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\Downloads\"/>
    </mc:Choice>
  </mc:AlternateContent>
  <xr:revisionPtr revIDLastSave="0" documentId="8_{79958CB4-FB4C-4A32-9076-B73A89A17A08}" xr6:coauthVersionLast="36" xr6:coauthVersionMax="36" xr10:uidLastSave="{00000000-0000-0000-0000-000000000000}"/>
  <bookViews>
    <workbookView xWindow="0" yWindow="0" windowWidth="21570" windowHeight="7890" tabRatio="981" firstSheet="1" activeTab="2" xr2:uid="{00000000-000D-0000-FFFF-FFFF00000000}"/>
  </bookViews>
  <sheets>
    <sheet name="La amistad" sheetId="8" state="hidden" r:id="rId1"/>
    <sheet name="M Estadisticos" sheetId="27" r:id="rId2"/>
    <sheet name="01 Producción" sheetId="12" r:id="rId3"/>
    <sheet name="02 Materia Prima" sheetId="14" r:id="rId4"/>
    <sheet name="03 Mano de obra " sheetId="16" r:id="rId5"/>
    <sheet name="04-A CIF " sheetId="19" r:id="rId6"/>
    <sheet name="04-B CLASIF. COSTOS" sheetId="21" r:id="rId7"/>
    <sheet name="05 GASTOS ADMINIST." sheetId="25" r:id="rId8"/>
    <sheet name="06 GASTOS VENTA" sheetId="26" r:id="rId9"/>
    <sheet name="07 PROY. E de R" sheetId="22" r:id="rId10"/>
    <sheet name="08 PPTO GRAL" sheetId="23" r:id="rId11"/>
    <sheet name="09 Informe gerencial" sheetId="17" state="hidden" r:id="rId12"/>
  </sheets>
  <externalReferences>
    <externalReference r:id="rId13"/>
    <externalReference r:id="rId14"/>
  </externalReferences>
  <definedNames>
    <definedName name="_xlnm.Print_Area" localSheetId="3">'02 Materia Prima'!$A$1:$H$61</definedName>
    <definedName name="_xlnm.Print_Area" localSheetId="4">'03 Mano de obra '!$A$1:$G$39</definedName>
    <definedName name="_xlnm.Print_Area" localSheetId="5">'04-A CIF '!$A$1:$G$82</definedName>
    <definedName name="_xlnm.Print_Area" localSheetId="6">'04-B CLASIF. COSTOS'!$A$1:$F$18</definedName>
    <definedName name="_xlnm.Print_Area" localSheetId="7">'05 GASTOS ADMINIST.'!$A$1:$F$27</definedName>
    <definedName name="_xlnm.Print_Area" localSheetId="8">'06 GASTOS VENTA'!$A$1:$F$31</definedName>
    <definedName name="_xlnm.Print_Area" localSheetId="9">'07 PROY. E de R'!$A$1:$F$45</definedName>
    <definedName name="_xlnm.Print_Area" localSheetId="10">'08 PPTO GRAL'!$A$1:$F$26</definedName>
    <definedName name="_xlnm.Print_Area" localSheetId="11">'09 Informe gerencial'!$A$1:$G$41</definedName>
    <definedName name="_xlnm.Print_Area" localSheetId="0">'La amistad'!$A$1:$I$61</definedName>
    <definedName name="_xlnm.Print_Area" localSheetId="1">'M Estadisticos'!$A$1:$D$101</definedName>
  </definedNames>
  <calcPr calcId="191029"/>
</workbook>
</file>

<file path=xl/calcChain.xml><?xml version="1.0" encoding="utf-8"?>
<calcChain xmlns="http://schemas.openxmlformats.org/spreadsheetml/2006/main">
  <c r="B26" i="12" l="1"/>
  <c r="F21" i="12"/>
  <c r="E21" i="12"/>
  <c r="E33" i="12" s="1"/>
  <c r="D21" i="12"/>
  <c r="D33" i="12" s="1"/>
  <c r="C21" i="12"/>
  <c r="C33" i="12" s="1"/>
  <c r="B21" i="12"/>
  <c r="F20" i="12"/>
  <c r="E20" i="12"/>
  <c r="E26" i="12" s="1"/>
  <c r="D20" i="12"/>
  <c r="D26" i="12" s="1"/>
  <c r="C20" i="12"/>
  <c r="C26" i="12" s="1"/>
  <c r="B20" i="12"/>
  <c r="F36" i="12"/>
  <c r="B36" i="12"/>
  <c r="F34" i="12"/>
  <c r="E34" i="12"/>
  <c r="B33" i="12"/>
  <c r="F29" i="12"/>
  <c r="B29" i="12"/>
  <c r="F27" i="12"/>
  <c r="E27" i="12"/>
  <c r="D34" i="12" l="1"/>
  <c r="E36" i="12" s="1"/>
  <c r="E35" i="12"/>
  <c r="E37" i="12" s="1"/>
  <c r="D35" i="12"/>
  <c r="C34" i="12"/>
  <c r="D36" i="12" s="1"/>
  <c r="B34" i="12"/>
  <c r="C36" i="12" s="1"/>
  <c r="B35" i="12"/>
  <c r="B37" i="12" s="1"/>
  <c r="F33" i="12"/>
  <c r="F35" i="12" s="1"/>
  <c r="F37" i="12" s="1"/>
  <c r="D27" i="12"/>
  <c r="E29" i="12" s="1"/>
  <c r="E28" i="12"/>
  <c r="E30" i="12" s="1"/>
  <c r="C27" i="12"/>
  <c r="D29" i="12" s="1"/>
  <c r="D28" i="12"/>
  <c r="B27" i="12"/>
  <c r="C29" i="12" s="1"/>
  <c r="B28" i="12"/>
  <c r="B30" i="12" s="1"/>
  <c r="F26" i="12"/>
  <c r="F28" i="12" s="1"/>
  <c r="F30" i="12" s="1"/>
  <c r="C88" i="27"/>
  <c r="C73" i="27"/>
  <c r="C57" i="27"/>
  <c r="C3" i="27"/>
  <c r="C35" i="27"/>
  <c r="C19" i="27"/>
  <c r="C51" i="27"/>
  <c r="D37" i="12" l="1"/>
  <c r="C35" i="12"/>
  <c r="C37" i="12"/>
  <c r="C28" i="12"/>
  <c r="C30" i="12" s="1"/>
  <c r="D30" i="12"/>
  <c r="B51" i="27"/>
  <c r="E13" i="26" l="1"/>
  <c r="D13" i="26"/>
  <c r="C13" i="26"/>
  <c r="B13" i="26"/>
  <c r="B17" i="16" l="1"/>
  <c r="B27" i="16" s="1"/>
  <c r="B10" i="16" l="1"/>
  <c r="C10" i="16"/>
  <c r="A38" i="14"/>
  <c r="A23" i="14"/>
  <c r="A26" i="14" s="1"/>
  <c r="A36" i="14"/>
  <c r="J22" i="19"/>
  <c r="A28" i="14" l="1"/>
  <c r="A30" i="14"/>
  <c r="A21" i="14"/>
  <c r="A39" i="14" s="1"/>
  <c r="A41" i="14"/>
  <c r="A16" i="14"/>
  <c r="H58" i="14"/>
  <c r="J25" i="19"/>
  <c r="A19" i="14" l="1"/>
  <c r="A51" i="14"/>
  <c r="A50" i="14" l="1"/>
  <c r="G51" i="14"/>
  <c r="A53" i="14"/>
  <c r="G56" i="14"/>
  <c r="A58" i="14"/>
  <c r="A60" i="14"/>
  <c r="H39" i="14"/>
  <c r="A35" i="14"/>
  <c r="G35" i="14"/>
  <c r="G36" i="14"/>
  <c r="G41" i="14"/>
  <c r="A43" i="14"/>
  <c r="A45" i="14"/>
  <c r="C13" i="25" l="1"/>
  <c r="C3" i="23" s="1"/>
  <c r="D13" i="25"/>
  <c r="D3" i="23" s="1"/>
  <c r="E13" i="25"/>
  <c r="E3" i="23" s="1"/>
  <c r="B13" i="25"/>
  <c r="B3" i="23" s="1"/>
  <c r="G87" i="19" l="1"/>
  <c r="D87" i="19"/>
  <c r="C8" i="23"/>
  <c r="E8" i="23" l="1"/>
  <c r="F3" i="22"/>
  <c r="A26" i="26"/>
  <c r="F17" i="22"/>
  <c r="A27" i="26"/>
  <c r="B8" i="23"/>
  <c r="D8" i="23"/>
  <c r="E2" i="21"/>
  <c r="D2" i="21"/>
  <c r="A1" i="19" l="1"/>
  <c r="A1" i="14"/>
  <c r="A1" i="16" s="1"/>
  <c r="A40" i="17" l="1"/>
  <c r="A43" i="19"/>
  <c r="J74" i="19"/>
  <c r="A74" i="19" s="1"/>
  <c r="J75" i="19"/>
  <c r="J73" i="19"/>
  <c r="A73" i="19" s="1"/>
  <c r="H62" i="19"/>
  <c r="H68" i="19" s="1"/>
  <c r="A48" i="19"/>
  <c r="A49" i="19" s="1"/>
  <c r="G58" i="19"/>
  <c r="G64" i="19" s="1"/>
  <c r="C64" i="19"/>
  <c r="D64" i="19"/>
  <c r="E64" i="19"/>
  <c r="F64" i="19"/>
  <c r="A36" i="16"/>
  <c r="F29" i="19"/>
  <c r="F58" i="19" s="1"/>
  <c r="E29" i="19"/>
  <c r="E58" i="19" s="1"/>
  <c r="D29" i="19"/>
  <c r="D58" i="19" s="1"/>
  <c r="C29" i="19"/>
  <c r="C58" i="19" s="1"/>
  <c r="A64" i="19"/>
  <c r="E71" i="19" s="1"/>
  <c r="A59" i="19"/>
  <c r="A62" i="19" s="1"/>
  <c r="A29" i="17" s="1"/>
  <c r="B71" i="19" l="1"/>
  <c r="A67" i="19"/>
  <c r="A30" i="17" s="1"/>
  <c r="A54" i="14" l="1"/>
  <c r="A44" i="14"/>
  <c r="A59" i="14"/>
  <c r="F7" i="17"/>
  <c r="E7" i="17"/>
  <c r="D7" i="17"/>
  <c r="C7" i="17"/>
  <c r="A26" i="17"/>
  <c r="A25" i="17"/>
  <c r="A24" i="17"/>
  <c r="A23" i="17"/>
  <c r="A20" i="17"/>
  <c r="A19" i="17"/>
  <c r="A18" i="17"/>
  <c r="A17" i="17"/>
  <c r="A14" i="17"/>
  <c r="A13" i="17"/>
  <c r="G12" i="17"/>
  <c r="F12" i="17"/>
  <c r="E12" i="17"/>
  <c r="D12" i="17"/>
  <c r="C12" i="17"/>
  <c r="A12" i="17"/>
  <c r="A11" i="17"/>
  <c r="A9" i="17"/>
  <c r="A39" i="17" s="1"/>
  <c r="A8" i="17"/>
  <c r="A34" i="17" s="1"/>
  <c r="G7" i="17"/>
  <c r="A7" i="17"/>
  <c r="A6" i="17"/>
  <c r="I52" i="19" l="1"/>
  <c r="G16" i="16" l="1"/>
  <c r="G26" i="16" s="1"/>
  <c r="A76" i="19" l="1"/>
  <c r="B19" i="16"/>
  <c r="B29" i="16" s="1"/>
  <c r="A77" i="19"/>
  <c r="B21" i="16"/>
  <c r="B31" i="16" s="1"/>
  <c r="A78" i="19"/>
  <c r="F16" i="16"/>
  <c r="E16" i="16"/>
  <c r="D16" i="16"/>
  <c r="C16" i="16"/>
  <c r="F36" i="14"/>
  <c r="E36" i="14"/>
  <c r="D36" i="14"/>
  <c r="C36" i="14"/>
  <c r="E8" i="26"/>
  <c r="E6" i="26"/>
  <c r="D41" i="14" l="1"/>
  <c r="D51" i="14"/>
  <c r="F41" i="14"/>
  <c r="F51" i="14"/>
  <c r="C41" i="14"/>
  <c r="C51" i="14"/>
  <c r="E41" i="14"/>
  <c r="E51" i="14"/>
  <c r="F28" i="25"/>
  <c r="A56" i="14"/>
  <c r="A16" i="16"/>
  <c r="A26" i="16"/>
  <c r="A13" i="16" l="1"/>
  <c r="A14" i="16"/>
  <c r="A14" i="14"/>
  <c r="A13" i="14"/>
  <c r="E9" i="17" l="1"/>
  <c r="D9" i="17"/>
  <c r="F9" i="17"/>
  <c r="C9" i="17" l="1"/>
  <c r="G9" i="17" s="1"/>
  <c r="E31" i="26" l="1"/>
  <c r="D14" i="17" l="1"/>
  <c r="D40" i="17" s="1"/>
  <c r="B31" i="26"/>
  <c r="C8" i="17"/>
  <c r="D31" i="26"/>
  <c r="F8" i="17"/>
  <c r="E8" i="17"/>
  <c r="D8" i="17"/>
  <c r="C14" i="17"/>
  <c r="C40" i="17" s="1"/>
  <c r="F14" i="17"/>
  <c r="F40" i="17" s="1"/>
  <c r="D25" i="17"/>
  <c r="E14" i="17"/>
  <c r="E40" i="17" s="1"/>
  <c r="C31" i="26" l="1"/>
  <c r="G8" i="17"/>
  <c r="F31" i="26"/>
  <c r="G14" i="17"/>
  <c r="G40" i="17" s="1"/>
  <c r="C25" i="17"/>
  <c r="F25" i="17"/>
  <c r="E25" i="17" l="1"/>
  <c r="G25" i="17" s="1"/>
  <c r="C13" i="17"/>
  <c r="C35" i="17" s="1"/>
  <c r="E13" i="17"/>
  <c r="E35" i="17" s="1"/>
  <c r="D13" i="17"/>
  <c r="F13" i="17" l="1"/>
  <c r="F35" i="17" s="1"/>
  <c r="D35" i="17"/>
  <c r="G13" i="17" l="1"/>
  <c r="G35" i="17" s="1"/>
  <c r="C18" i="17"/>
  <c r="C24" i="17"/>
  <c r="C26" i="17" s="1"/>
  <c r="F24" i="17"/>
  <c r="F26" i="17" s="1"/>
  <c r="G9" i="23" l="1"/>
  <c r="D18" i="17"/>
  <c r="F18" i="17"/>
  <c r="E18" i="17"/>
  <c r="C19" i="17"/>
  <c r="C20" i="17" s="1"/>
  <c r="E19" i="17"/>
  <c r="F19" i="17"/>
  <c r="D19" i="17"/>
  <c r="E24" i="17"/>
  <c r="E26" i="17" s="1"/>
  <c r="D24" i="17"/>
  <c r="F25" i="21" l="1"/>
  <c r="E20" i="17"/>
  <c r="G18" i="17"/>
  <c r="F20" i="17"/>
  <c r="G19" i="17"/>
  <c r="D20" i="17"/>
  <c r="F24" i="21"/>
  <c r="D26" i="17"/>
  <c r="G24" i="17"/>
  <c r="G26" i="17" s="1"/>
  <c r="I65" i="19" l="1"/>
  <c r="G20" i="17"/>
  <c r="F29" i="17" l="1"/>
  <c r="D30" i="17"/>
  <c r="D39" i="17" s="1"/>
  <c r="D41" i="17" s="1"/>
  <c r="F30" i="17" l="1"/>
  <c r="F39" i="17" s="1"/>
  <c r="F41" i="17" s="1"/>
  <c r="E30" i="17"/>
  <c r="E39" i="17" s="1"/>
  <c r="E41" i="17" s="1"/>
  <c r="C30" i="17"/>
  <c r="C39" i="17" s="1"/>
  <c r="C41" i="17" s="1"/>
  <c r="G30" i="17"/>
  <c r="G39" i="17" s="1"/>
  <c r="G41" i="17" s="1"/>
  <c r="I51" i="19"/>
  <c r="G29" i="17"/>
  <c r="G34" i="17" s="1"/>
  <c r="G36" i="17" s="1"/>
  <c r="D29" i="17"/>
  <c r="D34" i="17" s="1"/>
  <c r="D36" i="17" s="1"/>
  <c r="C29" i="17"/>
  <c r="E29" i="17"/>
  <c r="E34" i="17" s="1"/>
  <c r="E36" i="17" s="1"/>
  <c r="J63" i="19"/>
  <c r="J62" i="19"/>
  <c r="F34" i="17"/>
  <c r="F36" i="17" s="1"/>
  <c r="G31" i="17" l="1"/>
  <c r="F31" i="17"/>
  <c r="C31" i="17"/>
  <c r="C32" i="17" s="1"/>
  <c r="F26" i="21"/>
  <c r="F27" i="21" s="1"/>
  <c r="C34" i="17"/>
  <c r="C36" i="17" s="1"/>
  <c r="G32" i="17"/>
  <c r="D31" i="17"/>
  <c r="D32" i="17" s="1"/>
  <c r="E31" i="17"/>
  <c r="E32" i="17" s="1"/>
  <c r="G26" i="23" l="1"/>
  <c r="D88" i="19"/>
  <c r="G8" i="22" s="1"/>
  <c r="F32" i="17"/>
  <c r="G88" i="19"/>
  <c r="G22" i="22" s="1"/>
  <c r="D89" i="19" l="1"/>
  <c r="G89" i="19"/>
  <c r="G10" i="22" l="1"/>
  <c r="H35" i="22" l="1"/>
  <c r="G23" i="22"/>
  <c r="G34" i="22" l="1"/>
  <c r="G33" i="22" l="1"/>
  <c r="G20" i="22" l="1"/>
</calcChain>
</file>

<file path=xl/sharedStrings.xml><?xml version="1.0" encoding="utf-8"?>
<sst xmlns="http://schemas.openxmlformats.org/spreadsheetml/2006/main" count="537" uniqueCount="305">
  <si>
    <t>CIF</t>
  </si>
  <si>
    <t>Ventas</t>
  </si>
  <si>
    <t>AÑO</t>
  </si>
  <si>
    <t>(X)</t>
  </si>
  <si>
    <t>VENTAS (Y)</t>
  </si>
  <si>
    <t>ƩX</t>
  </si>
  <si>
    <t>ƩY</t>
  </si>
  <si>
    <t>ƩXY</t>
  </si>
  <si>
    <r>
      <t>ƩX</t>
    </r>
    <r>
      <rPr>
        <vertAlign val="superscript"/>
        <sz val="12"/>
        <color theme="1"/>
        <rFont val="Arial"/>
        <family val="2"/>
      </rPr>
      <t>2</t>
    </r>
  </si>
  <si>
    <t>RESULTADOS</t>
  </si>
  <si>
    <t xml:space="preserve">b = </t>
  </si>
  <si>
    <t xml:space="preserve">a = </t>
  </si>
  <si>
    <t xml:space="preserve">Y = </t>
  </si>
  <si>
    <t>MÍNIMOS CUADRADOS</t>
  </si>
  <si>
    <t>INCREMENTO PORCENTUAL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</si>
  <si>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 xml:space="preserve"> Porcentual</t>
    </r>
  </si>
  <si>
    <t>Ʃ Δ Porcentual</t>
  </si>
  <si>
    <t>Promedio</t>
  </si>
  <si>
    <t>INCREMENTO ABSOLUTO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</si>
  <si>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Arial"/>
        <family val="2"/>
      </rPr>
      <t xml:space="preserve"> Absoluta</t>
    </r>
  </si>
  <si>
    <t>Q</t>
  </si>
  <si>
    <t>Distribución de las ventas</t>
  </si>
  <si>
    <t>Trimestre I</t>
  </si>
  <si>
    <t>Trimestre II</t>
  </si>
  <si>
    <t>Trimestre III</t>
  </si>
  <si>
    <t>Trimestre IV</t>
  </si>
  <si>
    <t>Niveles de inventarios</t>
  </si>
  <si>
    <t>I Inicial (PT)</t>
  </si>
  <si>
    <t>I Final (PT)</t>
  </si>
  <si>
    <t>PRESUPUESTO DE PRODUCCIÓN EN UNIDADES</t>
  </si>
  <si>
    <t>Total</t>
  </si>
  <si>
    <t>I Final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</si>
  <si>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+ Ventas</t>
    </r>
    <r>
      <rPr>
        <sz val="11"/>
        <color theme="0"/>
        <rFont val="Calibri"/>
        <family val="2"/>
        <scheme val="minor"/>
      </rPr>
      <t>"</t>
    </r>
  </si>
  <si>
    <t>Necesidades Totales</t>
  </si>
  <si>
    <r>
      <rPr>
        <sz val="11"/>
        <color theme="0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>- I Inicial</t>
    </r>
    <r>
      <rPr>
        <sz val="11"/>
        <color theme="0"/>
        <rFont val="Calibri"/>
        <family val="2"/>
        <scheme val="minor"/>
      </rPr>
      <t>"</t>
    </r>
  </si>
  <si>
    <t>Produccion Requerida</t>
  </si>
  <si>
    <t>Unidades</t>
  </si>
  <si>
    <t>Requerimiento de materia prima</t>
  </si>
  <si>
    <t>Materia Prima</t>
  </si>
  <si>
    <t>Precio Unitario</t>
  </si>
  <si>
    <t>Distribución %</t>
  </si>
  <si>
    <t xml:space="preserve">I Final (PT)  </t>
  </si>
  <si>
    <t>PRESUPUESTO DE VENTAS</t>
  </si>
  <si>
    <t xml:space="preserve">Politica de Inventarios de productos terminados </t>
  </si>
  <si>
    <t>Total año</t>
  </si>
  <si>
    <t>PRESUPUESTO DE CONSUMO Y COSTO DE MATERIAS PRIMAS</t>
  </si>
  <si>
    <t>MATERIAS PRIMAS</t>
  </si>
  <si>
    <t xml:space="preserve">Total consumo materia prima </t>
  </si>
  <si>
    <t>La empresa tiene las siguientes cantidades estándar de MOD para la fabricación de sus productos</t>
  </si>
  <si>
    <t>Departamento</t>
  </si>
  <si>
    <t xml:space="preserve">Valor salario </t>
  </si>
  <si>
    <t>PRESUPUESTO DE MANO DE OBRA DIRECTA</t>
  </si>
  <si>
    <t>Consumo MOD</t>
  </si>
  <si>
    <t>Valor</t>
  </si>
  <si>
    <t>Consumo</t>
  </si>
  <si>
    <t xml:space="preserve">Total consumo </t>
  </si>
  <si>
    <t xml:space="preserve">Subtotal costo </t>
  </si>
  <si>
    <t>Acumulados a la fecha</t>
  </si>
  <si>
    <t>DETALLE</t>
  </si>
  <si>
    <t>CIFPF</t>
  </si>
  <si>
    <t>TV</t>
  </si>
  <si>
    <t>CIFP(NOP) =</t>
  </si>
  <si>
    <t>NOP</t>
  </si>
  <si>
    <t>TS</t>
  </si>
  <si>
    <t>Precio unitario de compra</t>
  </si>
  <si>
    <t>Subtotal valor</t>
  </si>
  <si>
    <t>NUMERO DE HORAS MOD</t>
  </si>
  <si>
    <t xml:space="preserve">Valor total MOD </t>
  </si>
  <si>
    <t xml:space="preserve">Valot total MOD </t>
  </si>
  <si>
    <t xml:space="preserve">La empresa calcula CIF basos en las horas MOD </t>
  </si>
  <si>
    <t>Total horas MOD</t>
  </si>
  <si>
    <t xml:space="preserve">Kardex de costos </t>
  </si>
  <si>
    <t>VR</t>
  </si>
  <si>
    <t>Supervisor (trimestre)</t>
  </si>
  <si>
    <t>Impuestos (año)</t>
  </si>
  <si>
    <t>Seguros (cada 4 meses)</t>
  </si>
  <si>
    <t>Depreciació (bimestral)</t>
  </si>
  <si>
    <t>Materiales indirectos</t>
  </si>
  <si>
    <t>Energía</t>
  </si>
  <si>
    <t xml:space="preserve">Mantenimiento </t>
  </si>
  <si>
    <t xml:space="preserve">Total CIF producto </t>
  </si>
  <si>
    <t>TS=</t>
  </si>
  <si>
    <t>TF= TS-TV</t>
  </si>
  <si>
    <t>TV=</t>
  </si>
  <si>
    <t xml:space="preserve">PRESUPUESTO DE CIF </t>
  </si>
  <si>
    <t>TOTAL HORAS</t>
  </si>
  <si>
    <t xml:space="preserve">Total CIF </t>
  </si>
  <si>
    <t>Total CIF</t>
  </si>
  <si>
    <t>HOJA DE COSTOS</t>
  </si>
  <si>
    <t>REFERENCIA</t>
  </si>
  <si>
    <t>Los CIF variables se estimaron con las siguientes formulas prespuestales</t>
  </si>
  <si>
    <t>Mantenimiento</t>
  </si>
  <si>
    <t>Y=</t>
  </si>
  <si>
    <t>+</t>
  </si>
  <si>
    <t>(x)</t>
  </si>
  <si>
    <t>Nota: X = hora mano de obra directa (HMOD)</t>
  </si>
  <si>
    <t>Los CIF fijos se presupuestaron así</t>
  </si>
  <si>
    <t xml:space="preserve">Supervisor (trimestres) </t>
  </si>
  <si>
    <t xml:space="preserve">Impuestos (año) </t>
  </si>
  <si>
    <t xml:space="preserve">Seguros (cada 4 meses) </t>
  </si>
  <si>
    <t>Depreciación (bimestre)</t>
  </si>
  <si>
    <t xml:space="preserve">MP </t>
  </si>
  <si>
    <t>MANO DE OBRA DIRECTA</t>
  </si>
  <si>
    <t>CIF FIJO</t>
  </si>
  <si>
    <t xml:space="preserve">CIF VARIABLE </t>
  </si>
  <si>
    <t>TOTAL COSTOS UNITARIOS</t>
  </si>
  <si>
    <t>VALOR UNITARIO</t>
  </si>
  <si>
    <t xml:space="preserve">Valor total </t>
  </si>
  <si>
    <t>Costo</t>
  </si>
  <si>
    <t>Cantidad  utilizada/consumida</t>
  </si>
  <si>
    <t>UNIDADES PRODUCIDAS</t>
  </si>
  <si>
    <t xml:space="preserve">Costo total </t>
  </si>
  <si>
    <t>CLASIFICACION DE COSTOS</t>
  </si>
  <si>
    <t>VARIABLE</t>
  </si>
  <si>
    <t>FORMULA</t>
  </si>
  <si>
    <t>CLASIF.</t>
  </si>
  <si>
    <t>TOTAL</t>
  </si>
  <si>
    <t>Producción Anual</t>
  </si>
  <si>
    <t>Presupuesto de Producción</t>
  </si>
  <si>
    <t>Costo Total Materia Prima</t>
  </si>
  <si>
    <t>Presupuesto de MP</t>
  </si>
  <si>
    <t>Costo Estandar Unitario Materia Prima</t>
  </si>
  <si>
    <t>Costo Total MP / Producción</t>
  </si>
  <si>
    <t>Variable</t>
  </si>
  <si>
    <t>Costo Total Mano de Obra Directa</t>
  </si>
  <si>
    <t>Presupuesto MOD</t>
  </si>
  <si>
    <t>Costo Estandar Unitario Mano de Obra Directa</t>
  </si>
  <si>
    <t>Costo Total MOD / Producción</t>
  </si>
  <si>
    <t>CIF por linea de producción</t>
  </si>
  <si>
    <t>CIF Total*(HMODL/THMOD)</t>
  </si>
  <si>
    <t>Estandar CIF Unitario</t>
  </si>
  <si>
    <t>CIF por Linea de Producción / Producción Linea</t>
  </si>
  <si>
    <t>Mixto</t>
  </si>
  <si>
    <r>
      <t xml:space="preserve">% CIF Variable </t>
    </r>
    <r>
      <rPr>
        <b/>
        <sz val="12"/>
        <color indexed="10"/>
        <rFont val="Agency FB"/>
        <family val="2"/>
      </rPr>
      <t xml:space="preserve"> (en esta empresa)</t>
    </r>
  </si>
  <si>
    <r>
      <t xml:space="preserve">% CIF Fijo </t>
    </r>
    <r>
      <rPr>
        <sz val="12"/>
        <color indexed="10"/>
        <rFont val="Agency FB"/>
        <family val="2"/>
      </rPr>
      <t xml:space="preserve"> </t>
    </r>
    <r>
      <rPr>
        <b/>
        <sz val="12"/>
        <color indexed="10"/>
        <rFont val="Agency FB"/>
        <family val="2"/>
      </rPr>
      <t>(en esta empresa)</t>
    </r>
  </si>
  <si>
    <t>100% - % CIF Variable</t>
  </si>
  <si>
    <t>COSTO ESTANDAR UNITARIO TOTAL</t>
  </si>
  <si>
    <t>Sumatoria Estandar Unitarios</t>
  </si>
  <si>
    <t>Costo Total de Producción</t>
  </si>
  <si>
    <t>Costo Estandar Unitario * Producción</t>
  </si>
  <si>
    <t>Costo Variable Unitario  de Producción</t>
  </si>
  <si>
    <t>Estand. MP + Estand. MOD + Estand. CIF *(% CIF Variable)</t>
  </si>
  <si>
    <t>Costos Variables Totales de Produccion</t>
  </si>
  <si>
    <t>Costo Variable Unitario de Producción * Producción</t>
  </si>
  <si>
    <t>Costo Fijo Unitario  de Producción</t>
  </si>
  <si>
    <t>Estandar Unitario CIF * % CIF Fijo</t>
  </si>
  <si>
    <t>Fijo</t>
  </si>
  <si>
    <t>Costos Fijos Totales de Producción</t>
  </si>
  <si>
    <t>Costo Fijo Unitario de Producción * Producción</t>
  </si>
  <si>
    <t>PROYECCION ESTADO DE RESULTADOS (UTILIDAD OPERACIONAL = X %)</t>
  </si>
  <si>
    <t>FORMULA PRECIO VENTA: (Costos Venta + Gto Adm y Vta) / (Q *(1-UO))</t>
  </si>
  <si>
    <t>ESTADO DE RESULTADOS LINEA A</t>
  </si>
  <si>
    <t>PRECIO DE VENTA PARA OBTENER UNA UTILIDAD OPERACIONAL EQUIVALENTE A</t>
  </si>
  <si>
    <t>VALOR</t>
  </si>
  <si>
    <t>Unidades a Vender * Precio de Venta Unitario</t>
  </si>
  <si>
    <t>Inventario Inicial + Costos de Producción - Inventario Final</t>
  </si>
  <si>
    <t xml:space="preserve">     Inventario Inicial</t>
  </si>
  <si>
    <t xml:space="preserve">     (+) Costos Produc.</t>
  </si>
  <si>
    <t>Costo Estandar Unitario Total * Producción</t>
  </si>
  <si>
    <t xml:space="preserve">     (-) Inventario Final</t>
  </si>
  <si>
    <t>Costo Estandar Unitario Total * Inventario Final</t>
  </si>
  <si>
    <t xml:space="preserve">     </t>
  </si>
  <si>
    <t>Gastos Administ. y Venta</t>
  </si>
  <si>
    <t>U.B. - Gastos Administ y Venta</t>
  </si>
  <si>
    <t>MARGEN U.O.</t>
  </si>
  <si>
    <t>U.O / Ventas</t>
  </si>
  <si>
    <t>ESTADO DE RESULTADOS LINEA B</t>
  </si>
  <si>
    <t>Ventas - Costo de Ventas</t>
  </si>
  <si>
    <t>ESTADO DE RESULTADOS CONSOLIDADO</t>
  </si>
  <si>
    <t>Sumatoria</t>
  </si>
  <si>
    <t xml:space="preserve">     Costos de Produc.</t>
  </si>
  <si>
    <t xml:space="preserve">     Inventario Final</t>
  </si>
  <si>
    <t>Gastos Adm. y Venta</t>
  </si>
  <si>
    <t>Gastos Financieros</t>
  </si>
  <si>
    <t>Extraer de Ppto de Administración</t>
  </si>
  <si>
    <t>U.O - Gastos Financieros</t>
  </si>
  <si>
    <t>Impuestos</t>
  </si>
  <si>
    <t>U.A.I - Impuestos</t>
  </si>
  <si>
    <t>MARGEN U.N.</t>
  </si>
  <si>
    <t>U:N. / Ventas</t>
  </si>
  <si>
    <t xml:space="preserve">TOTAL </t>
  </si>
  <si>
    <t>Otros</t>
  </si>
  <si>
    <t>Elementos Aseo</t>
  </si>
  <si>
    <t>Financieros</t>
  </si>
  <si>
    <t>Comisiones</t>
  </si>
  <si>
    <t>Promoc.-Publici.</t>
  </si>
  <si>
    <t>Representación</t>
  </si>
  <si>
    <t>Taxis y Buses</t>
  </si>
  <si>
    <t>Art. De Oficina</t>
  </si>
  <si>
    <t>Serv.Públicos</t>
  </si>
  <si>
    <t>Gastos de Viaje</t>
  </si>
  <si>
    <t>Depreciación</t>
  </si>
  <si>
    <t>Seguros</t>
  </si>
  <si>
    <t>Sueldos</t>
  </si>
  <si>
    <t>COSTOS Y GASTOS</t>
  </si>
  <si>
    <t>Linea B</t>
  </si>
  <si>
    <t>Linea A</t>
  </si>
  <si>
    <t>VENTAS</t>
  </si>
  <si>
    <t xml:space="preserve">PRESUPUESTO GENERAL </t>
  </si>
  <si>
    <t xml:space="preserve">Valoración Inventario Inicial </t>
  </si>
  <si>
    <t xml:space="preserve">Inventario Inicial * Costo  Unitario $ </t>
  </si>
  <si>
    <t>Inventario Inicial * Costo  Unitario $</t>
  </si>
  <si>
    <t xml:space="preserve">PRESUPUESTO DE GASTOS DE ADMINISTRACIÓN </t>
  </si>
  <si>
    <t>RECURSO HUMANO</t>
  </si>
  <si>
    <t>CARGO</t>
  </si>
  <si>
    <t>SUELDO UNITARIO</t>
  </si>
  <si>
    <t>Gerente General</t>
  </si>
  <si>
    <t>Gerente Financiero</t>
  </si>
  <si>
    <t>Auxiliar Contable</t>
  </si>
  <si>
    <t>Aux. Dot.</t>
  </si>
  <si>
    <t>Secretaria</t>
  </si>
  <si>
    <t>Mensajero</t>
  </si>
  <si>
    <t>Servicios Generales</t>
  </si>
  <si>
    <t>Total Aux. Dot.</t>
  </si>
  <si>
    <t>GASTOS DE ADMINISTRACION</t>
  </si>
  <si>
    <t>FACTORES SALARIALES MOD</t>
  </si>
  <si>
    <t>Trimestre (meses)</t>
  </si>
  <si>
    <t xml:space="preserve">Sueldos con ss </t>
  </si>
  <si>
    <t xml:space="preserve">PRESUPUESTO DE GASTOS DE VENTA </t>
  </si>
  <si>
    <t>Gerente Comercial</t>
  </si>
  <si>
    <t>Jefe Vendedores</t>
  </si>
  <si>
    <t>COMISIONES POR VENTAS EFECTIVAS (Recaudadas)</t>
  </si>
  <si>
    <t>Vendedores</t>
  </si>
  <si>
    <t>GASTOS DE VENTA</t>
  </si>
  <si>
    <t>Promoc.-Public.</t>
  </si>
  <si>
    <t>Precio venta: (costo ventas + gastos admon y ventas) /( (ventas del producto *( 1-utilidad deseada))</t>
  </si>
  <si>
    <t>tasa  variable  / tasa estándar</t>
  </si>
  <si>
    <t xml:space="preserve"> </t>
  </si>
  <si>
    <t xml:space="preserve">CIFPF  + TV *X (BASE) </t>
  </si>
  <si>
    <t>CIFP(NOP)</t>
  </si>
  <si>
    <t>CIPF(NOP)</t>
  </si>
  <si>
    <t>Valorar el inventario inicial a :  Costo unitario inventario inicial</t>
  </si>
  <si>
    <t>Dato para Valoración inventario inicial</t>
  </si>
  <si>
    <t>((Gtos Venta-Comisiones totales+Gtos Adm-Ftos Financ)*(C.Vta linea/Total C.Vta))+Comis. Linea</t>
  </si>
  <si>
    <t xml:space="preserve">CIF </t>
  </si>
  <si>
    <t xml:space="preserve">Otra forma de presentarlo </t>
  </si>
  <si>
    <t>bl</t>
  </si>
  <si>
    <t>Ʃ Δ absoluto</t>
  </si>
  <si>
    <t>Ʃ Δ Absoluto</t>
  </si>
  <si>
    <t xml:space="preserve">SUBMÓDULO PRESUPUESTOS </t>
  </si>
  <si>
    <t>yo</t>
  </si>
  <si>
    <t>y1</t>
  </si>
  <si>
    <t xml:space="preserve">MANO DE OBRA </t>
  </si>
  <si>
    <t xml:space="preserve">Resumen </t>
  </si>
  <si>
    <t>Mínimos cuadrados</t>
  </si>
  <si>
    <t>Incrementos porcentual</t>
  </si>
  <si>
    <t>Incremento absoluto</t>
  </si>
  <si>
    <t xml:space="preserve">Producto 1 </t>
  </si>
  <si>
    <t xml:space="preserve">Producto 2 </t>
  </si>
  <si>
    <t xml:space="preserve">ESCUELA DE DESARROLLO EMPRESARIAL Y COMPETITIVIDAD </t>
  </si>
  <si>
    <t xml:space="preserve">PRIMER MOMENTO  TEMA A </t>
  </si>
  <si>
    <t>Nombre alumno</t>
  </si>
  <si>
    <t>Grupo y horario</t>
  </si>
  <si>
    <t>ESPACIO PARA SER DILIGENCIADO POR EL DOCENTE</t>
  </si>
  <si>
    <t>N°</t>
  </si>
  <si>
    <t>INDICADORES</t>
  </si>
  <si>
    <t>DESEMPEÑO</t>
  </si>
  <si>
    <t>PRODUCTO</t>
  </si>
  <si>
    <t>SÍ</t>
  </si>
  <si>
    <t>AÚN NO</t>
  </si>
  <si>
    <t>CUMPLE</t>
  </si>
  <si>
    <t>Nota</t>
  </si>
  <si>
    <t>Cumple</t>
  </si>
  <si>
    <t>Aún no cumple</t>
  </si>
  <si>
    <t>Ítem 2</t>
  </si>
  <si>
    <t>Ítem 1</t>
  </si>
  <si>
    <t>Los cálculos estadísticos para presupuestar están realizados según los parámetros del ejercicio</t>
  </si>
  <si>
    <t xml:space="preserve">Identifica los diferentes  métodos estadísticos para presupuestar según los parámetros del ejercicio </t>
  </si>
  <si>
    <r>
      <t>ƩX</t>
    </r>
    <r>
      <rPr>
        <vertAlign val="superscript"/>
        <sz val="18"/>
        <color theme="1"/>
        <rFont val="Arial"/>
        <family val="2"/>
      </rPr>
      <t>2</t>
    </r>
  </si>
  <si>
    <r>
      <rPr>
        <b/>
        <sz val="22"/>
        <color theme="1"/>
        <rFont val="Calibri"/>
        <family val="2"/>
      </rPr>
      <t>Δ</t>
    </r>
    <r>
      <rPr>
        <b/>
        <sz val="22"/>
        <color theme="1"/>
        <rFont val="Arial"/>
        <family val="2"/>
      </rPr>
      <t xml:space="preserve"> Porcentual</t>
    </r>
  </si>
  <si>
    <r>
      <rPr>
        <b/>
        <sz val="20"/>
        <color theme="1"/>
        <rFont val="Calibri"/>
        <family val="2"/>
      </rPr>
      <t>Δ</t>
    </r>
    <r>
      <rPr>
        <b/>
        <sz val="20"/>
        <color theme="1"/>
        <rFont val="Arial"/>
        <family val="2"/>
      </rPr>
      <t xml:space="preserve"> Absoluta</t>
    </r>
  </si>
  <si>
    <t xml:space="preserve">TÉCNICOS EN ADMINISTRACIÓN EMPRESAS </t>
  </si>
  <si>
    <t>U.A.I. * 32%</t>
  </si>
  <si>
    <t xml:space="preserve">Ingresos de actividades ordinarias </t>
  </si>
  <si>
    <t xml:space="preserve">Costo de Ventas/actividades ordinarias </t>
  </si>
  <si>
    <t xml:space="preserve">Ganancia bruta </t>
  </si>
  <si>
    <t>Ingresos de actividades ordinarias</t>
  </si>
  <si>
    <t xml:space="preserve">Costo de Ventas / actividades ordinarias </t>
  </si>
  <si>
    <t xml:space="preserve">Ganancia antes de impuestos </t>
  </si>
  <si>
    <t xml:space="preserve">Ganancia operacional </t>
  </si>
  <si>
    <t>Ganancia antes de impuestos</t>
  </si>
  <si>
    <t>Ganancia del periodo</t>
  </si>
  <si>
    <t xml:space="preserve">Presentación A de MP </t>
  </si>
  <si>
    <t xml:space="preserve">Presentación B de materia prima </t>
  </si>
  <si>
    <t>CHORIZOS</t>
  </si>
  <si>
    <r>
      <t>ƩX</t>
    </r>
    <r>
      <rPr>
        <vertAlign val="superscript"/>
        <sz val="18"/>
        <rFont val="Arial"/>
        <family val="2"/>
      </rPr>
      <t>2</t>
    </r>
  </si>
  <si>
    <r>
      <rPr>
        <b/>
        <sz val="18"/>
        <rFont val="Calibri"/>
        <family val="2"/>
      </rPr>
      <t>Δ</t>
    </r>
    <r>
      <rPr>
        <b/>
        <sz val="18"/>
        <rFont val="Arial"/>
        <family val="2"/>
      </rPr>
      <t xml:space="preserve"> Porcentual</t>
    </r>
  </si>
  <si>
    <t>Resumen</t>
  </si>
  <si>
    <t>Mínimos</t>
  </si>
  <si>
    <t>Porcentual</t>
  </si>
  <si>
    <t>Absoluto</t>
  </si>
  <si>
    <t>Butifarras</t>
  </si>
  <si>
    <r>
      <rPr>
        <b/>
        <sz val="18"/>
        <rFont val="Calibri"/>
        <family val="2"/>
      </rPr>
      <t>Δ</t>
    </r>
    <r>
      <rPr>
        <b/>
        <sz val="18"/>
        <rFont val="Arial"/>
        <family val="2"/>
      </rPr>
      <t xml:space="preserve"> Absoluto</t>
    </r>
  </si>
  <si>
    <t>Incremento porcentual</t>
  </si>
  <si>
    <t xml:space="preserve">MÍNIMOS CUADRADOS </t>
  </si>
  <si>
    <t xml:space="preserve">Periodo </t>
  </si>
  <si>
    <t>Periodo</t>
  </si>
  <si>
    <t>NOMBRE DE LA EMPRESA: _____       L A AMISTAD________________________________</t>
  </si>
  <si>
    <t>Chorizos</t>
  </si>
  <si>
    <t>I Final (PT) chorizos</t>
  </si>
  <si>
    <t>I Final (PT) Butifarras</t>
  </si>
  <si>
    <t>Trimestre I  ___25___%</t>
  </si>
  <si>
    <t>Trimestre II ___20___%</t>
  </si>
  <si>
    <t>Trimestre IV __30____%</t>
  </si>
  <si>
    <t xml:space="preserve">Trimestre III __25____%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</si>
</sst>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\ * #,##0_);_(&quot;$&quot;\ * \(#,##0\);_(&quot;$&quot;\ * &quot;-&quot;??_);_(@_)"/>
    <numFmt numFmtId="168" formatCode="_(* #,##0.0000_);_(* \(#,##0.0000\);_(* &quot;-&quot;??_);_(@_)"/>
    <numFmt numFmtId="169" formatCode="_(* #,##0.00000_);_(* \(#,##0.00000\);_(* &quot;-&quot;??_);_(@_)"/>
    <numFmt numFmtId="170" formatCode="_(* #,##0.0_);_(* \(#,##0.0\);_(* &quot;-&quot;??_);_(@_)"/>
    <numFmt numFmtId="171" formatCode="_(&quot;$&quot;\ * #,##0.0000_);_(&quot;$&quot;\ * \(#,##0.0000\);_(&quot;$&quot;\ * &quot;-&quot;??_);_(@_)"/>
    <numFmt numFmtId="172" formatCode="_(* #,##0_);_(* \(#,##0\);_(* &quot;-&quot;?_);_(@_)"/>
    <numFmt numFmtId="173" formatCode="_(* #,##0.000_);_(* \(#,##0.000\);_(* &quot;-&quot;??_);_(@_)"/>
    <numFmt numFmtId="174" formatCode="_(* #,##0.00_);_(* \(#,##0.00\);_(* &quot;-&quot;?_);_(@_)"/>
    <numFmt numFmtId="175" formatCode="_ * #,##0.00_ ;_ * \-#,##0.00_ ;_ * &quot;-&quot;??_ ;_ @_ "/>
    <numFmt numFmtId="176" formatCode="_ &quot;$&quot;\ * #,##0.00_ ;_ &quot;$&quot;\ * \-#,##0.00_ ;_ &quot;$&quot;\ * &quot;-&quot;??_ ;_ @_ "/>
    <numFmt numFmtId="177" formatCode="_ &quot;$&quot;\ * #,##0_ ;_ &quot;$&quot;\ * \-#,##0_ ;_ &quot;$&quot;\ * &quot;-&quot;??_ ;_ @_ "/>
    <numFmt numFmtId="178" formatCode="0.000"/>
    <numFmt numFmtId="179" formatCode="_(* #,##0.00000000_);_(* \(#,##0.00000000\);_(* &quot;-&quot;??_);_(@_)"/>
    <numFmt numFmtId="180" formatCode="0.0%"/>
    <numFmt numFmtId="181" formatCode="_(* #,##0.0000000_);_(* \(#,##0.0000000\);_(* &quot;-&quot;??_);_(@_)"/>
    <numFmt numFmtId="182" formatCode="_(* #,##0.000000_);_(* \(#,##0.000000\);_(* &quot;-&quot;??_);_(@_)"/>
    <numFmt numFmtId="183" formatCode="_(* #,##0.0000_);_(* \(#,##0.0000\);_(* &quot;-&quot;????_);_(@_)"/>
  </numFmts>
  <fonts count="9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5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Arial"/>
      <family val="2"/>
    </font>
    <font>
      <b/>
      <sz val="15"/>
      <color rgb="FFFF0000"/>
      <name val="Arial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i/>
      <u/>
      <sz val="16"/>
      <color indexed="18"/>
      <name val="Agency FB"/>
      <family val="2"/>
    </font>
    <font>
      <b/>
      <u/>
      <sz val="12"/>
      <color indexed="18"/>
      <name val="Agency FB"/>
      <family val="2"/>
    </font>
    <font>
      <b/>
      <i/>
      <u/>
      <sz val="16"/>
      <color indexed="18"/>
      <name val="Arial"/>
      <family val="2"/>
    </font>
    <font>
      <sz val="12"/>
      <color indexed="8"/>
      <name val="Agency FB"/>
      <family val="2"/>
    </font>
    <font>
      <sz val="10"/>
      <name val="Agency FB"/>
      <family val="2"/>
    </font>
    <font>
      <b/>
      <sz val="12"/>
      <name val="Agency FB"/>
      <family val="2"/>
    </font>
    <font>
      <sz val="14"/>
      <name val="Arial"/>
      <family val="2"/>
    </font>
    <font>
      <sz val="13"/>
      <color indexed="8"/>
      <name val="Agency FB"/>
      <family val="2"/>
    </font>
    <font>
      <sz val="12"/>
      <name val="Agency FB"/>
      <family val="2"/>
    </font>
    <font>
      <b/>
      <sz val="12"/>
      <color indexed="8"/>
      <name val="Agency FB"/>
      <family val="2"/>
    </font>
    <font>
      <b/>
      <sz val="8"/>
      <name val="Arial"/>
      <family val="2"/>
    </font>
    <font>
      <b/>
      <sz val="12"/>
      <color indexed="10"/>
      <name val="Agency FB"/>
      <family val="2"/>
    </font>
    <font>
      <sz val="12"/>
      <color indexed="10"/>
      <name val="Agency FB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8"/>
      <name val="Agency FB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18"/>
      <name val="Arial"/>
      <family val="2"/>
    </font>
    <font>
      <sz val="12"/>
      <color rgb="FFFF0000"/>
      <name val="Agency FB"/>
      <family val="2"/>
    </font>
    <font>
      <b/>
      <sz val="12"/>
      <color rgb="FFFF0000"/>
      <name val="Agency FB"/>
      <family val="2"/>
    </font>
    <font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6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20"/>
      <name val="Arial"/>
      <family val="2"/>
    </font>
    <font>
      <b/>
      <sz val="12"/>
      <color indexed="1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20"/>
      <name val="Calibri"/>
      <family val="2"/>
    </font>
    <font>
      <b/>
      <sz val="20"/>
      <name val="Arial"/>
      <family val="2"/>
    </font>
    <font>
      <sz val="12"/>
      <name val="Calibri"/>
      <family val="2"/>
    </font>
    <font>
      <sz val="12"/>
      <color rgb="FF2A2A2A"/>
      <name val="Arial"/>
      <family val="2"/>
    </font>
    <font>
      <b/>
      <sz val="18"/>
      <color theme="1"/>
      <name val="Arial"/>
      <family val="2"/>
    </font>
    <font>
      <vertAlign val="superscript"/>
      <sz val="18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Calibri"/>
      <family val="2"/>
    </font>
    <font>
      <b/>
      <sz val="22"/>
      <color theme="1"/>
      <name val="Arial"/>
      <family val="2"/>
    </font>
    <font>
      <b/>
      <sz val="22"/>
      <color theme="1"/>
      <name val="Calibri"/>
      <family val="2"/>
    </font>
    <font>
      <sz val="36"/>
      <name val="Calibri"/>
      <family val="2"/>
    </font>
    <font>
      <sz val="36"/>
      <color rgb="FFFF0000"/>
      <name val="Arial"/>
      <family val="2"/>
    </font>
    <font>
      <b/>
      <sz val="36"/>
      <color rgb="FFFF0000"/>
      <name val="Arial"/>
      <family val="2"/>
    </font>
    <font>
      <b/>
      <sz val="12"/>
      <color indexed="9"/>
      <name val="Arial"/>
      <family val="2"/>
    </font>
    <font>
      <b/>
      <sz val="18"/>
      <color indexed="9"/>
      <name val="Arial"/>
      <family val="2"/>
    </font>
    <font>
      <b/>
      <sz val="14"/>
      <color indexed="18"/>
      <name val="Arial"/>
      <family val="2"/>
    </font>
    <font>
      <b/>
      <sz val="11"/>
      <color indexed="10"/>
      <name val="Arial"/>
      <family val="2"/>
    </font>
    <font>
      <b/>
      <i/>
      <sz val="12"/>
      <color indexed="18"/>
      <name val="Arial"/>
      <family val="2"/>
    </font>
    <font>
      <i/>
      <sz val="12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vertAlign val="superscript"/>
      <sz val="18"/>
      <name val="Arial"/>
      <family val="2"/>
    </font>
    <font>
      <b/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 style="thin">
        <color indexed="23"/>
      </top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/>
      <right style="thin">
        <color indexed="64"/>
      </right>
      <top style="thin">
        <color indexed="9"/>
      </top>
      <bottom style="thin">
        <color indexed="23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9"/>
      </bottom>
      <diagonal/>
    </border>
    <border>
      <left/>
      <right/>
      <top/>
      <bottom style="double">
        <color indexed="64"/>
      </bottom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5" fontId="21" fillId="0" borderId="0" applyFont="0" applyFill="0" applyBorder="0" applyAlignment="0" applyProtection="0"/>
    <xf numFmtId="0" fontId="21" fillId="0" borderId="0"/>
    <xf numFmtId="17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5" fontId="36" fillId="0" borderId="0" applyFont="0" applyFill="0" applyBorder="0" applyAlignment="0" applyProtection="0"/>
    <xf numFmtId="0" fontId="36" fillId="0" borderId="0"/>
    <xf numFmtId="176" fontId="36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2">
    <xf numFmtId="0" fontId="0" fillId="0" borderId="0" xfId="0"/>
    <xf numFmtId="0" fontId="0" fillId="0" borderId="0" xfId="0" applyFill="1" applyBorder="1"/>
    <xf numFmtId="0" fontId="0" fillId="3" borderId="1" xfId="0" applyFill="1" applyBorder="1"/>
    <xf numFmtId="0" fontId="12" fillId="0" borderId="1" xfId="0" applyFont="1" applyFill="1" applyBorder="1"/>
    <xf numFmtId="0" fontId="12" fillId="0" borderId="0" xfId="0" applyFont="1" applyFill="1"/>
    <xf numFmtId="0" fontId="12" fillId="0" borderId="0" xfId="0" applyFont="1" applyFill="1" applyBorder="1"/>
    <xf numFmtId="166" fontId="0" fillId="0" borderId="0" xfId="1" applyNumberFormat="1" applyFont="1" applyFill="1" applyBorder="1"/>
    <xf numFmtId="9" fontId="0" fillId="0" borderId="0" xfId="0" applyNumberFormat="1" applyFill="1" applyBorder="1"/>
    <xf numFmtId="166" fontId="0" fillId="0" borderId="0" xfId="0" applyNumberFormat="1" applyFill="1" applyBorder="1"/>
    <xf numFmtId="9" fontId="0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2" fontId="0" fillId="0" borderId="0" xfId="0" applyNumberFormat="1" applyFill="1" applyBorder="1"/>
    <xf numFmtId="171" fontId="0" fillId="0" borderId="0" xfId="2" applyNumberFormat="1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7" fillId="0" borderId="1" xfId="0" applyFont="1" applyBorder="1"/>
    <xf numFmtId="10" fontId="17" fillId="0" borderId="1" xfId="3" applyNumberFormat="1" applyFont="1" applyBorder="1"/>
    <xf numFmtId="166" fontId="17" fillId="0" borderId="1" xfId="1" applyNumberFormat="1" applyFont="1" applyBorder="1"/>
    <xf numFmtId="0" fontId="17" fillId="3" borderId="1" xfId="0" applyFont="1" applyFill="1" applyBorder="1"/>
    <xf numFmtId="167" fontId="17" fillId="0" borderId="1" xfId="2" applyNumberFormat="1" applyFont="1" applyBorder="1"/>
    <xf numFmtId="0" fontId="17" fillId="2" borderId="1" xfId="0" applyFont="1" applyFill="1" applyBorder="1"/>
    <xf numFmtId="167" fontId="17" fillId="2" borderId="1" xfId="2" applyNumberFormat="1" applyFont="1" applyFill="1" applyBorder="1"/>
    <xf numFmtId="0" fontId="0" fillId="0" borderId="0" xfId="0" applyFill="1"/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7" fontId="0" fillId="0" borderId="0" xfId="2" applyNumberFormat="1" applyFont="1" applyFill="1" applyBorder="1"/>
    <xf numFmtId="167" fontId="0" fillId="0" borderId="0" xfId="0" applyNumberFormat="1"/>
    <xf numFmtId="0" fontId="19" fillId="2" borderId="1" xfId="0" applyFont="1" applyFill="1" applyBorder="1"/>
    <xf numFmtId="167" fontId="19" fillId="2" borderId="1" xfId="2" applyNumberFormat="1" applyFont="1" applyFill="1" applyBorder="1"/>
    <xf numFmtId="166" fontId="19" fillId="2" borderId="1" xfId="0" applyNumberFormat="1" applyFont="1" applyFill="1" applyBorder="1"/>
    <xf numFmtId="0" fontId="20" fillId="2" borderId="1" xfId="0" applyFont="1" applyFill="1" applyBorder="1"/>
    <xf numFmtId="167" fontId="20" fillId="2" borderId="1" xfId="2" applyNumberFormat="1" applyFont="1" applyFill="1" applyBorder="1"/>
    <xf numFmtId="166" fontId="20" fillId="2" borderId="1" xfId="0" applyNumberFormat="1" applyFont="1" applyFill="1" applyBorder="1"/>
    <xf numFmtId="177" fontId="30" fillId="0" borderId="1" xfId="6" applyNumberFormat="1" applyFont="1" applyFill="1" applyBorder="1" applyAlignment="1" applyProtection="1">
      <alignment horizontal="center" vertical="center" wrapText="1"/>
    </xf>
    <xf numFmtId="3" fontId="26" fillId="0" borderId="1" xfId="6" applyNumberFormat="1" applyFont="1" applyFill="1" applyBorder="1" applyAlignment="1" applyProtection="1">
      <alignment horizontal="center" vertical="center" wrapText="1"/>
    </xf>
    <xf numFmtId="4" fontId="31" fillId="0" borderId="1" xfId="6" applyNumberFormat="1" applyFont="1" applyFill="1" applyBorder="1" applyAlignment="1" applyProtection="1">
      <alignment horizontal="right" vertical="center" wrapText="1"/>
    </xf>
    <xf numFmtId="4" fontId="28" fillId="0" borderId="1" xfId="6" applyNumberFormat="1" applyFont="1" applyFill="1" applyBorder="1" applyAlignment="1" applyProtection="1">
      <alignment horizontal="right" vertical="center" wrapText="1"/>
    </xf>
    <xf numFmtId="10" fontId="30" fillId="0" borderId="1" xfId="7" applyNumberFormat="1" applyFont="1" applyFill="1" applyBorder="1" applyAlignment="1" applyProtection="1">
      <alignment horizontal="center" vertical="center" wrapText="1"/>
    </xf>
    <xf numFmtId="10" fontId="26" fillId="0" borderId="1" xfId="7" applyNumberFormat="1" applyFont="1" applyFill="1" applyBorder="1" applyAlignment="1" applyProtection="1">
      <alignment horizontal="center" vertical="center" wrapText="1"/>
    </xf>
    <xf numFmtId="10" fontId="31" fillId="0" borderId="1" xfId="7" applyNumberFormat="1" applyFont="1" applyFill="1" applyBorder="1" applyAlignment="1" applyProtection="1">
      <alignment horizontal="right" vertical="center" wrapText="1"/>
    </xf>
    <xf numFmtId="10" fontId="28" fillId="0" borderId="1" xfId="7" applyNumberFormat="1" applyFont="1" applyFill="1" applyBorder="1" applyAlignment="1" applyProtection="1">
      <alignment horizontal="right" vertical="center" wrapText="1"/>
    </xf>
    <xf numFmtId="3" fontId="32" fillId="0" borderId="1" xfId="6" applyNumberFormat="1" applyFont="1" applyFill="1" applyBorder="1" applyAlignment="1" applyProtection="1">
      <alignment horizontal="center" vertical="center" wrapText="1"/>
    </xf>
    <xf numFmtId="176" fontId="28" fillId="0" borderId="1" xfId="6" applyFont="1" applyFill="1" applyBorder="1" applyAlignment="1" applyProtection="1">
      <alignment horizontal="right" vertical="center" wrapText="1"/>
    </xf>
    <xf numFmtId="176" fontId="28" fillId="0" borderId="1" xfId="6" applyNumberFormat="1" applyFont="1" applyFill="1" applyBorder="1" applyAlignment="1" applyProtection="1">
      <alignment horizontal="right" vertical="center" wrapText="1"/>
    </xf>
    <xf numFmtId="176" fontId="31" fillId="0" borderId="1" xfId="6" applyFont="1" applyFill="1" applyBorder="1" applyAlignment="1" applyProtection="1">
      <alignment horizontal="right" vertical="center" wrapText="1"/>
    </xf>
    <xf numFmtId="4" fontId="43" fillId="0" borderId="1" xfId="6" applyNumberFormat="1" applyFont="1" applyFill="1" applyBorder="1" applyAlignment="1" applyProtection="1">
      <alignment horizontal="right" vertical="center" wrapText="1"/>
    </xf>
    <xf numFmtId="4" fontId="44" fillId="0" borderId="1" xfId="6" applyNumberFormat="1" applyFont="1" applyFill="1" applyBorder="1" applyAlignment="1" applyProtection="1">
      <alignment horizontal="right" vertical="center" wrapText="1"/>
    </xf>
    <xf numFmtId="0" fontId="0" fillId="0" borderId="0" xfId="0" applyFont="1" applyFill="1" applyBorder="1"/>
    <xf numFmtId="165" fontId="0" fillId="0" borderId="0" xfId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77" fontId="28" fillId="0" borderId="1" xfId="6" applyNumberFormat="1" applyFont="1" applyFill="1" applyBorder="1" applyAlignment="1" applyProtection="1">
      <alignment horizontal="right" vertical="center" wrapText="1"/>
    </xf>
    <xf numFmtId="9" fontId="0" fillId="0" borderId="0" xfId="3" applyFont="1" applyFill="1" applyBorder="1"/>
    <xf numFmtId="180" fontId="0" fillId="0" borderId="0" xfId="3" applyNumberFormat="1" applyFont="1" applyFill="1" applyBorder="1"/>
    <xf numFmtId="10" fontId="0" fillId="0" borderId="0" xfId="3" applyNumberFormat="1" applyFont="1" applyFill="1" applyBorder="1"/>
    <xf numFmtId="166" fontId="9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6" fontId="15" fillId="0" borderId="1" xfId="1" applyNumberFormat="1" applyFont="1" applyFill="1" applyBorder="1"/>
    <xf numFmtId="166" fontId="15" fillId="0" borderId="11" xfId="1" applyNumberFormat="1" applyFont="1" applyFill="1" applyBorder="1"/>
    <xf numFmtId="167" fontId="14" fillId="0" borderId="1" xfId="2" applyNumberFormat="1" applyFont="1" applyFill="1" applyBorder="1"/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72" fontId="15" fillId="0" borderId="1" xfId="0" applyNumberFormat="1" applyFont="1" applyFill="1" applyBorder="1"/>
    <xf numFmtId="166" fontId="15" fillId="0" borderId="1" xfId="0" applyNumberFormat="1" applyFont="1" applyFill="1" applyBorder="1"/>
    <xf numFmtId="167" fontId="15" fillId="0" borderId="1" xfId="2" applyNumberFormat="1" applyFont="1" applyFill="1" applyBorder="1"/>
    <xf numFmtId="173" fontId="53" fillId="0" borderId="1" xfId="0" applyNumberFormat="1" applyFont="1" applyFill="1" applyBorder="1" applyAlignment="1">
      <alignment horizontal="left"/>
    </xf>
    <xf numFmtId="172" fontId="53" fillId="0" borderId="1" xfId="0" applyNumberFormat="1" applyFont="1" applyFill="1" applyBorder="1"/>
    <xf numFmtId="166" fontId="53" fillId="0" borderId="1" xfId="0" applyNumberFormat="1" applyFont="1" applyFill="1" applyBorder="1"/>
    <xf numFmtId="0" fontId="53" fillId="0" borderId="1" xfId="0" applyFont="1" applyFill="1" applyBorder="1" applyAlignment="1">
      <alignment horizontal="left"/>
    </xf>
    <xf numFmtId="167" fontId="53" fillId="0" borderId="1" xfId="2" applyNumberFormat="1" applyFont="1" applyFill="1" applyBorder="1"/>
    <xf numFmtId="0" fontId="54" fillId="0" borderId="1" xfId="0" applyFont="1" applyFill="1" applyBorder="1" applyAlignment="1">
      <alignment horizontal="left"/>
    </xf>
    <xf numFmtId="167" fontId="54" fillId="0" borderId="1" xfId="2" applyNumberFormat="1" applyFont="1" applyFill="1" applyBorder="1"/>
    <xf numFmtId="0" fontId="53" fillId="0" borderId="0" xfId="0" applyFont="1" applyFill="1"/>
    <xf numFmtId="0" fontId="54" fillId="0" borderId="1" xfId="0" applyFont="1" applyFill="1" applyBorder="1" applyAlignment="1">
      <alignment horizontal="center"/>
    </xf>
    <xf numFmtId="9" fontId="54" fillId="0" borderId="1" xfId="0" applyNumberFormat="1" applyFont="1" applyFill="1" applyBorder="1" applyAlignment="1">
      <alignment horizontal="center"/>
    </xf>
    <xf numFmtId="174" fontId="53" fillId="0" borderId="1" xfId="0" applyNumberFormat="1" applyFont="1" applyFill="1" applyBorder="1"/>
    <xf numFmtId="173" fontId="53" fillId="0" borderId="1" xfId="0" applyNumberFormat="1" applyFont="1" applyFill="1" applyBorder="1"/>
    <xf numFmtId="174" fontId="53" fillId="0" borderId="1" xfId="2" applyNumberFormat="1" applyFont="1" applyFill="1" applyBorder="1"/>
    <xf numFmtId="165" fontId="53" fillId="0" borderId="1" xfId="0" applyNumberFormat="1" applyFont="1" applyFill="1" applyBorder="1"/>
    <xf numFmtId="167" fontId="54" fillId="0" borderId="1" xfId="2" applyNumberFormat="1" applyFont="1" applyFill="1" applyBorder="1" applyAlignment="1">
      <alignment horizontal="left"/>
    </xf>
    <xf numFmtId="0" fontId="53" fillId="0" borderId="0" xfId="0" applyFont="1" applyFill="1" applyBorder="1"/>
    <xf numFmtId="166" fontId="53" fillId="0" borderId="0" xfId="0" applyNumberFormat="1" applyFont="1" applyFill="1" applyBorder="1"/>
    <xf numFmtId="0" fontId="54" fillId="0" borderId="1" xfId="0" applyFont="1" applyFill="1" applyBorder="1"/>
    <xf numFmtId="164" fontId="15" fillId="0" borderId="1" xfId="2" applyNumberFormat="1" applyFont="1" applyFill="1" applyBorder="1"/>
    <xf numFmtId="167" fontId="14" fillId="0" borderId="1" xfId="0" applyNumberFormat="1" applyFont="1" applyFill="1" applyBorder="1" applyAlignment="1">
      <alignment horizontal="center"/>
    </xf>
    <xf numFmtId="166" fontId="15" fillId="0" borderId="0" xfId="0" applyNumberFormat="1" applyFont="1" applyFill="1"/>
    <xf numFmtId="164" fontId="15" fillId="0" borderId="1" xfId="1" applyNumberFormat="1" applyFont="1" applyFill="1" applyBorder="1"/>
    <xf numFmtId="173" fontId="14" fillId="0" borderId="0" xfId="1" applyNumberFormat="1" applyFont="1" applyFill="1" applyBorder="1" applyAlignment="1">
      <alignment horizontal="center"/>
    </xf>
    <xf numFmtId="173" fontId="15" fillId="0" borderId="1" xfId="1" applyNumberFormat="1" applyFont="1" applyFill="1" applyBorder="1"/>
    <xf numFmtId="167" fontId="56" fillId="0" borderId="1" xfId="0" applyNumberFormat="1" applyFont="1" applyFill="1" applyBorder="1" applyAlignment="1">
      <alignment horizontal="center"/>
    </xf>
    <xf numFmtId="178" fontId="12" fillId="0" borderId="1" xfId="0" applyNumberFormat="1" applyFont="1" applyFill="1" applyBorder="1"/>
    <xf numFmtId="178" fontId="12" fillId="0" borderId="1" xfId="1" applyNumberFormat="1" applyFont="1" applyFill="1" applyBorder="1"/>
    <xf numFmtId="166" fontId="12" fillId="0" borderId="1" xfId="1" applyNumberFormat="1" applyFont="1" applyFill="1" applyBorder="1"/>
    <xf numFmtId="0" fontId="7" fillId="0" borderId="0" xfId="0" applyFont="1" applyFill="1" applyAlignment="1"/>
    <xf numFmtId="0" fontId="15" fillId="0" borderId="0" xfId="0" applyFont="1" applyFill="1"/>
    <xf numFmtId="0" fontId="2" fillId="0" borderId="0" xfId="0" applyFont="1" applyFill="1" applyBorder="1"/>
    <xf numFmtId="167" fontId="2" fillId="0" borderId="0" xfId="2" applyNumberFormat="1" applyFont="1" applyFill="1" applyBorder="1"/>
    <xf numFmtId="172" fontId="0" fillId="0" borderId="0" xfId="0" applyNumberFormat="1" applyFill="1"/>
    <xf numFmtId="0" fontId="12" fillId="0" borderId="0" xfId="0" applyFont="1" applyFill="1" applyBorder="1" applyAlignment="1">
      <alignment horizontal="center"/>
    </xf>
    <xf numFmtId="177" fontId="26" fillId="0" borderId="1" xfId="6" applyNumberFormat="1" applyFont="1" applyFill="1" applyBorder="1" applyAlignment="1" applyProtection="1">
      <alignment horizontal="center" vertical="center" wrapText="1"/>
    </xf>
    <xf numFmtId="3" fontId="37" fillId="0" borderId="0" xfId="8" applyNumberFormat="1" applyFont="1" applyFill="1"/>
    <xf numFmtId="3" fontId="45" fillId="0" borderId="0" xfId="8" applyNumberFormat="1" applyFont="1" applyFill="1"/>
    <xf numFmtId="0" fontId="0" fillId="0" borderId="1" xfId="0" applyFill="1" applyBorder="1"/>
    <xf numFmtId="166" fontId="0" fillId="0" borderId="1" xfId="1" applyNumberFormat="1" applyFont="1" applyFill="1" applyBorder="1"/>
    <xf numFmtId="9" fontId="0" fillId="0" borderId="1" xfId="0" applyNumberFormat="1" applyFill="1" applyBorder="1"/>
    <xf numFmtId="167" fontId="0" fillId="0" borderId="0" xfId="2" applyNumberFormat="1" applyFont="1" applyFill="1"/>
    <xf numFmtId="167" fontId="0" fillId="0" borderId="1" xfId="2" applyNumberFormat="1" applyFont="1" applyFill="1" applyBorder="1"/>
    <xf numFmtId="9" fontId="0" fillId="0" borderId="1" xfId="1" applyNumberFormat="1" applyFont="1" applyFill="1" applyBorder="1"/>
    <xf numFmtId="9" fontId="0" fillId="0" borderId="11" xfId="1" applyNumberFormat="1" applyFont="1" applyFill="1" applyBorder="1"/>
    <xf numFmtId="165" fontId="0" fillId="0" borderId="0" xfId="1" applyNumberFormat="1" applyFont="1" applyFill="1" applyBorder="1"/>
    <xf numFmtId="0" fontId="0" fillId="0" borderId="16" xfId="0" applyFill="1" applyBorder="1"/>
    <xf numFmtId="0" fontId="0" fillId="0" borderId="10" xfId="0" applyFill="1" applyBorder="1"/>
    <xf numFmtId="0" fontId="0" fillId="0" borderId="3" xfId="0" applyFill="1" applyBorder="1"/>
    <xf numFmtId="9" fontId="2" fillId="0" borderId="1" xfId="0" applyNumberFormat="1" applyFont="1" applyFill="1" applyBorder="1" applyAlignment="1">
      <alignment horizontal="center"/>
    </xf>
    <xf numFmtId="165" fontId="15" fillId="0" borderId="1" xfId="1" applyFont="1" applyFill="1" applyBorder="1" applyAlignment="1">
      <alignment horizontal="left"/>
    </xf>
    <xf numFmtId="165" fontId="0" fillId="0" borderId="0" xfId="1" applyFont="1" applyFill="1"/>
    <xf numFmtId="0" fontId="15" fillId="0" borderId="1" xfId="0" applyFont="1" applyFill="1" applyBorder="1" applyAlignment="1">
      <alignment horizontal="left"/>
    </xf>
    <xf numFmtId="170" fontId="15" fillId="0" borderId="1" xfId="0" applyNumberFormat="1" applyFont="1" applyFill="1" applyBorder="1" applyAlignment="1">
      <alignment horizontal="left"/>
    </xf>
    <xf numFmtId="164" fontId="0" fillId="0" borderId="1" xfId="2" applyNumberFormat="1" applyFont="1" applyFill="1" applyBorder="1"/>
    <xf numFmtId="172" fontId="0" fillId="0" borderId="1" xfId="0" applyNumberFormat="1" applyFill="1" applyBorder="1"/>
    <xf numFmtId="165" fontId="0" fillId="0" borderId="0" xfId="0" applyNumberFormat="1" applyFill="1"/>
    <xf numFmtId="166" fontId="0" fillId="0" borderId="1" xfId="0" applyNumberFormat="1" applyFill="1" applyBorder="1"/>
    <xf numFmtId="0" fontId="2" fillId="0" borderId="1" xfId="0" applyFont="1" applyFill="1" applyBorder="1"/>
    <xf numFmtId="167" fontId="2" fillId="0" borderId="1" xfId="2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7" xfId="0" applyFill="1" applyBorder="1"/>
    <xf numFmtId="0" fontId="0" fillId="0" borderId="18" xfId="0" applyFill="1" applyBorder="1" applyAlignment="1">
      <alignment horizontal="center"/>
    </xf>
    <xf numFmtId="167" fontId="0" fillId="0" borderId="19" xfId="2" applyNumberFormat="1" applyFont="1" applyFill="1" applyBorder="1"/>
    <xf numFmtId="167" fontId="0" fillId="0" borderId="19" xfId="0" applyNumberFormat="1" applyFill="1" applyBorder="1"/>
    <xf numFmtId="0" fontId="2" fillId="0" borderId="27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7" xfId="0" applyFill="1" applyBorder="1" applyAlignment="1">
      <alignment wrapText="1"/>
    </xf>
    <xf numFmtId="165" fontId="0" fillId="0" borderId="1" xfId="1" applyFont="1" applyFill="1" applyBorder="1"/>
    <xf numFmtId="167" fontId="0" fillId="0" borderId="1" xfId="0" applyNumberFormat="1" applyFill="1" applyBorder="1"/>
    <xf numFmtId="2" fontId="0" fillId="0" borderId="18" xfId="0" applyNumberFormat="1" applyFill="1" applyBorder="1" applyAlignment="1">
      <alignment horizontal="center"/>
    </xf>
    <xf numFmtId="171" fontId="0" fillId="0" borderId="1" xfId="2" applyNumberFormat="1" applyFont="1" applyFill="1" applyBorder="1"/>
    <xf numFmtId="165" fontId="0" fillId="0" borderId="19" xfId="1" applyFont="1" applyFill="1" applyBorder="1"/>
    <xf numFmtId="178" fontId="0" fillId="0" borderId="18" xfId="0" applyNumberFormat="1" applyFill="1" applyBorder="1" applyAlignment="1">
      <alignment horizontal="center"/>
    </xf>
    <xf numFmtId="0" fontId="0" fillId="0" borderId="28" xfId="0" applyFill="1" applyBorder="1"/>
    <xf numFmtId="0" fontId="0" fillId="0" borderId="20" xfId="0" applyFill="1" applyBorder="1"/>
    <xf numFmtId="0" fontId="0" fillId="0" borderId="21" xfId="0" applyFill="1" applyBorder="1"/>
    <xf numFmtId="167" fontId="2" fillId="0" borderId="22" xfId="0" applyNumberFormat="1" applyFont="1" applyFill="1" applyBorder="1"/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/>
    <xf numFmtId="167" fontId="0" fillId="0" borderId="0" xfId="0" applyNumberFormat="1" applyFill="1"/>
    <xf numFmtId="4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65" fontId="0" fillId="0" borderId="0" xfId="1" applyNumberFormat="1" applyFont="1" applyFill="1"/>
    <xf numFmtId="2" fontId="0" fillId="0" borderId="0" xfId="0" applyNumberFormat="1" applyFill="1"/>
    <xf numFmtId="166" fontId="0" fillId="0" borderId="0" xfId="1" applyNumberFormat="1" applyFont="1" applyFill="1"/>
    <xf numFmtId="10" fontId="0" fillId="0" borderId="0" xfId="3" applyNumberFormat="1" applyFont="1" applyFill="1"/>
    <xf numFmtId="179" fontId="11" fillId="0" borderId="0" xfId="1" applyNumberFormat="1" applyFont="1" applyFill="1" applyBorder="1"/>
    <xf numFmtId="179" fontId="11" fillId="0" borderId="0" xfId="1" applyNumberFormat="1" applyFont="1" applyFill="1"/>
    <xf numFmtId="0" fontId="11" fillId="0" borderId="0" xfId="0" applyFont="1" applyFill="1"/>
    <xf numFmtId="0" fontId="0" fillId="0" borderId="11" xfId="0" applyFill="1" applyBorder="1"/>
    <xf numFmtId="0" fontId="0" fillId="0" borderId="13" xfId="0" applyFill="1" applyBorder="1"/>
    <xf numFmtId="0" fontId="15" fillId="0" borderId="13" xfId="0" applyFont="1" applyFill="1" applyBorder="1"/>
    <xf numFmtId="0" fontId="15" fillId="0" borderId="1" xfId="0" applyFont="1" applyFill="1" applyBorder="1"/>
    <xf numFmtId="9" fontId="14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0" fontId="0" fillId="0" borderId="1" xfId="1" applyNumberFormat="1" applyFont="1" applyFill="1" applyBorder="1"/>
    <xf numFmtId="170" fontId="0" fillId="0" borderId="0" xfId="1" applyNumberFormat="1" applyFont="1" applyFill="1" applyBorder="1"/>
    <xf numFmtId="0" fontId="2" fillId="0" borderId="11" xfId="0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66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174" fontId="15" fillId="0" borderId="1" xfId="0" applyNumberFormat="1" applyFont="1" applyFill="1" applyBorder="1"/>
    <xf numFmtId="173" fontId="15" fillId="0" borderId="1" xfId="0" applyNumberFormat="1" applyFont="1" applyFill="1" applyBorder="1" applyAlignment="1">
      <alignment horizontal="left"/>
    </xf>
    <xf numFmtId="174" fontId="15" fillId="0" borderId="1" xfId="2" applyNumberFormat="1" applyFont="1" applyFill="1" applyBorder="1"/>
    <xf numFmtId="167" fontId="14" fillId="0" borderId="1" xfId="2" applyNumberFormat="1" applyFont="1" applyFill="1" applyBorder="1" applyAlignment="1">
      <alignment horizontal="left"/>
    </xf>
    <xf numFmtId="166" fontId="11" fillId="0" borderId="0" xfId="0" applyNumberFormat="1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51" fillId="0" borderId="0" xfId="0" applyFont="1" applyFill="1"/>
    <xf numFmtId="0" fontId="53" fillId="0" borderId="11" xfId="0" applyFont="1" applyFill="1" applyBorder="1"/>
    <xf numFmtId="0" fontId="51" fillId="0" borderId="13" xfId="0" applyFont="1" applyFill="1" applyBorder="1"/>
    <xf numFmtId="0" fontId="51" fillId="0" borderId="1" xfId="0" applyFont="1" applyFill="1" applyBorder="1"/>
    <xf numFmtId="0" fontId="52" fillId="0" borderId="1" xfId="0" applyFont="1" applyFill="1" applyBorder="1" applyAlignment="1">
      <alignment horizontal="center"/>
    </xf>
    <xf numFmtId="9" fontId="52" fillId="0" borderId="1" xfId="0" applyNumberFormat="1" applyFont="1" applyFill="1" applyBorder="1" applyAlignment="1">
      <alignment horizontal="center"/>
    </xf>
    <xf numFmtId="0" fontId="55" fillId="0" borderId="1" xfId="0" applyFont="1" applyFill="1" applyBorder="1" applyAlignment="1">
      <alignment horizontal="left"/>
    </xf>
    <xf numFmtId="0" fontId="54" fillId="0" borderId="1" xfId="0" applyFont="1" applyFill="1" applyBorder="1" applyAlignment="1">
      <alignment wrapText="1"/>
    </xf>
    <xf numFmtId="174" fontId="51" fillId="0" borderId="1" xfId="2" applyNumberFormat="1" applyFont="1" applyFill="1" applyBorder="1"/>
    <xf numFmtId="166" fontId="57" fillId="0" borderId="1" xfId="1" applyNumberFormat="1" applyFont="1" applyFill="1" applyBorder="1"/>
    <xf numFmtId="166" fontId="0" fillId="0" borderId="1" xfId="1" applyNumberFormat="1" applyFont="1" applyFill="1" applyBorder="1" applyAlignment="1">
      <alignment horizontal="center"/>
    </xf>
    <xf numFmtId="0" fontId="49" fillId="0" borderId="0" xfId="0" applyFont="1" applyFill="1"/>
    <xf numFmtId="0" fontId="7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166" fontId="50" fillId="0" borderId="1" xfId="1" applyNumberFormat="1" applyFont="1" applyFill="1" applyBorder="1" applyAlignment="1">
      <alignment horizontal="center" vertical="center" wrapText="1"/>
    </xf>
    <xf numFmtId="166" fontId="9" fillId="0" borderId="1" xfId="1" applyNumberFormat="1" applyFont="1" applyFill="1" applyBorder="1" applyAlignment="1">
      <alignment vertical="center" wrapText="1"/>
    </xf>
    <xf numFmtId="0" fontId="4" fillId="0" borderId="0" xfId="0" applyFont="1" applyFill="1"/>
    <xf numFmtId="0" fontId="10" fillId="0" borderId="7" xfId="0" applyFont="1" applyFill="1" applyBorder="1" applyAlignment="1">
      <alignment horizontal="center"/>
    </xf>
    <xf numFmtId="166" fontId="10" fillId="0" borderId="4" xfId="0" applyNumberFormat="1" applyFont="1" applyFill="1" applyBorder="1"/>
    <xf numFmtId="0" fontId="10" fillId="0" borderId="8" xfId="0" applyFont="1" applyFill="1" applyBorder="1" applyAlignment="1">
      <alignment horizontal="center"/>
    </xf>
    <xf numFmtId="166" fontId="10" fillId="0" borderId="6" xfId="0" applyNumberFormat="1" applyFont="1" applyFill="1" applyBorder="1"/>
    <xf numFmtId="0" fontId="19" fillId="0" borderId="0" xfId="0" applyFont="1" applyFill="1" applyAlignment="1"/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6" fontId="4" fillId="0" borderId="5" xfId="1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vertical="center" wrapText="1"/>
    </xf>
    <xf numFmtId="0" fontId="50" fillId="0" borderId="6" xfId="0" applyFont="1" applyFill="1" applyBorder="1" applyAlignment="1">
      <alignment horizontal="center" vertical="center" wrapText="1"/>
    </xf>
    <xf numFmtId="166" fontId="50" fillId="0" borderId="6" xfId="1" applyNumberFormat="1" applyFont="1" applyFill="1" applyBorder="1" applyAlignment="1">
      <alignment horizontal="center" vertical="center" wrapText="1"/>
    </xf>
    <xf numFmtId="166" fontId="9" fillId="0" borderId="6" xfId="1" applyNumberFormat="1" applyFont="1" applyFill="1" applyBorder="1" applyAlignment="1">
      <alignment vertical="center" wrapText="1"/>
    </xf>
    <xf numFmtId="3" fontId="22" fillId="0" borderId="0" xfId="4" applyNumberFormat="1" applyFont="1" applyFill="1" applyProtection="1">
      <protection locked="0"/>
    </xf>
    <xf numFmtId="3" fontId="23" fillId="0" borderId="29" xfId="5" applyNumberFormat="1" applyFont="1" applyFill="1" applyBorder="1" applyAlignment="1" applyProtection="1">
      <alignment horizontal="center" vertical="center" wrapText="1"/>
    </xf>
    <xf numFmtId="177" fontId="23" fillId="0" borderId="30" xfId="6" applyNumberFormat="1" applyFont="1" applyFill="1" applyBorder="1" applyAlignment="1" applyProtection="1">
      <alignment horizontal="center" vertical="center" wrapText="1"/>
    </xf>
    <xf numFmtId="3" fontId="23" fillId="0" borderId="31" xfId="6" applyNumberFormat="1" applyFont="1" applyFill="1" applyBorder="1" applyAlignment="1" applyProtection="1">
      <alignment horizontal="center" vertical="center" wrapText="1"/>
    </xf>
    <xf numFmtId="4" fontId="23" fillId="0" borderId="31" xfId="6" applyNumberFormat="1" applyFont="1" applyFill="1" applyBorder="1" applyAlignment="1" applyProtection="1">
      <alignment horizontal="center" vertical="center" wrapText="1"/>
    </xf>
    <xf numFmtId="3" fontId="24" fillId="0" borderId="32" xfId="6" applyNumberFormat="1" applyFont="1" applyFill="1" applyBorder="1" applyAlignment="1" applyProtection="1">
      <alignment horizontal="center" vertical="center" wrapText="1"/>
    </xf>
    <xf numFmtId="3" fontId="25" fillId="0" borderId="0" xfId="4" applyNumberFormat="1" applyFont="1" applyFill="1" applyProtection="1">
      <protection locked="0"/>
    </xf>
    <xf numFmtId="3" fontId="26" fillId="0" borderId="29" xfId="5" applyNumberFormat="1" applyFont="1" applyFill="1" applyBorder="1" applyAlignment="1" applyProtection="1">
      <alignment vertical="center" wrapText="1"/>
    </xf>
    <xf numFmtId="177" fontId="26" fillId="0" borderId="0" xfId="6" applyNumberFormat="1" applyFont="1" applyFill="1" applyBorder="1" applyAlignment="1" applyProtection="1">
      <alignment horizontal="center" vertical="center" wrapText="1"/>
    </xf>
    <xf numFmtId="176" fontId="27" fillId="0" borderId="0" xfId="6" applyNumberFormat="1" applyFont="1" applyFill="1" applyBorder="1" applyAlignment="1" applyProtection="1">
      <alignment horizontal="right" vertical="center" wrapText="1"/>
    </xf>
    <xf numFmtId="176" fontId="28" fillId="0" borderId="33" xfId="6" applyNumberFormat="1" applyFont="1" applyFill="1" applyBorder="1" applyAlignment="1" applyProtection="1">
      <alignment horizontal="right" vertical="center" wrapText="1"/>
    </xf>
    <xf numFmtId="3" fontId="29" fillId="0" borderId="0" xfId="4" applyNumberFormat="1" applyFont="1" applyFill="1" applyProtection="1">
      <protection locked="0"/>
    </xf>
    <xf numFmtId="3" fontId="32" fillId="0" borderId="29" xfId="5" applyNumberFormat="1" applyFont="1" applyFill="1" applyBorder="1" applyAlignment="1" applyProtection="1">
      <alignment vertical="center" wrapText="1"/>
    </xf>
    <xf numFmtId="3" fontId="33" fillId="0" borderId="0" xfId="4" applyNumberFormat="1" applyFont="1" applyFill="1" applyProtection="1">
      <protection locked="0"/>
    </xf>
    <xf numFmtId="10" fontId="33" fillId="0" borderId="0" xfId="7" applyNumberFormat="1" applyFont="1" applyFill="1" applyProtection="1">
      <protection locked="0"/>
    </xf>
    <xf numFmtId="176" fontId="36" fillId="0" borderId="0" xfId="6" applyFont="1" applyFill="1" applyProtection="1">
      <protection locked="0"/>
    </xf>
    <xf numFmtId="3" fontId="31" fillId="0" borderId="29" xfId="5" applyNumberFormat="1" applyFont="1" applyFill="1" applyBorder="1" applyAlignment="1" applyProtection="1">
      <alignment vertical="center" wrapText="1"/>
    </xf>
    <xf numFmtId="3" fontId="37" fillId="0" borderId="0" xfId="4" applyNumberFormat="1" applyFont="1" applyFill="1" applyProtection="1">
      <protection locked="0"/>
    </xf>
    <xf numFmtId="3" fontId="31" fillId="0" borderId="16" xfId="5" applyNumberFormat="1" applyFont="1" applyFill="1" applyBorder="1" applyAlignment="1" applyProtection="1">
      <alignment vertical="center" wrapText="1"/>
    </xf>
    <xf numFmtId="4" fontId="37" fillId="0" borderId="0" xfId="4" applyNumberFormat="1" applyFont="1" applyFill="1" applyProtection="1">
      <protection locked="0"/>
    </xf>
    <xf numFmtId="3" fontId="38" fillId="0" borderId="0" xfId="4" applyNumberFormat="1" applyFont="1" applyFill="1" applyProtection="1">
      <protection locked="0"/>
    </xf>
    <xf numFmtId="3" fontId="21" fillId="0" borderId="0" xfId="4" applyNumberFormat="1" applyFont="1" applyFill="1" applyProtection="1">
      <protection locked="0"/>
    </xf>
    <xf numFmtId="3" fontId="21" fillId="0" borderId="0" xfId="4" applyNumberFormat="1" applyFill="1" applyProtection="1">
      <protection locked="0"/>
    </xf>
    <xf numFmtId="4" fontId="21" fillId="0" borderId="0" xfId="4" applyNumberFormat="1" applyFill="1" applyProtection="1">
      <protection locked="0"/>
    </xf>
    <xf numFmtId="4" fontId="38" fillId="0" borderId="0" xfId="4" applyNumberFormat="1" applyFont="1" applyFill="1" applyProtection="1">
      <protection locked="0"/>
    </xf>
    <xf numFmtId="177" fontId="40" fillId="0" borderId="0" xfId="6" applyNumberFormat="1" applyFont="1" applyFill="1" applyProtection="1">
      <protection locked="0"/>
    </xf>
    <xf numFmtId="10" fontId="41" fillId="0" borderId="0" xfId="7" applyNumberFormat="1" applyFont="1" applyFill="1" applyProtection="1">
      <protection locked="0"/>
    </xf>
    <xf numFmtId="0" fontId="20" fillId="0" borderId="0" xfId="0" applyFont="1" applyFill="1"/>
    <xf numFmtId="167" fontId="20" fillId="0" borderId="0" xfId="2" applyNumberFormat="1" applyFont="1" applyFill="1"/>
    <xf numFmtId="0" fontId="17" fillId="0" borderId="0" xfId="0" applyFont="1" applyFill="1"/>
    <xf numFmtId="0" fontId="17" fillId="0" borderId="0" xfId="0" applyFont="1" applyFill="1" applyBorder="1" applyAlignment="1">
      <alignment horizontal="left"/>
    </xf>
    <xf numFmtId="166" fontId="17" fillId="0" borderId="0" xfId="1" applyNumberFormat="1" applyFont="1" applyFill="1" applyBorder="1"/>
    <xf numFmtId="167" fontId="17" fillId="0" borderId="0" xfId="2" applyNumberFormat="1" applyFont="1" applyFill="1" applyBorder="1" applyAlignment="1">
      <alignment horizontal="left"/>
    </xf>
    <xf numFmtId="167" fontId="17" fillId="0" borderId="0" xfId="2" applyNumberFormat="1" applyFont="1" applyFill="1" applyBorder="1"/>
    <xf numFmtId="0" fontId="17" fillId="0" borderId="0" xfId="0" applyFont="1" applyFill="1" applyBorder="1" applyAlignment="1">
      <alignment horizontal="right"/>
    </xf>
    <xf numFmtId="167" fontId="17" fillId="0" borderId="0" xfId="0" applyNumberFormat="1" applyFont="1" applyFill="1" applyBorder="1" applyAlignment="1">
      <alignment horizontal="left"/>
    </xf>
    <xf numFmtId="165" fontId="17" fillId="0" borderId="0" xfId="1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168" fontId="17" fillId="0" borderId="0" xfId="1" applyNumberFormat="1" applyFont="1" applyFill="1" applyBorder="1"/>
    <xf numFmtId="165" fontId="17" fillId="0" borderId="0" xfId="1" applyFont="1" applyFill="1" applyBorder="1"/>
    <xf numFmtId="10" fontId="17" fillId="0" borderId="0" xfId="3" applyNumberFormat="1" applyFont="1" applyFill="1" applyBorder="1"/>
    <xf numFmtId="0" fontId="62" fillId="0" borderId="0" xfId="0" applyFont="1" applyFill="1"/>
    <xf numFmtId="0" fontId="61" fillId="0" borderId="0" xfId="0" applyFont="1" applyFill="1"/>
    <xf numFmtId="0" fontId="62" fillId="0" borderId="1" xfId="0" applyFont="1" applyFill="1" applyBorder="1"/>
    <xf numFmtId="166" fontId="62" fillId="0" borderId="1" xfId="1" applyNumberFormat="1" applyFont="1" applyFill="1" applyBorder="1"/>
    <xf numFmtId="9" fontId="62" fillId="0" borderId="1" xfId="0" applyNumberFormat="1" applyFont="1" applyFill="1" applyBorder="1"/>
    <xf numFmtId="167" fontId="62" fillId="0" borderId="1" xfId="2" applyNumberFormat="1" applyFont="1" applyFill="1" applyBorder="1"/>
    <xf numFmtId="0" fontId="62" fillId="0" borderId="0" xfId="0" applyFont="1" applyFill="1" applyBorder="1"/>
    <xf numFmtId="9" fontId="62" fillId="0" borderId="0" xfId="1" applyNumberFormat="1" applyFont="1" applyFill="1" applyBorder="1"/>
    <xf numFmtId="9" fontId="62" fillId="0" borderId="1" xfId="1" applyNumberFormat="1" applyFont="1" applyFill="1" applyBorder="1"/>
    <xf numFmtId="9" fontId="62" fillId="0" borderId="11" xfId="1" applyNumberFormat="1" applyFont="1" applyFill="1" applyBorder="1"/>
    <xf numFmtId="165" fontId="62" fillId="0" borderId="1" xfId="1" applyNumberFormat="1" applyFont="1" applyFill="1" applyBorder="1"/>
    <xf numFmtId="0" fontId="62" fillId="0" borderId="1" xfId="0" applyFont="1" applyFill="1" applyBorder="1" applyAlignment="1">
      <alignment horizontal="left"/>
    </xf>
    <xf numFmtId="0" fontId="62" fillId="0" borderId="14" xfId="0" applyFont="1" applyFill="1" applyBorder="1" applyAlignment="1">
      <alignment horizontal="left"/>
    </xf>
    <xf numFmtId="0" fontId="62" fillId="0" borderId="15" xfId="0" applyFont="1" applyFill="1" applyBorder="1" applyAlignment="1">
      <alignment horizontal="left"/>
    </xf>
    <xf numFmtId="166" fontId="62" fillId="0" borderId="15" xfId="1" applyNumberFormat="1" applyFont="1" applyFill="1" applyBorder="1"/>
    <xf numFmtId="0" fontId="62" fillId="0" borderId="0" xfId="0" applyFont="1" applyFill="1" applyBorder="1" applyAlignment="1">
      <alignment horizontal="left"/>
    </xf>
    <xf numFmtId="166" fontId="62" fillId="0" borderId="0" xfId="1" applyNumberFormat="1" applyFont="1" applyFill="1" applyBorder="1"/>
    <xf numFmtId="0" fontId="63" fillId="0" borderId="1" xfId="0" applyFont="1" applyFill="1" applyBorder="1" applyAlignment="1">
      <alignment horizontal="center"/>
    </xf>
    <xf numFmtId="166" fontId="63" fillId="0" borderId="1" xfId="1" applyNumberFormat="1" applyFont="1" applyFill="1" applyBorder="1" applyAlignment="1">
      <alignment horizontal="center"/>
    </xf>
    <xf numFmtId="166" fontId="62" fillId="0" borderId="0" xfId="0" applyNumberFormat="1" applyFont="1" applyFill="1" applyBorder="1"/>
    <xf numFmtId="167" fontId="62" fillId="0" borderId="1" xfId="2" applyNumberFormat="1" applyFont="1" applyFill="1" applyBorder="1" applyAlignment="1">
      <alignment horizontal="left"/>
    </xf>
    <xf numFmtId="167" fontId="62" fillId="0" borderId="0" xfId="2" applyNumberFormat="1" applyFont="1" applyFill="1" applyBorder="1" applyAlignment="1">
      <alignment horizontal="left"/>
    </xf>
    <xf numFmtId="167" fontId="62" fillId="0" borderId="0" xfId="2" applyNumberFormat="1" applyFont="1" applyFill="1" applyBorder="1"/>
    <xf numFmtId="0" fontId="60" fillId="0" borderId="1" xfId="0" applyFont="1" applyFill="1" applyBorder="1"/>
    <xf numFmtId="167" fontId="60" fillId="0" borderId="1" xfId="2" applyNumberFormat="1" applyFont="1" applyFill="1" applyBorder="1"/>
    <xf numFmtId="0" fontId="0" fillId="0" borderId="1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64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3" fontId="66" fillId="0" borderId="0" xfId="4" applyNumberFormat="1" applyFont="1" applyFill="1" applyBorder="1" applyAlignment="1" applyProtection="1">
      <alignment vertical="center" wrapText="1"/>
    </xf>
    <xf numFmtId="10" fontId="67" fillId="3" borderId="0" xfId="6" applyNumberFormat="1" applyFont="1" applyFill="1" applyBorder="1" applyAlignment="1" applyProtection="1">
      <alignment horizontal="left" vertical="center" wrapText="1"/>
    </xf>
    <xf numFmtId="3" fontId="66" fillId="0" borderId="14" xfId="5" applyNumberFormat="1" applyFont="1" applyFill="1" applyBorder="1" applyAlignment="1" applyProtection="1">
      <alignment horizontal="center" vertical="center" wrapText="1"/>
    </xf>
    <xf numFmtId="3" fontId="68" fillId="0" borderId="29" xfId="5" applyNumberFormat="1" applyFont="1" applyFill="1" applyBorder="1" applyAlignment="1" applyProtection="1">
      <alignment vertical="center" wrapText="1"/>
    </xf>
    <xf numFmtId="3" fontId="47" fillId="0" borderId="29" xfId="5" applyNumberFormat="1" applyFont="1" applyFill="1" applyBorder="1" applyAlignment="1" applyProtection="1">
      <alignment horizontal="center" vertical="center" wrapText="1"/>
    </xf>
    <xf numFmtId="3" fontId="68" fillId="0" borderId="16" xfId="5" applyNumberFormat="1" applyFont="1" applyFill="1" applyBorder="1" applyAlignment="1" applyProtection="1">
      <alignment vertical="center" wrapText="1"/>
    </xf>
    <xf numFmtId="3" fontId="68" fillId="0" borderId="0" xfId="5" applyNumberFormat="1" applyFont="1" applyFill="1" applyBorder="1" applyAlignment="1" applyProtection="1">
      <alignment vertical="center" wrapText="1"/>
    </xf>
    <xf numFmtId="3" fontId="68" fillId="0" borderId="29" xfId="5" applyNumberFormat="1" applyFont="1" applyFill="1" applyBorder="1" applyAlignment="1" applyProtection="1">
      <alignment horizontal="left" vertical="center" wrapText="1"/>
    </xf>
    <xf numFmtId="3" fontId="47" fillId="0" borderId="16" xfId="5" applyNumberFormat="1" applyFont="1" applyFill="1" applyBorder="1" applyAlignment="1" applyProtection="1">
      <alignment horizontal="center" vertical="center" wrapText="1"/>
    </xf>
    <xf numFmtId="0" fontId="70" fillId="0" borderId="0" xfId="0" applyFont="1" applyFill="1" applyAlignment="1"/>
    <xf numFmtId="166" fontId="70" fillId="0" borderId="0" xfId="1" applyNumberFormat="1" applyFont="1" applyFill="1" applyAlignment="1" applyProtection="1"/>
    <xf numFmtId="0" fontId="70" fillId="0" borderId="0" xfId="0" applyFont="1" applyFill="1" applyAlignment="1">
      <alignment wrapText="1"/>
    </xf>
    <xf numFmtId="0" fontId="16" fillId="0" borderId="0" xfId="0" applyFont="1" applyFill="1"/>
    <xf numFmtId="0" fontId="71" fillId="0" borderId="0" xfId="0" applyFont="1" applyAlignment="1">
      <alignment vertical="center"/>
    </xf>
    <xf numFmtId="166" fontId="4" fillId="0" borderId="1" xfId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0" fontId="72" fillId="0" borderId="0" xfId="0" applyFont="1" applyFill="1" applyAlignment="1"/>
    <xf numFmtId="0" fontId="73" fillId="0" borderId="1" xfId="0" applyFont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right" vertical="center" wrapText="1"/>
    </xf>
    <xf numFmtId="0" fontId="38" fillId="0" borderId="1" xfId="0" applyFont="1" applyBorder="1" applyAlignment="1">
      <alignment horizontal="right" vertical="center" wrapText="1"/>
    </xf>
    <xf numFmtId="0" fontId="10" fillId="0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0" fontId="74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41" fontId="80" fillId="0" borderId="1" xfId="11" applyFont="1" applyBorder="1" applyAlignment="1"/>
    <xf numFmtId="166" fontId="81" fillId="0" borderId="1" xfId="1" applyNumberFormat="1" applyFont="1" applyFill="1" applyBorder="1" applyAlignment="1">
      <alignment horizontal="center" vertical="center" wrapText="1"/>
    </xf>
    <xf numFmtId="166" fontId="82" fillId="0" borderId="1" xfId="1" applyNumberFormat="1" applyFont="1" applyFill="1" applyBorder="1" applyAlignment="1">
      <alignment vertical="center" wrapText="1"/>
    </xf>
    <xf numFmtId="177" fontId="66" fillId="0" borderId="15" xfId="6" applyNumberFormat="1" applyFont="1" applyFill="1" applyBorder="1" applyAlignment="1" applyProtection="1">
      <alignment vertical="center" wrapText="1"/>
    </xf>
    <xf numFmtId="177" fontId="66" fillId="0" borderId="17" xfId="6" applyNumberFormat="1" applyFont="1" applyFill="1" applyBorder="1" applyAlignment="1" applyProtection="1">
      <alignment horizontal="center" vertical="center" wrapText="1"/>
    </xf>
    <xf numFmtId="177" fontId="47" fillId="0" borderId="1" xfId="6" applyNumberFormat="1" applyFont="1" applyFill="1" applyBorder="1" applyAlignment="1" applyProtection="1">
      <alignment vertical="center" wrapText="1"/>
    </xf>
    <xf numFmtId="177" fontId="68" fillId="0" borderId="1" xfId="6" applyNumberFormat="1" applyFont="1" applyFill="1" applyBorder="1" applyAlignment="1" applyProtection="1">
      <alignment vertical="center" wrapText="1"/>
    </xf>
    <xf numFmtId="10" fontId="47" fillId="0" borderId="1" xfId="7" applyNumberFormat="1" applyFont="1" applyFill="1" applyBorder="1" applyAlignment="1" applyProtection="1">
      <alignment vertical="center" wrapText="1"/>
    </xf>
    <xf numFmtId="177" fontId="68" fillId="0" borderId="1" xfId="6" applyNumberFormat="1" applyFont="1" applyFill="1" applyBorder="1" applyAlignment="1" applyProtection="1">
      <alignment horizontal="center" vertical="center" wrapText="1"/>
    </xf>
    <xf numFmtId="177" fontId="68" fillId="0" borderId="0" xfId="6" applyNumberFormat="1" applyFont="1" applyFill="1" applyBorder="1" applyAlignment="1" applyProtection="1">
      <alignment horizontal="center" vertical="center" wrapText="1"/>
    </xf>
    <xf numFmtId="177" fontId="68" fillId="0" borderId="0" xfId="6" applyNumberFormat="1" applyFont="1" applyFill="1" applyBorder="1" applyAlignment="1" applyProtection="1">
      <alignment vertical="center" wrapText="1"/>
    </xf>
    <xf numFmtId="3" fontId="22" fillId="0" borderId="0" xfId="8" applyNumberFormat="1" applyFont="1" applyFill="1"/>
    <xf numFmtId="3" fontId="67" fillId="0" borderId="14" xfId="9" applyNumberFormat="1" applyFont="1" applyFill="1" applyBorder="1" applyAlignment="1">
      <alignment horizontal="center" vertical="center" wrapText="1"/>
    </xf>
    <xf numFmtId="3" fontId="67" fillId="0" borderId="15" xfId="9" applyNumberFormat="1" applyFont="1" applyFill="1" applyBorder="1" applyAlignment="1">
      <alignment horizontal="center" vertical="center" wrapText="1"/>
    </xf>
    <xf numFmtId="177" fontId="67" fillId="0" borderId="35" xfId="10" applyNumberFormat="1" applyFont="1" applyFill="1" applyBorder="1" applyAlignment="1">
      <alignment horizontal="center" vertical="center" wrapText="1"/>
    </xf>
    <xf numFmtId="177" fontId="67" fillId="0" borderId="36" xfId="10" applyNumberFormat="1" applyFont="1" applyFill="1" applyBorder="1" applyAlignment="1">
      <alignment horizontal="center" vertical="center" wrapText="1"/>
    </xf>
    <xf numFmtId="3" fontId="37" fillId="0" borderId="0" xfId="8" applyNumberFormat="1" applyFont="1" applyFill="1" applyBorder="1"/>
    <xf numFmtId="3" fontId="68" fillId="0" borderId="29" xfId="9" applyNumberFormat="1" applyFont="1" applyFill="1" applyBorder="1" applyAlignment="1">
      <alignment horizontal="left" vertical="center" wrapText="1"/>
    </xf>
    <xf numFmtId="3" fontId="69" fillId="0" borderId="30" xfId="9" applyNumberFormat="1" applyFont="1" applyFill="1" applyBorder="1" applyAlignment="1">
      <alignment horizontal="center" vertical="center" wrapText="1"/>
    </xf>
    <xf numFmtId="0" fontId="21" fillId="0" borderId="0" xfId="9" applyFont="1" applyFill="1"/>
    <xf numFmtId="3" fontId="69" fillId="0" borderId="0" xfId="9" applyNumberFormat="1" applyFont="1" applyFill="1" applyBorder="1" applyAlignment="1">
      <alignment horizontal="center" vertical="center" wrapText="1"/>
    </xf>
    <xf numFmtId="3" fontId="67" fillId="0" borderId="14" xfId="9" applyNumberFormat="1" applyFont="1" applyFill="1" applyBorder="1" applyAlignment="1">
      <alignment horizontal="center" vertical="center" wrapText="1"/>
    </xf>
    <xf numFmtId="3" fontId="68" fillId="0" borderId="43" xfId="9" applyNumberFormat="1" applyFont="1" applyFill="1" applyBorder="1" applyAlignment="1">
      <alignment horizontal="left" vertical="center" wrapText="1"/>
    </xf>
    <xf numFmtId="177" fontId="69" fillId="0" borderId="44" xfId="10" applyNumberFormat="1" applyFont="1" applyFill="1" applyBorder="1" applyAlignment="1">
      <alignment vertical="center" wrapText="1"/>
    </xf>
    <xf numFmtId="177" fontId="69" fillId="0" borderId="33" xfId="9" applyNumberFormat="1" applyFont="1" applyFill="1" applyBorder="1" applyAlignment="1">
      <alignment horizontal="center" vertical="center" wrapText="1"/>
    </xf>
    <xf numFmtId="3" fontId="68" fillId="0" borderId="16" xfId="9" applyNumberFormat="1" applyFont="1" applyFill="1" applyBorder="1" applyAlignment="1">
      <alignment horizontal="left" vertical="center" wrapText="1"/>
    </xf>
    <xf numFmtId="177" fontId="69" fillId="0" borderId="34" xfId="9" applyNumberFormat="1" applyFont="1" applyFill="1" applyBorder="1" applyAlignment="1">
      <alignment horizontal="center" vertical="center" wrapText="1"/>
    </xf>
    <xf numFmtId="3" fontId="69" fillId="0" borderId="10" xfId="9" applyNumberFormat="1" applyFont="1" applyFill="1" applyBorder="1" applyAlignment="1">
      <alignment horizontal="center" vertical="center" wrapText="1"/>
    </xf>
    <xf numFmtId="177" fontId="69" fillId="0" borderId="40" xfId="10" applyNumberFormat="1" applyFont="1" applyFill="1" applyBorder="1" applyAlignment="1">
      <alignment horizontal="center" vertical="center" wrapText="1"/>
    </xf>
    <xf numFmtId="177" fontId="69" fillId="0" borderId="41" xfId="10" applyNumberFormat="1" applyFont="1" applyFill="1" applyBorder="1" applyAlignment="1">
      <alignment horizontal="center" vertical="center" wrapText="1"/>
    </xf>
    <xf numFmtId="0" fontId="47" fillId="0" borderId="14" xfId="9" applyFont="1" applyFill="1" applyBorder="1" applyAlignment="1">
      <alignment horizontal="center" vertical="center" wrapText="1"/>
    </xf>
    <xf numFmtId="4" fontId="47" fillId="0" borderId="1" xfId="9" applyNumberFormat="1" applyFont="1" applyFill="1" applyBorder="1" applyAlignment="1">
      <alignment horizontal="center" vertical="center" wrapText="1"/>
    </xf>
    <xf numFmtId="0" fontId="85" fillId="0" borderId="1" xfId="9" applyFont="1" applyFill="1" applyBorder="1" applyAlignment="1" applyProtection="1">
      <alignment horizontal="center" vertical="center" wrapText="1"/>
    </xf>
    <xf numFmtId="3" fontId="69" fillId="0" borderId="29" xfId="9" applyNumberFormat="1" applyFont="1" applyFill="1" applyBorder="1" applyAlignment="1">
      <alignment vertical="center" wrapText="1"/>
    </xf>
    <xf numFmtId="176" fontId="48" fillId="0" borderId="1" xfId="10" applyNumberFormat="1" applyFont="1" applyFill="1" applyBorder="1" applyAlignment="1">
      <alignment vertical="center" wrapText="1"/>
    </xf>
    <xf numFmtId="176" fontId="42" fillId="0" borderId="1" xfId="10" applyNumberFormat="1" applyFont="1" applyFill="1" applyBorder="1" applyAlignment="1">
      <alignment horizontal="right" vertical="center" wrapText="1"/>
    </xf>
    <xf numFmtId="3" fontId="86" fillId="0" borderId="29" xfId="9" applyNumberFormat="1" applyFont="1" applyFill="1" applyBorder="1" applyAlignment="1">
      <alignment vertical="center" wrapText="1"/>
    </xf>
    <xf numFmtId="3" fontId="41" fillId="0" borderId="29" xfId="9" applyNumberFormat="1" applyFont="1" applyFill="1" applyBorder="1" applyAlignment="1">
      <alignment vertical="center" wrapText="1"/>
    </xf>
    <xf numFmtId="3" fontId="21" fillId="0" borderId="0" xfId="8" applyNumberFormat="1" applyFont="1" applyFill="1"/>
    <xf numFmtId="3" fontId="42" fillId="0" borderId="16" xfId="9" applyNumberFormat="1" applyFont="1" applyFill="1" applyBorder="1" applyAlignment="1">
      <alignment horizontal="center" vertical="center" wrapText="1"/>
    </xf>
    <xf numFmtId="176" fontId="42" fillId="0" borderId="1" xfId="10" applyNumberFormat="1" applyFont="1" applyFill="1" applyBorder="1" applyAlignment="1">
      <alignment vertical="center" wrapText="1"/>
    </xf>
    <xf numFmtId="3" fontId="84" fillId="0" borderId="11" xfId="8" applyNumberFormat="1" applyFont="1" applyFill="1" applyBorder="1" applyAlignment="1">
      <alignment vertical="center" wrapText="1"/>
    </xf>
    <xf numFmtId="3" fontId="84" fillId="0" borderId="13" xfId="8" applyNumberFormat="1" applyFont="1" applyFill="1" applyBorder="1" applyAlignment="1">
      <alignment vertical="center" wrapText="1"/>
    </xf>
    <xf numFmtId="3" fontId="84" fillId="0" borderId="12" xfId="8" applyNumberFormat="1" applyFont="1" applyFill="1" applyBorder="1" applyAlignment="1">
      <alignment vertical="center" wrapText="1"/>
    </xf>
    <xf numFmtId="3" fontId="66" fillId="0" borderId="13" xfId="8" applyNumberFormat="1" applyFont="1" applyFill="1" applyBorder="1" applyAlignment="1">
      <alignment vertical="center" wrapText="1"/>
    </xf>
    <xf numFmtId="3" fontId="68" fillId="0" borderId="0" xfId="9" applyNumberFormat="1" applyFont="1" applyFill="1" applyBorder="1" applyAlignment="1">
      <alignment horizontal="left" vertical="center" wrapText="1"/>
    </xf>
    <xf numFmtId="3" fontId="68" fillId="0" borderId="37" xfId="9" applyNumberFormat="1" applyFont="1" applyFill="1" applyBorder="1" applyAlignment="1">
      <alignment horizontal="left" vertical="center" wrapText="1"/>
    </xf>
    <xf numFmtId="3" fontId="68" fillId="0" borderId="10" xfId="9" applyNumberFormat="1" applyFont="1" applyFill="1" applyBorder="1" applyAlignment="1">
      <alignment horizontal="left" vertical="center" wrapText="1"/>
    </xf>
    <xf numFmtId="177" fontId="69" fillId="0" borderId="10" xfId="10" applyNumberFormat="1" applyFont="1" applyFill="1" applyBorder="1" applyAlignment="1">
      <alignment horizontal="center" vertical="center" wrapText="1"/>
    </xf>
    <xf numFmtId="0" fontId="29" fillId="0" borderId="0" xfId="0" applyFont="1" applyFill="1" applyProtection="1">
      <protection locked="0"/>
    </xf>
    <xf numFmtId="3" fontId="66" fillId="0" borderId="0" xfId="0" applyNumberFormat="1" applyFont="1" applyFill="1" applyBorder="1" applyAlignment="1" applyProtection="1">
      <alignment horizontal="center" vertical="center" wrapText="1"/>
    </xf>
    <xf numFmtId="4" fontId="37" fillId="0" borderId="0" xfId="8" applyNumberFormat="1" applyFont="1" applyFill="1"/>
    <xf numFmtId="3" fontId="38" fillId="0" borderId="29" xfId="5" applyNumberFormat="1" applyFont="1" applyFill="1" applyBorder="1" applyAlignment="1" applyProtection="1">
      <alignment vertical="center" wrapText="1"/>
    </xf>
    <xf numFmtId="0" fontId="47" fillId="0" borderId="14" xfId="5" applyFont="1" applyFill="1" applyBorder="1" applyAlignment="1" applyProtection="1">
      <alignment horizontal="center" vertical="center" wrapText="1"/>
    </xf>
    <xf numFmtId="4" fontId="47" fillId="0" borderId="1" xfId="5" applyNumberFormat="1" applyFont="1" applyFill="1" applyBorder="1" applyAlignment="1" applyProtection="1">
      <alignment horizontal="center" vertical="center" wrapText="1"/>
    </xf>
    <xf numFmtId="0" fontId="66" fillId="0" borderId="1" xfId="5" applyFont="1" applyFill="1" applyBorder="1" applyAlignment="1" applyProtection="1">
      <alignment horizontal="center" vertical="center" wrapText="1"/>
    </xf>
    <xf numFmtId="177" fontId="66" fillId="0" borderId="1" xfId="6" applyNumberFormat="1" applyFont="1" applyFill="1" applyBorder="1" applyAlignment="1" applyProtection="1">
      <alignment vertical="center" wrapText="1"/>
    </xf>
    <xf numFmtId="3" fontId="66" fillId="0" borderId="16" xfId="5" applyNumberFormat="1" applyFont="1" applyFill="1" applyBorder="1" applyAlignment="1" applyProtection="1">
      <alignment vertical="center" wrapText="1"/>
    </xf>
    <xf numFmtId="3" fontId="66" fillId="0" borderId="0" xfId="4" applyNumberFormat="1" applyFont="1" applyFill="1" applyProtection="1">
      <protection locked="0"/>
    </xf>
    <xf numFmtId="176" fontId="68" fillId="0" borderId="1" xfId="6" applyNumberFormat="1" applyFont="1" applyFill="1" applyBorder="1" applyAlignment="1" applyProtection="1">
      <alignment vertical="center" wrapText="1"/>
    </xf>
    <xf numFmtId="176" fontId="66" fillId="0" borderId="1" xfId="6" applyNumberFormat="1" applyFont="1" applyFill="1" applyBorder="1" applyAlignment="1" applyProtection="1">
      <alignment horizontal="right" vertical="center" wrapText="1"/>
    </xf>
    <xf numFmtId="176" fontId="38" fillId="0" borderId="1" xfId="6" applyNumberFormat="1" applyFont="1" applyFill="1" applyBorder="1" applyAlignment="1" applyProtection="1">
      <alignment vertical="center" wrapText="1"/>
    </xf>
    <xf numFmtId="3" fontId="50" fillId="0" borderId="0" xfId="4" applyNumberFormat="1" applyFont="1" applyFill="1" applyProtection="1">
      <protection locked="0"/>
    </xf>
    <xf numFmtId="3" fontId="87" fillId="0" borderId="16" xfId="5" applyNumberFormat="1" applyFont="1" applyFill="1" applyBorder="1" applyAlignment="1" applyProtection="1">
      <alignment horizontal="center" vertical="center" wrapText="1"/>
    </xf>
    <xf numFmtId="176" fontId="66" fillId="0" borderId="1" xfId="6" applyNumberFormat="1" applyFont="1" applyFill="1" applyBorder="1" applyAlignment="1" applyProtection="1">
      <alignment vertical="center" wrapText="1"/>
    </xf>
    <xf numFmtId="176" fontId="88" fillId="0" borderId="0" xfId="6" applyFont="1" applyFill="1" applyProtection="1">
      <protection locked="0"/>
    </xf>
    <xf numFmtId="3" fontId="88" fillId="0" borderId="0" xfId="4" applyNumberFormat="1" applyFont="1" applyFill="1" applyProtection="1">
      <protection locked="0"/>
    </xf>
    <xf numFmtId="0" fontId="90" fillId="0" borderId="0" xfId="0" applyFont="1"/>
    <xf numFmtId="0" fontId="89" fillId="0" borderId="0" xfId="0" applyFont="1"/>
    <xf numFmtId="0" fontId="22" fillId="0" borderId="0" xfId="0" applyFont="1"/>
    <xf numFmtId="20" fontId="22" fillId="0" borderId="0" xfId="0" applyNumberFormat="1" applyFont="1"/>
    <xf numFmtId="20" fontId="90" fillId="0" borderId="0" xfId="0" applyNumberFormat="1" applyFont="1"/>
    <xf numFmtId="0" fontId="91" fillId="0" borderId="0" xfId="0" applyFont="1" applyAlignment="1">
      <alignment horizontal="center"/>
    </xf>
    <xf numFmtId="166" fontId="91" fillId="0" borderId="0" xfId="0" applyNumberFormat="1" applyFont="1"/>
    <xf numFmtId="183" fontId="90" fillId="0" borderId="0" xfId="0" applyNumberFormat="1" applyFont="1"/>
    <xf numFmtId="165" fontId="90" fillId="0" borderId="0" xfId="0" applyNumberFormat="1" applyFont="1"/>
    <xf numFmtId="0" fontId="90" fillId="0" borderId="1" xfId="0" applyFont="1" applyBorder="1"/>
    <xf numFmtId="166" fontId="90" fillId="0" borderId="1" xfId="0" applyNumberFormat="1" applyFont="1" applyBorder="1"/>
    <xf numFmtId="0" fontId="89" fillId="0" borderId="0" xfId="0" applyFont="1" applyAlignment="1"/>
    <xf numFmtId="166" fontId="22" fillId="0" borderId="1" xfId="1" applyNumberFormat="1" applyFont="1" applyFill="1" applyBorder="1" applyAlignment="1">
      <alignment horizontal="center" vertical="center" wrapText="1"/>
    </xf>
    <xf numFmtId="166" fontId="91" fillId="0" borderId="1" xfId="1" applyNumberFormat="1" applyFont="1" applyFill="1" applyBorder="1" applyAlignment="1">
      <alignment vertical="center" wrapText="1"/>
    </xf>
    <xf numFmtId="0" fontId="91" fillId="0" borderId="0" xfId="0" applyFont="1" applyBorder="1" applyAlignment="1">
      <alignment horizontal="center"/>
    </xf>
    <xf numFmtId="166" fontId="91" fillId="0" borderId="0" xfId="0" applyNumberFormat="1" applyFont="1" applyBorder="1"/>
    <xf numFmtId="0" fontId="9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9" fontId="22" fillId="0" borderId="1" xfId="0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6" fontId="91" fillId="0" borderId="1" xfId="0" applyNumberFormat="1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horizontal="center" vertical="center" wrapText="1"/>
    </xf>
    <xf numFmtId="165" fontId="22" fillId="0" borderId="1" xfId="0" applyNumberFormat="1" applyFont="1" applyBorder="1" applyAlignment="1">
      <alignment horizontal="center" vertical="center" wrapText="1"/>
    </xf>
    <xf numFmtId="181" fontId="22" fillId="0" borderId="1" xfId="0" applyNumberFormat="1" applyFont="1" applyBorder="1" applyAlignment="1">
      <alignment horizontal="center" vertical="center" wrapText="1"/>
    </xf>
    <xf numFmtId="182" fontId="22" fillId="0" borderId="1" xfId="0" applyNumberFormat="1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/>
    </xf>
    <xf numFmtId="166" fontId="91" fillId="0" borderId="1" xfId="0" applyNumberFormat="1" applyFont="1" applyBorder="1"/>
    <xf numFmtId="0" fontId="90" fillId="0" borderId="0" xfId="0" applyFont="1" applyAlignment="1"/>
    <xf numFmtId="0" fontId="89" fillId="0" borderId="45" xfId="0" applyFont="1" applyBorder="1" applyAlignment="1"/>
    <xf numFmtId="0" fontId="13" fillId="0" borderId="0" xfId="0" applyFont="1" applyFill="1" applyBorder="1" applyAlignment="1"/>
    <xf numFmtId="168" fontId="4" fillId="0" borderId="1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69" fontId="4" fillId="0" borderId="7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6" fontId="4" fillId="0" borderId="7" xfId="0" applyNumberFormat="1" applyFont="1" applyFill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168" fontId="4" fillId="0" borderId="7" xfId="0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17" fillId="0" borderId="1" xfId="0" applyFont="1" applyFill="1" applyBorder="1"/>
    <xf numFmtId="166" fontId="17" fillId="0" borderId="1" xfId="0" applyNumberFormat="1" applyFont="1" applyFill="1" applyBorder="1"/>
    <xf numFmtId="0" fontId="71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66" fontId="10" fillId="0" borderId="1" xfId="0" applyNumberFormat="1" applyFont="1" applyFill="1" applyBorder="1"/>
    <xf numFmtId="0" fontId="78" fillId="0" borderId="11" xfId="0" applyFont="1" applyFill="1" applyBorder="1" applyAlignment="1">
      <alignment horizontal="center" vertical="center" wrapText="1"/>
    </xf>
    <xf numFmtId="0" fontId="78" fillId="0" borderId="12" xfId="0" applyFont="1" applyFill="1" applyBorder="1" applyAlignment="1">
      <alignment horizontal="center" vertical="center" wrapText="1"/>
    </xf>
    <xf numFmtId="169" fontId="4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91" fillId="0" borderId="1" xfId="0" applyFont="1" applyBorder="1" applyAlignment="1">
      <alignment horizontal="center" vertical="center" wrapText="1"/>
    </xf>
    <xf numFmtId="0" fontId="91" fillId="0" borderId="1" xfId="0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58" fillId="0" borderId="10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59" fillId="0" borderId="0" xfId="0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61" fillId="0" borderId="0" xfId="0" applyFont="1" applyFill="1" applyAlignment="1">
      <alignment horizontal="center"/>
    </xf>
    <xf numFmtId="0" fontId="61" fillId="0" borderId="10" xfId="0" applyFont="1" applyFill="1" applyBorder="1" applyAlignment="1">
      <alignment horizontal="center"/>
    </xf>
    <xf numFmtId="0" fontId="62" fillId="0" borderId="11" xfId="0" applyFont="1" applyFill="1" applyBorder="1" applyAlignment="1">
      <alignment horizontal="center"/>
    </xf>
    <xf numFmtId="0" fontId="62" fillId="0" borderId="12" xfId="0" applyFont="1" applyFill="1" applyBorder="1" applyAlignment="1">
      <alignment horizontal="center"/>
    </xf>
    <xf numFmtId="0" fontId="62" fillId="0" borderId="11" xfId="0" applyFont="1" applyFill="1" applyBorder="1" applyAlignment="1">
      <alignment horizontal="left"/>
    </xf>
    <xf numFmtId="0" fontId="62" fillId="0" borderId="12" xfId="0" applyFont="1" applyFill="1" applyBorder="1" applyAlignment="1">
      <alignment horizontal="left"/>
    </xf>
    <xf numFmtId="0" fontId="20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3" fontId="39" fillId="0" borderId="14" xfId="4" applyNumberFormat="1" applyFont="1" applyFill="1" applyBorder="1" applyAlignment="1" applyProtection="1">
      <alignment horizontal="center" vertical="center" wrapText="1"/>
    </xf>
    <xf numFmtId="3" fontId="39" fillId="0" borderId="15" xfId="4" applyNumberFormat="1" applyFont="1" applyFill="1" applyBorder="1" applyAlignment="1" applyProtection="1">
      <alignment horizontal="center" vertical="center" wrapText="1"/>
    </xf>
    <xf numFmtId="3" fontId="39" fillId="0" borderId="17" xfId="4" applyNumberFormat="1" applyFont="1" applyFill="1" applyBorder="1" applyAlignment="1" applyProtection="1">
      <alignment horizontal="center" vertical="center" wrapText="1"/>
    </xf>
    <xf numFmtId="3" fontId="66" fillId="0" borderId="10" xfId="8" applyNumberFormat="1" applyFont="1" applyFill="1" applyBorder="1" applyAlignment="1">
      <alignment horizontal="center" vertical="center" wrapText="1"/>
    </xf>
    <xf numFmtId="177" fontId="69" fillId="0" borderId="38" xfId="10" applyNumberFormat="1" applyFont="1" applyFill="1" applyBorder="1" applyAlignment="1">
      <alignment horizontal="center" vertical="center" wrapText="1"/>
    </xf>
    <xf numFmtId="177" fontId="69" fillId="0" borderId="39" xfId="10" applyNumberFormat="1" applyFont="1" applyFill="1" applyBorder="1" applyAlignment="1">
      <alignment horizontal="center" vertical="center" wrapText="1"/>
    </xf>
    <xf numFmtId="3" fontId="66" fillId="0" borderId="13" xfId="8" applyNumberFormat="1" applyFont="1" applyFill="1" applyBorder="1" applyAlignment="1">
      <alignment horizontal="center" vertical="center" wrapText="1"/>
    </xf>
    <xf numFmtId="0" fontId="46" fillId="0" borderId="42" xfId="0" applyFont="1" applyFill="1" applyBorder="1" applyAlignment="1" applyProtection="1">
      <alignment horizontal="left" vertical="center" wrapText="1"/>
    </xf>
    <xf numFmtId="0" fontId="46" fillId="0" borderId="35" xfId="0" applyFont="1" applyFill="1" applyBorder="1" applyAlignment="1" applyProtection="1">
      <alignment horizontal="left" vertical="center" wrapText="1"/>
    </xf>
    <xf numFmtId="177" fontId="69" fillId="0" borderId="31" xfId="10" applyNumberFormat="1" applyFont="1" applyFill="1" applyBorder="1" applyAlignment="1">
      <alignment horizontal="center" vertical="center" wrapText="1"/>
    </xf>
    <xf numFmtId="177" fontId="69" fillId="0" borderId="32" xfId="10" applyNumberFormat="1" applyFont="1" applyFill="1" applyBorder="1" applyAlignment="1">
      <alignment horizontal="center" vertical="center" wrapText="1"/>
    </xf>
    <xf numFmtId="3" fontId="84" fillId="0" borderId="11" xfId="8" applyNumberFormat="1" applyFont="1" applyFill="1" applyBorder="1" applyAlignment="1">
      <alignment horizontal="center" vertical="center" wrapText="1"/>
    </xf>
    <xf numFmtId="3" fontId="84" fillId="0" borderId="13" xfId="8" applyNumberFormat="1" applyFont="1" applyFill="1" applyBorder="1" applyAlignment="1">
      <alignment horizontal="center" vertical="center" wrapText="1"/>
    </xf>
    <xf numFmtId="3" fontId="84" fillId="0" borderId="12" xfId="8" applyNumberFormat="1" applyFont="1" applyFill="1" applyBorder="1" applyAlignment="1">
      <alignment horizontal="center" vertical="center" wrapText="1"/>
    </xf>
    <xf numFmtId="3" fontId="66" fillId="0" borderId="0" xfId="8" applyNumberFormat="1" applyFont="1" applyFill="1" applyBorder="1" applyAlignment="1">
      <alignment horizontal="center" vertical="center" wrapText="1"/>
    </xf>
    <xf numFmtId="177" fontId="67" fillId="0" borderId="35" xfId="10" applyNumberFormat="1" applyFont="1" applyFill="1" applyBorder="1" applyAlignment="1">
      <alignment horizontal="center" vertical="center" wrapText="1"/>
    </xf>
    <xf numFmtId="177" fontId="67" fillId="0" borderId="36" xfId="10" applyNumberFormat="1" applyFont="1" applyFill="1" applyBorder="1" applyAlignment="1">
      <alignment horizontal="center" vertical="center" wrapText="1"/>
    </xf>
    <xf numFmtId="3" fontId="67" fillId="0" borderId="14" xfId="9" applyNumberFormat="1" applyFont="1" applyFill="1" applyBorder="1" applyAlignment="1">
      <alignment horizontal="center" vertical="center" wrapText="1"/>
    </xf>
    <xf numFmtId="3" fontId="67" fillId="0" borderId="17" xfId="9" applyNumberFormat="1" applyFont="1" applyFill="1" applyBorder="1" applyAlignment="1">
      <alignment horizontal="center" vertical="center" wrapText="1"/>
    </xf>
    <xf numFmtId="177" fontId="69" fillId="0" borderId="40" xfId="10" applyNumberFormat="1" applyFont="1" applyFill="1" applyBorder="1" applyAlignment="1">
      <alignment horizontal="center" vertical="center" wrapText="1"/>
    </xf>
    <xf numFmtId="177" fontId="69" fillId="0" borderId="41" xfId="10" applyNumberFormat="1" applyFont="1" applyFill="1" applyBorder="1" applyAlignment="1">
      <alignment horizontal="center" vertical="center" wrapText="1"/>
    </xf>
    <xf numFmtId="177" fontId="68" fillId="0" borderId="1" xfId="6" applyNumberFormat="1" applyFont="1" applyFill="1" applyBorder="1" applyAlignment="1" applyProtection="1">
      <alignment horizontal="left" vertical="center" wrapText="1"/>
    </xf>
    <xf numFmtId="3" fontId="83" fillId="0" borderId="7" xfId="4" applyNumberFormat="1" applyFont="1" applyFill="1" applyBorder="1" applyAlignment="1" applyProtection="1">
      <alignment horizontal="center" vertical="center" wrapText="1"/>
    </xf>
    <xf numFmtId="3" fontId="83" fillId="0" borderId="9" xfId="4" applyNumberFormat="1" applyFont="1" applyFill="1" applyBorder="1" applyAlignment="1" applyProtection="1">
      <alignment horizontal="center" vertical="center" wrapText="1"/>
    </xf>
    <xf numFmtId="3" fontId="65" fillId="0" borderId="0" xfId="4" applyNumberFormat="1" applyFont="1" applyFill="1" applyBorder="1" applyAlignment="1" applyProtection="1">
      <alignment horizontal="center" vertical="center" wrapText="1"/>
    </xf>
    <xf numFmtId="3" fontId="66" fillId="0" borderId="10" xfId="4" applyNumberFormat="1" applyFont="1" applyFill="1" applyBorder="1" applyAlignment="1" applyProtection="1">
      <alignment horizontal="center" vertical="center" wrapText="1"/>
    </xf>
    <xf numFmtId="177" fontId="66" fillId="0" borderId="15" xfId="6" applyNumberFormat="1" applyFont="1" applyFill="1" applyBorder="1" applyAlignment="1" applyProtection="1">
      <alignment horizontal="center" vertical="center" wrapText="1"/>
    </xf>
    <xf numFmtId="3" fontId="66" fillId="0" borderId="0" xfId="4" applyNumberFormat="1" applyFont="1" applyFill="1" applyBorder="1" applyAlignment="1" applyProtection="1">
      <alignment horizontal="center" vertical="center" wrapText="1"/>
    </xf>
    <xf numFmtId="177" fontId="67" fillId="0" borderId="1" xfId="6" applyNumberFormat="1" applyFont="1" applyFill="1" applyBorder="1" applyAlignment="1" applyProtection="1">
      <alignment horizontal="left" vertical="center" wrapText="1"/>
    </xf>
    <xf numFmtId="3" fontId="83" fillId="0" borderId="4" xfId="4" applyNumberFormat="1" applyFont="1" applyFill="1" applyBorder="1" applyAlignment="1" applyProtection="1">
      <alignment horizontal="center" vertical="center" wrapText="1"/>
    </xf>
    <xf numFmtId="0" fontId="16" fillId="3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vertical="center"/>
    </xf>
    <xf numFmtId="44" fontId="0" fillId="0" borderId="1" xfId="1" applyNumberFormat="1" applyFont="1" applyFill="1" applyBorder="1" applyAlignment="1">
      <alignment horizontal="center"/>
    </xf>
    <xf numFmtId="44" fontId="0" fillId="0" borderId="1" xfId="2" applyNumberFormat="1" applyFont="1" applyFill="1" applyBorder="1" applyAlignment="1">
      <alignment horizontal="center"/>
    </xf>
    <xf numFmtId="44" fontId="0" fillId="0" borderId="1" xfId="0" applyNumberFormat="1" applyFont="1" applyFill="1" applyBorder="1"/>
    <xf numFmtId="44" fontId="0" fillId="0" borderId="0" xfId="0" applyNumberFormat="1" applyFill="1"/>
    <xf numFmtId="44" fontId="2" fillId="0" borderId="1" xfId="0" applyNumberFormat="1" applyFont="1" applyFill="1" applyBorder="1" applyAlignment="1">
      <alignment horizontal="center"/>
    </xf>
  </cellXfs>
  <cellStyles count="12">
    <cellStyle name="Millares" xfId="1" builtinId="3"/>
    <cellStyle name="Millares [0]" xfId="11" builtinId="6"/>
    <cellStyle name="Millares 2" xfId="4" xr:uid="{00000000-0005-0000-0000-000002000000}"/>
    <cellStyle name="Millares 3" xfId="8" xr:uid="{00000000-0005-0000-0000-000003000000}"/>
    <cellStyle name="Moneda" xfId="2" builtinId="4"/>
    <cellStyle name="Moneda 2" xfId="6" xr:uid="{00000000-0005-0000-0000-000005000000}"/>
    <cellStyle name="Moneda 3" xfId="10" xr:uid="{00000000-0005-0000-0000-000006000000}"/>
    <cellStyle name="Normal" xfId="0" builtinId="0"/>
    <cellStyle name="Normal 2" xfId="5" xr:uid="{00000000-0005-0000-0000-000008000000}"/>
    <cellStyle name="Normal 3" xfId="9" xr:uid="{00000000-0005-0000-0000-000009000000}"/>
    <cellStyle name="Porcentaje" xfId="3" builtinId="5"/>
    <cellStyle name="Porcentaje 2" xfId="7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mp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1303135</xdr:colOff>
      <xdr:row>19</xdr:row>
      <xdr:rowOff>371300</xdr:rowOff>
    </xdr:from>
    <xdr:to>
      <xdr:col>7</xdr:col>
      <xdr:colOff>686312</xdr:colOff>
      <xdr:row>23</xdr:row>
      <xdr:rowOff>184316</xdr:rowOff>
    </xdr:to>
    <xdr:pic>
      <xdr:nvPicPr>
        <xdr:cNvPr id="3" name="2 Imagen" descr="Recorte de pantall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84"/>
        <a:stretch/>
      </xdr:blipFill>
      <xdr:spPr>
        <a:xfrm>
          <a:off x="10610421" y="5718907"/>
          <a:ext cx="4567498" cy="2480016"/>
        </a:xfrm>
        <a:prstGeom prst="rect">
          <a:avLst/>
        </a:prstGeom>
      </xdr:spPr>
    </xdr:pic>
    <xdr:clientData/>
  </xdr:twoCellAnchor>
  <xdr:twoCellAnchor editAs="oneCell">
    <xdr:from>
      <xdr:col>0</xdr:col>
      <xdr:colOff>627530</xdr:colOff>
      <xdr:row>48</xdr:row>
      <xdr:rowOff>212911</xdr:rowOff>
    </xdr:from>
    <xdr:to>
      <xdr:col>2</xdr:col>
      <xdr:colOff>1803172</xdr:colOff>
      <xdr:row>53</xdr:row>
      <xdr:rowOff>81642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30" y="22256482"/>
          <a:ext cx="4958428" cy="1365517"/>
        </a:xfrm>
        <a:prstGeom prst="rect">
          <a:avLst/>
        </a:prstGeom>
      </xdr:spPr>
    </xdr:pic>
    <xdr:clientData/>
  </xdr:twoCellAnchor>
  <xdr:twoCellAnchor editAs="oneCell">
    <xdr:from>
      <xdr:col>5</xdr:col>
      <xdr:colOff>203743</xdr:colOff>
      <xdr:row>48</xdr:row>
      <xdr:rowOff>159938</xdr:rowOff>
    </xdr:from>
    <xdr:to>
      <xdr:col>7</xdr:col>
      <xdr:colOff>4958</xdr:colOff>
      <xdr:row>52</xdr:row>
      <xdr:rowOff>244929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8136" y="22203509"/>
          <a:ext cx="3638429" cy="128242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27213</xdr:colOff>
      <xdr:row>1</xdr:row>
      <xdr:rowOff>118011</xdr:rowOff>
    </xdr:from>
    <xdr:to>
      <xdr:col>7</xdr:col>
      <xdr:colOff>1024246</xdr:colOff>
      <xdr:row>3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9534" y="322118"/>
          <a:ext cx="2902033" cy="7528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ersonal\Dropbox\AA%20Salazar%20y%20Herrera\Prespuestos\Universidad\Diomer%20-%20susana\Matriz%20juli%20%20COMPLE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unes%20presupuestos\06%20Clases%20semestre%20VG%20presupuesto%20completo%20Maru%20PARA%20TRABAJAR%20EN%20CL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"/>
      <sheetName val="PCC"/>
      <sheetName val="PCC (MP)"/>
      <sheetName val="PCC (CIF)"/>
      <sheetName val="GASTOS VENTA"/>
      <sheetName val="GASTOS ADMINIST."/>
      <sheetName val="CLASIF. COSTOS"/>
      <sheetName val="PE, MS, PI, PA"/>
      <sheetName val="PROY. E de R"/>
      <sheetName val="PPTO GRAL"/>
      <sheetName val="PCC (MOD)"/>
      <sheetName val="PPTO FLUJO CAJA"/>
      <sheetName val="Gráfico1"/>
      <sheetName val="Gráfico2"/>
    </sheetNames>
    <sheetDataSet>
      <sheetData sheetId="0"/>
      <sheetData sheetId="1">
        <row r="5">
          <cell r="G5">
            <v>750</v>
          </cell>
        </row>
      </sheetData>
      <sheetData sheetId="2"/>
      <sheetData sheetId="3"/>
      <sheetData sheetId="4"/>
      <sheetData sheetId="5">
        <row r="17">
          <cell r="B17" t="str">
            <v>B1</v>
          </cell>
        </row>
      </sheetData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ESTADO DE COSTOS"/>
      <sheetName val="ESTADO DE RESULTADOS"/>
      <sheetName val="PRESUPUESTO DE VENTAS"/>
      <sheetName val="la tostadora ltda"/>
      <sheetName val="La amistad"/>
      <sheetName val="su carro al día"/>
      <sheetName val="Ejercicios para entregar"/>
      <sheetName val="Precio de venta "/>
      <sheetName val="Producción"/>
      <sheetName val="Materia Prima"/>
      <sheetName val="Mano de obra "/>
      <sheetName val="INFORME GEREN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A22" t="str">
            <v>PRESUPUESTO DE VENTAS</v>
          </cell>
        </row>
        <row r="23">
          <cell r="A23" t="str">
            <v>Distribución %</v>
          </cell>
          <cell r="F23" t="str">
            <v>Total</v>
          </cell>
        </row>
        <row r="24">
          <cell r="A24" t="str">
            <v>Chorizos</v>
          </cell>
        </row>
        <row r="25">
          <cell r="A25" t="str">
            <v>Butifarras</v>
          </cell>
        </row>
      </sheetData>
      <sheetData sheetId="10">
        <row r="32">
          <cell r="A32" t="str">
            <v>PRESUPUESTO DE CONSUMO Y COSTO DE MATERIAS PRIMAS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Produccion Requerida</v>
          </cell>
          <cell r="B33">
            <v>0</v>
          </cell>
          <cell r="C33" t="str">
            <v>Trimestre I</v>
          </cell>
          <cell r="D33" t="str">
            <v>Trimestre II</v>
          </cell>
          <cell r="E33" t="str">
            <v>Trimestre III</v>
          </cell>
          <cell r="F33" t="str">
            <v>Trimestre IV</v>
          </cell>
          <cell r="G33" t="str">
            <v>Total año</v>
          </cell>
          <cell r="H33">
            <v>0</v>
          </cell>
          <cell r="I33">
            <v>100</v>
          </cell>
          <cell r="J33">
            <v>0</v>
          </cell>
          <cell r="K33">
            <v>1</v>
          </cell>
          <cell r="L33">
            <v>0</v>
          </cell>
          <cell r="M33">
            <v>0</v>
          </cell>
        </row>
        <row r="34">
          <cell r="A34" t="str">
            <v>Chorizos</v>
          </cell>
          <cell r="B34">
            <v>0</v>
          </cell>
          <cell r="C34">
            <v>7404</v>
          </cell>
          <cell r="D34">
            <v>9033.75</v>
          </cell>
          <cell r="E34">
            <v>9214.75</v>
          </cell>
          <cell r="F34">
            <v>10514.5</v>
          </cell>
          <cell r="G34">
            <v>36167</v>
          </cell>
        </row>
        <row r="35">
          <cell r="A35" t="str">
            <v>Butifarras</v>
          </cell>
          <cell r="B35">
            <v>0</v>
          </cell>
          <cell r="C35">
            <v>7387</v>
          </cell>
          <cell r="D35">
            <v>8977</v>
          </cell>
          <cell r="E35">
            <v>9157</v>
          </cell>
          <cell r="F35">
            <v>10418</v>
          </cell>
          <cell r="G35">
            <v>35939</v>
          </cell>
        </row>
        <row r="36">
          <cell r="A36" t="str">
            <v>MATERIAS PRIMAS</v>
          </cell>
        </row>
        <row r="42">
          <cell r="A42" t="str">
            <v>Subtotal valor envoltura</v>
          </cell>
        </row>
        <row r="49">
          <cell r="A49" t="str">
            <v>Subtotal valor  relleno</v>
          </cell>
        </row>
        <row r="51">
          <cell r="A51" t="str">
            <v>Total consumo materia prima Envoltura y Relleno</v>
          </cell>
        </row>
      </sheetData>
      <sheetData sheetId="11">
        <row r="34">
          <cell r="A34" t="str">
            <v>PRESUPUESTO DE MANO DE OBRA DIRECTA</v>
          </cell>
        </row>
        <row r="35">
          <cell r="A35" t="str">
            <v>Chorizos</v>
          </cell>
        </row>
        <row r="44">
          <cell r="A44" t="str">
            <v>Butifarras</v>
          </cell>
        </row>
        <row r="51">
          <cell r="A51" t="str">
            <v xml:space="preserve">Total MOD </v>
          </cell>
        </row>
        <row r="53">
          <cell r="A53" t="str">
            <v>Total MOD Chorizos  Y Butifarras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08"/>
  <sheetViews>
    <sheetView view="pageBreakPreview" zoomScale="40" zoomScaleNormal="100" zoomScaleSheetLayoutView="40" workbookViewId="0">
      <selection activeCell="E20" sqref="E20"/>
    </sheetView>
  </sheetViews>
  <sheetFormatPr baseColWidth="10" defaultColWidth="11.42578125" defaultRowHeight="15" x14ac:dyDescent="0.25"/>
  <cols>
    <col min="1" max="1" width="24.85546875" style="22" customWidth="1"/>
    <col min="2" max="2" width="31.85546875" style="22" customWidth="1"/>
    <col min="3" max="3" width="38.5703125" style="22" customWidth="1"/>
    <col min="4" max="4" width="44.28515625" style="22" customWidth="1"/>
    <col min="5" max="5" width="20.140625" style="22" customWidth="1"/>
    <col min="6" max="6" width="29" style="22" customWidth="1"/>
    <col min="7" max="7" width="28.5703125" style="22" customWidth="1"/>
    <col min="8" max="11" width="20.140625" style="22" customWidth="1"/>
    <col min="12" max="16384" width="11.42578125" style="22"/>
  </cols>
  <sheetData>
    <row r="1" spans="1:17" s="303" customFormat="1" ht="15.75" customHeight="1" x14ac:dyDescent="0.4">
      <c r="A1" s="300"/>
      <c r="B1" s="300"/>
      <c r="C1" s="300"/>
      <c r="D1" s="302"/>
      <c r="E1" s="302"/>
      <c r="F1" s="301"/>
      <c r="G1" s="301"/>
      <c r="H1" s="301"/>
      <c r="I1" s="300"/>
      <c r="J1" s="300"/>
      <c r="K1" s="300"/>
      <c r="L1" s="300"/>
      <c r="M1" s="300"/>
      <c r="N1" s="300"/>
      <c r="O1" s="300"/>
      <c r="P1" s="300"/>
      <c r="Q1" s="300"/>
    </row>
    <row r="2" spans="1:17" s="303" customFormat="1" ht="26.25" x14ac:dyDescent="0.4">
      <c r="A2" s="441" t="s">
        <v>249</v>
      </c>
      <c r="B2" s="441"/>
      <c r="C2" s="441"/>
      <c r="D2" s="441"/>
      <c r="E2" s="441"/>
      <c r="F2" s="441"/>
      <c r="G2" s="304"/>
      <c r="H2" s="304"/>
      <c r="I2" s="304"/>
      <c r="J2" s="304"/>
      <c r="K2" s="304"/>
      <c r="L2" s="304"/>
      <c r="M2" s="304"/>
      <c r="N2" s="304"/>
      <c r="O2" s="304"/>
      <c r="P2" s="300"/>
      <c r="Q2" s="300"/>
    </row>
    <row r="3" spans="1:17" s="303" customFormat="1" ht="26.25" x14ac:dyDescent="0.4">
      <c r="A3" s="441" t="s">
        <v>271</v>
      </c>
      <c r="B3" s="441"/>
      <c r="C3" s="441"/>
      <c r="D3" s="441"/>
      <c r="E3" s="441"/>
      <c r="F3" s="441"/>
      <c r="G3" s="304"/>
      <c r="H3" s="304"/>
      <c r="I3" s="304"/>
      <c r="J3" s="304"/>
      <c r="K3" s="304"/>
      <c r="L3" s="304"/>
      <c r="M3" s="304"/>
      <c r="N3" s="304"/>
      <c r="O3" s="304"/>
      <c r="P3" s="300"/>
      <c r="Q3" s="300"/>
    </row>
    <row r="4" spans="1:17" s="303" customFormat="1" ht="26.25" x14ac:dyDescent="0.4">
      <c r="A4" s="441" t="s">
        <v>239</v>
      </c>
      <c r="B4" s="441"/>
      <c r="C4" s="441"/>
      <c r="D4" s="441"/>
      <c r="E4" s="441"/>
      <c r="F4" s="441"/>
      <c r="G4" s="304"/>
      <c r="H4" s="304"/>
      <c r="I4" s="304"/>
      <c r="J4" s="304"/>
      <c r="K4" s="304"/>
      <c r="L4" s="304"/>
      <c r="M4" s="304"/>
      <c r="N4" s="304"/>
      <c r="O4" s="304"/>
      <c r="P4" s="300"/>
      <c r="Q4" s="300"/>
    </row>
    <row r="5" spans="1:17" s="303" customFormat="1" ht="26.25" x14ac:dyDescent="0.4">
      <c r="A5" s="441" t="s">
        <v>250</v>
      </c>
      <c r="B5" s="441"/>
      <c r="C5" s="441"/>
      <c r="D5" s="441"/>
      <c r="E5" s="441"/>
      <c r="F5" s="441"/>
      <c r="G5" s="304"/>
      <c r="H5" s="304"/>
      <c r="I5" s="304"/>
      <c r="J5" s="304"/>
      <c r="K5" s="304"/>
      <c r="L5" s="304"/>
      <c r="M5" s="304"/>
      <c r="N5" s="304"/>
      <c r="O5" s="304"/>
      <c r="P5" s="300"/>
      <c r="Q5" s="300"/>
    </row>
    <row r="6" spans="1:17" s="303" customFormat="1" ht="26.25" x14ac:dyDescent="0.4"/>
    <row r="7" spans="1:17" s="303" customFormat="1" ht="26.25" x14ac:dyDescent="0.4">
      <c r="A7" s="303" t="s">
        <v>251</v>
      </c>
    </row>
    <row r="9" spans="1:17" ht="26.25" x14ac:dyDescent="0.4">
      <c r="A9" s="303" t="s">
        <v>252</v>
      </c>
    </row>
    <row r="12" spans="1:17" ht="39.75" customHeight="1" x14ac:dyDescent="0.35">
      <c r="A12" s="439" t="s">
        <v>243</v>
      </c>
      <c r="B12" s="439"/>
      <c r="C12" s="439"/>
      <c r="D12" s="439" t="s">
        <v>265</v>
      </c>
      <c r="E12" s="439"/>
      <c r="F12" s="439"/>
    </row>
    <row r="13" spans="1:17" ht="39.75" customHeight="1" x14ac:dyDescent="0.35">
      <c r="A13" s="439" t="s">
        <v>244</v>
      </c>
      <c r="B13" s="439"/>
      <c r="C13" s="439"/>
      <c r="D13" s="440"/>
      <c r="E13" s="440"/>
      <c r="F13" s="440"/>
    </row>
    <row r="14" spans="1:17" ht="39.75" customHeight="1" x14ac:dyDescent="0.35">
      <c r="A14" s="439" t="s">
        <v>245</v>
      </c>
      <c r="B14" s="439"/>
      <c r="C14" s="439"/>
      <c r="D14" s="440"/>
      <c r="E14" s="440"/>
      <c r="F14" s="440"/>
    </row>
    <row r="15" spans="1:17" ht="39.75" customHeight="1" x14ac:dyDescent="0.35">
      <c r="A15" s="439" t="s">
        <v>246</v>
      </c>
      <c r="B15" s="439"/>
      <c r="C15" s="439"/>
      <c r="D15" s="440"/>
      <c r="E15" s="440"/>
      <c r="F15" s="440"/>
    </row>
    <row r="17" spans="1:5" ht="23.1" customHeight="1" x14ac:dyDescent="0.35">
      <c r="B17" s="197"/>
    </row>
    <row r="18" spans="1:5" ht="23.1" customHeight="1" x14ac:dyDescent="0.3">
      <c r="A18" s="198" t="s">
        <v>13</v>
      </c>
      <c r="B18" s="198"/>
      <c r="C18" s="198"/>
      <c r="D18" s="198"/>
    </row>
    <row r="19" spans="1:5" s="250" customFormat="1" ht="42.75" customHeight="1" x14ac:dyDescent="0.35">
      <c r="A19" s="320" t="s">
        <v>5</v>
      </c>
      <c r="B19" s="320" t="s">
        <v>6</v>
      </c>
      <c r="C19" s="320" t="s">
        <v>7</v>
      </c>
      <c r="D19" s="320" t="s">
        <v>268</v>
      </c>
    </row>
    <row r="20" spans="1:5" ht="52.5" customHeight="1" x14ac:dyDescent="0.7">
      <c r="A20" s="103"/>
      <c r="B20" s="322"/>
      <c r="C20" s="201"/>
      <c r="D20" s="201"/>
    </row>
    <row r="21" spans="1:5" ht="52.5" customHeight="1" x14ac:dyDescent="0.7">
      <c r="A21" s="103"/>
      <c r="B21" s="322"/>
      <c r="C21" s="201"/>
      <c r="D21" s="201"/>
    </row>
    <row r="22" spans="1:5" ht="52.5" customHeight="1" x14ac:dyDescent="0.7">
      <c r="A22" s="103"/>
      <c r="B22" s="322"/>
      <c r="C22" s="201"/>
      <c r="D22" s="201"/>
    </row>
    <row r="23" spans="1:5" ht="52.5" customHeight="1" x14ac:dyDescent="0.7">
      <c r="A23" s="103"/>
      <c r="B23" s="322"/>
      <c r="C23" s="201"/>
      <c r="D23" s="201"/>
    </row>
    <row r="24" spans="1:5" ht="52.5" customHeight="1" x14ac:dyDescent="0.7">
      <c r="A24" s="103"/>
      <c r="B24" s="322"/>
      <c r="C24" s="201"/>
      <c r="D24" s="201"/>
    </row>
    <row r="25" spans="1:5" ht="52.5" customHeight="1" x14ac:dyDescent="0.25">
      <c r="A25" s="200"/>
      <c r="B25" s="323"/>
      <c r="C25" s="201"/>
      <c r="D25" s="201"/>
    </row>
    <row r="26" spans="1:5" ht="52.5" customHeight="1" x14ac:dyDescent="0.25">
      <c r="A26" s="200"/>
      <c r="B26" s="323"/>
      <c r="C26" s="201"/>
      <c r="D26" s="201"/>
    </row>
    <row r="27" spans="1:5" ht="52.5" customHeight="1" x14ac:dyDescent="0.25">
      <c r="A27" s="202"/>
      <c r="B27" s="324"/>
      <c r="C27" s="202"/>
      <c r="D27" s="202"/>
    </row>
    <row r="28" spans="1:5" ht="23.1" customHeight="1" x14ac:dyDescent="0.25"/>
    <row r="29" spans="1:5" ht="23.1" customHeight="1" x14ac:dyDescent="0.25">
      <c r="A29" s="203"/>
      <c r="B29" s="203"/>
      <c r="C29" s="203"/>
      <c r="D29" s="203"/>
      <c r="E29" s="203"/>
    </row>
    <row r="30" spans="1:5" ht="42.75" customHeight="1" x14ac:dyDescent="0.3">
      <c r="A30" s="442" t="s">
        <v>9</v>
      </c>
      <c r="B30" s="442"/>
      <c r="C30" s="442"/>
      <c r="D30" s="203"/>
      <c r="E30" s="203"/>
    </row>
    <row r="31" spans="1:5" ht="42.75" customHeight="1" x14ac:dyDescent="0.3">
      <c r="A31" s="318" t="s">
        <v>10</v>
      </c>
      <c r="B31" s="443"/>
      <c r="C31" s="443"/>
      <c r="D31" s="203"/>
      <c r="E31" s="203"/>
    </row>
    <row r="32" spans="1:5" ht="42.75" customHeight="1" x14ac:dyDescent="0.3">
      <c r="A32" s="318" t="s">
        <v>11</v>
      </c>
      <c r="B32" s="443"/>
      <c r="C32" s="443"/>
      <c r="D32" s="203"/>
      <c r="E32" s="203"/>
    </row>
    <row r="33" spans="1:10" ht="42.75" customHeight="1" x14ac:dyDescent="0.3">
      <c r="A33" s="318" t="s">
        <v>12</v>
      </c>
      <c r="B33" s="443"/>
      <c r="C33" s="443"/>
      <c r="D33" s="203"/>
      <c r="E33" s="203" t="s">
        <v>227</v>
      </c>
    </row>
    <row r="34" spans="1:10" ht="23.1" customHeight="1" x14ac:dyDescent="0.25"/>
    <row r="35" spans="1:10" ht="23.1" customHeight="1" x14ac:dyDescent="0.3">
      <c r="A35" s="94" t="s">
        <v>14</v>
      </c>
      <c r="B35" s="94"/>
      <c r="C35" s="94"/>
      <c r="D35" s="94"/>
      <c r="E35" s="94"/>
      <c r="F35" s="94" t="s">
        <v>18</v>
      </c>
      <c r="G35" s="208"/>
      <c r="H35" s="208"/>
      <c r="I35" s="208"/>
    </row>
    <row r="36" spans="1:10" s="250" customFormat="1" ht="42.75" customHeight="1" x14ac:dyDescent="0.35">
      <c r="A36" s="320" t="s">
        <v>3</v>
      </c>
      <c r="B36" s="320" t="s">
        <v>4</v>
      </c>
      <c r="C36" s="444" t="s">
        <v>269</v>
      </c>
      <c r="D36" s="445"/>
      <c r="F36" s="321" t="s">
        <v>3</v>
      </c>
      <c r="G36" s="321" t="s">
        <v>4</v>
      </c>
      <c r="H36" s="447" t="s">
        <v>270</v>
      </c>
      <c r="I36" s="447"/>
    </row>
    <row r="37" spans="1:10" ht="51" customHeight="1" x14ac:dyDescent="0.25">
      <c r="A37" s="199"/>
      <c r="B37" s="305"/>
      <c r="C37" s="446"/>
      <c r="D37" s="446"/>
      <c r="F37" s="199"/>
      <c r="G37" s="305"/>
      <c r="H37" s="446"/>
      <c r="I37" s="446"/>
    </row>
    <row r="38" spans="1:10" ht="51" customHeight="1" x14ac:dyDescent="0.25">
      <c r="A38" s="199"/>
      <c r="B38" s="305"/>
      <c r="C38" s="419"/>
      <c r="D38" s="419"/>
      <c r="F38" s="199"/>
      <c r="G38" s="305"/>
      <c r="H38" s="419"/>
      <c r="I38" s="419"/>
    </row>
    <row r="39" spans="1:10" ht="51" customHeight="1" x14ac:dyDescent="0.25">
      <c r="A39" s="199"/>
      <c r="B39" s="305"/>
      <c r="C39" s="419"/>
      <c r="D39" s="419"/>
      <c r="F39" s="199"/>
      <c r="G39" s="305"/>
      <c r="H39" s="419"/>
      <c r="I39" s="419"/>
    </row>
    <row r="40" spans="1:10" ht="51" customHeight="1" x14ac:dyDescent="0.25">
      <c r="A40" s="199"/>
      <c r="B40" s="305"/>
      <c r="C40" s="419"/>
      <c r="D40" s="419"/>
      <c r="F40" s="199"/>
      <c r="G40" s="305"/>
      <c r="H40" s="419"/>
      <c r="I40" s="419"/>
    </row>
    <row r="41" spans="1:10" ht="51" customHeight="1" x14ac:dyDescent="0.25">
      <c r="A41" s="199"/>
      <c r="B41" s="305"/>
      <c r="C41" s="419"/>
      <c r="D41" s="419"/>
      <c r="F41" s="199"/>
      <c r="G41" s="305"/>
      <c r="H41" s="419"/>
      <c r="I41" s="419"/>
    </row>
    <row r="42" spans="1:10" ht="51" customHeight="1" x14ac:dyDescent="0.25">
      <c r="A42" s="306"/>
      <c r="B42" s="305"/>
      <c r="C42" s="419"/>
      <c r="D42" s="419"/>
      <c r="F42" s="306"/>
      <c r="G42" s="305"/>
      <c r="H42" s="419"/>
      <c r="I42" s="419"/>
    </row>
    <row r="43" spans="1:10" ht="51" customHeight="1" x14ac:dyDescent="0.25">
      <c r="A43" s="306"/>
      <c r="B43" s="305"/>
      <c r="C43" s="419"/>
      <c r="D43" s="419"/>
      <c r="F43" s="306"/>
      <c r="G43" s="305"/>
      <c r="H43" s="419"/>
      <c r="I43" s="419"/>
    </row>
    <row r="44" spans="1:10" ht="51" customHeight="1" x14ac:dyDescent="0.25">
      <c r="A44" s="306"/>
      <c r="B44" s="307"/>
      <c r="C44" s="419"/>
      <c r="D44" s="419"/>
      <c r="F44" s="306"/>
      <c r="G44" s="307"/>
      <c r="H44" s="419"/>
      <c r="I44" s="419"/>
    </row>
    <row r="45" spans="1:10" ht="23.1" customHeight="1" thickBot="1" x14ac:dyDescent="0.3"/>
    <row r="46" spans="1:10" ht="59.25" customHeight="1" thickBot="1" x14ac:dyDescent="0.3">
      <c r="A46" s="215" t="s">
        <v>16</v>
      </c>
      <c r="B46" s="426"/>
      <c r="C46" s="427"/>
      <c r="D46" s="428"/>
      <c r="F46" s="309" t="s">
        <v>237</v>
      </c>
      <c r="G46" s="433"/>
      <c r="H46" s="433"/>
      <c r="I46" s="433"/>
      <c r="J46" s="308"/>
    </row>
    <row r="47" spans="1:10" ht="59.25" customHeight="1" thickBot="1" x14ac:dyDescent="0.3">
      <c r="A47" s="215" t="s">
        <v>17</v>
      </c>
      <c r="B47" s="426"/>
      <c r="C47" s="427"/>
      <c r="D47" s="428"/>
      <c r="F47" s="309" t="s">
        <v>17</v>
      </c>
      <c r="G47" s="433"/>
      <c r="H47" s="433"/>
      <c r="I47" s="433"/>
      <c r="J47" s="308"/>
    </row>
    <row r="48" spans="1:10" ht="59.25" customHeight="1" thickBot="1" x14ac:dyDescent="0.3">
      <c r="A48" s="215" t="s">
        <v>1</v>
      </c>
      <c r="B48" s="426"/>
      <c r="C48" s="427"/>
      <c r="D48" s="428"/>
      <c r="F48" s="309" t="s">
        <v>1</v>
      </c>
      <c r="G48" s="433"/>
      <c r="H48" s="433"/>
      <c r="I48" s="433"/>
      <c r="J48" s="308"/>
    </row>
    <row r="49" spans="1:16" ht="24" customHeight="1" x14ac:dyDescent="0.25"/>
    <row r="50" spans="1:16" ht="24" customHeight="1" x14ac:dyDescent="0.25"/>
    <row r="51" spans="1:16" ht="24" customHeight="1" x14ac:dyDescent="0.25"/>
    <row r="52" spans="1:16" ht="24" customHeight="1" x14ac:dyDescent="0.25"/>
    <row r="53" spans="1:16" ht="24" customHeight="1" x14ac:dyDescent="0.25"/>
    <row r="54" spans="1:16" ht="24" customHeight="1" x14ac:dyDescent="0.25"/>
    <row r="55" spans="1:16" ht="24" customHeight="1" x14ac:dyDescent="0.25">
      <c r="A55" s="429" t="s">
        <v>253</v>
      </c>
      <c r="B55" s="430"/>
      <c r="C55" s="430"/>
      <c r="D55" s="430"/>
      <c r="E55" s="430"/>
      <c r="F55" s="430"/>
      <c r="G55" s="430"/>
      <c r="H55" s="430"/>
      <c r="I55" s="431"/>
      <c r="J55" s="314"/>
      <c r="K55" s="314"/>
      <c r="L55" s="314"/>
      <c r="M55" s="1"/>
      <c r="N55" s="1"/>
    </row>
    <row r="56" spans="1:16" ht="24" customHeight="1" x14ac:dyDescent="0.25">
      <c r="A56" s="432" t="s">
        <v>254</v>
      </c>
      <c r="B56" s="311" t="s">
        <v>255</v>
      </c>
      <c r="C56" s="311" t="s">
        <v>256</v>
      </c>
      <c r="D56" s="311"/>
      <c r="E56" s="103"/>
      <c r="F56" s="311" t="s">
        <v>255</v>
      </c>
      <c r="G56" s="432" t="s">
        <v>257</v>
      </c>
      <c r="H56" s="432"/>
      <c r="I56" s="103"/>
      <c r="J56" s="1"/>
      <c r="K56" s="1"/>
      <c r="L56" s="1"/>
      <c r="M56" s="1"/>
      <c r="N56" s="1"/>
    </row>
    <row r="57" spans="1:16" ht="24" customHeight="1" x14ac:dyDescent="0.25">
      <c r="A57" s="432"/>
      <c r="B57" s="311"/>
      <c r="C57" s="310" t="s">
        <v>258</v>
      </c>
      <c r="D57" s="311" t="s">
        <v>259</v>
      </c>
      <c r="E57" s="311"/>
      <c r="F57" s="311"/>
      <c r="G57" s="310" t="s">
        <v>258</v>
      </c>
      <c r="H57" s="310" t="s">
        <v>259</v>
      </c>
      <c r="I57" s="103"/>
      <c r="J57" s="1"/>
      <c r="K57" s="1"/>
      <c r="L57" s="1"/>
      <c r="M57" s="1"/>
      <c r="N57" s="1"/>
    </row>
    <row r="58" spans="1:16" ht="24" customHeight="1" x14ac:dyDescent="0.25">
      <c r="A58" s="432"/>
      <c r="B58" s="311"/>
      <c r="C58" s="310" t="s">
        <v>260</v>
      </c>
      <c r="D58" s="311" t="s">
        <v>260</v>
      </c>
      <c r="E58" s="311"/>
      <c r="F58" s="311"/>
      <c r="G58" s="310" t="s">
        <v>260</v>
      </c>
      <c r="H58" s="310" t="s">
        <v>260</v>
      </c>
      <c r="I58" s="103"/>
      <c r="J58" s="1"/>
      <c r="K58" s="1"/>
      <c r="L58" s="1"/>
      <c r="M58" s="1"/>
      <c r="N58" s="1"/>
    </row>
    <row r="59" spans="1:16" ht="62.25" customHeight="1" x14ac:dyDescent="0.25">
      <c r="A59" s="311">
        <v>1</v>
      </c>
      <c r="B59" s="313" t="s">
        <v>267</v>
      </c>
      <c r="C59" s="311"/>
      <c r="D59" s="311"/>
      <c r="E59" s="310">
        <v>1</v>
      </c>
      <c r="F59" s="319" t="s">
        <v>266</v>
      </c>
      <c r="G59" s="311"/>
      <c r="H59" s="311"/>
      <c r="I59" s="103"/>
      <c r="J59" s="1"/>
      <c r="K59" s="1"/>
      <c r="L59" s="1"/>
      <c r="M59" s="1"/>
      <c r="N59" s="1"/>
    </row>
    <row r="60" spans="1:16" ht="24" customHeight="1" x14ac:dyDescent="0.25">
      <c r="A60" s="311" t="s">
        <v>261</v>
      </c>
      <c r="B60" s="311"/>
      <c r="C60" s="311"/>
      <c r="D60" s="311"/>
      <c r="E60" s="311"/>
      <c r="F60" s="311"/>
      <c r="G60" s="311"/>
      <c r="H60" s="311" t="s">
        <v>261</v>
      </c>
      <c r="I60" s="311"/>
      <c r="J60" s="315"/>
      <c r="K60" s="315"/>
      <c r="L60" s="315"/>
      <c r="M60" s="315"/>
      <c r="N60" s="315"/>
      <c r="O60" s="312"/>
      <c r="P60" s="312"/>
    </row>
    <row r="61" spans="1:16" ht="24" customHeight="1" x14ac:dyDescent="0.25">
      <c r="A61" s="311" t="s">
        <v>262</v>
      </c>
      <c r="B61" s="311"/>
      <c r="C61" s="311" t="s">
        <v>263</v>
      </c>
      <c r="D61" s="317"/>
      <c r="E61" s="103"/>
      <c r="F61" s="311" t="s">
        <v>262</v>
      </c>
      <c r="G61" s="311"/>
      <c r="H61" s="311" t="s">
        <v>263</v>
      </c>
      <c r="I61" s="311"/>
      <c r="J61" s="315"/>
      <c r="K61" s="316"/>
      <c r="L61" s="1"/>
      <c r="M61" s="315"/>
      <c r="N61" s="315"/>
      <c r="O61" s="312"/>
      <c r="P61" s="312"/>
    </row>
    <row r="62" spans="1:16" ht="24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6" ht="24" customHeight="1" x14ac:dyDescent="0.25"/>
    <row r="64" spans="1:16" ht="24" customHeight="1" x14ac:dyDescent="0.25"/>
    <row r="65" spans="1:9" ht="24" customHeight="1" x14ac:dyDescent="0.25"/>
    <row r="66" spans="1:9" ht="24" customHeight="1" x14ac:dyDescent="0.25"/>
    <row r="67" spans="1:9" ht="24" customHeight="1" x14ac:dyDescent="0.25"/>
    <row r="68" spans="1:9" ht="24" customHeight="1" x14ac:dyDescent="0.25"/>
    <row r="69" spans="1:9" ht="24" customHeight="1" x14ac:dyDescent="0.25"/>
    <row r="70" spans="1:9" ht="24" customHeight="1" x14ac:dyDescent="0.25"/>
    <row r="71" spans="1:9" ht="24" customHeight="1" x14ac:dyDescent="0.25"/>
    <row r="72" spans="1:9" ht="24" customHeight="1" x14ac:dyDescent="0.25"/>
    <row r="73" spans="1:9" ht="24" customHeight="1" x14ac:dyDescent="0.25"/>
    <row r="74" spans="1:9" ht="24" customHeight="1" x14ac:dyDescent="0.25"/>
    <row r="75" spans="1:9" ht="23.1" customHeight="1" x14ac:dyDescent="0.3">
      <c r="A75" s="22" t="s">
        <v>264</v>
      </c>
      <c r="E75" s="57"/>
    </row>
    <row r="76" spans="1:9" ht="23.1" customHeight="1" thickBot="1" x14ac:dyDescent="0.35">
      <c r="A76" s="94" t="s">
        <v>13</v>
      </c>
      <c r="B76" s="94"/>
      <c r="C76" s="94"/>
      <c r="D76" s="94"/>
      <c r="E76" s="94"/>
      <c r="F76" s="94"/>
      <c r="G76" s="94"/>
      <c r="H76" s="94"/>
      <c r="I76" s="94"/>
    </row>
    <row r="77" spans="1:9" ht="23.1" customHeight="1" thickBot="1" x14ac:dyDescent="0.3">
      <c r="A77" s="212" t="s">
        <v>2</v>
      </c>
      <c r="B77" s="210" t="s">
        <v>5</v>
      </c>
      <c r="C77" s="210" t="s">
        <v>6</v>
      </c>
      <c r="D77" s="210" t="s">
        <v>7</v>
      </c>
      <c r="E77" s="210" t="s">
        <v>8</v>
      </c>
    </row>
    <row r="78" spans="1:9" ht="23.1" customHeight="1" thickBot="1" x14ac:dyDescent="0.3">
      <c r="A78" s="212"/>
      <c r="B78" s="218"/>
      <c r="C78" s="219"/>
      <c r="D78" s="219"/>
      <c r="E78" s="219"/>
    </row>
    <row r="79" spans="1:9" ht="23.1" customHeight="1" thickBot="1" x14ac:dyDescent="0.3">
      <c r="A79" s="212"/>
      <c r="B79" s="218"/>
      <c r="C79" s="219"/>
      <c r="D79" s="219"/>
      <c r="E79" s="219"/>
    </row>
    <row r="80" spans="1:9" ht="23.1" customHeight="1" thickBot="1" x14ac:dyDescent="0.3">
      <c r="A80" s="212"/>
      <c r="B80" s="218"/>
      <c r="C80" s="219"/>
      <c r="D80" s="219"/>
      <c r="E80" s="219"/>
    </row>
    <row r="81" spans="1:11" ht="23.1" customHeight="1" thickBot="1" x14ac:dyDescent="0.3">
      <c r="A81" s="212"/>
      <c r="B81" s="218"/>
      <c r="C81" s="219"/>
      <c r="D81" s="219"/>
      <c r="E81" s="219"/>
    </row>
    <row r="82" spans="1:11" ht="23.1" customHeight="1" thickBot="1" x14ac:dyDescent="0.3">
      <c r="A82" s="212"/>
      <c r="B82" s="218"/>
      <c r="C82" s="219"/>
      <c r="D82" s="219"/>
      <c r="E82" s="219"/>
    </row>
    <row r="83" spans="1:11" ht="23.1" customHeight="1" thickBot="1" x14ac:dyDescent="0.3">
      <c r="A83" s="212"/>
      <c r="B83" s="218"/>
      <c r="C83" s="219"/>
      <c r="D83" s="219"/>
      <c r="E83" s="219"/>
    </row>
    <row r="84" spans="1:11" ht="23.1" customHeight="1" thickBot="1" x14ac:dyDescent="0.3">
      <c r="A84" s="212"/>
      <c r="B84" s="218"/>
      <c r="C84" s="219"/>
      <c r="D84" s="219"/>
      <c r="E84" s="219"/>
    </row>
    <row r="85" spans="1:11" ht="23.1" customHeight="1" thickBot="1" x14ac:dyDescent="0.3">
      <c r="A85" s="212"/>
      <c r="B85" s="220"/>
      <c r="C85" s="220"/>
      <c r="D85" s="220"/>
      <c r="E85" s="220"/>
    </row>
    <row r="86" spans="1:11" ht="23.1" customHeight="1" thickBot="1" x14ac:dyDescent="0.3">
      <c r="A86" s="212"/>
    </row>
    <row r="87" spans="1:11" ht="23.1" customHeight="1" thickBot="1" x14ac:dyDescent="0.3">
      <c r="A87" s="203"/>
      <c r="B87" s="203"/>
      <c r="C87" s="203"/>
      <c r="D87" s="203"/>
      <c r="E87" s="203"/>
      <c r="F87" s="203"/>
      <c r="G87" s="203"/>
      <c r="H87" s="203"/>
      <c r="I87" s="203"/>
    </row>
    <row r="88" spans="1:11" ht="23.1" customHeight="1" thickBot="1" x14ac:dyDescent="0.35">
      <c r="A88" s="203"/>
      <c r="B88" s="203"/>
      <c r="C88" s="203"/>
      <c r="D88" s="420" t="s">
        <v>9</v>
      </c>
      <c r="E88" s="421"/>
      <c r="F88" s="203"/>
      <c r="G88" s="203"/>
      <c r="H88" s="203"/>
      <c r="I88" s="203"/>
    </row>
    <row r="89" spans="1:11" ht="23.1" customHeight="1" thickBot="1" x14ac:dyDescent="0.35">
      <c r="A89" s="203"/>
      <c r="B89" s="203"/>
      <c r="C89" s="203"/>
      <c r="D89" s="204" t="s">
        <v>10</v>
      </c>
      <c r="E89" s="205"/>
      <c r="F89" s="203"/>
      <c r="G89" s="203"/>
      <c r="H89" s="203"/>
      <c r="I89" s="203"/>
    </row>
    <row r="90" spans="1:11" ht="23.1" customHeight="1" thickBot="1" x14ac:dyDescent="0.35">
      <c r="A90" s="203"/>
      <c r="B90" s="203"/>
      <c r="C90" s="203"/>
      <c r="D90" s="204" t="s">
        <v>11</v>
      </c>
      <c r="E90" s="205"/>
      <c r="F90" s="203"/>
      <c r="G90" s="203"/>
      <c r="H90" s="203"/>
      <c r="I90" s="203"/>
    </row>
    <row r="91" spans="1:11" ht="23.1" customHeight="1" thickBot="1" x14ac:dyDescent="0.35">
      <c r="A91" s="203"/>
      <c r="B91" s="203"/>
      <c r="C91" s="203"/>
      <c r="D91" s="206" t="s">
        <v>12</v>
      </c>
      <c r="E91" s="207"/>
      <c r="F91" s="203"/>
      <c r="G91" s="203"/>
      <c r="H91" s="203"/>
      <c r="I91" s="203"/>
    </row>
    <row r="92" spans="1:11" ht="23.1" customHeight="1" x14ac:dyDescent="0.25"/>
    <row r="93" spans="1:11" ht="23.1" customHeight="1" thickBot="1" x14ac:dyDescent="0.35">
      <c r="A93" s="94" t="s">
        <v>14</v>
      </c>
      <c r="B93" s="94"/>
      <c r="C93" s="94"/>
      <c r="D93" s="94"/>
      <c r="E93" s="94"/>
      <c r="G93" s="94" t="s">
        <v>18</v>
      </c>
      <c r="H93" s="94"/>
      <c r="I93" s="94"/>
      <c r="J93" s="94"/>
      <c r="K93" s="94"/>
    </row>
    <row r="94" spans="1:11" ht="23.1" customHeight="1" thickBot="1" x14ac:dyDescent="0.3">
      <c r="A94" s="209" t="s">
        <v>2</v>
      </c>
      <c r="B94" s="210" t="s">
        <v>3</v>
      </c>
      <c r="C94" s="210" t="s">
        <v>4</v>
      </c>
      <c r="D94" s="422" t="s">
        <v>15</v>
      </c>
      <c r="E94" s="423"/>
      <c r="G94" s="209" t="s">
        <v>2</v>
      </c>
      <c r="H94" s="210" t="s">
        <v>3</v>
      </c>
      <c r="I94" s="210" t="s">
        <v>4</v>
      </c>
      <c r="J94" s="422" t="s">
        <v>19</v>
      </c>
      <c r="K94" s="423"/>
    </row>
    <row r="95" spans="1:11" ht="23.1" customHeight="1" thickBot="1" x14ac:dyDescent="0.3">
      <c r="A95" s="211"/>
      <c r="B95" s="211"/>
      <c r="C95" s="212"/>
      <c r="D95" s="424"/>
      <c r="E95" s="425"/>
      <c r="F95" s="22" t="s">
        <v>240</v>
      </c>
      <c r="G95" s="211"/>
      <c r="H95" s="211"/>
      <c r="I95" s="212"/>
      <c r="J95" s="424"/>
      <c r="K95" s="425"/>
    </row>
    <row r="96" spans="1:11" ht="23.1" customHeight="1" thickBot="1" x14ac:dyDescent="0.3">
      <c r="A96" s="211"/>
      <c r="B96" s="211"/>
      <c r="C96" s="212"/>
      <c r="D96" s="436"/>
      <c r="E96" s="437"/>
      <c r="F96" s="22" t="s">
        <v>241</v>
      </c>
      <c r="G96" s="211"/>
      <c r="H96" s="211"/>
      <c r="I96" s="212"/>
      <c r="J96" s="434"/>
      <c r="K96" s="435"/>
    </row>
    <row r="97" spans="1:11" ht="23.1" customHeight="1" thickBot="1" x14ac:dyDescent="0.3">
      <c r="A97" s="211"/>
      <c r="B97" s="211"/>
      <c r="C97" s="212"/>
      <c r="D97" s="436"/>
      <c r="E97" s="437"/>
      <c r="G97" s="211"/>
      <c r="H97" s="211"/>
      <c r="I97" s="212"/>
      <c r="J97" s="434"/>
      <c r="K97" s="435"/>
    </row>
    <row r="98" spans="1:11" ht="23.1" customHeight="1" thickBot="1" x14ac:dyDescent="0.3">
      <c r="A98" s="211"/>
      <c r="B98" s="211"/>
      <c r="C98" s="212"/>
      <c r="D98" s="436"/>
      <c r="E98" s="437"/>
      <c r="G98" s="211"/>
      <c r="H98" s="211"/>
      <c r="I98" s="212"/>
      <c r="J98" s="434"/>
      <c r="K98" s="435"/>
    </row>
    <row r="99" spans="1:11" ht="23.1" customHeight="1" thickBot="1" x14ac:dyDescent="0.3">
      <c r="A99" s="211"/>
      <c r="B99" s="211"/>
      <c r="C99" s="212"/>
      <c r="D99" s="436"/>
      <c r="E99" s="437"/>
      <c r="G99" s="211"/>
      <c r="H99" s="211"/>
      <c r="I99" s="212"/>
      <c r="J99" s="434"/>
      <c r="K99" s="435"/>
    </row>
    <row r="100" spans="1:11" ht="23.1" customHeight="1" thickBot="1" x14ac:dyDescent="0.3">
      <c r="A100" s="211"/>
      <c r="B100" s="211"/>
      <c r="C100" s="212"/>
      <c r="D100" s="436"/>
      <c r="E100" s="437"/>
      <c r="G100" s="211"/>
      <c r="H100" s="211"/>
      <c r="I100" s="212"/>
      <c r="J100" s="434"/>
      <c r="K100" s="435"/>
    </row>
    <row r="101" spans="1:11" ht="23.1" customHeight="1" thickBot="1" x14ac:dyDescent="0.3">
      <c r="A101" s="211"/>
      <c r="B101" s="211"/>
      <c r="C101" s="212"/>
      <c r="D101" s="436"/>
      <c r="E101" s="437"/>
      <c r="G101" s="211"/>
      <c r="H101" s="211"/>
      <c r="I101" s="212"/>
      <c r="J101" s="434"/>
      <c r="K101" s="435"/>
    </row>
    <row r="102" spans="1:11" ht="23.1" customHeight="1" thickBot="1" x14ac:dyDescent="0.3">
      <c r="A102" s="214"/>
      <c r="B102" s="213"/>
      <c r="C102" s="55"/>
      <c r="D102" s="436"/>
      <c r="E102" s="437"/>
      <c r="G102" s="214"/>
      <c r="H102" s="213"/>
      <c r="I102" s="55"/>
      <c r="J102" s="436"/>
      <c r="K102" s="437"/>
    </row>
    <row r="103" spans="1:11" ht="23.1" customHeight="1" thickBot="1" x14ac:dyDescent="0.3"/>
    <row r="104" spans="1:11" ht="23.1" customHeight="1" thickBot="1" x14ac:dyDescent="0.3">
      <c r="A104" s="215" t="s">
        <v>16</v>
      </c>
      <c r="B104" s="216"/>
      <c r="C104" s="210"/>
      <c r="D104" s="436"/>
      <c r="E104" s="437"/>
      <c r="G104" s="422" t="s">
        <v>238</v>
      </c>
      <c r="H104" s="438"/>
      <c r="I104" s="423"/>
      <c r="J104" s="434"/>
      <c r="K104" s="435"/>
    </row>
    <row r="105" spans="1:11" ht="23.1" customHeight="1" thickBot="1" x14ac:dyDescent="0.3">
      <c r="A105" s="215" t="s">
        <v>17</v>
      </c>
      <c r="B105" s="216"/>
      <c r="C105" s="210"/>
      <c r="E105" s="217"/>
      <c r="G105" s="422" t="s">
        <v>17</v>
      </c>
      <c r="H105" s="438"/>
      <c r="I105" s="423"/>
      <c r="J105" s="434"/>
      <c r="K105" s="435"/>
    </row>
    <row r="106" spans="1:11" ht="23.1" customHeight="1" thickBot="1" x14ac:dyDescent="0.3">
      <c r="A106" s="215" t="s">
        <v>1</v>
      </c>
      <c r="B106" s="216"/>
      <c r="C106" s="210"/>
      <c r="D106" s="434"/>
      <c r="E106" s="435"/>
      <c r="G106" s="422" t="s">
        <v>1</v>
      </c>
      <c r="H106" s="438"/>
      <c r="I106" s="423"/>
      <c r="J106" s="434"/>
      <c r="K106" s="435"/>
    </row>
    <row r="107" spans="1:11" ht="23.1" customHeight="1" x14ac:dyDescent="0.25"/>
    <row r="108" spans="1:11" ht="23.1" customHeight="1" x14ac:dyDescent="0.25"/>
  </sheetData>
  <mergeCells count="70">
    <mergeCell ref="H39:I39"/>
    <mergeCell ref="H43:I43"/>
    <mergeCell ref="H41:I41"/>
    <mergeCell ref="H42:I42"/>
    <mergeCell ref="H44:I44"/>
    <mergeCell ref="H40:I40"/>
    <mergeCell ref="A30:C30"/>
    <mergeCell ref="B31:C31"/>
    <mergeCell ref="B32:C32"/>
    <mergeCell ref="B33:C33"/>
    <mergeCell ref="H38:I38"/>
    <mergeCell ref="C36:D36"/>
    <mergeCell ref="C37:D37"/>
    <mergeCell ref="C38:D38"/>
    <mergeCell ref="H36:I36"/>
    <mergeCell ref="H37:I37"/>
    <mergeCell ref="A2:F2"/>
    <mergeCell ref="A3:F3"/>
    <mergeCell ref="A4:F4"/>
    <mergeCell ref="A5:F5"/>
    <mergeCell ref="A12:C12"/>
    <mergeCell ref="A13:C13"/>
    <mergeCell ref="A14:C14"/>
    <mergeCell ref="A15:C15"/>
    <mergeCell ref="D12:F12"/>
    <mergeCell ref="D13:F13"/>
    <mergeCell ref="D14:F14"/>
    <mergeCell ref="D15:F15"/>
    <mergeCell ref="G106:I106"/>
    <mergeCell ref="J106:K106"/>
    <mergeCell ref="J101:K101"/>
    <mergeCell ref="J102:K102"/>
    <mergeCell ref="G104:I104"/>
    <mergeCell ref="J104:K104"/>
    <mergeCell ref="G105:I105"/>
    <mergeCell ref="J105:K105"/>
    <mergeCell ref="D106:E106"/>
    <mergeCell ref="J94:K94"/>
    <mergeCell ref="J95:K95"/>
    <mergeCell ref="D101:E101"/>
    <mergeCell ref="D102:E102"/>
    <mergeCell ref="D104:E104"/>
    <mergeCell ref="D96:E96"/>
    <mergeCell ref="D97:E97"/>
    <mergeCell ref="D98:E98"/>
    <mergeCell ref="D99:E99"/>
    <mergeCell ref="D100:E100"/>
    <mergeCell ref="J96:K96"/>
    <mergeCell ref="J97:K97"/>
    <mergeCell ref="J98:K98"/>
    <mergeCell ref="J99:K99"/>
    <mergeCell ref="J100:K100"/>
    <mergeCell ref="D88:E88"/>
    <mergeCell ref="D94:E94"/>
    <mergeCell ref="D95:E95"/>
    <mergeCell ref="C44:D44"/>
    <mergeCell ref="B46:D46"/>
    <mergeCell ref="B47:D47"/>
    <mergeCell ref="B48:D48"/>
    <mergeCell ref="A55:I55"/>
    <mergeCell ref="A56:A58"/>
    <mergeCell ref="G56:H56"/>
    <mergeCell ref="G46:I46"/>
    <mergeCell ref="G47:I47"/>
    <mergeCell ref="G48:I48"/>
    <mergeCell ref="C43:D43"/>
    <mergeCell ref="C39:D39"/>
    <mergeCell ref="C40:D40"/>
    <mergeCell ref="C41:D41"/>
    <mergeCell ref="C42:D42"/>
  </mergeCells>
  <printOptions horizontalCentered="1"/>
  <pageMargins left="0.62992125984251968" right="0.62992125984251968" top="0.94488188976377963" bottom="0.74803149606299213" header="0.31496062992125984" footer="0.31496062992125984"/>
  <pageSetup scale="31" orientation="portrait" r:id="rId1"/>
  <rowBreaks count="1" manualBreakCount="1">
    <brk id="7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8"/>
    <pageSetUpPr fitToPage="1"/>
  </sheetPr>
  <dimension ref="A1:H294"/>
  <sheetViews>
    <sheetView zoomScale="85" zoomScaleNormal="85" workbookViewId="0">
      <selection activeCell="A45" sqref="A45"/>
    </sheetView>
  </sheetViews>
  <sheetFormatPr baseColWidth="10" defaultRowHeight="15" x14ac:dyDescent="0.2"/>
  <cols>
    <col min="1" max="1" width="36" style="241" customWidth="1"/>
    <col min="2" max="3" width="20.7109375" style="241" customWidth="1"/>
    <col min="4" max="4" width="21.7109375" style="241" customWidth="1"/>
    <col min="5" max="5" width="12.5703125" style="241" bestFit="1" customWidth="1"/>
    <col min="6" max="6" width="16.85546875" style="241" customWidth="1"/>
    <col min="7" max="7" width="20.42578125" style="242" bestFit="1" customWidth="1"/>
    <col min="8" max="256" width="11.42578125" style="242"/>
    <col min="257" max="257" width="16.5703125" style="242" bestFit="1" customWidth="1"/>
    <col min="258" max="259" width="20.7109375" style="242" customWidth="1"/>
    <col min="260" max="260" width="17" style="242" customWidth="1"/>
    <col min="261" max="261" width="12.5703125" style="242" bestFit="1" customWidth="1"/>
    <col min="262" max="262" width="13" style="242" bestFit="1" customWidth="1"/>
    <col min="263" max="263" width="20.42578125" style="242" bestFit="1" customWidth="1"/>
    <col min="264" max="512" width="11.42578125" style="242"/>
    <col min="513" max="513" width="16.5703125" style="242" bestFit="1" customWidth="1"/>
    <col min="514" max="515" width="20.7109375" style="242" customWidth="1"/>
    <col min="516" max="516" width="17" style="242" customWidth="1"/>
    <col min="517" max="517" width="12.5703125" style="242" bestFit="1" customWidth="1"/>
    <col min="518" max="518" width="13" style="242" bestFit="1" customWidth="1"/>
    <col min="519" max="519" width="20.42578125" style="242" bestFit="1" customWidth="1"/>
    <col min="520" max="768" width="11.42578125" style="242"/>
    <col min="769" max="769" width="16.5703125" style="242" bestFit="1" customWidth="1"/>
    <col min="770" max="771" width="20.7109375" style="242" customWidth="1"/>
    <col min="772" max="772" width="17" style="242" customWidth="1"/>
    <col min="773" max="773" width="12.5703125" style="242" bestFit="1" customWidth="1"/>
    <col min="774" max="774" width="13" style="242" bestFit="1" customWidth="1"/>
    <col min="775" max="775" width="20.42578125" style="242" bestFit="1" customWidth="1"/>
    <col min="776" max="1024" width="11.42578125" style="242"/>
    <col min="1025" max="1025" width="16.5703125" style="242" bestFit="1" customWidth="1"/>
    <col min="1026" max="1027" width="20.7109375" style="242" customWidth="1"/>
    <col min="1028" max="1028" width="17" style="242" customWidth="1"/>
    <col min="1029" max="1029" width="12.5703125" style="242" bestFit="1" customWidth="1"/>
    <col min="1030" max="1030" width="13" style="242" bestFit="1" customWidth="1"/>
    <col min="1031" max="1031" width="20.42578125" style="242" bestFit="1" customWidth="1"/>
    <col min="1032" max="1280" width="11.42578125" style="242"/>
    <col min="1281" max="1281" width="16.5703125" style="242" bestFit="1" customWidth="1"/>
    <col min="1282" max="1283" width="20.7109375" style="242" customWidth="1"/>
    <col min="1284" max="1284" width="17" style="242" customWidth="1"/>
    <col min="1285" max="1285" width="12.5703125" style="242" bestFit="1" customWidth="1"/>
    <col min="1286" max="1286" width="13" style="242" bestFit="1" customWidth="1"/>
    <col min="1287" max="1287" width="20.42578125" style="242" bestFit="1" customWidth="1"/>
    <col min="1288" max="1536" width="11.42578125" style="242"/>
    <col min="1537" max="1537" width="16.5703125" style="242" bestFit="1" customWidth="1"/>
    <col min="1538" max="1539" width="20.7109375" style="242" customWidth="1"/>
    <col min="1540" max="1540" width="17" style="242" customWidth="1"/>
    <col min="1541" max="1541" width="12.5703125" style="242" bestFit="1" customWidth="1"/>
    <col min="1542" max="1542" width="13" style="242" bestFit="1" customWidth="1"/>
    <col min="1543" max="1543" width="20.42578125" style="242" bestFit="1" customWidth="1"/>
    <col min="1544" max="1792" width="11.42578125" style="242"/>
    <col min="1793" max="1793" width="16.5703125" style="242" bestFit="1" customWidth="1"/>
    <col min="1794" max="1795" width="20.7109375" style="242" customWidth="1"/>
    <col min="1796" max="1796" width="17" style="242" customWidth="1"/>
    <col min="1797" max="1797" width="12.5703125" style="242" bestFit="1" customWidth="1"/>
    <col min="1798" max="1798" width="13" style="242" bestFit="1" customWidth="1"/>
    <col min="1799" max="1799" width="20.42578125" style="242" bestFit="1" customWidth="1"/>
    <col min="1800" max="2048" width="11.42578125" style="242"/>
    <col min="2049" max="2049" width="16.5703125" style="242" bestFit="1" customWidth="1"/>
    <col min="2050" max="2051" width="20.7109375" style="242" customWidth="1"/>
    <col min="2052" max="2052" width="17" style="242" customWidth="1"/>
    <col min="2053" max="2053" width="12.5703125" style="242" bestFit="1" customWidth="1"/>
    <col min="2054" max="2054" width="13" style="242" bestFit="1" customWidth="1"/>
    <col min="2055" max="2055" width="20.42578125" style="242" bestFit="1" customWidth="1"/>
    <col min="2056" max="2304" width="11.42578125" style="242"/>
    <col min="2305" max="2305" width="16.5703125" style="242" bestFit="1" customWidth="1"/>
    <col min="2306" max="2307" width="20.7109375" style="242" customWidth="1"/>
    <col min="2308" max="2308" width="17" style="242" customWidth="1"/>
    <col min="2309" max="2309" width="12.5703125" style="242" bestFit="1" customWidth="1"/>
    <col min="2310" max="2310" width="13" style="242" bestFit="1" customWidth="1"/>
    <col min="2311" max="2311" width="20.42578125" style="242" bestFit="1" customWidth="1"/>
    <col min="2312" max="2560" width="11.42578125" style="242"/>
    <col min="2561" max="2561" width="16.5703125" style="242" bestFit="1" customWidth="1"/>
    <col min="2562" max="2563" width="20.7109375" style="242" customWidth="1"/>
    <col min="2564" max="2564" width="17" style="242" customWidth="1"/>
    <col min="2565" max="2565" width="12.5703125" style="242" bestFit="1" customWidth="1"/>
    <col min="2566" max="2566" width="13" style="242" bestFit="1" customWidth="1"/>
    <col min="2567" max="2567" width="20.42578125" style="242" bestFit="1" customWidth="1"/>
    <col min="2568" max="2816" width="11.42578125" style="242"/>
    <col min="2817" max="2817" width="16.5703125" style="242" bestFit="1" customWidth="1"/>
    <col min="2818" max="2819" width="20.7109375" style="242" customWidth="1"/>
    <col min="2820" max="2820" width="17" style="242" customWidth="1"/>
    <col min="2821" max="2821" width="12.5703125" style="242" bestFit="1" customWidth="1"/>
    <col min="2822" max="2822" width="13" style="242" bestFit="1" customWidth="1"/>
    <col min="2823" max="2823" width="20.42578125" style="242" bestFit="1" customWidth="1"/>
    <col min="2824" max="3072" width="11.42578125" style="242"/>
    <col min="3073" max="3073" width="16.5703125" style="242" bestFit="1" customWidth="1"/>
    <col min="3074" max="3075" width="20.7109375" style="242" customWidth="1"/>
    <col min="3076" max="3076" width="17" style="242" customWidth="1"/>
    <col min="3077" max="3077" width="12.5703125" style="242" bestFit="1" customWidth="1"/>
    <col min="3078" max="3078" width="13" style="242" bestFit="1" customWidth="1"/>
    <col min="3079" max="3079" width="20.42578125" style="242" bestFit="1" customWidth="1"/>
    <col min="3080" max="3328" width="11.42578125" style="242"/>
    <col min="3329" max="3329" width="16.5703125" style="242" bestFit="1" customWidth="1"/>
    <col min="3330" max="3331" width="20.7109375" style="242" customWidth="1"/>
    <col min="3332" max="3332" width="17" style="242" customWidth="1"/>
    <col min="3333" max="3333" width="12.5703125" style="242" bestFit="1" customWidth="1"/>
    <col min="3334" max="3334" width="13" style="242" bestFit="1" customWidth="1"/>
    <col min="3335" max="3335" width="20.42578125" style="242" bestFit="1" customWidth="1"/>
    <col min="3336" max="3584" width="11.42578125" style="242"/>
    <col min="3585" max="3585" width="16.5703125" style="242" bestFit="1" customWidth="1"/>
    <col min="3586" max="3587" width="20.7109375" style="242" customWidth="1"/>
    <col min="3588" max="3588" width="17" style="242" customWidth="1"/>
    <col min="3589" max="3589" width="12.5703125" style="242" bestFit="1" customWidth="1"/>
    <col min="3590" max="3590" width="13" style="242" bestFit="1" customWidth="1"/>
    <col min="3591" max="3591" width="20.42578125" style="242" bestFit="1" customWidth="1"/>
    <col min="3592" max="3840" width="11.42578125" style="242"/>
    <col min="3841" max="3841" width="16.5703125" style="242" bestFit="1" customWidth="1"/>
    <col min="3842" max="3843" width="20.7109375" style="242" customWidth="1"/>
    <col min="3844" max="3844" width="17" style="242" customWidth="1"/>
    <col min="3845" max="3845" width="12.5703125" style="242" bestFit="1" customWidth="1"/>
    <col min="3846" max="3846" width="13" style="242" bestFit="1" customWidth="1"/>
    <col min="3847" max="3847" width="20.42578125" style="242" bestFit="1" customWidth="1"/>
    <col min="3848" max="4096" width="11.42578125" style="242"/>
    <col min="4097" max="4097" width="16.5703125" style="242" bestFit="1" customWidth="1"/>
    <col min="4098" max="4099" width="20.7109375" style="242" customWidth="1"/>
    <col min="4100" max="4100" width="17" style="242" customWidth="1"/>
    <col min="4101" max="4101" width="12.5703125" style="242" bestFit="1" customWidth="1"/>
    <col min="4102" max="4102" width="13" style="242" bestFit="1" customWidth="1"/>
    <col min="4103" max="4103" width="20.42578125" style="242" bestFit="1" customWidth="1"/>
    <col min="4104" max="4352" width="11.42578125" style="242"/>
    <col min="4353" max="4353" width="16.5703125" style="242" bestFit="1" customWidth="1"/>
    <col min="4354" max="4355" width="20.7109375" style="242" customWidth="1"/>
    <col min="4356" max="4356" width="17" style="242" customWidth="1"/>
    <col min="4357" max="4357" width="12.5703125" style="242" bestFit="1" customWidth="1"/>
    <col min="4358" max="4358" width="13" style="242" bestFit="1" customWidth="1"/>
    <col min="4359" max="4359" width="20.42578125" style="242" bestFit="1" customWidth="1"/>
    <col min="4360" max="4608" width="11.42578125" style="242"/>
    <col min="4609" max="4609" width="16.5703125" style="242" bestFit="1" customWidth="1"/>
    <col min="4610" max="4611" width="20.7109375" style="242" customWidth="1"/>
    <col min="4612" max="4612" width="17" style="242" customWidth="1"/>
    <col min="4613" max="4613" width="12.5703125" style="242" bestFit="1" customWidth="1"/>
    <col min="4614" max="4614" width="13" style="242" bestFit="1" customWidth="1"/>
    <col min="4615" max="4615" width="20.42578125" style="242" bestFit="1" customWidth="1"/>
    <col min="4616" max="4864" width="11.42578125" style="242"/>
    <col min="4865" max="4865" width="16.5703125" style="242" bestFit="1" customWidth="1"/>
    <col min="4866" max="4867" width="20.7109375" style="242" customWidth="1"/>
    <col min="4868" max="4868" width="17" style="242" customWidth="1"/>
    <col min="4869" max="4869" width="12.5703125" style="242" bestFit="1" customWidth="1"/>
    <col min="4870" max="4870" width="13" style="242" bestFit="1" customWidth="1"/>
    <col min="4871" max="4871" width="20.42578125" style="242" bestFit="1" customWidth="1"/>
    <col min="4872" max="5120" width="11.42578125" style="242"/>
    <col min="5121" max="5121" width="16.5703125" style="242" bestFit="1" customWidth="1"/>
    <col min="5122" max="5123" width="20.7109375" style="242" customWidth="1"/>
    <col min="5124" max="5124" width="17" style="242" customWidth="1"/>
    <col min="5125" max="5125" width="12.5703125" style="242" bestFit="1" customWidth="1"/>
    <col min="5126" max="5126" width="13" style="242" bestFit="1" customWidth="1"/>
    <col min="5127" max="5127" width="20.42578125" style="242" bestFit="1" customWidth="1"/>
    <col min="5128" max="5376" width="11.42578125" style="242"/>
    <col min="5377" max="5377" width="16.5703125" style="242" bestFit="1" customWidth="1"/>
    <col min="5378" max="5379" width="20.7109375" style="242" customWidth="1"/>
    <col min="5380" max="5380" width="17" style="242" customWidth="1"/>
    <col min="5381" max="5381" width="12.5703125" style="242" bestFit="1" customWidth="1"/>
    <col min="5382" max="5382" width="13" style="242" bestFit="1" customWidth="1"/>
    <col min="5383" max="5383" width="20.42578125" style="242" bestFit="1" customWidth="1"/>
    <col min="5384" max="5632" width="11.42578125" style="242"/>
    <col min="5633" max="5633" width="16.5703125" style="242" bestFit="1" customWidth="1"/>
    <col min="5634" max="5635" width="20.7109375" style="242" customWidth="1"/>
    <col min="5636" max="5636" width="17" style="242" customWidth="1"/>
    <col min="5637" max="5637" width="12.5703125" style="242" bestFit="1" customWidth="1"/>
    <col min="5638" max="5638" width="13" style="242" bestFit="1" customWidth="1"/>
    <col min="5639" max="5639" width="20.42578125" style="242" bestFit="1" customWidth="1"/>
    <col min="5640" max="5888" width="11.42578125" style="242"/>
    <col min="5889" max="5889" width="16.5703125" style="242" bestFit="1" customWidth="1"/>
    <col min="5890" max="5891" width="20.7109375" style="242" customWidth="1"/>
    <col min="5892" max="5892" width="17" style="242" customWidth="1"/>
    <col min="5893" max="5893" width="12.5703125" style="242" bestFit="1" customWidth="1"/>
    <col min="5894" max="5894" width="13" style="242" bestFit="1" customWidth="1"/>
    <col min="5895" max="5895" width="20.42578125" style="242" bestFit="1" customWidth="1"/>
    <col min="5896" max="6144" width="11.42578125" style="242"/>
    <col min="6145" max="6145" width="16.5703125" style="242" bestFit="1" customWidth="1"/>
    <col min="6146" max="6147" width="20.7109375" style="242" customWidth="1"/>
    <col min="6148" max="6148" width="17" style="242" customWidth="1"/>
    <col min="6149" max="6149" width="12.5703125" style="242" bestFit="1" customWidth="1"/>
    <col min="6150" max="6150" width="13" style="242" bestFit="1" customWidth="1"/>
    <col min="6151" max="6151" width="20.42578125" style="242" bestFit="1" customWidth="1"/>
    <col min="6152" max="6400" width="11.42578125" style="242"/>
    <col min="6401" max="6401" width="16.5703125" style="242" bestFit="1" customWidth="1"/>
    <col min="6402" max="6403" width="20.7109375" style="242" customWidth="1"/>
    <col min="6404" max="6404" width="17" style="242" customWidth="1"/>
    <col min="6405" max="6405" width="12.5703125" style="242" bestFit="1" customWidth="1"/>
    <col min="6406" max="6406" width="13" style="242" bestFit="1" customWidth="1"/>
    <col min="6407" max="6407" width="20.42578125" style="242" bestFit="1" customWidth="1"/>
    <col min="6408" max="6656" width="11.42578125" style="242"/>
    <col min="6657" max="6657" width="16.5703125" style="242" bestFit="1" customWidth="1"/>
    <col min="6658" max="6659" width="20.7109375" style="242" customWidth="1"/>
    <col min="6660" max="6660" width="17" style="242" customWidth="1"/>
    <col min="6661" max="6661" width="12.5703125" style="242" bestFit="1" customWidth="1"/>
    <col min="6662" max="6662" width="13" style="242" bestFit="1" customWidth="1"/>
    <col min="6663" max="6663" width="20.42578125" style="242" bestFit="1" customWidth="1"/>
    <col min="6664" max="6912" width="11.42578125" style="242"/>
    <col min="6913" max="6913" width="16.5703125" style="242" bestFit="1" customWidth="1"/>
    <col min="6914" max="6915" width="20.7109375" style="242" customWidth="1"/>
    <col min="6916" max="6916" width="17" style="242" customWidth="1"/>
    <col min="6917" max="6917" width="12.5703125" style="242" bestFit="1" customWidth="1"/>
    <col min="6918" max="6918" width="13" style="242" bestFit="1" customWidth="1"/>
    <col min="6919" max="6919" width="20.42578125" style="242" bestFit="1" customWidth="1"/>
    <col min="6920" max="7168" width="11.42578125" style="242"/>
    <col min="7169" max="7169" width="16.5703125" style="242" bestFit="1" customWidth="1"/>
    <col min="7170" max="7171" width="20.7109375" style="242" customWidth="1"/>
    <col min="7172" max="7172" width="17" style="242" customWidth="1"/>
    <col min="7173" max="7173" width="12.5703125" style="242" bestFit="1" customWidth="1"/>
    <col min="7174" max="7174" width="13" style="242" bestFit="1" customWidth="1"/>
    <col min="7175" max="7175" width="20.42578125" style="242" bestFit="1" customWidth="1"/>
    <col min="7176" max="7424" width="11.42578125" style="242"/>
    <col min="7425" max="7425" width="16.5703125" style="242" bestFit="1" customWidth="1"/>
    <col min="7426" max="7427" width="20.7109375" style="242" customWidth="1"/>
    <col min="7428" max="7428" width="17" style="242" customWidth="1"/>
    <col min="7429" max="7429" width="12.5703125" style="242" bestFit="1" customWidth="1"/>
    <col min="7430" max="7430" width="13" style="242" bestFit="1" customWidth="1"/>
    <col min="7431" max="7431" width="20.42578125" style="242" bestFit="1" customWidth="1"/>
    <col min="7432" max="7680" width="11.42578125" style="242"/>
    <col min="7681" max="7681" width="16.5703125" style="242" bestFit="1" customWidth="1"/>
    <col min="7682" max="7683" width="20.7109375" style="242" customWidth="1"/>
    <col min="7684" max="7684" width="17" style="242" customWidth="1"/>
    <col min="7685" max="7685" width="12.5703125" style="242" bestFit="1" customWidth="1"/>
    <col min="7686" max="7686" width="13" style="242" bestFit="1" customWidth="1"/>
    <col min="7687" max="7687" width="20.42578125" style="242" bestFit="1" customWidth="1"/>
    <col min="7688" max="7936" width="11.42578125" style="242"/>
    <col min="7937" max="7937" width="16.5703125" style="242" bestFit="1" customWidth="1"/>
    <col min="7938" max="7939" width="20.7109375" style="242" customWidth="1"/>
    <col min="7940" max="7940" width="17" style="242" customWidth="1"/>
    <col min="7941" max="7941" width="12.5703125" style="242" bestFit="1" customWidth="1"/>
    <col min="7942" max="7942" width="13" style="242" bestFit="1" customWidth="1"/>
    <col min="7943" max="7943" width="20.42578125" style="242" bestFit="1" customWidth="1"/>
    <col min="7944" max="8192" width="11.42578125" style="242"/>
    <col min="8193" max="8193" width="16.5703125" style="242" bestFit="1" customWidth="1"/>
    <col min="8194" max="8195" width="20.7109375" style="242" customWidth="1"/>
    <col min="8196" max="8196" width="17" style="242" customWidth="1"/>
    <col min="8197" max="8197" width="12.5703125" style="242" bestFit="1" customWidth="1"/>
    <col min="8198" max="8198" width="13" style="242" bestFit="1" customWidth="1"/>
    <col min="8199" max="8199" width="20.42578125" style="242" bestFit="1" customWidth="1"/>
    <col min="8200" max="8448" width="11.42578125" style="242"/>
    <col min="8449" max="8449" width="16.5703125" style="242" bestFit="1" customWidth="1"/>
    <col min="8450" max="8451" width="20.7109375" style="242" customWidth="1"/>
    <col min="8452" max="8452" width="17" style="242" customWidth="1"/>
    <col min="8453" max="8453" width="12.5703125" style="242" bestFit="1" customWidth="1"/>
    <col min="8454" max="8454" width="13" style="242" bestFit="1" customWidth="1"/>
    <col min="8455" max="8455" width="20.42578125" style="242" bestFit="1" customWidth="1"/>
    <col min="8456" max="8704" width="11.42578125" style="242"/>
    <col min="8705" max="8705" width="16.5703125" style="242" bestFit="1" customWidth="1"/>
    <col min="8706" max="8707" width="20.7109375" style="242" customWidth="1"/>
    <col min="8708" max="8708" width="17" style="242" customWidth="1"/>
    <col min="8709" max="8709" width="12.5703125" style="242" bestFit="1" customWidth="1"/>
    <col min="8710" max="8710" width="13" style="242" bestFit="1" customWidth="1"/>
    <col min="8711" max="8711" width="20.42578125" style="242" bestFit="1" customWidth="1"/>
    <col min="8712" max="8960" width="11.42578125" style="242"/>
    <col min="8961" max="8961" width="16.5703125" style="242" bestFit="1" customWidth="1"/>
    <col min="8962" max="8963" width="20.7109375" style="242" customWidth="1"/>
    <col min="8964" max="8964" width="17" style="242" customWidth="1"/>
    <col min="8965" max="8965" width="12.5703125" style="242" bestFit="1" customWidth="1"/>
    <col min="8966" max="8966" width="13" style="242" bestFit="1" customWidth="1"/>
    <col min="8967" max="8967" width="20.42578125" style="242" bestFit="1" customWidth="1"/>
    <col min="8968" max="9216" width="11.42578125" style="242"/>
    <col min="9217" max="9217" width="16.5703125" style="242" bestFit="1" customWidth="1"/>
    <col min="9218" max="9219" width="20.7109375" style="242" customWidth="1"/>
    <col min="9220" max="9220" width="17" style="242" customWidth="1"/>
    <col min="9221" max="9221" width="12.5703125" style="242" bestFit="1" customWidth="1"/>
    <col min="9222" max="9222" width="13" style="242" bestFit="1" customWidth="1"/>
    <col min="9223" max="9223" width="20.42578125" style="242" bestFit="1" customWidth="1"/>
    <col min="9224" max="9472" width="11.42578125" style="242"/>
    <col min="9473" max="9473" width="16.5703125" style="242" bestFit="1" customWidth="1"/>
    <col min="9474" max="9475" width="20.7109375" style="242" customWidth="1"/>
    <col min="9476" max="9476" width="17" style="242" customWidth="1"/>
    <col min="9477" max="9477" width="12.5703125" style="242" bestFit="1" customWidth="1"/>
    <col min="9478" max="9478" width="13" style="242" bestFit="1" customWidth="1"/>
    <col min="9479" max="9479" width="20.42578125" style="242" bestFit="1" customWidth="1"/>
    <col min="9480" max="9728" width="11.42578125" style="242"/>
    <col min="9729" max="9729" width="16.5703125" style="242" bestFit="1" customWidth="1"/>
    <col min="9730" max="9731" width="20.7109375" style="242" customWidth="1"/>
    <col min="9732" max="9732" width="17" style="242" customWidth="1"/>
    <col min="9733" max="9733" width="12.5703125" style="242" bestFit="1" customWidth="1"/>
    <col min="9734" max="9734" width="13" style="242" bestFit="1" customWidth="1"/>
    <col min="9735" max="9735" width="20.42578125" style="242" bestFit="1" customWidth="1"/>
    <col min="9736" max="9984" width="11.42578125" style="242"/>
    <col min="9985" max="9985" width="16.5703125" style="242" bestFit="1" customWidth="1"/>
    <col min="9986" max="9987" width="20.7109375" style="242" customWidth="1"/>
    <col min="9988" max="9988" width="17" style="242" customWidth="1"/>
    <col min="9989" max="9989" width="12.5703125" style="242" bestFit="1" customWidth="1"/>
    <col min="9990" max="9990" width="13" style="242" bestFit="1" customWidth="1"/>
    <col min="9991" max="9991" width="20.42578125" style="242" bestFit="1" customWidth="1"/>
    <col min="9992" max="10240" width="11.42578125" style="242"/>
    <col min="10241" max="10241" width="16.5703125" style="242" bestFit="1" customWidth="1"/>
    <col min="10242" max="10243" width="20.7109375" style="242" customWidth="1"/>
    <col min="10244" max="10244" width="17" style="242" customWidth="1"/>
    <col min="10245" max="10245" width="12.5703125" style="242" bestFit="1" customWidth="1"/>
    <col min="10246" max="10246" width="13" style="242" bestFit="1" customWidth="1"/>
    <col min="10247" max="10247" width="20.42578125" style="242" bestFit="1" customWidth="1"/>
    <col min="10248" max="10496" width="11.42578125" style="242"/>
    <col min="10497" max="10497" width="16.5703125" style="242" bestFit="1" customWidth="1"/>
    <col min="10498" max="10499" width="20.7109375" style="242" customWidth="1"/>
    <col min="10500" max="10500" width="17" style="242" customWidth="1"/>
    <col min="10501" max="10501" width="12.5703125" style="242" bestFit="1" customWidth="1"/>
    <col min="10502" max="10502" width="13" style="242" bestFit="1" customWidth="1"/>
    <col min="10503" max="10503" width="20.42578125" style="242" bestFit="1" customWidth="1"/>
    <col min="10504" max="10752" width="11.42578125" style="242"/>
    <col min="10753" max="10753" width="16.5703125" style="242" bestFit="1" customWidth="1"/>
    <col min="10754" max="10755" width="20.7109375" style="242" customWidth="1"/>
    <col min="10756" max="10756" width="17" style="242" customWidth="1"/>
    <col min="10757" max="10757" width="12.5703125" style="242" bestFit="1" customWidth="1"/>
    <col min="10758" max="10758" width="13" style="242" bestFit="1" customWidth="1"/>
    <col min="10759" max="10759" width="20.42578125" style="242" bestFit="1" customWidth="1"/>
    <col min="10760" max="11008" width="11.42578125" style="242"/>
    <col min="11009" max="11009" width="16.5703125" style="242" bestFit="1" customWidth="1"/>
    <col min="11010" max="11011" width="20.7109375" style="242" customWidth="1"/>
    <col min="11012" max="11012" width="17" style="242" customWidth="1"/>
    <col min="11013" max="11013" width="12.5703125" style="242" bestFit="1" customWidth="1"/>
    <col min="11014" max="11014" width="13" style="242" bestFit="1" customWidth="1"/>
    <col min="11015" max="11015" width="20.42578125" style="242" bestFit="1" customWidth="1"/>
    <col min="11016" max="11264" width="11.42578125" style="242"/>
    <col min="11265" max="11265" width="16.5703125" style="242" bestFit="1" customWidth="1"/>
    <col min="11266" max="11267" width="20.7109375" style="242" customWidth="1"/>
    <col min="11268" max="11268" width="17" style="242" customWidth="1"/>
    <col min="11269" max="11269" width="12.5703125" style="242" bestFit="1" customWidth="1"/>
    <col min="11270" max="11270" width="13" style="242" bestFit="1" customWidth="1"/>
    <col min="11271" max="11271" width="20.42578125" style="242" bestFit="1" customWidth="1"/>
    <col min="11272" max="11520" width="11.42578125" style="242"/>
    <col min="11521" max="11521" width="16.5703125" style="242" bestFit="1" customWidth="1"/>
    <col min="11522" max="11523" width="20.7109375" style="242" customWidth="1"/>
    <col min="11524" max="11524" width="17" style="242" customWidth="1"/>
    <col min="11525" max="11525" width="12.5703125" style="242" bestFit="1" customWidth="1"/>
    <col min="11526" max="11526" width="13" style="242" bestFit="1" customWidth="1"/>
    <col min="11527" max="11527" width="20.42578125" style="242" bestFit="1" customWidth="1"/>
    <col min="11528" max="11776" width="11.42578125" style="242"/>
    <col min="11777" max="11777" width="16.5703125" style="242" bestFit="1" customWidth="1"/>
    <col min="11778" max="11779" width="20.7109375" style="242" customWidth="1"/>
    <col min="11780" max="11780" width="17" style="242" customWidth="1"/>
    <col min="11781" max="11781" width="12.5703125" style="242" bestFit="1" customWidth="1"/>
    <col min="11782" max="11782" width="13" style="242" bestFit="1" customWidth="1"/>
    <col min="11783" max="11783" width="20.42578125" style="242" bestFit="1" customWidth="1"/>
    <col min="11784" max="12032" width="11.42578125" style="242"/>
    <col min="12033" max="12033" width="16.5703125" style="242" bestFit="1" customWidth="1"/>
    <col min="12034" max="12035" width="20.7109375" style="242" customWidth="1"/>
    <col min="12036" max="12036" width="17" style="242" customWidth="1"/>
    <col min="12037" max="12037" width="12.5703125" style="242" bestFit="1" customWidth="1"/>
    <col min="12038" max="12038" width="13" style="242" bestFit="1" customWidth="1"/>
    <col min="12039" max="12039" width="20.42578125" style="242" bestFit="1" customWidth="1"/>
    <col min="12040" max="12288" width="11.42578125" style="242"/>
    <col min="12289" max="12289" width="16.5703125" style="242" bestFit="1" customWidth="1"/>
    <col min="12290" max="12291" width="20.7109375" style="242" customWidth="1"/>
    <col min="12292" max="12292" width="17" style="242" customWidth="1"/>
    <col min="12293" max="12293" width="12.5703125" style="242" bestFit="1" customWidth="1"/>
    <col min="12294" max="12294" width="13" style="242" bestFit="1" customWidth="1"/>
    <col min="12295" max="12295" width="20.42578125" style="242" bestFit="1" customWidth="1"/>
    <col min="12296" max="12544" width="11.42578125" style="242"/>
    <col min="12545" max="12545" width="16.5703125" style="242" bestFit="1" customWidth="1"/>
    <col min="12546" max="12547" width="20.7109375" style="242" customWidth="1"/>
    <col min="12548" max="12548" width="17" style="242" customWidth="1"/>
    <col min="12549" max="12549" width="12.5703125" style="242" bestFit="1" customWidth="1"/>
    <col min="12550" max="12550" width="13" style="242" bestFit="1" customWidth="1"/>
    <col min="12551" max="12551" width="20.42578125" style="242" bestFit="1" customWidth="1"/>
    <col min="12552" max="12800" width="11.42578125" style="242"/>
    <col min="12801" max="12801" width="16.5703125" style="242" bestFit="1" customWidth="1"/>
    <col min="12802" max="12803" width="20.7109375" style="242" customWidth="1"/>
    <col min="12804" max="12804" width="17" style="242" customWidth="1"/>
    <col min="12805" max="12805" width="12.5703125" style="242" bestFit="1" customWidth="1"/>
    <col min="12806" max="12806" width="13" style="242" bestFit="1" customWidth="1"/>
    <col min="12807" max="12807" width="20.42578125" style="242" bestFit="1" customWidth="1"/>
    <col min="12808" max="13056" width="11.42578125" style="242"/>
    <col min="13057" max="13057" width="16.5703125" style="242" bestFit="1" customWidth="1"/>
    <col min="13058" max="13059" width="20.7109375" style="242" customWidth="1"/>
    <col min="13060" max="13060" width="17" style="242" customWidth="1"/>
    <col min="13061" max="13061" width="12.5703125" style="242" bestFit="1" customWidth="1"/>
    <col min="13062" max="13062" width="13" style="242" bestFit="1" customWidth="1"/>
    <col min="13063" max="13063" width="20.42578125" style="242" bestFit="1" customWidth="1"/>
    <col min="13064" max="13312" width="11.42578125" style="242"/>
    <col min="13313" max="13313" width="16.5703125" style="242" bestFit="1" customWidth="1"/>
    <col min="13314" max="13315" width="20.7109375" style="242" customWidth="1"/>
    <col min="13316" max="13316" width="17" style="242" customWidth="1"/>
    <col min="13317" max="13317" width="12.5703125" style="242" bestFit="1" customWidth="1"/>
    <col min="13318" max="13318" width="13" style="242" bestFit="1" customWidth="1"/>
    <col min="13319" max="13319" width="20.42578125" style="242" bestFit="1" customWidth="1"/>
    <col min="13320" max="13568" width="11.42578125" style="242"/>
    <col min="13569" max="13569" width="16.5703125" style="242" bestFit="1" customWidth="1"/>
    <col min="13570" max="13571" width="20.7109375" style="242" customWidth="1"/>
    <col min="13572" max="13572" width="17" style="242" customWidth="1"/>
    <col min="13573" max="13573" width="12.5703125" style="242" bestFit="1" customWidth="1"/>
    <col min="13574" max="13574" width="13" style="242" bestFit="1" customWidth="1"/>
    <col min="13575" max="13575" width="20.42578125" style="242" bestFit="1" customWidth="1"/>
    <col min="13576" max="13824" width="11.42578125" style="242"/>
    <col min="13825" max="13825" width="16.5703125" style="242" bestFit="1" customWidth="1"/>
    <col min="13826" max="13827" width="20.7109375" style="242" customWidth="1"/>
    <col min="13828" max="13828" width="17" style="242" customWidth="1"/>
    <col min="13829" max="13829" width="12.5703125" style="242" bestFit="1" customWidth="1"/>
    <col min="13830" max="13830" width="13" style="242" bestFit="1" customWidth="1"/>
    <col min="13831" max="13831" width="20.42578125" style="242" bestFit="1" customWidth="1"/>
    <col min="13832" max="14080" width="11.42578125" style="242"/>
    <col min="14081" max="14081" width="16.5703125" style="242" bestFit="1" customWidth="1"/>
    <col min="14082" max="14083" width="20.7109375" style="242" customWidth="1"/>
    <col min="14084" max="14084" width="17" style="242" customWidth="1"/>
    <col min="14085" max="14085" width="12.5703125" style="242" bestFit="1" customWidth="1"/>
    <col min="14086" max="14086" width="13" style="242" bestFit="1" customWidth="1"/>
    <col min="14087" max="14087" width="20.42578125" style="242" bestFit="1" customWidth="1"/>
    <col min="14088" max="14336" width="11.42578125" style="242"/>
    <col min="14337" max="14337" width="16.5703125" style="242" bestFit="1" customWidth="1"/>
    <col min="14338" max="14339" width="20.7109375" style="242" customWidth="1"/>
    <col min="14340" max="14340" width="17" style="242" customWidth="1"/>
    <col min="14341" max="14341" width="12.5703125" style="242" bestFit="1" customWidth="1"/>
    <col min="14342" max="14342" width="13" style="242" bestFit="1" customWidth="1"/>
    <col min="14343" max="14343" width="20.42578125" style="242" bestFit="1" customWidth="1"/>
    <col min="14344" max="14592" width="11.42578125" style="242"/>
    <col min="14593" max="14593" width="16.5703125" style="242" bestFit="1" customWidth="1"/>
    <col min="14594" max="14595" width="20.7109375" style="242" customWidth="1"/>
    <col min="14596" max="14596" width="17" style="242" customWidth="1"/>
    <col min="14597" max="14597" width="12.5703125" style="242" bestFit="1" customWidth="1"/>
    <col min="14598" max="14598" width="13" style="242" bestFit="1" customWidth="1"/>
    <col min="14599" max="14599" width="20.42578125" style="242" bestFit="1" customWidth="1"/>
    <col min="14600" max="14848" width="11.42578125" style="242"/>
    <col min="14849" max="14849" width="16.5703125" style="242" bestFit="1" customWidth="1"/>
    <col min="14850" max="14851" width="20.7109375" style="242" customWidth="1"/>
    <col min="14852" max="14852" width="17" style="242" customWidth="1"/>
    <col min="14853" max="14853" width="12.5703125" style="242" bestFit="1" customWidth="1"/>
    <col min="14854" max="14854" width="13" style="242" bestFit="1" customWidth="1"/>
    <col min="14855" max="14855" width="20.42578125" style="242" bestFit="1" customWidth="1"/>
    <col min="14856" max="15104" width="11.42578125" style="242"/>
    <col min="15105" max="15105" width="16.5703125" style="242" bestFit="1" customWidth="1"/>
    <col min="15106" max="15107" width="20.7109375" style="242" customWidth="1"/>
    <col min="15108" max="15108" width="17" style="242" customWidth="1"/>
    <col min="15109" max="15109" width="12.5703125" style="242" bestFit="1" customWidth="1"/>
    <col min="15110" max="15110" width="13" style="242" bestFit="1" customWidth="1"/>
    <col min="15111" max="15111" width="20.42578125" style="242" bestFit="1" customWidth="1"/>
    <col min="15112" max="15360" width="11.42578125" style="242"/>
    <col min="15361" max="15361" width="16.5703125" style="242" bestFit="1" customWidth="1"/>
    <col min="15362" max="15363" width="20.7109375" style="242" customWidth="1"/>
    <col min="15364" max="15364" width="17" style="242" customWidth="1"/>
    <col min="15365" max="15365" width="12.5703125" style="242" bestFit="1" customWidth="1"/>
    <col min="15366" max="15366" width="13" style="242" bestFit="1" customWidth="1"/>
    <col min="15367" max="15367" width="20.42578125" style="242" bestFit="1" customWidth="1"/>
    <col min="15368" max="15616" width="11.42578125" style="242"/>
    <col min="15617" max="15617" width="16.5703125" style="242" bestFit="1" customWidth="1"/>
    <col min="15618" max="15619" width="20.7109375" style="242" customWidth="1"/>
    <col min="15620" max="15620" width="17" style="242" customWidth="1"/>
    <col min="15621" max="15621" width="12.5703125" style="242" bestFit="1" customWidth="1"/>
    <col min="15622" max="15622" width="13" style="242" bestFit="1" customWidth="1"/>
    <col min="15623" max="15623" width="20.42578125" style="242" bestFit="1" customWidth="1"/>
    <col min="15624" max="15872" width="11.42578125" style="242"/>
    <col min="15873" max="15873" width="16.5703125" style="242" bestFit="1" customWidth="1"/>
    <col min="15874" max="15875" width="20.7109375" style="242" customWidth="1"/>
    <col min="15876" max="15876" width="17" style="242" customWidth="1"/>
    <col min="15877" max="15877" width="12.5703125" style="242" bestFit="1" customWidth="1"/>
    <col min="15878" max="15878" width="13" style="242" bestFit="1" customWidth="1"/>
    <col min="15879" max="15879" width="20.42578125" style="242" bestFit="1" customWidth="1"/>
    <col min="15880" max="16128" width="11.42578125" style="242"/>
    <col min="16129" max="16129" width="16.5703125" style="242" bestFit="1" customWidth="1"/>
    <col min="16130" max="16131" width="20.7109375" style="242" customWidth="1"/>
    <col min="16132" max="16132" width="17" style="242" customWidth="1"/>
    <col min="16133" max="16133" width="12.5703125" style="242" bestFit="1" customWidth="1"/>
    <col min="16134" max="16134" width="13" style="242" bestFit="1" customWidth="1"/>
    <col min="16135" max="16135" width="20.42578125" style="242" bestFit="1" customWidth="1"/>
    <col min="16136" max="16384" width="11.42578125" style="242"/>
  </cols>
  <sheetData>
    <row r="1" spans="1:8" s="221" customFormat="1" ht="21.95" customHeight="1" thickBot="1" x14ac:dyDescent="0.4">
      <c r="A1" s="496" t="s">
        <v>149</v>
      </c>
      <c r="B1" s="497"/>
      <c r="C1" s="497"/>
      <c r="D1" s="497"/>
      <c r="E1" s="497"/>
      <c r="F1" s="497"/>
    </row>
    <row r="2" spans="1:8" s="221" customFormat="1" ht="21.95" customHeight="1" x14ac:dyDescent="0.35">
      <c r="A2" s="498" t="s">
        <v>150</v>
      </c>
      <c r="B2" s="498"/>
      <c r="C2" s="498"/>
      <c r="D2" s="498"/>
      <c r="E2" s="498"/>
      <c r="F2" s="498"/>
      <c r="H2" s="221" t="s">
        <v>225</v>
      </c>
    </row>
    <row r="3" spans="1:8" s="221" customFormat="1" ht="21.95" customHeight="1" x14ac:dyDescent="0.35">
      <c r="A3" s="501" t="s">
        <v>151</v>
      </c>
      <c r="B3" s="501"/>
      <c r="C3" s="501"/>
      <c r="D3" s="501"/>
      <c r="E3" s="501"/>
      <c r="F3" s="291" t="str">
        <f>+'01 Producción'!A4</f>
        <v>Chorizos</v>
      </c>
    </row>
    <row r="4" spans="1:8" s="241" customFormat="1" ht="40.5" customHeight="1" x14ac:dyDescent="0.2">
      <c r="A4" s="499" t="s">
        <v>152</v>
      </c>
      <c r="B4" s="499"/>
      <c r="C4" s="499"/>
      <c r="D4" s="499"/>
      <c r="E4" s="292"/>
      <c r="F4" s="245"/>
    </row>
    <row r="5" spans="1:8" s="238" customFormat="1" ht="21.95" customHeight="1" x14ac:dyDescent="0.2">
      <c r="A5" s="293" t="s">
        <v>113</v>
      </c>
      <c r="B5" s="500" t="s">
        <v>114</v>
      </c>
      <c r="C5" s="500"/>
      <c r="D5" s="500"/>
      <c r="E5" s="325"/>
      <c r="F5" s="326" t="s">
        <v>153</v>
      </c>
    </row>
    <row r="6" spans="1:8" s="234" customFormat="1" ht="21.95" customHeight="1" x14ac:dyDescent="0.2">
      <c r="A6" s="294" t="s">
        <v>276</v>
      </c>
      <c r="B6" s="495" t="s">
        <v>154</v>
      </c>
      <c r="C6" s="495"/>
      <c r="D6" s="495"/>
      <c r="E6" s="327"/>
      <c r="F6" s="328"/>
    </row>
    <row r="7" spans="1:8" s="238" customFormat="1" ht="30.75" customHeight="1" x14ac:dyDescent="0.2">
      <c r="A7" s="294" t="s">
        <v>277</v>
      </c>
      <c r="B7" s="495" t="s">
        <v>155</v>
      </c>
      <c r="C7" s="495"/>
      <c r="D7" s="495"/>
      <c r="E7" s="328"/>
      <c r="F7" s="328"/>
    </row>
    <row r="8" spans="1:8" s="234" customFormat="1" ht="21.95" customHeight="1" x14ac:dyDescent="0.25">
      <c r="A8" s="294" t="s">
        <v>156</v>
      </c>
      <c r="B8" s="502" t="s">
        <v>200</v>
      </c>
      <c r="C8" s="502"/>
      <c r="D8" s="502"/>
      <c r="E8" s="328"/>
      <c r="F8" s="327"/>
      <c r="G8" s="246">
        <f>+'04-A CIF '!D88</f>
        <v>0</v>
      </c>
      <c r="H8" s="234" t="s">
        <v>231</v>
      </c>
    </row>
    <row r="9" spans="1:8" s="238" customFormat="1" ht="21.95" customHeight="1" x14ac:dyDescent="0.2">
      <c r="A9" s="294" t="s">
        <v>157</v>
      </c>
      <c r="B9" s="495" t="s">
        <v>158</v>
      </c>
      <c r="C9" s="495"/>
      <c r="D9" s="495"/>
      <c r="E9" s="328"/>
      <c r="F9" s="328"/>
    </row>
    <row r="10" spans="1:8" s="234" customFormat="1" ht="21.95" customHeight="1" x14ac:dyDescent="0.2">
      <c r="A10" s="294" t="s">
        <v>159</v>
      </c>
      <c r="B10" s="495" t="s">
        <v>160</v>
      </c>
      <c r="C10" s="495"/>
      <c r="D10" s="495"/>
      <c r="E10" s="328"/>
      <c r="F10" s="327"/>
      <c r="G10" s="234">
        <f>+E10/[1]PCC!G5</f>
        <v>0</v>
      </c>
    </row>
    <row r="11" spans="1:8" s="238" customFormat="1" ht="21.95" customHeight="1" x14ac:dyDescent="0.2">
      <c r="A11" s="295" t="s">
        <v>275</v>
      </c>
      <c r="B11" s="495" t="s">
        <v>161</v>
      </c>
      <c r="C11" s="495"/>
      <c r="D11" s="495"/>
      <c r="E11" s="328"/>
      <c r="F11" s="327"/>
    </row>
    <row r="12" spans="1:8" s="234" customFormat="1" ht="44.25" customHeight="1" x14ac:dyDescent="0.2">
      <c r="A12" s="294" t="s">
        <v>162</v>
      </c>
      <c r="B12" s="495" t="s">
        <v>233</v>
      </c>
      <c r="C12" s="495"/>
      <c r="D12" s="495"/>
      <c r="E12" s="328"/>
      <c r="F12" s="328"/>
    </row>
    <row r="13" spans="1:8" s="234" customFormat="1" ht="21.95" customHeight="1" x14ac:dyDescent="0.2">
      <c r="A13" s="295" t="s">
        <v>278</v>
      </c>
      <c r="B13" s="495" t="s">
        <v>163</v>
      </c>
      <c r="C13" s="495"/>
      <c r="D13" s="495"/>
      <c r="E13" s="328"/>
      <c r="F13" s="327"/>
    </row>
    <row r="14" spans="1:8" s="234" customFormat="1" ht="21.95" customHeight="1" x14ac:dyDescent="0.2">
      <c r="A14" s="295" t="s">
        <v>164</v>
      </c>
      <c r="B14" s="495" t="s">
        <v>165</v>
      </c>
      <c r="C14" s="495"/>
      <c r="D14" s="495"/>
      <c r="E14" s="328"/>
      <c r="F14" s="329"/>
    </row>
    <row r="15" spans="1:8" s="234" customFormat="1" ht="21.95" customHeight="1" x14ac:dyDescent="0.2">
      <c r="A15" s="296"/>
      <c r="B15" s="330"/>
      <c r="C15" s="330"/>
      <c r="D15" s="330"/>
      <c r="E15" s="328"/>
      <c r="F15" s="328"/>
    </row>
    <row r="16" spans="1:8" s="234" customFormat="1" ht="21.95" customHeight="1" x14ac:dyDescent="0.2">
      <c r="A16" s="297"/>
      <c r="B16" s="331"/>
      <c r="C16" s="331"/>
      <c r="D16" s="331"/>
      <c r="E16" s="332"/>
      <c r="F16" s="332"/>
    </row>
    <row r="17" spans="1:7" s="221" customFormat="1" ht="21.95" customHeight="1" x14ac:dyDescent="0.35">
      <c r="A17" s="501" t="s">
        <v>166</v>
      </c>
      <c r="B17" s="501"/>
      <c r="C17" s="501"/>
      <c r="D17" s="501"/>
      <c r="E17" s="501"/>
      <c r="F17" s="291" t="str">
        <f>+'01 Producción'!A5</f>
        <v>Butifarras</v>
      </c>
    </row>
    <row r="18" spans="1:7" s="241" customFormat="1" ht="40.5" customHeight="1" x14ac:dyDescent="0.2">
      <c r="A18" s="499" t="s">
        <v>152</v>
      </c>
      <c r="B18" s="499"/>
      <c r="C18" s="499"/>
      <c r="D18" s="499"/>
      <c r="E18" s="292"/>
      <c r="F18" s="245"/>
    </row>
    <row r="19" spans="1:7" s="238" customFormat="1" ht="21.95" customHeight="1" x14ac:dyDescent="0.2">
      <c r="A19" s="293" t="s">
        <v>113</v>
      </c>
      <c r="B19" s="500" t="s">
        <v>114</v>
      </c>
      <c r="C19" s="500"/>
      <c r="D19" s="500"/>
      <c r="E19" s="325"/>
      <c r="F19" s="326" t="s">
        <v>153</v>
      </c>
    </row>
    <row r="20" spans="1:7" s="234" customFormat="1" ht="21.95" customHeight="1" x14ac:dyDescent="0.2">
      <c r="A20" s="294" t="s">
        <v>276</v>
      </c>
      <c r="B20" s="495" t="s">
        <v>154</v>
      </c>
      <c r="C20" s="495"/>
      <c r="D20" s="495"/>
      <c r="E20" s="327"/>
      <c r="F20" s="328"/>
      <c r="G20" s="234">
        <f>+F6+F20</f>
        <v>0</v>
      </c>
    </row>
    <row r="21" spans="1:7" s="238" customFormat="1" ht="21.95" customHeight="1" x14ac:dyDescent="0.2">
      <c r="A21" s="294" t="s">
        <v>277</v>
      </c>
      <c r="B21" s="495" t="s">
        <v>155</v>
      </c>
      <c r="C21" s="495"/>
      <c r="D21" s="495"/>
      <c r="E21" s="328"/>
      <c r="F21" s="328"/>
    </row>
    <row r="22" spans="1:7" s="234" customFormat="1" ht="21.95" customHeight="1" x14ac:dyDescent="0.25">
      <c r="A22" s="294" t="s">
        <v>156</v>
      </c>
      <c r="B22" s="502" t="s">
        <v>201</v>
      </c>
      <c r="C22" s="502"/>
      <c r="D22" s="502"/>
      <c r="E22" s="328"/>
      <c r="F22" s="327"/>
      <c r="G22" s="246">
        <f>+'04-A CIF '!G88</f>
        <v>0</v>
      </c>
    </row>
    <row r="23" spans="1:7" s="238" customFormat="1" ht="21.95" customHeight="1" x14ac:dyDescent="0.2">
      <c r="A23" s="294" t="s">
        <v>157</v>
      </c>
      <c r="B23" s="495" t="s">
        <v>158</v>
      </c>
      <c r="C23" s="495"/>
      <c r="D23" s="495"/>
      <c r="E23" s="328"/>
      <c r="F23" s="328"/>
      <c r="G23" s="238">
        <f>+E9+E23</f>
        <v>0</v>
      </c>
    </row>
    <row r="24" spans="1:7" s="234" customFormat="1" ht="21.95" customHeight="1" x14ac:dyDescent="0.2">
      <c r="A24" s="294" t="s">
        <v>159</v>
      </c>
      <c r="B24" s="495" t="s">
        <v>160</v>
      </c>
      <c r="C24" s="495"/>
      <c r="D24" s="495"/>
      <c r="E24" s="328"/>
      <c r="F24" s="327"/>
    </row>
    <row r="25" spans="1:7" s="238" customFormat="1" ht="21.95" customHeight="1" x14ac:dyDescent="0.2">
      <c r="A25" s="295" t="s">
        <v>275</v>
      </c>
      <c r="B25" s="495" t="s">
        <v>167</v>
      </c>
      <c r="C25" s="495"/>
      <c r="D25" s="495"/>
      <c r="E25" s="328"/>
      <c r="F25" s="327"/>
    </row>
    <row r="26" spans="1:7" s="234" customFormat="1" ht="27.75" customHeight="1" x14ac:dyDescent="0.2">
      <c r="A26" s="294" t="s">
        <v>162</v>
      </c>
      <c r="B26" s="495" t="s">
        <v>233</v>
      </c>
      <c r="C26" s="495"/>
      <c r="D26" s="495"/>
      <c r="E26" s="328"/>
      <c r="F26" s="328"/>
    </row>
    <row r="27" spans="1:7" s="234" customFormat="1" ht="21.95" customHeight="1" x14ac:dyDescent="0.2">
      <c r="A27" s="295" t="s">
        <v>278</v>
      </c>
      <c r="B27" s="495" t="s">
        <v>163</v>
      </c>
      <c r="C27" s="495"/>
      <c r="D27" s="495"/>
      <c r="E27" s="328"/>
      <c r="F27" s="327"/>
    </row>
    <row r="28" spans="1:7" s="234" customFormat="1" ht="21.95" customHeight="1" x14ac:dyDescent="0.2">
      <c r="A28" s="295" t="s">
        <v>164</v>
      </c>
      <c r="B28" s="495" t="s">
        <v>165</v>
      </c>
      <c r="C28" s="495"/>
      <c r="D28" s="495"/>
      <c r="E28" s="328"/>
      <c r="F28" s="329"/>
    </row>
    <row r="29" spans="1:7" s="238" customFormat="1" ht="21.95" customHeight="1" x14ac:dyDescent="0.2">
      <c r="A29" s="296"/>
      <c r="B29" s="330"/>
      <c r="C29" s="330"/>
      <c r="D29" s="330"/>
      <c r="E29" s="328"/>
      <c r="F29" s="328"/>
    </row>
    <row r="30" spans="1:7" s="221" customFormat="1" ht="21.95" customHeight="1" x14ac:dyDescent="0.35">
      <c r="A30" s="501" t="s">
        <v>168</v>
      </c>
      <c r="B30" s="501"/>
      <c r="C30" s="501"/>
      <c r="D30" s="501"/>
      <c r="E30" s="501"/>
      <c r="F30" s="501"/>
    </row>
    <row r="31" spans="1:7" s="238" customFormat="1" ht="21.95" customHeight="1" x14ac:dyDescent="0.2">
      <c r="A31" s="293" t="s">
        <v>113</v>
      </c>
      <c r="B31" s="500" t="s">
        <v>114</v>
      </c>
      <c r="C31" s="500"/>
      <c r="D31" s="500"/>
      <c r="E31" s="325"/>
      <c r="F31" s="326" t="s">
        <v>153</v>
      </c>
    </row>
    <row r="32" spans="1:7" s="238" customFormat="1" ht="39.75" customHeight="1" x14ac:dyDescent="0.2">
      <c r="A32" s="294" t="s">
        <v>273</v>
      </c>
      <c r="B32" s="495" t="s">
        <v>169</v>
      </c>
      <c r="C32" s="495"/>
      <c r="D32" s="495"/>
      <c r="E32" s="327"/>
      <c r="F32" s="328"/>
    </row>
    <row r="33" spans="1:8" s="238" customFormat="1" ht="38.25" customHeight="1" x14ac:dyDescent="0.2">
      <c r="A33" s="294" t="s">
        <v>274</v>
      </c>
      <c r="B33" s="495" t="s">
        <v>155</v>
      </c>
      <c r="C33" s="495"/>
      <c r="D33" s="495"/>
      <c r="E33" s="328"/>
      <c r="F33" s="328"/>
      <c r="G33" s="238">
        <f>+F33-F7-F21</f>
        <v>0</v>
      </c>
    </row>
    <row r="34" spans="1:8" s="238" customFormat="1" ht="21.95" customHeight="1" x14ac:dyDescent="0.2">
      <c r="A34" s="294" t="s">
        <v>156</v>
      </c>
      <c r="B34" s="502" t="s">
        <v>169</v>
      </c>
      <c r="C34" s="502"/>
      <c r="D34" s="502"/>
      <c r="E34" s="328"/>
      <c r="F34" s="327"/>
      <c r="G34" s="238">
        <f>+E35-'04-B CLASIF. COSTOS'!F14</f>
        <v>0</v>
      </c>
    </row>
    <row r="35" spans="1:8" s="238" customFormat="1" ht="21.95" customHeight="1" x14ac:dyDescent="0.2">
      <c r="A35" s="294" t="s">
        <v>170</v>
      </c>
      <c r="B35" s="495" t="s">
        <v>169</v>
      </c>
      <c r="C35" s="495"/>
      <c r="D35" s="495"/>
      <c r="E35" s="328"/>
      <c r="F35" s="328"/>
      <c r="H35" s="238">
        <f>+E35-'[1]CLASIF. COSTOS'!F20</f>
        <v>0</v>
      </c>
    </row>
    <row r="36" spans="1:8" s="238" customFormat="1" ht="21.95" customHeight="1" x14ac:dyDescent="0.2">
      <c r="A36" s="294" t="s">
        <v>171</v>
      </c>
      <c r="B36" s="495" t="s">
        <v>169</v>
      </c>
      <c r="C36" s="495"/>
      <c r="D36" s="495"/>
      <c r="E36" s="328"/>
      <c r="F36" s="327"/>
    </row>
    <row r="37" spans="1:8" s="238" customFormat="1" ht="21.95" customHeight="1" x14ac:dyDescent="0.2">
      <c r="A37" s="295" t="s">
        <v>275</v>
      </c>
      <c r="B37" s="495" t="s">
        <v>167</v>
      </c>
      <c r="C37" s="495"/>
      <c r="D37" s="495"/>
      <c r="E37" s="328"/>
      <c r="F37" s="327"/>
    </row>
    <row r="38" spans="1:8" s="238" customFormat="1" ht="21.95" customHeight="1" x14ac:dyDescent="0.2">
      <c r="A38" s="294" t="s">
        <v>172</v>
      </c>
      <c r="B38" s="495" t="s">
        <v>169</v>
      </c>
      <c r="C38" s="495"/>
      <c r="D38" s="495"/>
      <c r="E38" s="328"/>
      <c r="F38" s="328"/>
    </row>
    <row r="39" spans="1:8" s="238" customFormat="1" ht="21.95" customHeight="1" x14ac:dyDescent="0.2">
      <c r="A39" s="295" t="s">
        <v>279</v>
      </c>
      <c r="B39" s="495" t="s">
        <v>163</v>
      </c>
      <c r="C39" s="495"/>
      <c r="D39" s="495"/>
      <c r="E39" s="328"/>
      <c r="F39" s="327"/>
    </row>
    <row r="40" spans="1:8" s="234" customFormat="1" ht="21.95" customHeight="1" x14ac:dyDescent="0.2">
      <c r="A40" s="295" t="s">
        <v>164</v>
      </c>
      <c r="B40" s="495" t="s">
        <v>165</v>
      </c>
      <c r="C40" s="495"/>
      <c r="D40" s="495"/>
      <c r="E40" s="327"/>
      <c r="F40" s="329"/>
    </row>
    <row r="41" spans="1:8" s="238" customFormat="1" ht="21.95" customHeight="1" x14ac:dyDescent="0.2">
      <c r="A41" s="298" t="s">
        <v>173</v>
      </c>
      <c r="B41" s="495" t="s">
        <v>174</v>
      </c>
      <c r="C41" s="495"/>
      <c r="D41" s="495"/>
      <c r="E41" s="328"/>
      <c r="F41" s="328"/>
    </row>
    <row r="42" spans="1:8" s="238" customFormat="1" ht="21.95" customHeight="1" x14ac:dyDescent="0.2">
      <c r="A42" s="295" t="s">
        <v>280</v>
      </c>
      <c r="B42" s="495" t="s">
        <v>175</v>
      </c>
      <c r="C42" s="495"/>
      <c r="D42" s="495"/>
      <c r="E42" s="328"/>
      <c r="F42" s="327"/>
    </row>
    <row r="43" spans="1:8" s="238" customFormat="1" ht="21.95" customHeight="1" x14ac:dyDescent="0.2">
      <c r="A43" s="298" t="s">
        <v>176</v>
      </c>
      <c r="B43" s="502" t="s">
        <v>272</v>
      </c>
      <c r="C43" s="502"/>
      <c r="D43" s="502"/>
      <c r="E43" s="328"/>
      <c r="F43" s="328"/>
      <c r="G43" s="247">
        <v>0.32</v>
      </c>
    </row>
    <row r="44" spans="1:8" s="238" customFormat="1" ht="21.95" customHeight="1" x14ac:dyDescent="0.2">
      <c r="A44" s="295" t="s">
        <v>281</v>
      </c>
      <c r="B44" s="495" t="s">
        <v>177</v>
      </c>
      <c r="C44" s="495"/>
      <c r="D44" s="495"/>
      <c r="E44" s="328"/>
      <c r="F44" s="327"/>
    </row>
    <row r="45" spans="1:8" s="238" customFormat="1" ht="21.95" customHeight="1" x14ac:dyDescent="0.2">
      <c r="A45" s="299" t="s">
        <v>178</v>
      </c>
      <c r="B45" s="495" t="s">
        <v>179</v>
      </c>
      <c r="C45" s="495"/>
      <c r="D45" s="495"/>
      <c r="E45" s="328"/>
      <c r="F45" s="329"/>
    </row>
    <row r="46" spans="1:8" s="238" customFormat="1" x14ac:dyDescent="0.2">
      <c r="A46" s="241"/>
      <c r="B46" s="241"/>
      <c r="C46" s="241"/>
      <c r="D46" s="241"/>
      <c r="E46" s="241"/>
      <c r="F46" s="241"/>
    </row>
    <row r="47" spans="1:8" s="238" customFormat="1" x14ac:dyDescent="0.2">
      <c r="A47" s="241"/>
      <c r="B47" s="241"/>
      <c r="C47" s="241"/>
      <c r="D47" s="241"/>
      <c r="E47" s="241"/>
      <c r="F47" s="241"/>
    </row>
    <row r="48" spans="1:8" s="238" customFormat="1" x14ac:dyDescent="0.2">
      <c r="A48" s="241"/>
      <c r="B48" s="241"/>
      <c r="C48" s="241"/>
      <c r="D48" s="241"/>
      <c r="E48" s="241"/>
      <c r="F48" s="241"/>
    </row>
    <row r="49" spans="1:6" s="238" customFormat="1" x14ac:dyDescent="0.2">
      <c r="A49" s="241"/>
      <c r="B49" s="241"/>
      <c r="C49" s="241"/>
      <c r="D49" s="241"/>
      <c r="E49" s="241"/>
      <c r="F49" s="241"/>
    </row>
    <row r="50" spans="1:6" s="238" customFormat="1" x14ac:dyDescent="0.2">
      <c r="A50" s="241"/>
      <c r="B50" s="241"/>
      <c r="C50" s="241"/>
      <c r="D50" s="241"/>
      <c r="E50" s="241"/>
      <c r="F50" s="241"/>
    </row>
    <row r="51" spans="1:6" s="238" customFormat="1" x14ac:dyDescent="0.2">
      <c r="A51" s="241"/>
      <c r="B51" s="241"/>
      <c r="C51" s="241"/>
      <c r="D51" s="241"/>
      <c r="E51" s="241"/>
      <c r="F51" s="241"/>
    </row>
    <row r="52" spans="1:6" s="238" customFormat="1" x14ac:dyDescent="0.2">
      <c r="A52" s="241"/>
      <c r="B52" s="241"/>
      <c r="C52" s="241"/>
      <c r="D52" s="241"/>
      <c r="E52" s="241"/>
      <c r="F52" s="241"/>
    </row>
    <row r="53" spans="1:6" s="238" customFormat="1" x14ac:dyDescent="0.2">
      <c r="A53" s="241"/>
      <c r="B53" s="241"/>
      <c r="C53" s="241"/>
      <c r="D53" s="241"/>
      <c r="E53" s="241"/>
      <c r="F53" s="241"/>
    </row>
    <row r="54" spans="1:6" s="238" customFormat="1" x14ac:dyDescent="0.2">
      <c r="A54" s="241"/>
      <c r="B54" s="241"/>
      <c r="C54" s="241"/>
      <c r="D54" s="241"/>
      <c r="E54" s="241"/>
      <c r="F54" s="241"/>
    </row>
    <row r="55" spans="1:6" s="238" customFormat="1" x14ac:dyDescent="0.2">
      <c r="A55" s="241"/>
      <c r="B55" s="241"/>
      <c r="C55" s="241"/>
      <c r="D55" s="241"/>
      <c r="E55" s="241"/>
      <c r="F55" s="241"/>
    </row>
    <row r="56" spans="1:6" s="238" customFormat="1" x14ac:dyDescent="0.2">
      <c r="A56" s="241"/>
      <c r="B56" s="241"/>
      <c r="C56" s="241"/>
      <c r="D56" s="241"/>
      <c r="E56" s="241"/>
      <c r="F56" s="241"/>
    </row>
    <row r="57" spans="1:6" s="238" customFormat="1" x14ac:dyDescent="0.2">
      <c r="A57" s="241"/>
      <c r="B57" s="241"/>
      <c r="C57" s="241"/>
      <c r="D57" s="241"/>
      <c r="E57" s="241"/>
      <c r="F57" s="241"/>
    </row>
    <row r="58" spans="1:6" s="238" customFormat="1" x14ac:dyDescent="0.2">
      <c r="A58" s="241"/>
      <c r="B58" s="241"/>
      <c r="C58" s="241"/>
      <c r="D58" s="241"/>
      <c r="E58" s="241"/>
      <c r="F58" s="241"/>
    </row>
    <row r="59" spans="1:6" s="238" customFormat="1" x14ac:dyDescent="0.2">
      <c r="A59" s="241"/>
      <c r="B59" s="241"/>
      <c r="C59" s="241"/>
      <c r="D59" s="241"/>
      <c r="E59" s="241"/>
      <c r="F59" s="241"/>
    </row>
    <row r="60" spans="1:6" s="238" customFormat="1" x14ac:dyDescent="0.2">
      <c r="A60" s="241"/>
      <c r="B60" s="241"/>
      <c r="C60" s="241"/>
      <c r="D60" s="241"/>
      <c r="E60" s="241"/>
      <c r="F60" s="241"/>
    </row>
    <row r="61" spans="1:6" s="238" customFormat="1" x14ac:dyDescent="0.2">
      <c r="A61" s="241"/>
      <c r="B61" s="241"/>
      <c r="C61" s="241"/>
      <c r="D61" s="241"/>
      <c r="E61" s="241"/>
      <c r="F61" s="241"/>
    </row>
    <row r="62" spans="1:6" s="238" customFormat="1" x14ac:dyDescent="0.2">
      <c r="A62" s="241"/>
      <c r="B62" s="241"/>
      <c r="C62" s="241"/>
      <c r="D62" s="241"/>
      <c r="E62" s="241"/>
      <c r="F62" s="241"/>
    </row>
    <row r="63" spans="1:6" s="238" customFormat="1" x14ac:dyDescent="0.2">
      <c r="A63" s="241"/>
      <c r="B63" s="241"/>
      <c r="C63" s="241"/>
      <c r="D63" s="241"/>
      <c r="E63" s="241"/>
      <c r="F63" s="241"/>
    </row>
    <row r="64" spans="1:6" s="238" customFormat="1" x14ac:dyDescent="0.2">
      <c r="A64" s="241"/>
      <c r="B64" s="241"/>
      <c r="C64" s="241"/>
      <c r="D64" s="241"/>
      <c r="E64" s="241"/>
      <c r="F64" s="241"/>
    </row>
    <row r="65" spans="1:6" s="238" customFormat="1" x14ac:dyDescent="0.2">
      <c r="A65" s="241"/>
      <c r="B65" s="241"/>
      <c r="C65" s="241"/>
      <c r="D65" s="241"/>
      <c r="E65" s="241"/>
      <c r="F65" s="241"/>
    </row>
    <row r="66" spans="1:6" s="238" customFormat="1" x14ac:dyDescent="0.2">
      <c r="A66" s="241"/>
      <c r="B66" s="241"/>
      <c r="C66" s="241"/>
      <c r="D66" s="241"/>
      <c r="E66" s="241"/>
      <c r="F66" s="241"/>
    </row>
    <row r="67" spans="1:6" s="238" customFormat="1" x14ac:dyDescent="0.2">
      <c r="A67" s="241"/>
      <c r="B67" s="241"/>
      <c r="C67" s="241"/>
      <c r="D67" s="241"/>
      <c r="E67" s="241"/>
      <c r="F67" s="241"/>
    </row>
    <row r="68" spans="1:6" s="238" customFormat="1" x14ac:dyDescent="0.2">
      <c r="A68" s="241"/>
      <c r="B68" s="241"/>
      <c r="C68" s="241"/>
      <c r="D68" s="241"/>
      <c r="E68" s="241"/>
      <c r="F68" s="241"/>
    </row>
    <row r="69" spans="1:6" s="238" customFormat="1" x14ac:dyDescent="0.2">
      <c r="A69" s="241"/>
      <c r="B69" s="241"/>
      <c r="C69" s="241"/>
      <c r="D69" s="241"/>
      <c r="E69" s="241"/>
      <c r="F69" s="241"/>
    </row>
    <row r="70" spans="1:6" s="238" customFormat="1" x14ac:dyDescent="0.2">
      <c r="A70" s="241"/>
      <c r="B70" s="241"/>
      <c r="C70" s="241"/>
      <c r="D70" s="241"/>
      <c r="E70" s="241"/>
      <c r="F70" s="241"/>
    </row>
    <row r="71" spans="1:6" s="238" customFormat="1" x14ac:dyDescent="0.2">
      <c r="A71" s="241"/>
      <c r="B71" s="241"/>
      <c r="C71" s="241"/>
      <c r="D71" s="241"/>
      <c r="E71" s="241"/>
      <c r="F71" s="241"/>
    </row>
    <row r="72" spans="1:6" s="238" customFormat="1" x14ac:dyDescent="0.2">
      <c r="A72" s="241"/>
      <c r="B72" s="241"/>
      <c r="C72" s="241"/>
      <c r="D72" s="241"/>
      <c r="E72" s="241"/>
      <c r="F72" s="241"/>
    </row>
    <row r="73" spans="1:6" s="238" customFormat="1" x14ac:dyDescent="0.2">
      <c r="A73" s="241"/>
      <c r="B73" s="241"/>
      <c r="C73" s="241"/>
      <c r="D73" s="241"/>
      <c r="E73" s="241"/>
      <c r="F73" s="241"/>
    </row>
    <row r="74" spans="1:6" s="238" customFormat="1" x14ac:dyDescent="0.2">
      <c r="A74" s="241"/>
      <c r="B74" s="241"/>
      <c r="C74" s="241"/>
      <c r="D74" s="241"/>
      <c r="E74" s="241"/>
      <c r="F74" s="241"/>
    </row>
    <row r="75" spans="1:6" s="238" customFormat="1" x14ac:dyDescent="0.2">
      <c r="A75" s="241"/>
      <c r="B75" s="241"/>
      <c r="C75" s="241"/>
      <c r="D75" s="241"/>
      <c r="E75" s="241"/>
      <c r="F75" s="241"/>
    </row>
    <row r="76" spans="1:6" s="238" customFormat="1" x14ac:dyDescent="0.2">
      <c r="A76" s="241"/>
      <c r="B76" s="241"/>
      <c r="C76" s="241"/>
      <c r="D76" s="241"/>
      <c r="E76" s="241"/>
      <c r="F76" s="241"/>
    </row>
    <row r="77" spans="1:6" s="238" customFormat="1" x14ac:dyDescent="0.2">
      <c r="A77" s="241"/>
      <c r="B77" s="241"/>
      <c r="C77" s="241"/>
      <c r="D77" s="241"/>
      <c r="E77" s="241"/>
      <c r="F77" s="241"/>
    </row>
    <row r="78" spans="1:6" s="238" customFormat="1" x14ac:dyDescent="0.2">
      <c r="A78" s="241"/>
      <c r="B78" s="241"/>
      <c r="C78" s="241"/>
      <c r="D78" s="241"/>
      <c r="E78" s="241"/>
      <c r="F78" s="241"/>
    </row>
    <row r="79" spans="1:6" s="238" customFormat="1" x14ac:dyDescent="0.2">
      <c r="A79" s="241"/>
      <c r="B79" s="241"/>
      <c r="C79" s="241"/>
      <c r="D79" s="241"/>
      <c r="E79" s="241"/>
      <c r="F79" s="241"/>
    </row>
    <row r="80" spans="1:6" s="238" customFormat="1" x14ac:dyDescent="0.2">
      <c r="A80" s="241"/>
      <c r="B80" s="241"/>
      <c r="C80" s="241"/>
      <c r="D80" s="241"/>
      <c r="E80" s="241"/>
      <c r="F80" s="241"/>
    </row>
    <row r="81" spans="1:6" s="238" customFormat="1" x14ac:dyDescent="0.2">
      <c r="A81" s="241"/>
      <c r="B81" s="241"/>
      <c r="C81" s="241"/>
      <c r="D81" s="241"/>
      <c r="E81" s="241"/>
      <c r="F81" s="241"/>
    </row>
    <row r="82" spans="1:6" s="238" customFormat="1" x14ac:dyDescent="0.2">
      <c r="A82" s="241"/>
      <c r="B82" s="241"/>
      <c r="C82" s="241"/>
      <c r="D82" s="241"/>
      <c r="E82" s="241"/>
      <c r="F82" s="241"/>
    </row>
    <row r="83" spans="1:6" s="238" customFormat="1" x14ac:dyDescent="0.2">
      <c r="A83" s="241"/>
      <c r="B83" s="241"/>
      <c r="C83" s="241"/>
      <c r="D83" s="241"/>
      <c r="E83" s="241"/>
      <c r="F83" s="241"/>
    </row>
    <row r="84" spans="1:6" s="238" customFormat="1" x14ac:dyDescent="0.2">
      <c r="A84" s="241"/>
      <c r="B84" s="241"/>
      <c r="C84" s="241"/>
      <c r="D84" s="241"/>
      <c r="E84" s="241"/>
      <c r="F84" s="241"/>
    </row>
    <row r="85" spans="1:6" s="238" customFormat="1" x14ac:dyDescent="0.2">
      <c r="A85" s="241"/>
      <c r="B85" s="241"/>
      <c r="C85" s="241"/>
      <c r="D85" s="241"/>
      <c r="E85" s="241"/>
      <c r="F85" s="241"/>
    </row>
    <row r="86" spans="1:6" s="238" customFormat="1" x14ac:dyDescent="0.2">
      <c r="A86" s="241"/>
      <c r="B86" s="241"/>
      <c r="C86" s="241"/>
      <c r="D86" s="241"/>
      <c r="E86" s="241"/>
      <c r="F86" s="241"/>
    </row>
    <row r="87" spans="1:6" s="238" customFormat="1" x14ac:dyDescent="0.2">
      <c r="A87" s="241"/>
      <c r="B87" s="241"/>
      <c r="C87" s="241"/>
      <c r="D87" s="241"/>
      <c r="E87" s="241"/>
      <c r="F87" s="241"/>
    </row>
    <row r="88" spans="1:6" s="238" customFormat="1" x14ac:dyDescent="0.2">
      <c r="A88" s="241"/>
      <c r="B88" s="241"/>
      <c r="C88" s="241"/>
      <c r="D88" s="241"/>
      <c r="E88" s="241"/>
      <c r="F88" s="241"/>
    </row>
    <row r="89" spans="1:6" s="238" customFormat="1" x14ac:dyDescent="0.2">
      <c r="A89" s="241"/>
      <c r="B89" s="241"/>
      <c r="C89" s="241"/>
      <c r="D89" s="241"/>
      <c r="E89" s="241"/>
      <c r="F89" s="241"/>
    </row>
    <row r="90" spans="1:6" s="238" customFormat="1" x14ac:dyDescent="0.2">
      <c r="A90" s="241"/>
      <c r="B90" s="241"/>
      <c r="C90" s="241"/>
      <c r="D90" s="241"/>
      <c r="E90" s="241"/>
      <c r="F90" s="241"/>
    </row>
    <row r="91" spans="1:6" s="238" customFormat="1" x14ac:dyDescent="0.2">
      <c r="A91" s="241"/>
      <c r="B91" s="241"/>
      <c r="C91" s="241"/>
      <c r="D91" s="241"/>
      <c r="E91" s="241"/>
      <c r="F91" s="241"/>
    </row>
    <row r="92" spans="1:6" s="238" customFormat="1" x14ac:dyDescent="0.2">
      <c r="A92" s="241"/>
      <c r="B92" s="241"/>
      <c r="C92" s="241"/>
      <c r="D92" s="241"/>
      <c r="E92" s="241"/>
      <c r="F92" s="241"/>
    </row>
    <row r="93" spans="1:6" s="238" customFormat="1" x14ac:dyDescent="0.2">
      <c r="A93" s="241"/>
      <c r="B93" s="241"/>
      <c r="C93" s="241"/>
      <c r="D93" s="241"/>
      <c r="E93" s="241"/>
      <c r="F93" s="241"/>
    </row>
    <row r="94" spans="1:6" s="238" customFormat="1" x14ac:dyDescent="0.2">
      <c r="A94" s="241"/>
      <c r="B94" s="241"/>
      <c r="C94" s="241"/>
      <c r="D94" s="241"/>
      <c r="E94" s="241"/>
      <c r="F94" s="241"/>
    </row>
    <row r="95" spans="1:6" s="238" customFormat="1" x14ac:dyDescent="0.2">
      <c r="A95" s="241"/>
      <c r="B95" s="241"/>
      <c r="C95" s="241"/>
      <c r="D95" s="241"/>
      <c r="E95" s="241"/>
      <c r="F95" s="241"/>
    </row>
    <row r="96" spans="1:6" s="238" customFormat="1" x14ac:dyDescent="0.2">
      <c r="A96" s="241"/>
      <c r="B96" s="241"/>
      <c r="C96" s="241"/>
      <c r="D96" s="241"/>
      <c r="E96" s="241"/>
      <c r="F96" s="241"/>
    </row>
    <row r="97" spans="1:6" s="238" customFormat="1" x14ac:dyDescent="0.2">
      <c r="A97" s="241"/>
      <c r="B97" s="241"/>
      <c r="C97" s="241"/>
      <c r="D97" s="241"/>
      <c r="E97" s="241"/>
      <c r="F97" s="241"/>
    </row>
    <row r="98" spans="1:6" s="238" customFormat="1" x14ac:dyDescent="0.2">
      <c r="A98" s="241"/>
      <c r="B98" s="241"/>
      <c r="C98" s="241"/>
      <c r="D98" s="241"/>
      <c r="E98" s="241"/>
      <c r="F98" s="241"/>
    </row>
    <row r="99" spans="1:6" s="238" customFormat="1" x14ac:dyDescent="0.2">
      <c r="A99" s="241"/>
      <c r="B99" s="241"/>
      <c r="C99" s="241"/>
      <c r="D99" s="241"/>
      <c r="E99" s="241"/>
      <c r="F99" s="241"/>
    </row>
    <row r="100" spans="1:6" s="238" customFormat="1" x14ac:dyDescent="0.2">
      <c r="A100" s="241"/>
      <c r="B100" s="241"/>
      <c r="C100" s="241"/>
      <c r="D100" s="241"/>
      <c r="E100" s="241"/>
      <c r="F100" s="241"/>
    </row>
    <row r="101" spans="1:6" s="238" customFormat="1" x14ac:dyDescent="0.2">
      <c r="A101" s="241"/>
      <c r="B101" s="241"/>
      <c r="C101" s="241"/>
      <c r="D101" s="241"/>
      <c r="E101" s="241"/>
      <c r="F101" s="241"/>
    </row>
    <row r="102" spans="1:6" s="238" customFormat="1" x14ac:dyDescent="0.2">
      <c r="A102" s="241"/>
      <c r="B102" s="241"/>
      <c r="C102" s="241"/>
      <c r="D102" s="241"/>
      <c r="E102" s="241"/>
      <c r="F102" s="241"/>
    </row>
    <row r="103" spans="1:6" s="238" customFormat="1" x14ac:dyDescent="0.2">
      <c r="A103" s="241"/>
      <c r="B103" s="241"/>
      <c r="C103" s="241"/>
      <c r="D103" s="241"/>
      <c r="E103" s="241"/>
      <c r="F103" s="241"/>
    </row>
    <row r="104" spans="1:6" s="238" customFormat="1" x14ac:dyDescent="0.2">
      <c r="A104" s="241"/>
      <c r="B104" s="241"/>
      <c r="C104" s="241"/>
      <c r="D104" s="241"/>
      <c r="E104" s="241"/>
      <c r="F104" s="241"/>
    </row>
    <row r="105" spans="1:6" s="238" customFormat="1" x14ac:dyDescent="0.2">
      <c r="A105" s="241"/>
      <c r="B105" s="241"/>
      <c r="C105" s="241"/>
      <c r="D105" s="241"/>
      <c r="E105" s="241"/>
      <c r="F105" s="241"/>
    </row>
    <row r="106" spans="1:6" s="238" customFormat="1" x14ac:dyDescent="0.2">
      <c r="A106" s="241"/>
      <c r="B106" s="241"/>
      <c r="C106" s="241"/>
      <c r="D106" s="241"/>
      <c r="E106" s="241"/>
      <c r="F106" s="241"/>
    </row>
    <row r="107" spans="1:6" s="238" customFormat="1" x14ac:dyDescent="0.2">
      <c r="A107" s="241"/>
      <c r="B107" s="241"/>
      <c r="C107" s="241"/>
      <c r="D107" s="241"/>
      <c r="E107" s="241"/>
      <c r="F107" s="241"/>
    </row>
    <row r="108" spans="1:6" s="238" customFormat="1" x14ac:dyDescent="0.2">
      <c r="A108" s="241"/>
      <c r="B108" s="241"/>
      <c r="C108" s="241"/>
      <c r="D108" s="241"/>
      <c r="E108" s="241"/>
      <c r="F108" s="241"/>
    </row>
    <row r="109" spans="1:6" s="238" customFormat="1" x14ac:dyDescent="0.2">
      <c r="A109" s="241"/>
      <c r="B109" s="241"/>
      <c r="C109" s="241"/>
      <c r="D109" s="241"/>
      <c r="E109" s="241"/>
      <c r="F109" s="241"/>
    </row>
    <row r="110" spans="1:6" s="238" customFormat="1" x14ac:dyDescent="0.2">
      <c r="A110" s="241"/>
      <c r="B110" s="241"/>
      <c r="C110" s="241"/>
      <c r="D110" s="241"/>
      <c r="E110" s="241"/>
      <c r="F110" s="241"/>
    </row>
    <row r="111" spans="1:6" s="238" customFormat="1" x14ac:dyDescent="0.2">
      <c r="A111" s="241"/>
      <c r="B111" s="241"/>
      <c r="C111" s="241"/>
      <c r="D111" s="241"/>
      <c r="E111" s="241"/>
      <c r="F111" s="241"/>
    </row>
    <row r="112" spans="1:6" s="238" customFormat="1" x14ac:dyDescent="0.2">
      <c r="A112" s="241"/>
      <c r="B112" s="241"/>
      <c r="C112" s="241"/>
      <c r="D112" s="241"/>
      <c r="E112" s="241"/>
      <c r="F112" s="241"/>
    </row>
    <row r="113" spans="1:6" s="238" customFormat="1" x14ac:dyDescent="0.2">
      <c r="A113" s="241"/>
      <c r="B113" s="241"/>
      <c r="C113" s="241"/>
      <c r="D113" s="241"/>
      <c r="E113" s="241"/>
      <c r="F113" s="241"/>
    </row>
    <row r="114" spans="1:6" s="238" customFormat="1" x14ac:dyDescent="0.2">
      <c r="A114" s="241"/>
      <c r="B114" s="241"/>
      <c r="C114" s="241"/>
      <c r="D114" s="241"/>
      <c r="E114" s="241"/>
      <c r="F114" s="241"/>
    </row>
    <row r="115" spans="1:6" s="238" customFormat="1" x14ac:dyDescent="0.2">
      <c r="A115" s="241"/>
      <c r="B115" s="241"/>
      <c r="C115" s="241"/>
      <c r="D115" s="241"/>
      <c r="E115" s="241"/>
      <c r="F115" s="241"/>
    </row>
    <row r="116" spans="1:6" s="238" customFormat="1" x14ac:dyDescent="0.2">
      <c r="A116" s="241"/>
      <c r="B116" s="241"/>
      <c r="C116" s="241"/>
      <c r="D116" s="241"/>
      <c r="E116" s="241"/>
      <c r="F116" s="241"/>
    </row>
    <row r="117" spans="1:6" s="238" customFormat="1" x14ac:dyDescent="0.2">
      <c r="A117" s="241"/>
      <c r="B117" s="241"/>
      <c r="C117" s="241"/>
      <c r="D117" s="241"/>
      <c r="E117" s="241"/>
      <c r="F117" s="241"/>
    </row>
    <row r="118" spans="1:6" s="238" customFormat="1" x14ac:dyDescent="0.2">
      <c r="A118" s="241"/>
      <c r="B118" s="241"/>
      <c r="C118" s="241"/>
      <c r="D118" s="241"/>
      <c r="E118" s="241"/>
      <c r="F118" s="241"/>
    </row>
    <row r="119" spans="1:6" s="238" customFormat="1" x14ac:dyDescent="0.2">
      <c r="A119" s="241"/>
      <c r="B119" s="241"/>
      <c r="C119" s="241"/>
      <c r="D119" s="241"/>
      <c r="E119" s="241"/>
      <c r="F119" s="241"/>
    </row>
    <row r="120" spans="1:6" s="238" customFormat="1" x14ac:dyDescent="0.2">
      <c r="A120" s="241"/>
      <c r="B120" s="241"/>
      <c r="C120" s="241"/>
      <c r="D120" s="241"/>
      <c r="E120" s="241"/>
      <c r="F120" s="241"/>
    </row>
    <row r="121" spans="1:6" s="238" customFormat="1" x14ac:dyDescent="0.2">
      <c r="A121" s="241"/>
      <c r="B121" s="241"/>
      <c r="C121" s="241"/>
      <c r="D121" s="241"/>
      <c r="E121" s="241"/>
      <c r="F121" s="241"/>
    </row>
    <row r="122" spans="1:6" s="238" customFormat="1" x14ac:dyDescent="0.2">
      <c r="A122" s="241"/>
      <c r="B122" s="241"/>
      <c r="C122" s="241"/>
      <c r="D122" s="241"/>
      <c r="E122" s="241"/>
      <c r="F122" s="241"/>
    </row>
    <row r="123" spans="1:6" s="238" customFormat="1" x14ac:dyDescent="0.2">
      <c r="A123" s="241"/>
      <c r="B123" s="241"/>
      <c r="C123" s="241"/>
      <c r="D123" s="241"/>
      <c r="E123" s="241"/>
      <c r="F123" s="241"/>
    </row>
    <row r="124" spans="1:6" s="238" customFormat="1" x14ac:dyDescent="0.2">
      <c r="A124" s="241"/>
      <c r="B124" s="241"/>
      <c r="C124" s="241"/>
      <c r="D124" s="241"/>
      <c r="E124" s="241"/>
      <c r="F124" s="241"/>
    </row>
    <row r="125" spans="1:6" s="238" customFormat="1" x14ac:dyDescent="0.2">
      <c r="A125" s="241"/>
      <c r="B125" s="241"/>
      <c r="C125" s="241"/>
      <c r="D125" s="241"/>
      <c r="E125" s="241"/>
      <c r="F125" s="241"/>
    </row>
    <row r="126" spans="1:6" s="238" customFormat="1" x14ac:dyDescent="0.2">
      <c r="A126" s="241"/>
      <c r="B126" s="241"/>
      <c r="C126" s="241"/>
      <c r="D126" s="241"/>
      <c r="E126" s="241"/>
      <c r="F126" s="241"/>
    </row>
    <row r="127" spans="1:6" s="238" customFormat="1" x14ac:dyDescent="0.2">
      <c r="A127" s="241"/>
      <c r="B127" s="241"/>
      <c r="C127" s="241"/>
      <c r="D127" s="241"/>
      <c r="E127" s="241"/>
      <c r="F127" s="241"/>
    </row>
    <row r="128" spans="1:6" s="238" customFormat="1" x14ac:dyDescent="0.2">
      <c r="A128" s="241"/>
      <c r="B128" s="241"/>
      <c r="C128" s="241"/>
      <c r="D128" s="241"/>
      <c r="E128" s="241"/>
      <c r="F128" s="241"/>
    </row>
    <row r="129" spans="1:6" s="238" customFormat="1" x14ac:dyDescent="0.2">
      <c r="A129" s="241"/>
      <c r="B129" s="241"/>
      <c r="C129" s="241"/>
      <c r="D129" s="241"/>
      <c r="E129" s="241"/>
      <c r="F129" s="241"/>
    </row>
    <row r="130" spans="1:6" s="238" customFormat="1" x14ac:dyDescent="0.2">
      <c r="A130" s="241"/>
      <c r="B130" s="241"/>
      <c r="C130" s="241"/>
      <c r="D130" s="241"/>
      <c r="E130" s="241"/>
      <c r="F130" s="241"/>
    </row>
    <row r="131" spans="1:6" s="238" customFormat="1" x14ac:dyDescent="0.2">
      <c r="A131" s="241"/>
      <c r="B131" s="241"/>
      <c r="C131" s="241"/>
      <c r="D131" s="241"/>
      <c r="E131" s="241"/>
      <c r="F131" s="241"/>
    </row>
    <row r="132" spans="1:6" s="238" customFormat="1" x14ac:dyDescent="0.2">
      <c r="A132" s="241"/>
      <c r="B132" s="241"/>
      <c r="C132" s="241"/>
      <c r="D132" s="241"/>
      <c r="E132" s="241"/>
      <c r="F132" s="241"/>
    </row>
    <row r="133" spans="1:6" s="238" customFormat="1" x14ac:dyDescent="0.2">
      <c r="A133" s="241"/>
      <c r="B133" s="241"/>
      <c r="C133" s="241"/>
      <c r="D133" s="241"/>
      <c r="E133" s="241"/>
      <c r="F133" s="241"/>
    </row>
    <row r="134" spans="1:6" s="238" customFormat="1" x14ac:dyDescent="0.2">
      <c r="A134" s="241"/>
      <c r="B134" s="241"/>
      <c r="C134" s="241"/>
      <c r="D134" s="241"/>
      <c r="E134" s="241"/>
      <c r="F134" s="241"/>
    </row>
    <row r="135" spans="1:6" s="238" customFormat="1" x14ac:dyDescent="0.2">
      <c r="A135" s="241"/>
      <c r="B135" s="241"/>
      <c r="C135" s="241"/>
      <c r="D135" s="241"/>
      <c r="E135" s="241"/>
      <c r="F135" s="241"/>
    </row>
    <row r="136" spans="1:6" s="238" customFormat="1" x14ac:dyDescent="0.2">
      <c r="A136" s="241"/>
      <c r="B136" s="241"/>
      <c r="C136" s="241"/>
      <c r="D136" s="241"/>
      <c r="E136" s="241"/>
      <c r="F136" s="241"/>
    </row>
    <row r="137" spans="1:6" s="238" customFormat="1" x14ac:dyDescent="0.2">
      <c r="A137" s="241"/>
      <c r="B137" s="241"/>
      <c r="C137" s="241"/>
      <c r="D137" s="241"/>
      <c r="E137" s="241"/>
      <c r="F137" s="241"/>
    </row>
    <row r="138" spans="1:6" s="238" customFormat="1" x14ac:dyDescent="0.2">
      <c r="A138" s="241"/>
      <c r="B138" s="241"/>
      <c r="C138" s="241"/>
      <c r="D138" s="241"/>
      <c r="E138" s="241"/>
      <c r="F138" s="241"/>
    </row>
    <row r="139" spans="1:6" s="238" customFormat="1" x14ac:dyDescent="0.2">
      <c r="A139" s="241"/>
      <c r="B139" s="241"/>
      <c r="C139" s="241"/>
      <c r="D139" s="241"/>
      <c r="E139" s="241"/>
      <c r="F139" s="241"/>
    </row>
    <row r="140" spans="1:6" s="238" customFormat="1" x14ac:dyDescent="0.2">
      <c r="A140" s="241"/>
      <c r="B140" s="241"/>
      <c r="C140" s="241"/>
      <c r="D140" s="241"/>
      <c r="E140" s="241"/>
      <c r="F140" s="241"/>
    </row>
    <row r="141" spans="1:6" s="238" customFormat="1" x14ac:dyDescent="0.2">
      <c r="A141" s="241"/>
      <c r="B141" s="241"/>
      <c r="C141" s="241"/>
      <c r="D141" s="241"/>
      <c r="E141" s="241"/>
      <c r="F141" s="241"/>
    </row>
    <row r="142" spans="1:6" s="238" customFormat="1" x14ac:dyDescent="0.2">
      <c r="A142" s="241"/>
      <c r="B142" s="241"/>
      <c r="C142" s="241"/>
      <c r="D142" s="241"/>
      <c r="E142" s="241"/>
      <c r="F142" s="241"/>
    </row>
    <row r="143" spans="1:6" s="238" customFormat="1" x14ac:dyDescent="0.2">
      <c r="A143" s="241"/>
      <c r="B143" s="241"/>
      <c r="C143" s="241"/>
      <c r="D143" s="241"/>
      <c r="E143" s="241"/>
      <c r="F143" s="241"/>
    </row>
    <row r="144" spans="1:6" s="238" customFormat="1" x14ac:dyDescent="0.2">
      <c r="A144" s="241"/>
      <c r="B144" s="241"/>
      <c r="C144" s="241"/>
      <c r="D144" s="241"/>
      <c r="E144" s="241"/>
      <c r="F144" s="241"/>
    </row>
    <row r="145" spans="1:6" s="238" customFormat="1" x14ac:dyDescent="0.2">
      <c r="A145" s="241"/>
      <c r="B145" s="241"/>
      <c r="C145" s="241"/>
      <c r="D145" s="241"/>
      <c r="E145" s="241"/>
      <c r="F145" s="241"/>
    </row>
    <row r="146" spans="1:6" s="238" customFormat="1" x14ac:dyDescent="0.2">
      <c r="A146" s="241"/>
      <c r="B146" s="241"/>
      <c r="C146" s="241"/>
      <c r="D146" s="241"/>
      <c r="E146" s="241"/>
      <c r="F146" s="241"/>
    </row>
    <row r="147" spans="1:6" s="238" customFormat="1" x14ac:dyDescent="0.2">
      <c r="A147" s="241"/>
      <c r="B147" s="241"/>
      <c r="C147" s="241"/>
      <c r="D147" s="241"/>
      <c r="E147" s="241"/>
      <c r="F147" s="241"/>
    </row>
    <row r="148" spans="1:6" s="238" customFormat="1" x14ac:dyDescent="0.2">
      <c r="A148" s="241"/>
      <c r="B148" s="241"/>
      <c r="C148" s="241"/>
      <c r="D148" s="241"/>
      <c r="E148" s="241"/>
      <c r="F148" s="241"/>
    </row>
    <row r="149" spans="1:6" s="238" customFormat="1" x14ac:dyDescent="0.2">
      <c r="A149" s="241"/>
      <c r="B149" s="241"/>
      <c r="C149" s="241"/>
      <c r="D149" s="241"/>
      <c r="E149" s="241"/>
      <c r="F149" s="241"/>
    </row>
    <row r="150" spans="1:6" s="238" customFormat="1" x14ac:dyDescent="0.2">
      <c r="A150" s="241"/>
      <c r="B150" s="241"/>
      <c r="C150" s="241"/>
      <c r="D150" s="241"/>
      <c r="E150" s="241"/>
      <c r="F150" s="241"/>
    </row>
    <row r="151" spans="1:6" s="238" customFormat="1" x14ac:dyDescent="0.2">
      <c r="A151" s="241"/>
      <c r="B151" s="241"/>
      <c r="C151" s="241"/>
      <c r="D151" s="241"/>
      <c r="E151" s="241"/>
      <c r="F151" s="241"/>
    </row>
    <row r="152" spans="1:6" s="238" customFormat="1" x14ac:dyDescent="0.2">
      <c r="A152" s="241"/>
      <c r="B152" s="241"/>
      <c r="C152" s="241"/>
      <c r="D152" s="241"/>
      <c r="E152" s="241"/>
      <c r="F152" s="241"/>
    </row>
    <row r="153" spans="1:6" s="238" customFormat="1" x14ac:dyDescent="0.2">
      <c r="A153" s="241"/>
      <c r="B153" s="241"/>
      <c r="C153" s="241"/>
      <c r="D153" s="241"/>
      <c r="E153" s="241"/>
      <c r="F153" s="241"/>
    </row>
    <row r="154" spans="1:6" s="238" customFormat="1" x14ac:dyDescent="0.2">
      <c r="A154" s="241"/>
      <c r="B154" s="241"/>
      <c r="C154" s="241"/>
      <c r="D154" s="241"/>
      <c r="E154" s="241"/>
      <c r="F154" s="241"/>
    </row>
    <row r="155" spans="1:6" s="238" customFormat="1" x14ac:dyDescent="0.2">
      <c r="A155" s="241"/>
      <c r="B155" s="241"/>
      <c r="C155" s="241"/>
      <c r="D155" s="241"/>
      <c r="E155" s="241"/>
      <c r="F155" s="241"/>
    </row>
    <row r="156" spans="1:6" s="238" customFormat="1" x14ac:dyDescent="0.2">
      <c r="A156" s="241"/>
      <c r="B156" s="241"/>
      <c r="C156" s="241"/>
      <c r="D156" s="241"/>
      <c r="E156" s="241"/>
      <c r="F156" s="241"/>
    </row>
    <row r="157" spans="1:6" s="238" customFormat="1" x14ac:dyDescent="0.2">
      <c r="A157" s="241"/>
      <c r="B157" s="241"/>
      <c r="C157" s="241"/>
      <c r="D157" s="241"/>
      <c r="E157" s="241"/>
      <c r="F157" s="241"/>
    </row>
    <row r="158" spans="1:6" s="238" customFormat="1" x14ac:dyDescent="0.2">
      <c r="A158" s="241"/>
      <c r="B158" s="241"/>
      <c r="C158" s="241"/>
      <c r="D158" s="241"/>
      <c r="E158" s="241"/>
      <c r="F158" s="241"/>
    </row>
    <row r="159" spans="1:6" s="238" customFormat="1" x14ac:dyDescent="0.2">
      <c r="A159" s="241"/>
      <c r="B159" s="241"/>
      <c r="C159" s="241"/>
      <c r="D159" s="241"/>
      <c r="E159" s="241"/>
      <c r="F159" s="241"/>
    </row>
    <row r="160" spans="1:6" s="238" customFormat="1" x14ac:dyDescent="0.2">
      <c r="A160" s="241"/>
      <c r="B160" s="241"/>
      <c r="C160" s="241"/>
      <c r="D160" s="241"/>
      <c r="E160" s="241"/>
      <c r="F160" s="241"/>
    </row>
    <row r="161" spans="1:6" s="238" customFormat="1" x14ac:dyDescent="0.2">
      <c r="A161" s="241"/>
      <c r="B161" s="241"/>
      <c r="C161" s="241"/>
      <c r="D161" s="241"/>
      <c r="E161" s="241"/>
      <c r="F161" s="241"/>
    </row>
    <row r="162" spans="1:6" s="238" customFormat="1" x14ac:dyDescent="0.2">
      <c r="A162" s="241"/>
      <c r="B162" s="241"/>
      <c r="C162" s="241"/>
      <c r="D162" s="241"/>
      <c r="E162" s="241"/>
      <c r="F162" s="241"/>
    </row>
    <row r="163" spans="1:6" s="238" customFormat="1" x14ac:dyDescent="0.2">
      <c r="A163" s="241"/>
      <c r="B163" s="241"/>
      <c r="C163" s="241"/>
      <c r="D163" s="241"/>
      <c r="E163" s="241"/>
      <c r="F163" s="241"/>
    </row>
    <row r="164" spans="1:6" s="238" customFormat="1" x14ac:dyDescent="0.2">
      <c r="A164" s="241"/>
      <c r="B164" s="241"/>
      <c r="C164" s="241"/>
      <c r="D164" s="241"/>
      <c r="E164" s="241"/>
      <c r="F164" s="241"/>
    </row>
    <row r="165" spans="1:6" s="238" customFormat="1" x14ac:dyDescent="0.2">
      <c r="A165" s="241"/>
      <c r="B165" s="241"/>
      <c r="C165" s="241"/>
      <c r="D165" s="241"/>
      <c r="E165" s="241"/>
      <c r="F165" s="241"/>
    </row>
    <row r="166" spans="1:6" s="238" customFormat="1" x14ac:dyDescent="0.2">
      <c r="A166" s="241"/>
      <c r="B166" s="241"/>
      <c r="C166" s="241"/>
      <c r="D166" s="241"/>
      <c r="E166" s="241"/>
      <c r="F166" s="241"/>
    </row>
    <row r="167" spans="1:6" s="238" customFormat="1" x14ac:dyDescent="0.2">
      <c r="A167" s="241"/>
      <c r="B167" s="241"/>
      <c r="C167" s="241"/>
      <c r="D167" s="241"/>
      <c r="E167" s="241"/>
      <c r="F167" s="241"/>
    </row>
    <row r="168" spans="1:6" s="238" customFormat="1" x14ac:dyDescent="0.2">
      <c r="A168" s="241"/>
      <c r="B168" s="241"/>
      <c r="C168" s="241"/>
      <c r="D168" s="241"/>
      <c r="E168" s="241"/>
      <c r="F168" s="241"/>
    </row>
    <row r="169" spans="1:6" s="238" customFormat="1" x14ac:dyDescent="0.2">
      <c r="A169" s="241"/>
      <c r="B169" s="241"/>
      <c r="C169" s="241"/>
      <c r="D169" s="241"/>
      <c r="E169" s="241"/>
      <c r="F169" s="241"/>
    </row>
    <row r="170" spans="1:6" s="238" customFormat="1" x14ac:dyDescent="0.2">
      <c r="A170" s="241"/>
      <c r="B170" s="241"/>
      <c r="C170" s="241"/>
      <c r="D170" s="241"/>
      <c r="E170" s="241"/>
      <c r="F170" s="241"/>
    </row>
    <row r="171" spans="1:6" s="238" customFormat="1" x14ac:dyDescent="0.2">
      <c r="A171" s="241"/>
      <c r="B171" s="241"/>
      <c r="C171" s="241"/>
      <c r="D171" s="241"/>
      <c r="E171" s="241"/>
      <c r="F171" s="241"/>
    </row>
    <row r="172" spans="1:6" s="238" customFormat="1" x14ac:dyDescent="0.2">
      <c r="A172" s="241"/>
      <c r="B172" s="241"/>
      <c r="C172" s="241"/>
      <c r="D172" s="241"/>
      <c r="E172" s="241"/>
      <c r="F172" s="241"/>
    </row>
    <row r="173" spans="1:6" s="238" customFormat="1" x14ac:dyDescent="0.2">
      <c r="A173" s="241"/>
      <c r="B173" s="241"/>
      <c r="C173" s="241"/>
      <c r="D173" s="241"/>
      <c r="E173" s="241"/>
      <c r="F173" s="241"/>
    </row>
    <row r="174" spans="1:6" s="238" customFormat="1" x14ac:dyDescent="0.2">
      <c r="A174" s="241"/>
      <c r="B174" s="241"/>
      <c r="C174" s="241"/>
      <c r="D174" s="241"/>
      <c r="E174" s="241"/>
      <c r="F174" s="241"/>
    </row>
    <row r="175" spans="1:6" s="238" customFormat="1" x14ac:dyDescent="0.2">
      <c r="A175" s="241"/>
      <c r="B175" s="241"/>
      <c r="C175" s="241"/>
      <c r="D175" s="241"/>
      <c r="E175" s="241"/>
      <c r="F175" s="241"/>
    </row>
    <row r="176" spans="1:6" s="238" customFormat="1" x14ac:dyDescent="0.2">
      <c r="A176" s="241"/>
      <c r="B176" s="241"/>
      <c r="C176" s="241"/>
      <c r="D176" s="241"/>
      <c r="E176" s="241"/>
      <c r="F176" s="241"/>
    </row>
    <row r="177" spans="1:6" s="238" customFormat="1" x14ac:dyDescent="0.2">
      <c r="A177" s="241"/>
      <c r="B177" s="241"/>
      <c r="C177" s="241"/>
      <c r="D177" s="241"/>
      <c r="E177" s="241"/>
      <c r="F177" s="241"/>
    </row>
    <row r="178" spans="1:6" s="238" customFormat="1" x14ac:dyDescent="0.2">
      <c r="A178" s="241"/>
      <c r="B178" s="241"/>
      <c r="C178" s="241"/>
      <c r="D178" s="241"/>
      <c r="E178" s="241"/>
      <c r="F178" s="241"/>
    </row>
    <row r="179" spans="1:6" s="238" customFormat="1" x14ac:dyDescent="0.2">
      <c r="A179" s="241"/>
      <c r="B179" s="241"/>
      <c r="C179" s="241"/>
      <c r="D179" s="241"/>
      <c r="E179" s="241"/>
      <c r="F179" s="241"/>
    </row>
    <row r="180" spans="1:6" s="238" customFormat="1" x14ac:dyDescent="0.2">
      <c r="A180" s="241"/>
      <c r="B180" s="241"/>
      <c r="C180" s="241"/>
      <c r="D180" s="241"/>
      <c r="E180" s="241"/>
      <c r="F180" s="241"/>
    </row>
    <row r="181" spans="1:6" s="238" customFormat="1" x14ac:dyDescent="0.2">
      <c r="A181" s="241"/>
      <c r="B181" s="241"/>
      <c r="C181" s="241"/>
      <c r="D181" s="241"/>
      <c r="E181" s="241"/>
      <c r="F181" s="241"/>
    </row>
    <row r="182" spans="1:6" s="238" customFormat="1" x14ac:dyDescent="0.2">
      <c r="A182" s="241"/>
      <c r="B182" s="241"/>
      <c r="C182" s="241"/>
      <c r="D182" s="241"/>
      <c r="E182" s="241"/>
      <c r="F182" s="241"/>
    </row>
    <row r="183" spans="1:6" s="238" customFormat="1" x14ac:dyDescent="0.2">
      <c r="A183" s="241"/>
      <c r="B183" s="241"/>
      <c r="C183" s="241"/>
      <c r="D183" s="241"/>
      <c r="E183" s="241"/>
      <c r="F183" s="241"/>
    </row>
    <row r="184" spans="1:6" s="238" customFormat="1" x14ac:dyDescent="0.2">
      <c r="A184" s="241"/>
      <c r="B184" s="241"/>
      <c r="C184" s="241"/>
      <c r="D184" s="241"/>
      <c r="E184" s="241"/>
      <c r="F184" s="241"/>
    </row>
    <row r="185" spans="1:6" s="238" customFormat="1" x14ac:dyDescent="0.2">
      <c r="A185" s="241"/>
      <c r="B185" s="241"/>
      <c r="C185" s="241"/>
      <c r="D185" s="241"/>
      <c r="E185" s="241"/>
      <c r="F185" s="241"/>
    </row>
    <row r="186" spans="1:6" s="238" customFormat="1" x14ac:dyDescent="0.2">
      <c r="A186" s="241"/>
      <c r="B186" s="241"/>
      <c r="C186" s="241"/>
      <c r="D186" s="241"/>
      <c r="E186" s="241"/>
      <c r="F186" s="241"/>
    </row>
    <row r="187" spans="1:6" s="238" customFormat="1" x14ac:dyDescent="0.2">
      <c r="A187" s="241"/>
      <c r="B187" s="241"/>
      <c r="C187" s="241"/>
      <c r="D187" s="241"/>
      <c r="E187" s="241"/>
      <c r="F187" s="241"/>
    </row>
    <row r="188" spans="1:6" s="238" customFormat="1" x14ac:dyDescent="0.2">
      <c r="A188" s="241"/>
      <c r="B188" s="241"/>
      <c r="C188" s="241"/>
      <c r="D188" s="241"/>
      <c r="E188" s="241"/>
      <c r="F188" s="241"/>
    </row>
    <row r="189" spans="1:6" s="238" customFormat="1" x14ac:dyDescent="0.2">
      <c r="A189" s="241"/>
      <c r="B189" s="241"/>
      <c r="C189" s="241"/>
      <c r="D189" s="241"/>
      <c r="E189" s="241"/>
      <c r="F189" s="241"/>
    </row>
    <row r="190" spans="1:6" s="238" customFormat="1" x14ac:dyDescent="0.2">
      <c r="A190" s="241"/>
      <c r="B190" s="241"/>
      <c r="C190" s="241"/>
      <c r="D190" s="241"/>
      <c r="E190" s="241"/>
      <c r="F190" s="241"/>
    </row>
    <row r="191" spans="1:6" s="238" customFormat="1" x14ac:dyDescent="0.2">
      <c r="A191" s="241"/>
      <c r="B191" s="241"/>
      <c r="C191" s="241"/>
      <c r="D191" s="241"/>
      <c r="E191" s="241"/>
      <c r="F191" s="241"/>
    </row>
    <row r="192" spans="1:6" s="238" customFormat="1" x14ac:dyDescent="0.2">
      <c r="A192" s="241"/>
      <c r="B192" s="241"/>
      <c r="C192" s="241"/>
      <c r="D192" s="241"/>
      <c r="E192" s="241"/>
      <c r="F192" s="241"/>
    </row>
    <row r="193" spans="1:6" s="238" customFormat="1" x14ac:dyDescent="0.2">
      <c r="A193" s="241"/>
      <c r="B193" s="241"/>
      <c r="C193" s="241"/>
      <c r="D193" s="241"/>
      <c r="E193" s="241"/>
      <c r="F193" s="241"/>
    </row>
    <row r="194" spans="1:6" s="238" customFormat="1" x14ac:dyDescent="0.2">
      <c r="A194" s="241"/>
      <c r="B194" s="241"/>
      <c r="C194" s="241"/>
      <c r="D194" s="241"/>
      <c r="E194" s="241"/>
      <c r="F194" s="241"/>
    </row>
    <row r="195" spans="1:6" s="238" customFormat="1" x14ac:dyDescent="0.2">
      <c r="A195" s="241"/>
      <c r="B195" s="241"/>
      <c r="C195" s="241"/>
      <c r="D195" s="241"/>
      <c r="E195" s="241"/>
      <c r="F195" s="241"/>
    </row>
    <row r="196" spans="1:6" s="238" customFormat="1" x14ac:dyDescent="0.2">
      <c r="A196" s="241"/>
      <c r="B196" s="241"/>
      <c r="C196" s="241"/>
      <c r="D196" s="241"/>
      <c r="E196" s="241"/>
      <c r="F196" s="241"/>
    </row>
    <row r="197" spans="1:6" s="238" customFormat="1" x14ac:dyDescent="0.2">
      <c r="A197" s="241"/>
      <c r="B197" s="241"/>
      <c r="C197" s="241"/>
      <c r="D197" s="241"/>
      <c r="E197" s="241"/>
      <c r="F197" s="241"/>
    </row>
    <row r="198" spans="1:6" s="238" customFormat="1" x14ac:dyDescent="0.2">
      <c r="A198" s="241"/>
      <c r="B198" s="241"/>
      <c r="C198" s="241"/>
      <c r="D198" s="241"/>
      <c r="E198" s="241"/>
      <c r="F198" s="241"/>
    </row>
    <row r="199" spans="1:6" s="238" customFormat="1" x14ac:dyDescent="0.2">
      <c r="A199" s="241"/>
      <c r="B199" s="241"/>
      <c r="C199" s="241"/>
      <c r="D199" s="241"/>
      <c r="E199" s="241"/>
      <c r="F199" s="241"/>
    </row>
    <row r="200" spans="1:6" s="238" customFormat="1" x14ac:dyDescent="0.2">
      <c r="A200" s="241"/>
      <c r="B200" s="241"/>
      <c r="C200" s="241"/>
      <c r="D200" s="241"/>
      <c r="E200" s="241"/>
      <c r="F200" s="241"/>
    </row>
    <row r="201" spans="1:6" s="238" customFormat="1" x14ac:dyDescent="0.2">
      <c r="A201" s="241"/>
      <c r="B201" s="241"/>
      <c r="C201" s="241"/>
      <c r="D201" s="241"/>
      <c r="E201" s="241"/>
      <c r="F201" s="241"/>
    </row>
    <row r="202" spans="1:6" s="238" customFormat="1" x14ac:dyDescent="0.2">
      <c r="A202" s="241"/>
      <c r="B202" s="241"/>
      <c r="C202" s="241"/>
      <c r="D202" s="241"/>
      <c r="E202" s="241"/>
      <c r="F202" s="241"/>
    </row>
    <row r="203" spans="1:6" s="238" customFormat="1" x14ac:dyDescent="0.2">
      <c r="A203" s="241"/>
      <c r="B203" s="241"/>
      <c r="C203" s="241"/>
      <c r="D203" s="241"/>
      <c r="E203" s="241"/>
      <c r="F203" s="241"/>
    </row>
    <row r="204" spans="1:6" s="238" customFormat="1" x14ac:dyDescent="0.2">
      <c r="A204" s="241"/>
      <c r="B204" s="241"/>
      <c r="C204" s="241"/>
      <c r="D204" s="241"/>
      <c r="E204" s="241"/>
      <c r="F204" s="241"/>
    </row>
    <row r="205" spans="1:6" s="238" customFormat="1" x14ac:dyDescent="0.2">
      <c r="A205" s="241"/>
      <c r="B205" s="241"/>
      <c r="C205" s="241"/>
      <c r="D205" s="241"/>
      <c r="E205" s="241"/>
      <c r="F205" s="241"/>
    </row>
    <row r="206" spans="1:6" s="238" customFormat="1" x14ac:dyDescent="0.2">
      <c r="A206" s="241"/>
      <c r="B206" s="241"/>
      <c r="C206" s="241"/>
      <c r="D206" s="241"/>
      <c r="E206" s="241"/>
      <c r="F206" s="241"/>
    </row>
    <row r="207" spans="1:6" s="238" customFormat="1" x14ac:dyDescent="0.2">
      <c r="A207" s="241"/>
      <c r="B207" s="241"/>
      <c r="C207" s="241"/>
      <c r="D207" s="241"/>
      <c r="E207" s="241"/>
      <c r="F207" s="241"/>
    </row>
    <row r="208" spans="1:6" s="238" customFormat="1" x14ac:dyDescent="0.2">
      <c r="A208" s="241"/>
      <c r="B208" s="241"/>
      <c r="C208" s="241"/>
      <c r="D208" s="241"/>
      <c r="E208" s="241"/>
      <c r="F208" s="241"/>
    </row>
    <row r="209" spans="1:6" s="238" customFormat="1" x14ac:dyDescent="0.2">
      <c r="A209" s="241"/>
      <c r="B209" s="241"/>
      <c r="C209" s="241"/>
      <c r="D209" s="241"/>
      <c r="E209" s="241"/>
      <c r="F209" s="241"/>
    </row>
    <row r="210" spans="1:6" s="238" customFormat="1" x14ac:dyDescent="0.2">
      <c r="A210" s="241"/>
      <c r="B210" s="241"/>
      <c r="C210" s="241"/>
      <c r="D210" s="241"/>
      <c r="E210" s="241"/>
      <c r="F210" s="241"/>
    </row>
    <row r="211" spans="1:6" s="238" customFormat="1" x14ac:dyDescent="0.2">
      <c r="A211" s="241"/>
      <c r="B211" s="241"/>
      <c r="C211" s="241"/>
      <c r="D211" s="241"/>
      <c r="E211" s="241"/>
      <c r="F211" s="241"/>
    </row>
    <row r="212" spans="1:6" s="238" customFormat="1" x14ac:dyDescent="0.2">
      <c r="A212" s="241"/>
      <c r="B212" s="241"/>
      <c r="C212" s="241"/>
      <c r="D212" s="241"/>
      <c r="E212" s="241"/>
      <c r="F212" s="241"/>
    </row>
    <row r="213" spans="1:6" s="238" customFormat="1" x14ac:dyDescent="0.2">
      <c r="A213" s="241"/>
      <c r="B213" s="241"/>
      <c r="C213" s="241"/>
      <c r="D213" s="241"/>
      <c r="E213" s="241"/>
      <c r="F213" s="241"/>
    </row>
    <row r="214" spans="1:6" s="238" customFormat="1" x14ac:dyDescent="0.2">
      <c r="A214" s="241"/>
      <c r="B214" s="241"/>
      <c r="C214" s="241"/>
      <c r="D214" s="241"/>
      <c r="E214" s="241"/>
      <c r="F214" s="241"/>
    </row>
    <row r="215" spans="1:6" s="238" customFormat="1" x14ac:dyDescent="0.2">
      <c r="A215" s="241"/>
      <c r="B215" s="241"/>
      <c r="C215" s="241"/>
      <c r="D215" s="241"/>
      <c r="E215" s="241"/>
      <c r="F215" s="241"/>
    </row>
    <row r="216" spans="1:6" s="238" customFormat="1" x14ac:dyDescent="0.2">
      <c r="A216" s="241"/>
      <c r="B216" s="241"/>
      <c r="C216" s="241"/>
      <c r="D216" s="241"/>
      <c r="E216" s="241"/>
      <c r="F216" s="241"/>
    </row>
    <row r="217" spans="1:6" s="238" customFormat="1" x14ac:dyDescent="0.2">
      <c r="A217" s="241"/>
      <c r="B217" s="241"/>
      <c r="C217" s="241"/>
      <c r="D217" s="241"/>
      <c r="E217" s="241"/>
      <c r="F217" s="241"/>
    </row>
    <row r="218" spans="1:6" s="238" customFormat="1" x14ac:dyDescent="0.2">
      <c r="A218" s="241"/>
      <c r="B218" s="241"/>
      <c r="C218" s="241"/>
      <c r="D218" s="241"/>
      <c r="E218" s="241"/>
      <c r="F218" s="241"/>
    </row>
    <row r="219" spans="1:6" s="238" customFormat="1" x14ac:dyDescent="0.2">
      <c r="A219" s="241"/>
      <c r="B219" s="241"/>
      <c r="C219" s="241"/>
      <c r="D219" s="241"/>
      <c r="E219" s="241"/>
      <c r="F219" s="241"/>
    </row>
    <row r="220" spans="1:6" s="238" customFormat="1" x14ac:dyDescent="0.2">
      <c r="A220" s="241"/>
      <c r="B220" s="241"/>
      <c r="C220" s="241"/>
      <c r="D220" s="241"/>
      <c r="E220" s="241"/>
      <c r="F220" s="241"/>
    </row>
    <row r="221" spans="1:6" s="238" customFormat="1" x14ac:dyDescent="0.2">
      <c r="A221" s="241"/>
      <c r="B221" s="241"/>
      <c r="C221" s="241"/>
      <c r="D221" s="241"/>
      <c r="E221" s="241"/>
      <c r="F221" s="241"/>
    </row>
    <row r="222" spans="1:6" s="238" customFormat="1" x14ac:dyDescent="0.2">
      <c r="A222" s="241"/>
      <c r="B222" s="241"/>
      <c r="C222" s="241"/>
      <c r="D222" s="241"/>
      <c r="E222" s="241"/>
      <c r="F222" s="241"/>
    </row>
    <row r="223" spans="1:6" s="238" customFormat="1" x14ac:dyDescent="0.2">
      <c r="A223" s="241"/>
      <c r="B223" s="241"/>
      <c r="C223" s="241"/>
      <c r="D223" s="241"/>
      <c r="E223" s="241"/>
      <c r="F223" s="241"/>
    </row>
    <row r="224" spans="1:6" s="238" customFormat="1" x14ac:dyDescent="0.2">
      <c r="A224" s="241"/>
      <c r="B224" s="241"/>
      <c r="C224" s="241"/>
      <c r="D224" s="241"/>
      <c r="E224" s="241"/>
      <c r="F224" s="241"/>
    </row>
    <row r="225" spans="1:6" s="238" customFormat="1" x14ac:dyDescent="0.2">
      <c r="A225" s="241"/>
      <c r="B225" s="241"/>
      <c r="C225" s="241"/>
      <c r="D225" s="241"/>
      <c r="E225" s="241"/>
      <c r="F225" s="241"/>
    </row>
    <row r="226" spans="1:6" s="238" customFormat="1" x14ac:dyDescent="0.2">
      <c r="A226" s="241"/>
      <c r="B226" s="241"/>
      <c r="C226" s="241"/>
      <c r="D226" s="241"/>
      <c r="E226" s="241"/>
      <c r="F226" s="241"/>
    </row>
    <row r="227" spans="1:6" s="238" customFormat="1" x14ac:dyDescent="0.2">
      <c r="A227" s="241"/>
      <c r="B227" s="241"/>
      <c r="C227" s="241"/>
      <c r="D227" s="241"/>
      <c r="E227" s="241"/>
      <c r="F227" s="241"/>
    </row>
    <row r="228" spans="1:6" s="238" customFormat="1" x14ac:dyDescent="0.2">
      <c r="A228" s="241"/>
      <c r="B228" s="241"/>
      <c r="C228" s="241"/>
      <c r="D228" s="241"/>
      <c r="E228" s="241"/>
      <c r="F228" s="241"/>
    </row>
    <row r="229" spans="1:6" s="238" customFormat="1" x14ac:dyDescent="0.2">
      <c r="A229" s="241"/>
      <c r="B229" s="241"/>
      <c r="C229" s="241"/>
      <c r="D229" s="241"/>
      <c r="E229" s="241"/>
      <c r="F229" s="241"/>
    </row>
    <row r="230" spans="1:6" s="238" customFormat="1" x14ac:dyDescent="0.2">
      <c r="A230" s="241"/>
      <c r="B230" s="241"/>
      <c r="C230" s="241"/>
      <c r="D230" s="241"/>
      <c r="E230" s="241"/>
      <c r="F230" s="241"/>
    </row>
    <row r="231" spans="1:6" s="238" customFormat="1" x14ac:dyDescent="0.2">
      <c r="A231" s="241"/>
      <c r="B231" s="241"/>
      <c r="C231" s="241"/>
      <c r="D231" s="241"/>
      <c r="E231" s="241"/>
      <c r="F231" s="241"/>
    </row>
    <row r="232" spans="1:6" s="238" customFormat="1" x14ac:dyDescent="0.2">
      <c r="A232" s="241"/>
      <c r="B232" s="241"/>
      <c r="C232" s="241"/>
      <c r="D232" s="241"/>
      <c r="E232" s="241"/>
      <c r="F232" s="241"/>
    </row>
    <row r="233" spans="1:6" s="238" customFormat="1" x14ac:dyDescent="0.2">
      <c r="A233" s="241"/>
      <c r="B233" s="241"/>
      <c r="C233" s="241"/>
      <c r="D233" s="241"/>
      <c r="E233" s="241"/>
      <c r="F233" s="241"/>
    </row>
    <row r="234" spans="1:6" s="238" customFormat="1" x14ac:dyDescent="0.2">
      <c r="A234" s="241"/>
      <c r="B234" s="241"/>
      <c r="C234" s="241"/>
      <c r="D234" s="241"/>
      <c r="E234" s="241"/>
      <c r="F234" s="241"/>
    </row>
    <row r="235" spans="1:6" s="238" customFormat="1" x14ac:dyDescent="0.2">
      <c r="A235" s="241"/>
      <c r="B235" s="241"/>
      <c r="C235" s="241"/>
      <c r="D235" s="241"/>
      <c r="E235" s="241"/>
      <c r="F235" s="241"/>
    </row>
    <row r="236" spans="1:6" s="238" customFormat="1" x14ac:dyDescent="0.2">
      <c r="A236" s="241"/>
      <c r="B236" s="241"/>
      <c r="C236" s="241"/>
      <c r="D236" s="241"/>
      <c r="E236" s="241"/>
      <c r="F236" s="241"/>
    </row>
    <row r="237" spans="1:6" s="238" customFormat="1" x14ac:dyDescent="0.2">
      <c r="A237" s="241"/>
      <c r="B237" s="241"/>
      <c r="C237" s="241"/>
      <c r="D237" s="241"/>
      <c r="E237" s="241"/>
      <c r="F237" s="241"/>
    </row>
    <row r="238" spans="1:6" s="238" customFormat="1" x14ac:dyDescent="0.2">
      <c r="A238" s="241"/>
      <c r="B238" s="241"/>
      <c r="C238" s="241"/>
      <c r="D238" s="241"/>
      <c r="E238" s="241"/>
      <c r="F238" s="241"/>
    </row>
    <row r="239" spans="1:6" s="238" customFormat="1" x14ac:dyDescent="0.2">
      <c r="A239" s="241"/>
      <c r="B239" s="241"/>
      <c r="C239" s="241"/>
      <c r="D239" s="241"/>
      <c r="E239" s="241"/>
      <c r="F239" s="241"/>
    </row>
    <row r="240" spans="1:6" s="238" customFormat="1" x14ac:dyDescent="0.2">
      <c r="A240" s="241"/>
      <c r="B240" s="241"/>
      <c r="C240" s="241"/>
      <c r="D240" s="241"/>
      <c r="E240" s="241"/>
      <c r="F240" s="241"/>
    </row>
    <row r="241" spans="1:6" s="238" customFormat="1" x14ac:dyDescent="0.2">
      <c r="A241" s="241"/>
      <c r="B241" s="241"/>
      <c r="C241" s="241"/>
      <c r="D241" s="241"/>
      <c r="E241" s="241"/>
      <c r="F241" s="241"/>
    </row>
    <row r="242" spans="1:6" s="238" customFormat="1" x14ac:dyDescent="0.2">
      <c r="A242" s="241"/>
      <c r="B242" s="241"/>
      <c r="C242" s="241"/>
      <c r="D242" s="241"/>
      <c r="E242" s="241"/>
      <c r="F242" s="241"/>
    </row>
    <row r="243" spans="1:6" s="238" customFormat="1" x14ac:dyDescent="0.2">
      <c r="A243" s="241"/>
      <c r="B243" s="241"/>
      <c r="C243" s="241"/>
      <c r="D243" s="241"/>
      <c r="E243" s="241"/>
      <c r="F243" s="241"/>
    </row>
    <row r="244" spans="1:6" s="238" customFormat="1" x14ac:dyDescent="0.2">
      <c r="A244" s="241"/>
      <c r="B244" s="241"/>
      <c r="C244" s="241"/>
      <c r="D244" s="241"/>
      <c r="E244" s="241"/>
      <c r="F244" s="241"/>
    </row>
    <row r="245" spans="1:6" s="238" customFormat="1" x14ac:dyDescent="0.2">
      <c r="A245" s="241"/>
      <c r="B245" s="241"/>
      <c r="C245" s="241"/>
      <c r="D245" s="241"/>
      <c r="E245" s="241"/>
      <c r="F245" s="241"/>
    </row>
    <row r="246" spans="1:6" s="238" customFormat="1" x14ac:dyDescent="0.2">
      <c r="A246" s="241"/>
      <c r="B246" s="241"/>
      <c r="C246" s="241"/>
      <c r="D246" s="241"/>
      <c r="E246" s="241"/>
      <c r="F246" s="241"/>
    </row>
    <row r="247" spans="1:6" s="238" customFormat="1" x14ac:dyDescent="0.2">
      <c r="A247" s="241"/>
      <c r="B247" s="241"/>
      <c r="C247" s="241"/>
      <c r="D247" s="241"/>
      <c r="E247" s="241"/>
      <c r="F247" s="241"/>
    </row>
    <row r="248" spans="1:6" s="238" customFormat="1" x14ac:dyDescent="0.2">
      <c r="A248" s="241"/>
      <c r="B248" s="241"/>
      <c r="C248" s="241"/>
      <c r="D248" s="241"/>
      <c r="E248" s="241"/>
      <c r="F248" s="241"/>
    </row>
    <row r="249" spans="1:6" s="238" customFormat="1" x14ac:dyDescent="0.2">
      <c r="A249" s="241"/>
      <c r="B249" s="241"/>
      <c r="C249" s="241"/>
      <c r="D249" s="241"/>
      <c r="E249" s="241"/>
      <c r="F249" s="241"/>
    </row>
    <row r="250" spans="1:6" s="238" customFormat="1" x14ac:dyDescent="0.2">
      <c r="A250" s="241"/>
      <c r="B250" s="241"/>
      <c r="C250" s="241"/>
      <c r="D250" s="241"/>
      <c r="E250" s="241"/>
      <c r="F250" s="241"/>
    </row>
    <row r="251" spans="1:6" s="238" customFormat="1" x14ac:dyDescent="0.2">
      <c r="A251" s="241"/>
      <c r="B251" s="241"/>
      <c r="C251" s="241"/>
      <c r="D251" s="241"/>
      <c r="E251" s="241"/>
      <c r="F251" s="241"/>
    </row>
    <row r="252" spans="1:6" s="238" customFormat="1" x14ac:dyDescent="0.2">
      <c r="A252" s="241"/>
      <c r="B252" s="241"/>
      <c r="C252" s="241"/>
      <c r="D252" s="241"/>
      <c r="E252" s="241"/>
      <c r="F252" s="241"/>
    </row>
    <row r="253" spans="1:6" s="238" customFormat="1" x14ac:dyDescent="0.2">
      <c r="A253" s="241"/>
      <c r="B253" s="241"/>
      <c r="C253" s="241"/>
      <c r="D253" s="241"/>
      <c r="E253" s="241"/>
      <c r="F253" s="241"/>
    </row>
    <row r="254" spans="1:6" s="238" customFormat="1" x14ac:dyDescent="0.2">
      <c r="A254" s="241"/>
      <c r="B254" s="241"/>
      <c r="C254" s="241"/>
      <c r="D254" s="241"/>
      <c r="E254" s="241"/>
      <c r="F254" s="241"/>
    </row>
    <row r="255" spans="1:6" s="238" customFormat="1" x14ac:dyDescent="0.2">
      <c r="A255" s="241"/>
      <c r="B255" s="241"/>
      <c r="C255" s="241"/>
      <c r="D255" s="241"/>
      <c r="E255" s="241"/>
      <c r="F255" s="241"/>
    </row>
    <row r="256" spans="1:6" s="238" customFormat="1" x14ac:dyDescent="0.2">
      <c r="A256" s="241"/>
      <c r="B256" s="241"/>
      <c r="C256" s="241"/>
      <c r="D256" s="241"/>
      <c r="E256" s="241"/>
      <c r="F256" s="241"/>
    </row>
    <row r="257" spans="1:6" s="238" customFormat="1" x14ac:dyDescent="0.2">
      <c r="A257" s="241"/>
      <c r="B257" s="241"/>
      <c r="C257" s="241"/>
      <c r="D257" s="241"/>
      <c r="E257" s="241"/>
      <c r="F257" s="241"/>
    </row>
    <row r="258" spans="1:6" s="238" customFormat="1" x14ac:dyDescent="0.2">
      <c r="A258" s="241"/>
      <c r="B258" s="241"/>
      <c r="C258" s="241"/>
      <c r="D258" s="241"/>
      <c r="E258" s="241"/>
      <c r="F258" s="241"/>
    </row>
    <row r="259" spans="1:6" s="238" customFormat="1" x14ac:dyDescent="0.2">
      <c r="A259" s="241"/>
      <c r="B259" s="241"/>
      <c r="C259" s="241"/>
      <c r="D259" s="241"/>
      <c r="E259" s="241"/>
      <c r="F259" s="241"/>
    </row>
    <row r="260" spans="1:6" s="238" customFormat="1" x14ac:dyDescent="0.2">
      <c r="A260" s="241"/>
      <c r="B260" s="241"/>
      <c r="C260" s="241"/>
      <c r="D260" s="241"/>
      <c r="E260" s="241"/>
      <c r="F260" s="241"/>
    </row>
    <row r="261" spans="1:6" s="238" customFormat="1" x14ac:dyDescent="0.2">
      <c r="A261" s="241"/>
      <c r="B261" s="241"/>
      <c r="C261" s="241"/>
      <c r="D261" s="241"/>
      <c r="E261" s="241"/>
      <c r="F261" s="241"/>
    </row>
    <row r="262" spans="1:6" s="238" customFormat="1" x14ac:dyDescent="0.2">
      <c r="A262" s="241"/>
      <c r="B262" s="241"/>
      <c r="C262" s="241"/>
      <c r="D262" s="241"/>
      <c r="E262" s="241"/>
      <c r="F262" s="241"/>
    </row>
    <row r="263" spans="1:6" s="238" customFormat="1" x14ac:dyDescent="0.2">
      <c r="A263" s="241"/>
      <c r="B263" s="241"/>
      <c r="C263" s="241"/>
      <c r="D263" s="241"/>
      <c r="E263" s="241"/>
      <c r="F263" s="241"/>
    </row>
    <row r="264" spans="1:6" s="238" customFormat="1" x14ac:dyDescent="0.2">
      <c r="A264" s="241"/>
      <c r="B264" s="241"/>
      <c r="C264" s="241"/>
      <c r="D264" s="241"/>
      <c r="E264" s="241"/>
      <c r="F264" s="241"/>
    </row>
    <row r="265" spans="1:6" s="238" customFormat="1" x14ac:dyDescent="0.2">
      <c r="A265" s="241"/>
      <c r="B265" s="241"/>
      <c r="C265" s="241"/>
      <c r="D265" s="241"/>
      <c r="E265" s="241"/>
      <c r="F265" s="241"/>
    </row>
    <row r="266" spans="1:6" s="238" customFormat="1" x14ac:dyDescent="0.2">
      <c r="A266" s="241"/>
      <c r="B266" s="241"/>
      <c r="C266" s="241"/>
      <c r="D266" s="241"/>
      <c r="E266" s="241"/>
      <c r="F266" s="241"/>
    </row>
    <row r="267" spans="1:6" s="238" customFormat="1" x14ac:dyDescent="0.2">
      <c r="A267" s="241"/>
      <c r="B267" s="241"/>
      <c r="C267" s="241"/>
      <c r="D267" s="241"/>
      <c r="E267" s="241"/>
      <c r="F267" s="241"/>
    </row>
    <row r="268" spans="1:6" s="238" customFormat="1" x14ac:dyDescent="0.2">
      <c r="A268" s="241"/>
      <c r="B268" s="241"/>
      <c r="C268" s="241"/>
      <c r="D268" s="241"/>
      <c r="E268" s="241"/>
      <c r="F268" s="241"/>
    </row>
    <row r="269" spans="1:6" s="238" customFormat="1" x14ac:dyDescent="0.2">
      <c r="A269" s="241"/>
      <c r="B269" s="241"/>
      <c r="C269" s="241"/>
      <c r="D269" s="241"/>
      <c r="E269" s="241"/>
      <c r="F269" s="241"/>
    </row>
    <row r="270" spans="1:6" s="238" customFormat="1" x14ac:dyDescent="0.2">
      <c r="A270" s="241"/>
      <c r="B270" s="241"/>
      <c r="C270" s="241"/>
      <c r="D270" s="241"/>
      <c r="E270" s="241"/>
      <c r="F270" s="241"/>
    </row>
    <row r="271" spans="1:6" s="238" customFormat="1" x14ac:dyDescent="0.2">
      <c r="A271" s="241"/>
      <c r="B271" s="241"/>
      <c r="C271" s="241"/>
      <c r="D271" s="241"/>
      <c r="E271" s="241"/>
      <c r="F271" s="241"/>
    </row>
    <row r="272" spans="1:6" s="238" customFormat="1" x14ac:dyDescent="0.2">
      <c r="A272" s="241"/>
      <c r="B272" s="241"/>
      <c r="C272" s="241"/>
      <c r="D272" s="241"/>
      <c r="E272" s="241"/>
      <c r="F272" s="241"/>
    </row>
    <row r="273" spans="1:6" s="238" customFormat="1" x14ac:dyDescent="0.2">
      <c r="A273" s="241"/>
      <c r="B273" s="241"/>
      <c r="C273" s="241"/>
      <c r="D273" s="241"/>
      <c r="E273" s="241"/>
      <c r="F273" s="241"/>
    </row>
    <row r="274" spans="1:6" s="238" customFormat="1" x14ac:dyDescent="0.2">
      <c r="A274" s="241"/>
      <c r="B274" s="241"/>
      <c r="C274" s="241"/>
      <c r="D274" s="241"/>
      <c r="E274" s="241"/>
      <c r="F274" s="241"/>
    </row>
    <row r="275" spans="1:6" s="238" customFormat="1" x14ac:dyDescent="0.2">
      <c r="A275" s="241"/>
      <c r="B275" s="241"/>
      <c r="C275" s="241"/>
      <c r="D275" s="241"/>
      <c r="E275" s="241"/>
      <c r="F275" s="241"/>
    </row>
    <row r="276" spans="1:6" s="238" customFormat="1" x14ac:dyDescent="0.2">
      <c r="A276" s="241"/>
      <c r="B276" s="241"/>
      <c r="C276" s="241"/>
      <c r="D276" s="241"/>
      <c r="E276" s="241"/>
      <c r="F276" s="241"/>
    </row>
    <row r="277" spans="1:6" s="238" customFormat="1" x14ac:dyDescent="0.2">
      <c r="A277" s="241"/>
      <c r="B277" s="241"/>
      <c r="C277" s="241"/>
      <c r="D277" s="241"/>
      <c r="E277" s="241"/>
      <c r="F277" s="241"/>
    </row>
    <row r="278" spans="1:6" s="238" customFormat="1" x14ac:dyDescent="0.2">
      <c r="A278" s="241"/>
      <c r="B278" s="241"/>
      <c r="C278" s="241"/>
      <c r="D278" s="241"/>
      <c r="E278" s="241"/>
      <c r="F278" s="241"/>
    </row>
    <row r="279" spans="1:6" s="238" customFormat="1" x14ac:dyDescent="0.2">
      <c r="A279" s="241"/>
      <c r="B279" s="241"/>
      <c r="C279" s="241"/>
      <c r="D279" s="241"/>
      <c r="E279" s="241"/>
      <c r="F279" s="241"/>
    </row>
    <row r="280" spans="1:6" s="238" customFormat="1" x14ac:dyDescent="0.2">
      <c r="A280" s="241"/>
      <c r="B280" s="241"/>
      <c r="C280" s="241"/>
      <c r="D280" s="241"/>
      <c r="E280" s="241"/>
      <c r="F280" s="241"/>
    </row>
    <row r="281" spans="1:6" s="238" customFormat="1" x14ac:dyDescent="0.2">
      <c r="A281" s="241"/>
      <c r="B281" s="241"/>
      <c r="C281" s="241"/>
      <c r="D281" s="241"/>
      <c r="E281" s="241"/>
      <c r="F281" s="241"/>
    </row>
    <row r="282" spans="1:6" s="238" customFormat="1" x14ac:dyDescent="0.2">
      <c r="A282" s="241"/>
      <c r="B282" s="241"/>
      <c r="C282" s="241"/>
      <c r="D282" s="241"/>
      <c r="E282" s="241"/>
      <c r="F282" s="241"/>
    </row>
    <row r="283" spans="1:6" s="238" customFormat="1" x14ac:dyDescent="0.2">
      <c r="A283" s="241"/>
      <c r="B283" s="241"/>
      <c r="C283" s="241"/>
      <c r="D283" s="241"/>
      <c r="E283" s="241"/>
      <c r="F283" s="241"/>
    </row>
    <row r="284" spans="1:6" s="238" customFormat="1" x14ac:dyDescent="0.2">
      <c r="A284" s="241"/>
      <c r="B284" s="241"/>
      <c r="C284" s="241"/>
      <c r="D284" s="241"/>
      <c r="E284" s="241"/>
      <c r="F284" s="241"/>
    </row>
    <row r="285" spans="1:6" s="238" customFormat="1" x14ac:dyDescent="0.2">
      <c r="A285" s="241"/>
      <c r="B285" s="241"/>
      <c r="C285" s="241"/>
      <c r="D285" s="241"/>
      <c r="E285" s="241"/>
      <c r="F285" s="241"/>
    </row>
    <row r="286" spans="1:6" s="238" customFormat="1" x14ac:dyDescent="0.2">
      <c r="A286" s="241"/>
      <c r="B286" s="241"/>
      <c r="C286" s="241"/>
      <c r="D286" s="241"/>
      <c r="E286" s="241"/>
      <c r="F286" s="241"/>
    </row>
    <row r="287" spans="1:6" s="238" customFormat="1" x14ac:dyDescent="0.2">
      <c r="A287" s="241"/>
      <c r="B287" s="241"/>
      <c r="C287" s="241"/>
      <c r="D287" s="241"/>
      <c r="E287" s="241"/>
      <c r="F287" s="241"/>
    </row>
    <row r="288" spans="1:6" s="238" customFormat="1" x14ac:dyDescent="0.2">
      <c r="A288" s="241"/>
      <c r="B288" s="241"/>
      <c r="C288" s="241"/>
      <c r="D288" s="241"/>
      <c r="E288" s="241"/>
      <c r="F288" s="241"/>
    </row>
    <row r="289" spans="1:6" s="238" customFormat="1" x14ac:dyDescent="0.2">
      <c r="A289" s="241"/>
      <c r="B289" s="241"/>
      <c r="C289" s="241"/>
      <c r="D289" s="241"/>
      <c r="E289" s="241"/>
      <c r="F289" s="241"/>
    </row>
    <row r="290" spans="1:6" s="238" customFormat="1" x14ac:dyDescent="0.2">
      <c r="A290" s="241"/>
      <c r="B290" s="241"/>
      <c r="C290" s="241"/>
      <c r="D290" s="241"/>
      <c r="E290" s="241"/>
      <c r="F290" s="241"/>
    </row>
    <row r="291" spans="1:6" s="238" customFormat="1" x14ac:dyDescent="0.2">
      <c r="A291" s="241"/>
      <c r="B291" s="241"/>
      <c r="C291" s="241"/>
      <c r="D291" s="241"/>
      <c r="E291" s="241"/>
      <c r="F291" s="241"/>
    </row>
    <row r="292" spans="1:6" s="238" customFormat="1" x14ac:dyDescent="0.2">
      <c r="A292" s="241"/>
      <c r="B292" s="241"/>
      <c r="C292" s="241"/>
      <c r="D292" s="241"/>
      <c r="E292" s="241"/>
      <c r="F292" s="241"/>
    </row>
    <row r="293" spans="1:6" s="238" customFormat="1" x14ac:dyDescent="0.2">
      <c r="A293" s="241"/>
      <c r="B293" s="241"/>
      <c r="C293" s="241"/>
      <c r="D293" s="241"/>
      <c r="E293" s="241"/>
      <c r="F293" s="241"/>
    </row>
    <row r="294" spans="1:6" s="238" customFormat="1" x14ac:dyDescent="0.2">
      <c r="A294" s="241"/>
      <c r="B294" s="241"/>
      <c r="C294" s="241"/>
      <c r="D294" s="241"/>
      <c r="E294" s="241"/>
      <c r="F294" s="241"/>
    </row>
  </sheetData>
  <mergeCells count="42">
    <mergeCell ref="B45:D45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33:D33"/>
    <mergeCell ref="B21:D21"/>
    <mergeCell ref="B22:D22"/>
    <mergeCell ref="B23:D23"/>
    <mergeCell ref="B24:D24"/>
    <mergeCell ref="B25:D25"/>
    <mergeCell ref="B26:D26"/>
    <mergeCell ref="B27:D27"/>
    <mergeCell ref="B28:D28"/>
    <mergeCell ref="A30:F30"/>
    <mergeCell ref="B31:D31"/>
    <mergeCell ref="B32:D32"/>
    <mergeCell ref="B20:D20"/>
    <mergeCell ref="B7:D7"/>
    <mergeCell ref="B8:D8"/>
    <mergeCell ref="B9:D9"/>
    <mergeCell ref="B10:D10"/>
    <mergeCell ref="B11:D11"/>
    <mergeCell ref="B12:D12"/>
    <mergeCell ref="B13:D13"/>
    <mergeCell ref="B14:D14"/>
    <mergeCell ref="A18:D18"/>
    <mergeCell ref="B19:D19"/>
    <mergeCell ref="A17:E17"/>
    <mergeCell ref="B6:D6"/>
    <mergeCell ref="A1:F1"/>
    <mergeCell ref="A2:F2"/>
    <mergeCell ref="A4:D4"/>
    <mergeCell ref="B5:D5"/>
    <mergeCell ref="A3:E3"/>
  </mergeCells>
  <printOptions horizontalCentered="1"/>
  <pageMargins left="0.59055118110236227" right="0.59055118110236227" top="0.39370078740157483" bottom="0.39370078740157483" header="0" footer="0"/>
  <pageSetup scale="6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8"/>
  </sheetPr>
  <dimension ref="A1:G28"/>
  <sheetViews>
    <sheetView zoomScaleNormal="100" zoomScaleSheetLayoutView="115" workbookViewId="0">
      <selection activeCell="D14" sqref="D14"/>
    </sheetView>
  </sheetViews>
  <sheetFormatPr baseColWidth="10" defaultColWidth="17.85546875" defaultRowHeight="15" x14ac:dyDescent="0.2"/>
  <cols>
    <col min="1" max="16384" width="17.85546875" style="241"/>
  </cols>
  <sheetData>
    <row r="1" spans="1:7" ht="18" customHeight="1" thickBot="1" x14ac:dyDescent="0.25">
      <c r="A1" s="496" t="s">
        <v>198</v>
      </c>
      <c r="B1" s="497"/>
      <c r="C1" s="497"/>
      <c r="D1" s="497"/>
      <c r="E1" s="497"/>
      <c r="F1" s="503"/>
    </row>
    <row r="2" spans="1:7" ht="18" customHeight="1" x14ac:dyDescent="0.2">
      <c r="A2" s="501" t="s">
        <v>197</v>
      </c>
      <c r="B2" s="501"/>
      <c r="C2" s="501"/>
      <c r="D2" s="501"/>
      <c r="E2" s="501"/>
      <c r="F2" s="501"/>
    </row>
    <row r="3" spans="1:7" ht="18.95" customHeight="1" x14ac:dyDescent="0.2">
      <c r="A3" s="375" t="s">
        <v>113</v>
      </c>
      <c r="B3" s="376" t="str">
        <f>+'05 GASTOS ADMINIST.'!B13</f>
        <v>Trimestre I</v>
      </c>
      <c r="C3" s="376" t="str">
        <f>+'05 GASTOS ADMINIST.'!C13</f>
        <v>Trimestre II</v>
      </c>
      <c r="D3" s="376" t="str">
        <f>+'05 GASTOS ADMINIST.'!D13</f>
        <v>Trimestre III</v>
      </c>
      <c r="E3" s="376" t="str">
        <f>+'05 GASTOS ADMINIST.'!E13</f>
        <v>Trimestre IV</v>
      </c>
      <c r="F3" s="377" t="s">
        <v>116</v>
      </c>
    </row>
    <row r="4" spans="1:7" ht="15" customHeight="1" x14ac:dyDescent="0.2">
      <c r="A4" s="294" t="s">
        <v>196</v>
      </c>
      <c r="B4" s="328"/>
      <c r="C4" s="328"/>
      <c r="D4" s="328"/>
      <c r="E4" s="328"/>
      <c r="F4" s="378"/>
    </row>
    <row r="5" spans="1:7" ht="15" customHeight="1" x14ac:dyDescent="0.2">
      <c r="A5" s="294" t="s">
        <v>195</v>
      </c>
      <c r="B5" s="328"/>
      <c r="C5" s="328"/>
      <c r="D5" s="328"/>
      <c r="E5" s="328"/>
      <c r="F5" s="378"/>
    </row>
    <row r="6" spans="1:7" s="380" customFormat="1" ht="18.95" customHeight="1" x14ac:dyDescent="0.25">
      <c r="A6" s="379" t="s">
        <v>116</v>
      </c>
      <c r="B6" s="378"/>
      <c r="C6" s="378"/>
      <c r="D6" s="378"/>
      <c r="E6" s="378"/>
      <c r="F6" s="378"/>
    </row>
    <row r="7" spans="1:7" ht="18" customHeight="1" x14ac:dyDescent="0.2">
      <c r="A7" s="501" t="s">
        <v>194</v>
      </c>
      <c r="B7" s="501"/>
      <c r="C7" s="501"/>
      <c r="D7" s="501"/>
      <c r="E7" s="501"/>
      <c r="F7" s="501"/>
    </row>
    <row r="8" spans="1:7" ht="18.95" customHeight="1" x14ac:dyDescent="0.2">
      <c r="A8" s="375" t="s">
        <v>113</v>
      </c>
      <c r="B8" s="376" t="str">
        <f>+B3</f>
        <v>Trimestre I</v>
      </c>
      <c r="C8" s="376" t="str">
        <f>+C3</f>
        <v>Trimestre II</v>
      </c>
      <c r="D8" s="376" t="str">
        <f>+D3</f>
        <v>Trimestre III</v>
      </c>
      <c r="E8" s="376" t="str">
        <f>+E3</f>
        <v>Trimestre IV</v>
      </c>
      <c r="F8" s="377" t="s">
        <v>116</v>
      </c>
    </row>
    <row r="9" spans="1:7" ht="15" customHeight="1" x14ac:dyDescent="0.2">
      <c r="A9" s="294" t="s">
        <v>193</v>
      </c>
      <c r="B9" s="381"/>
      <c r="C9" s="381"/>
      <c r="D9" s="381"/>
      <c r="E9" s="381"/>
      <c r="F9" s="382"/>
      <c r="G9" s="241">
        <f>+F9*0.0833*0.96</f>
        <v>0</v>
      </c>
    </row>
    <row r="10" spans="1:7" ht="15" customHeight="1" x14ac:dyDescent="0.2">
      <c r="A10" s="374" t="s">
        <v>176</v>
      </c>
      <c r="B10" s="381"/>
      <c r="C10" s="381"/>
      <c r="D10" s="381"/>
      <c r="E10" s="381"/>
      <c r="F10" s="382"/>
    </row>
    <row r="11" spans="1:7" ht="15" customHeight="1" x14ac:dyDescent="0.2">
      <c r="A11" s="374" t="s">
        <v>192</v>
      </c>
      <c r="B11" s="381"/>
      <c r="C11" s="381"/>
      <c r="D11" s="381"/>
      <c r="E11" s="381"/>
      <c r="F11" s="382"/>
    </row>
    <row r="12" spans="1:7" ht="15" customHeight="1" x14ac:dyDescent="0.2">
      <c r="A12" s="374" t="s">
        <v>191</v>
      </c>
      <c r="B12" s="381"/>
      <c r="C12" s="381"/>
      <c r="D12" s="381"/>
      <c r="E12" s="381"/>
      <c r="F12" s="382"/>
    </row>
    <row r="13" spans="1:7" ht="15" customHeight="1" x14ac:dyDescent="0.2">
      <c r="A13" s="374" t="s">
        <v>38</v>
      </c>
      <c r="B13" s="381"/>
      <c r="C13" s="381"/>
      <c r="D13" s="381"/>
      <c r="E13" s="381"/>
      <c r="F13" s="382"/>
    </row>
    <row r="14" spans="1:7" s="384" customFormat="1" ht="15" customHeight="1" x14ac:dyDescent="0.2">
      <c r="A14" s="374" t="s">
        <v>234</v>
      </c>
      <c r="B14" s="383"/>
      <c r="C14" s="383"/>
      <c r="D14" s="383"/>
      <c r="E14" s="383"/>
      <c r="F14" s="382"/>
    </row>
    <row r="15" spans="1:7" ht="15" customHeight="1" x14ac:dyDescent="0.2">
      <c r="A15" s="374" t="s">
        <v>190</v>
      </c>
      <c r="B15" s="381"/>
      <c r="C15" s="381"/>
      <c r="D15" s="381"/>
      <c r="E15" s="381"/>
      <c r="F15" s="382"/>
    </row>
    <row r="16" spans="1:7" ht="15" customHeight="1" x14ac:dyDescent="0.2">
      <c r="A16" s="374" t="s">
        <v>189</v>
      </c>
      <c r="B16" s="381"/>
      <c r="C16" s="381"/>
      <c r="D16" s="381"/>
      <c r="E16" s="381"/>
      <c r="F16" s="382"/>
    </row>
    <row r="17" spans="1:7" ht="15" customHeight="1" x14ac:dyDescent="0.2">
      <c r="A17" s="374" t="s">
        <v>91</v>
      </c>
      <c r="B17" s="381"/>
      <c r="C17" s="381"/>
      <c r="D17" s="381"/>
      <c r="E17" s="381"/>
      <c r="F17" s="382"/>
    </row>
    <row r="18" spans="1:7" ht="15" customHeight="1" x14ac:dyDescent="0.2">
      <c r="A18" s="374" t="s">
        <v>188</v>
      </c>
      <c r="B18" s="381"/>
      <c r="C18" s="381"/>
      <c r="D18" s="381"/>
      <c r="E18" s="381"/>
      <c r="F18" s="382"/>
    </row>
    <row r="19" spans="1:7" ht="15" customHeight="1" x14ac:dyDescent="0.2">
      <c r="A19" s="374" t="s">
        <v>187</v>
      </c>
      <c r="B19" s="381"/>
      <c r="C19" s="381"/>
      <c r="D19" s="381"/>
      <c r="E19" s="381"/>
      <c r="F19" s="382"/>
    </row>
    <row r="20" spans="1:7" ht="15" customHeight="1" x14ac:dyDescent="0.2">
      <c r="A20" s="374" t="s">
        <v>186</v>
      </c>
      <c r="B20" s="381"/>
      <c r="C20" s="381"/>
      <c r="D20" s="381"/>
      <c r="E20" s="381"/>
      <c r="F20" s="382"/>
    </row>
    <row r="21" spans="1:7" ht="15" customHeight="1" x14ac:dyDescent="0.2">
      <c r="A21" s="374" t="s">
        <v>185</v>
      </c>
      <c r="B21" s="381"/>
      <c r="C21" s="381"/>
      <c r="D21" s="381"/>
      <c r="E21" s="381"/>
      <c r="F21" s="382"/>
    </row>
    <row r="22" spans="1:7" ht="15" customHeight="1" x14ac:dyDescent="0.2">
      <c r="A22" s="374" t="s">
        <v>184</v>
      </c>
      <c r="B22" s="381"/>
      <c r="C22" s="381"/>
      <c r="D22" s="381"/>
      <c r="E22" s="381"/>
      <c r="F22" s="382"/>
    </row>
    <row r="23" spans="1:7" ht="15" customHeight="1" x14ac:dyDescent="0.2">
      <c r="A23" s="374" t="s">
        <v>183</v>
      </c>
      <c r="B23" s="381"/>
      <c r="C23" s="381"/>
      <c r="D23" s="381"/>
      <c r="E23" s="381"/>
      <c r="F23" s="382"/>
    </row>
    <row r="24" spans="1:7" ht="15" customHeight="1" x14ac:dyDescent="0.2">
      <c r="A24" s="374" t="s">
        <v>182</v>
      </c>
      <c r="B24" s="381"/>
      <c r="C24" s="381"/>
      <c r="D24" s="381"/>
      <c r="E24" s="381"/>
      <c r="F24" s="382"/>
    </row>
    <row r="25" spans="1:7" ht="15" customHeight="1" x14ac:dyDescent="0.2">
      <c r="A25" s="294" t="s">
        <v>181</v>
      </c>
      <c r="B25" s="381"/>
      <c r="C25" s="381"/>
      <c r="D25" s="381"/>
      <c r="E25" s="381"/>
      <c r="F25" s="382"/>
    </row>
    <row r="26" spans="1:7" s="388" customFormat="1" ht="20.25" customHeight="1" x14ac:dyDescent="0.2">
      <c r="A26" s="385" t="s">
        <v>180</v>
      </c>
      <c r="B26" s="386"/>
      <c r="C26" s="386"/>
      <c r="D26" s="386"/>
      <c r="E26" s="386"/>
      <c r="F26" s="386"/>
      <c r="G26" s="387">
        <f>+'02 Materia Prima'!G30+'03 Mano de obra '!G37+'04-A CIF '!G68+'05 GASTOS ADMINIST.'!F27+'06 GASTOS VENTA'!F31-'08 PPTO GRAL'!F26</f>
        <v>0</v>
      </c>
    </row>
    <row r="28" spans="1:7" ht="17.25" customHeight="1" x14ac:dyDescent="0.2"/>
  </sheetData>
  <mergeCells count="3">
    <mergeCell ref="A1:F1"/>
    <mergeCell ref="A7:F7"/>
    <mergeCell ref="A2:F2"/>
  </mergeCells>
  <printOptions horizontalCentered="1" verticalCentered="1"/>
  <pageMargins left="0.19685039370078741" right="0.19685039370078741" top="0.19685039370078741" bottom="0.19685039370078741" header="0" footer="0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41"/>
  <sheetViews>
    <sheetView topLeftCell="A19" workbookViewId="0">
      <selection activeCell="F19" sqref="F19"/>
    </sheetView>
  </sheetViews>
  <sheetFormatPr baseColWidth="10" defaultRowHeight="15" x14ac:dyDescent="0.25"/>
  <cols>
    <col min="2" max="2" width="33" customWidth="1"/>
    <col min="3" max="6" width="27.7109375" customWidth="1"/>
    <col min="7" max="7" width="24.85546875" customWidth="1"/>
  </cols>
  <sheetData>
    <row r="4" spans="1:7" ht="26.25" x14ac:dyDescent="0.4">
      <c r="A4" s="504" t="s">
        <v>57</v>
      </c>
      <c r="B4" s="504"/>
      <c r="C4" s="504"/>
      <c r="D4" s="504"/>
      <c r="E4" s="504"/>
      <c r="F4" s="504"/>
      <c r="G4" s="504"/>
    </row>
    <row r="6" spans="1:7" ht="23.25" x14ac:dyDescent="0.35">
      <c r="A6" s="505" t="str">
        <f>+[2]Producción!A22</f>
        <v>PRESUPUESTO DE VENTAS</v>
      </c>
      <c r="B6" s="505"/>
      <c r="C6" s="505"/>
      <c r="D6" s="505"/>
      <c r="E6" s="505"/>
      <c r="F6" s="2"/>
      <c r="G6" s="2"/>
    </row>
    <row r="7" spans="1:7" ht="23.25" x14ac:dyDescent="0.35">
      <c r="A7" s="15" t="str">
        <f>+[2]Producción!A23</f>
        <v>Distribución %</v>
      </c>
      <c r="B7" s="15"/>
      <c r="C7" s="16">
        <f>+'01 Producción'!$B8</f>
        <v>0.25</v>
      </c>
      <c r="D7" s="16">
        <f>+'01 Producción'!B9</f>
        <v>0.2</v>
      </c>
      <c r="E7" s="16">
        <f>+'01 Producción'!B10</f>
        <v>0.25</v>
      </c>
      <c r="F7" s="16">
        <f>+'01 Producción'!B11</f>
        <v>0.3</v>
      </c>
      <c r="G7" s="16" t="str">
        <f>+[2]Producción!F23</f>
        <v>Total</v>
      </c>
    </row>
    <row r="8" spans="1:7" ht="23.25" x14ac:dyDescent="0.35">
      <c r="A8" s="15" t="str">
        <f>+[2]Producción!A24</f>
        <v>Chorizos</v>
      </c>
      <c r="B8" s="15"/>
      <c r="C8" s="17">
        <f>+'01 Producción'!B20</f>
        <v>71314</v>
      </c>
      <c r="D8" s="17">
        <f>+'01 Producción'!C20</f>
        <v>57051</v>
      </c>
      <c r="E8" s="17">
        <f>+'01 Producción'!D20</f>
        <v>71314</v>
      </c>
      <c r="F8" s="17">
        <f>+'01 Producción'!E20</f>
        <v>85576</v>
      </c>
      <c r="G8" s="17">
        <f>SUM(C8:F8)</f>
        <v>285255</v>
      </c>
    </row>
    <row r="9" spans="1:7" ht="23.25" x14ac:dyDescent="0.35">
      <c r="A9" s="15" t="str">
        <f>+[2]Producción!A25</f>
        <v>Butifarras</v>
      </c>
      <c r="B9" s="15"/>
      <c r="C9" s="17">
        <f>+'01 Producción'!B21</f>
        <v>58115</v>
      </c>
      <c r="D9" s="17">
        <f>+'01 Producción'!C21</f>
        <v>46492</v>
      </c>
      <c r="E9" s="17">
        <f>+'01 Producción'!D21</f>
        <v>58115</v>
      </c>
      <c r="F9" s="17">
        <f>+'01 Producción'!E21</f>
        <v>69738</v>
      </c>
      <c r="G9" s="17">
        <f>SUM(C9:F9)</f>
        <v>232460</v>
      </c>
    </row>
    <row r="11" spans="1:7" ht="23.25" x14ac:dyDescent="0.35">
      <c r="A11" s="18" t="str">
        <f>+'[2]Materia Prima'!A32:G32</f>
        <v>PRESUPUESTO DE CONSUMO Y COSTO DE MATERIAS PRIMAS</v>
      </c>
      <c r="B11" s="18"/>
      <c r="C11" s="18"/>
      <c r="D11" s="18"/>
      <c r="E11" s="18"/>
      <c r="F11" s="18"/>
      <c r="G11" s="18"/>
    </row>
    <row r="12" spans="1:7" ht="23.25" x14ac:dyDescent="0.35">
      <c r="A12" s="18" t="str">
        <f>+'[2]Materia Prima'!A33:G33</f>
        <v>Produccion Requerida</v>
      </c>
      <c r="B12" s="18"/>
      <c r="C12" s="15" t="str">
        <f>+'[2]Materia Prima'!C33:I33</f>
        <v>Trimestre I</v>
      </c>
      <c r="D12" s="15" t="str">
        <f>+'[2]Materia Prima'!D33:J33</f>
        <v>Trimestre II</v>
      </c>
      <c r="E12" s="15" t="str">
        <f>+'[2]Materia Prima'!E33:K33</f>
        <v>Trimestre III</v>
      </c>
      <c r="F12" s="15" t="str">
        <f>+'[2]Materia Prima'!F33:L33</f>
        <v>Trimestre IV</v>
      </c>
      <c r="G12" s="15" t="str">
        <f>+'[2]Materia Prima'!G33:M33</f>
        <v>Total año</v>
      </c>
    </row>
    <row r="13" spans="1:7" ht="23.25" x14ac:dyDescent="0.35">
      <c r="A13" s="15" t="str">
        <f>+'[2]Materia Prima'!A34:G34</f>
        <v>Chorizos</v>
      </c>
      <c r="B13" s="15"/>
      <c r="C13" s="17">
        <f>+'02 Materia Prima'!C13</f>
        <v>0</v>
      </c>
      <c r="D13" s="17">
        <f>+'02 Materia Prima'!D13</f>
        <v>0</v>
      </c>
      <c r="E13" s="17">
        <f>+'02 Materia Prima'!E13</f>
        <v>0</v>
      </c>
      <c r="F13" s="17">
        <f>+'02 Materia Prima'!F13</f>
        <v>0</v>
      </c>
      <c r="G13" s="17">
        <f>SUM(C13:F13)</f>
        <v>0</v>
      </c>
    </row>
    <row r="14" spans="1:7" ht="23.25" x14ac:dyDescent="0.35">
      <c r="A14" s="15" t="str">
        <f>+'[2]Materia Prima'!A35:G35</f>
        <v>Butifarras</v>
      </c>
      <c r="B14" s="15"/>
      <c r="C14" s="17">
        <f>+'02 Materia Prima'!C14</f>
        <v>0</v>
      </c>
      <c r="D14" s="17">
        <f>+'02 Materia Prima'!D14</f>
        <v>0</v>
      </c>
      <c r="E14" s="17">
        <f>+'02 Materia Prima'!E14</f>
        <v>0</v>
      </c>
      <c r="F14" s="17">
        <f>+'02 Materia Prima'!F14</f>
        <v>0</v>
      </c>
      <c r="G14" s="17">
        <f>SUM(C14:F14)</f>
        <v>0</v>
      </c>
    </row>
    <row r="17" spans="1:10" ht="23.25" x14ac:dyDescent="0.35">
      <c r="A17" s="18" t="str">
        <f>+'[2]Materia Prima'!A36</f>
        <v>MATERIAS PRIMAS</v>
      </c>
      <c r="B17" s="18"/>
      <c r="C17" s="18"/>
      <c r="D17" s="18"/>
      <c r="E17" s="18"/>
      <c r="F17" s="18"/>
      <c r="G17" s="18"/>
    </row>
    <row r="18" spans="1:10" ht="23.25" x14ac:dyDescent="0.35">
      <c r="A18" s="15" t="str">
        <f>+'[2]Materia Prima'!A42</f>
        <v>Subtotal valor envoltura</v>
      </c>
      <c r="B18" s="15"/>
      <c r="C18" s="19">
        <f>+'02 Materia Prima'!C21</f>
        <v>0</v>
      </c>
      <c r="D18" s="19">
        <f>+'02 Materia Prima'!D21</f>
        <v>0</v>
      </c>
      <c r="E18" s="19">
        <f>+'02 Materia Prima'!E21</f>
        <v>0</v>
      </c>
      <c r="F18" s="19">
        <f>+'02 Materia Prima'!F21</f>
        <v>0</v>
      </c>
      <c r="G18" s="19">
        <f>SUM(C18:F18)</f>
        <v>0</v>
      </c>
    </row>
    <row r="19" spans="1:10" ht="23.25" x14ac:dyDescent="0.35">
      <c r="A19" s="15" t="str">
        <f>+'[2]Materia Prima'!A49</f>
        <v>Subtotal valor  relleno</v>
      </c>
      <c r="B19" s="15"/>
      <c r="C19" s="19">
        <f>+'02 Materia Prima'!C28</f>
        <v>0</v>
      </c>
      <c r="D19" s="19">
        <f>+'02 Materia Prima'!D28</f>
        <v>0</v>
      </c>
      <c r="E19" s="19">
        <f>+'02 Materia Prima'!E28</f>
        <v>0</v>
      </c>
      <c r="F19" s="19">
        <f>+'02 Materia Prima'!F28</f>
        <v>0</v>
      </c>
      <c r="G19" s="19">
        <f>SUM(C19:F19)</f>
        <v>0</v>
      </c>
    </row>
    <row r="20" spans="1:10" ht="23.25" x14ac:dyDescent="0.35">
      <c r="A20" s="20" t="str">
        <f>+'[2]Materia Prima'!A51</f>
        <v>Total consumo materia prima Envoltura y Relleno</v>
      </c>
      <c r="B20" s="20"/>
      <c r="C20" s="21">
        <f>SUM(C18:C19)</f>
        <v>0</v>
      </c>
      <c r="D20" s="21">
        <f>SUM(D18:D19)</f>
        <v>0</v>
      </c>
      <c r="E20" s="21">
        <f>SUM(E18:E19)</f>
        <v>0</v>
      </c>
      <c r="F20" s="21">
        <f>SUM(F18:F19)</f>
        <v>0</v>
      </c>
      <c r="G20" s="21">
        <f>SUM(G18:G19)</f>
        <v>0</v>
      </c>
    </row>
    <row r="23" spans="1:10" ht="23.25" x14ac:dyDescent="0.35">
      <c r="A23" s="18" t="str">
        <f>+'[2]Mano de obra '!A34</f>
        <v>PRESUPUESTO DE MANO DE OBRA DIRECTA</v>
      </c>
      <c r="B23" s="18"/>
      <c r="C23" s="18"/>
      <c r="D23" s="18"/>
      <c r="E23" s="18"/>
      <c r="F23" s="18"/>
      <c r="G23" s="18"/>
    </row>
    <row r="24" spans="1:10" ht="23.25" x14ac:dyDescent="0.35">
      <c r="A24" s="15" t="str">
        <f>CONCATENATE('[2]Mano de obra '!A51,'[2]Mano de obra '!A35)</f>
        <v>Total MOD Chorizos</v>
      </c>
      <c r="B24" s="15"/>
      <c r="C24" s="19">
        <f>+'03 Mano de obra '!C24</f>
        <v>0</v>
      </c>
      <c r="D24" s="19">
        <f>+'03 Mano de obra '!D24</f>
        <v>0</v>
      </c>
      <c r="E24" s="19">
        <f>+'03 Mano de obra '!E24</f>
        <v>0</v>
      </c>
      <c r="F24" s="19">
        <f>+'03 Mano de obra '!F24</f>
        <v>0</v>
      </c>
      <c r="G24" s="19">
        <f>SUM(C24:F24)</f>
        <v>0</v>
      </c>
    </row>
    <row r="25" spans="1:10" ht="23.25" x14ac:dyDescent="0.35">
      <c r="A25" s="15" t="str">
        <f>CONCATENATE('[2]Mano de obra '!A51,'[2]Mano de obra '!A44)</f>
        <v>Total MOD Butifarras</v>
      </c>
      <c r="B25" s="15"/>
      <c r="C25" s="19">
        <f>+'03 Mano de obra '!C34</f>
        <v>0</v>
      </c>
      <c r="D25" s="19">
        <f>+'03 Mano de obra '!D34</f>
        <v>0</v>
      </c>
      <c r="E25" s="19">
        <f>+'03 Mano de obra '!E34</f>
        <v>0</v>
      </c>
      <c r="F25" s="19">
        <f>+'03 Mano de obra '!F34</f>
        <v>0</v>
      </c>
      <c r="G25" s="19">
        <f>SUM(C25:F25)</f>
        <v>0</v>
      </c>
    </row>
    <row r="26" spans="1:10" ht="23.25" x14ac:dyDescent="0.35">
      <c r="A26" s="20" t="str">
        <f>+'[2]Mano de obra '!A53</f>
        <v>Total MOD Chorizos  Y Butifarras</v>
      </c>
      <c r="B26" s="20"/>
      <c r="C26" s="21">
        <f>SUM(C24:C25)</f>
        <v>0</v>
      </c>
      <c r="D26" s="21">
        <f>SUM(D24:D25)</f>
        <v>0</v>
      </c>
      <c r="E26" s="21">
        <f>SUM(E24:E25)</f>
        <v>0</v>
      </c>
      <c r="F26" s="21">
        <f>SUM(F24:F25)</f>
        <v>0</v>
      </c>
      <c r="G26" s="21">
        <f>SUM(G24:G25)</f>
        <v>0</v>
      </c>
    </row>
    <row r="28" spans="1:10" ht="23.25" x14ac:dyDescent="0.35">
      <c r="A28" s="18" t="s">
        <v>84</v>
      </c>
      <c r="B28" s="18"/>
      <c r="C28" s="18"/>
      <c r="D28" s="18"/>
      <c r="E28" s="18"/>
      <c r="F28" s="18"/>
      <c r="G28" s="18"/>
    </row>
    <row r="29" spans="1:10" ht="23.25" x14ac:dyDescent="0.35">
      <c r="A29" s="15" t="str">
        <f>+'04-A CIF '!A62</f>
        <v>Total CIF  0</v>
      </c>
      <c r="B29" s="15"/>
      <c r="C29" s="19">
        <f>+'04-A CIF '!C62</f>
        <v>0</v>
      </c>
      <c r="D29" s="19">
        <f>+'04-A CIF '!D62</f>
        <v>0</v>
      </c>
      <c r="E29" s="19">
        <f>+'04-A CIF '!E62</f>
        <v>0</v>
      </c>
      <c r="F29" s="19">
        <f>+'04-A CIF '!F62</f>
        <v>0</v>
      </c>
      <c r="G29" s="19">
        <f>+'04-A CIF '!G62</f>
        <v>0</v>
      </c>
    </row>
    <row r="30" spans="1:10" ht="23.25" x14ac:dyDescent="0.35">
      <c r="A30" s="15" t="str">
        <f>+'04-A CIF '!A67</f>
        <v>Total CIF  0</v>
      </c>
      <c r="B30" s="15"/>
      <c r="C30" s="19">
        <f>+'04-A CIF '!C67</f>
        <v>0</v>
      </c>
      <c r="D30" s="19">
        <f>+'04-A CIF '!D67</f>
        <v>0</v>
      </c>
      <c r="E30" s="19">
        <f>+'04-A CIF '!E67</f>
        <v>0</v>
      </c>
      <c r="F30" s="19">
        <f>+'04-A CIF '!F67</f>
        <v>0</v>
      </c>
      <c r="G30" s="19">
        <f>+'04-A CIF '!G67</f>
        <v>0</v>
      </c>
    </row>
    <row r="31" spans="1:10" ht="23.25" x14ac:dyDescent="0.35">
      <c r="A31" s="20"/>
      <c r="B31" s="20"/>
      <c r="C31" s="21">
        <f>+C29+C30</f>
        <v>0</v>
      </c>
      <c r="D31" s="21">
        <f>+D29+D30</f>
        <v>0</v>
      </c>
      <c r="E31" s="21">
        <f>+E29+E30</f>
        <v>0</v>
      </c>
      <c r="F31" s="21">
        <f>+F29+F30</f>
        <v>0</v>
      </c>
      <c r="G31" s="21">
        <f>+G29+G30</f>
        <v>0</v>
      </c>
    </row>
    <row r="32" spans="1:10" x14ac:dyDescent="0.25">
      <c r="C32" s="26">
        <f>+C31-'04-A CIF '!C68</f>
        <v>0</v>
      </c>
      <c r="D32" s="26">
        <f>+D31-'04-A CIF '!D68</f>
        <v>0</v>
      </c>
      <c r="E32" s="26">
        <f>+E31-'04-A CIF '!E68</f>
        <v>0</v>
      </c>
      <c r="F32" s="26">
        <f>+F31-'04-A CIF '!F68</f>
        <v>0</v>
      </c>
      <c r="G32" s="26">
        <f>+G31-'04-A CIF '!G68</f>
        <v>0</v>
      </c>
      <c r="J32" t="s">
        <v>111</v>
      </c>
    </row>
    <row r="34" spans="1:7" ht="21" x14ac:dyDescent="0.35">
      <c r="A34" s="30" t="str">
        <f>CONCATENATE(J32," ",A8)</f>
        <v>Costo total  Chorizos</v>
      </c>
      <c r="B34" s="30"/>
      <c r="C34" s="31">
        <f>+C18+C24+C29</f>
        <v>0</v>
      </c>
      <c r="D34" s="31">
        <f>+D18+D24+D29</f>
        <v>0</v>
      </c>
      <c r="E34" s="31">
        <f>+E18+E24+E29</f>
        <v>0</v>
      </c>
      <c r="F34" s="31">
        <f>+F18+F24+F29</f>
        <v>0</v>
      </c>
      <c r="G34" s="31">
        <f>+G18+G24+G29</f>
        <v>0</v>
      </c>
    </row>
    <row r="35" spans="1:7" ht="21" x14ac:dyDescent="0.35">
      <c r="A35" s="30" t="s">
        <v>110</v>
      </c>
      <c r="B35" s="30"/>
      <c r="C35" s="32">
        <f>+C13</f>
        <v>0</v>
      </c>
      <c r="D35" s="32">
        <f>+D13</f>
        <v>0</v>
      </c>
      <c r="E35" s="32">
        <f>+E13</f>
        <v>0</v>
      </c>
      <c r="F35" s="32">
        <f>+F13</f>
        <v>0</v>
      </c>
      <c r="G35" s="32">
        <f>+G13</f>
        <v>0</v>
      </c>
    </row>
    <row r="36" spans="1:7" ht="21" x14ac:dyDescent="0.35">
      <c r="A36" s="30" t="s">
        <v>106</v>
      </c>
      <c r="B36" s="30"/>
      <c r="C36" s="31" t="e">
        <f>+C34/C35</f>
        <v>#DIV/0!</v>
      </c>
      <c r="D36" s="31" t="e">
        <f>+D34/D35</f>
        <v>#DIV/0!</v>
      </c>
      <c r="E36" s="31" t="e">
        <f>+E34/E35</f>
        <v>#DIV/0!</v>
      </c>
      <c r="F36" s="31" t="e">
        <f>+F34/F35</f>
        <v>#DIV/0!</v>
      </c>
      <c r="G36" s="31" t="e">
        <f>+G34/G35</f>
        <v>#DIV/0!</v>
      </c>
    </row>
    <row r="39" spans="1:7" ht="21" x14ac:dyDescent="0.35">
      <c r="A39" s="30" t="str">
        <f>CONCATENATE(J32," ",A9)</f>
        <v>Costo total  Butifarras</v>
      </c>
      <c r="B39" s="27"/>
      <c r="C39" s="28">
        <f>+C19+C25+C30</f>
        <v>0</v>
      </c>
      <c r="D39" s="28">
        <f>+D19+D25+D30</f>
        <v>0</v>
      </c>
      <c r="E39" s="28">
        <f>+E19+E25+E30</f>
        <v>0</v>
      </c>
      <c r="F39" s="28">
        <f>+F19+F25+F30</f>
        <v>0</v>
      </c>
      <c r="G39" s="28">
        <f>+G19+G25+G30</f>
        <v>0</v>
      </c>
    </row>
    <row r="40" spans="1:7" ht="18.75" x14ac:dyDescent="0.3">
      <c r="A40" s="27" t="str">
        <f>+A35</f>
        <v>UNIDADES PRODUCIDAS</v>
      </c>
      <c r="B40" s="27"/>
      <c r="C40" s="29">
        <f>+C14</f>
        <v>0</v>
      </c>
      <c r="D40" s="29">
        <f>+D14</f>
        <v>0</v>
      </c>
      <c r="E40" s="29">
        <f>+E14</f>
        <v>0</v>
      </c>
      <c r="F40" s="29">
        <f>+F14</f>
        <v>0</v>
      </c>
      <c r="G40" s="29">
        <f>+G14</f>
        <v>0</v>
      </c>
    </row>
    <row r="41" spans="1:7" ht="18.75" x14ac:dyDescent="0.3">
      <c r="A41" s="27" t="s">
        <v>106</v>
      </c>
      <c r="B41" s="27"/>
      <c r="C41" s="28" t="e">
        <f>+C39/C40</f>
        <v>#DIV/0!</v>
      </c>
      <c r="D41" s="28" t="e">
        <f>+D39/D40</f>
        <v>#DIV/0!</v>
      </c>
      <c r="E41" s="28" t="e">
        <f>+E39/E40</f>
        <v>#DIV/0!</v>
      </c>
      <c r="F41" s="28" t="e">
        <f>+F39/F40</f>
        <v>#DIV/0!</v>
      </c>
      <c r="G41" s="28" t="e">
        <f>+G39/G40</f>
        <v>#DIV/0!</v>
      </c>
    </row>
  </sheetData>
  <mergeCells count="2">
    <mergeCell ref="A4:G4"/>
    <mergeCell ref="A6:E6"/>
  </mergeCells>
  <pageMargins left="0.70866141732283472" right="0.70866141732283472" top="0.74803149606299213" bottom="0.74803149606299213" header="0.31496062992125984" footer="0.31496062992125984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7E12-C3D4-48F7-8996-41E57EF712B4}">
  <dimension ref="A1:J101"/>
  <sheetViews>
    <sheetView topLeftCell="A4" zoomScaleNormal="100" zoomScaleSheetLayoutView="70" workbookViewId="0">
      <selection activeCell="F17" sqref="F17"/>
    </sheetView>
  </sheetViews>
  <sheetFormatPr baseColWidth="10" defaultColWidth="0" defaultRowHeight="23.25" x14ac:dyDescent="0.35"/>
  <cols>
    <col min="1" max="1" width="20.85546875" style="389" customWidth="1"/>
    <col min="2" max="2" width="21.28515625" style="389" customWidth="1"/>
    <col min="3" max="3" width="32.85546875" style="389" customWidth="1"/>
    <col min="4" max="4" width="28.85546875" style="389" customWidth="1"/>
    <col min="5" max="5" width="23.7109375" style="389" bestFit="1" customWidth="1"/>
    <col min="6" max="6" width="12.140625" style="389" bestFit="1" customWidth="1"/>
    <col min="7" max="7" width="11.42578125" style="389" customWidth="1"/>
    <col min="8" max="10" width="0" style="389" hidden="1" customWidth="1"/>
    <col min="11" max="16384" width="11.42578125" style="389" hidden="1"/>
  </cols>
  <sheetData>
    <row r="1" spans="1:6" ht="24" thickBot="1" x14ac:dyDescent="0.4">
      <c r="A1" s="417"/>
      <c r="B1" s="417"/>
      <c r="C1" s="417"/>
      <c r="D1" s="417"/>
      <c r="E1" s="417"/>
      <c r="F1" s="417"/>
    </row>
    <row r="2" spans="1:6" ht="24" thickTop="1" x14ac:dyDescent="0.35">
      <c r="B2" s="389" t="s">
        <v>284</v>
      </c>
    </row>
    <row r="3" spans="1:6" x14ac:dyDescent="0.35">
      <c r="A3" s="390" t="s">
        <v>294</v>
      </c>
      <c r="B3" s="390"/>
      <c r="C3" s="389" t="str">
        <f>+B2</f>
        <v>CHORIZOS</v>
      </c>
      <c r="D3" s="390"/>
    </row>
    <row r="4" spans="1:6" ht="27.75" x14ac:dyDescent="0.35">
      <c r="A4" s="405" t="s">
        <v>5</v>
      </c>
      <c r="B4" s="405" t="s">
        <v>6</v>
      </c>
      <c r="C4" s="405" t="s">
        <v>7</v>
      </c>
      <c r="D4" s="405" t="s">
        <v>285</v>
      </c>
    </row>
    <row r="5" spans="1:6" x14ac:dyDescent="0.35">
      <c r="A5" s="401"/>
      <c r="B5" s="401"/>
      <c r="C5" s="401"/>
      <c r="D5" s="398"/>
    </row>
    <row r="6" spans="1:6" x14ac:dyDescent="0.35">
      <c r="A6" s="401"/>
      <c r="B6" s="401"/>
      <c r="C6" s="401"/>
      <c r="D6" s="398"/>
    </row>
    <row r="7" spans="1:6" x14ac:dyDescent="0.35">
      <c r="A7" s="401"/>
      <c r="B7" s="401"/>
      <c r="C7" s="401"/>
      <c r="D7" s="398"/>
    </row>
    <row r="8" spans="1:6" x14ac:dyDescent="0.35">
      <c r="A8" s="401"/>
      <c r="B8" s="401"/>
      <c r="C8" s="401"/>
      <c r="D8" s="398"/>
    </row>
    <row r="9" spans="1:6" x14ac:dyDescent="0.35">
      <c r="A9" s="401"/>
      <c r="B9" s="401"/>
      <c r="C9" s="401"/>
      <c r="D9" s="398"/>
    </row>
    <row r="10" spans="1:6" x14ac:dyDescent="0.35">
      <c r="A10" s="401"/>
      <c r="B10" s="401"/>
      <c r="C10" s="401"/>
      <c r="D10" s="398"/>
    </row>
    <row r="11" spans="1:6" x14ac:dyDescent="0.35">
      <c r="A11" s="401"/>
      <c r="B11" s="401"/>
      <c r="C11" s="401"/>
      <c r="D11" s="398"/>
    </row>
    <row r="12" spans="1:6" x14ac:dyDescent="0.35">
      <c r="A12" s="402"/>
      <c r="B12" s="402"/>
      <c r="C12" s="402"/>
      <c r="D12" s="398"/>
    </row>
    <row r="14" spans="1:6" x14ac:dyDescent="0.35">
      <c r="A14" s="391"/>
      <c r="C14" s="449" t="s">
        <v>9</v>
      </c>
      <c r="D14" s="449"/>
    </row>
    <row r="15" spans="1:6" x14ac:dyDescent="0.35">
      <c r="A15" s="391"/>
      <c r="C15" s="414" t="s">
        <v>10</v>
      </c>
      <c r="D15" s="415"/>
    </row>
    <row r="16" spans="1:6" x14ac:dyDescent="0.35">
      <c r="A16" s="391"/>
      <c r="C16" s="414" t="s">
        <v>11</v>
      </c>
      <c r="D16" s="415"/>
    </row>
    <row r="17" spans="1:6" x14ac:dyDescent="0.35">
      <c r="A17" s="391"/>
      <c r="C17" s="414" t="s">
        <v>12</v>
      </c>
      <c r="D17" s="415"/>
    </row>
    <row r="18" spans="1:6" x14ac:dyDescent="0.35">
      <c r="A18" s="391"/>
      <c r="B18" s="403"/>
      <c r="C18" s="404"/>
      <c r="D18" s="391"/>
      <c r="E18" s="392"/>
      <c r="F18" s="391"/>
    </row>
    <row r="19" spans="1:6" x14ac:dyDescent="0.35">
      <c r="A19" s="391" t="s">
        <v>293</v>
      </c>
      <c r="B19" s="394"/>
      <c r="C19" s="395" t="str">
        <f>+B2</f>
        <v>CHORIZOS</v>
      </c>
      <c r="D19" s="391"/>
      <c r="E19" s="391"/>
      <c r="F19" s="391"/>
    </row>
    <row r="20" spans="1:6" x14ac:dyDescent="0.35">
      <c r="A20" s="405" t="s">
        <v>295</v>
      </c>
      <c r="B20" s="405" t="s">
        <v>3</v>
      </c>
      <c r="C20" s="405" t="s">
        <v>4</v>
      </c>
      <c r="D20" s="405" t="s">
        <v>286</v>
      </c>
    </row>
    <row r="21" spans="1:6" x14ac:dyDescent="0.35">
      <c r="A21" s="406"/>
      <c r="B21" s="406"/>
      <c r="C21" s="401"/>
      <c r="D21" s="407"/>
    </row>
    <row r="22" spans="1:6" x14ac:dyDescent="0.35">
      <c r="A22" s="406"/>
      <c r="B22" s="406"/>
      <c r="C22" s="401"/>
      <c r="D22" s="412"/>
    </row>
    <row r="23" spans="1:6" x14ac:dyDescent="0.35">
      <c r="A23" s="406"/>
      <c r="B23" s="406"/>
      <c r="C23" s="401"/>
      <c r="D23" s="412"/>
    </row>
    <row r="24" spans="1:6" x14ac:dyDescent="0.35">
      <c r="A24" s="406"/>
      <c r="B24" s="406"/>
      <c r="C24" s="401"/>
      <c r="D24" s="412"/>
    </row>
    <row r="25" spans="1:6" x14ac:dyDescent="0.35">
      <c r="A25" s="406"/>
      <c r="B25" s="406"/>
      <c r="C25" s="401"/>
      <c r="D25" s="412"/>
    </row>
    <row r="26" spans="1:6" x14ac:dyDescent="0.35">
      <c r="A26" s="406"/>
      <c r="B26" s="405"/>
      <c r="C26" s="401"/>
      <c r="D26" s="412"/>
    </row>
    <row r="27" spans="1:6" x14ac:dyDescent="0.35">
      <c r="A27" s="406"/>
      <c r="B27" s="405"/>
      <c r="C27" s="401"/>
      <c r="D27" s="412"/>
    </row>
    <row r="28" spans="1:6" x14ac:dyDescent="0.35">
      <c r="A28" s="405"/>
      <c r="B28" s="405"/>
      <c r="C28" s="409"/>
      <c r="D28" s="410"/>
    </row>
    <row r="29" spans="1:6" x14ac:dyDescent="0.35">
      <c r="A29" s="398"/>
      <c r="B29" s="398"/>
      <c r="C29" s="398"/>
      <c r="D29" s="398"/>
    </row>
    <row r="30" spans="1:6" x14ac:dyDescent="0.35">
      <c r="A30" s="448" t="s">
        <v>16</v>
      </c>
      <c r="B30" s="448"/>
      <c r="C30" s="448"/>
      <c r="D30" s="413"/>
    </row>
    <row r="31" spans="1:6" x14ac:dyDescent="0.35">
      <c r="A31" s="448" t="s">
        <v>17</v>
      </c>
      <c r="B31" s="448"/>
      <c r="C31" s="448"/>
      <c r="D31" s="398"/>
      <c r="E31" s="396"/>
    </row>
    <row r="32" spans="1:6" x14ac:dyDescent="0.35">
      <c r="A32" s="448" t="s">
        <v>1</v>
      </c>
      <c r="B32" s="448"/>
      <c r="C32" s="448"/>
      <c r="D32" s="411"/>
      <c r="E32" s="397"/>
    </row>
    <row r="35" spans="1:6" x14ac:dyDescent="0.35">
      <c r="A35" s="400" t="s">
        <v>246</v>
      </c>
      <c r="B35" s="400"/>
      <c r="C35" s="400" t="str">
        <f>+B2</f>
        <v>CHORIZOS</v>
      </c>
      <c r="D35" s="400"/>
      <c r="E35" s="400"/>
      <c r="F35" s="400"/>
    </row>
    <row r="36" spans="1:6" x14ac:dyDescent="0.35">
      <c r="A36" s="405" t="s">
        <v>296</v>
      </c>
      <c r="B36" s="405" t="s">
        <v>3</v>
      </c>
      <c r="C36" s="405" t="s">
        <v>4</v>
      </c>
      <c r="D36" s="405" t="s">
        <v>292</v>
      </c>
    </row>
    <row r="37" spans="1:6" x14ac:dyDescent="0.35">
      <c r="A37" s="406"/>
      <c r="B37" s="406"/>
      <c r="C37" s="401"/>
      <c r="D37" s="407"/>
    </row>
    <row r="38" spans="1:6" x14ac:dyDescent="0.35">
      <c r="A38" s="406"/>
      <c r="B38" s="406"/>
      <c r="C38" s="401"/>
      <c r="D38" s="408"/>
    </row>
    <row r="39" spans="1:6" x14ac:dyDescent="0.35">
      <c r="A39" s="406"/>
      <c r="B39" s="406"/>
      <c r="C39" s="401"/>
      <c r="D39" s="408"/>
    </row>
    <row r="40" spans="1:6" x14ac:dyDescent="0.35">
      <c r="A40" s="406"/>
      <c r="B40" s="406"/>
      <c r="C40" s="401"/>
      <c r="D40" s="408"/>
    </row>
    <row r="41" spans="1:6" x14ac:dyDescent="0.35">
      <c r="A41" s="406"/>
      <c r="B41" s="406"/>
      <c r="C41" s="401"/>
      <c r="D41" s="408"/>
    </row>
    <row r="42" spans="1:6" x14ac:dyDescent="0.35">
      <c r="A42" s="406"/>
      <c r="B42" s="406"/>
      <c r="C42" s="401"/>
      <c r="D42" s="408"/>
    </row>
    <row r="43" spans="1:6" x14ac:dyDescent="0.35">
      <c r="A43" s="406"/>
      <c r="B43" s="406"/>
      <c r="C43" s="401"/>
      <c r="D43" s="408"/>
    </row>
    <row r="44" spans="1:6" x14ac:dyDescent="0.35">
      <c r="A44" s="405"/>
      <c r="B44" s="405"/>
      <c r="C44" s="409"/>
      <c r="D44" s="410"/>
    </row>
    <row r="45" spans="1:6" x14ac:dyDescent="0.35">
      <c r="A45" s="398"/>
      <c r="B45" s="398"/>
      <c r="C45" s="398"/>
      <c r="D45" s="398"/>
    </row>
    <row r="46" spans="1:6" x14ac:dyDescent="0.35">
      <c r="A46" s="448" t="s">
        <v>16</v>
      </c>
      <c r="B46" s="448"/>
      <c r="C46" s="448"/>
      <c r="D46" s="411"/>
    </row>
    <row r="47" spans="1:6" x14ac:dyDescent="0.35">
      <c r="A47" s="448" t="s">
        <v>17</v>
      </c>
      <c r="B47" s="448"/>
      <c r="C47" s="448"/>
      <c r="D47" s="411"/>
    </row>
    <row r="48" spans="1:6" x14ac:dyDescent="0.35">
      <c r="A48" s="448" t="s">
        <v>1</v>
      </c>
      <c r="B48" s="448"/>
      <c r="C48" s="448"/>
      <c r="D48" s="411"/>
      <c r="E48" s="397"/>
    </row>
    <row r="51" spans="1:4" x14ac:dyDescent="0.35">
      <c r="A51" s="398" t="s">
        <v>287</v>
      </c>
      <c r="B51" s="398" t="str">
        <f>+B2</f>
        <v>CHORIZOS</v>
      </c>
      <c r="C51" s="398" t="str">
        <f>+A56</f>
        <v>Butifarras</v>
      </c>
    </row>
    <row r="52" spans="1:4" x14ac:dyDescent="0.35">
      <c r="A52" s="398" t="s">
        <v>288</v>
      </c>
      <c r="B52" s="399"/>
      <c r="C52" s="399"/>
    </row>
    <row r="53" spans="1:4" x14ac:dyDescent="0.35">
      <c r="A53" s="398" t="s">
        <v>289</v>
      </c>
      <c r="B53" s="399"/>
      <c r="C53" s="399"/>
    </row>
    <row r="54" spans="1:4" x14ac:dyDescent="0.35">
      <c r="A54" s="398" t="s">
        <v>290</v>
      </c>
      <c r="B54" s="399"/>
      <c r="C54" s="399"/>
    </row>
    <row r="56" spans="1:4" x14ac:dyDescent="0.35">
      <c r="A56" s="389" t="s">
        <v>291</v>
      </c>
    </row>
    <row r="57" spans="1:4" x14ac:dyDescent="0.35">
      <c r="A57" s="390" t="s">
        <v>13</v>
      </c>
      <c r="B57" s="390"/>
      <c r="C57" s="389" t="str">
        <f>+A56</f>
        <v>Butifarras</v>
      </c>
      <c r="D57" s="390"/>
    </row>
    <row r="58" spans="1:4" ht="27.75" x14ac:dyDescent="0.35">
      <c r="A58" s="405" t="s">
        <v>5</v>
      </c>
      <c r="B58" s="405" t="s">
        <v>6</v>
      </c>
      <c r="C58" s="405" t="s">
        <v>7</v>
      </c>
      <c r="D58" s="405" t="s">
        <v>285</v>
      </c>
    </row>
    <row r="59" spans="1:4" x14ac:dyDescent="0.35">
      <c r="A59" s="401"/>
      <c r="B59" s="401"/>
      <c r="C59" s="401"/>
      <c r="D59" s="398"/>
    </row>
    <row r="60" spans="1:4" x14ac:dyDescent="0.35">
      <c r="A60" s="401"/>
      <c r="B60" s="401"/>
      <c r="C60" s="401"/>
      <c r="D60" s="398"/>
    </row>
    <row r="61" spans="1:4" x14ac:dyDescent="0.35">
      <c r="A61" s="401"/>
      <c r="B61" s="401"/>
      <c r="C61" s="401"/>
      <c r="D61" s="398"/>
    </row>
    <row r="62" spans="1:4" x14ac:dyDescent="0.35">
      <c r="A62" s="401"/>
      <c r="B62" s="401"/>
      <c r="C62" s="401"/>
      <c r="D62" s="398"/>
    </row>
    <row r="63" spans="1:4" x14ac:dyDescent="0.35">
      <c r="A63" s="401"/>
      <c r="B63" s="401"/>
      <c r="C63" s="401"/>
      <c r="D63" s="398"/>
    </row>
    <row r="64" spans="1:4" x14ac:dyDescent="0.35">
      <c r="A64" s="401"/>
      <c r="B64" s="401"/>
      <c r="C64" s="401"/>
      <c r="D64" s="398"/>
    </row>
    <row r="65" spans="1:6" x14ac:dyDescent="0.35">
      <c r="A65" s="401"/>
      <c r="B65" s="401"/>
      <c r="C65" s="401"/>
      <c r="D65" s="398"/>
    </row>
    <row r="66" spans="1:6" x14ac:dyDescent="0.35">
      <c r="A66" s="402"/>
      <c r="B66" s="402"/>
      <c r="C66" s="402"/>
      <c r="D66" s="398"/>
    </row>
    <row r="68" spans="1:6" x14ac:dyDescent="0.35">
      <c r="A68" s="391"/>
      <c r="B68" s="449" t="s">
        <v>9</v>
      </c>
      <c r="C68" s="449"/>
      <c r="D68" s="391"/>
      <c r="E68" s="392"/>
      <c r="F68" s="391"/>
    </row>
    <row r="69" spans="1:6" x14ac:dyDescent="0.35">
      <c r="A69" s="391"/>
      <c r="B69" s="414" t="s">
        <v>10</v>
      </c>
      <c r="C69" s="415"/>
      <c r="D69" s="391"/>
      <c r="F69" s="391"/>
    </row>
    <row r="70" spans="1:6" x14ac:dyDescent="0.35">
      <c r="A70" s="391"/>
      <c r="B70" s="414" t="s">
        <v>11</v>
      </c>
      <c r="C70" s="415"/>
      <c r="D70" s="391"/>
      <c r="E70" s="393"/>
      <c r="F70" s="391"/>
    </row>
    <row r="71" spans="1:6" x14ac:dyDescent="0.35">
      <c r="A71" s="391"/>
      <c r="B71" s="414" t="s">
        <v>12</v>
      </c>
      <c r="C71" s="415"/>
      <c r="D71" s="391"/>
      <c r="E71" s="392"/>
      <c r="F71" s="391"/>
    </row>
    <row r="72" spans="1:6" x14ac:dyDescent="0.35">
      <c r="A72" s="391"/>
      <c r="B72" s="394"/>
      <c r="C72" s="395"/>
      <c r="D72" s="391"/>
      <c r="E72" s="391"/>
      <c r="F72" s="391"/>
    </row>
    <row r="73" spans="1:6" x14ac:dyDescent="0.35">
      <c r="A73" s="400" t="s">
        <v>293</v>
      </c>
      <c r="B73" s="400"/>
      <c r="C73" s="416" t="str">
        <f>+A56</f>
        <v>Butifarras</v>
      </c>
      <c r="D73" s="400"/>
      <c r="E73" s="400"/>
      <c r="F73" s="400"/>
    </row>
    <row r="74" spans="1:6" x14ac:dyDescent="0.35">
      <c r="A74" s="405" t="s">
        <v>296</v>
      </c>
      <c r="B74" s="405" t="s">
        <v>3</v>
      </c>
      <c r="C74" s="405" t="s">
        <v>4</v>
      </c>
      <c r="D74" s="405" t="s">
        <v>286</v>
      </c>
    </row>
    <row r="75" spans="1:6" x14ac:dyDescent="0.35">
      <c r="A75" s="406"/>
      <c r="B75" s="406"/>
      <c r="C75" s="401"/>
      <c r="D75" s="407"/>
    </row>
    <row r="76" spans="1:6" x14ac:dyDescent="0.35">
      <c r="A76" s="406"/>
      <c r="B76" s="406"/>
      <c r="C76" s="401"/>
      <c r="D76" s="412"/>
    </row>
    <row r="77" spans="1:6" x14ac:dyDescent="0.35">
      <c r="A77" s="406"/>
      <c r="B77" s="406"/>
      <c r="C77" s="401"/>
      <c r="D77" s="412"/>
    </row>
    <row r="78" spans="1:6" x14ac:dyDescent="0.35">
      <c r="A78" s="406"/>
      <c r="B78" s="406"/>
      <c r="C78" s="401"/>
      <c r="D78" s="412"/>
    </row>
    <row r="79" spans="1:6" x14ac:dyDescent="0.35">
      <c r="A79" s="406"/>
      <c r="B79" s="406"/>
      <c r="C79" s="401"/>
      <c r="D79" s="412"/>
    </row>
    <row r="80" spans="1:6" x14ac:dyDescent="0.35">
      <c r="A80" s="406"/>
      <c r="B80" s="405"/>
      <c r="C80" s="401"/>
      <c r="D80" s="412"/>
    </row>
    <row r="81" spans="1:6" x14ac:dyDescent="0.35">
      <c r="A81" s="406"/>
      <c r="B81" s="405"/>
      <c r="C81" s="401"/>
      <c r="D81" s="412"/>
    </row>
    <row r="82" spans="1:6" ht="24" customHeight="1" x14ac:dyDescent="0.35">
      <c r="A82" s="405"/>
      <c r="B82" s="405"/>
      <c r="C82" s="409"/>
      <c r="D82" s="410"/>
    </row>
    <row r="83" spans="1:6" x14ac:dyDescent="0.35">
      <c r="A83" s="398"/>
      <c r="B83" s="398"/>
      <c r="C83" s="398"/>
      <c r="D83" s="398"/>
    </row>
    <row r="84" spans="1:6" x14ac:dyDescent="0.35">
      <c r="A84" s="448" t="s">
        <v>16</v>
      </c>
      <c r="B84" s="448"/>
      <c r="C84" s="448"/>
      <c r="D84" s="413"/>
    </row>
    <row r="85" spans="1:6" x14ac:dyDescent="0.35">
      <c r="A85" s="448" t="s">
        <v>17</v>
      </c>
      <c r="B85" s="448"/>
      <c r="C85" s="448"/>
      <c r="D85" s="398"/>
      <c r="E85" s="396"/>
    </row>
    <row r="86" spans="1:6" x14ac:dyDescent="0.35">
      <c r="A86" s="448" t="s">
        <v>1</v>
      </c>
      <c r="B86" s="448"/>
      <c r="C86" s="448"/>
      <c r="D86" s="411"/>
      <c r="E86" s="397"/>
    </row>
    <row r="88" spans="1:6" x14ac:dyDescent="0.35">
      <c r="A88" s="400" t="s">
        <v>246</v>
      </c>
      <c r="B88" s="400"/>
      <c r="C88" s="416" t="str">
        <f>+C73</f>
        <v>Butifarras</v>
      </c>
      <c r="D88" s="400"/>
      <c r="E88" s="400"/>
      <c r="F88" s="400"/>
    </row>
    <row r="89" spans="1:6" x14ac:dyDescent="0.35">
      <c r="A89" s="405" t="s">
        <v>296</v>
      </c>
      <c r="B89" s="405" t="s">
        <v>3</v>
      </c>
      <c r="C89" s="405" t="s">
        <v>4</v>
      </c>
      <c r="D89" s="405" t="s">
        <v>292</v>
      </c>
    </row>
    <row r="90" spans="1:6" x14ac:dyDescent="0.35">
      <c r="A90" s="406"/>
      <c r="B90" s="406"/>
      <c r="C90" s="401"/>
      <c r="D90" s="407"/>
    </row>
    <row r="91" spans="1:6" x14ac:dyDescent="0.35">
      <c r="A91" s="406"/>
      <c r="B91" s="406"/>
      <c r="C91" s="401"/>
      <c r="D91" s="408"/>
    </row>
    <row r="92" spans="1:6" x14ac:dyDescent="0.35">
      <c r="A92" s="406"/>
      <c r="B92" s="406"/>
      <c r="C92" s="401"/>
      <c r="D92" s="408"/>
    </row>
    <row r="93" spans="1:6" x14ac:dyDescent="0.35">
      <c r="A93" s="406"/>
      <c r="B93" s="406"/>
      <c r="C93" s="401"/>
      <c r="D93" s="408"/>
    </row>
    <row r="94" spans="1:6" x14ac:dyDescent="0.35">
      <c r="A94" s="406"/>
      <c r="B94" s="406"/>
      <c r="C94" s="401"/>
      <c r="D94" s="408"/>
    </row>
    <row r="95" spans="1:6" x14ac:dyDescent="0.35">
      <c r="A95" s="406"/>
      <c r="B95" s="406"/>
      <c r="C95" s="401"/>
      <c r="D95" s="408"/>
    </row>
    <row r="96" spans="1:6" x14ac:dyDescent="0.35">
      <c r="A96" s="406"/>
      <c r="B96" s="406"/>
      <c r="C96" s="401"/>
      <c r="D96" s="408"/>
    </row>
    <row r="97" spans="1:5" ht="24" customHeight="1" x14ac:dyDescent="0.35">
      <c r="A97" s="405"/>
      <c r="B97" s="405"/>
      <c r="C97" s="409"/>
      <c r="D97" s="410"/>
    </row>
    <row r="98" spans="1:5" x14ac:dyDescent="0.35">
      <c r="A98" s="398"/>
      <c r="B98" s="398"/>
      <c r="C98" s="398"/>
      <c r="D98" s="398"/>
    </row>
    <row r="99" spans="1:5" x14ac:dyDescent="0.35">
      <c r="A99" s="448" t="s">
        <v>238</v>
      </c>
      <c r="B99" s="448"/>
      <c r="C99" s="448"/>
      <c r="D99" s="411"/>
    </row>
    <row r="100" spans="1:5" x14ac:dyDescent="0.35">
      <c r="A100" s="448" t="s">
        <v>17</v>
      </c>
      <c r="B100" s="448"/>
      <c r="C100" s="448"/>
      <c r="D100" s="411"/>
    </row>
    <row r="101" spans="1:5" x14ac:dyDescent="0.35">
      <c r="A101" s="448" t="s">
        <v>1</v>
      </c>
      <c r="B101" s="448"/>
      <c r="C101" s="448"/>
      <c r="D101" s="411"/>
      <c r="E101" s="397"/>
    </row>
  </sheetData>
  <mergeCells count="14">
    <mergeCell ref="A48:C48"/>
    <mergeCell ref="A84:C84"/>
    <mergeCell ref="A99:C99"/>
    <mergeCell ref="C14:D14"/>
    <mergeCell ref="A30:C30"/>
    <mergeCell ref="A31:C31"/>
    <mergeCell ref="A32:C32"/>
    <mergeCell ref="A47:C47"/>
    <mergeCell ref="A46:C46"/>
    <mergeCell ref="A100:C100"/>
    <mergeCell ref="A101:C101"/>
    <mergeCell ref="B68:C68"/>
    <mergeCell ref="A85:C85"/>
    <mergeCell ref="A86:C86"/>
  </mergeCells>
  <pageMargins left="0.25" right="0.25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7"/>
  <sheetViews>
    <sheetView tabSelected="1" topLeftCell="A16" zoomScale="136" zoomScaleNormal="136" zoomScaleSheetLayoutView="130" workbookViewId="0">
      <selection activeCell="F23" sqref="F23"/>
    </sheetView>
  </sheetViews>
  <sheetFormatPr baseColWidth="10" defaultColWidth="0" defaultRowHeight="15" x14ac:dyDescent="0.25"/>
  <cols>
    <col min="1" max="1" width="32.42578125" style="22" customWidth="1"/>
    <col min="2" max="6" width="21.5703125" style="22" customWidth="1"/>
    <col min="7" max="7" width="2.5703125" style="22" customWidth="1"/>
    <col min="8" max="13" width="0" style="22" hidden="1" customWidth="1"/>
    <col min="14" max="16384" width="8.28515625" style="22" hidden="1"/>
  </cols>
  <sheetData>
    <row r="1" spans="1:6" ht="19.5" x14ac:dyDescent="0.3">
      <c r="A1" s="450" t="s">
        <v>297</v>
      </c>
      <c r="B1" s="450"/>
      <c r="C1" s="450"/>
      <c r="D1" s="450"/>
      <c r="E1" s="450"/>
      <c r="F1" s="450"/>
    </row>
    <row r="3" spans="1:6" x14ac:dyDescent="0.25">
      <c r="A3" s="4" t="s">
        <v>1</v>
      </c>
      <c r="D3" s="4" t="s">
        <v>26</v>
      </c>
      <c r="E3" s="103" t="s">
        <v>27</v>
      </c>
      <c r="F3" s="103" t="s">
        <v>28</v>
      </c>
    </row>
    <row r="4" spans="1:6" x14ac:dyDescent="0.25">
      <c r="A4" s="103" t="s">
        <v>298</v>
      </c>
      <c r="B4" s="195">
        <v>285254</v>
      </c>
      <c r="C4" s="103" t="s">
        <v>36</v>
      </c>
      <c r="D4" s="103" t="s">
        <v>298</v>
      </c>
      <c r="E4" s="506">
        <v>790</v>
      </c>
      <c r="F4" s="104">
        <v>770</v>
      </c>
    </row>
    <row r="5" spans="1:6" x14ac:dyDescent="0.25">
      <c r="A5" s="103" t="s">
        <v>291</v>
      </c>
      <c r="B5" s="195">
        <v>232460</v>
      </c>
      <c r="C5" s="103" t="s">
        <v>36</v>
      </c>
      <c r="D5" s="103" t="s">
        <v>291</v>
      </c>
      <c r="E5" s="196">
        <v>500</v>
      </c>
      <c r="F5" s="104">
        <v>480</v>
      </c>
    </row>
    <row r="7" spans="1:6" x14ac:dyDescent="0.25">
      <c r="A7" s="4" t="s">
        <v>21</v>
      </c>
    </row>
    <row r="8" spans="1:6" x14ac:dyDescent="0.25">
      <c r="A8" s="103" t="s">
        <v>22</v>
      </c>
      <c r="B8" s="105">
        <v>0.25</v>
      </c>
    </row>
    <row r="9" spans="1:6" x14ac:dyDescent="0.25">
      <c r="A9" s="103" t="s">
        <v>23</v>
      </c>
      <c r="B9" s="105">
        <v>0.2</v>
      </c>
    </row>
    <row r="10" spans="1:6" x14ac:dyDescent="0.25">
      <c r="A10" s="103" t="s">
        <v>24</v>
      </c>
      <c r="B10" s="105">
        <v>0.25</v>
      </c>
    </row>
    <row r="11" spans="1:6" x14ac:dyDescent="0.25">
      <c r="A11" s="103" t="s">
        <v>25</v>
      </c>
      <c r="B11" s="105">
        <v>0.3</v>
      </c>
    </row>
    <row r="13" spans="1:6" x14ac:dyDescent="0.25">
      <c r="A13" s="3" t="s">
        <v>43</v>
      </c>
      <c r="B13" s="103"/>
      <c r="C13" s="1"/>
      <c r="D13" s="160" t="s">
        <v>41</v>
      </c>
    </row>
    <row r="14" spans="1:6" x14ac:dyDescent="0.25">
      <c r="A14" s="103" t="s">
        <v>299</v>
      </c>
      <c r="B14" s="108">
        <v>0.1</v>
      </c>
      <c r="C14" s="108"/>
    </row>
    <row r="15" spans="1:6" x14ac:dyDescent="0.25">
      <c r="A15" s="103" t="s">
        <v>300</v>
      </c>
      <c r="B15" s="108">
        <v>0.1</v>
      </c>
      <c r="C15" s="108"/>
    </row>
    <row r="18" spans="1:7" x14ac:dyDescent="0.25">
      <c r="A18" s="451" t="s">
        <v>42</v>
      </c>
      <c r="B18" s="451"/>
      <c r="C18" s="451"/>
      <c r="D18" s="451"/>
      <c r="E18" s="451"/>
      <c r="F18" s="451"/>
    </row>
    <row r="19" spans="1:7" x14ac:dyDescent="0.25">
      <c r="A19" s="56" t="s">
        <v>40</v>
      </c>
      <c r="B19" s="56" t="s">
        <v>301</v>
      </c>
      <c r="C19" s="56" t="s">
        <v>302</v>
      </c>
      <c r="D19" s="56" t="s">
        <v>304</v>
      </c>
      <c r="E19" s="56" t="s">
        <v>303</v>
      </c>
      <c r="F19" s="56" t="s">
        <v>30</v>
      </c>
    </row>
    <row r="20" spans="1:7" s="160" customFormat="1" x14ac:dyDescent="0.25">
      <c r="A20" s="167" t="s">
        <v>298</v>
      </c>
      <c r="B20" s="507">
        <f>ROUND(B4*B8,0)</f>
        <v>71314</v>
      </c>
      <c r="C20" s="507">
        <f>ROUND(B4*B9,0)</f>
        <v>57051</v>
      </c>
      <c r="D20" s="507">
        <f>ROUND(B4*B10,0)</f>
        <v>71314</v>
      </c>
      <c r="E20" s="508">
        <f>ROUND(B4*B11,0)</f>
        <v>85576</v>
      </c>
      <c r="F20" s="509">
        <f>ROUND(B4,0)</f>
        <v>285254</v>
      </c>
    </row>
    <row r="21" spans="1:7" s="160" customFormat="1" x14ac:dyDescent="0.25">
      <c r="A21" s="167" t="s">
        <v>291</v>
      </c>
      <c r="B21" s="507">
        <f>ROUND(B5*B8,0)</f>
        <v>58115</v>
      </c>
      <c r="C21" s="507">
        <f>ROUND(B5*B9,0)</f>
        <v>46492</v>
      </c>
      <c r="D21" s="507">
        <f>ROUND(B5*B10,0)</f>
        <v>58115</v>
      </c>
      <c r="E21" s="507">
        <f>ROUND(B5*B11,0)</f>
        <v>69738</v>
      </c>
      <c r="F21" s="509">
        <f>ROUND(B21+C21+D21+E21,0)</f>
        <v>232460</v>
      </c>
    </row>
    <row r="24" spans="1:7" x14ac:dyDescent="0.25">
      <c r="A24" s="451" t="s">
        <v>29</v>
      </c>
      <c r="B24" s="451"/>
      <c r="C24" s="451"/>
      <c r="D24" s="451"/>
      <c r="E24" s="451"/>
      <c r="F24" s="451"/>
    </row>
    <row r="25" spans="1:7" ht="33.75" customHeight="1" x14ac:dyDescent="0.25">
      <c r="A25" s="289" t="s">
        <v>247</v>
      </c>
      <c r="B25" s="56" t="s">
        <v>22</v>
      </c>
      <c r="C25" s="56" t="s">
        <v>23</v>
      </c>
      <c r="D25" s="56" t="s">
        <v>24</v>
      </c>
      <c r="E25" s="56" t="s">
        <v>25</v>
      </c>
      <c r="F25" s="56" t="s">
        <v>30</v>
      </c>
      <c r="G25" s="153"/>
    </row>
    <row r="26" spans="1:7" ht="36.75" customHeight="1" x14ac:dyDescent="0.25">
      <c r="A26" s="287" t="s">
        <v>32</v>
      </c>
      <c r="B26" s="509">
        <f>ROUND(B20,0)</f>
        <v>71314</v>
      </c>
      <c r="C26" s="509">
        <f>C20</f>
        <v>57051</v>
      </c>
      <c r="D26" s="509">
        <f>D20</f>
        <v>71314</v>
      </c>
      <c r="E26" s="509">
        <f>E20</f>
        <v>85576</v>
      </c>
      <c r="F26" s="509">
        <f>F20</f>
        <v>285254</v>
      </c>
      <c r="G26" s="153"/>
    </row>
    <row r="27" spans="1:7" x14ac:dyDescent="0.25">
      <c r="A27" s="287" t="s">
        <v>31</v>
      </c>
      <c r="B27" s="509">
        <f>C26*B14</f>
        <v>5705.1</v>
      </c>
      <c r="C27" s="509">
        <f>D26*B14</f>
        <v>7131.4000000000005</v>
      </c>
      <c r="D27" s="509">
        <f>E26*B14</f>
        <v>8557.6</v>
      </c>
      <c r="E27" s="509">
        <f>F4</f>
        <v>770</v>
      </c>
      <c r="F27" s="509">
        <f>E27</f>
        <v>770</v>
      </c>
      <c r="G27" s="153"/>
    </row>
    <row r="28" spans="1:7" x14ac:dyDescent="0.25">
      <c r="A28" s="287" t="s">
        <v>33</v>
      </c>
      <c r="B28" s="509">
        <f>B26+B27</f>
        <v>77019.100000000006</v>
      </c>
      <c r="C28" s="509">
        <f>C26+C27</f>
        <v>64182.400000000001</v>
      </c>
      <c r="D28" s="509">
        <f>D26+D27</f>
        <v>79871.600000000006</v>
      </c>
      <c r="E28" s="509">
        <f>E26+E27</f>
        <v>86346</v>
      </c>
      <c r="F28" s="509">
        <f>F26+F27</f>
        <v>286024</v>
      </c>
      <c r="G28" s="153"/>
    </row>
    <row r="29" spans="1:7" x14ac:dyDescent="0.25">
      <c r="A29" s="287" t="s">
        <v>34</v>
      </c>
      <c r="B29" s="509">
        <f>E4</f>
        <v>790</v>
      </c>
      <c r="C29" s="509">
        <f>B27</f>
        <v>5705.1</v>
      </c>
      <c r="D29" s="509">
        <f>C27</f>
        <v>7131.4000000000005</v>
      </c>
      <c r="E29" s="509">
        <f>D27</f>
        <v>8557.6</v>
      </c>
      <c r="F29" s="509">
        <f>B29</f>
        <v>790</v>
      </c>
      <c r="G29" s="153"/>
    </row>
    <row r="30" spans="1:7" x14ac:dyDescent="0.25">
      <c r="A30" s="287" t="s">
        <v>35</v>
      </c>
      <c r="B30" s="509">
        <f>B28-B29</f>
        <v>76229.100000000006</v>
      </c>
      <c r="C30" s="509">
        <f>C28-C29</f>
        <v>58477.3</v>
      </c>
      <c r="D30" s="509">
        <f>D28-D29</f>
        <v>72740.200000000012</v>
      </c>
      <c r="E30" s="509">
        <f>E28-E29</f>
        <v>77788.399999999994</v>
      </c>
      <c r="F30" s="509">
        <f>F28-F29</f>
        <v>285234</v>
      </c>
    </row>
    <row r="31" spans="1:7" x14ac:dyDescent="0.25">
      <c r="A31" s="288"/>
      <c r="B31" s="510"/>
      <c r="C31" s="510"/>
      <c r="D31" s="510"/>
      <c r="E31" s="510"/>
      <c r="F31" s="510"/>
    </row>
    <row r="32" spans="1:7" ht="24" customHeight="1" x14ac:dyDescent="0.25">
      <c r="A32" s="290" t="s">
        <v>248</v>
      </c>
      <c r="B32" s="511" t="s">
        <v>22</v>
      </c>
      <c r="C32" s="511" t="s">
        <v>23</v>
      </c>
      <c r="D32" s="511" t="s">
        <v>24</v>
      </c>
      <c r="E32" s="511" t="s">
        <v>25</v>
      </c>
      <c r="F32" s="511" t="s">
        <v>30</v>
      </c>
    </row>
    <row r="33" spans="1:6" x14ac:dyDescent="0.25">
      <c r="A33" s="103" t="s">
        <v>32</v>
      </c>
      <c r="B33" s="509">
        <f>B21</f>
        <v>58115</v>
      </c>
      <c r="C33" s="509">
        <f>C21</f>
        <v>46492</v>
      </c>
      <c r="D33" s="509">
        <f>D21</f>
        <v>58115</v>
      </c>
      <c r="E33" s="509">
        <f>E21</f>
        <v>69738</v>
      </c>
      <c r="F33" s="509">
        <f>F21</f>
        <v>232460</v>
      </c>
    </row>
    <row r="34" spans="1:6" x14ac:dyDescent="0.25">
      <c r="A34" s="103" t="s">
        <v>31</v>
      </c>
      <c r="B34" s="509">
        <f>C33*B15</f>
        <v>4649.2</v>
      </c>
      <c r="C34" s="509">
        <f>D33*B15</f>
        <v>5811.5</v>
      </c>
      <c r="D34" s="509">
        <f>E33*B15</f>
        <v>6973.8</v>
      </c>
      <c r="E34" s="509">
        <f>F5</f>
        <v>480</v>
      </c>
      <c r="F34" s="509">
        <f>F5</f>
        <v>480</v>
      </c>
    </row>
    <row r="35" spans="1:6" x14ac:dyDescent="0.25">
      <c r="A35" s="103" t="s">
        <v>33</v>
      </c>
      <c r="B35" s="509">
        <f>B33+B34</f>
        <v>62764.2</v>
      </c>
      <c r="C35" s="509">
        <f>C33+C34</f>
        <v>52303.5</v>
      </c>
      <c r="D35" s="509">
        <f>D33+D34</f>
        <v>65088.800000000003</v>
      </c>
      <c r="E35" s="509">
        <f>E33+E34</f>
        <v>70218</v>
      </c>
      <c r="F35" s="509">
        <f>F33+F34</f>
        <v>232940</v>
      </c>
    </row>
    <row r="36" spans="1:6" x14ac:dyDescent="0.25">
      <c r="A36" s="103" t="s">
        <v>34</v>
      </c>
      <c r="B36" s="509">
        <f>E5</f>
        <v>500</v>
      </c>
      <c r="C36" s="509">
        <f>B34</f>
        <v>4649.2</v>
      </c>
      <c r="D36" s="509">
        <f>C34</f>
        <v>5811.5</v>
      </c>
      <c r="E36" s="509">
        <f>D34</f>
        <v>6973.8</v>
      </c>
      <c r="F36" s="509">
        <f>E5</f>
        <v>500</v>
      </c>
    </row>
    <row r="37" spans="1:6" x14ac:dyDescent="0.25">
      <c r="A37" s="103" t="s">
        <v>35</v>
      </c>
      <c r="B37" s="509">
        <f>B35-B36</f>
        <v>62264.2</v>
      </c>
      <c r="C37" s="509">
        <f>C35-C36</f>
        <v>47654.3</v>
      </c>
      <c r="D37" s="509">
        <f>D35-D36</f>
        <v>59277.3</v>
      </c>
      <c r="E37" s="509">
        <f>E35-E36</f>
        <v>63244.2</v>
      </c>
      <c r="F37" s="509">
        <f>F35-F36</f>
        <v>232440</v>
      </c>
    </row>
  </sheetData>
  <mergeCells count="3">
    <mergeCell ref="A1:F1"/>
    <mergeCell ref="A24:F24"/>
    <mergeCell ref="A18:F18"/>
  </mergeCells>
  <printOptions horizontalCentered="1" verticalCentered="1"/>
  <pageMargins left="0.62992125984251968" right="0.62992125984251968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70"/>
  <sheetViews>
    <sheetView zoomScaleNormal="100" zoomScaleSheetLayoutView="85" workbookViewId="0">
      <selection activeCell="A17" sqref="A17:A18"/>
    </sheetView>
  </sheetViews>
  <sheetFormatPr baseColWidth="10" defaultColWidth="0" defaultRowHeight="15" x14ac:dyDescent="0.25"/>
  <cols>
    <col min="1" max="1" width="15.85546875" style="22" customWidth="1"/>
    <col min="2" max="2" width="8.7109375" style="22" customWidth="1"/>
    <col min="3" max="3" width="16.5703125" style="22" customWidth="1"/>
    <col min="4" max="4" width="17.85546875" style="22" customWidth="1"/>
    <col min="5" max="5" width="17.5703125" style="22" customWidth="1"/>
    <col min="6" max="6" width="22.85546875" style="22" customWidth="1"/>
    <col min="7" max="7" width="19" style="22" customWidth="1"/>
    <col min="8" max="8" width="2.5703125" style="1" customWidth="1"/>
    <col min="9" max="9" width="24.85546875" style="1" bestFit="1" customWidth="1"/>
    <col min="10" max="11" width="11.5703125" style="1" bestFit="1" customWidth="1"/>
    <col min="12" max="12" width="21.5703125" style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6384" ht="19.5" x14ac:dyDescent="0.3">
      <c r="A1" s="450" t="str">
        <f>+'01 Producción'!A1</f>
        <v>NOMBRE DE LA EMPRESA: _____       L A AMISTAD________________________________</v>
      </c>
      <c r="B1" s="450"/>
      <c r="C1" s="450"/>
      <c r="D1" s="450"/>
      <c r="E1" s="450"/>
      <c r="F1" s="450"/>
      <c r="G1" s="450"/>
      <c r="I1" s="458"/>
      <c r="J1" s="458"/>
      <c r="K1" s="458"/>
      <c r="L1" s="458"/>
      <c r="M1" s="458"/>
      <c r="N1" s="458"/>
    </row>
    <row r="3" spans="1:16384" x14ac:dyDescent="0.25">
      <c r="A3" s="4" t="s">
        <v>37</v>
      </c>
      <c r="B3" s="4"/>
      <c r="C3" s="9"/>
      <c r="F3" s="22" t="s">
        <v>282</v>
      </c>
      <c r="J3" s="9"/>
      <c r="N3" s="8"/>
    </row>
    <row r="4" spans="1:16384" x14ac:dyDescent="0.25">
      <c r="N4" s="8"/>
    </row>
    <row r="5" spans="1:16384" x14ac:dyDescent="0.25">
      <c r="I5" s="22"/>
      <c r="J5" s="22"/>
      <c r="K5" s="22"/>
      <c r="N5" s="8"/>
    </row>
    <row r="6" spans="1:16384" x14ac:dyDescent="0.25">
      <c r="A6" s="4"/>
      <c r="B6" s="4"/>
      <c r="C6" s="9"/>
      <c r="I6" s="22"/>
      <c r="J6" s="22"/>
      <c r="K6" s="22"/>
      <c r="N6" s="8"/>
    </row>
    <row r="7" spans="1:16384" x14ac:dyDescent="0.25">
      <c r="A7" s="455" t="s">
        <v>38</v>
      </c>
      <c r="B7" s="456"/>
      <c r="C7" s="170"/>
      <c r="D7" s="170"/>
      <c r="E7" s="170" t="s">
        <v>39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x14ac:dyDescent="0.25">
      <c r="A8" s="453"/>
      <c r="B8" s="454"/>
      <c r="C8" s="171"/>
      <c r="D8" s="171"/>
      <c r="E8" s="107"/>
    </row>
    <row r="9" spans="1:16384" x14ac:dyDescent="0.25">
      <c r="A9" s="453"/>
      <c r="B9" s="454"/>
      <c r="C9" s="171"/>
      <c r="D9" s="171"/>
      <c r="E9" s="107"/>
    </row>
    <row r="10" spans="1:16384" x14ac:dyDescent="0.25">
      <c r="A10" s="1"/>
      <c r="B10" s="1"/>
      <c r="C10" s="172"/>
      <c r="D10" s="110"/>
      <c r="F10" s="106"/>
    </row>
    <row r="11" spans="1:16384" ht="23.25" x14ac:dyDescent="0.35">
      <c r="A11" s="452" t="s">
        <v>45</v>
      </c>
      <c r="B11" s="452"/>
      <c r="C11" s="452"/>
      <c r="D11" s="452"/>
      <c r="E11" s="452"/>
      <c r="F11" s="452"/>
      <c r="G11" s="452"/>
      <c r="I11" s="23"/>
      <c r="J11" s="23"/>
      <c r="K11" s="8"/>
      <c r="L11" s="24"/>
      <c r="M11" s="24"/>
    </row>
    <row r="12" spans="1:16384" x14ac:dyDescent="0.25">
      <c r="A12" s="455" t="s">
        <v>35</v>
      </c>
      <c r="B12" s="456"/>
      <c r="C12" s="108"/>
      <c r="D12" s="108"/>
      <c r="E12" s="108"/>
      <c r="F12" s="109"/>
      <c r="G12" s="103" t="s">
        <v>44</v>
      </c>
      <c r="I12" s="99"/>
      <c r="J12" s="99"/>
      <c r="K12" s="61"/>
      <c r="L12" s="99"/>
      <c r="M12" s="99"/>
      <c r="N12" s="14"/>
    </row>
    <row r="13" spans="1:16384" x14ac:dyDescent="0.25">
      <c r="A13" s="453" t="str">
        <f>+'01 Producción'!A25</f>
        <v xml:space="preserve">Producto 1 </v>
      </c>
      <c r="B13" s="454"/>
      <c r="C13" s="58"/>
      <c r="D13" s="58"/>
      <c r="E13" s="58"/>
      <c r="F13" s="59"/>
      <c r="G13" s="58"/>
      <c r="I13" s="10"/>
      <c r="J13" s="10"/>
      <c r="K13" s="61"/>
      <c r="L13" s="10"/>
      <c r="M13" s="10"/>
      <c r="N13" s="10"/>
    </row>
    <row r="14" spans="1:16384" x14ac:dyDescent="0.25">
      <c r="A14" s="453" t="str">
        <f>+'01 Producción'!A32</f>
        <v xml:space="preserve">Producto 2 </v>
      </c>
      <c r="B14" s="454"/>
      <c r="C14" s="58"/>
      <c r="D14" s="58"/>
      <c r="E14" s="58"/>
      <c r="F14" s="59"/>
      <c r="G14" s="58"/>
      <c r="H14" s="8"/>
      <c r="I14" s="61"/>
      <c r="J14" s="62"/>
      <c r="K14" s="62"/>
      <c r="L14" s="62"/>
      <c r="M14" s="62"/>
      <c r="N14" s="8"/>
    </row>
    <row r="15" spans="1:16384" x14ac:dyDescent="0.25">
      <c r="A15" s="161" t="s">
        <v>46</v>
      </c>
      <c r="B15" s="162"/>
      <c r="C15" s="162"/>
      <c r="D15" s="162"/>
      <c r="E15" s="162"/>
      <c r="F15" s="162"/>
      <c r="G15" s="103"/>
      <c r="H15" s="8"/>
      <c r="I15" s="10"/>
      <c r="J15" s="10"/>
      <c r="K15" s="61"/>
      <c r="L15" s="10"/>
      <c r="M15" s="10"/>
      <c r="N15" s="8"/>
    </row>
    <row r="16" spans="1:16384" x14ac:dyDescent="0.25">
      <c r="A16" s="56">
        <f>+A8</f>
        <v>0</v>
      </c>
      <c r="B16" s="56"/>
      <c r="C16" s="56"/>
      <c r="D16" s="56"/>
      <c r="E16" s="56"/>
      <c r="F16" s="173"/>
      <c r="G16" s="56" t="s">
        <v>30</v>
      </c>
      <c r="H16" s="8"/>
      <c r="I16" s="99"/>
      <c r="J16" s="99"/>
      <c r="K16" s="61"/>
      <c r="L16" s="99"/>
      <c r="M16" s="99"/>
      <c r="N16" s="8"/>
    </row>
    <row r="17" spans="1:14" x14ac:dyDescent="0.25">
      <c r="A17" s="117"/>
      <c r="B17" s="174"/>
      <c r="C17" s="63"/>
      <c r="D17" s="63"/>
      <c r="E17" s="63"/>
      <c r="F17" s="63"/>
      <c r="G17" s="64"/>
      <c r="H17" s="8"/>
      <c r="I17" s="10"/>
      <c r="J17" s="10"/>
      <c r="K17" s="61"/>
      <c r="L17" s="10"/>
      <c r="M17" s="10"/>
      <c r="N17" s="8"/>
    </row>
    <row r="18" spans="1:14" x14ac:dyDescent="0.25">
      <c r="A18" s="117"/>
      <c r="B18" s="174"/>
      <c r="C18" s="64"/>
      <c r="D18" s="64"/>
      <c r="E18" s="64"/>
      <c r="F18" s="64"/>
      <c r="G18" s="64"/>
    </row>
    <row r="19" spans="1:14" x14ac:dyDescent="0.25">
      <c r="A19" s="117" t="str">
        <f>CONCATENATE("Total consumo MP"," ",$A$16)</f>
        <v>Total consumo MP 0</v>
      </c>
      <c r="B19" s="117"/>
      <c r="C19" s="64"/>
      <c r="D19" s="64"/>
      <c r="E19" s="64"/>
      <c r="F19" s="64"/>
      <c r="G19" s="64"/>
      <c r="I19" s="10"/>
      <c r="M19" s="10"/>
      <c r="N19" s="10"/>
    </row>
    <row r="20" spans="1:14" ht="18.75" x14ac:dyDescent="0.3">
      <c r="A20" s="175" t="s">
        <v>64</v>
      </c>
      <c r="B20" s="117"/>
      <c r="C20" s="65"/>
      <c r="D20" s="65"/>
      <c r="E20" s="65"/>
      <c r="F20" s="65"/>
      <c r="G20" s="64"/>
      <c r="M20" s="8"/>
      <c r="N20" s="8"/>
    </row>
    <row r="21" spans="1:14" x14ac:dyDescent="0.25">
      <c r="A21" s="117" t="str">
        <f>CONCATENATE("Subtotal valor"," ",$A$8)</f>
        <v xml:space="preserve">Subtotal valor </v>
      </c>
      <c r="B21" s="176"/>
      <c r="C21" s="60"/>
      <c r="D21" s="60"/>
      <c r="E21" s="60"/>
      <c r="F21" s="60"/>
      <c r="G21" s="177"/>
      <c r="M21" s="8"/>
      <c r="N21" s="8"/>
    </row>
    <row r="22" spans="1:14" x14ac:dyDescent="0.25">
      <c r="J22" s="8"/>
      <c r="K22" s="8"/>
      <c r="L22" s="8"/>
      <c r="M22" s="8"/>
      <c r="N22" s="8"/>
    </row>
    <row r="23" spans="1:14" x14ac:dyDescent="0.25">
      <c r="A23" s="56">
        <f>+A9</f>
        <v>0</v>
      </c>
      <c r="B23" s="56"/>
      <c r="C23" s="178"/>
      <c r="D23" s="178"/>
      <c r="E23" s="178"/>
      <c r="F23" s="178"/>
      <c r="G23" s="178" t="s">
        <v>30</v>
      </c>
      <c r="J23" s="8"/>
      <c r="N23" s="8"/>
    </row>
    <row r="24" spans="1:14" x14ac:dyDescent="0.25">
      <c r="A24" s="117"/>
      <c r="B24" s="174"/>
      <c r="C24" s="179"/>
      <c r="D24" s="179"/>
      <c r="E24" s="179"/>
      <c r="F24" s="179"/>
      <c r="G24" s="64"/>
      <c r="J24" s="8"/>
      <c r="N24" s="8"/>
    </row>
    <row r="25" spans="1:14" x14ac:dyDescent="0.25">
      <c r="A25" s="117"/>
      <c r="B25" s="174"/>
      <c r="C25" s="179"/>
      <c r="D25" s="179"/>
      <c r="E25" s="179"/>
      <c r="F25" s="179"/>
      <c r="G25" s="64"/>
      <c r="I25" s="11"/>
    </row>
    <row r="26" spans="1:14" x14ac:dyDescent="0.25">
      <c r="A26" s="117" t="str">
        <f>CONCATENATE("Total consumo MP "," ",$A$23)</f>
        <v>Total consumo MP  0</v>
      </c>
      <c r="B26" s="180"/>
      <c r="C26" s="179"/>
      <c r="D26" s="179"/>
      <c r="E26" s="179"/>
      <c r="F26" s="179"/>
      <c r="G26" s="64"/>
      <c r="I26" s="457"/>
      <c r="J26" s="457"/>
      <c r="K26" s="457"/>
      <c r="L26" s="457"/>
      <c r="M26" s="457"/>
      <c r="N26" s="457"/>
    </row>
    <row r="27" spans="1:14" ht="18.75" x14ac:dyDescent="0.3">
      <c r="A27" s="175" t="s">
        <v>64</v>
      </c>
      <c r="B27" s="117"/>
      <c r="C27" s="181"/>
      <c r="D27" s="181"/>
      <c r="E27" s="181"/>
      <c r="F27" s="181"/>
      <c r="G27" s="64"/>
      <c r="J27" s="12"/>
      <c r="L27" s="12"/>
    </row>
    <row r="28" spans="1:14" x14ac:dyDescent="0.25">
      <c r="A28" s="117" t="str">
        <f>CONCATENATE("Subtotal valor"," ",$A$9)</f>
        <v xml:space="preserve">Subtotal valor </v>
      </c>
      <c r="B28" s="182"/>
      <c r="C28" s="60"/>
      <c r="D28" s="60"/>
      <c r="E28" s="60"/>
      <c r="F28" s="60"/>
      <c r="G28" s="60"/>
      <c r="J28" s="12" t="s">
        <v>54</v>
      </c>
      <c r="L28" s="12"/>
    </row>
    <row r="29" spans="1:14" x14ac:dyDescent="0.25">
      <c r="A29" s="1"/>
      <c r="B29" s="1"/>
      <c r="C29" s="183"/>
      <c r="D29" s="183"/>
      <c r="E29" s="183"/>
      <c r="F29" s="183"/>
      <c r="G29" s="183"/>
      <c r="J29" s="8"/>
      <c r="K29" s="8"/>
      <c r="L29" s="8"/>
      <c r="M29" s="8"/>
      <c r="N29" s="8"/>
    </row>
    <row r="30" spans="1:14" ht="30" x14ac:dyDescent="0.25">
      <c r="A30" s="184" t="str">
        <f>CONCATENATE("Total consumo materia prima",A8," y ",A9)</f>
        <v xml:space="preserve">Total consumo materia prima y </v>
      </c>
      <c r="B30" s="123"/>
      <c r="C30" s="60"/>
      <c r="D30" s="60"/>
      <c r="E30" s="60"/>
      <c r="F30" s="60"/>
      <c r="G30" s="60"/>
      <c r="J30" s="8" t="s">
        <v>47</v>
      </c>
      <c r="K30" s="8"/>
      <c r="L30" s="8"/>
      <c r="M30" s="8"/>
      <c r="N30" s="8"/>
    </row>
    <row r="31" spans="1:14" x14ac:dyDescent="0.25">
      <c r="A31" s="185"/>
      <c r="B31" s="1"/>
      <c r="C31" s="8"/>
      <c r="D31" s="8"/>
      <c r="E31" s="8"/>
      <c r="F31" s="8"/>
      <c r="G31" s="8"/>
      <c r="J31" s="8" t="s">
        <v>55</v>
      </c>
      <c r="K31" s="8"/>
      <c r="L31" s="8"/>
      <c r="M31" s="8"/>
      <c r="N31" s="8"/>
    </row>
    <row r="32" spans="1:14" x14ac:dyDescent="0.25">
      <c r="A32" s="1"/>
      <c r="B32" s="1" t="s">
        <v>235</v>
      </c>
      <c r="C32" s="8"/>
      <c r="D32" s="8"/>
      <c r="E32" s="8"/>
      <c r="F32" s="8"/>
      <c r="G32" s="8"/>
      <c r="J32" s="8" t="s">
        <v>56</v>
      </c>
    </row>
    <row r="33" spans="1:10" ht="23.25" x14ac:dyDescent="0.35">
      <c r="A33" s="452" t="s">
        <v>45</v>
      </c>
      <c r="B33" s="452"/>
      <c r="C33" s="452"/>
      <c r="D33" s="452"/>
      <c r="E33" s="452"/>
      <c r="F33" s="452"/>
      <c r="G33" s="452"/>
      <c r="J33" s="8" t="s">
        <v>65</v>
      </c>
    </row>
    <row r="34" spans="1:10" x14ac:dyDescent="0.25">
      <c r="A34" s="73"/>
      <c r="B34" s="186"/>
      <c r="C34" s="186"/>
      <c r="D34" s="186"/>
      <c r="E34" s="186"/>
      <c r="F34" s="186" t="s">
        <v>283</v>
      </c>
      <c r="G34" s="186"/>
    </row>
    <row r="35" spans="1:10" x14ac:dyDescent="0.25">
      <c r="A35" s="187" t="str">
        <f>A15</f>
        <v>MATERIAS PRIMAS</v>
      </c>
      <c r="B35" s="188"/>
      <c r="C35" s="188"/>
      <c r="D35" s="188"/>
      <c r="E35" s="188"/>
      <c r="F35" s="188"/>
      <c r="G35" s="189">
        <f>G15</f>
        <v>0</v>
      </c>
    </row>
    <row r="36" spans="1:10" x14ac:dyDescent="0.25">
      <c r="A36" s="74">
        <f>+A8</f>
        <v>0</v>
      </c>
      <c r="B36" s="190"/>
      <c r="C36" s="191">
        <f>+C12</f>
        <v>0</v>
      </c>
      <c r="D36" s="191">
        <f>+D12</f>
        <v>0</v>
      </c>
      <c r="E36" s="191">
        <f>+E12</f>
        <v>0</v>
      </c>
      <c r="F36" s="191">
        <f>+F12</f>
        <v>0</v>
      </c>
      <c r="G36" s="190" t="str">
        <f>G16</f>
        <v>Total</v>
      </c>
    </row>
    <row r="37" spans="1:10" x14ac:dyDescent="0.25">
      <c r="A37" s="69"/>
      <c r="B37" s="66"/>
      <c r="C37" s="67"/>
      <c r="D37" s="67"/>
      <c r="E37" s="67"/>
      <c r="F37" s="67"/>
      <c r="G37" s="68"/>
    </row>
    <row r="38" spans="1:10" ht="18.75" x14ac:dyDescent="0.3">
      <c r="A38" s="192" t="str">
        <f>A20</f>
        <v>Precio unitario de compra</v>
      </c>
      <c r="B38" s="69"/>
      <c r="C38" s="70"/>
      <c r="D38" s="70"/>
      <c r="E38" s="70"/>
      <c r="F38" s="70"/>
      <c r="G38" s="70"/>
    </row>
    <row r="39" spans="1:10" x14ac:dyDescent="0.25">
      <c r="A39" s="69" t="str">
        <f>A21</f>
        <v xml:space="preserve">Subtotal valor </v>
      </c>
      <c r="B39" s="71"/>
      <c r="C39" s="72"/>
      <c r="D39" s="72"/>
      <c r="E39" s="72"/>
      <c r="F39" s="72"/>
      <c r="G39" s="72"/>
      <c r="H39" s="124">
        <f>+H37*H38</f>
        <v>0</v>
      </c>
    </row>
    <row r="40" spans="1:10" x14ac:dyDescent="0.25">
      <c r="A40" s="73"/>
      <c r="B40" s="73"/>
      <c r="C40" s="73"/>
      <c r="D40" s="73"/>
      <c r="E40" s="73"/>
      <c r="F40" s="73"/>
      <c r="G40" s="73"/>
    </row>
    <row r="41" spans="1:10" x14ac:dyDescent="0.25">
      <c r="A41" s="74">
        <f>+A9</f>
        <v>0</v>
      </c>
      <c r="B41" s="74"/>
      <c r="C41" s="75">
        <f>+C36</f>
        <v>0</v>
      </c>
      <c r="D41" s="75">
        <f>+D36</f>
        <v>0</v>
      </c>
      <c r="E41" s="75">
        <f>+E36</f>
        <v>0</v>
      </c>
      <c r="F41" s="75">
        <f>+F36</f>
        <v>0</v>
      </c>
      <c r="G41" s="74" t="str">
        <f>G23</f>
        <v>Total</v>
      </c>
    </row>
    <row r="42" spans="1:10" x14ac:dyDescent="0.25">
      <c r="A42" s="69"/>
      <c r="B42" s="66"/>
      <c r="C42" s="76"/>
      <c r="D42" s="76"/>
      <c r="E42" s="76"/>
      <c r="F42" s="76"/>
      <c r="G42" s="77"/>
    </row>
    <row r="43" spans="1:10" ht="18.75" x14ac:dyDescent="0.3">
      <c r="A43" s="192" t="str">
        <f>A27</f>
        <v>Precio unitario de compra</v>
      </c>
      <c r="B43" s="69"/>
      <c r="C43" s="78"/>
      <c r="D43" s="78"/>
      <c r="E43" s="78"/>
      <c r="F43" s="78"/>
      <c r="G43" s="79"/>
    </row>
    <row r="44" spans="1:10" x14ac:dyDescent="0.25">
      <c r="A44" s="69" t="str">
        <f>A28</f>
        <v xml:space="preserve">Subtotal valor </v>
      </c>
      <c r="B44" s="80"/>
      <c r="C44" s="72"/>
      <c r="D44" s="72"/>
      <c r="E44" s="72"/>
      <c r="F44" s="72"/>
      <c r="G44" s="72"/>
    </row>
    <row r="45" spans="1:10" x14ac:dyDescent="0.25">
      <c r="A45" s="81">
        <f>A29</f>
        <v>0</v>
      </c>
      <c r="B45" s="81"/>
      <c r="C45" s="82"/>
      <c r="D45" s="82"/>
      <c r="E45" s="82"/>
      <c r="F45" s="82"/>
      <c r="G45" s="82"/>
    </row>
    <row r="46" spans="1:10" x14ac:dyDescent="0.25">
      <c r="A46" s="193"/>
      <c r="B46" s="83"/>
      <c r="C46" s="72"/>
      <c r="D46" s="72"/>
      <c r="E46" s="72"/>
      <c r="F46" s="72"/>
      <c r="G46" s="72"/>
    </row>
    <row r="47" spans="1:10" x14ac:dyDescent="0.25">
      <c r="A47" s="186"/>
      <c r="B47" s="186"/>
      <c r="C47" s="186"/>
      <c r="D47" s="186"/>
      <c r="E47" s="186"/>
      <c r="F47" s="186"/>
      <c r="G47" s="186"/>
    </row>
    <row r="48" spans="1:10" x14ac:dyDescent="0.25">
      <c r="A48" s="186"/>
      <c r="B48" s="186"/>
      <c r="C48" s="186"/>
      <c r="D48" s="186"/>
      <c r="E48" s="186"/>
      <c r="F48" s="186"/>
      <c r="G48" s="186"/>
    </row>
    <row r="49" spans="1:8" x14ac:dyDescent="0.25">
      <c r="A49" s="73"/>
      <c r="B49" s="186"/>
      <c r="C49" s="186"/>
      <c r="D49" s="186"/>
      <c r="E49" s="186"/>
      <c r="F49" s="186"/>
      <c r="G49" s="186"/>
    </row>
    <row r="50" spans="1:8" x14ac:dyDescent="0.25">
      <c r="A50" s="187" t="str">
        <f>A15</f>
        <v>MATERIAS PRIMAS</v>
      </c>
      <c r="B50" s="188"/>
      <c r="C50" s="188"/>
      <c r="D50" s="188"/>
      <c r="E50" s="188"/>
      <c r="F50" s="188"/>
      <c r="G50" s="189"/>
    </row>
    <row r="51" spans="1:8" x14ac:dyDescent="0.25">
      <c r="A51" s="74">
        <f>A16</f>
        <v>0</v>
      </c>
      <c r="B51" s="74"/>
      <c r="C51" s="75">
        <f>+C36</f>
        <v>0</v>
      </c>
      <c r="D51" s="75">
        <f>+D36</f>
        <v>0</v>
      </c>
      <c r="E51" s="75">
        <f>+E36</f>
        <v>0</v>
      </c>
      <c r="F51" s="75">
        <f>+F36</f>
        <v>0</v>
      </c>
      <c r="G51" s="74" t="str">
        <f>G16</f>
        <v>Total</v>
      </c>
    </row>
    <row r="52" spans="1:8" x14ac:dyDescent="0.25">
      <c r="A52" s="69"/>
      <c r="B52" s="66"/>
      <c r="C52" s="68"/>
      <c r="D52" s="68"/>
      <c r="E52" s="68"/>
      <c r="F52" s="68"/>
      <c r="G52" s="68"/>
    </row>
    <row r="53" spans="1:8" ht="18.75" x14ac:dyDescent="0.3">
      <c r="A53" s="192" t="str">
        <f>A20</f>
        <v>Precio unitario de compra</v>
      </c>
      <c r="B53" s="69"/>
      <c r="C53" s="70"/>
      <c r="D53" s="70"/>
      <c r="E53" s="70"/>
      <c r="F53" s="70"/>
      <c r="G53" s="68"/>
    </row>
    <row r="54" spans="1:8" x14ac:dyDescent="0.25">
      <c r="A54" s="69" t="str">
        <f>A21</f>
        <v xml:space="preserve">Subtotal valor </v>
      </c>
      <c r="B54" s="71"/>
      <c r="C54" s="72"/>
      <c r="D54" s="72"/>
      <c r="E54" s="72"/>
      <c r="F54" s="72"/>
      <c r="G54" s="72"/>
    </row>
    <row r="55" spans="1:8" x14ac:dyDescent="0.25">
      <c r="A55" s="73"/>
      <c r="B55" s="73"/>
      <c r="C55" s="73"/>
      <c r="D55" s="73"/>
      <c r="E55" s="73"/>
      <c r="F55" s="73"/>
      <c r="G55" s="73"/>
    </row>
    <row r="56" spans="1:8" x14ac:dyDescent="0.25">
      <c r="A56" s="74">
        <f>A23</f>
        <v>0</v>
      </c>
      <c r="B56" s="74"/>
      <c r="C56" s="74"/>
      <c r="D56" s="74"/>
      <c r="E56" s="74"/>
      <c r="F56" s="74"/>
      <c r="G56" s="74" t="str">
        <f>G23</f>
        <v>Total</v>
      </c>
    </row>
    <row r="57" spans="1:8" x14ac:dyDescent="0.25">
      <c r="A57" s="69"/>
      <c r="B57" s="66"/>
      <c r="C57" s="76"/>
      <c r="D57" s="76"/>
      <c r="E57" s="76"/>
      <c r="F57" s="76"/>
      <c r="G57" s="77"/>
    </row>
    <row r="58" spans="1:8" ht="18.75" x14ac:dyDescent="0.3">
      <c r="A58" s="192" t="str">
        <f>A27</f>
        <v>Precio unitario de compra</v>
      </c>
      <c r="B58" s="69"/>
      <c r="C58" s="78"/>
      <c r="D58" s="78"/>
      <c r="E58" s="78"/>
      <c r="F58" s="78"/>
      <c r="G58" s="78"/>
      <c r="H58" s="194">
        <f>+$E$9</f>
        <v>0</v>
      </c>
    </row>
    <row r="59" spans="1:8" x14ac:dyDescent="0.25">
      <c r="A59" s="69" t="str">
        <f>A28</f>
        <v xml:space="preserve">Subtotal valor </v>
      </c>
      <c r="B59" s="80"/>
      <c r="C59" s="72"/>
      <c r="D59" s="72"/>
      <c r="E59" s="72"/>
      <c r="F59" s="72"/>
      <c r="G59" s="72"/>
    </row>
    <row r="60" spans="1:8" x14ac:dyDescent="0.25">
      <c r="A60" s="81">
        <f>A29</f>
        <v>0</v>
      </c>
      <c r="B60" s="81"/>
      <c r="C60" s="82"/>
      <c r="D60" s="82"/>
      <c r="E60" s="82"/>
      <c r="F60" s="82"/>
      <c r="G60" s="82"/>
    </row>
    <row r="61" spans="1:8" x14ac:dyDescent="0.25">
      <c r="A61" s="193"/>
      <c r="B61" s="83"/>
      <c r="C61" s="72"/>
      <c r="D61" s="72"/>
      <c r="E61" s="72"/>
      <c r="F61" s="72"/>
      <c r="G61" s="72"/>
    </row>
    <row r="70" spans="5:5" x14ac:dyDescent="0.25">
      <c r="E70" s="22" t="s">
        <v>236</v>
      </c>
    </row>
  </sheetData>
  <mergeCells count="11">
    <mergeCell ref="A33:G33"/>
    <mergeCell ref="A14:B14"/>
    <mergeCell ref="A12:B12"/>
    <mergeCell ref="I26:N26"/>
    <mergeCell ref="I1:N1"/>
    <mergeCell ref="A1:G1"/>
    <mergeCell ref="A11:G11"/>
    <mergeCell ref="A7:B7"/>
    <mergeCell ref="A8:B8"/>
    <mergeCell ref="A9:B9"/>
    <mergeCell ref="A13:B13"/>
  </mergeCells>
  <pageMargins left="0.23622047244094491" right="0.23622047244094491" top="0.74803149606299213" bottom="0.74803149606299213" header="0.31496062992125984" footer="0.31496062992125984"/>
  <pageSetup scale="92" orientation="landscape" r:id="rId1"/>
  <rowBreaks count="1" manualBreakCount="1">
    <brk id="31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1"/>
  <sheetViews>
    <sheetView zoomScale="70" zoomScaleNormal="70" zoomScaleSheetLayoutView="85" workbookViewId="0">
      <selection activeCell="K15" sqref="K15"/>
    </sheetView>
  </sheetViews>
  <sheetFormatPr baseColWidth="10" defaultColWidth="0" defaultRowHeight="15" x14ac:dyDescent="0.25"/>
  <cols>
    <col min="1" max="1" width="24.42578125" style="22" bestFit="1" customWidth="1"/>
    <col min="2" max="2" width="16.5703125" style="22" customWidth="1"/>
    <col min="3" max="7" width="26.5703125" style="22" customWidth="1"/>
    <col min="8" max="8" width="2.5703125" style="1" customWidth="1"/>
    <col min="9" max="9" width="24.85546875" style="1" bestFit="1" customWidth="1"/>
    <col min="10" max="11" width="11.5703125" style="1" bestFit="1" customWidth="1"/>
    <col min="12" max="12" width="11.7109375" style="1" bestFit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4" ht="19.5" x14ac:dyDescent="0.3">
      <c r="A1" s="450" t="str">
        <f>+'02 Materia Prima'!A1:G1</f>
        <v>NOMBRE DE LA EMPRESA: _____       L A AMISTAD________________________________</v>
      </c>
      <c r="B1" s="450"/>
      <c r="C1" s="450"/>
      <c r="D1" s="450"/>
      <c r="E1" s="450"/>
      <c r="F1" s="450"/>
      <c r="G1" s="450"/>
      <c r="I1" s="418"/>
      <c r="J1" s="418"/>
      <c r="K1" s="418"/>
      <c r="L1" s="418"/>
      <c r="M1" s="418"/>
      <c r="N1" s="418"/>
    </row>
    <row r="3" spans="1:14" ht="33.75" x14ac:dyDescent="0.5">
      <c r="A3" s="459" t="s">
        <v>242</v>
      </c>
      <c r="B3" s="459"/>
      <c r="C3" s="459"/>
      <c r="H3" s="5"/>
    </row>
    <row r="4" spans="1:14" x14ac:dyDescent="0.25">
      <c r="G4" s="157"/>
      <c r="H4" s="5"/>
      <c r="I4" s="52"/>
      <c r="J4" s="53"/>
    </row>
    <row r="5" spans="1:14" x14ac:dyDescent="0.25">
      <c r="A5" s="4" t="s">
        <v>48</v>
      </c>
      <c r="B5" s="4"/>
      <c r="C5" s="4"/>
      <c r="D5" s="4"/>
      <c r="G5" s="157"/>
      <c r="I5" s="9"/>
      <c r="J5" s="54"/>
      <c r="M5" s="50"/>
      <c r="N5" s="50"/>
    </row>
    <row r="6" spans="1:14" x14ac:dyDescent="0.25">
      <c r="A6" s="3" t="s">
        <v>49</v>
      </c>
      <c r="B6" s="13"/>
      <c r="C6" s="13"/>
      <c r="D6" s="13" t="s">
        <v>50</v>
      </c>
      <c r="G6" s="157"/>
      <c r="I6" s="9"/>
      <c r="M6" s="8"/>
      <c r="N6" s="50"/>
    </row>
    <row r="7" spans="1:14" x14ac:dyDescent="0.25">
      <c r="A7" s="3"/>
      <c r="B7" s="91"/>
      <c r="C7" s="91"/>
      <c r="D7" s="93"/>
      <c r="G7" s="157"/>
      <c r="I7" s="9"/>
      <c r="M7" s="8"/>
      <c r="N7" s="50"/>
    </row>
    <row r="8" spans="1:14" x14ac:dyDescent="0.25">
      <c r="A8" s="3"/>
      <c r="B8" s="92"/>
      <c r="C8" s="92"/>
      <c r="D8" s="93"/>
      <c r="G8" s="157"/>
      <c r="I8" s="9"/>
      <c r="M8" s="8"/>
    </row>
    <row r="9" spans="1:14" x14ac:dyDescent="0.25">
      <c r="A9" s="3"/>
      <c r="B9" s="92"/>
      <c r="C9" s="92"/>
      <c r="D9" s="93"/>
      <c r="G9" s="157"/>
      <c r="I9" s="9"/>
      <c r="M9" s="8"/>
    </row>
    <row r="10" spans="1:14" x14ac:dyDescent="0.25">
      <c r="A10" s="1"/>
      <c r="B10" s="158">
        <f>SUM(B7:B9)</f>
        <v>0</v>
      </c>
      <c r="C10" s="159">
        <f>SUM(C7:C9)</f>
        <v>0</v>
      </c>
      <c r="G10" s="157"/>
      <c r="M10" s="8"/>
    </row>
    <row r="11" spans="1:14" x14ac:dyDescent="0.25">
      <c r="A11" s="451" t="s">
        <v>45</v>
      </c>
      <c r="B11" s="451"/>
      <c r="C11" s="451"/>
      <c r="D11" s="451"/>
      <c r="E11" s="451"/>
      <c r="F11" s="451"/>
      <c r="G11" s="451"/>
    </row>
    <row r="12" spans="1:14" x14ac:dyDescent="0.25">
      <c r="A12" s="455" t="s">
        <v>35</v>
      </c>
      <c r="B12" s="456"/>
      <c r="C12" s="108"/>
      <c r="D12" s="108"/>
      <c r="E12" s="108"/>
      <c r="F12" s="109"/>
      <c r="G12" s="103" t="s">
        <v>44</v>
      </c>
      <c r="I12" s="14"/>
      <c r="J12" s="14"/>
      <c r="K12" s="14"/>
      <c r="L12" s="14"/>
      <c r="M12" s="14"/>
      <c r="N12" s="14"/>
    </row>
    <row r="13" spans="1:14" x14ac:dyDescent="0.25">
      <c r="A13" s="453" t="str">
        <f>+'01 Producción'!A25</f>
        <v xml:space="preserve">Producto 1 </v>
      </c>
      <c r="B13" s="454"/>
      <c r="C13" s="58"/>
      <c r="D13" s="58"/>
      <c r="E13" s="58"/>
      <c r="F13" s="59"/>
      <c r="G13" s="58"/>
      <c r="I13" s="10"/>
      <c r="J13" s="10"/>
      <c r="K13" s="10"/>
      <c r="L13" s="10"/>
      <c r="M13" s="10"/>
      <c r="N13" s="10"/>
    </row>
    <row r="14" spans="1:14" x14ac:dyDescent="0.25">
      <c r="A14" s="453" t="str">
        <f>+'01 Producción'!A32</f>
        <v xml:space="preserve">Producto 2 </v>
      </c>
      <c r="B14" s="454"/>
      <c r="C14" s="58"/>
      <c r="D14" s="58"/>
      <c r="E14" s="58"/>
      <c r="F14" s="59"/>
      <c r="G14" s="58"/>
      <c r="H14" s="8"/>
      <c r="J14" s="8"/>
      <c r="K14" s="8"/>
      <c r="L14" s="8"/>
      <c r="M14" s="8"/>
      <c r="N14" s="8"/>
    </row>
    <row r="15" spans="1:14" x14ac:dyDescent="0.25">
      <c r="A15" s="161" t="s">
        <v>51</v>
      </c>
      <c r="B15" s="162"/>
      <c r="C15" s="163"/>
      <c r="D15" s="163"/>
      <c r="E15" s="163"/>
      <c r="F15" s="163"/>
      <c r="G15" s="164"/>
      <c r="H15" s="22"/>
      <c r="I15" s="22"/>
      <c r="J15" s="22"/>
      <c r="K15" s="22"/>
      <c r="L15" s="22"/>
      <c r="M15" s="22"/>
      <c r="N15" s="22"/>
    </row>
    <row r="16" spans="1:14" x14ac:dyDescent="0.25">
      <c r="A16" s="56" t="e">
        <f>+#REF!</f>
        <v>#REF!</v>
      </c>
      <c r="B16" s="56"/>
      <c r="C16" s="165">
        <f>+C12</f>
        <v>0</v>
      </c>
      <c r="D16" s="165">
        <f>+D12</f>
        <v>0</v>
      </c>
      <c r="E16" s="165">
        <f>+E12</f>
        <v>0</v>
      </c>
      <c r="F16" s="165">
        <f>+F12</f>
        <v>0</v>
      </c>
      <c r="G16" s="165" t="str">
        <f>+G12</f>
        <v>Total año</v>
      </c>
      <c r="H16" s="22"/>
      <c r="I16" s="22"/>
      <c r="J16" s="22"/>
      <c r="K16" s="22"/>
      <c r="L16" s="22"/>
      <c r="M16" s="22"/>
      <c r="N16" s="22"/>
    </row>
    <row r="17" spans="1:14" x14ac:dyDescent="0.25">
      <c r="A17" s="117" t="s">
        <v>52</v>
      </c>
      <c r="B17" s="118">
        <f>+A7</f>
        <v>0</v>
      </c>
      <c r="C17" s="63"/>
      <c r="D17" s="63"/>
      <c r="E17" s="63"/>
      <c r="F17" s="63"/>
      <c r="G17" s="64"/>
      <c r="H17" s="22"/>
      <c r="I17" s="22"/>
      <c r="J17" s="22"/>
      <c r="K17" s="22"/>
      <c r="L17" s="22"/>
      <c r="M17" s="22"/>
      <c r="N17" s="22"/>
    </row>
    <row r="18" spans="1:14" x14ac:dyDescent="0.25">
      <c r="A18" s="117" t="s">
        <v>53</v>
      </c>
      <c r="C18" s="64"/>
      <c r="D18" s="64"/>
      <c r="E18" s="64"/>
      <c r="F18" s="64"/>
      <c r="G18" s="64"/>
      <c r="H18" s="22"/>
      <c r="I18" s="22"/>
      <c r="J18" s="22"/>
      <c r="K18" s="22"/>
      <c r="L18" s="22"/>
      <c r="M18" s="22"/>
      <c r="N18" s="22"/>
    </row>
    <row r="19" spans="1:14" x14ac:dyDescent="0.25">
      <c r="A19" s="117" t="s">
        <v>52</v>
      </c>
      <c r="B19" s="118">
        <f>+A8</f>
        <v>0</v>
      </c>
      <c r="C19" s="63"/>
      <c r="D19" s="63"/>
      <c r="E19" s="63"/>
      <c r="F19" s="63"/>
      <c r="G19" s="64"/>
      <c r="H19" s="22"/>
      <c r="I19" s="22"/>
      <c r="J19" s="22"/>
      <c r="K19" s="22"/>
      <c r="L19" s="22"/>
      <c r="M19" s="22"/>
      <c r="N19" s="22"/>
    </row>
    <row r="20" spans="1:14" x14ac:dyDescent="0.25">
      <c r="A20" s="117" t="s">
        <v>53</v>
      </c>
      <c r="C20" s="65"/>
      <c r="D20" s="65"/>
      <c r="E20" s="65"/>
      <c r="F20" s="65"/>
      <c r="G20" s="64"/>
      <c r="H20" s="22"/>
      <c r="I20" s="22"/>
      <c r="J20" s="22"/>
      <c r="K20" s="22"/>
      <c r="L20" s="22"/>
      <c r="M20" s="22"/>
      <c r="N20" s="22"/>
    </row>
    <row r="21" spans="1:14" x14ac:dyDescent="0.25">
      <c r="A21" s="117" t="s">
        <v>52</v>
      </c>
      <c r="B21" s="118">
        <f>+A9</f>
        <v>0</v>
      </c>
      <c r="C21" s="63"/>
      <c r="D21" s="63"/>
      <c r="E21" s="63"/>
      <c r="F21" s="63"/>
      <c r="G21" s="64"/>
      <c r="H21" s="22"/>
      <c r="I21" s="22"/>
      <c r="J21" s="22"/>
      <c r="K21" s="22"/>
      <c r="L21" s="22"/>
      <c r="M21" s="22"/>
      <c r="N21" s="22"/>
    </row>
    <row r="22" spans="1:14" x14ac:dyDescent="0.25">
      <c r="A22" s="117" t="s">
        <v>53</v>
      </c>
      <c r="B22" s="118"/>
      <c r="C22" s="65"/>
      <c r="D22" s="65"/>
      <c r="E22" s="65"/>
      <c r="F22" s="65"/>
      <c r="G22" s="65"/>
      <c r="H22" s="22"/>
      <c r="I22" s="22"/>
      <c r="J22" s="22"/>
      <c r="K22" s="22"/>
      <c r="L22" s="22"/>
      <c r="M22" s="22"/>
      <c r="N22" s="22"/>
    </row>
    <row r="23" spans="1:14" s="166" customFormat="1" x14ac:dyDescent="0.25">
      <c r="A23" s="117"/>
      <c r="B23" s="118"/>
      <c r="C23" s="84"/>
      <c r="D23" s="84"/>
      <c r="E23" s="84"/>
      <c r="F23" s="84"/>
      <c r="G23" s="84"/>
      <c r="I23" s="47"/>
    </row>
    <row r="24" spans="1:14" x14ac:dyDescent="0.25">
      <c r="A24" s="167" t="s">
        <v>67</v>
      </c>
      <c r="B24" s="56"/>
      <c r="C24" s="85"/>
      <c r="D24" s="85"/>
      <c r="E24" s="85"/>
      <c r="F24" s="85"/>
      <c r="G24" s="85"/>
      <c r="H24" s="22"/>
      <c r="I24" s="22"/>
      <c r="J24" s="22"/>
      <c r="K24" s="22"/>
      <c r="L24" s="22"/>
      <c r="M24" s="22"/>
      <c r="N24" s="22"/>
    </row>
    <row r="25" spans="1:14" x14ac:dyDescent="0.25">
      <c r="C25" s="86"/>
      <c r="D25" s="95"/>
      <c r="E25" s="95"/>
      <c r="F25" s="95"/>
      <c r="G25" s="95"/>
      <c r="H25" s="22"/>
      <c r="I25" s="22"/>
      <c r="J25" s="22"/>
      <c r="K25" s="22"/>
      <c r="L25" s="22"/>
      <c r="M25" s="22"/>
      <c r="N25" s="22"/>
    </row>
    <row r="26" spans="1:14" x14ac:dyDescent="0.25">
      <c r="A26" s="56" t="e">
        <f>+#REF!</f>
        <v>#REF!</v>
      </c>
      <c r="B26" s="56"/>
      <c r="C26" s="165"/>
      <c r="D26" s="165"/>
      <c r="E26" s="165"/>
      <c r="F26" s="165"/>
      <c r="G26" s="165" t="str">
        <f>+G16</f>
        <v>Total año</v>
      </c>
      <c r="H26" s="22"/>
      <c r="I26" s="22"/>
      <c r="J26" s="22"/>
      <c r="K26" s="22"/>
      <c r="L26" s="22"/>
      <c r="M26" s="22"/>
      <c r="N26" s="22"/>
    </row>
    <row r="27" spans="1:14" x14ac:dyDescent="0.25">
      <c r="A27" s="117" t="s">
        <v>52</v>
      </c>
      <c r="B27" s="118">
        <f>+B17</f>
        <v>0</v>
      </c>
      <c r="C27" s="63"/>
      <c r="D27" s="63"/>
      <c r="E27" s="63"/>
      <c r="F27" s="63"/>
      <c r="G27" s="64"/>
      <c r="H27" s="22"/>
      <c r="I27" s="22"/>
      <c r="J27" s="22"/>
      <c r="K27" s="22"/>
      <c r="L27" s="22"/>
      <c r="M27" s="22"/>
      <c r="N27" s="22"/>
    </row>
    <row r="28" spans="1:14" x14ac:dyDescent="0.25">
      <c r="A28" s="117" t="s">
        <v>53</v>
      </c>
      <c r="C28" s="64"/>
      <c r="D28" s="64"/>
      <c r="E28" s="64"/>
      <c r="F28" s="64"/>
      <c r="G28" s="64"/>
      <c r="H28" s="22"/>
      <c r="I28" s="22"/>
      <c r="J28" s="22"/>
      <c r="K28" s="22"/>
      <c r="L28" s="22"/>
      <c r="M28" s="22"/>
      <c r="N28" s="22"/>
    </row>
    <row r="29" spans="1:14" x14ac:dyDescent="0.25">
      <c r="A29" s="117" t="s">
        <v>52</v>
      </c>
      <c r="B29" s="118">
        <f>+B19</f>
        <v>0</v>
      </c>
      <c r="C29" s="63"/>
      <c r="D29" s="63"/>
      <c r="E29" s="63"/>
      <c r="F29" s="63"/>
      <c r="G29" s="64"/>
      <c r="H29" s="22"/>
      <c r="I29" s="22"/>
      <c r="J29" s="22"/>
      <c r="K29" s="22"/>
      <c r="L29" s="22"/>
      <c r="M29" s="22"/>
      <c r="N29" s="22"/>
    </row>
    <row r="30" spans="1:14" x14ac:dyDescent="0.25">
      <c r="A30" s="117" t="s">
        <v>53</v>
      </c>
      <c r="C30" s="65"/>
      <c r="D30" s="65"/>
      <c r="E30" s="65"/>
      <c r="F30" s="65"/>
      <c r="G30" s="64"/>
      <c r="H30" s="22"/>
      <c r="I30" s="22"/>
      <c r="J30" s="22"/>
      <c r="K30" s="22"/>
      <c r="L30" s="22"/>
      <c r="M30" s="22"/>
      <c r="N30" s="22"/>
    </row>
    <row r="31" spans="1:14" x14ac:dyDescent="0.25">
      <c r="A31" s="117" t="s">
        <v>52</v>
      </c>
      <c r="B31" s="118">
        <f>+B21</f>
        <v>0</v>
      </c>
      <c r="C31" s="63"/>
      <c r="D31" s="63"/>
      <c r="E31" s="63"/>
      <c r="F31" s="63"/>
      <c r="G31" s="64"/>
      <c r="H31" s="22"/>
      <c r="I31" s="22"/>
      <c r="J31" s="22"/>
      <c r="K31" s="22"/>
      <c r="L31" s="22"/>
      <c r="M31" s="22"/>
      <c r="N31" s="22"/>
    </row>
    <row r="32" spans="1:14" x14ac:dyDescent="0.25">
      <c r="A32" s="117" t="s">
        <v>53</v>
      </c>
      <c r="B32" s="118"/>
      <c r="C32" s="65"/>
      <c r="D32" s="65"/>
      <c r="E32" s="65"/>
      <c r="F32" s="65"/>
      <c r="G32" s="65"/>
      <c r="H32" s="22"/>
      <c r="I32" s="22"/>
      <c r="J32" s="22"/>
      <c r="K32" s="22"/>
      <c r="L32" s="22"/>
      <c r="M32" s="22"/>
      <c r="N32" s="22"/>
    </row>
    <row r="33" spans="1:14" x14ac:dyDescent="0.25">
      <c r="A33" s="117"/>
      <c r="B33" s="118"/>
      <c r="C33" s="87"/>
      <c r="D33" s="87"/>
      <c r="E33" s="87"/>
      <c r="F33" s="87"/>
      <c r="G33" s="84"/>
      <c r="H33" s="22"/>
      <c r="I33" s="22"/>
      <c r="J33" s="22"/>
      <c r="K33" s="22"/>
      <c r="L33" s="22"/>
      <c r="M33" s="22"/>
      <c r="N33" s="22"/>
    </row>
    <row r="34" spans="1:14" x14ac:dyDescent="0.25">
      <c r="A34" s="56" t="s">
        <v>68</v>
      </c>
      <c r="B34" s="56"/>
      <c r="C34" s="85"/>
      <c r="D34" s="85"/>
      <c r="E34" s="85"/>
      <c r="F34" s="85"/>
      <c r="G34" s="85"/>
      <c r="H34" s="22"/>
      <c r="I34" s="22"/>
      <c r="J34" s="22"/>
      <c r="K34" s="22"/>
      <c r="L34" s="22"/>
      <c r="M34" s="22"/>
      <c r="N34" s="22"/>
    </row>
    <row r="35" spans="1:14" x14ac:dyDescent="0.25">
      <c r="A35" s="10"/>
      <c r="B35" s="10"/>
      <c r="C35" s="88"/>
      <c r="D35" s="88"/>
      <c r="E35" s="88"/>
      <c r="F35" s="88"/>
      <c r="G35" s="88"/>
      <c r="H35" s="22"/>
      <c r="I35" s="22"/>
      <c r="J35" s="22"/>
      <c r="K35" s="22"/>
      <c r="L35" s="22"/>
      <c r="M35" s="22"/>
      <c r="N35" s="22"/>
    </row>
    <row r="36" spans="1:14" x14ac:dyDescent="0.25">
      <c r="A36" s="123">
        <f>+J22</f>
        <v>0</v>
      </c>
      <c r="B36" s="123"/>
      <c r="C36" s="89"/>
      <c r="D36" s="89"/>
      <c r="E36" s="89"/>
      <c r="F36" s="89"/>
      <c r="G36" s="89"/>
      <c r="H36" s="22"/>
      <c r="I36" s="22"/>
      <c r="J36" s="22"/>
      <c r="K36" s="22"/>
      <c r="L36" s="22"/>
      <c r="M36" s="22"/>
      <c r="N36" s="22"/>
    </row>
    <row r="37" spans="1:14" ht="18.75" x14ac:dyDescent="0.3">
      <c r="A37" s="168"/>
      <c r="B37" s="169"/>
      <c r="C37" s="90"/>
      <c r="D37" s="90"/>
      <c r="E37" s="90"/>
      <c r="F37" s="90"/>
      <c r="G37" s="90"/>
      <c r="H37" s="22"/>
      <c r="I37" s="22"/>
      <c r="J37" s="22"/>
      <c r="K37" s="22"/>
      <c r="L37" s="22"/>
      <c r="M37" s="22"/>
      <c r="N37" s="22"/>
    </row>
    <row r="38" spans="1:14" x14ac:dyDescent="0.25">
      <c r="H38" s="22"/>
      <c r="I38" s="22"/>
      <c r="J38" s="22"/>
      <c r="K38" s="22"/>
      <c r="L38" s="22"/>
      <c r="M38" s="22"/>
      <c r="N38" s="22"/>
    </row>
    <row r="39" spans="1:14" x14ac:dyDescent="0.25">
      <c r="H39" s="22"/>
      <c r="I39" s="22"/>
      <c r="J39" s="22"/>
      <c r="K39" s="22"/>
      <c r="L39" s="22"/>
      <c r="M39" s="22"/>
      <c r="N39" s="22"/>
    </row>
    <row r="40" spans="1:14" x14ac:dyDescent="0.25">
      <c r="H40" s="22"/>
      <c r="I40" s="22"/>
      <c r="J40" s="22"/>
      <c r="K40" s="22"/>
      <c r="L40" s="22"/>
      <c r="M40" s="22"/>
      <c r="N40" s="22"/>
    </row>
    <row r="41" spans="1:14" x14ac:dyDescent="0.25">
      <c r="H41" s="22"/>
      <c r="I41" s="22"/>
      <c r="J41" s="22"/>
      <c r="K41" s="22"/>
      <c r="L41" s="22"/>
      <c r="M41" s="22"/>
      <c r="N41" s="22"/>
    </row>
  </sheetData>
  <mergeCells count="6">
    <mergeCell ref="A14:B14"/>
    <mergeCell ref="A11:G11"/>
    <mergeCell ref="A1:G1"/>
    <mergeCell ref="A12:B12"/>
    <mergeCell ref="A13:B13"/>
    <mergeCell ref="A3:C3"/>
  </mergeCells>
  <printOptions horizontalCentered="1"/>
  <pageMargins left="0.23622047244094491" right="0.23622047244094491" top="0.74803149606299213" bottom="0.74803149606299213" header="0.31496062992125984" footer="0.31496062992125984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"/>
  <sheetViews>
    <sheetView zoomScale="40" zoomScaleNormal="40" workbookViewId="0">
      <selection activeCell="J71" sqref="J71"/>
    </sheetView>
  </sheetViews>
  <sheetFormatPr baseColWidth="10" defaultColWidth="0" defaultRowHeight="15" x14ac:dyDescent="0.25"/>
  <cols>
    <col min="1" max="1" width="47.5703125" style="22" customWidth="1"/>
    <col min="2" max="7" width="30" style="22" customWidth="1"/>
    <col min="8" max="9" width="24.7109375" style="1" customWidth="1"/>
    <col min="10" max="10" width="14.5703125" style="1" bestFit="1" customWidth="1"/>
    <col min="11" max="11" width="11.5703125" style="1" bestFit="1" customWidth="1"/>
    <col min="12" max="12" width="11.7109375" style="1" bestFit="1" customWidth="1"/>
    <col min="13" max="13" width="11.85546875" style="1" bestFit="1" customWidth="1"/>
    <col min="14" max="14" width="12.5703125" style="1" bestFit="1" customWidth="1"/>
    <col min="15" max="16384" width="8.28515625" style="22" hidden="1"/>
  </cols>
  <sheetData>
    <row r="1" spans="1:14" ht="28.5" x14ac:dyDescent="0.45">
      <c r="A1" s="466" t="str">
        <f>+'01 Producción'!A1</f>
        <v>NOMBRE DE LA EMPRESA: _____       L A AMISTAD________________________________</v>
      </c>
      <c r="B1" s="466"/>
      <c r="C1" s="466"/>
      <c r="D1" s="466"/>
      <c r="E1" s="466"/>
      <c r="F1" s="466"/>
      <c r="G1" s="466"/>
      <c r="I1" s="458"/>
      <c r="J1" s="458"/>
      <c r="K1" s="458"/>
      <c r="L1" s="458"/>
      <c r="M1" s="458"/>
      <c r="N1" s="458"/>
    </row>
    <row r="2" spans="1:14" ht="28.5" hidden="1" x14ac:dyDescent="0.45">
      <c r="A2" s="262"/>
      <c r="B2" s="262"/>
      <c r="C2" s="262"/>
      <c r="D2" s="262"/>
      <c r="E2" s="262"/>
      <c r="F2" s="262"/>
      <c r="G2" s="262"/>
    </row>
    <row r="3" spans="1:14" ht="28.5" hidden="1" x14ac:dyDescent="0.45">
      <c r="A3" s="263" t="s">
        <v>1</v>
      </c>
      <c r="B3" s="262"/>
      <c r="C3" s="262"/>
      <c r="D3" s="262"/>
      <c r="E3" s="262"/>
      <c r="F3" s="262"/>
      <c r="G3" s="262"/>
      <c r="H3" s="5"/>
    </row>
    <row r="4" spans="1:14" ht="28.5" hidden="1" x14ac:dyDescent="0.45">
      <c r="A4" s="264"/>
      <c r="B4" s="265"/>
      <c r="C4" s="264" t="s">
        <v>36</v>
      </c>
      <c r="D4" s="262"/>
      <c r="E4" s="262"/>
      <c r="F4" s="262"/>
      <c r="G4" s="262"/>
      <c r="I4" s="6"/>
    </row>
    <row r="5" spans="1:14" ht="28.5" hidden="1" x14ac:dyDescent="0.45">
      <c r="A5" s="264"/>
      <c r="B5" s="265"/>
      <c r="C5" s="264" t="s">
        <v>36</v>
      </c>
      <c r="D5" s="262"/>
      <c r="E5" s="262"/>
      <c r="F5" s="262"/>
      <c r="G5" s="262"/>
      <c r="I5" s="6"/>
    </row>
    <row r="6" spans="1:14" ht="28.5" hidden="1" x14ac:dyDescent="0.45">
      <c r="A6" s="262"/>
      <c r="B6" s="262"/>
      <c r="C6" s="262"/>
      <c r="D6" s="262"/>
      <c r="E6" s="262"/>
      <c r="F6" s="262"/>
      <c r="G6" s="262"/>
    </row>
    <row r="7" spans="1:14" ht="28.5" hidden="1" x14ac:dyDescent="0.45">
      <c r="A7" s="263" t="s">
        <v>21</v>
      </c>
      <c r="B7" s="262"/>
      <c r="C7" s="262"/>
      <c r="D7" s="262"/>
      <c r="E7" s="262"/>
      <c r="F7" s="262"/>
      <c r="G7" s="262"/>
      <c r="H7" s="5"/>
    </row>
    <row r="8" spans="1:14" ht="28.5" hidden="1" x14ac:dyDescent="0.45">
      <c r="A8" s="264" t="s">
        <v>22</v>
      </c>
      <c r="B8" s="266"/>
      <c r="C8" s="262"/>
      <c r="D8" s="262"/>
      <c r="E8" s="262"/>
      <c r="F8" s="262"/>
      <c r="G8" s="262"/>
      <c r="I8" s="7"/>
    </row>
    <row r="9" spans="1:14" ht="28.5" hidden="1" x14ac:dyDescent="0.45">
      <c r="A9" s="264" t="s">
        <v>23</v>
      </c>
      <c r="B9" s="266"/>
      <c r="C9" s="262"/>
      <c r="D9" s="262"/>
      <c r="E9" s="262"/>
      <c r="F9" s="262"/>
      <c r="G9" s="262"/>
      <c r="I9" s="7"/>
    </row>
    <row r="10" spans="1:14" ht="28.5" hidden="1" x14ac:dyDescent="0.45">
      <c r="A10" s="264" t="s">
        <v>24</v>
      </c>
      <c r="B10" s="266"/>
      <c r="C10" s="262"/>
      <c r="D10" s="262"/>
      <c r="E10" s="262"/>
      <c r="F10" s="262"/>
      <c r="G10" s="262"/>
      <c r="I10" s="7"/>
    </row>
    <row r="11" spans="1:14" ht="28.5" hidden="1" x14ac:dyDescent="0.45">
      <c r="A11" s="264" t="s">
        <v>25</v>
      </c>
      <c r="B11" s="266"/>
      <c r="C11" s="262"/>
      <c r="D11" s="262"/>
      <c r="E11" s="262"/>
      <c r="F11" s="262"/>
      <c r="G11" s="262"/>
      <c r="I11" s="7"/>
    </row>
    <row r="12" spans="1:14" ht="16.5" customHeight="1" x14ac:dyDescent="0.45">
      <c r="A12" s="262"/>
      <c r="B12" s="262"/>
      <c r="C12" s="262"/>
      <c r="D12" s="262"/>
      <c r="E12" s="262"/>
      <c r="F12" s="262"/>
      <c r="G12" s="262"/>
    </row>
    <row r="13" spans="1:14" ht="16.5" customHeight="1" x14ac:dyDescent="0.35">
      <c r="A13" s="248" t="s">
        <v>84</v>
      </c>
      <c r="B13" s="248"/>
      <c r="C13" s="248"/>
      <c r="D13" s="248" t="s">
        <v>69</v>
      </c>
      <c r="E13" s="248"/>
      <c r="F13" s="248"/>
      <c r="G13" s="248"/>
    </row>
    <row r="14" spans="1:14" ht="21.75" customHeight="1" x14ac:dyDescent="0.35">
      <c r="A14" s="248" t="s">
        <v>90</v>
      </c>
      <c r="B14" s="248"/>
      <c r="C14" s="248"/>
      <c r="D14" s="248"/>
      <c r="E14" s="248"/>
      <c r="F14" s="248"/>
      <c r="G14" s="248"/>
    </row>
    <row r="15" spans="1:14" ht="16.5" customHeight="1" x14ac:dyDescent="0.35">
      <c r="A15" s="248"/>
      <c r="B15" s="248"/>
      <c r="C15" s="248"/>
      <c r="D15" s="248"/>
      <c r="E15" s="248"/>
      <c r="F15" s="248"/>
      <c r="G15" s="248"/>
    </row>
    <row r="16" spans="1:14" ht="16.5" customHeight="1" x14ac:dyDescent="0.35">
      <c r="A16" s="248" t="s">
        <v>77</v>
      </c>
      <c r="B16" s="248"/>
      <c r="C16" s="249"/>
      <c r="D16" s="249"/>
      <c r="E16" s="248"/>
      <c r="F16" s="248"/>
      <c r="G16" s="248"/>
      <c r="I16" s="1" t="s">
        <v>92</v>
      </c>
      <c r="J16" s="25">
        <v>830000</v>
      </c>
      <c r="K16" s="1" t="s">
        <v>93</v>
      </c>
      <c r="L16" s="25">
        <v>210</v>
      </c>
      <c r="M16" s="1" t="s">
        <v>94</v>
      </c>
    </row>
    <row r="17" spans="1:14" ht="16.5" customHeight="1" x14ac:dyDescent="0.35">
      <c r="A17" s="248" t="s">
        <v>78</v>
      </c>
      <c r="B17" s="248"/>
      <c r="C17" s="249"/>
      <c r="D17" s="249"/>
      <c r="E17" s="248"/>
      <c r="F17" s="472" t="s">
        <v>0</v>
      </c>
      <c r="G17" s="472"/>
      <c r="I17" s="1" t="s">
        <v>92</v>
      </c>
      <c r="J17" s="25">
        <v>620000</v>
      </c>
      <c r="K17" s="1" t="s">
        <v>93</v>
      </c>
      <c r="L17" s="25">
        <v>130</v>
      </c>
      <c r="M17" s="1" t="s">
        <v>94</v>
      </c>
    </row>
    <row r="18" spans="1:14" ht="16.5" customHeight="1" x14ac:dyDescent="0.35">
      <c r="A18" s="248" t="s">
        <v>91</v>
      </c>
      <c r="B18" s="248"/>
      <c r="C18" s="249"/>
      <c r="D18" s="249"/>
      <c r="E18" s="248"/>
      <c r="F18" s="472"/>
      <c r="G18" s="472"/>
      <c r="I18" s="1" t="s">
        <v>92</v>
      </c>
      <c r="J18" s="25">
        <v>445000</v>
      </c>
      <c r="K18" s="1" t="s">
        <v>93</v>
      </c>
      <c r="L18" s="25">
        <v>55</v>
      </c>
      <c r="M18" s="1" t="s">
        <v>94</v>
      </c>
    </row>
    <row r="19" spans="1:14" ht="16.5" customHeight="1" x14ac:dyDescent="0.35">
      <c r="A19" s="248"/>
      <c r="B19" s="248"/>
      <c r="C19" s="248"/>
      <c r="D19" s="248"/>
      <c r="E19" s="248"/>
      <c r="F19" s="248"/>
      <c r="G19" s="248"/>
    </row>
    <row r="20" spans="1:14" ht="16.5" customHeight="1" x14ac:dyDescent="0.35">
      <c r="A20" s="248" t="s">
        <v>95</v>
      </c>
      <c r="B20" s="248"/>
      <c r="C20" s="248"/>
      <c r="D20" s="248"/>
      <c r="E20" s="248"/>
      <c r="F20" s="248"/>
      <c r="G20" s="248"/>
    </row>
    <row r="21" spans="1:14" ht="16.5" customHeight="1" x14ac:dyDescent="0.35">
      <c r="A21" s="248" t="s">
        <v>96</v>
      </c>
      <c r="B21" s="248"/>
      <c r="C21" s="248"/>
      <c r="D21" s="248"/>
      <c r="E21" s="248"/>
      <c r="F21" s="248"/>
      <c r="G21" s="248"/>
    </row>
    <row r="22" spans="1:14" ht="22.5" customHeight="1" x14ac:dyDescent="0.55000000000000004">
      <c r="A22" s="262"/>
      <c r="B22" s="262"/>
      <c r="C22" s="285"/>
      <c r="D22" s="286"/>
      <c r="E22" s="285"/>
      <c r="F22" s="286"/>
      <c r="G22" s="262"/>
      <c r="I22" s="22" t="s">
        <v>97</v>
      </c>
      <c r="J22" s="106">
        <f>+J16+150000</f>
        <v>980000</v>
      </c>
    </row>
    <row r="23" spans="1:14" ht="22.5" customHeight="1" x14ac:dyDescent="0.55000000000000004">
      <c r="A23" s="262"/>
      <c r="B23" s="262"/>
      <c r="C23" s="285"/>
      <c r="D23" s="286"/>
      <c r="E23" s="285"/>
      <c r="F23" s="286"/>
      <c r="G23" s="262"/>
      <c r="I23" s="22" t="s">
        <v>98</v>
      </c>
      <c r="J23" s="106">
        <v>250000</v>
      </c>
    </row>
    <row r="24" spans="1:14" ht="22.5" customHeight="1" x14ac:dyDescent="0.55000000000000004">
      <c r="A24" s="262"/>
      <c r="B24" s="262"/>
      <c r="C24" s="285"/>
      <c r="D24" s="286"/>
      <c r="E24" s="285"/>
      <c r="F24" s="286"/>
      <c r="G24" s="262"/>
      <c r="I24" s="22" t="s">
        <v>99</v>
      </c>
      <c r="J24" s="106">
        <v>50000</v>
      </c>
    </row>
    <row r="25" spans="1:14" ht="22.5" customHeight="1" x14ac:dyDescent="0.55000000000000004">
      <c r="A25" s="262"/>
      <c r="B25" s="262"/>
      <c r="C25" s="285"/>
      <c r="D25" s="286"/>
      <c r="E25" s="285"/>
      <c r="F25" s="286"/>
      <c r="G25" s="262"/>
      <c r="I25" s="22" t="s">
        <v>100</v>
      </c>
      <c r="J25" s="106">
        <f>ROUND(J24*2,-3)</f>
        <v>100000</v>
      </c>
    </row>
    <row r="26" spans="1:14" ht="33" customHeight="1" x14ac:dyDescent="0.45">
      <c r="A26" s="262"/>
      <c r="B26" s="262"/>
      <c r="C26" s="262"/>
      <c r="D26" s="262"/>
      <c r="E26" s="262"/>
      <c r="F26" s="262"/>
      <c r="G26" s="262"/>
    </row>
    <row r="27" spans="1:14" ht="28.5" hidden="1" x14ac:dyDescent="0.45">
      <c r="A27" s="268"/>
      <c r="B27" s="268"/>
      <c r="C27" s="269"/>
      <c r="D27" s="262"/>
      <c r="E27" s="262"/>
      <c r="F27" s="262"/>
      <c r="G27" s="262"/>
      <c r="J27" s="4"/>
      <c r="N27" s="8"/>
    </row>
    <row r="28" spans="1:14" ht="28.5" x14ac:dyDescent="0.45">
      <c r="A28" s="467" t="s">
        <v>66</v>
      </c>
      <c r="B28" s="467"/>
      <c r="C28" s="467"/>
      <c r="D28" s="467"/>
      <c r="E28" s="467"/>
      <c r="F28" s="467"/>
      <c r="G28" s="467"/>
      <c r="J28" s="4"/>
    </row>
    <row r="29" spans="1:14" ht="28.5" x14ac:dyDescent="0.45">
      <c r="A29" s="468" t="s">
        <v>35</v>
      </c>
      <c r="B29" s="469"/>
      <c r="C29" s="270" t="str">
        <f>+$A8</f>
        <v>Trimestre I</v>
      </c>
      <c r="D29" s="270" t="str">
        <f>+$A9</f>
        <v>Trimestre II</v>
      </c>
      <c r="E29" s="270" t="str">
        <f>+$A10</f>
        <v>Trimestre III</v>
      </c>
      <c r="F29" s="271" t="str">
        <f>+$A11</f>
        <v>Trimestre IV</v>
      </c>
      <c r="G29" s="264" t="s">
        <v>44</v>
      </c>
      <c r="I29" s="14"/>
      <c r="J29" s="9"/>
      <c r="L29" s="14"/>
      <c r="M29" s="14"/>
      <c r="N29" s="14"/>
    </row>
    <row r="30" spans="1:14" ht="28.5" x14ac:dyDescent="0.45">
      <c r="A30" s="470"/>
      <c r="B30" s="471"/>
      <c r="C30" s="272"/>
      <c r="D30" s="272"/>
      <c r="E30" s="272"/>
      <c r="F30" s="272"/>
      <c r="G30" s="272"/>
      <c r="I30" s="10"/>
      <c r="J30" s="22"/>
      <c r="K30" s="22"/>
      <c r="L30" s="10"/>
      <c r="M30" s="10"/>
      <c r="N30" s="10"/>
    </row>
    <row r="31" spans="1:14" ht="28.5" x14ac:dyDescent="0.45">
      <c r="A31" s="470"/>
      <c r="B31" s="471"/>
      <c r="C31" s="272"/>
      <c r="D31" s="272"/>
      <c r="E31" s="272"/>
      <c r="F31" s="272"/>
      <c r="G31" s="272"/>
      <c r="H31" s="8"/>
      <c r="J31" s="8"/>
      <c r="K31" s="8"/>
      <c r="L31" s="8"/>
      <c r="M31" s="8"/>
      <c r="N31" s="8"/>
    </row>
    <row r="32" spans="1:14" ht="28.5" x14ac:dyDescent="0.45">
      <c r="A32" s="273" t="s">
        <v>70</v>
      </c>
      <c r="B32" s="273"/>
      <c r="C32" s="272"/>
      <c r="D32" s="272"/>
      <c r="E32" s="272"/>
      <c r="F32" s="272"/>
      <c r="G32" s="272"/>
      <c r="H32" s="8"/>
      <c r="J32" s="8"/>
      <c r="K32" s="8"/>
      <c r="L32" s="8"/>
      <c r="M32" s="8"/>
      <c r="N32" s="8"/>
    </row>
    <row r="33" spans="1:14" ht="28.5" x14ac:dyDescent="0.45">
      <c r="A33" s="274"/>
      <c r="B33" s="275"/>
      <c r="C33" s="276"/>
      <c r="D33" s="276"/>
      <c r="E33" s="276"/>
      <c r="F33" s="276"/>
      <c r="G33" s="276"/>
      <c r="H33" s="8"/>
      <c r="J33" s="8"/>
      <c r="K33" s="8"/>
      <c r="L33" s="8"/>
      <c r="M33" s="8"/>
      <c r="N33" s="8"/>
    </row>
    <row r="34" spans="1:14" ht="28.5" x14ac:dyDescent="0.45">
      <c r="A34" s="277"/>
      <c r="B34" s="277"/>
      <c r="C34" s="278"/>
      <c r="D34" s="278"/>
      <c r="E34" s="278"/>
      <c r="F34" s="278"/>
      <c r="G34" s="278" t="s">
        <v>62</v>
      </c>
      <c r="H34" s="8"/>
      <c r="J34" s="8"/>
      <c r="K34" s="8"/>
      <c r="L34" s="8"/>
      <c r="M34" s="8"/>
      <c r="N34" s="8"/>
    </row>
    <row r="35" spans="1:14" ht="28.5" x14ac:dyDescent="0.45">
      <c r="A35" s="279" t="s">
        <v>71</v>
      </c>
      <c r="B35" s="279" t="s">
        <v>72</v>
      </c>
      <c r="C35" s="280" t="s">
        <v>59</v>
      </c>
      <c r="D35" s="280" t="s">
        <v>60</v>
      </c>
      <c r="E35" s="278"/>
      <c r="F35" s="278"/>
      <c r="G35" s="281"/>
      <c r="I35" s="8"/>
      <c r="J35" s="8"/>
      <c r="K35" s="8"/>
      <c r="L35" s="8"/>
      <c r="M35" s="8"/>
      <c r="N35" s="22"/>
    </row>
    <row r="36" spans="1:14" ht="28.5" x14ac:dyDescent="0.45">
      <c r="A36" s="273" t="s">
        <v>73</v>
      </c>
      <c r="B36" s="282"/>
      <c r="C36" s="267"/>
      <c r="D36" s="267"/>
      <c r="E36" s="278"/>
      <c r="F36" s="278"/>
      <c r="G36" s="281"/>
      <c r="H36" s="1">
        <v>4</v>
      </c>
      <c r="I36" s="8"/>
      <c r="J36" s="8"/>
      <c r="K36" s="8"/>
      <c r="L36" s="8"/>
      <c r="M36" s="8"/>
      <c r="N36" s="22"/>
    </row>
    <row r="37" spans="1:14" ht="28.5" x14ac:dyDescent="0.45">
      <c r="A37" s="273" t="s">
        <v>74</v>
      </c>
      <c r="B37" s="282"/>
      <c r="C37" s="267"/>
      <c r="D37" s="267"/>
      <c r="E37" s="278"/>
      <c r="F37" s="278"/>
      <c r="G37" s="281"/>
      <c r="I37" s="8"/>
      <c r="J37" s="8"/>
      <c r="K37" s="8"/>
      <c r="L37" s="8"/>
      <c r="M37" s="8"/>
      <c r="N37" s="22"/>
    </row>
    <row r="38" spans="1:14" ht="28.5" x14ac:dyDescent="0.45">
      <c r="A38" s="273" t="s">
        <v>75</v>
      </c>
      <c r="B38" s="282"/>
      <c r="C38" s="267"/>
      <c r="D38" s="267"/>
      <c r="E38" s="278"/>
      <c r="F38" s="278"/>
      <c r="G38" s="281"/>
      <c r="I38" s="8"/>
      <c r="J38" s="8"/>
      <c r="K38" s="8"/>
      <c r="L38" s="8"/>
      <c r="M38" s="8"/>
      <c r="N38" s="22"/>
    </row>
    <row r="39" spans="1:14" ht="28.5" x14ac:dyDescent="0.45">
      <c r="A39" s="273" t="s">
        <v>76</v>
      </c>
      <c r="B39" s="282"/>
      <c r="C39" s="267"/>
      <c r="D39" s="267"/>
      <c r="E39" s="278"/>
      <c r="F39" s="278"/>
      <c r="G39" s="281"/>
      <c r="I39" s="8"/>
      <c r="J39" s="8"/>
      <c r="K39" s="8"/>
      <c r="L39" s="8"/>
      <c r="M39" s="8"/>
      <c r="N39" s="22"/>
    </row>
    <row r="40" spans="1:14" ht="28.5" x14ac:dyDescent="0.45">
      <c r="A40" s="273" t="s">
        <v>77</v>
      </c>
      <c r="B40" s="282"/>
      <c r="C40" s="267"/>
      <c r="D40" s="267"/>
      <c r="E40" s="278"/>
      <c r="F40" s="278"/>
      <c r="G40" s="281"/>
      <c r="I40" s="8"/>
      <c r="J40" s="8"/>
      <c r="K40" s="8"/>
      <c r="L40" s="8"/>
      <c r="M40" s="8"/>
      <c r="N40" s="22"/>
    </row>
    <row r="41" spans="1:14" ht="28.5" x14ac:dyDescent="0.45">
      <c r="A41" s="273" t="s">
        <v>78</v>
      </c>
      <c r="B41" s="282"/>
      <c r="C41" s="267"/>
      <c r="D41" s="267"/>
      <c r="E41" s="278"/>
      <c r="F41" s="278"/>
      <c r="G41" s="281"/>
      <c r="I41" s="8"/>
      <c r="J41" s="8"/>
      <c r="K41" s="8"/>
      <c r="L41" s="8"/>
      <c r="M41" s="8"/>
      <c r="N41" s="22"/>
    </row>
    <row r="42" spans="1:14" ht="28.5" x14ac:dyDescent="0.45">
      <c r="A42" s="273" t="s">
        <v>79</v>
      </c>
      <c r="B42" s="282"/>
      <c r="C42" s="267"/>
      <c r="D42" s="267"/>
      <c r="E42" s="278"/>
      <c r="F42" s="278"/>
      <c r="G42" s="281"/>
      <c r="I42" s="8"/>
      <c r="J42" s="8"/>
      <c r="K42" s="8"/>
      <c r="L42" s="8"/>
      <c r="M42" s="8"/>
      <c r="N42" s="22"/>
    </row>
    <row r="43" spans="1:14" ht="28.5" x14ac:dyDescent="0.45">
      <c r="A43" s="273" t="str">
        <f>+H43</f>
        <v xml:space="preserve">Total CIF producto </v>
      </c>
      <c r="B43" s="282"/>
      <c r="C43" s="267"/>
      <c r="D43" s="267"/>
      <c r="E43" s="278"/>
      <c r="F43" s="278"/>
      <c r="G43" s="281"/>
      <c r="H43" s="1" t="s">
        <v>80</v>
      </c>
      <c r="I43" s="8"/>
      <c r="J43" s="8"/>
      <c r="K43" s="8"/>
      <c r="L43" s="8"/>
      <c r="M43" s="8"/>
      <c r="N43" s="22"/>
    </row>
    <row r="44" spans="1:14" ht="28.5" x14ac:dyDescent="0.45">
      <c r="A44" s="277"/>
      <c r="B44" s="283"/>
      <c r="C44" s="284"/>
      <c r="D44" s="284"/>
      <c r="E44" s="278"/>
      <c r="F44" s="278"/>
      <c r="G44" s="281"/>
      <c r="I44" s="8"/>
      <c r="J44" s="8"/>
      <c r="K44" s="8"/>
      <c r="L44" s="8"/>
      <c r="M44" s="8"/>
      <c r="N44" s="22"/>
    </row>
    <row r="45" spans="1:14" ht="23.25" x14ac:dyDescent="0.35">
      <c r="A45" s="255" t="s">
        <v>229</v>
      </c>
      <c r="B45" s="253" t="s">
        <v>228</v>
      </c>
      <c r="C45" s="254"/>
      <c r="D45" s="254"/>
      <c r="E45" s="254"/>
      <c r="F45" s="252"/>
      <c r="G45" s="252"/>
      <c r="H45" s="8"/>
      <c r="J45" s="8"/>
      <c r="K45" s="8"/>
      <c r="L45" s="8"/>
      <c r="M45" s="8"/>
      <c r="N45" s="8"/>
    </row>
    <row r="46" spans="1:14" ht="23.25" x14ac:dyDescent="0.35">
      <c r="A46" s="251"/>
      <c r="B46" s="251"/>
      <c r="C46" s="252"/>
      <c r="D46" s="252"/>
      <c r="E46" s="252"/>
      <c r="F46" s="252"/>
      <c r="G46" s="252"/>
      <c r="H46" s="8"/>
      <c r="J46" s="8"/>
      <c r="K46" s="8"/>
      <c r="L46" s="8"/>
      <c r="M46" s="8"/>
      <c r="N46" s="8"/>
    </row>
    <row r="47" spans="1:14" ht="23.25" x14ac:dyDescent="0.35">
      <c r="A47" s="251" t="s">
        <v>61</v>
      </c>
      <c r="B47" s="256"/>
      <c r="C47" s="252"/>
      <c r="D47" s="257"/>
      <c r="E47" s="252"/>
      <c r="F47" s="252"/>
      <c r="G47" s="252"/>
      <c r="H47" s="8"/>
      <c r="J47" s="8"/>
      <c r="K47" s="8"/>
      <c r="L47" s="8"/>
      <c r="M47" s="8"/>
      <c r="N47" s="8"/>
    </row>
    <row r="48" spans="1:14" ht="23.25" x14ac:dyDescent="0.35">
      <c r="A48" s="251" t="str">
        <f>+A47</f>
        <v>CIFP(NOP) =</v>
      </c>
      <c r="B48" s="256"/>
      <c r="C48" s="252"/>
      <c r="D48" s="252"/>
      <c r="E48" s="252"/>
      <c r="F48" s="252"/>
      <c r="G48" s="252"/>
      <c r="H48" s="8"/>
      <c r="J48" s="8"/>
      <c r="K48" s="8"/>
      <c r="L48" s="8"/>
      <c r="M48" s="8"/>
      <c r="N48" s="8"/>
    </row>
    <row r="49" spans="1:14" ht="23.25" x14ac:dyDescent="0.35">
      <c r="A49" s="251" t="str">
        <f>+A48</f>
        <v>CIFP(NOP) =</v>
      </c>
      <c r="B49" s="258"/>
      <c r="C49" s="252"/>
      <c r="D49" s="252"/>
      <c r="E49" s="252"/>
      <c r="F49" s="252"/>
      <c r="G49" s="252"/>
      <c r="H49" s="8"/>
      <c r="J49" s="8"/>
      <c r="K49" s="8"/>
      <c r="L49" s="8"/>
      <c r="M49" s="8"/>
      <c r="N49" s="8"/>
    </row>
    <row r="50" spans="1:14" ht="23.25" x14ac:dyDescent="0.35">
      <c r="A50" s="251"/>
      <c r="B50" s="251"/>
      <c r="C50" s="252"/>
      <c r="D50" s="252"/>
      <c r="E50" s="252"/>
      <c r="F50" s="252"/>
      <c r="G50" s="252"/>
      <c r="H50" s="8"/>
      <c r="J50" s="8"/>
      <c r="K50" s="8"/>
      <c r="L50" s="8"/>
      <c r="M50" s="8"/>
      <c r="N50" s="8"/>
    </row>
    <row r="51" spans="1:14" ht="23.25" x14ac:dyDescent="0.35">
      <c r="A51" s="251" t="s">
        <v>81</v>
      </c>
      <c r="B51" s="251" t="s">
        <v>230</v>
      </c>
      <c r="C51" s="252"/>
      <c r="D51" s="252"/>
      <c r="E51" s="252" t="s">
        <v>81</v>
      </c>
      <c r="F51" s="252"/>
      <c r="G51" s="250"/>
      <c r="H51" s="8"/>
      <c r="I51" s="8">
        <f>+F51</f>
        <v>0</v>
      </c>
      <c r="J51" s="8">
        <v>100</v>
      </c>
      <c r="K51" s="8"/>
      <c r="L51" s="8"/>
      <c r="M51" s="8"/>
      <c r="N51" s="8"/>
    </row>
    <row r="52" spans="1:14" ht="23.25" x14ac:dyDescent="0.35">
      <c r="A52" s="251"/>
      <c r="B52" s="251" t="s">
        <v>62</v>
      </c>
      <c r="C52" s="252"/>
      <c r="D52" s="252"/>
      <c r="E52" s="252"/>
      <c r="F52" s="259"/>
      <c r="G52" s="260"/>
      <c r="H52" s="8"/>
      <c r="I52" s="8">
        <f>+F54</f>
        <v>0</v>
      </c>
      <c r="J52" s="8"/>
      <c r="K52" s="8"/>
      <c r="L52" s="8"/>
      <c r="M52" s="8"/>
      <c r="N52" s="8"/>
    </row>
    <row r="53" spans="1:14" ht="23.25" x14ac:dyDescent="0.35">
      <c r="A53" s="251"/>
      <c r="B53" s="251"/>
      <c r="C53" s="252"/>
      <c r="D53" s="252"/>
      <c r="E53" s="252" t="s">
        <v>82</v>
      </c>
      <c r="F53" s="252"/>
      <c r="G53" s="261"/>
      <c r="H53" s="8"/>
      <c r="J53" s="8"/>
      <c r="K53" s="8"/>
      <c r="L53" s="8"/>
      <c r="M53" s="8"/>
      <c r="N53" s="8"/>
    </row>
    <row r="54" spans="1:14" ht="23.25" x14ac:dyDescent="0.35">
      <c r="A54" s="251"/>
      <c r="B54" s="251"/>
      <c r="C54" s="252"/>
      <c r="D54" s="252"/>
      <c r="E54" s="252" t="s">
        <v>83</v>
      </c>
      <c r="F54" s="252"/>
      <c r="G54" s="261"/>
      <c r="H54" s="8"/>
      <c r="J54" s="8"/>
      <c r="K54" s="8"/>
      <c r="L54" s="8"/>
      <c r="M54" s="8"/>
      <c r="N54" s="8"/>
    </row>
    <row r="55" spans="1:14" x14ac:dyDescent="0.25">
      <c r="A55" s="23"/>
      <c r="B55" s="23"/>
      <c r="C55" s="6"/>
      <c r="D55" s="6"/>
      <c r="E55" s="6"/>
      <c r="F55" s="473" t="s">
        <v>0</v>
      </c>
      <c r="G55" s="473"/>
      <c r="H55" s="8"/>
      <c r="J55" s="8"/>
      <c r="K55" s="8"/>
      <c r="L55" s="8"/>
      <c r="M55" s="8"/>
      <c r="N55" s="8"/>
    </row>
    <row r="56" spans="1:14" x14ac:dyDescent="0.25">
      <c r="A56" s="23"/>
      <c r="B56" s="23"/>
      <c r="C56" s="6"/>
      <c r="D56" s="6"/>
      <c r="E56" s="6"/>
      <c r="F56" s="473"/>
      <c r="G56" s="473"/>
      <c r="H56" s="8"/>
      <c r="J56" s="8"/>
      <c r="K56" s="8"/>
      <c r="L56" s="8"/>
      <c r="M56" s="8"/>
      <c r="N56" s="8"/>
    </row>
    <row r="57" spans="1:14" x14ac:dyDescent="0.25">
      <c r="A57" s="111" t="s">
        <v>84</v>
      </c>
      <c r="B57" s="112"/>
      <c r="C57" s="112"/>
      <c r="D57" s="112"/>
      <c r="E57" s="112"/>
      <c r="F57" s="112"/>
      <c r="G57" s="113"/>
      <c r="H57" s="22"/>
      <c r="I57" s="22"/>
      <c r="J57" s="22"/>
      <c r="K57" s="22"/>
      <c r="L57" s="22"/>
      <c r="M57" s="22"/>
      <c r="N57" s="22"/>
    </row>
    <row r="58" spans="1:14" ht="35.25" customHeight="1" x14ac:dyDescent="0.25">
      <c r="A58" s="56" t="s">
        <v>58</v>
      </c>
      <c r="B58" s="56"/>
      <c r="C58" s="114" t="str">
        <f>+C29</f>
        <v>Trimestre I</v>
      </c>
      <c r="D58" s="114" t="str">
        <f>+D29</f>
        <v>Trimestre II</v>
      </c>
      <c r="E58" s="114" t="str">
        <f>+E29</f>
        <v>Trimestre III</v>
      </c>
      <c r="F58" s="114" t="str">
        <f>+F29</f>
        <v>Trimestre IV</v>
      </c>
      <c r="G58" s="114" t="str">
        <f>+G29</f>
        <v>Total año</v>
      </c>
      <c r="H58" s="22"/>
      <c r="I58" s="22"/>
      <c r="J58" s="22"/>
      <c r="K58" s="22"/>
      <c r="L58" s="22"/>
      <c r="M58" s="22"/>
      <c r="N58" s="22"/>
    </row>
    <row r="59" spans="1:14" ht="35.25" customHeight="1" x14ac:dyDescent="0.25">
      <c r="A59" s="56">
        <f>+A4</f>
        <v>0</v>
      </c>
      <c r="B59" s="56"/>
      <c r="C59" s="114"/>
      <c r="D59" s="114"/>
      <c r="E59" s="114"/>
      <c r="F59" s="114"/>
      <c r="G59" s="114"/>
      <c r="H59" s="22"/>
      <c r="I59" s="22"/>
      <c r="J59" s="22"/>
      <c r="K59" s="22"/>
      <c r="L59" s="22"/>
      <c r="M59" s="22"/>
      <c r="N59" s="22"/>
    </row>
    <row r="60" spans="1:14" s="116" customFormat="1" ht="35.25" customHeight="1" x14ac:dyDescent="0.25">
      <c r="A60" s="115" t="s">
        <v>85</v>
      </c>
      <c r="B60" s="115"/>
      <c r="C60" s="104"/>
      <c r="D60" s="104"/>
      <c r="E60" s="104"/>
      <c r="F60" s="104"/>
      <c r="G60" s="104"/>
      <c r="J60" s="48"/>
      <c r="K60" s="48"/>
      <c r="L60" s="48"/>
    </row>
    <row r="61" spans="1:14" s="116" customFormat="1" ht="35.25" customHeight="1" x14ac:dyDescent="0.25">
      <c r="A61" s="115" t="s">
        <v>63</v>
      </c>
      <c r="C61" s="104"/>
      <c r="D61" s="104"/>
      <c r="E61" s="104"/>
      <c r="F61" s="104"/>
      <c r="G61" s="104"/>
      <c r="J61" s="48"/>
      <c r="K61" s="48"/>
      <c r="L61" s="48"/>
    </row>
    <row r="62" spans="1:14" ht="35.25" customHeight="1" x14ac:dyDescent="0.25">
      <c r="A62" s="117" t="str">
        <f>CONCATENATE(I62," ",A59)</f>
        <v>Total CIF  0</v>
      </c>
      <c r="B62" s="118"/>
      <c r="C62" s="107"/>
      <c r="D62" s="107"/>
      <c r="E62" s="107"/>
      <c r="F62" s="107"/>
      <c r="G62" s="119"/>
      <c r="H62" s="120">
        <f>+H60*H61</f>
        <v>0</v>
      </c>
      <c r="I62" s="22" t="s">
        <v>86</v>
      </c>
      <c r="J62" s="1">
        <f>+G62/'01 Producción'!F20</f>
        <v>0</v>
      </c>
      <c r="M62" s="22"/>
      <c r="N62" s="22"/>
    </row>
    <row r="63" spans="1:14" ht="35.25" customHeight="1" x14ac:dyDescent="0.25">
      <c r="H63" s="22"/>
      <c r="I63" s="22"/>
      <c r="J63" s="121" t="e">
        <f>+G62/G60</f>
        <v>#DIV/0!</v>
      </c>
      <c r="K63" s="22"/>
      <c r="L63" s="22"/>
      <c r="M63" s="22"/>
      <c r="N63" s="22"/>
    </row>
    <row r="64" spans="1:14" ht="35.25" customHeight="1" x14ac:dyDescent="0.25">
      <c r="A64" s="56">
        <f>+A5</f>
        <v>0</v>
      </c>
      <c r="B64" s="56"/>
      <c r="C64" s="114" t="str">
        <f>+A8</f>
        <v>Trimestre I</v>
      </c>
      <c r="D64" s="114" t="str">
        <f>+A9</f>
        <v>Trimestre II</v>
      </c>
      <c r="E64" s="114" t="str">
        <f>+A10</f>
        <v>Trimestre III</v>
      </c>
      <c r="F64" s="114" t="str">
        <f>+A11</f>
        <v>Trimestre IV</v>
      </c>
      <c r="G64" s="114" t="str">
        <f>+G58</f>
        <v>Total año</v>
      </c>
      <c r="H64" s="22"/>
      <c r="I64" s="22"/>
      <c r="J64" s="22"/>
      <c r="K64" s="22"/>
      <c r="L64" s="22"/>
      <c r="M64" s="22"/>
      <c r="N64" s="22"/>
    </row>
    <row r="65" spans="1:14" s="116" customFormat="1" ht="35.25" customHeight="1" x14ac:dyDescent="0.25">
      <c r="A65" s="115" t="s">
        <v>85</v>
      </c>
      <c r="B65" s="115"/>
      <c r="C65" s="104"/>
      <c r="D65" s="104"/>
      <c r="E65" s="104"/>
      <c r="F65" s="104"/>
      <c r="G65" s="104"/>
      <c r="I65" s="116">
        <f>+G60+G65</f>
        <v>0</v>
      </c>
    </row>
    <row r="66" spans="1:14" ht="35.25" customHeight="1" x14ac:dyDescent="0.25">
      <c r="A66" s="117" t="s">
        <v>63</v>
      </c>
      <c r="C66" s="122"/>
      <c r="D66" s="122"/>
      <c r="E66" s="122"/>
      <c r="F66" s="122"/>
      <c r="G66" s="122"/>
      <c r="H66" s="22"/>
      <c r="I66" s="22"/>
      <c r="J66" s="22"/>
      <c r="K66" s="22"/>
      <c r="L66" s="22"/>
      <c r="M66" s="22"/>
      <c r="N66" s="22"/>
    </row>
    <row r="67" spans="1:14" ht="35.25" customHeight="1" x14ac:dyDescent="0.25">
      <c r="A67" s="117" t="str">
        <f>CONCATENATE(I62," ",A64)</f>
        <v>Total CIF  0</v>
      </c>
      <c r="B67" s="118"/>
      <c r="C67" s="107"/>
      <c r="D67" s="107"/>
      <c r="E67" s="107"/>
      <c r="F67" s="107"/>
      <c r="G67" s="119"/>
      <c r="H67" s="22"/>
      <c r="I67" s="22"/>
      <c r="J67" s="22"/>
      <c r="K67" s="22"/>
      <c r="L67" s="22"/>
      <c r="M67" s="22"/>
      <c r="N67" s="22"/>
    </row>
    <row r="68" spans="1:14" ht="35.25" customHeight="1" x14ac:dyDescent="0.25">
      <c r="A68" s="123" t="s">
        <v>87</v>
      </c>
      <c r="B68" s="123"/>
      <c r="C68" s="124"/>
      <c r="D68" s="124"/>
      <c r="E68" s="124"/>
      <c r="F68" s="124"/>
      <c r="G68" s="124"/>
      <c r="H68" s="98">
        <f>+H62+H67</f>
        <v>0</v>
      </c>
      <c r="I68" s="22"/>
      <c r="J68" s="22"/>
      <c r="K68" s="22"/>
      <c r="L68" s="22"/>
      <c r="M68" s="22"/>
      <c r="N68" s="22"/>
    </row>
    <row r="69" spans="1:14" ht="35.25" customHeight="1" x14ac:dyDescent="0.25">
      <c r="A69" s="96"/>
      <c r="B69" s="96"/>
      <c r="C69" s="97"/>
      <c r="D69" s="97"/>
      <c r="E69" s="97"/>
      <c r="F69" s="97"/>
      <c r="G69" s="97"/>
      <c r="H69" s="98"/>
      <c r="I69" s="22"/>
      <c r="J69" s="22"/>
      <c r="K69" s="22"/>
      <c r="L69" s="22"/>
      <c r="M69" s="22"/>
      <c r="N69" s="22"/>
    </row>
    <row r="70" spans="1:14" ht="35.25" customHeight="1" thickBot="1" x14ac:dyDescent="0.3">
      <c r="A70" s="460" t="s">
        <v>88</v>
      </c>
      <c r="B70" s="461"/>
      <c r="C70" s="461"/>
      <c r="D70" s="461"/>
      <c r="E70" s="461"/>
      <c r="F70" s="461"/>
      <c r="G70" s="462"/>
      <c r="H70" s="22"/>
      <c r="I70" s="22"/>
      <c r="J70" s="22"/>
      <c r="K70" s="22"/>
      <c r="L70" s="22"/>
      <c r="M70" s="22"/>
      <c r="N70" s="22"/>
    </row>
    <row r="71" spans="1:14" ht="35.25" customHeight="1" x14ac:dyDescent="0.25">
      <c r="A71" s="125" t="s">
        <v>89</v>
      </c>
      <c r="B71" s="463">
        <f>+A59</f>
        <v>0</v>
      </c>
      <c r="C71" s="464"/>
      <c r="D71" s="465"/>
      <c r="E71" s="463">
        <f>+A64</f>
        <v>0</v>
      </c>
      <c r="F71" s="464"/>
      <c r="G71" s="465"/>
      <c r="H71" s="22"/>
      <c r="I71" s="22"/>
      <c r="J71" s="22"/>
      <c r="K71" s="22"/>
      <c r="L71" s="22"/>
      <c r="M71" s="22"/>
      <c r="N71" s="22"/>
    </row>
    <row r="72" spans="1:14" ht="35.25" customHeight="1" x14ac:dyDescent="0.25">
      <c r="A72" s="126" t="s">
        <v>46</v>
      </c>
      <c r="B72" s="127" t="s">
        <v>109</v>
      </c>
      <c r="C72" s="128" t="s">
        <v>108</v>
      </c>
      <c r="D72" s="129" t="s">
        <v>107</v>
      </c>
      <c r="E72" s="127" t="s">
        <v>109</v>
      </c>
      <c r="F72" s="128" t="s">
        <v>108</v>
      </c>
      <c r="G72" s="129" t="s">
        <v>107</v>
      </c>
      <c r="H72" s="22"/>
      <c r="I72" s="22"/>
      <c r="J72" s="22"/>
      <c r="K72" s="22"/>
      <c r="L72" s="22"/>
      <c r="M72" s="22"/>
      <c r="N72" s="22"/>
    </row>
    <row r="73" spans="1:14" ht="35.25" customHeight="1" x14ac:dyDescent="0.25">
      <c r="A73" s="130" t="str">
        <f>CONCATENATE(I73," ",J73)</f>
        <v>MP  0</v>
      </c>
      <c r="B73" s="131"/>
      <c r="C73" s="107"/>
      <c r="D73" s="132"/>
      <c r="E73" s="131"/>
      <c r="F73" s="107"/>
      <c r="G73" s="133"/>
      <c r="H73" s="22"/>
      <c r="I73" s="22" t="s">
        <v>101</v>
      </c>
      <c r="J73" s="22">
        <f>+'02 Materia Prima'!K5</f>
        <v>0</v>
      </c>
      <c r="K73" s="22"/>
      <c r="L73" s="22"/>
      <c r="M73" s="22"/>
      <c r="N73" s="22"/>
    </row>
    <row r="74" spans="1:14" ht="35.25" customHeight="1" x14ac:dyDescent="0.25">
      <c r="A74" s="130" t="str">
        <f>CONCATENATE(I73," ",J74)</f>
        <v>MP  0</v>
      </c>
      <c r="B74" s="131"/>
      <c r="C74" s="107"/>
      <c r="D74" s="132"/>
      <c r="E74" s="131"/>
      <c r="F74" s="107"/>
      <c r="G74" s="133"/>
      <c r="J74" s="22">
        <f>+'02 Materia Prima'!K6</f>
        <v>0</v>
      </c>
    </row>
    <row r="75" spans="1:14" ht="35.25" customHeight="1" x14ac:dyDescent="0.25">
      <c r="A75" s="134" t="s">
        <v>102</v>
      </c>
      <c r="B75" s="135"/>
      <c r="C75" s="103"/>
      <c r="D75" s="136"/>
      <c r="E75" s="131"/>
      <c r="F75" s="103"/>
      <c r="G75" s="133"/>
      <c r="J75" s="22">
        <f>+'02 Materia Prima'!L7</f>
        <v>0</v>
      </c>
    </row>
    <row r="76" spans="1:14" ht="35.25" customHeight="1" x14ac:dyDescent="0.25">
      <c r="A76" s="137">
        <f>+'03 Mano de obra '!A7</f>
        <v>0</v>
      </c>
      <c r="B76" s="131"/>
      <c r="C76" s="138"/>
      <c r="D76" s="133"/>
      <c r="E76" s="131"/>
      <c r="F76" s="138"/>
      <c r="G76" s="133"/>
    </row>
    <row r="77" spans="1:14" ht="35.25" customHeight="1" x14ac:dyDescent="0.25">
      <c r="A77" s="137">
        <f>+'03 Mano de obra '!A8</f>
        <v>0</v>
      </c>
      <c r="B77" s="131"/>
      <c r="C77" s="138"/>
      <c r="D77" s="133"/>
      <c r="E77" s="131"/>
      <c r="F77" s="138"/>
      <c r="G77" s="133"/>
    </row>
    <row r="78" spans="1:14" ht="35.25" customHeight="1" x14ac:dyDescent="0.25">
      <c r="A78" s="130">
        <f>+'03 Mano de obra '!A9</f>
        <v>0</v>
      </c>
      <c r="B78" s="131"/>
      <c r="C78" s="138"/>
      <c r="D78" s="133"/>
      <c r="E78" s="131"/>
      <c r="F78" s="138"/>
      <c r="G78" s="133"/>
    </row>
    <row r="79" spans="1:14" ht="35.25" customHeight="1" x14ac:dyDescent="0.25">
      <c r="A79" s="130" t="s">
        <v>0</v>
      </c>
      <c r="B79" s="135"/>
      <c r="C79" s="139"/>
      <c r="D79" s="136"/>
      <c r="E79" s="131"/>
      <c r="F79" s="138"/>
      <c r="G79" s="133"/>
    </row>
    <row r="80" spans="1:14" ht="35.25" customHeight="1" x14ac:dyDescent="0.25">
      <c r="A80" s="130" t="s">
        <v>103</v>
      </c>
      <c r="B80" s="140"/>
      <c r="C80" s="141"/>
      <c r="D80" s="142"/>
      <c r="E80" s="143"/>
      <c r="F80" s="119"/>
      <c r="G80" s="142"/>
      <c r="I80" s="49"/>
    </row>
    <row r="81" spans="1:9" ht="35.25" customHeight="1" x14ac:dyDescent="0.25">
      <c r="A81" s="130" t="s">
        <v>104</v>
      </c>
      <c r="B81" s="140"/>
      <c r="C81" s="141"/>
      <c r="D81" s="121"/>
      <c r="E81" s="143"/>
      <c r="F81" s="119"/>
      <c r="G81" s="142"/>
      <c r="I81" s="48"/>
    </row>
    <row r="82" spans="1:9" ht="35.25" customHeight="1" thickBot="1" x14ac:dyDescent="0.3">
      <c r="A82" s="144" t="s">
        <v>105</v>
      </c>
      <c r="B82" s="145"/>
      <c r="C82" s="146"/>
      <c r="D82" s="147"/>
      <c r="E82" s="148"/>
      <c r="F82" s="149"/>
      <c r="G82" s="147"/>
    </row>
    <row r="83" spans="1:9" x14ac:dyDescent="0.25">
      <c r="D83" s="150"/>
      <c r="E83" s="150"/>
      <c r="F83" s="150"/>
      <c r="G83" s="150"/>
    </row>
    <row r="84" spans="1:9" x14ac:dyDescent="0.25">
      <c r="B84" s="151"/>
      <c r="C84" s="152"/>
      <c r="D84" s="153"/>
      <c r="G84" s="150"/>
    </row>
    <row r="85" spans="1:9" x14ac:dyDescent="0.25">
      <c r="B85" s="116"/>
      <c r="C85" s="121"/>
      <c r="D85" s="153"/>
      <c r="F85" s="121"/>
    </row>
    <row r="86" spans="1:9" x14ac:dyDescent="0.25">
      <c r="B86" s="152"/>
      <c r="D86" s="22" t="s">
        <v>232</v>
      </c>
      <c r="F86" s="150"/>
      <c r="G86" s="22" t="s">
        <v>199</v>
      </c>
    </row>
    <row r="87" spans="1:9" x14ac:dyDescent="0.25">
      <c r="C87" s="150"/>
      <c r="D87" s="22" t="str">
        <f>+'01 Producción'!A4</f>
        <v>Chorizos</v>
      </c>
      <c r="G87" s="22" t="str">
        <f>+'01 Producción'!A5</f>
        <v>Butifarras</v>
      </c>
    </row>
    <row r="88" spans="1:9" x14ac:dyDescent="0.25">
      <c r="C88" s="121"/>
      <c r="D88" s="154">
        <f>ROUNDUP((D82*0.9),0)</f>
        <v>0</v>
      </c>
      <c r="G88" s="155">
        <f>ROUNDUP((G82*0.9),0)</f>
        <v>0</v>
      </c>
    </row>
    <row r="89" spans="1:9" x14ac:dyDescent="0.25">
      <c r="D89" s="156">
        <f>+D88*'01 Producción'!E4</f>
        <v>0</v>
      </c>
      <c r="G89" s="22">
        <f>+G88*'01 Producción'!E5</f>
        <v>0</v>
      </c>
    </row>
    <row r="90" spans="1:9" x14ac:dyDescent="0.25">
      <c r="C90" s="121"/>
      <c r="D90" s="156"/>
    </row>
    <row r="91" spans="1:9" x14ac:dyDescent="0.25">
      <c r="D91" s="153"/>
    </row>
  </sheetData>
  <mergeCells count="11">
    <mergeCell ref="A70:G70"/>
    <mergeCell ref="B71:D71"/>
    <mergeCell ref="E71:G71"/>
    <mergeCell ref="A1:G1"/>
    <mergeCell ref="I1:N1"/>
    <mergeCell ref="A28:G28"/>
    <mergeCell ref="A29:B29"/>
    <mergeCell ref="A30:B30"/>
    <mergeCell ref="A31:B31"/>
    <mergeCell ref="F17:G18"/>
    <mergeCell ref="F55:G56"/>
  </mergeCells>
  <printOptions horizontalCentered="1"/>
  <pageMargins left="0.23622047244094491" right="0.23622047244094491" top="0.74803149606299213" bottom="0.74803149606299213" header="0.31496062992125984" footer="0.31496062992125984"/>
  <pageSetup scale="47" orientation="landscape" r:id="rId1"/>
  <rowBreaks count="1" manualBreakCount="1">
    <brk id="54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8"/>
  </sheetPr>
  <dimension ref="A1:G247"/>
  <sheetViews>
    <sheetView topLeftCell="B1" zoomScaleNormal="100" workbookViewId="0">
      <selection activeCell="E16" sqref="E16"/>
    </sheetView>
  </sheetViews>
  <sheetFormatPr baseColWidth="10" defaultRowHeight="15" x14ac:dyDescent="0.2"/>
  <cols>
    <col min="1" max="2" width="53.28515625" style="242" customWidth="1"/>
    <col min="3" max="3" width="9" style="243" bestFit="1" customWidth="1"/>
    <col min="4" max="4" width="31.7109375" style="244" customWidth="1"/>
    <col min="5" max="5" width="25.7109375" style="244" customWidth="1"/>
    <col min="6" max="6" width="26.5703125" style="241" customWidth="1"/>
    <col min="7" max="7" width="18.140625" style="243" bestFit="1" customWidth="1"/>
    <col min="8" max="8" width="17.85546875" style="243" bestFit="1" customWidth="1"/>
    <col min="9" max="9" width="17" style="243" bestFit="1" customWidth="1"/>
    <col min="10" max="256" width="11.42578125" style="243"/>
    <col min="257" max="257" width="30.85546875" style="243" customWidth="1"/>
    <col min="258" max="258" width="41.140625" style="243" bestFit="1" customWidth="1"/>
    <col min="259" max="259" width="9" style="243" bestFit="1" customWidth="1"/>
    <col min="260" max="260" width="16.5703125" style="243" bestFit="1" customWidth="1"/>
    <col min="261" max="261" width="16.5703125" style="243" customWidth="1"/>
    <col min="262" max="262" width="18.7109375" style="243" customWidth="1"/>
    <col min="263" max="263" width="18.140625" style="243" bestFit="1" customWidth="1"/>
    <col min="264" max="264" width="17.85546875" style="243" bestFit="1" customWidth="1"/>
    <col min="265" max="265" width="17" style="243" bestFit="1" customWidth="1"/>
    <col min="266" max="512" width="11.42578125" style="243"/>
    <col min="513" max="513" width="30.85546875" style="243" customWidth="1"/>
    <col min="514" max="514" width="41.140625" style="243" bestFit="1" customWidth="1"/>
    <col min="515" max="515" width="9" style="243" bestFit="1" customWidth="1"/>
    <col min="516" max="516" width="16.5703125" style="243" bestFit="1" customWidth="1"/>
    <col min="517" max="517" width="16.5703125" style="243" customWidth="1"/>
    <col min="518" max="518" width="18.7109375" style="243" customWidth="1"/>
    <col min="519" max="519" width="18.140625" style="243" bestFit="1" customWidth="1"/>
    <col min="520" max="520" width="17.85546875" style="243" bestFit="1" customWidth="1"/>
    <col min="521" max="521" width="17" style="243" bestFit="1" customWidth="1"/>
    <col min="522" max="768" width="11.42578125" style="243"/>
    <col min="769" max="769" width="30.85546875" style="243" customWidth="1"/>
    <col min="770" max="770" width="41.140625" style="243" bestFit="1" customWidth="1"/>
    <col min="771" max="771" width="9" style="243" bestFit="1" customWidth="1"/>
    <col min="772" max="772" width="16.5703125" style="243" bestFit="1" customWidth="1"/>
    <col min="773" max="773" width="16.5703125" style="243" customWidth="1"/>
    <col min="774" max="774" width="18.7109375" style="243" customWidth="1"/>
    <col min="775" max="775" width="18.140625" style="243" bestFit="1" customWidth="1"/>
    <col min="776" max="776" width="17.85546875" style="243" bestFit="1" customWidth="1"/>
    <col min="777" max="777" width="17" style="243" bestFit="1" customWidth="1"/>
    <col min="778" max="1024" width="11.42578125" style="243"/>
    <col min="1025" max="1025" width="30.85546875" style="243" customWidth="1"/>
    <col min="1026" max="1026" width="41.140625" style="243" bestFit="1" customWidth="1"/>
    <col min="1027" max="1027" width="9" style="243" bestFit="1" customWidth="1"/>
    <col min="1028" max="1028" width="16.5703125" style="243" bestFit="1" customWidth="1"/>
    <col min="1029" max="1029" width="16.5703125" style="243" customWidth="1"/>
    <col min="1030" max="1030" width="18.7109375" style="243" customWidth="1"/>
    <col min="1031" max="1031" width="18.140625" style="243" bestFit="1" customWidth="1"/>
    <col min="1032" max="1032" width="17.85546875" style="243" bestFit="1" customWidth="1"/>
    <col min="1033" max="1033" width="17" style="243" bestFit="1" customWidth="1"/>
    <col min="1034" max="1280" width="11.42578125" style="243"/>
    <col min="1281" max="1281" width="30.85546875" style="243" customWidth="1"/>
    <col min="1282" max="1282" width="41.140625" style="243" bestFit="1" customWidth="1"/>
    <col min="1283" max="1283" width="9" style="243" bestFit="1" customWidth="1"/>
    <col min="1284" max="1284" width="16.5703125" style="243" bestFit="1" customWidth="1"/>
    <col min="1285" max="1285" width="16.5703125" style="243" customWidth="1"/>
    <col min="1286" max="1286" width="18.7109375" style="243" customWidth="1"/>
    <col min="1287" max="1287" width="18.140625" style="243" bestFit="1" customWidth="1"/>
    <col min="1288" max="1288" width="17.85546875" style="243" bestFit="1" customWidth="1"/>
    <col min="1289" max="1289" width="17" style="243" bestFit="1" customWidth="1"/>
    <col min="1290" max="1536" width="11.42578125" style="243"/>
    <col min="1537" max="1537" width="30.85546875" style="243" customWidth="1"/>
    <col min="1538" max="1538" width="41.140625" style="243" bestFit="1" customWidth="1"/>
    <col min="1539" max="1539" width="9" style="243" bestFit="1" customWidth="1"/>
    <col min="1540" max="1540" width="16.5703125" style="243" bestFit="1" customWidth="1"/>
    <col min="1541" max="1541" width="16.5703125" style="243" customWidth="1"/>
    <col min="1542" max="1542" width="18.7109375" style="243" customWidth="1"/>
    <col min="1543" max="1543" width="18.140625" style="243" bestFit="1" customWidth="1"/>
    <col min="1544" max="1544" width="17.85546875" style="243" bestFit="1" customWidth="1"/>
    <col min="1545" max="1545" width="17" style="243" bestFit="1" customWidth="1"/>
    <col min="1546" max="1792" width="11.42578125" style="243"/>
    <col min="1793" max="1793" width="30.85546875" style="243" customWidth="1"/>
    <col min="1794" max="1794" width="41.140625" style="243" bestFit="1" customWidth="1"/>
    <col min="1795" max="1795" width="9" style="243" bestFit="1" customWidth="1"/>
    <col min="1796" max="1796" width="16.5703125" style="243" bestFit="1" customWidth="1"/>
    <col min="1797" max="1797" width="16.5703125" style="243" customWidth="1"/>
    <col min="1798" max="1798" width="18.7109375" style="243" customWidth="1"/>
    <col min="1799" max="1799" width="18.140625" style="243" bestFit="1" customWidth="1"/>
    <col min="1800" max="1800" width="17.85546875" style="243" bestFit="1" customWidth="1"/>
    <col min="1801" max="1801" width="17" style="243" bestFit="1" customWidth="1"/>
    <col min="1802" max="2048" width="11.42578125" style="243"/>
    <col min="2049" max="2049" width="30.85546875" style="243" customWidth="1"/>
    <col min="2050" max="2050" width="41.140625" style="243" bestFit="1" customWidth="1"/>
    <col min="2051" max="2051" width="9" style="243" bestFit="1" customWidth="1"/>
    <col min="2052" max="2052" width="16.5703125" style="243" bestFit="1" customWidth="1"/>
    <col min="2053" max="2053" width="16.5703125" style="243" customWidth="1"/>
    <col min="2054" max="2054" width="18.7109375" style="243" customWidth="1"/>
    <col min="2055" max="2055" width="18.140625" style="243" bestFit="1" customWidth="1"/>
    <col min="2056" max="2056" width="17.85546875" style="243" bestFit="1" customWidth="1"/>
    <col min="2057" max="2057" width="17" style="243" bestFit="1" customWidth="1"/>
    <col min="2058" max="2304" width="11.42578125" style="243"/>
    <col min="2305" max="2305" width="30.85546875" style="243" customWidth="1"/>
    <col min="2306" max="2306" width="41.140625" style="243" bestFit="1" customWidth="1"/>
    <col min="2307" max="2307" width="9" style="243" bestFit="1" customWidth="1"/>
    <col min="2308" max="2308" width="16.5703125" style="243" bestFit="1" customWidth="1"/>
    <col min="2309" max="2309" width="16.5703125" style="243" customWidth="1"/>
    <col min="2310" max="2310" width="18.7109375" style="243" customWidth="1"/>
    <col min="2311" max="2311" width="18.140625" style="243" bestFit="1" customWidth="1"/>
    <col min="2312" max="2312" width="17.85546875" style="243" bestFit="1" customWidth="1"/>
    <col min="2313" max="2313" width="17" style="243" bestFit="1" customWidth="1"/>
    <col min="2314" max="2560" width="11.42578125" style="243"/>
    <col min="2561" max="2561" width="30.85546875" style="243" customWidth="1"/>
    <col min="2562" max="2562" width="41.140625" style="243" bestFit="1" customWidth="1"/>
    <col min="2563" max="2563" width="9" style="243" bestFit="1" customWidth="1"/>
    <col min="2564" max="2564" width="16.5703125" style="243" bestFit="1" customWidth="1"/>
    <col min="2565" max="2565" width="16.5703125" style="243" customWidth="1"/>
    <col min="2566" max="2566" width="18.7109375" style="243" customWidth="1"/>
    <col min="2567" max="2567" width="18.140625" style="243" bestFit="1" customWidth="1"/>
    <col min="2568" max="2568" width="17.85546875" style="243" bestFit="1" customWidth="1"/>
    <col min="2569" max="2569" width="17" style="243" bestFit="1" customWidth="1"/>
    <col min="2570" max="2816" width="11.42578125" style="243"/>
    <col min="2817" max="2817" width="30.85546875" style="243" customWidth="1"/>
    <col min="2818" max="2818" width="41.140625" style="243" bestFit="1" customWidth="1"/>
    <col min="2819" max="2819" width="9" style="243" bestFit="1" customWidth="1"/>
    <col min="2820" max="2820" width="16.5703125" style="243" bestFit="1" customWidth="1"/>
    <col min="2821" max="2821" width="16.5703125" style="243" customWidth="1"/>
    <col min="2822" max="2822" width="18.7109375" style="243" customWidth="1"/>
    <col min="2823" max="2823" width="18.140625" style="243" bestFit="1" customWidth="1"/>
    <col min="2824" max="2824" width="17.85546875" style="243" bestFit="1" customWidth="1"/>
    <col min="2825" max="2825" width="17" style="243" bestFit="1" customWidth="1"/>
    <col min="2826" max="3072" width="11.42578125" style="243"/>
    <col min="3073" max="3073" width="30.85546875" style="243" customWidth="1"/>
    <col min="3074" max="3074" width="41.140625" style="243" bestFit="1" customWidth="1"/>
    <col min="3075" max="3075" width="9" style="243" bestFit="1" customWidth="1"/>
    <col min="3076" max="3076" width="16.5703125" style="243" bestFit="1" customWidth="1"/>
    <col min="3077" max="3077" width="16.5703125" style="243" customWidth="1"/>
    <col min="3078" max="3078" width="18.7109375" style="243" customWidth="1"/>
    <col min="3079" max="3079" width="18.140625" style="243" bestFit="1" customWidth="1"/>
    <col min="3080" max="3080" width="17.85546875" style="243" bestFit="1" customWidth="1"/>
    <col min="3081" max="3081" width="17" style="243" bestFit="1" customWidth="1"/>
    <col min="3082" max="3328" width="11.42578125" style="243"/>
    <col min="3329" max="3329" width="30.85546875" style="243" customWidth="1"/>
    <col min="3330" max="3330" width="41.140625" style="243" bestFit="1" customWidth="1"/>
    <col min="3331" max="3331" width="9" style="243" bestFit="1" customWidth="1"/>
    <col min="3332" max="3332" width="16.5703125" style="243" bestFit="1" customWidth="1"/>
    <col min="3333" max="3333" width="16.5703125" style="243" customWidth="1"/>
    <col min="3334" max="3334" width="18.7109375" style="243" customWidth="1"/>
    <col min="3335" max="3335" width="18.140625" style="243" bestFit="1" customWidth="1"/>
    <col min="3336" max="3336" width="17.85546875" style="243" bestFit="1" customWidth="1"/>
    <col min="3337" max="3337" width="17" style="243" bestFit="1" customWidth="1"/>
    <col min="3338" max="3584" width="11.42578125" style="243"/>
    <col min="3585" max="3585" width="30.85546875" style="243" customWidth="1"/>
    <col min="3586" max="3586" width="41.140625" style="243" bestFit="1" customWidth="1"/>
    <col min="3587" max="3587" width="9" style="243" bestFit="1" customWidth="1"/>
    <col min="3588" max="3588" width="16.5703125" style="243" bestFit="1" customWidth="1"/>
    <col min="3589" max="3589" width="16.5703125" style="243" customWidth="1"/>
    <col min="3590" max="3590" width="18.7109375" style="243" customWidth="1"/>
    <col min="3591" max="3591" width="18.140625" style="243" bestFit="1" customWidth="1"/>
    <col min="3592" max="3592" width="17.85546875" style="243" bestFit="1" customWidth="1"/>
    <col min="3593" max="3593" width="17" style="243" bestFit="1" customWidth="1"/>
    <col min="3594" max="3840" width="11.42578125" style="243"/>
    <col min="3841" max="3841" width="30.85546875" style="243" customWidth="1"/>
    <col min="3842" max="3842" width="41.140625" style="243" bestFit="1" customWidth="1"/>
    <col min="3843" max="3843" width="9" style="243" bestFit="1" customWidth="1"/>
    <col min="3844" max="3844" width="16.5703125" style="243" bestFit="1" customWidth="1"/>
    <col min="3845" max="3845" width="16.5703125" style="243" customWidth="1"/>
    <col min="3846" max="3846" width="18.7109375" style="243" customWidth="1"/>
    <col min="3847" max="3847" width="18.140625" style="243" bestFit="1" customWidth="1"/>
    <col min="3848" max="3848" width="17.85546875" style="243" bestFit="1" customWidth="1"/>
    <col min="3849" max="3849" width="17" style="243" bestFit="1" customWidth="1"/>
    <col min="3850" max="4096" width="11.42578125" style="243"/>
    <col min="4097" max="4097" width="30.85546875" style="243" customWidth="1"/>
    <col min="4098" max="4098" width="41.140625" style="243" bestFit="1" customWidth="1"/>
    <col min="4099" max="4099" width="9" style="243" bestFit="1" customWidth="1"/>
    <col min="4100" max="4100" width="16.5703125" style="243" bestFit="1" customWidth="1"/>
    <col min="4101" max="4101" width="16.5703125" style="243" customWidth="1"/>
    <col min="4102" max="4102" width="18.7109375" style="243" customWidth="1"/>
    <col min="4103" max="4103" width="18.140625" style="243" bestFit="1" customWidth="1"/>
    <col min="4104" max="4104" width="17.85546875" style="243" bestFit="1" customWidth="1"/>
    <col min="4105" max="4105" width="17" style="243" bestFit="1" customWidth="1"/>
    <col min="4106" max="4352" width="11.42578125" style="243"/>
    <col min="4353" max="4353" width="30.85546875" style="243" customWidth="1"/>
    <col min="4354" max="4354" width="41.140625" style="243" bestFit="1" customWidth="1"/>
    <col min="4355" max="4355" width="9" style="243" bestFit="1" customWidth="1"/>
    <col min="4356" max="4356" width="16.5703125" style="243" bestFit="1" customWidth="1"/>
    <col min="4357" max="4357" width="16.5703125" style="243" customWidth="1"/>
    <col min="4358" max="4358" width="18.7109375" style="243" customWidth="1"/>
    <col min="4359" max="4359" width="18.140625" style="243" bestFit="1" customWidth="1"/>
    <col min="4360" max="4360" width="17.85546875" style="243" bestFit="1" customWidth="1"/>
    <col min="4361" max="4361" width="17" style="243" bestFit="1" customWidth="1"/>
    <col min="4362" max="4608" width="11.42578125" style="243"/>
    <col min="4609" max="4609" width="30.85546875" style="243" customWidth="1"/>
    <col min="4610" max="4610" width="41.140625" style="243" bestFit="1" customWidth="1"/>
    <col min="4611" max="4611" width="9" style="243" bestFit="1" customWidth="1"/>
    <col min="4612" max="4612" width="16.5703125" style="243" bestFit="1" customWidth="1"/>
    <col min="4613" max="4613" width="16.5703125" style="243" customWidth="1"/>
    <col min="4614" max="4614" width="18.7109375" style="243" customWidth="1"/>
    <col min="4615" max="4615" width="18.140625" style="243" bestFit="1" customWidth="1"/>
    <col min="4616" max="4616" width="17.85546875" style="243" bestFit="1" customWidth="1"/>
    <col min="4617" max="4617" width="17" style="243" bestFit="1" customWidth="1"/>
    <col min="4618" max="4864" width="11.42578125" style="243"/>
    <col min="4865" max="4865" width="30.85546875" style="243" customWidth="1"/>
    <col min="4866" max="4866" width="41.140625" style="243" bestFit="1" customWidth="1"/>
    <col min="4867" max="4867" width="9" style="243" bestFit="1" customWidth="1"/>
    <col min="4868" max="4868" width="16.5703125" style="243" bestFit="1" customWidth="1"/>
    <col min="4869" max="4869" width="16.5703125" style="243" customWidth="1"/>
    <col min="4870" max="4870" width="18.7109375" style="243" customWidth="1"/>
    <col min="4871" max="4871" width="18.140625" style="243" bestFit="1" customWidth="1"/>
    <col min="4872" max="4872" width="17.85546875" style="243" bestFit="1" customWidth="1"/>
    <col min="4873" max="4873" width="17" style="243" bestFit="1" customWidth="1"/>
    <col min="4874" max="5120" width="11.42578125" style="243"/>
    <col min="5121" max="5121" width="30.85546875" style="243" customWidth="1"/>
    <col min="5122" max="5122" width="41.140625" style="243" bestFit="1" customWidth="1"/>
    <col min="5123" max="5123" width="9" style="243" bestFit="1" customWidth="1"/>
    <col min="5124" max="5124" width="16.5703125" style="243" bestFit="1" customWidth="1"/>
    <col min="5125" max="5125" width="16.5703125" style="243" customWidth="1"/>
    <col min="5126" max="5126" width="18.7109375" style="243" customWidth="1"/>
    <col min="5127" max="5127" width="18.140625" style="243" bestFit="1" customWidth="1"/>
    <col min="5128" max="5128" width="17.85546875" style="243" bestFit="1" customWidth="1"/>
    <col min="5129" max="5129" width="17" style="243" bestFit="1" customWidth="1"/>
    <col min="5130" max="5376" width="11.42578125" style="243"/>
    <col min="5377" max="5377" width="30.85546875" style="243" customWidth="1"/>
    <col min="5378" max="5378" width="41.140625" style="243" bestFit="1" customWidth="1"/>
    <col min="5379" max="5379" width="9" style="243" bestFit="1" customWidth="1"/>
    <col min="5380" max="5380" width="16.5703125" style="243" bestFit="1" customWidth="1"/>
    <col min="5381" max="5381" width="16.5703125" style="243" customWidth="1"/>
    <col min="5382" max="5382" width="18.7109375" style="243" customWidth="1"/>
    <col min="5383" max="5383" width="18.140625" style="243" bestFit="1" customWidth="1"/>
    <col min="5384" max="5384" width="17.85546875" style="243" bestFit="1" customWidth="1"/>
    <col min="5385" max="5385" width="17" style="243" bestFit="1" customWidth="1"/>
    <col min="5386" max="5632" width="11.42578125" style="243"/>
    <col min="5633" max="5633" width="30.85546875" style="243" customWidth="1"/>
    <col min="5634" max="5634" width="41.140625" style="243" bestFit="1" customWidth="1"/>
    <col min="5635" max="5635" width="9" style="243" bestFit="1" customWidth="1"/>
    <col min="5636" max="5636" width="16.5703125" style="243" bestFit="1" customWidth="1"/>
    <col min="5637" max="5637" width="16.5703125" style="243" customWidth="1"/>
    <col min="5638" max="5638" width="18.7109375" style="243" customWidth="1"/>
    <col min="5639" max="5639" width="18.140625" style="243" bestFit="1" customWidth="1"/>
    <col min="5640" max="5640" width="17.85546875" style="243" bestFit="1" customWidth="1"/>
    <col min="5641" max="5641" width="17" style="243" bestFit="1" customWidth="1"/>
    <col min="5642" max="5888" width="11.42578125" style="243"/>
    <col min="5889" max="5889" width="30.85546875" style="243" customWidth="1"/>
    <col min="5890" max="5890" width="41.140625" style="243" bestFit="1" customWidth="1"/>
    <col min="5891" max="5891" width="9" style="243" bestFit="1" customWidth="1"/>
    <col min="5892" max="5892" width="16.5703125" style="243" bestFit="1" customWidth="1"/>
    <col min="5893" max="5893" width="16.5703125" style="243" customWidth="1"/>
    <col min="5894" max="5894" width="18.7109375" style="243" customWidth="1"/>
    <col min="5895" max="5895" width="18.140625" style="243" bestFit="1" customWidth="1"/>
    <col min="5896" max="5896" width="17.85546875" style="243" bestFit="1" customWidth="1"/>
    <col min="5897" max="5897" width="17" style="243" bestFit="1" customWidth="1"/>
    <col min="5898" max="6144" width="11.42578125" style="243"/>
    <col min="6145" max="6145" width="30.85546875" style="243" customWidth="1"/>
    <col min="6146" max="6146" width="41.140625" style="243" bestFit="1" customWidth="1"/>
    <col min="6147" max="6147" width="9" style="243" bestFit="1" customWidth="1"/>
    <col min="6148" max="6148" width="16.5703125" style="243" bestFit="1" customWidth="1"/>
    <col min="6149" max="6149" width="16.5703125" style="243" customWidth="1"/>
    <col min="6150" max="6150" width="18.7109375" style="243" customWidth="1"/>
    <col min="6151" max="6151" width="18.140625" style="243" bestFit="1" customWidth="1"/>
    <col min="6152" max="6152" width="17.85546875" style="243" bestFit="1" customWidth="1"/>
    <col min="6153" max="6153" width="17" style="243" bestFit="1" customWidth="1"/>
    <col min="6154" max="6400" width="11.42578125" style="243"/>
    <col min="6401" max="6401" width="30.85546875" style="243" customWidth="1"/>
    <col min="6402" max="6402" width="41.140625" style="243" bestFit="1" customWidth="1"/>
    <col min="6403" max="6403" width="9" style="243" bestFit="1" customWidth="1"/>
    <col min="6404" max="6404" width="16.5703125" style="243" bestFit="1" customWidth="1"/>
    <col min="6405" max="6405" width="16.5703125" style="243" customWidth="1"/>
    <col min="6406" max="6406" width="18.7109375" style="243" customWidth="1"/>
    <col min="6407" max="6407" width="18.140625" style="243" bestFit="1" customWidth="1"/>
    <col min="6408" max="6408" width="17.85546875" style="243" bestFit="1" customWidth="1"/>
    <col min="6409" max="6409" width="17" style="243" bestFit="1" customWidth="1"/>
    <col min="6410" max="6656" width="11.42578125" style="243"/>
    <col min="6657" max="6657" width="30.85546875" style="243" customWidth="1"/>
    <col min="6658" max="6658" width="41.140625" style="243" bestFit="1" customWidth="1"/>
    <col min="6659" max="6659" width="9" style="243" bestFit="1" customWidth="1"/>
    <col min="6660" max="6660" width="16.5703125" style="243" bestFit="1" customWidth="1"/>
    <col min="6661" max="6661" width="16.5703125" style="243" customWidth="1"/>
    <col min="6662" max="6662" width="18.7109375" style="243" customWidth="1"/>
    <col min="6663" max="6663" width="18.140625" style="243" bestFit="1" customWidth="1"/>
    <col min="6664" max="6664" width="17.85546875" style="243" bestFit="1" customWidth="1"/>
    <col min="6665" max="6665" width="17" style="243" bestFit="1" customWidth="1"/>
    <col min="6666" max="6912" width="11.42578125" style="243"/>
    <col min="6913" max="6913" width="30.85546875" style="243" customWidth="1"/>
    <col min="6914" max="6914" width="41.140625" style="243" bestFit="1" customWidth="1"/>
    <col min="6915" max="6915" width="9" style="243" bestFit="1" customWidth="1"/>
    <col min="6916" max="6916" width="16.5703125" style="243" bestFit="1" customWidth="1"/>
    <col min="6917" max="6917" width="16.5703125" style="243" customWidth="1"/>
    <col min="6918" max="6918" width="18.7109375" style="243" customWidth="1"/>
    <col min="6919" max="6919" width="18.140625" style="243" bestFit="1" customWidth="1"/>
    <col min="6920" max="6920" width="17.85546875" style="243" bestFit="1" customWidth="1"/>
    <col min="6921" max="6921" width="17" style="243" bestFit="1" customWidth="1"/>
    <col min="6922" max="7168" width="11.42578125" style="243"/>
    <col min="7169" max="7169" width="30.85546875" style="243" customWidth="1"/>
    <col min="7170" max="7170" width="41.140625" style="243" bestFit="1" customWidth="1"/>
    <col min="7171" max="7171" width="9" style="243" bestFit="1" customWidth="1"/>
    <col min="7172" max="7172" width="16.5703125" style="243" bestFit="1" customWidth="1"/>
    <col min="7173" max="7173" width="16.5703125" style="243" customWidth="1"/>
    <col min="7174" max="7174" width="18.7109375" style="243" customWidth="1"/>
    <col min="7175" max="7175" width="18.140625" style="243" bestFit="1" customWidth="1"/>
    <col min="7176" max="7176" width="17.85546875" style="243" bestFit="1" customWidth="1"/>
    <col min="7177" max="7177" width="17" style="243" bestFit="1" customWidth="1"/>
    <col min="7178" max="7424" width="11.42578125" style="243"/>
    <col min="7425" max="7425" width="30.85546875" style="243" customWidth="1"/>
    <col min="7426" max="7426" width="41.140625" style="243" bestFit="1" customWidth="1"/>
    <col min="7427" max="7427" width="9" style="243" bestFit="1" customWidth="1"/>
    <col min="7428" max="7428" width="16.5703125" style="243" bestFit="1" customWidth="1"/>
    <col min="7429" max="7429" width="16.5703125" style="243" customWidth="1"/>
    <col min="7430" max="7430" width="18.7109375" style="243" customWidth="1"/>
    <col min="7431" max="7431" width="18.140625" style="243" bestFit="1" customWidth="1"/>
    <col min="7432" max="7432" width="17.85546875" style="243" bestFit="1" customWidth="1"/>
    <col min="7433" max="7433" width="17" style="243" bestFit="1" customWidth="1"/>
    <col min="7434" max="7680" width="11.42578125" style="243"/>
    <col min="7681" max="7681" width="30.85546875" style="243" customWidth="1"/>
    <col min="7682" max="7682" width="41.140625" style="243" bestFit="1" customWidth="1"/>
    <col min="7683" max="7683" width="9" style="243" bestFit="1" customWidth="1"/>
    <col min="7684" max="7684" width="16.5703125" style="243" bestFit="1" customWidth="1"/>
    <col min="7685" max="7685" width="16.5703125" style="243" customWidth="1"/>
    <col min="7686" max="7686" width="18.7109375" style="243" customWidth="1"/>
    <col min="7687" max="7687" width="18.140625" style="243" bestFit="1" customWidth="1"/>
    <col min="7688" max="7688" width="17.85546875" style="243" bestFit="1" customWidth="1"/>
    <col min="7689" max="7689" width="17" style="243" bestFit="1" customWidth="1"/>
    <col min="7690" max="7936" width="11.42578125" style="243"/>
    <col min="7937" max="7937" width="30.85546875" style="243" customWidth="1"/>
    <col min="7938" max="7938" width="41.140625" style="243" bestFit="1" customWidth="1"/>
    <col min="7939" max="7939" width="9" style="243" bestFit="1" customWidth="1"/>
    <col min="7940" max="7940" width="16.5703125" style="243" bestFit="1" customWidth="1"/>
    <col min="7941" max="7941" width="16.5703125" style="243" customWidth="1"/>
    <col min="7942" max="7942" width="18.7109375" style="243" customWidth="1"/>
    <col min="7943" max="7943" width="18.140625" style="243" bestFit="1" customWidth="1"/>
    <col min="7944" max="7944" width="17.85546875" style="243" bestFit="1" customWidth="1"/>
    <col min="7945" max="7945" width="17" style="243" bestFit="1" customWidth="1"/>
    <col min="7946" max="8192" width="11.42578125" style="243"/>
    <col min="8193" max="8193" width="30.85546875" style="243" customWidth="1"/>
    <col min="8194" max="8194" width="41.140625" style="243" bestFit="1" customWidth="1"/>
    <col min="8195" max="8195" width="9" style="243" bestFit="1" customWidth="1"/>
    <col min="8196" max="8196" width="16.5703125" style="243" bestFit="1" customWidth="1"/>
    <col min="8197" max="8197" width="16.5703125" style="243" customWidth="1"/>
    <col min="8198" max="8198" width="18.7109375" style="243" customWidth="1"/>
    <col min="8199" max="8199" width="18.140625" style="243" bestFit="1" customWidth="1"/>
    <col min="8200" max="8200" width="17.85546875" style="243" bestFit="1" customWidth="1"/>
    <col min="8201" max="8201" width="17" style="243" bestFit="1" customWidth="1"/>
    <col min="8202" max="8448" width="11.42578125" style="243"/>
    <col min="8449" max="8449" width="30.85546875" style="243" customWidth="1"/>
    <col min="8450" max="8450" width="41.140625" style="243" bestFit="1" customWidth="1"/>
    <col min="8451" max="8451" width="9" style="243" bestFit="1" customWidth="1"/>
    <col min="8452" max="8452" width="16.5703125" style="243" bestFit="1" customWidth="1"/>
    <col min="8453" max="8453" width="16.5703125" style="243" customWidth="1"/>
    <col min="8454" max="8454" width="18.7109375" style="243" customWidth="1"/>
    <col min="8455" max="8455" width="18.140625" style="243" bestFit="1" customWidth="1"/>
    <col min="8456" max="8456" width="17.85546875" style="243" bestFit="1" customWidth="1"/>
    <col min="8457" max="8457" width="17" style="243" bestFit="1" customWidth="1"/>
    <col min="8458" max="8704" width="11.42578125" style="243"/>
    <col min="8705" max="8705" width="30.85546875" style="243" customWidth="1"/>
    <col min="8706" max="8706" width="41.140625" style="243" bestFit="1" customWidth="1"/>
    <col min="8707" max="8707" width="9" style="243" bestFit="1" customWidth="1"/>
    <col min="8708" max="8708" width="16.5703125" style="243" bestFit="1" customWidth="1"/>
    <col min="8709" max="8709" width="16.5703125" style="243" customWidth="1"/>
    <col min="8710" max="8710" width="18.7109375" style="243" customWidth="1"/>
    <col min="8711" max="8711" width="18.140625" style="243" bestFit="1" customWidth="1"/>
    <col min="8712" max="8712" width="17.85546875" style="243" bestFit="1" customWidth="1"/>
    <col min="8713" max="8713" width="17" style="243" bestFit="1" customWidth="1"/>
    <col min="8714" max="8960" width="11.42578125" style="243"/>
    <col min="8961" max="8961" width="30.85546875" style="243" customWidth="1"/>
    <col min="8962" max="8962" width="41.140625" style="243" bestFit="1" customWidth="1"/>
    <col min="8963" max="8963" width="9" style="243" bestFit="1" customWidth="1"/>
    <col min="8964" max="8964" width="16.5703125" style="243" bestFit="1" customWidth="1"/>
    <col min="8965" max="8965" width="16.5703125" style="243" customWidth="1"/>
    <col min="8966" max="8966" width="18.7109375" style="243" customWidth="1"/>
    <col min="8967" max="8967" width="18.140625" style="243" bestFit="1" customWidth="1"/>
    <col min="8968" max="8968" width="17.85546875" style="243" bestFit="1" customWidth="1"/>
    <col min="8969" max="8969" width="17" style="243" bestFit="1" customWidth="1"/>
    <col min="8970" max="9216" width="11.42578125" style="243"/>
    <col min="9217" max="9217" width="30.85546875" style="243" customWidth="1"/>
    <col min="9218" max="9218" width="41.140625" style="243" bestFit="1" customWidth="1"/>
    <col min="9219" max="9219" width="9" style="243" bestFit="1" customWidth="1"/>
    <col min="9220" max="9220" width="16.5703125" style="243" bestFit="1" customWidth="1"/>
    <col min="9221" max="9221" width="16.5703125" style="243" customWidth="1"/>
    <col min="9222" max="9222" width="18.7109375" style="243" customWidth="1"/>
    <col min="9223" max="9223" width="18.140625" style="243" bestFit="1" customWidth="1"/>
    <col min="9224" max="9224" width="17.85546875" style="243" bestFit="1" customWidth="1"/>
    <col min="9225" max="9225" width="17" style="243" bestFit="1" customWidth="1"/>
    <col min="9226" max="9472" width="11.42578125" style="243"/>
    <col min="9473" max="9473" width="30.85546875" style="243" customWidth="1"/>
    <col min="9474" max="9474" width="41.140625" style="243" bestFit="1" customWidth="1"/>
    <col min="9475" max="9475" width="9" style="243" bestFit="1" customWidth="1"/>
    <col min="9476" max="9476" width="16.5703125" style="243" bestFit="1" customWidth="1"/>
    <col min="9477" max="9477" width="16.5703125" style="243" customWidth="1"/>
    <col min="9478" max="9478" width="18.7109375" style="243" customWidth="1"/>
    <col min="9479" max="9479" width="18.140625" style="243" bestFit="1" customWidth="1"/>
    <col min="9480" max="9480" width="17.85546875" style="243" bestFit="1" customWidth="1"/>
    <col min="9481" max="9481" width="17" style="243" bestFit="1" customWidth="1"/>
    <col min="9482" max="9728" width="11.42578125" style="243"/>
    <col min="9729" max="9729" width="30.85546875" style="243" customWidth="1"/>
    <col min="9730" max="9730" width="41.140625" style="243" bestFit="1" customWidth="1"/>
    <col min="9731" max="9731" width="9" style="243" bestFit="1" customWidth="1"/>
    <col min="9732" max="9732" width="16.5703125" style="243" bestFit="1" customWidth="1"/>
    <col min="9733" max="9733" width="16.5703125" style="243" customWidth="1"/>
    <col min="9734" max="9734" width="18.7109375" style="243" customWidth="1"/>
    <col min="9735" max="9735" width="18.140625" style="243" bestFit="1" customWidth="1"/>
    <col min="9736" max="9736" width="17.85546875" style="243" bestFit="1" customWidth="1"/>
    <col min="9737" max="9737" width="17" style="243" bestFit="1" customWidth="1"/>
    <col min="9738" max="9984" width="11.42578125" style="243"/>
    <col min="9985" max="9985" width="30.85546875" style="243" customWidth="1"/>
    <col min="9986" max="9986" width="41.140625" style="243" bestFit="1" customWidth="1"/>
    <col min="9987" max="9987" width="9" style="243" bestFit="1" customWidth="1"/>
    <col min="9988" max="9988" width="16.5703125" style="243" bestFit="1" customWidth="1"/>
    <col min="9989" max="9989" width="16.5703125" style="243" customWidth="1"/>
    <col min="9990" max="9990" width="18.7109375" style="243" customWidth="1"/>
    <col min="9991" max="9991" width="18.140625" style="243" bestFit="1" customWidth="1"/>
    <col min="9992" max="9992" width="17.85546875" style="243" bestFit="1" customWidth="1"/>
    <col min="9993" max="9993" width="17" style="243" bestFit="1" customWidth="1"/>
    <col min="9994" max="10240" width="11.42578125" style="243"/>
    <col min="10241" max="10241" width="30.85546875" style="243" customWidth="1"/>
    <col min="10242" max="10242" width="41.140625" style="243" bestFit="1" customWidth="1"/>
    <col min="10243" max="10243" width="9" style="243" bestFit="1" customWidth="1"/>
    <col min="10244" max="10244" width="16.5703125" style="243" bestFit="1" customWidth="1"/>
    <col min="10245" max="10245" width="16.5703125" style="243" customWidth="1"/>
    <col min="10246" max="10246" width="18.7109375" style="243" customWidth="1"/>
    <col min="10247" max="10247" width="18.140625" style="243" bestFit="1" customWidth="1"/>
    <col min="10248" max="10248" width="17.85546875" style="243" bestFit="1" customWidth="1"/>
    <col min="10249" max="10249" width="17" style="243" bestFit="1" customWidth="1"/>
    <col min="10250" max="10496" width="11.42578125" style="243"/>
    <col min="10497" max="10497" width="30.85546875" style="243" customWidth="1"/>
    <col min="10498" max="10498" width="41.140625" style="243" bestFit="1" customWidth="1"/>
    <col min="10499" max="10499" width="9" style="243" bestFit="1" customWidth="1"/>
    <col min="10500" max="10500" width="16.5703125" style="243" bestFit="1" customWidth="1"/>
    <col min="10501" max="10501" width="16.5703125" style="243" customWidth="1"/>
    <col min="10502" max="10502" width="18.7109375" style="243" customWidth="1"/>
    <col min="10503" max="10503" width="18.140625" style="243" bestFit="1" customWidth="1"/>
    <col min="10504" max="10504" width="17.85546875" style="243" bestFit="1" customWidth="1"/>
    <col min="10505" max="10505" width="17" style="243" bestFit="1" customWidth="1"/>
    <col min="10506" max="10752" width="11.42578125" style="243"/>
    <col min="10753" max="10753" width="30.85546875" style="243" customWidth="1"/>
    <col min="10754" max="10754" width="41.140625" style="243" bestFit="1" customWidth="1"/>
    <col min="10755" max="10755" width="9" style="243" bestFit="1" customWidth="1"/>
    <col min="10756" max="10756" width="16.5703125" style="243" bestFit="1" customWidth="1"/>
    <col min="10757" max="10757" width="16.5703125" style="243" customWidth="1"/>
    <col min="10758" max="10758" width="18.7109375" style="243" customWidth="1"/>
    <col min="10759" max="10759" width="18.140625" style="243" bestFit="1" customWidth="1"/>
    <col min="10760" max="10760" width="17.85546875" style="243" bestFit="1" customWidth="1"/>
    <col min="10761" max="10761" width="17" style="243" bestFit="1" customWidth="1"/>
    <col min="10762" max="11008" width="11.42578125" style="243"/>
    <col min="11009" max="11009" width="30.85546875" style="243" customWidth="1"/>
    <col min="11010" max="11010" width="41.140625" style="243" bestFit="1" customWidth="1"/>
    <col min="11011" max="11011" width="9" style="243" bestFit="1" customWidth="1"/>
    <col min="11012" max="11012" width="16.5703125" style="243" bestFit="1" customWidth="1"/>
    <col min="11013" max="11013" width="16.5703125" style="243" customWidth="1"/>
    <col min="11014" max="11014" width="18.7109375" style="243" customWidth="1"/>
    <col min="11015" max="11015" width="18.140625" style="243" bestFit="1" customWidth="1"/>
    <col min="11016" max="11016" width="17.85546875" style="243" bestFit="1" customWidth="1"/>
    <col min="11017" max="11017" width="17" style="243" bestFit="1" customWidth="1"/>
    <col min="11018" max="11264" width="11.42578125" style="243"/>
    <col min="11265" max="11265" width="30.85546875" style="243" customWidth="1"/>
    <col min="11266" max="11266" width="41.140625" style="243" bestFit="1" customWidth="1"/>
    <col min="11267" max="11267" width="9" style="243" bestFit="1" customWidth="1"/>
    <col min="11268" max="11268" width="16.5703125" style="243" bestFit="1" customWidth="1"/>
    <col min="11269" max="11269" width="16.5703125" style="243" customWidth="1"/>
    <col min="11270" max="11270" width="18.7109375" style="243" customWidth="1"/>
    <col min="11271" max="11271" width="18.140625" style="243" bestFit="1" customWidth="1"/>
    <col min="11272" max="11272" width="17.85546875" style="243" bestFit="1" customWidth="1"/>
    <col min="11273" max="11273" width="17" style="243" bestFit="1" customWidth="1"/>
    <col min="11274" max="11520" width="11.42578125" style="243"/>
    <col min="11521" max="11521" width="30.85546875" style="243" customWidth="1"/>
    <col min="11522" max="11522" width="41.140625" style="243" bestFit="1" customWidth="1"/>
    <col min="11523" max="11523" width="9" style="243" bestFit="1" customWidth="1"/>
    <col min="11524" max="11524" width="16.5703125" style="243" bestFit="1" customWidth="1"/>
    <col min="11525" max="11525" width="16.5703125" style="243" customWidth="1"/>
    <col min="11526" max="11526" width="18.7109375" style="243" customWidth="1"/>
    <col min="11527" max="11527" width="18.140625" style="243" bestFit="1" customWidth="1"/>
    <col min="11528" max="11528" width="17.85546875" style="243" bestFit="1" customWidth="1"/>
    <col min="11529" max="11529" width="17" style="243" bestFit="1" customWidth="1"/>
    <col min="11530" max="11776" width="11.42578125" style="243"/>
    <col min="11777" max="11777" width="30.85546875" style="243" customWidth="1"/>
    <col min="11778" max="11778" width="41.140625" style="243" bestFit="1" customWidth="1"/>
    <col min="11779" max="11779" width="9" style="243" bestFit="1" customWidth="1"/>
    <col min="11780" max="11780" width="16.5703125" style="243" bestFit="1" customWidth="1"/>
    <col min="11781" max="11781" width="16.5703125" style="243" customWidth="1"/>
    <col min="11782" max="11782" width="18.7109375" style="243" customWidth="1"/>
    <col min="11783" max="11783" width="18.140625" style="243" bestFit="1" customWidth="1"/>
    <col min="11784" max="11784" width="17.85546875" style="243" bestFit="1" customWidth="1"/>
    <col min="11785" max="11785" width="17" style="243" bestFit="1" customWidth="1"/>
    <col min="11786" max="12032" width="11.42578125" style="243"/>
    <col min="12033" max="12033" width="30.85546875" style="243" customWidth="1"/>
    <col min="12034" max="12034" width="41.140625" style="243" bestFit="1" customWidth="1"/>
    <col min="12035" max="12035" width="9" style="243" bestFit="1" customWidth="1"/>
    <col min="12036" max="12036" width="16.5703125" style="243" bestFit="1" customWidth="1"/>
    <col min="12037" max="12037" width="16.5703125" style="243" customWidth="1"/>
    <col min="12038" max="12038" width="18.7109375" style="243" customWidth="1"/>
    <col min="12039" max="12039" width="18.140625" style="243" bestFit="1" customWidth="1"/>
    <col min="12040" max="12040" width="17.85546875" style="243" bestFit="1" customWidth="1"/>
    <col min="12041" max="12041" width="17" style="243" bestFit="1" customWidth="1"/>
    <col min="12042" max="12288" width="11.42578125" style="243"/>
    <col min="12289" max="12289" width="30.85546875" style="243" customWidth="1"/>
    <col min="12290" max="12290" width="41.140625" style="243" bestFit="1" customWidth="1"/>
    <col min="12291" max="12291" width="9" style="243" bestFit="1" customWidth="1"/>
    <col min="12292" max="12292" width="16.5703125" style="243" bestFit="1" customWidth="1"/>
    <col min="12293" max="12293" width="16.5703125" style="243" customWidth="1"/>
    <col min="12294" max="12294" width="18.7109375" style="243" customWidth="1"/>
    <col min="12295" max="12295" width="18.140625" style="243" bestFit="1" customWidth="1"/>
    <col min="12296" max="12296" width="17.85546875" style="243" bestFit="1" customWidth="1"/>
    <col min="12297" max="12297" width="17" style="243" bestFit="1" customWidth="1"/>
    <col min="12298" max="12544" width="11.42578125" style="243"/>
    <col min="12545" max="12545" width="30.85546875" style="243" customWidth="1"/>
    <col min="12546" max="12546" width="41.140625" style="243" bestFit="1" customWidth="1"/>
    <col min="12547" max="12547" width="9" style="243" bestFit="1" customWidth="1"/>
    <col min="12548" max="12548" width="16.5703125" style="243" bestFit="1" customWidth="1"/>
    <col min="12549" max="12549" width="16.5703125" style="243" customWidth="1"/>
    <col min="12550" max="12550" width="18.7109375" style="243" customWidth="1"/>
    <col min="12551" max="12551" width="18.140625" style="243" bestFit="1" customWidth="1"/>
    <col min="12552" max="12552" width="17.85546875" style="243" bestFit="1" customWidth="1"/>
    <col min="12553" max="12553" width="17" style="243" bestFit="1" customWidth="1"/>
    <col min="12554" max="12800" width="11.42578125" style="243"/>
    <col min="12801" max="12801" width="30.85546875" style="243" customWidth="1"/>
    <col min="12802" max="12802" width="41.140625" style="243" bestFit="1" customWidth="1"/>
    <col min="12803" max="12803" width="9" style="243" bestFit="1" customWidth="1"/>
    <col min="12804" max="12804" width="16.5703125" style="243" bestFit="1" customWidth="1"/>
    <col min="12805" max="12805" width="16.5703125" style="243" customWidth="1"/>
    <col min="12806" max="12806" width="18.7109375" style="243" customWidth="1"/>
    <col min="12807" max="12807" width="18.140625" style="243" bestFit="1" customWidth="1"/>
    <col min="12808" max="12808" width="17.85546875" style="243" bestFit="1" customWidth="1"/>
    <col min="12809" max="12809" width="17" style="243" bestFit="1" customWidth="1"/>
    <col min="12810" max="13056" width="11.42578125" style="243"/>
    <col min="13057" max="13057" width="30.85546875" style="243" customWidth="1"/>
    <col min="13058" max="13058" width="41.140625" style="243" bestFit="1" customWidth="1"/>
    <col min="13059" max="13059" width="9" style="243" bestFit="1" customWidth="1"/>
    <col min="13060" max="13060" width="16.5703125" style="243" bestFit="1" customWidth="1"/>
    <col min="13061" max="13061" width="16.5703125" style="243" customWidth="1"/>
    <col min="13062" max="13062" width="18.7109375" style="243" customWidth="1"/>
    <col min="13063" max="13063" width="18.140625" style="243" bestFit="1" customWidth="1"/>
    <col min="13064" max="13064" width="17.85546875" style="243" bestFit="1" customWidth="1"/>
    <col min="13065" max="13065" width="17" style="243" bestFit="1" customWidth="1"/>
    <col min="13066" max="13312" width="11.42578125" style="243"/>
    <col min="13313" max="13313" width="30.85546875" style="243" customWidth="1"/>
    <col min="13314" max="13314" width="41.140625" style="243" bestFit="1" customWidth="1"/>
    <col min="13315" max="13315" width="9" style="243" bestFit="1" customWidth="1"/>
    <col min="13316" max="13316" width="16.5703125" style="243" bestFit="1" customWidth="1"/>
    <col min="13317" max="13317" width="16.5703125" style="243" customWidth="1"/>
    <col min="13318" max="13318" width="18.7109375" style="243" customWidth="1"/>
    <col min="13319" max="13319" width="18.140625" style="243" bestFit="1" customWidth="1"/>
    <col min="13320" max="13320" width="17.85546875" style="243" bestFit="1" customWidth="1"/>
    <col min="13321" max="13321" width="17" style="243" bestFit="1" customWidth="1"/>
    <col min="13322" max="13568" width="11.42578125" style="243"/>
    <col min="13569" max="13569" width="30.85546875" style="243" customWidth="1"/>
    <col min="13570" max="13570" width="41.140625" style="243" bestFit="1" customWidth="1"/>
    <col min="13571" max="13571" width="9" style="243" bestFit="1" customWidth="1"/>
    <col min="13572" max="13572" width="16.5703125" style="243" bestFit="1" customWidth="1"/>
    <col min="13573" max="13573" width="16.5703125" style="243" customWidth="1"/>
    <col min="13574" max="13574" width="18.7109375" style="243" customWidth="1"/>
    <col min="13575" max="13575" width="18.140625" style="243" bestFit="1" customWidth="1"/>
    <col min="13576" max="13576" width="17.85546875" style="243" bestFit="1" customWidth="1"/>
    <col min="13577" max="13577" width="17" style="243" bestFit="1" customWidth="1"/>
    <col min="13578" max="13824" width="11.42578125" style="243"/>
    <col min="13825" max="13825" width="30.85546875" style="243" customWidth="1"/>
    <col min="13826" max="13826" width="41.140625" style="243" bestFit="1" customWidth="1"/>
    <col min="13827" max="13827" width="9" style="243" bestFit="1" customWidth="1"/>
    <col min="13828" max="13828" width="16.5703125" style="243" bestFit="1" customWidth="1"/>
    <col min="13829" max="13829" width="16.5703125" style="243" customWidth="1"/>
    <col min="13830" max="13830" width="18.7109375" style="243" customWidth="1"/>
    <col min="13831" max="13831" width="18.140625" style="243" bestFit="1" customWidth="1"/>
    <col min="13832" max="13832" width="17.85546875" style="243" bestFit="1" customWidth="1"/>
    <col min="13833" max="13833" width="17" style="243" bestFit="1" customWidth="1"/>
    <col min="13834" max="14080" width="11.42578125" style="243"/>
    <col min="14081" max="14081" width="30.85546875" style="243" customWidth="1"/>
    <col min="14082" max="14082" width="41.140625" style="243" bestFit="1" customWidth="1"/>
    <col min="14083" max="14083" width="9" style="243" bestFit="1" customWidth="1"/>
    <col min="14084" max="14084" width="16.5703125" style="243" bestFit="1" customWidth="1"/>
    <col min="14085" max="14085" width="16.5703125" style="243" customWidth="1"/>
    <col min="14086" max="14086" width="18.7109375" style="243" customWidth="1"/>
    <col min="14087" max="14087" width="18.140625" style="243" bestFit="1" customWidth="1"/>
    <col min="14088" max="14088" width="17.85546875" style="243" bestFit="1" customWidth="1"/>
    <col min="14089" max="14089" width="17" style="243" bestFit="1" customWidth="1"/>
    <col min="14090" max="14336" width="11.42578125" style="243"/>
    <col min="14337" max="14337" width="30.85546875" style="243" customWidth="1"/>
    <col min="14338" max="14338" width="41.140625" style="243" bestFit="1" customWidth="1"/>
    <col min="14339" max="14339" width="9" style="243" bestFit="1" customWidth="1"/>
    <col min="14340" max="14340" width="16.5703125" style="243" bestFit="1" customWidth="1"/>
    <col min="14341" max="14341" width="16.5703125" style="243" customWidth="1"/>
    <col min="14342" max="14342" width="18.7109375" style="243" customWidth="1"/>
    <col min="14343" max="14343" width="18.140625" style="243" bestFit="1" customWidth="1"/>
    <col min="14344" max="14344" width="17.85546875" style="243" bestFit="1" customWidth="1"/>
    <col min="14345" max="14345" width="17" style="243" bestFit="1" customWidth="1"/>
    <col min="14346" max="14592" width="11.42578125" style="243"/>
    <col min="14593" max="14593" width="30.85546875" style="243" customWidth="1"/>
    <col min="14594" max="14594" width="41.140625" style="243" bestFit="1" customWidth="1"/>
    <col min="14595" max="14595" width="9" style="243" bestFit="1" customWidth="1"/>
    <col min="14596" max="14596" width="16.5703125" style="243" bestFit="1" customWidth="1"/>
    <col min="14597" max="14597" width="16.5703125" style="243" customWidth="1"/>
    <col min="14598" max="14598" width="18.7109375" style="243" customWidth="1"/>
    <col min="14599" max="14599" width="18.140625" style="243" bestFit="1" customWidth="1"/>
    <col min="14600" max="14600" width="17.85546875" style="243" bestFit="1" customWidth="1"/>
    <col min="14601" max="14601" width="17" style="243" bestFit="1" customWidth="1"/>
    <col min="14602" max="14848" width="11.42578125" style="243"/>
    <col min="14849" max="14849" width="30.85546875" style="243" customWidth="1"/>
    <col min="14850" max="14850" width="41.140625" style="243" bestFit="1" customWidth="1"/>
    <col min="14851" max="14851" width="9" style="243" bestFit="1" customWidth="1"/>
    <col min="14852" max="14852" width="16.5703125" style="243" bestFit="1" customWidth="1"/>
    <col min="14853" max="14853" width="16.5703125" style="243" customWidth="1"/>
    <col min="14854" max="14854" width="18.7109375" style="243" customWidth="1"/>
    <col min="14855" max="14855" width="18.140625" style="243" bestFit="1" customWidth="1"/>
    <col min="14856" max="14856" width="17.85546875" style="243" bestFit="1" customWidth="1"/>
    <col min="14857" max="14857" width="17" style="243" bestFit="1" customWidth="1"/>
    <col min="14858" max="15104" width="11.42578125" style="243"/>
    <col min="15105" max="15105" width="30.85546875" style="243" customWidth="1"/>
    <col min="15106" max="15106" width="41.140625" style="243" bestFit="1" customWidth="1"/>
    <col min="15107" max="15107" width="9" style="243" bestFit="1" customWidth="1"/>
    <col min="15108" max="15108" width="16.5703125" style="243" bestFit="1" customWidth="1"/>
    <col min="15109" max="15109" width="16.5703125" style="243" customWidth="1"/>
    <col min="15110" max="15110" width="18.7109375" style="243" customWidth="1"/>
    <col min="15111" max="15111" width="18.140625" style="243" bestFit="1" customWidth="1"/>
    <col min="15112" max="15112" width="17.85546875" style="243" bestFit="1" customWidth="1"/>
    <col min="15113" max="15113" width="17" style="243" bestFit="1" customWidth="1"/>
    <col min="15114" max="15360" width="11.42578125" style="243"/>
    <col min="15361" max="15361" width="30.85546875" style="243" customWidth="1"/>
    <col min="15362" max="15362" width="41.140625" style="243" bestFit="1" customWidth="1"/>
    <col min="15363" max="15363" width="9" style="243" bestFit="1" customWidth="1"/>
    <col min="15364" max="15364" width="16.5703125" style="243" bestFit="1" customWidth="1"/>
    <col min="15365" max="15365" width="16.5703125" style="243" customWidth="1"/>
    <col min="15366" max="15366" width="18.7109375" style="243" customWidth="1"/>
    <col min="15367" max="15367" width="18.140625" style="243" bestFit="1" customWidth="1"/>
    <col min="15368" max="15368" width="17.85546875" style="243" bestFit="1" customWidth="1"/>
    <col min="15369" max="15369" width="17" style="243" bestFit="1" customWidth="1"/>
    <col min="15370" max="15616" width="11.42578125" style="243"/>
    <col min="15617" max="15617" width="30.85546875" style="243" customWidth="1"/>
    <col min="15618" max="15618" width="41.140625" style="243" bestFit="1" customWidth="1"/>
    <col min="15619" max="15619" width="9" style="243" bestFit="1" customWidth="1"/>
    <col min="15620" max="15620" width="16.5703125" style="243" bestFit="1" customWidth="1"/>
    <col min="15621" max="15621" width="16.5703125" style="243" customWidth="1"/>
    <col min="15622" max="15622" width="18.7109375" style="243" customWidth="1"/>
    <col min="15623" max="15623" width="18.140625" style="243" bestFit="1" customWidth="1"/>
    <col min="15624" max="15624" width="17.85546875" style="243" bestFit="1" customWidth="1"/>
    <col min="15625" max="15625" width="17" style="243" bestFit="1" customWidth="1"/>
    <col min="15626" max="15872" width="11.42578125" style="243"/>
    <col min="15873" max="15873" width="30.85546875" style="243" customWidth="1"/>
    <col min="15874" max="15874" width="41.140625" style="243" bestFit="1" customWidth="1"/>
    <col min="15875" max="15875" width="9" style="243" bestFit="1" customWidth="1"/>
    <col min="15876" max="15876" width="16.5703125" style="243" bestFit="1" customWidth="1"/>
    <col min="15877" max="15877" width="16.5703125" style="243" customWidth="1"/>
    <col min="15878" max="15878" width="18.7109375" style="243" customWidth="1"/>
    <col min="15879" max="15879" width="18.140625" style="243" bestFit="1" customWidth="1"/>
    <col min="15880" max="15880" width="17.85546875" style="243" bestFit="1" customWidth="1"/>
    <col min="15881" max="15881" width="17" style="243" bestFit="1" customWidth="1"/>
    <col min="15882" max="16128" width="11.42578125" style="243"/>
    <col min="16129" max="16129" width="30.85546875" style="243" customWidth="1"/>
    <col min="16130" max="16130" width="41.140625" style="243" bestFit="1" customWidth="1"/>
    <col min="16131" max="16131" width="9" style="243" bestFit="1" customWidth="1"/>
    <col min="16132" max="16132" width="16.5703125" style="243" bestFit="1" customWidth="1"/>
    <col min="16133" max="16133" width="16.5703125" style="243" customWidth="1"/>
    <col min="16134" max="16134" width="18.7109375" style="243" customWidth="1"/>
    <col min="16135" max="16135" width="18.140625" style="243" bestFit="1" customWidth="1"/>
    <col min="16136" max="16136" width="17.85546875" style="243" bestFit="1" customWidth="1"/>
    <col min="16137" max="16137" width="17" style="243" bestFit="1" customWidth="1"/>
    <col min="16138" max="16384" width="11.42578125" style="243"/>
  </cols>
  <sheetData>
    <row r="1" spans="1:7" s="221" customFormat="1" ht="27" customHeight="1" x14ac:dyDescent="0.35">
      <c r="A1" s="474" t="s">
        <v>112</v>
      </c>
      <c r="B1" s="475"/>
      <c r="C1" s="475"/>
      <c r="D1" s="475"/>
      <c r="E1" s="475"/>
      <c r="F1" s="476"/>
    </row>
    <row r="2" spans="1:7" s="227" customFormat="1" ht="36" customHeight="1" x14ac:dyDescent="0.3">
      <c r="A2" s="222" t="s">
        <v>113</v>
      </c>
      <c r="B2" s="223" t="s">
        <v>114</v>
      </c>
      <c r="C2" s="224" t="s">
        <v>115</v>
      </c>
      <c r="D2" s="225" t="str">
        <f>+'01 Producción'!A4</f>
        <v>Chorizos</v>
      </c>
      <c r="E2" s="225" t="str">
        <f>+'01 Producción'!A5</f>
        <v>Butifarras</v>
      </c>
      <c r="F2" s="226" t="s">
        <v>116</v>
      </c>
    </row>
    <row r="3" spans="1:7" s="232" customFormat="1" ht="9.75" customHeight="1" x14ac:dyDescent="0.25">
      <c r="A3" s="228"/>
      <c r="B3" s="229"/>
      <c r="C3" s="229"/>
      <c r="D3" s="230"/>
      <c r="E3" s="230"/>
      <c r="F3" s="231"/>
    </row>
    <row r="4" spans="1:7" s="232" customFormat="1" ht="34.5" customHeight="1" x14ac:dyDescent="0.25">
      <c r="A4" s="228" t="s">
        <v>117</v>
      </c>
      <c r="B4" s="33" t="s">
        <v>118</v>
      </c>
      <c r="C4" s="34"/>
      <c r="D4" s="45"/>
      <c r="E4" s="45"/>
      <c r="F4" s="46"/>
    </row>
    <row r="5" spans="1:7" s="232" customFormat="1" ht="34.5" customHeight="1" x14ac:dyDescent="0.25">
      <c r="A5" s="228" t="s">
        <v>119</v>
      </c>
      <c r="B5" s="33" t="s">
        <v>120</v>
      </c>
      <c r="C5" s="100"/>
      <c r="D5" s="45"/>
      <c r="E5" s="45"/>
      <c r="F5" s="46"/>
    </row>
    <row r="6" spans="1:7" s="234" customFormat="1" ht="34.5" customHeight="1" x14ac:dyDescent="0.2">
      <c r="A6" s="233" t="s">
        <v>121</v>
      </c>
      <c r="B6" s="33" t="s">
        <v>122</v>
      </c>
      <c r="C6" s="34" t="s">
        <v>123</v>
      </c>
      <c r="D6" s="46"/>
      <c r="E6" s="46"/>
      <c r="F6" s="46"/>
    </row>
    <row r="7" spans="1:7" s="232" customFormat="1" ht="34.5" customHeight="1" x14ac:dyDescent="0.25">
      <c r="A7" s="228" t="s">
        <v>124</v>
      </c>
      <c r="B7" s="33" t="s">
        <v>125</v>
      </c>
      <c r="C7" s="100"/>
      <c r="D7" s="45"/>
      <c r="E7" s="45"/>
      <c r="F7" s="46"/>
    </row>
    <row r="8" spans="1:7" s="234" customFormat="1" ht="34.5" customHeight="1" x14ac:dyDescent="0.2">
      <c r="A8" s="233" t="s">
        <v>126</v>
      </c>
      <c r="B8" s="33" t="s">
        <v>127</v>
      </c>
      <c r="C8" s="34" t="s">
        <v>123</v>
      </c>
      <c r="D8" s="46"/>
      <c r="E8" s="46"/>
      <c r="F8" s="46"/>
    </row>
    <row r="9" spans="1:7" s="232" customFormat="1" ht="34.5" customHeight="1" x14ac:dyDescent="0.25">
      <c r="A9" s="228" t="s">
        <v>128</v>
      </c>
      <c r="B9" s="33" t="s">
        <v>129</v>
      </c>
      <c r="C9" s="100"/>
      <c r="D9" s="35"/>
      <c r="E9" s="35"/>
      <c r="F9" s="36"/>
    </row>
    <row r="10" spans="1:7" s="234" customFormat="1" ht="34.5" customHeight="1" x14ac:dyDescent="0.2">
      <c r="A10" s="233" t="s">
        <v>130</v>
      </c>
      <c r="B10" s="33" t="s">
        <v>131</v>
      </c>
      <c r="C10" s="34" t="s">
        <v>132</v>
      </c>
      <c r="D10" s="36"/>
      <c r="E10" s="36"/>
      <c r="F10" s="36"/>
    </row>
    <row r="11" spans="1:7" s="232" customFormat="1" ht="34.5" customHeight="1" x14ac:dyDescent="0.25">
      <c r="A11" s="228" t="s">
        <v>133</v>
      </c>
      <c r="B11" s="37" t="s">
        <v>226</v>
      </c>
      <c r="C11" s="38"/>
      <c r="D11" s="39"/>
      <c r="E11" s="39"/>
      <c r="F11" s="40"/>
    </row>
    <row r="12" spans="1:7" s="234" customFormat="1" ht="34.5" customHeight="1" x14ac:dyDescent="0.2">
      <c r="A12" s="228" t="s">
        <v>134</v>
      </c>
      <c r="B12" s="33" t="s">
        <v>135</v>
      </c>
      <c r="C12" s="41"/>
      <c r="D12" s="42"/>
      <c r="E12" s="42"/>
      <c r="F12" s="40"/>
    </row>
    <row r="13" spans="1:7" s="234" customFormat="1" ht="34.5" customHeight="1" x14ac:dyDescent="0.2">
      <c r="A13" s="233" t="s">
        <v>136</v>
      </c>
      <c r="B13" s="33" t="s">
        <v>137</v>
      </c>
      <c r="C13" s="100" t="s">
        <v>132</v>
      </c>
      <c r="D13" s="43"/>
      <c r="E13" s="42"/>
      <c r="F13" s="42"/>
      <c r="G13" s="235"/>
    </row>
    <row r="14" spans="1:7" s="232" customFormat="1" ht="34.5" customHeight="1" x14ac:dyDescent="0.25">
      <c r="A14" s="228" t="s">
        <v>138</v>
      </c>
      <c r="B14" s="33" t="s">
        <v>139</v>
      </c>
      <c r="C14" s="34"/>
      <c r="D14" s="44"/>
      <c r="E14" s="44"/>
      <c r="F14" s="42"/>
      <c r="G14" s="236"/>
    </row>
    <row r="15" spans="1:7" s="232" customFormat="1" ht="32.25" customHeight="1" x14ac:dyDescent="0.25">
      <c r="A15" s="237" t="s">
        <v>140</v>
      </c>
      <c r="B15" s="33" t="s">
        <v>141</v>
      </c>
      <c r="C15" s="100" t="s">
        <v>123</v>
      </c>
      <c r="D15" s="42"/>
      <c r="E15" s="42"/>
      <c r="F15" s="42"/>
    </row>
    <row r="16" spans="1:7" s="238" customFormat="1" ht="58.5" customHeight="1" x14ac:dyDescent="0.2">
      <c r="A16" s="237" t="s">
        <v>142</v>
      </c>
      <c r="B16" s="33" t="s">
        <v>143</v>
      </c>
      <c r="C16" s="34"/>
      <c r="D16" s="51"/>
      <c r="E16" s="51"/>
      <c r="F16" s="42"/>
    </row>
    <row r="17" spans="1:6" s="238" customFormat="1" ht="56.25" customHeight="1" x14ac:dyDescent="0.2">
      <c r="A17" s="237" t="s">
        <v>144</v>
      </c>
      <c r="B17" s="33" t="s">
        <v>145</v>
      </c>
      <c r="C17" s="34" t="s">
        <v>146</v>
      </c>
      <c r="D17" s="42"/>
      <c r="E17" s="42"/>
      <c r="F17" s="42"/>
    </row>
    <row r="18" spans="1:6" s="238" customFormat="1" ht="56.25" customHeight="1" x14ac:dyDescent="0.2">
      <c r="A18" s="239" t="s">
        <v>147</v>
      </c>
      <c r="B18" s="33" t="s">
        <v>148</v>
      </c>
      <c r="C18" s="34"/>
      <c r="D18" s="42"/>
      <c r="E18" s="42"/>
      <c r="F18" s="42"/>
    </row>
    <row r="19" spans="1:6" s="238" customFormat="1" x14ac:dyDescent="0.2">
      <c r="D19" s="240"/>
      <c r="E19" s="240"/>
      <c r="F19" s="241"/>
    </row>
    <row r="20" spans="1:6" s="238" customFormat="1" ht="11.25" x14ac:dyDescent="0.2">
      <c r="D20" s="240"/>
      <c r="E20" s="240"/>
      <c r="F20" s="240"/>
    </row>
    <row r="23" spans="1:6" s="238" customFormat="1" x14ac:dyDescent="0.2">
      <c r="D23" s="240"/>
      <c r="E23" s="240"/>
      <c r="F23" s="241"/>
    </row>
    <row r="24" spans="1:6" s="238" customFormat="1" x14ac:dyDescent="0.2">
      <c r="D24" s="240"/>
      <c r="E24" s="240"/>
      <c r="F24" s="241">
        <f>+'02 Materia Prima'!G30</f>
        <v>0</v>
      </c>
    </row>
    <row r="25" spans="1:6" s="238" customFormat="1" x14ac:dyDescent="0.2">
      <c r="D25" s="240"/>
      <c r="E25" s="240"/>
      <c r="F25" s="241">
        <f>+'03 Mano de obra '!G37</f>
        <v>0</v>
      </c>
    </row>
    <row r="26" spans="1:6" s="238" customFormat="1" x14ac:dyDescent="0.2">
      <c r="D26" s="240"/>
      <c r="E26" s="240"/>
      <c r="F26" s="241">
        <f>+'04-A CIF '!G68</f>
        <v>0</v>
      </c>
    </row>
    <row r="27" spans="1:6" s="238" customFormat="1" x14ac:dyDescent="0.2">
      <c r="D27" s="240"/>
      <c r="E27" s="240"/>
      <c r="F27" s="241">
        <f>SUM(F24:F26)</f>
        <v>0</v>
      </c>
    </row>
    <row r="28" spans="1:6" s="238" customFormat="1" x14ac:dyDescent="0.2">
      <c r="D28" s="240"/>
      <c r="E28" s="240"/>
      <c r="F28" s="241"/>
    </row>
    <row r="29" spans="1:6" s="238" customFormat="1" x14ac:dyDescent="0.2">
      <c r="D29" s="240"/>
      <c r="E29" s="240"/>
      <c r="F29" s="241"/>
    </row>
    <row r="30" spans="1:6" s="238" customFormat="1" x14ac:dyDescent="0.2">
      <c r="D30" s="240"/>
      <c r="E30" s="240"/>
      <c r="F30" s="241"/>
    </row>
    <row r="31" spans="1:6" s="238" customFormat="1" x14ac:dyDescent="0.2">
      <c r="D31" s="240"/>
      <c r="E31" s="240"/>
      <c r="F31" s="241"/>
    </row>
    <row r="32" spans="1:6" s="238" customFormat="1" x14ac:dyDescent="0.2">
      <c r="D32" s="240"/>
      <c r="E32" s="240"/>
      <c r="F32" s="241"/>
    </row>
    <row r="33" spans="4:6" s="238" customFormat="1" x14ac:dyDescent="0.2">
      <c r="D33" s="240"/>
      <c r="E33" s="240"/>
      <c r="F33" s="241"/>
    </row>
    <row r="34" spans="4:6" s="238" customFormat="1" x14ac:dyDescent="0.2">
      <c r="D34" s="240"/>
      <c r="E34" s="240"/>
      <c r="F34" s="241"/>
    </row>
    <row r="35" spans="4:6" s="238" customFormat="1" x14ac:dyDescent="0.2">
      <c r="D35" s="240"/>
      <c r="E35" s="240"/>
      <c r="F35" s="241"/>
    </row>
    <row r="36" spans="4:6" s="238" customFormat="1" x14ac:dyDescent="0.2">
      <c r="D36" s="240"/>
      <c r="E36" s="240"/>
      <c r="F36" s="241"/>
    </row>
    <row r="37" spans="4:6" s="238" customFormat="1" x14ac:dyDescent="0.2">
      <c r="D37" s="240"/>
      <c r="E37" s="240"/>
      <c r="F37" s="241"/>
    </row>
    <row r="38" spans="4:6" s="238" customFormat="1" x14ac:dyDescent="0.2">
      <c r="D38" s="240"/>
      <c r="E38" s="240"/>
      <c r="F38" s="241"/>
    </row>
    <row r="39" spans="4:6" s="238" customFormat="1" x14ac:dyDescent="0.2">
      <c r="D39" s="240"/>
      <c r="E39" s="240"/>
      <c r="F39" s="241"/>
    </row>
    <row r="40" spans="4:6" s="238" customFormat="1" x14ac:dyDescent="0.2">
      <c r="D40" s="240"/>
      <c r="E40" s="240"/>
      <c r="F40" s="241"/>
    </row>
    <row r="41" spans="4:6" s="238" customFormat="1" x14ac:dyDescent="0.2">
      <c r="D41" s="240"/>
      <c r="E41" s="240"/>
      <c r="F41" s="241"/>
    </row>
    <row r="42" spans="4:6" s="238" customFormat="1" x14ac:dyDescent="0.2">
      <c r="D42" s="240"/>
      <c r="E42" s="240"/>
      <c r="F42" s="241"/>
    </row>
    <row r="43" spans="4:6" s="238" customFormat="1" x14ac:dyDescent="0.2">
      <c r="D43" s="240"/>
      <c r="E43" s="240"/>
      <c r="F43" s="241"/>
    </row>
    <row r="44" spans="4:6" s="238" customFormat="1" x14ac:dyDescent="0.2">
      <c r="D44" s="240"/>
      <c r="E44" s="240"/>
      <c r="F44" s="241"/>
    </row>
    <row r="45" spans="4:6" s="238" customFormat="1" x14ac:dyDescent="0.2">
      <c r="D45" s="240"/>
      <c r="E45" s="240"/>
      <c r="F45" s="241"/>
    </row>
    <row r="46" spans="4:6" s="238" customFormat="1" x14ac:dyDescent="0.2">
      <c r="D46" s="240"/>
      <c r="E46" s="240"/>
      <c r="F46" s="241"/>
    </row>
    <row r="47" spans="4:6" s="238" customFormat="1" x14ac:dyDescent="0.2">
      <c r="D47" s="240"/>
      <c r="E47" s="240"/>
      <c r="F47" s="241"/>
    </row>
    <row r="48" spans="4:6" s="238" customFormat="1" x14ac:dyDescent="0.2">
      <c r="D48" s="240"/>
      <c r="E48" s="240"/>
      <c r="F48" s="241"/>
    </row>
    <row r="49" spans="4:6" s="238" customFormat="1" x14ac:dyDescent="0.2">
      <c r="D49" s="240"/>
      <c r="E49" s="240"/>
      <c r="F49" s="241"/>
    </row>
    <row r="50" spans="4:6" s="238" customFormat="1" x14ac:dyDescent="0.2">
      <c r="D50" s="240"/>
      <c r="E50" s="240"/>
      <c r="F50" s="241"/>
    </row>
    <row r="51" spans="4:6" s="238" customFormat="1" x14ac:dyDescent="0.2">
      <c r="D51" s="240"/>
      <c r="E51" s="240"/>
      <c r="F51" s="241"/>
    </row>
    <row r="52" spans="4:6" s="238" customFormat="1" x14ac:dyDescent="0.2">
      <c r="D52" s="240"/>
      <c r="E52" s="240"/>
      <c r="F52" s="241"/>
    </row>
    <row r="53" spans="4:6" s="238" customFormat="1" x14ac:dyDescent="0.2">
      <c r="D53" s="240"/>
      <c r="E53" s="240"/>
      <c r="F53" s="241"/>
    </row>
    <row r="54" spans="4:6" s="238" customFormat="1" x14ac:dyDescent="0.2">
      <c r="D54" s="240"/>
      <c r="E54" s="240"/>
      <c r="F54" s="241"/>
    </row>
    <row r="55" spans="4:6" s="238" customFormat="1" x14ac:dyDescent="0.2">
      <c r="D55" s="240"/>
      <c r="E55" s="240"/>
      <c r="F55" s="241"/>
    </row>
    <row r="56" spans="4:6" s="238" customFormat="1" x14ac:dyDescent="0.2">
      <c r="D56" s="240"/>
      <c r="E56" s="240"/>
      <c r="F56" s="241"/>
    </row>
    <row r="57" spans="4:6" s="238" customFormat="1" x14ac:dyDescent="0.2">
      <c r="D57" s="240"/>
      <c r="E57" s="240"/>
      <c r="F57" s="241"/>
    </row>
    <row r="58" spans="4:6" s="238" customFormat="1" x14ac:dyDescent="0.2">
      <c r="D58" s="240"/>
      <c r="E58" s="240"/>
      <c r="F58" s="241"/>
    </row>
    <row r="59" spans="4:6" s="238" customFormat="1" x14ac:dyDescent="0.2">
      <c r="D59" s="240"/>
      <c r="E59" s="240"/>
      <c r="F59" s="241"/>
    </row>
    <row r="60" spans="4:6" s="238" customFormat="1" x14ac:dyDescent="0.2">
      <c r="D60" s="240"/>
      <c r="E60" s="240"/>
      <c r="F60" s="241"/>
    </row>
    <row r="61" spans="4:6" s="238" customFormat="1" x14ac:dyDescent="0.2">
      <c r="D61" s="240"/>
      <c r="E61" s="240"/>
      <c r="F61" s="241"/>
    </row>
    <row r="62" spans="4:6" s="238" customFormat="1" x14ac:dyDescent="0.2">
      <c r="D62" s="240"/>
      <c r="E62" s="240"/>
      <c r="F62" s="241"/>
    </row>
    <row r="63" spans="4:6" s="238" customFormat="1" x14ac:dyDescent="0.2">
      <c r="D63" s="240"/>
      <c r="E63" s="240"/>
      <c r="F63" s="241"/>
    </row>
    <row r="64" spans="4:6" s="238" customFormat="1" x14ac:dyDescent="0.2">
      <c r="D64" s="240"/>
      <c r="E64" s="240"/>
      <c r="F64" s="241"/>
    </row>
    <row r="65" spans="4:6" s="238" customFormat="1" x14ac:dyDescent="0.2">
      <c r="D65" s="240"/>
      <c r="E65" s="240"/>
      <c r="F65" s="241"/>
    </row>
    <row r="66" spans="4:6" s="238" customFormat="1" x14ac:dyDescent="0.2">
      <c r="D66" s="240"/>
      <c r="E66" s="240"/>
      <c r="F66" s="241"/>
    </row>
    <row r="67" spans="4:6" s="238" customFormat="1" x14ac:dyDescent="0.2">
      <c r="D67" s="240"/>
      <c r="E67" s="240"/>
      <c r="F67" s="241"/>
    </row>
    <row r="68" spans="4:6" s="238" customFormat="1" x14ac:dyDescent="0.2">
      <c r="D68" s="240"/>
      <c r="E68" s="240"/>
      <c r="F68" s="241"/>
    </row>
    <row r="69" spans="4:6" s="238" customFormat="1" x14ac:dyDescent="0.2">
      <c r="D69" s="240"/>
      <c r="E69" s="240"/>
      <c r="F69" s="241"/>
    </row>
    <row r="70" spans="4:6" s="238" customFormat="1" x14ac:dyDescent="0.2">
      <c r="D70" s="240"/>
      <c r="E70" s="240"/>
      <c r="F70" s="241"/>
    </row>
    <row r="71" spans="4:6" s="238" customFormat="1" x14ac:dyDescent="0.2">
      <c r="D71" s="240"/>
      <c r="E71" s="240"/>
      <c r="F71" s="241"/>
    </row>
    <row r="72" spans="4:6" s="238" customFormat="1" x14ac:dyDescent="0.2">
      <c r="D72" s="240"/>
      <c r="E72" s="240"/>
      <c r="F72" s="241"/>
    </row>
    <row r="73" spans="4:6" s="238" customFormat="1" x14ac:dyDescent="0.2">
      <c r="D73" s="240"/>
      <c r="E73" s="240"/>
      <c r="F73" s="241"/>
    </row>
    <row r="74" spans="4:6" s="238" customFormat="1" x14ac:dyDescent="0.2">
      <c r="D74" s="240"/>
      <c r="E74" s="240"/>
      <c r="F74" s="241"/>
    </row>
    <row r="75" spans="4:6" s="238" customFormat="1" x14ac:dyDescent="0.2">
      <c r="D75" s="240"/>
      <c r="E75" s="240"/>
      <c r="F75" s="241"/>
    </row>
    <row r="76" spans="4:6" s="238" customFormat="1" x14ac:dyDescent="0.2">
      <c r="D76" s="240"/>
      <c r="E76" s="240"/>
      <c r="F76" s="241"/>
    </row>
    <row r="77" spans="4:6" s="238" customFormat="1" x14ac:dyDescent="0.2">
      <c r="D77" s="240"/>
      <c r="E77" s="240"/>
      <c r="F77" s="241"/>
    </row>
    <row r="78" spans="4:6" s="238" customFormat="1" x14ac:dyDescent="0.2">
      <c r="D78" s="240"/>
      <c r="E78" s="240"/>
      <c r="F78" s="241"/>
    </row>
    <row r="79" spans="4:6" s="238" customFormat="1" x14ac:dyDescent="0.2">
      <c r="D79" s="240"/>
      <c r="E79" s="240"/>
      <c r="F79" s="241"/>
    </row>
    <row r="80" spans="4:6" s="238" customFormat="1" x14ac:dyDescent="0.2">
      <c r="D80" s="240"/>
      <c r="E80" s="240"/>
      <c r="F80" s="241"/>
    </row>
    <row r="81" spans="4:6" s="238" customFormat="1" x14ac:dyDescent="0.2">
      <c r="D81" s="240"/>
      <c r="E81" s="240"/>
      <c r="F81" s="241"/>
    </row>
    <row r="82" spans="4:6" s="238" customFormat="1" x14ac:dyDescent="0.2">
      <c r="D82" s="240"/>
      <c r="E82" s="240"/>
      <c r="F82" s="241"/>
    </row>
    <row r="83" spans="4:6" s="238" customFormat="1" x14ac:dyDescent="0.2">
      <c r="D83" s="240"/>
      <c r="E83" s="240"/>
      <c r="F83" s="241"/>
    </row>
    <row r="84" spans="4:6" s="238" customFormat="1" x14ac:dyDescent="0.2">
      <c r="D84" s="240"/>
      <c r="E84" s="240"/>
      <c r="F84" s="241"/>
    </row>
    <row r="85" spans="4:6" s="238" customFormat="1" x14ac:dyDescent="0.2">
      <c r="D85" s="240"/>
      <c r="E85" s="240"/>
      <c r="F85" s="241"/>
    </row>
    <row r="86" spans="4:6" s="238" customFormat="1" x14ac:dyDescent="0.2">
      <c r="D86" s="240"/>
      <c r="E86" s="240"/>
      <c r="F86" s="241"/>
    </row>
    <row r="87" spans="4:6" s="238" customFormat="1" x14ac:dyDescent="0.2">
      <c r="D87" s="240"/>
      <c r="E87" s="240"/>
      <c r="F87" s="241"/>
    </row>
    <row r="88" spans="4:6" s="238" customFormat="1" x14ac:dyDescent="0.2">
      <c r="D88" s="240"/>
      <c r="E88" s="240"/>
      <c r="F88" s="241"/>
    </row>
    <row r="89" spans="4:6" s="238" customFormat="1" x14ac:dyDescent="0.2">
      <c r="D89" s="240"/>
      <c r="E89" s="240"/>
      <c r="F89" s="241"/>
    </row>
    <row r="90" spans="4:6" s="238" customFormat="1" x14ac:dyDescent="0.2">
      <c r="D90" s="240"/>
      <c r="E90" s="240"/>
      <c r="F90" s="241"/>
    </row>
    <row r="91" spans="4:6" s="238" customFormat="1" x14ac:dyDescent="0.2">
      <c r="D91" s="240"/>
      <c r="E91" s="240"/>
      <c r="F91" s="241"/>
    </row>
    <row r="92" spans="4:6" s="238" customFormat="1" x14ac:dyDescent="0.2">
      <c r="D92" s="240"/>
      <c r="E92" s="240"/>
      <c r="F92" s="241"/>
    </row>
    <row r="93" spans="4:6" s="238" customFormat="1" x14ac:dyDescent="0.2">
      <c r="D93" s="240"/>
      <c r="E93" s="240"/>
      <c r="F93" s="241"/>
    </row>
    <row r="94" spans="4:6" s="238" customFormat="1" x14ac:dyDescent="0.2">
      <c r="D94" s="240"/>
      <c r="E94" s="240"/>
      <c r="F94" s="241"/>
    </row>
    <row r="95" spans="4:6" s="238" customFormat="1" x14ac:dyDescent="0.2">
      <c r="D95" s="240"/>
      <c r="E95" s="240"/>
      <c r="F95" s="241"/>
    </row>
    <row r="96" spans="4:6" s="238" customFormat="1" x14ac:dyDescent="0.2">
      <c r="D96" s="240"/>
      <c r="E96" s="240"/>
      <c r="F96" s="241"/>
    </row>
    <row r="97" spans="4:6" s="238" customFormat="1" x14ac:dyDescent="0.2">
      <c r="D97" s="240"/>
      <c r="E97" s="240"/>
      <c r="F97" s="241"/>
    </row>
    <row r="98" spans="4:6" s="238" customFormat="1" x14ac:dyDescent="0.2">
      <c r="D98" s="240"/>
      <c r="E98" s="240"/>
      <c r="F98" s="241"/>
    </row>
    <row r="99" spans="4:6" s="238" customFormat="1" x14ac:dyDescent="0.2">
      <c r="D99" s="240"/>
      <c r="E99" s="240"/>
      <c r="F99" s="241"/>
    </row>
    <row r="100" spans="4:6" s="238" customFormat="1" x14ac:dyDescent="0.2">
      <c r="D100" s="240"/>
      <c r="E100" s="240"/>
      <c r="F100" s="241"/>
    </row>
    <row r="101" spans="4:6" s="238" customFormat="1" x14ac:dyDescent="0.2">
      <c r="D101" s="240"/>
      <c r="E101" s="240"/>
      <c r="F101" s="241"/>
    </row>
    <row r="102" spans="4:6" s="238" customFormat="1" x14ac:dyDescent="0.2">
      <c r="D102" s="240"/>
      <c r="E102" s="240"/>
      <c r="F102" s="241"/>
    </row>
    <row r="103" spans="4:6" s="238" customFormat="1" x14ac:dyDescent="0.2">
      <c r="D103" s="240"/>
      <c r="E103" s="240"/>
      <c r="F103" s="241"/>
    </row>
    <row r="104" spans="4:6" s="238" customFormat="1" x14ac:dyDescent="0.2">
      <c r="D104" s="240"/>
      <c r="E104" s="240"/>
      <c r="F104" s="241"/>
    </row>
    <row r="105" spans="4:6" s="238" customFormat="1" x14ac:dyDescent="0.2">
      <c r="D105" s="240"/>
      <c r="E105" s="240"/>
      <c r="F105" s="241"/>
    </row>
    <row r="106" spans="4:6" s="238" customFormat="1" x14ac:dyDescent="0.2">
      <c r="D106" s="240"/>
      <c r="E106" s="240"/>
      <c r="F106" s="241"/>
    </row>
    <row r="107" spans="4:6" s="238" customFormat="1" x14ac:dyDescent="0.2">
      <c r="D107" s="240"/>
      <c r="E107" s="240"/>
      <c r="F107" s="241"/>
    </row>
    <row r="108" spans="4:6" s="238" customFormat="1" x14ac:dyDescent="0.2">
      <c r="D108" s="240"/>
      <c r="E108" s="240"/>
      <c r="F108" s="241"/>
    </row>
    <row r="109" spans="4:6" s="238" customFormat="1" x14ac:dyDescent="0.2">
      <c r="D109" s="240"/>
      <c r="E109" s="240"/>
      <c r="F109" s="241"/>
    </row>
    <row r="110" spans="4:6" s="238" customFormat="1" x14ac:dyDescent="0.2">
      <c r="D110" s="240"/>
      <c r="E110" s="240"/>
      <c r="F110" s="241"/>
    </row>
    <row r="111" spans="4:6" s="238" customFormat="1" x14ac:dyDescent="0.2">
      <c r="D111" s="240"/>
      <c r="E111" s="240"/>
      <c r="F111" s="241"/>
    </row>
    <row r="112" spans="4:6" s="238" customFormat="1" x14ac:dyDescent="0.2">
      <c r="D112" s="240"/>
      <c r="E112" s="240"/>
      <c r="F112" s="241"/>
    </row>
    <row r="113" spans="4:6" s="238" customFormat="1" x14ac:dyDescent="0.2">
      <c r="D113" s="240"/>
      <c r="E113" s="240"/>
      <c r="F113" s="241"/>
    </row>
    <row r="114" spans="4:6" s="238" customFormat="1" x14ac:dyDescent="0.2">
      <c r="D114" s="240"/>
      <c r="E114" s="240"/>
      <c r="F114" s="241"/>
    </row>
    <row r="115" spans="4:6" s="238" customFormat="1" x14ac:dyDescent="0.2">
      <c r="D115" s="240"/>
      <c r="E115" s="240"/>
      <c r="F115" s="241"/>
    </row>
    <row r="116" spans="4:6" s="238" customFormat="1" x14ac:dyDescent="0.2">
      <c r="D116" s="240"/>
      <c r="E116" s="240"/>
      <c r="F116" s="241"/>
    </row>
    <row r="117" spans="4:6" s="238" customFormat="1" x14ac:dyDescent="0.2">
      <c r="D117" s="240"/>
      <c r="E117" s="240"/>
      <c r="F117" s="241"/>
    </row>
    <row r="118" spans="4:6" s="238" customFormat="1" x14ac:dyDescent="0.2">
      <c r="D118" s="240"/>
      <c r="E118" s="240"/>
      <c r="F118" s="241"/>
    </row>
    <row r="119" spans="4:6" s="238" customFormat="1" x14ac:dyDescent="0.2">
      <c r="D119" s="240"/>
      <c r="E119" s="240"/>
      <c r="F119" s="241"/>
    </row>
    <row r="120" spans="4:6" s="238" customFormat="1" x14ac:dyDescent="0.2">
      <c r="D120" s="240"/>
      <c r="E120" s="240"/>
      <c r="F120" s="241"/>
    </row>
    <row r="121" spans="4:6" s="238" customFormat="1" x14ac:dyDescent="0.2">
      <c r="D121" s="240"/>
      <c r="E121" s="240"/>
      <c r="F121" s="241"/>
    </row>
    <row r="122" spans="4:6" s="238" customFormat="1" x14ac:dyDescent="0.2">
      <c r="D122" s="240"/>
      <c r="E122" s="240"/>
      <c r="F122" s="241"/>
    </row>
    <row r="123" spans="4:6" s="238" customFormat="1" x14ac:dyDescent="0.2">
      <c r="D123" s="240"/>
      <c r="E123" s="240"/>
      <c r="F123" s="241"/>
    </row>
    <row r="124" spans="4:6" s="238" customFormat="1" x14ac:dyDescent="0.2">
      <c r="D124" s="240"/>
      <c r="E124" s="240"/>
      <c r="F124" s="241"/>
    </row>
    <row r="125" spans="4:6" s="238" customFormat="1" x14ac:dyDescent="0.2">
      <c r="D125" s="240"/>
      <c r="E125" s="240"/>
      <c r="F125" s="241"/>
    </row>
    <row r="126" spans="4:6" s="238" customFormat="1" x14ac:dyDescent="0.2">
      <c r="D126" s="240"/>
      <c r="E126" s="240"/>
      <c r="F126" s="241"/>
    </row>
    <row r="127" spans="4:6" s="238" customFormat="1" x14ac:dyDescent="0.2">
      <c r="D127" s="240"/>
      <c r="E127" s="240"/>
      <c r="F127" s="241"/>
    </row>
    <row r="128" spans="4:6" s="238" customFormat="1" x14ac:dyDescent="0.2">
      <c r="D128" s="240"/>
      <c r="E128" s="240"/>
      <c r="F128" s="241"/>
    </row>
    <row r="129" spans="4:6" s="238" customFormat="1" x14ac:dyDescent="0.2">
      <c r="D129" s="240"/>
      <c r="E129" s="240"/>
      <c r="F129" s="241"/>
    </row>
    <row r="130" spans="4:6" s="238" customFormat="1" x14ac:dyDescent="0.2">
      <c r="D130" s="240"/>
      <c r="E130" s="240"/>
      <c r="F130" s="241"/>
    </row>
    <row r="131" spans="4:6" s="238" customFormat="1" x14ac:dyDescent="0.2">
      <c r="D131" s="240"/>
      <c r="E131" s="240"/>
      <c r="F131" s="241"/>
    </row>
    <row r="132" spans="4:6" s="238" customFormat="1" x14ac:dyDescent="0.2">
      <c r="D132" s="240"/>
      <c r="E132" s="240"/>
      <c r="F132" s="241"/>
    </row>
    <row r="133" spans="4:6" s="238" customFormat="1" x14ac:dyDescent="0.2">
      <c r="D133" s="240"/>
      <c r="E133" s="240"/>
      <c r="F133" s="241"/>
    </row>
    <row r="134" spans="4:6" s="238" customFormat="1" x14ac:dyDescent="0.2">
      <c r="D134" s="240"/>
      <c r="E134" s="240"/>
      <c r="F134" s="241"/>
    </row>
    <row r="135" spans="4:6" s="238" customFormat="1" x14ac:dyDescent="0.2">
      <c r="D135" s="240"/>
      <c r="E135" s="240"/>
      <c r="F135" s="241"/>
    </row>
    <row r="136" spans="4:6" s="238" customFormat="1" x14ac:dyDescent="0.2">
      <c r="D136" s="240"/>
      <c r="E136" s="240"/>
      <c r="F136" s="241"/>
    </row>
    <row r="137" spans="4:6" s="238" customFormat="1" x14ac:dyDescent="0.2">
      <c r="D137" s="240"/>
      <c r="E137" s="240"/>
      <c r="F137" s="241"/>
    </row>
    <row r="138" spans="4:6" s="238" customFormat="1" x14ac:dyDescent="0.2">
      <c r="D138" s="240"/>
      <c r="E138" s="240"/>
      <c r="F138" s="241"/>
    </row>
    <row r="139" spans="4:6" s="238" customFormat="1" x14ac:dyDescent="0.2">
      <c r="D139" s="240"/>
      <c r="E139" s="240"/>
      <c r="F139" s="241"/>
    </row>
    <row r="140" spans="4:6" s="238" customFormat="1" x14ac:dyDescent="0.2">
      <c r="D140" s="240"/>
      <c r="E140" s="240"/>
      <c r="F140" s="241"/>
    </row>
    <row r="141" spans="4:6" s="238" customFormat="1" x14ac:dyDescent="0.2">
      <c r="D141" s="240"/>
      <c r="E141" s="240"/>
      <c r="F141" s="241"/>
    </row>
    <row r="142" spans="4:6" s="238" customFormat="1" x14ac:dyDescent="0.2">
      <c r="D142" s="240"/>
      <c r="E142" s="240"/>
      <c r="F142" s="241"/>
    </row>
    <row r="143" spans="4:6" s="238" customFormat="1" x14ac:dyDescent="0.2">
      <c r="D143" s="240"/>
      <c r="E143" s="240"/>
      <c r="F143" s="241"/>
    </row>
    <row r="144" spans="4:6" s="238" customFormat="1" x14ac:dyDescent="0.2">
      <c r="D144" s="240"/>
      <c r="E144" s="240"/>
      <c r="F144" s="241"/>
    </row>
    <row r="145" spans="4:6" s="238" customFormat="1" x14ac:dyDescent="0.2">
      <c r="D145" s="240"/>
      <c r="E145" s="240"/>
      <c r="F145" s="241"/>
    </row>
    <row r="146" spans="4:6" s="238" customFormat="1" x14ac:dyDescent="0.2">
      <c r="D146" s="240"/>
      <c r="E146" s="240"/>
      <c r="F146" s="241"/>
    </row>
    <row r="147" spans="4:6" s="238" customFormat="1" x14ac:dyDescent="0.2">
      <c r="D147" s="240"/>
      <c r="E147" s="240"/>
      <c r="F147" s="241"/>
    </row>
    <row r="148" spans="4:6" s="238" customFormat="1" x14ac:dyDescent="0.2">
      <c r="D148" s="240"/>
      <c r="E148" s="240"/>
      <c r="F148" s="241"/>
    </row>
    <row r="149" spans="4:6" s="238" customFormat="1" x14ac:dyDescent="0.2">
      <c r="D149" s="240"/>
      <c r="E149" s="240"/>
      <c r="F149" s="241"/>
    </row>
    <row r="150" spans="4:6" s="238" customFormat="1" x14ac:dyDescent="0.2">
      <c r="D150" s="240"/>
      <c r="E150" s="240"/>
      <c r="F150" s="241"/>
    </row>
    <row r="151" spans="4:6" s="238" customFormat="1" x14ac:dyDescent="0.2">
      <c r="D151" s="240"/>
      <c r="E151" s="240"/>
      <c r="F151" s="241"/>
    </row>
    <row r="152" spans="4:6" s="238" customFormat="1" x14ac:dyDescent="0.2">
      <c r="D152" s="240"/>
      <c r="E152" s="240"/>
      <c r="F152" s="241"/>
    </row>
    <row r="153" spans="4:6" s="238" customFormat="1" x14ac:dyDescent="0.2">
      <c r="D153" s="240"/>
      <c r="E153" s="240"/>
      <c r="F153" s="241"/>
    </row>
    <row r="154" spans="4:6" s="238" customFormat="1" x14ac:dyDescent="0.2">
      <c r="D154" s="240"/>
      <c r="E154" s="240"/>
      <c r="F154" s="241"/>
    </row>
    <row r="155" spans="4:6" s="238" customFormat="1" x14ac:dyDescent="0.2">
      <c r="D155" s="240"/>
      <c r="E155" s="240"/>
      <c r="F155" s="241"/>
    </row>
    <row r="156" spans="4:6" s="238" customFormat="1" x14ac:dyDescent="0.2">
      <c r="D156" s="240"/>
      <c r="E156" s="240"/>
      <c r="F156" s="241"/>
    </row>
    <row r="157" spans="4:6" s="238" customFormat="1" x14ac:dyDescent="0.2">
      <c r="D157" s="240"/>
      <c r="E157" s="240"/>
      <c r="F157" s="241"/>
    </row>
    <row r="158" spans="4:6" s="238" customFormat="1" x14ac:dyDescent="0.2">
      <c r="D158" s="240"/>
      <c r="E158" s="240"/>
      <c r="F158" s="241"/>
    </row>
    <row r="159" spans="4:6" s="238" customFormat="1" x14ac:dyDescent="0.2">
      <c r="D159" s="240"/>
      <c r="E159" s="240"/>
      <c r="F159" s="241"/>
    </row>
    <row r="160" spans="4:6" s="238" customFormat="1" x14ac:dyDescent="0.2">
      <c r="D160" s="240"/>
      <c r="E160" s="240"/>
      <c r="F160" s="241"/>
    </row>
    <row r="161" spans="4:6" s="238" customFormat="1" x14ac:dyDescent="0.2">
      <c r="D161" s="240"/>
      <c r="E161" s="240"/>
      <c r="F161" s="241"/>
    </row>
    <row r="162" spans="4:6" s="238" customFormat="1" x14ac:dyDescent="0.2">
      <c r="D162" s="240"/>
      <c r="E162" s="240"/>
      <c r="F162" s="241"/>
    </row>
    <row r="163" spans="4:6" s="238" customFormat="1" x14ac:dyDescent="0.2">
      <c r="D163" s="240"/>
      <c r="E163" s="240"/>
      <c r="F163" s="241"/>
    </row>
    <row r="164" spans="4:6" s="238" customFormat="1" x14ac:dyDescent="0.2">
      <c r="D164" s="240"/>
      <c r="E164" s="240"/>
      <c r="F164" s="241"/>
    </row>
    <row r="165" spans="4:6" s="238" customFormat="1" x14ac:dyDescent="0.2">
      <c r="D165" s="240"/>
      <c r="E165" s="240"/>
      <c r="F165" s="241"/>
    </row>
    <row r="166" spans="4:6" s="238" customFormat="1" x14ac:dyDescent="0.2">
      <c r="D166" s="240"/>
      <c r="E166" s="240"/>
      <c r="F166" s="241"/>
    </row>
    <row r="167" spans="4:6" s="238" customFormat="1" x14ac:dyDescent="0.2">
      <c r="D167" s="240"/>
      <c r="E167" s="240"/>
      <c r="F167" s="241"/>
    </row>
    <row r="168" spans="4:6" s="238" customFormat="1" x14ac:dyDescent="0.2">
      <c r="D168" s="240"/>
      <c r="E168" s="240"/>
      <c r="F168" s="241"/>
    </row>
    <row r="169" spans="4:6" s="238" customFormat="1" x14ac:dyDescent="0.2">
      <c r="D169" s="240"/>
      <c r="E169" s="240"/>
      <c r="F169" s="241"/>
    </row>
    <row r="170" spans="4:6" s="238" customFormat="1" x14ac:dyDescent="0.2">
      <c r="D170" s="240"/>
      <c r="E170" s="240"/>
      <c r="F170" s="241"/>
    </row>
    <row r="171" spans="4:6" s="238" customFormat="1" x14ac:dyDescent="0.2">
      <c r="D171" s="240"/>
      <c r="E171" s="240"/>
      <c r="F171" s="241"/>
    </row>
    <row r="172" spans="4:6" s="238" customFormat="1" x14ac:dyDescent="0.2">
      <c r="D172" s="240"/>
      <c r="E172" s="240"/>
      <c r="F172" s="241"/>
    </row>
    <row r="173" spans="4:6" s="238" customFormat="1" x14ac:dyDescent="0.2">
      <c r="D173" s="240"/>
      <c r="E173" s="240"/>
      <c r="F173" s="241"/>
    </row>
    <row r="174" spans="4:6" s="238" customFormat="1" x14ac:dyDescent="0.2">
      <c r="D174" s="240"/>
      <c r="E174" s="240"/>
      <c r="F174" s="241"/>
    </row>
    <row r="175" spans="4:6" s="238" customFormat="1" x14ac:dyDescent="0.2">
      <c r="D175" s="240"/>
      <c r="E175" s="240"/>
      <c r="F175" s="241"/>
    </row>
    <row r="176" spans="4:6" s="238" customFormat="1" x14ac:dyDescent="0.2">
      <c r="D176" s="240"/>
      <c r="E176" s="240"/>
      <c r="F176" s="241"/>
    </row>
    <row r="177" spans="4:6" s="238" customFormat="1" x14ac:dyDescent="0.2">
      <c r="D177" s="240"/>
      <c r="E177" s="240"/>
      <c r="F177" s="241"/>
    </row>
    <row r="178" spans="4:6" s="238" customFormat="1" x14ac:dyDescent="0.2">
      <c r="D178" s="240"/>
      <c r="E178" s="240"/>
      <c r="F178" s="241"/>
    </row>
    <row r="179" spans="4:6" s="238" customFormat="1" x14ac:dyDescent="0.2">
      <c r="D179" s="240"/>
      <c r="E179" s="240"/>
      <c r="F179" s="241"/>
    </row>
    <row r="180" spans="4:6" s="238" customFormat="1" x14ac:dyDescent="0.2">
      <c r="D180" s="240"/>
      <c r="E180" s="240"/>
      <c r="F180" s="241"/>
    </row>
    <row r="181" spans="4:6" s="238" customFormat="1" x14ac:dyDescent="0.2">
      <c r="D181" s="240"/>
      <c r="E181" s="240"/>
      <c r="F181" s="241"/>
    </row>
    <row r="182" spans="4:6" s="238" customFormat="1" x14ac:dyDescent="0.2">
      <c r="D182" s="240"/>
      <c r="E182" s="240"/>
      <c r="F182" s="241"/>
    </row>
    <row r="183" spans="4:6" s="238" customFormat="1" x14ac:dyDescent="0.2">
      <c r="D183" s="240"/>
      <c r="E183" s="240"/>
      <c r="F183" s="241"/>
    </row>
    <row r="184" spans="4:6" s="238" customFormat="1" x14ac:dyDescent="0.2">
      <c r="D184" s="240"/>
      <c r="E184" s="240"/>
      <c r="F184" s="241"/>
    </row>
    <row r="185" spans="4:6" s="238" customFormat="1" x14ac:dyDescent="0.2">
      <c r="D185" s="240"/>
      <c r="E185" s="240"/>
      <c r="F185" s="241"/>
    </row>
    <row r="186" spans="4:6" s="238" customFormat="1" x14ac:dyDescent="0.2">
      <c r="D186" s="240"/>
      <c r="E186" s="240"/>
      <c r="F186" s="241"/>
    </row>
    <row r="187" spans="4:6" s="238" customFormat="1" x14ac:dyDescent="0.2">
      <c r="D187" s="240"/>
      <c r="E187" s="240"/>
      <c r="F187" s="241"/>
    </row>
    <row r="188" spans="4:6" s="238" customFormat="1" x14ac:dyDescent="0.2">
      <c r="D188" s="240"/>
      <c r="E188" s="240"/>
      <c r="F188" s="241"/>
    </row>
    <row r="189" spans="4:6" s="238" customFormat="1" x14ac:dyDescent="0.2">
      <c r="D189" s="240"/>
      <c r="E189" s="240"/>
      <c r="F189" s="241"/>
    </row>
    <row r="190" spans="4:6" s="238" customFormat="1" x14ac:dyDescent="0.2">
      <c r="D190" s="240"/>
      <c r="E190" s="240"/>
      <c r="F190" s="241"/>
    </row>
    <row r="191" spans="4:6" s="238" customFormat="1" x14ac:dyDescent="0.2">
      <c r="D191" s="240"/>
      <c r="E191" s="240"/>
      <c r="F191" s="241"/>
    </row>
    <row r="192" spans="4:6" s="238" customFormat="1" x14ac:dyDescent="0.2">
      <c r="D192" s="240"/>
      <c r="E192" s="240"/>
      <c r="F192" s="241"/>
    </row>
    <row r="193" spans="4:6" s="238" customFormat="1" x14ac:dyDescent="0.2">
      <c r="D193" s="240"/>
      <c r="E193" s="240"/>
      <c r="F193" s="241"/>
    </row>
    <row r="194" spans="4:6" s="238" customFormat="1" x14ac:dyDescent="0.2">
      <c r="D194" s="240"/>
      <c r="E194" s="240"/>
      <c r="F194" s="241"/>
    </row>
    <row r="195" spans="4:6" s="238" customFormat="1" x14ac:dyDescent="0.2">
      <c r="D195" s="240"/>
      <c r="E195" s="240"/>
      <c r="F195" s="241"/>
    </row>
    <row r="196" spans="4:6" s="238" customFormat="1" x14ac:dyDescent="0.2">
      <c r="D196" s="240"/>
      <c r="E196" s="240"/>
      <c r="F196" s="241"/>
    </row>
    <row r="197" spans="4:6" s="238" customFormat="1" x14ac:dyDescent="0.2">
      <c r="D197" s="240"/>
      <c r="E197" s="240"/>
      <c r="F197" s="241"/>
    </row>
    <row r="198" spans="4:6" s="238" customFormat="1" x14ac:dyDescent="0.2">
      <c r="D198" s="240"/>
      <c r="E198" s="240"/>
      <c r="F198" s="241"/>
    </row>
    <row r="199" spans="4:6" s="238" customFormat="1" x14ac:dyDescent="0.2">
      <c r="D199" s="240"/>
      <c r="E199" s="240"/>
      <c r="F199" s="241"/>
    </row>
    <row r="200" spans="4:6" s="238" customFormat="1" x14ac:dyDescent="0.2">
      <c r="D200" s="240"/>
      <c r="E200" s="240"/>
      <c r="F200" s="241"/>
    </row>
    <row r="201" spans="4:6" s="238" customFormat="1" x14ac:dyDescent="0.2">
      <c r="D201" s="240"/>
      <c r="E201" s="240"/>
      <c r="F201" s="241"/>
    </row>
    <row r="202" spans="4:6" s="238" customFormat="1" x14ac:dyDescent="0.2">
      <c r="D202" s="240"/>
      <c r="E202" s="240"/>
      <c r="F202" s="241"/>
    </row>
    <row r="203" spans="4:6" s="238" customFormat="1" x14ac:dyDescent="0.2">
      <c r="D203" s="240"/>
      <c r="E203" s="240"/>
      <c r="F203" s="241"/>
    </row>
    <row r="204" spans="4:6" s="238" customFormat="1" x14ac:dyDescent="0.2">
      <c r="D204" s="240"/>
      <c r="E204" s="240"/>
      <c r="F204" s="241"/>
    </row>
    <row r="205" spans="4:6" s="238" customFormat="1" x14ac:dyDescent="0.2">
      <c r="D205" s="240"/>
      <c r="E205" s="240"/>
      <c r="F205" s="241"/>
    </row>
    <row r="206" spans="4:6" s="238" customFormat="1" x14ac:dyDescent="0.2">
      <c r="D206" s="240"/>
      <c r="E206" s="240"/>
      <c r="F206" s="241"/>
    </row>
    <row r="207" spans="4:6" s="238" customFormat="1" x14ac:dyDescent="0.2">
      <c r="D207" s="240"/>
      <c r="E207" s="240"/>
      <c r="F207" s="241"/>
    </row>
    <row r="208" spans="4:6" s="238" customFormat="1" x14ac:dyDescent="0.2">
      <c r="D208" s="240"/>
      <c r="E208" s="240"/>
      <c r="F208" s="241"/>
    </row>
    <row r="209" spans="4:6" s="238" customFormat="1" x14ac:dyDescent="0.2">
      <c r="D209" s="240"/>
      <c r="E209" s="240"/>
      <c r="F209" s="241"/>
    </row>
    <row r="210" spans="4:6" s="238" customFormat="1" x14ac:dyDescent="0.2">
      <c r="D210" s="240"/>
      <c r="E210" s="240"/>
      <c r="F210" s="241"/>
    </row>
    <row r="211" spans="4:6" s="238" customFormat="1" x14ac:dyDescent="0.2">
      <c r="D211" s="240"/>
      <c r="E211" s="240"/>
      <c r="F211" s="241"/>
    </row>
    <row r="212" spans="4:6" s="238" customFormat="1" x14ac:dyDescent="0.2">
      <c r="D212" s="240"/>
      <c r="E212" s="240"/>
      <c r="F212" s="241"/>
    </row>
    <row r="213" spans="4:6" s="238" customFormat="1" x14ac:dyDescent="0.2">
      <c r="D213" s="240"/>
      <c r="E213" s="240"/>
      <c r="F213" s="241"/>
    </row>
    <row r="214" spans="4:6" s="238" customFormat="1" x14ac:dyDescent="0.2">
      <c r="D214" s="240"/>
      <c r="E214" s="240"/>
      <c r="F214" s="241"/>
    </row>
    <row r="215" spans="4:6" s="238" customFormat="1" x14ac:dyDescent="0.2">
      <c r="D215" s="240"/>
      <c r="E215" s="240"/>
      <c r="F215" s="241"/>
    </row>
    <row r="216" spans="4:6" s="238" customFormat="1" x14ac:dyDescent="0.2">
      <c r="D216" s="240"/>
      <c r="E216" s="240"/>
      <c r="F216" s="241"/>
    </row>
    <row r="217" spans="4:6" s="238" customFormat="1" x14ac:dyDescent="0.2">
      <c r="D217" s="240"/>
      <c r="E217" s="240"/>
      <c r="F217" s="241"/>
    </row>
    <row r="218" spans="4:6" s="238" customFormat="1" x14ac:dyDescent="0.2">
      <c r="D218" s="240"/>
      <c r="E218" s="240"/>
      <c r="F218" s="241"/>
    </row>
    <row r="219" spans="4:6" s="238" customFormat="1" x14ac:dyDescent="0.2">
      <c r="D219" s="240"/>
      <c r="E219" s="240"/>
      <c r="F219" s="241"/>
    </row>
    <row r="220" spans="4:6" s="238" customFormat="1" x14ac:dyDescent="0.2">
      <c r="D220" s="240"/>
      <c r="E220" s="240"/>
      <c r="F220" s="241"/>
    </row>
    <row r="221" spans="4:6" s="238" customFormat="1" x14ac:dyDescent="0.2">
      <c r="D221" s="240"/>
      <c r="E221" s="240"/>
      <c r="F221" s="241"/>
    </row>
    <row r="222" spans="4:6" s="238" customFormat="1" x14ac:dyDescent="0.2">
      <c r="D222" s="240"/>
      <c r="E222" s="240"/>
      <c r="F222" s="241"/>
    </row>
    <row r="223" spans="4:6" s="238" customFormat="1" x14ac:dyDescent="0.2">
      <c r="D223" s="240"/>
      <c r="E223" s="240"/>
      <c r="F223" s="241"/>
    </row>
    <row r="224" spans="4:6" s="238" customFormat="1" x14ac:dyDescent="0.2">
      <c r="D224" s="240"/>
      <c r="E224" s="240"/>
      <c r="F224" s="241"/>
    </row>
    <row r="225" spans="4:6" s="238" customFormat="1" x14ac:dyDescent="0.2">
      <c r="D225" s="240"/>
      <c r="E225" s="240"/>
      <c r="F225" s="241"/>
    </row>
    <row r="226" spans="4:6" s="238" customFormat="1" x14ac:dyDescent="0.2">
      <c r="D226" s="240"/>
      <c r="E226" s="240"/>
      <c r="F226" s="241"/>
    </row>
    <row r="227" spans="4:6" s="238" customFormat="1" x14ac:dyDescent="0.2">
      <c r="D227" s="240"/>
      <c r="E227" s="240"/>
      <c r="F227" s="241"/>
    </row>
    <row r="228" spans="4:6" s="238" customFormat="1" x14ac:dyDescent="0.2">
      <c r="D228" s="240"/>
      <c r="E228" s="240"/>
      <c r="F228" s="241"/>
    </row>
    <row r="229" spans="4:6" s="238" customFormat="1" x14ac:dyDescent="0.2">
      <c r="D229" s="240"/>
      <c r="E229" s="240"/>
      <c r="F229" s="241"/>
    </row>
    <row r="230" spans="4:6" s="238" customFormat="1" x14ac:dyDescent="0.2">
      <c r="D230" s="240"/>
      <c r="E230" s="240"/>
      <c r="F230" s="241"/>
    </row>
    <row r="231" spans="4:6" s="238" customFormat="1" x14ac:dyDescent="0.2">
      <c r="D231" s="240"/>
      <c r="E231" s="240"/>
      <c r="F231" s="241"/>
    </row>
    <row r="232" spans="4:6" s="238" customFormat="1" x14ac:dyDescent="0.2">
      <c r="D232" s="240"/>
      <c r="E232" s="240"/>
      <c r="F232" s="241"/>
    </row>
    <row r="233" spans="4:6" s="238" customFormat="1" x14ac:dyDescent="0.2">
      <c r="D233" s="240"/>
      <c r="E233" s="240"/>
      <c r="F233" s="241"/>
    </row>
    <row r="234" spans="4:6" s="238" customFormat="1" x14ac:dyDescent="0.2">
      <c r="D234" s="240"/>
      <c r="E234" s="240"/>
      <c r="F234" s="241"/>
    </row>
    <row r="235" spans="4:6" s="238" customFormat="1" x14ac:dyDescent="0.2">
      <c r="D235" s="240"/>
      <c r="E235" s="240"/>
      <c r="F235" s="241"/>
    </row>
    <row r="236" spans="4:6" s="238" customFormat="1" x14ac:dyDescent="0.2">
      <c r="D236" s="240"/>
      <c r="E236" s="240"/>
      <c r="F236" s="241"/>
    </row>
    <row r="237" spans="4:6" s="238" customFormat="1" x14ac:dyDescent="0.2">
      <c r="D237" s="240"/>
      <c r="E237" s="240"/>
      <c r="F237" s="241"/>
    </row>
    <row r="238" spans="4:6" s="238" customFormat="1" x14ac:dyDescent="0.2">
      <c r="D238" s="240"/>
      <c r="E238" s="240"/>
      <c r="F238" s="241"/>
    </row>
    <row r="239" spans="4:6" s="238" customFormat="1" x14ac:dyDescent="0.2">
      <c r="D239" s="240"/>
      <c r="E239" s="240"/>
      <c r="F239" s="241"/>
    </row>
    <row r="240" spans="4:6" s="238" customFormat="1" x14ac:dyDescent="0.2">
      <c r="D240" s="240"/>
      <c r="E240" s="240"/>
      <c r="F240" s="241"/>
    </row>
    <row r="241" spans="4:6" s="238" customFormat="1" x14ac:dyDescent="0.2">
      <c r="D241" s="240"/>
      <c r="E241" s="240"/>
      <c r="F241" s="241"/>
    </row>
    <row r="242" spans="4:6" s="238" customFormat="1" x14ac:dyDescent="0.2">
      <c r="D242" s="240"/>
      <c r="E242" s="240"/>
      <c r="F242" s="241"/>
    </row>
    <row r="243" spans="4:6" s="238" customFormat="1" x14ac:dyDescent="0.2">
      <c r="D243" s="240"/>
      <c r="E243" s="240"/>
      <c r="F243" s="241"/>
    </row>
    <row r="244" spans="4:6" s="238" customFormat="1" x14ac:dyDescent="0.2">
      <c r="D244" s="240"/>
      <c r="E244" s="240"/>
      <c r="F244" s="241"/>
    </row>
    <row r="245" spans="4:6" s="238" customFormat="1" x14ac:dyDescent="0.2">
      <c r="D245" s="240"/>
      <c r="E245" s="240"/>
      <c r="F245" s="241"/>
    </row>
    <row r="246" spans="4:6" s="238" customFormat="1" x14ac:dyDescent="0.2">
      <c r="D246" s="240"/>
      <c r="E246" s="240"/>
      <c r="F246" s="241"/>
    </row>
    <row r="247" spans="4:6" s="238" customFormat="1" x14ac:dyDescent="0.2">
      <c r="D247" s="240"/>
      <c r="E247" s="240"/>
      <c r="F247" s="241"/>
    </row>
  </sheetData>
  <mergeCells count="1">
    <mergeCell ref="A1:F1"/>
  </mergeCells>
  <printOptions horizontalCentered="1" verticalCentered="1"/>
  <pageMargins left="0.19685039370078741" right="0.19685039370078741" top="0.39370078740157483" bottom="0.39370078740157483" header="0" footer="0"/>
  <pageSetup scale="6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8"/>
  </sheetPr>
  <dimension ref="A1:I317"/>
  <sheetViews>
    <sheetView topLeftCell="A11" zoomScaleNormal="100" zoomScaleSheetLayoutView="100" workbookViewId="0">
      <selection activeCell="I22" sqref="I22"/>
    </sheetView>
  </sheetViews>
  <sheetFormatPr baseColWidth="10" defaultRowHeight="12.75" x14ac:dyDescent="0.2"/>
  <cols>
    <col min="1" max="1" width="22" style="360" customWidth="1"/>
    <col min="2" max="3" width="15.7109375" style="360" customWidth="1"/>
    <col min="4" max="4" width="17" style="360" bestFit="1" customWidth="1"/>
    <col min="5" max="5" width="15.7109375" style="360" customWidth="1"/>
    <col min="6" max="6" width="28.140625" style="360" customWidth="1"/>
    <col min="7" max="7" width="15.7109375" style="360" customWidth="1"/>
    <col min="8" max="8" width="16.5703125" style="360" bestFit="1" customWidth="1"/>
    <col min="9" max="256" width="11.42578125" style="360"/>
    <col min="257" max="257" width="13" style="360" bestFit="1" customWidth="1"/>
    <col min="258" max="259" width="15.7109375" style="360" customWidth="1"/>
    <col min="260" max="260" width="17" style="360" bestFit="1" customWidth="1"/>
    <col min="261" max="263" width="15.7109375" style="360" customWidth="1"/>
    <col min="264" max="264" width="16.5703125" style="360" bestFit="1" customWidth="1"/>
    <col min="265" max="512" width="11.42578125" style="360"/>
    <col min="513" max="513" width="13" style="360" bestFit="1" customWidth="1"/>
    <col min="514" max="515" width="15.7109375" style="360" customWidth="1"/>
    <col min="516" max="516" width="17" style="360" bestFit="1" customWidth="1"/>
    <col min="517" max="519" width="15.7109375" style="360" customWidth="1"/>
    <col min="520" max="520" width="16.5703125" style="360" bestFit="1" customWidth="1"/>
    <col min="521" max="768" width="11.42578125" style="360"/>
    <col min="769" max="769" width="13" style="360" bestFit="1" customWidth="1"/>
    <col min="770" max="771" width="15.7109375" style="360" customWidth="1"/>
    <col min="772" max="772" width="17" style="360" bestFit="1" customWidth="1"/>
    <col min="773" max="775" width="15.7109375" style="360" customWidth="1"/>
    <col min="776" max="776" width="16.5703125" style="360" bestFit="1" customWidth="1"/>
    <col min="777" max="1024" width="11.42578125" style="360"/>
    <col min="1025" max="1025" width="13" style="360" bestFit="1" customWidth="1"/>
    <col min="1026" max="1027" width="15.7109375" style="360" customWidth="1"/>
    <col min="1028" max="1028" width="17" style="360" bestFit="1" customWidth="1"/>
    <col min="1029" max="1031" width="15.7109375" style="360" customWidth="1"/>
    <col min="1032" max="1032" width="16.5703125" style="360" bestFit="1" customWidth="1"/>
    <col min="1033" max="1280" width="11.42578125" style="360"/>
    <col min="1281" max="1281" width="13" style="360" bestFit="1" customWidth="1"/>
    <col min="1282" max="1283" width="15.7109375" style="360" customWidth="1"/>
    <col min="1284" max="1284" width="17" style="360" bestFit="1" customWidth="1"/>
    <col min="1285" max="1287" width="15.7109375" style="360" customWidth="1"/>
    <col min="1288" max="1288" width="16.5703125" style="360" bestFit="1" customWidth="1"/>
    <col min="1289" max="1536" width="11.42578125" style="360"/>
    <col min="1537" max="1537" width="13" style="360" bestFit="1" customWidth="1"/>
    <col min="1538" max="1539" width="15.7109375" style="360" customWidth="1"/>
    <col min="1540" max="1540" width="17" style="360" bestFit="1" customWidth="1"/>
    <col min="1541" max="1543" width="15.7109375" style="360" customWidth="1"/>
    <col min="1544" max="1544" width="16.5703125" style="360" bestFit="1" customWidth="1"/>
    <col min="1545" max="1792" width="11.42578125" style="360"/>
    <col min="1793" max="1793" width="13" style="360" bestFit="1" customWidth="1"/>
    <col min="1794" max="1795" width="15.7109375" style="360" customWidth="1"/>
    <col min="1796" max="1796" width="17" style="360" bestFit="1" customWidth="1"/>
    <col min="1797" max="1799" width="15.7109375" style="360" customWidth="1"/>
    <col min="1800" max="1800" width="16.5703125" style="360" bestFit="1" customWidth="1"/>
    <col min="1801" max="2048" width="11.42578125" style="360"/>
    <col min="2049" max="2049" width="13" style="360" bestFit="1" customWidth="1"/>
    <col min="2050" max="2051" width="15.7109375" style="360" customWidth="1"/>
    <col min="2052" max="2052" width="17" style="360" bestFit="1" customWidth="1"/>
    <col min="2053" max="2055" width="15.7109375" style="360" customWidth="1"/>
    <col min="2056" max="2056" width="16.5703125" style="360" bestFit="1" customWidth="1"/>
    <col min="2057" max="2304" width="11.42578125" style="360"/>
    <col min="2305" max="2305" width="13" style="360" bestFit="1" customWidth="1"/>
    <col min="2306" max="2307" width="15.7109375" style="360" customWidth="1"/>
    <col min="2308" max="2308" width="17" style="360" bestFit="1" customWidth="1"/>
    <col min="2309" max="2311" width="15.7109375" style="360" customWidth="1"/>
    <col min="2312" max="2312" width="16.5703125" style="360" bestFit="1" customWidth="1"/>
    <col min="2313" max="2560" width="11.42578125" style="360"/>
    <col min="2561" max="2561" width="13" style="360" bestFit="1" customWidth="1"/>
    <col min="2562" max="2563" width="15.7109375" style="360" customWidth="1"/>
    <col min="2564" max="2564" width="17" style="360" bestFit="1" customWidth="1"/>
    <col min="2565" max="2567" width="15.7109375" style="360" customWidth="1"/>
    <col min="2568" max="2568" width="16.5703125" style="360" bestFit="1" customWidth="1"/>
    <col min="2569" max="2816" width="11.42578125" style="360"/>
    <col min="2817" max="2817" width="13" style="360" bestFit="1" customWidth="1"/>
    <col min="2818" max="2819" width="15.7109375" style="360" customWidth="1"/>
    <col min="2820" max="2820" width="17" style="360" bestFit="1" customWidth="1"/>
    <col min="2821" max="2823" width="15.7109375" style="360" customWidth="1"/>
    <col min="2824" max="2824" width="16.5703125" style="360" bestFit="1" customWidth="1"/>
    <col min="2825" max="3072" width="11.42578125" style="360"/>
    <col min="3073" max="3073" width="13" style="360" bestFit="1" customWidth="1"/>
    <col min="3074" max="3075" width="15.7109375" style="360" customWidth="1"/>
    <col min="3076" max="3076" width="17" style="360" bestFit="1" customWidth="1"/>
    <col min="3077" max="3079" width="15.7109375" style="360" customWidth="1"/>
    <col min="3080" max="3080" width="16.5703125" style="360" bestFit="1" customWidth="1"/>
    <col min="3081" max="3328" width="11.42578125" style="360"/>
    <col min="3329" max="3329" width="13" style="360" bestFit="1" customWidth="1"/>
    <col min="3330" max="3331" width="15.7109375" style="360" customWidth="1"/>
    <col min="3332" max="3332" width="17" style="360" bestFit="1" customWidth="1"/>
    <col min="3333" max="3335" width="15.7109375" style="360" customWidth="1"/>
    <col min="3336" max="3336" width="16.5703125" style="360" bestFit="1" customWidth="1"/>
    <col min="3337" max="3584" width="11.42578125" style="360"/>
    <col min="3585" max="3585" width="13" style="360" bestFit="1" customWidth="1"/>
    <col min="3586" max="3587" width="15.7109375" style="360" customWidth="1"/>
    <col min="3588" max="3588" width="17" style="360" bestFit="1" customWidth="1"/>
    <col min="3589" max="3591" width="15.7109375" style="360" customWidth="1"/>
    <col min="3592" max="3592" width="16.5703125" style="360" bestFit="1" customWidth="1"/>
    <col min="3593" max="3840" width="11.42578125" style="360"/>
    <col min="3841" max="3841" width="13" style="360" bestFit="1" customWidth="1"/>
    <col min="3842" max="3843" width="15.7109375" style="360" customWidth="1"/>
    <col min="3844" max="3844" width="17" style="360" bestFit="1" customWidth="1"/>
    <col min="3845" max="3847" width="15.7109375" style="360" customWidth="1"/>
    <col min="3848" max="3848" width="16.5703125" style="360" bestFit="1" customWidth="1"/>
    <col min="3849" max="4096" width="11.42578125" style="360"/>
    <col min="4097" max="4097" width="13" style="360" bestFit="1" customWidth="1"/>
    <col min="4098" max="4099" width="15.7109375" style="360" customWidth="1"/>
    <col min="4100" max="4100" width="17" style="360" bestFit="1" customWidth="1"/>
    <col min="4101" max="4103" width="15.7109375" style="360" customWidth="1"/>
    <col min="4104" max="4104" width="16.5703125" style="360" bestFit="1" customWidth="1"/>
    <col min="4105" max="4352" width="11.42578125" style="360"/>
    <col min="4353" max="4353" width="13" style="360" bestFit="1" customWidth="1"/>
    <col min="4354" max="4355" width="15.7109375" style="360" customWidth="1"/>
    <col min="4356" max="4356" width="17" style="360" bestFit="1" customWidth="1"/>
    <col min="4357" max="4359" width="15.7109375" style="360" customWidth="1"/>
    <col min="4360" max="4360" width="16.5703125" style="360" bestFit="1" customWidth="1"/>
    <col min="4361" max="4608" width="11.42578125" style="360"/>
    <col min="4609" max="4609" width="13" style="360" bestFit="1" customWidth="1"/>
    <col min="4610" max="4611" width="15.7109375" style="360" customWidth="1"/>
    <col min="4612" max="4612" width="17" style="360" bestFit="1" customWidth="1"/>
    <col min="4613" max="4615" width="15.7109375" style="360" customWidth="1"/>
    <col min="4616" max="4616" width="16.5703125" style="360" bestFit="1" customWidth="1"/>
    <col min="4617" max="4864" width="11.42578125" style="360"/>
    <col min="4865" max="4865" width="13" style="360" bestFit="1" customWidth="1"/>
    <col min="4866" max="4867" width="15.7109375" style="360" customWidth="1"/>
    <col min="4868" max="4868" width="17" style="360" bestFit="1" customWidth="1"/>
    <col min="4869" max="4871" width="15.7109375" style="360" customWidth="1"/>
    <col min="4872" max="4872" width="16.5703125" style="360" bestFit="1" customWidth="1"/>
    <col min="4873" max="5120" width="11.42578125" style="360"/>
    <col min="5121" max="5121" width="13" style="360" bestFit="1" customWidth="1"/>
    <col min="5122" max="5123" width="15.7109375" style="360" customWidth="1"/>
    <col min="5124" max="5124" width="17" style="360" bestFit="1" customWidth="1"/>
    <col min="5125" max="5127" width="15.7109375" style="360" customWidth="1"/>
    <col min="5128" max="5128" width="16.5703125" style="360" bestFit="1" customWidth="1"/>
    <col min="5129" max="5376" width="11.42578125" style="360"/>
    <col min="5377" max="5377" width="13" style="360" bestFit="1" customWidth="1"/>
    <col min="5378" max="5379" width="15.7109375" style="360" customWidth="1"/>
    <col min="5380" max="5380" width="17" style="360" bestFit="1" customWidth="1"/>
    <col min="5381" max="5383" width="15.7109375" style="360" customWidth="1"/>
    <col min="5384" max="5384" width="16.5703125" style="360" bestFit="1" customWidth="1"/>
    <col min="5385" max="5632" width="11.42578125" style="360"/>
    <col min="5633" max="5633" width="13" style="360" bestFit="1" customWidth="1"/>
    <col min="5634" max="5635" width="15.7109375" style="360" customWidth="1"/>
    <col min="5636" max="5636" width="17" style="360" bestFit="1" customWidth="1"/>
    <col min="5637" max="5639" width="15.7109375" style="360" customWidth="1"/>
    <col min="5640" max="5640" width="16.5703125" style="360" bestFit="1" customWidth="1"/>
    <col min="5641" max="5888" width="11.42578125" style="360"/>
    <col min="5889" max="5889" width="13" style="360" bestFit="1" customWidth="1"/>
    <col min="5890" max="5891" width="15.7109375" style="360" customWidth="1"/>
    <col min="5892" max="5892" width="17" style="360" bestFit="1" customWidth="1"/>
    <col min="5893" max="5895" width="15.7109375" style="360" customWidth="1"/>
    <col min="5896" max="5896" width="16.5703125" style="360" bestFit="1" customWidth="1"/>
    <col min="5897" max="6144" width="11.42578125" style="360"/>
    <col min="6145" max="6145" width="13" style="360" bestFit="1" customWidth="1"/>
    <col min="6146" max="6147" width="15.7109375" style="360" customWidth="1"/>
    <col min="6148" max="6148" width="17" style="360" bestFit="1" customWidth="1"/>
    <col min="6149" max="6151" width="15.7109375" style="360" customWidth="1"/>
    <col min="6152" max="6152" width="16.5703125" style="360" bestFit="1" customWidth="1"/>
    <col min="6153" max="6400" width="11.42578125" style="360"/>
    <col min="6401" max="6401" width="13" style="360" bestFit="1" customWidth="1"/>
    <col min="6402" max="6403" width="15.7109375" style="360" customWidth="1"/>
    <col min="6404" max="6404" width="17" style="360" bestFit="1" customWidth="1"/>
    <col min="6405" max="6407" width="15.7109375" style="360" customWidth="1"/>
    <col min="6408" max="6408" width="16.5703125" style="360" bestFit="1" customWidth="1"/>
    <col min="6409" max="6656" width="11.42578125" style="360"/>
    <col min="6657" max="6657" width="13" style="360" bestFit="1" customWidth="1"/>
    <col min="6658" max="6659" width="15.7109375" style="360" customWidth="1"/>
    <col min="6660" max="6660" width="17" style="360" bestFit="1" customWidth="1"/>
    <col min="6661" max="6663" width="15.7109375" style="360" customWidth="1"/>
    <col min="6664" max="6664" width="16.5703125" style="360" bestFit="1" customWidth="1"/>
    <col min="6665" max="6912" width="11.42578125" style="360"/>
    <col min="6913" max="6913" width="13" style="360" bestFit="1" customWidth="1"/>
    <col min="6914" max="6915" width="15.7109375" style="360" customWidth="1"/>
    <col min="6916" max="6916" width="17" style="360" bestFit="1" customWidth="1"/>
    <col min="6917" max="6919" width="15.7109375" style="360" customWidth="1"/>
    <col min="6920" max="6920" width="16.5703125" style="360" bestFit="1" customWidth="1"/>
    <col min="6921" max="7168" width="11.42578125" style="360"/>
    <col min="7169" max="7169" width="13" style="360" bestFit="1" customWidth="1"/>
    <col min="7170" max="7171" width="15.7109375" style="360" customWidth="1"/>
    <col min="7172" max="7172" width="17" style="360" bestFit="1" customWidth="1"/>
    <col min="7173" max="7175" width="15.7109375" style="360" customWidth="1"/>
    <col min="7176" max="7176" width="16.5703125" style="360" bestFit="1" customWidth="1"/>
    <col min="7177" max="7424" width="11.42578125" style="360"/>
    <col min="7425" max="7425" width="13" style="360" bestFit="1" customWidth="1"/>
    <col min="7426" max="7427" width="15.7109375" style="360" customWidth="1"/>
    <col min="7428" max="7428" width="17" style="360" bestFit="1" customWidth="1"/>
    <col min="7429" max="7431" width="15.7109375" style="360" customWidth="1"/>
    <col min="7432" max="7432" width="16.5703125" style="360" bestFit="1" customWidth="1"/>
    <col min="7433" max="7680" width="11.42578125" style="360"/>
    <col min="7681" max="7681" width="13" style="360" bestFit="1" customWidth="1"/>
    <col min="7682" max="7683" width="15.7109375" style="360" customWidth="1"/>
    <col min="7684" max="7684" width="17" style="360" bestFit="1" customWidth="1"/>
    <col min="7685" max="7687" width="15.7109375" style="360" customWidth="1"/>
    <col min="7688" max="7688" width="16.5703125" style="360" bestFit="1" customWidth="1"/>
    <col min="7689" max="7936" width="11.42578125" style="360"/>
    <col min="7937" max="7937" width="13" style="360" bestFit="1" customWidth="1"/>
    <col min="7938" max="7939" width="15.7109375" style="360" customWidth="1"/>
    <col min="7940" max="7940" width="17" style="360" bestFit="1" customWidth="1"/>
    <col min="7941" max="7943" width="15.7109375" style="360" customWidth="1"/>
    <col min="7944" max="7944" width="16.5703125" style="360" bestFit="1" customWidth="1"/>
    <col min="7945" max="8192" width="11.42578125" style="360"/>
    <col min="8193" max="8193" width="13" style="360" bestFit="1" customWidth="1"/>
    <col min="8194" max="8195" width="15.7109375" style="360" customWidth="1"/>
    <col min="8196" max="8196" width="17" style="360" bestFit="1" customWidth="1"/>
    <col min="8197" max="8199" width="15.7109375" style="360" customWidth="1"/>
    <col min="8200" max="8200" width="16.5703125" style="360" bestFit="1" customWidth="1"/>
    <col min="8201" max="8448" width="11.42578125" style="360"/>
    <col min="8449" max="8449" width="13" style="360" bestFit="1" customWidth="1"/>
    <col min="8450" max="8451" width="15.7109375" style="360" customWidth="1"/>
    <col min="8452" max="8452" width="17" style="360" bestFit="1" customWidth="1"/>
    <col min="8453" max="8455" width="15.7109375" style="360" customWidth="1"/>
    <col min="8456" max="8456" width="16.5703125" style="360" bestFit="1" customWidth="1"/>
    <col min="8457" max="8704" width="11.42578125" style="360"/>
    <col min="8705" max="8705" width="13" style="360" bestFit="1" customWidth="1"/>
    <col min="8706" max="8707" width="15.7109375" style="360" customWidth="1"/>
    <col min="8708" max="8708" width="17" style="360" bestFit="1" customWidth="1"/>
    <col min="8709" max="8711" width="15.7109375" style="360" customWidth="1"/>
    <col min="8712" max="8712" width="16.5703125" style="360" bestFit="1" customWidth="1"/>
    <col min="8713" max="8960" width="11.42578125" style="360"/>
    <col min="8961" max="8961" width="13" style="360" bestFit="1" customWidth="1"/>
    <col min="8962" max="8963" width="15.7109375" style="360" customWidth="1"/>
    <col min="8964" max="8964" width="17" style="360" bestFit="1" customWidth="1"/>
    <col min="8965" max="8967" width="15.7109375" style="360" customWidth="1"/>
    <col min="8968" max="8968" width="16.5703125" style="360" bestFit="1" customWidth="1"/>
    <col min="8969" max="9216" width="11.42578125" style="360"/>
    <col min="9217" max="9217" width="13" style="360" bestFit="1" customWidth="1"/>
    <col min="9218" max="9219" width="15.7109375" style="360" customWidth="1"/>
    <col min="9220" max="9220" width="17" style="360" bestFit="1" customWidth="1"/>
    <col min="9221" max="9223" width="15.7109375" style="360" customWidth="1"/>
    <col min="9224" max="9224" width="16.5703125" style="360" bestFit="1" customWidth="1"/>
    <col min="9225" max="9472" width="11.42578125" style="360"/>
    <col min="9473" max="9473" width="13" style="360" bestFit="1" customWidth="1"/>
    <col min="9474" max="9475" width="15.7109375" style="360" customWidth="1"/>
    <col min="9476" max="9476" width="17" style="360" bestFit="1" customWidth="1"/>
    <col min="9477" max="9479" width="15.7109375" style="360" customWidth="1"/>
    <col min="9480" max="9480" width="16.5703125" style="360" bestFit="1" customWidth="1"/>
    <col min="9481" max="9728" width="11.42578125" style="360"/>
    <col min="9729" max="9729" width="13" style="360" bestFit="1" customWidth="1"/>
    <col min="9730" max="9731" width="15.7109375" style="360" customWidth="1"/>
    <col min="9732" max="9732" width="17" style="360" bestFit="1" customWidth="1"/>
    <col min="9733" max="9735" width="15.7109375" style="360" customWidth="1"/>
    <col min="9736" max="9736" width="16.5703125" style="360" bestFit="1" customWidth="1"/>
    <col min="9737" max="9984" width="11.42578125" style="360"/>
    <col min="9985" max="9985" width="13" style="360" bestFit="1" customWidth="1"/>
    <col min="9986" max="9987" width="15.7109375" style="360" customWidth="1"/>
    <col min="9988" max="9988" width="17" style="360" bestFit="1" customWidth="1"/>
    <col min="9989" max="9991" width="15.7109375" style="360" customWidth="1"/>
    <col min="9992" max="9992" width="16.5703125" style="360" bestFit="1" customWidth="1"/>
    <col min="9993" max="10240" width="11.42578125" style="360"/>
    <col min="10241" max="10241" width="13" style="360" bestFit="1" customWidth="1"/>
    <col min="10242" max="10243" width="15.7109375" style="360" customWidth="1"/>
    <col min="10244" max="10244" width="17" style="360" bestFit="1" customWidth="1"/>
    <col min="10245" max="10247" width="15.7109375" style="360" customWidth="1"/>
    <col min="10248" max="10248" width="16.5703125" style="360" bestFit="1" customWidth="1"/>
    <col min="10249" max="10496" width="11.42578125" style="360"/>
    <col min="10497" max="10497" width="13" style="360" bestFit="1" customWidth="1"/>
    <col min="10498" max="10499" width="15.7109375" style="360" customWidth="1"/>
    <col min="10500" max="10500" width="17" style="360" bestFit="1" customWidth="1"/>
    <col min="10501" max="10503" width="15.7109375" style="360" customWidth="1"/>
    <col min="10504" max="10504" width="16.5703125" style="360" bestFit="1" customWidth="1"/>
    <col min="10505" max="10752" width="11.42578125" style="360"/>
    <col min="10753" max="10753" width="13" style="360" bestFit="1" customWidth="1"/>
    <col min="10754" max="10755" width="15.7109375" style="360" customWidth="1"/>
    <col min="10756" max="10756" width="17" style="360" bestFit="1" customWidth="1"/>
    <col min="10757" max="10759" width="15.7109375" style="360" customWidth="1"/>
    <col min="10760" max="10760" width="16.5703125" style="360" bestFit="1" customWidth="1"/>
    <col min="10761" max="11008" width="11.42578125" style="360"/>
    <col min="11009" max="11009" width="13" style="360" bestFit="1" customWidth="1"/>
    <col min="11010" max="11011" width="15.7109375" style="360" customWidth="1"/>
    <col min="11012" max="11012" width="17" style="360" bestFit="1" customWidth="1"/>
    <col min="11013" max="11015" width="15.7109375" style="360" customWidth="1"/>
    <col min="11016" max="11016" width="16.5703125" style="360" bestFit="1" customWidth="1"/>
    <col min="11017" max="11264" width="11.42578125" style="360"/>
    <col min="11265" max="11265" width="13" style="360" bestFit="1" customWidth="1"/>
    <col min="11266" max="11267" width="15.7109375" style="360" customWidth="1"/>
    <col min="11268" max="11268" width="17" style="360" bestFit="1" customWidth="1"/>
    <col min="11269" max="11271" width="15.7109375" style="360" customWidth="1"/>
    <col min="11272" max="11272" width="16.5703125" style="360" bestFit="1" customWidth="1"/>
    <col min="11273" max="11520" width="11.42578125" style="360"/>
    <col min="11521" max="11521" width="13" style="360" bestFit="1" customWidth="1"/>
    <col min="11522" max="11523" width="15.7109375" style="360" customWidth="1"/>
    <col min="11524" max="11524" width="17" style="360" bestFit="1" customWidth="1"/>
    <col min="11525" max="11527" width="15.7109375" style="360" customWidth="1"/>
    <col min="11528" max="11528" width="16.5703125" style="360" bestFit="1" customWidth="1"/>
    <col min="11529" max="11776" width="11.42578125" style="360"/>
    <col min="11777" max="11777" width="13" style="360" bestFit="1" customWidth="1"/>
    <col min="11778" max="11779" width="15.7109375" style="360" customWidth="1"/>
    <col min="11780" max="11780" width="17" style="360" bestFit="1" customWidth="1"/>
    <col min="11781" max="11783" width="15.7109375" style="360" customWidth="1"/>
    <col min="11784" max="11784" width="16.5703125" style="360" bestFit="1" customWidth="1"/>
    <col min="11785" max="12032" width="11.42578125" style="360"/>
    <col min="12033" max="12033" width="13" style="360" bestFit="1" customWidth="1"/>
    <col min="12034" max="12035" width="15.7109375" style="360" customWidth="1"/>
    <col min="12036" max="12036" width="17" style="360" bestFit="1" customWidth="1"/>
    <col min="12037" max="12039" width="15.7109375" style="360" customWidth="1"/>
    <col min="12040" max="12040" width="16.5703125" style="360" bestFit="1" customWidth="1"/>
    <col min="12041" max="12288" width="11.42578125" style="360"/>
    <col min="12289" max="12289" width="13" style="360" bestFit="1" customWidth="1"/>
    <col min="12290" max="12291" width="15.7109375" style="360" customWidth="1"/>
    <col min="12292" max="12292" width="17" style="360" bestFit="1" customWidth="1"/>
    <col min="12293" max="12295" width="15.7109375" style="360" customWidth="1"/>
    <col min="12296" max="12296" width="16.5703125" style="360" bestFit="1" customWidth="1"/>
    <col min="12297" max="12544" width="11.42578125" style="360"/>
    <col min="12545" max="12545" width="13" style="360" bestFit="1" customWidth="1"/>
    <col min="12546" max="12547" width="15.7109375" style="360" customWidth="1"/>
    <col min="12548" max="12548" width="17" style="360" bestFit="1" customWidth="1"/>
    <col min="12549" max="12551" width="15.7109375" style="360" customWidth="1"/>
    <col min="12552" max="12552" width="16.5703125" style="360" bestFit="1" customWidth="1"/>
    <col min="12553" max="12800" width="11.42578125" style="360"/>
    <col min="12801" max="12801" width="13" style="360" bestFit="1" customWidth="1"/>
    <col min="12802" max="12803" width="15.7109375" style="360" customWidth="1"/>
    <col min="12804" max="12804" width="17" style="360" bestFit="1" customWidth="1"/>
    <col min="12805" max="12807" width="15.7109375" style="360" customWidth="1"/>
    <col min="12808" max="12808" width="16.5703125" style="360" bestFit="1" customWidth="1"/>
    <col min="12809" max="13056" width="11.42578125" style="360"/>
    <col min="13057" max="13057" width="13" style="360" bestFit="1" customWidth="1"/>
    <col min="13058" max="13059" width="15.7109375" style="360" customWidth="1"/>
    <col min="13060" max="13060" width="17" style="360" bestFit="1" customWidth="1"/>
    <col min="13061" max="13063" width="15.7109375" style="360" customWidth="1"/>
    <col min="13064" max="13064" width="16.5703125" style="360" bestFit="1" customWidth="1"/>
    <col min="13065" max="13312" width="11.42578125" style="360"/>
    <col min="13313" max="13313" width="13" style="360" bestFit="1" customWidth="1"/>
    <col min="13314" max="13315" width="15.7109375" style="360" customWidth="1"/>
    <col min="13316" max="13316" width="17" style="360" bestFit="1" customWidth="1"/>
    <col min="13317" max="13319" width="15.7109375" style="360" customWidth="1"/>
    <col min="13320" max="13320" width="16.5703125" style="360" bestFit="1" customWidth="1"/>
    <col min="13321" max="13568" width="11.42578125" style="360"/>
    <col min="13569" max="13569" width="13" style="360" bestFit="1" customWidth="1"/>
    <col min="13570" max="13571" width="15.7109375" style="360" customWidth="1"/>
    <col min="13572" max="13572" width="17" style="360" bestFit="1" customWidth="1"/>
    <col min="13573" max="13575" width="15.7109375" style="360" customWidth="1"/>
    <col min="13576" max="13576" width="16.5703125" style="360" bestFit="1" customWidth="1"/>
    <col min="13577" max="13824" width="11.42578125" style="360"/>
    <col min="13825" max="13825" width="13" style="360" bestFit="1" customWidth="1"/>
    <col min="13826" max="13827" width="15.7109375" style="360" customWidth="1"/>
    <col min="13828" max="13828" width="17" style="360" bestFit="1" customWidth="1"/>
    <col min="13829" max="13831" width="15.7109375" style="360" customWidth="1"/>
    <col min="13832" max="13832" width="16.5703125" style="360" bestFit="1" customWidth="1"/>
    <col min="13833" max="14080" width="11.42578125" style="360"/>
    <col min="14081" max="14081" width="13" style="360" bestFit="1" customWidth="1"/>
    <col min="14082" max="14083" width="15.7109375" style="360" customWidth="1"/>
    <col min="14084" max="14084" width="17" style="360" bestFit="1" customWidth="1"/>
    <col min="14085" max="14087" width="15.7109375" style="360" customWidth="1"/>
    <col min="14088" max="14088" width="16.5703125" style="360" bestFit="1" customWidth="1"/>
    <col min="14089" max="14336" width="11.42578125" style="360"/>
    <col min="14337" max="14337" width="13" style="360" bestFit="1" customWidth="1"/>
    <col min="14338" max="14339" width="15.7109375" style="360" customWidth="1"/>
    <col min="14340" max="14340" width="17" style="360" bestFit="1" customWidth="1"/>
    <col min="14341" max="14343" width="15.7109375" style="360" customWidth="1"/>
    <col min="14344" max="14344" width="16.5703125" style="360" bestFit="1" customWidth="1"/>
    <col min="14345" max="14592" width="11.42578125" style="360"/>
    <col min="14593" max="14593" width="13" style="360" bestFit="1" customWidth="1"/>
    <col min="14594" max="14595" width="15.7109375" style="360" customWidth="1"/>
    <col min="14596" max="14596" width="17" style="360" bestFit="1" customWidth="1"/>
    <col min="14597" max="14599" width="15.7109375" style="360" customWidth="1"/>
    <col min="14600" max="14600" width="16.5703125" style="360" bestFit="1" customWidth="1"/>
    <col min="14601" max="14848" width="11.42578125" style="360"/>
    <col min="14849" max="14849" width="13" style="360" bestFit="1" customWidth="1"/>
    <col min="14850" max="14851" width="15.7109375" style="360" customWidth="1"/>
    <col min="14852" max="14852" width="17" style="360" bestFit="1" customWidth="1"/>
    <col min="14853" max="14855" width="15.7109375" style="360" customWidth="1"/>
    <col min="14856" max="14856" width="16.5703125" style="360" bestFit="1" customWidth="1"/>
    <col min="14857" max="15104" width="11.42578125" style="360"/>
    <col min="15105" max="15105" width="13" style="360" bestFit="1" customWidth="1"/>
    <col min="15106" max="15107" width="15.7109375" style="360" customWidth="1"/>
    <col min="15108" max="15108" width="17" style="360" bestFit="1" customWidth="1"/>
    <col min="15109" max="15111" width="15.7109375" style="360" customWidth="1"/>
    <col min="15112" max="15112" width="16.5703125" style="360" bestFit="1" customWidth="1"/>
    <col min="15113" max="15360" width="11.42578125" style="360"/>
    <col min="15361" max="15361" width="13" style="360" bestFit="1" customWidth="1"/>
    <col min="15362" max="15363" width="15.7109375" style="360" customWidth="1"/>
    <col min="15364" max="15364" width="17" style="360" bestFit="1" customWidth="1"/>
    <col min="15365" max="15367" width="15.7109375" style="360" customWidth="1"/>
    <col min="15368" max="15368" width="16.5703125" style="360" bestFit="1" customWidth="1"/>
    <col min="15369" max="15616" width="11.42578125" style="360"/>
    <col min="15617" max="15617" width="13" style="360" bestFit="1" customWidth="1"/>
    <col min="15618" max="15619" width="15.7109375" style="360" customWidth="1"/>
    <col min="15620" max="15620" width="17" style="360" bestFit="1" customWidth="1"/>
    <col min="15621" max="15623" width="15.7109375" style="360" customWidth="1"/>
    <col min="15624" max="15624" width="16.5703125" style="360" bestFit="1" customWidth="1"/>
    <col min="15625" max="15872" width="11.42578125" style="360"/>
    <col min="15873" max="15873" width="13" style="360" bestFit="1" customWidth="1"/>
    <col min="15874" max="15875" width="15.7109375" style="360" customWidth="1"/>
    <col min="15876" max="15876" width="17" style="360" bestFit="1" customWidth="1"/>
    <col min="15877" max="15879" width="15.7109375" style="360" customWidth="1"/>
    <col min="15880" max="15880" width="16.5703125" style="360" bestFit="1" customWidth="1"/>
    <col min="15881" max="16128" width="11.42578125" style="360"/>
    <col min="16129" max="16129" width="13" style="360" bestFit="1" customWidth="1"/>
    <col min="16130" max="16131" width="15.7109375" style="360" customWidth="1"/>
    <col min="16132" max="16132" width="17" style="360" bestFit="1" customWidth="1"/>
    <col min="16133" max="16135" width="15.7109375" style="360" customWidth="1"/>
    <col min="16136" max="16136" width="16.5703125" style="360" bestFit="1" customWidth="1"/>
    <col min="16137" max="16384" width="11.42578125" style="360"/>
  </cols>
  <sheetData>
    <row r="1" spans="1:9" s="333" customFormat="1" ht="18" customHeight="1" x14ac:dyDescent="0.35">
      <c r="A1" s="363" t="s">
        <v>202</v>
      </c>
      <c r="B1" s="364"/>
      <c r="C1" s="364"/>
      <c r="D1" s="364"/>
      <c r="E1" s="364"/>
      <c r="F1" s="364"/>
      <c r="G1" s="364"/>
      <c r="H1" s="365"/>
    </row>
    <row r="2" spans="1:9" s="101" customFormat="1" ht="14.25" customHeight="1" x14ac:dyDescent="0.2">
      <c r="D2" s="480" t="s">
        <v>203</v>
      </c>
      <c r="E2" s="480"/>
      <c r="F2" s="366"/>
      <c r="G2" s="366"/>
    </row>
    <row r="3" spans="1:9" s="101" customFormat="1" ht="15" customHeight="1" x14ac:dyDescent="0.2">
      <c r="B3" s="343" t="s">
        <v>204</v>
      </c>
      <c r="C3" s="335"/>
      <c r="D3" s="335"/>
      <c r="E3" s="335" t="s">
        <v>20</v>
      </c>
      <c r="F3" s="336" t="s">
        <v>205</v>
      </c>
      <c r="G3" s="337"/>
    </row>
    <row r="4" spans="1:9" s="101" customFormat="1" ht="15" customHeight="1" x14ac:dyDescent="0.2">
      <c r="B4" s="339" t="s">
        <v>206</v>
      </c>
      <c r="C4" s="367"/>
      <c r="D4" s="368"/>
      <c r="E4" s="340"/>
      <c r="F4" s="483"/>
      <c r="G4" s="484"/>
    </row>
    <row r="5" spans="1:9" s="101" customFormat="1" ht="15" customHeight="1" x14ac:dyDescent="0.2">
      <c r="B5" s="339" t="s">
        <v>207</v>
      </c>
      <c r="C5" s="367"/>
      <c r="D5" s="367"/>
      <c r="E5" s="342"/>
      <c r="F5" s="478"/>
      <c r="G5" s="479"/>
    </row>
    <row r="6" spans="1:9" s="101" customFormat="1" ht="15" customHeight="1" x14ac:dyDescent="0.2">
      <c r="B6" s="339" t="s">
        <v>208</v>
      </c>
      <c r="C6" s="367"/>
      <c r="D6" s="367" t="s">
        <v>209</v>
      </c>
      <c r="E6" s="342"/>
      <c r="F6" s="478"/>
      <c r="G6" s="479"/>
    </row>
    <row r="7" spans="1:9" s="101" customFormat="1" ht="15" customHeight="1" x14ac:dyDescent="0.2">
      <c r="B7" s="339" t="s">
        <v>210</v>
      </c>
      <c r="C7" s="367"/>
      <c r="D7" s="367" t="s">
        <v>209</v>
      </c>
      <c r="E7" s="342"/>
      <c r="F7" s="478"/>
      <c r="G7" s="479"/>
    </row>
    <row r="8" spans="1:9" s="101" customFormat="1" ht="15" customHeight="1" x14ac:dyDescent="0.2">
      <c r="B8" s="339" t="s">
        <v>181</v>
      </c>
      <c r="C8" s="367"/>
      <c r="D8" s="367" t="s">
        <v>213</v>
      </c>
      <c r="E8" s="340"/>
      <c r="F8" s="483"/>
      <c r="G8" s="484"/>
    </row>
    <row r="9" spans="1:9" s="101" customFormat="1" ht="6" customHeight="1" x14ac:dyDescent="0.2">
      <c r="B9" s="347"/>
      <c r="C9" s="369"/>
      <c r="D9" s="369"/>
      <c r="E9" s="349"/>
      <c r="F9" s="350"/>
      <c r="G9" s="351"/>
    </row>
    <row r="10" spans="1:9" s="101" customFormat="1" ht="6" customHeight="1" x14ac:dyDescent="0.2">
      <c r="B10" s="369"/>
      <c r="C10" s="369"/>
      <c r="D10" s="369"/>
      <c r="E10" s="349"/>
      <c r="F10" s="370"/>
      <c r="G10" s="370"/>
    </row>
    <row r="11" spans="1:9" s="101" customFormat="1" ht="16.5" customHeight="1" x14ac:dyDescent="0.25">
      <c r="A11" s="481" t="s">
        <v>215</v>
      </c>
      <c r="B11" s="482"/>
      <c r="C11" s="482"/>
      <c r="D11" s="482"/>
      <c r="E11" s="482"/>
      <c r="F11" s="371" t="s">
        <v>216</v>
      </c>
      <c r="H11" s="371"/>
      <c r="I11" s="372"/>
    </row>
    <row r="12" spans="1:9" s="101" customFormat="1" ht="15" customHeight="1" x14ac:dyDescent="0.2">
      <c r="A12" s="477" t="s">
        <v>214</v>
      </c>
      <c r="B12" s="477"/>
      <c r="C12" s="477"/>
      <c r="D12" s="477"/>
      <c r="E12" s="477"/>
      <c r="F12" s="477"/>
      <c r="G12" s="477"/>
      <c r="H12" s="477"/>
    </row>
    <row r="13" spans="1:9" s="101" customFormat="1" ht="15" customHeight="1" x14ac:dyDescent="0.2">
      <c r="A13" s="352" t="s">
        <v>113</v>
      </c>
      <c r="B13" s="353" t="str">
        <f>+'01 Producción'!B25</f>
        <v>Trimestre I</v>
      </c>
      <c r="C13" s="353" t="str">
        <f>+'01 Producción'!C25</f>
        <v>Trimestre II</v>
      </c>
      <c r="D13" s="353" t="str">
        <f>+'01 Producción'!D25</f>
        <v>Trimestre III</v>
      </c>
      <c r="E13" s="353" t="str">
        <f>+'01 Producción'!E25</f>
        <v>Trimestre IV</v>
      </c>
      <c r="F13" s="354" t="s">
        <v>180</v>
      </c>
    </row>
    <row r="14" spans="1:9" s="101" customFormat="1" ht="31.5" customHeight="1" x14ac:dyDescent="0.2">
      <c r="A14" s="355" t="s">
        <v>217</v>
      </c>
      <c r="B14" s="356"/>
      <c r="C14" s="356"/>
      <c r="D14" s="356"/>
      <c r="E14" s="356"/>
      <c r="F14" s="362"/>
    </row>
    <row r="15" spans="1:9" s="101" customFormat="1" ht="31.5" customHeight="1" x14ac:dyDescent="0.2">
      <c r="A15" s="358" t="s">
        <v>176</v>
      </c>
      <c r="B15" s="356"/>
      <c r="C15" s="356"/>
      <c r="D15" s="356"/>
      <c r="E15" s="356"/>
      <c r="F15" s="362"/>
    </row>
    <row r="16" spans="1:9" s="101" customFormat="1" ht="31.5" customHeight="1" x14ac:dyDescent="0.2">
      <c r="A16" s="358" t="s">
        <v>192</v>
      </c>
      <c r="B16" s="356"/>
      <c r="C16" s="356"/>
      <c r="D16" s="356"/>
      <c r="E16" s="356"/>
      <c r="F16" s="362"/>
    </row>
    <row r="17" spans="1:6" s="101" customFormat="1" ht="31.5" customHeight="1" x14ac:dyDescent="0.2">
      <c r="A17" s="358" t="s">
        <v>191</v>
      </c>
      <c r="B17" s="356"/>
      <c r="C17" s="356"/>
      <c r="D17" s="356"/>
      <c r="E17" s="356"/>
      <c r="F17" s="362"/>
    </row>
    <row r="18" spans="1:6" s="101" customFormat="1" ht="31.5" customHeight="1" x14ac:dyDescent="0.2">
      <c r="A18" s="358" t="s">
        <v>190</v>
      </c>
      <c r="B18" s="356"/>
      <c r="C18" s="356"/>
      <c r="D18" s="356"/>
      <c r="E18" s="356"/>
      <c r="F18" s="362"/>
    </row>
    <row r="19" spans="1:6" s="101" customFormat="1" ht="31.5" customHeight="1" x14ac:dyDescent="0.2">
      <c r="A19" s="358" t="s">
        <v>189</v>
      </c>
      <c r="B19" s="356"/>
      <c r="C19" s="356"/>
      <c r="D19" s="356"/>
      <c r="E19" s="356"/>
      <c r="F19" s="362"/>
    </row>
    <row r="20" spans="1:6" s="101" customFormat="1" ht="31.5" customHeight="1" x14ac:dyDescent="0.2">
      <c r="A20" s="358" t="s">
        <v>91</v>
      </c>
      <c r="B20" s="356"/>
      <c r="C20" s="356"/>
      <c r="D20" s="356"/>
      <c r="E20" s="356"/>
      <c r="F20" s="362"/>
    </row>
    <row r="21" spans="1:6" s="101" customFormat="1" ht="31.5" customHeight="1" x14ac:dyDescent="0.2">
      <c r="A21" s="358" t="s">
        <v>188</v>
      </c>
      <c r="B21" s="356"/>
      <c r="C21" s="356"/>
      <c r="D21" s="356"/>
      <c r="E21" s="356"/>
      <c r="F21" s="362"/>
    </row>
    <row r="22" spans="1:6" s="101" customFormat="1" ht="31.5" customHeight="1" x14ac:dyDescent="0.2">
      <c r="A22" s="358" t="s">
        <v>187</v>
      </c>
      <c r="B22" s="356"/>
      <c r="C22" s="356"/>
      <c r="D22" s="356"/>
      <c r="E22" s="356"/>
      <c r="F22" s="362"/>
    </row>
    <row r="23" spans="1:6" s="101" customFormat="1" ht="31.5" customHeight="1" x14ac:dyDescent="0.2">
      <c r="A23" s="358" t="s">
        <v>186</v>
      </c>
      <c r="B23" s="356"/>
      <c r="C23" s="356"/>
      <c r="D23" s="356"/>
      <c r="E23" s="356"/>
      <c r="F23" s="362"/>
    </row>
    <row r="24" spans="1:6" s="101" customFormat="1" ht="31.5" customHeight="1" x14ac:dyDescent="0.2">
      <c r="A24" s="358" t="s">
        <v>183</v>
      </c>
      <c r="B24" s="356"/>
      <c r="C24" s="356"/>
      <c r="D24" s="356"/>
      <c r="E24" s="356"/>
      <c r="F24" s="362"/>
    </row>
    <row r="25" spans="1:6" s="101" customFormat="1" ht="31.5" customHeight="1" x14ac:dyDescent="0.2">
      <c r="A25" s="358" t="s">
        <v>182</v>
      </c>
      <c r="B25" s="356"/>
      <c r="C25" s="356"/>
      <c r="D25" s="356"/>
      <c r="E25" s="356"/>
      <c r="F25" s="362"/>
    </row>
    <row r="26" spans="1:6" s="101" customFormat="1" ht="31.5" customHeight="1" x14ac:dyDescent="0.2">
      <c r="A26" s="358" t="s">
        <v>181</v>
      </c>
      <c r="B26" s="356"/>
      <c r="C26" s="356"/>
      <c r="D26" s="356"/>
      <c r="E26" s="356"/>
      <c r="F26" s="362"/>
    </row>
    <row r="27" spans="1:6" s="102" customFormat="1" ht="12.95" customHeight="1" x14ac:dyDescent="0.2">
      <c r="A27" s="361" t="s">
        <v>180</v>
      </c>
      <c r="B27" s="362"/>
      <c r="C27" s="362"/>
      <c r="D27" s="362"/>
      <c r="E27" s="362"/>
      <c r="F27" s="362"/>
    </row>
    <row r="28" spans="1:6" s="101" customFormat="1" ht="11.25" x14ac:dyDescent="0.2">
      <c r="F28" s="373">
        <f>SUM(B27:E27)</f>
        <v>0</v>
      </c>
    </row>
    <row r="29" spans="1:6" s="101" customFormat="1" ht="11.25" x14ac:dyDescent="0.2">
      <c r="F29" s="373"/>
    </row>
    <row r="30" spans="1:6" s="101" customFormat="1" ht="11.25" x14ac:dyDescent="0.2"/>
    <row r="31" spans="1:6" s="101" customFormat="1" ht="11.25" x14ac:dyDescent="0.2"/>
    <row r="32" spans="1:6" s="101" customFormat="1" ht="11.25" x14ac:dyDescent="0.2"/>
    <row r="33" s="101" customFormat="1" ht="11.25" x14ac:dyDescent="0.2"/>
    <row r="34" s="101" customFormat="1" ht="11.25" x14ac:dyDescent="0.2"/>
    <row r="35" s="101" customFormat="1" ht="11.25" x14ac:dyDescent="0.2"/>
    <row r="36" s="101" customFormat="1" ht="11.25" x14ac:dyDescent="0.2"/>
    <row r="37" s="101" customFormat="1" ht="11.25" x14ac:dyDescent="0.2"/>
    <row r="38" s="101" customFormat="1" ht="11.25" x14ac:dyDescent="0.2"/>
    <row r="39" s="101" customFormat="1" ht="11.25" x14ac:dyDescent="0.2"/>
    <row r="40" s="101" customFormat="1" ht="11.25" x14ac:dyDescent="0.2"/>
    <row r="41" s="101" customFormat="1" ht="11.25" x14ac:dyDescent="0.2"/>
    <row r="42" s="101" customFormat="1" ht="11.25" x14ac:dyDescent="0.2"/>
    <row r="43" s="101" customFormat="1" ht="11.25" x14ac:dyDescent="0.2"/>
    <row r="44" s="101" customFormat="1" ht="11.25" x14ac:dyDescent="0.2"/>
    <row r="45" s="101" customFormat="1" ht="11.25" x14ac:dyDescent="0.2"/>
    <row r="46" s="101" customFormat="1" ht="11.25" x14ac:dyDescent="0.2"/>
    <row r="47" s="101" customFormat="1" ht="11.25" x14ac:dyDescent="0.2"/>
    <row r="48" s="101" customFormat="1" ht="11.25" x14ac:dyDescent="0.2"/>
    <row r="49" s="101" customFormat="1" ht="11.25" x14ac:dyDescent="0.2"/>
    <row r="50" s="101" customFormat="1" ht="11.25" x14ac:dyDescent="0.2"/>
    <row r="51" s="101" customFormat="1" ht="11.25" x14ac:dyDescent="0.2"/>
    <row r="52" s="101" customFormat="1" ht="11.25" x14ac:dyDescent="0.2"/>
    <row r="53" s="101" customFormat="1" ht="11.25" x14ac:dyDescent="0.2"/>
    <row r="54" s="101" customFormat="1" ht="11.25" x14ac:dyDescent="0.2"/>
    <row r="55" s="101" customFormat="1" ht="11.25" x14ac:dyDescent="0.2"/>
    <row r="56" s="101" customFormat="1" ht="11.25" x14ac:dyDescent="0.2"/>
    <row r="57" s="101" customFormat="1" ht="11.25" x14ac:dyDescent="0.2"/>
    <row r="58" s="101" customFormat="1" ht="11.25" x14ac:dyDescent="0.2"/>
    <row r="59" s="101" customFormat="1" ht="11.25" x14ac:dyDescent="0.2"/>
    <row r="60" s="101" customFormat="1" ht="11.25" x14ac:dyDescent="0.2"/>
    <row r="61" s="101" customFormat="1" ht="11.25" x14ac:dyDescent="0.2"/>
    <row r="62" s="101" customFormat="1" ht="11.25" x14ac:dyDescent="0.2"/>
    <row r="63" s="101" customFormat="1" ht="11.25" x14ac:dyDescent="0.2"/>
    <row r="64" s="101" customFormat="1" ht="11.25" x14ac:dyDescent="0.2"/>
    <row r="65" s="101" customFormat="1" ht="11.25" x14ac:dyDescent="0.2"/>
    <row r="66" s="101" customFormat="1" ht="11.25" x14ac:dyDescent="0.2"/>
    <row r="67" s="101" customFormat="1" ht="11.25" x14ac:dyDescent="0.2"/>
    <row r="68" s="101" customFormat="1" ht="11.25" x14ac:dyDescent="0.2"/>
    <row r="69" s="101" customFormat="1" ht="11.25" x14ac:dyDescent="0.2"/>
    <row r="70" s="101" customFormat="1" ht="11.25" x14ac:dyDescent="0.2"/>
    <row r="71" s="101" customFormat="1" ht="11.25" x14ac:dyDescent="0.2"/>
    <row r="72" s="101" customFormat="1" ht="11.25" x14ac:dyDescent="0.2"/>
    <row r="73" s="101" customFormat="1" ht="11.25" x14ac:dyDescent="0.2"/>
    <row r="74" s="101" customFormat="1" ht="11.25" x14ac:dyDescent="0.2"/>
    <row r="75" s="101" customFormat="1" ht="11.25" x14ac:dyDescent="0.2"/>
    <row r="76" s="101" customFormat="1" ht="11.25" x14ac:dyDescent="0.2"/>
    <row r="77" s="101" customFormat="1" ht="11.25" x14ac:dyDescent="0.2"/>
    <row r="78" s="101" customFormat="1" ht="11.25" x14ac:dyDescent="0.2"/>
    <row r="79" s="101" customFormat="1" ht="11.25" x14ac:dyDescent="0.2"/>
    <row r="80" s="101" customFormat="1" ht="11.25" x14ac:dyDescent="0.2"/>
    <row r="81" s="101" customFormat="1" ht="11.25" x14ac:dyDescent="0.2"/>
    <row r="82" s="101" customFormat="1" ht="11.25" x14ac:dyDescent="0.2"/>
    <row r="83" s="101" customFormat="1" ht="11.25" x14ac:dyDescent="0.2"/>
    <row r="84" s="101" customFormat="1" ht="11.25" x14ac:dyDescent="0.2"/>
    <row r="85" s="101" customFormat="1" ht="11.25" x14ac:dyDescent="0.2"/>
    <row r="86" s="101" customFormat="1" ht="11.25" x14ac:dyDescent="0.2"/>
    <row r="87" s="101" customFormat="1" ht="11.25" x14ac:dyDescent="0.2"/>
    <row r="88" s="101" customFormat="1" ht="11.25" x14ac:dyDescent="0.2"/>
    <row r="89" s="101" customFormat="1" ht="11.25" x14ac:dyDescent="0.2"/>
    <row r="90" s="101" customFormat="1" ht="11.25" x14ac:dyDescent="0.2"/>
    <row r="91" s="101" customFormat="1" ht="11.25" x14ac:dyDescent="0.2"/>
    <row r="92" s="101" customFormat="1" ht="11.25" x14ac:dyDescent="0.2"/>
    <row r="93" s="101" customFormat="1" ht="11.25" x14ac:dyDescent="0.2"/>
    <row r="94" s="101" customFormat="1" ht="11.25" x14ac:dyDescent="0.2"/>
    <row r="95" s="101" customFormat="1" ht="11.25" x14ac:dyDescent="0.2"/>
    <row r="96" s="101" customFormat="1" ht="11.25" x14ac:dyDescent="0.2"/>
    <row r="97" s="101" customFormat="1" ht="11.25" x14ac:dyDescent="0.2"/>
    <row r="98" s="101" customFormat="1" ht="11.25" x14ac:dyDescent="0.2"/>
    <row r="99" s="101" customFormat="1" ht="11.25" x14ac:dyDescent="0.2"/>
    <row r="100" s="101" customFormat="1" ht="11.25" x14ac:dyDescent="0.2"/>
    <row r="101" s="101" customFormat="1" ht="11.25" x14ac:dyDescent="0.2"/>
    <row r="102" s="101" customFormat="1" ht="11.25" x14ac:dyDescent="0.2"/>
    <row r="103" s="101" customFormat="1" ht="11.25" x14ac:dyDescent="0.2"/>
    <row r="104" s="101" customFormat="1" ht="11.25" x14ac:dyDescent="0.2"/>
    <row r="105" s="101" customFormat="1" ht="11.25" x14ac:dyDescent="0.2"/>
    <row r="106" s="101" customFormat="1" ht="11.25" x14ac:dyDescent="0.2"/>
    <row r="107" s="101" customFormat="1" ht="11.25" x14ac:dyDescent="0.2"/>
    <row r="108" s="101" customFormat="1" ht="11.25" x14ac:dyDescent="0.2"/>
    <row r="109" s="101" customFormat="1" ht="11.25" x14ac:dyDescent="0.2"/>
    <row r="110" s="101" customFormat="1" ht="11.25" x14ac:dyDescent="0.2"/>
    <row r="111" s="101" customFormat="1" ht="11.25" x14ac:dyDescent="0.2"/>
    <row r="112" s="101" customFormat="1" ht="11.25" x14ac:dyDescent="0.2"/>
    <row r="113" s="101" customFormat="1" ht="11.25" x14ac:dyDescent="0.2"/>
    <row r="114" s="101" customFormat="1" ht="11.25" x14ac:dyDescent="0.2"/>
    <row r="115" s="101" customFormat="1" ht="11.25" x14ac:dyDescent="0.2"/>
    <row r="116" s="101" customFormat="1" ht="11.25" x14ac:dyDescent="0.2"/>
    <row r="117" s="101" customFormat="1" ht="11.25" x14ac:dyDescent="0.2"/>
    <row r="118" s="101" customFormat="1" ht="11.25" x14ac:dyDescent="0.2"/>
    <row r="119" s="101" customFormat="1" ht="11.25" x14ac:dyDescent="0.2"/>
    <row r="120" s="101" customFormat="1" ht="11.25" x14ac:dyDescent="0.2"/>
    <row r="121" s="101" customFormat="1" ht="11.25" x14ac:dyDescent="0.2"/>
    <row r="122" s="101" customFormat="1" ht="11.25" x14ac:dyDescent="0.2"/>
    <row r="123" s="101" customFormat="1" ht="11.25" x14ac:dyDescent="0.2"/>
    <row r="124" s="101" customFormat="1" ht="11.25" x14ac:dyDescent="0.2"/>
    <row r="125" s="101" customFormat="1" ht="11.25" x14ac:dyDescent="0.2"/>
    <row r="126" s="101" customFormat="1" ht="11.25" x14ac:dyDescent="0.2"/>
    <row r="127" s="101" customFormat="1" ht="11.25" x14ac:dyDescent="0.2"/>
    <row r="128" s="101" customFormat="1" ht="11.25" x14ac:dyDescent="0.2"/>
    <row r="129" s="101" customFormat="1" ht="11.25" x14ac:dyDescent="0.2"/>
    <row r="130" s="101" customFormat="1" ht="11.25" x14ac:dyDescent="0.2"/>
    <row r="131" s="101" customFormat="1" ht="11.25" x14ac:dyDescent="0.2"/>
    <row r="132" s="101" customFormat="1" ht="11.25" x14ac:dyDescent="0.2"/>
    <row r="133" s="101" customFormat="1" ht="11.25" x14ac:dyDescent="0.2"/>
    <row r="134" s="101" customFormat="1" ht="11.25" x14ac:dyDescent="0.2"/>
    <row r="135" s="101" customFormat="1" ht="11.25" x14ac:dyDescent="0.2"/>
    <row r="136" s="101" customFormat="1" ht="11.25" x14ac:dyDescent="0.2"/>
    <row r="137" s="101" customFormat="1" ht="11.25" x14ac:dyDescent="0.2"/>
    <row r="138" s="101" customFormat="1" ht="11.25" x14ac:dyDescent="0.2"/>
    <row r="139" s="101" customFormat="1" ht="11.25" x14ac:dyDescent="0.2"/>
    <row r="140" s="101" customFormat="1" ht="11.25" x14ac:dyDescent="0.2"/>
    <row r="141" s="101" customFormat="1" ht="11.25" x14ac:dyDescent="0.2"/>
    <row r="142" s="101" customFormat="1" ht="11.25" x14ac:dyDescent="0.2"/>
    <row r="143" s="101" customFormat="1" ht="11.25" x14ac:dyDescent="0.2"/>
    <row r="144" s="101" customFormat="1" ht="11.25" x14ac:dyDescent="0.2"/>
    <row r="145" s="101" customFormat="1" ht="11.25" x14ac:dyDescent="0.2"/>
    <row r="146" s="101" customFormat="1" ht="11.25" x14ac:dyDescent="0.2"/>
    <row r="147" s="101" customFormat="1" ht="11.25" x14ac:dyDescent="0.2"/>
    <row r="148" s="101" customFormat="1" ht="11.25" x14ac:dyDescent="0.2"/>
    <row r="149" s="101" customFormat="1" ht="11.25" x14ac:dyDescent="0.2"/>
    <row r="150" s="101" customFormat="1" ht="11.25" x14ac:dyDescent="0.2"/>
    <row r="151" s="101" customFormat="1" ht="11.25" x14ac:dyDescent="0.2"/>
    <row r="152" s="101" customFormat="1" ht="11.25" x14ac:dyDescent="0.2"/>
    <row r="153" s="101" customFormat="1" ht="11.25" x14ac:dyDescent="0.2"/>
    <row r="154" s="101" customFormat="1" ht="11.25" x14ac:dyDescent="0.2"/>
    <row r="155" s="101" customFormat="1" ht="11.25" x14ac:dyDescent="0.2"/>
    <row r="156" s="101" customFormat="1" ht="11.25" x14ac:dyDescent="0.2"/>
    <row r="157" s="101" customFormat="1" ht="11.25" x14ac:dyDescent="0.2"/>
    <row r="158" s="101" customFormat="1" ht="11.25" x14ac:dyDescent="0.2"/>
    <row r="159" s="101" customFormat="1" ht="11.25" x14ac:dyDescent="0.2"/>
    <row r="160" s="101" customFormat="1" ht="11.25" x14ac:dyDescent="0.2"/>
    <row r="161" s="101" customFormat="1" ht="11.25" x14ac:dyDescent="0.2"/>
    <row r="162" s="101" customFormat="1" ht="11.25" x14ac:dyDescent="0.2"/>
    <row r="163" s="101" customFormat="1" ht="11.25" x14ac:dyDescent="0.2"/>
    <row r="164" s="101" customFormat="1" ht="11.25" x14ac:dyDescent="0.2"/>
    <row r="165" s="101" customFormat="1" ht="11.25" x14ac:dyDescent="0.2"/>
    <row r="166" s="101" customFormat="1" ht="11.25" x14ac:dyDescent="0.2"/>
    <row r="167" s="101" customFormat="1" ht="11.25" x14ac:dyDescent="0.2"/>
    <row r="168" s="101" customFormat="1" ht="11.25" x14ac:dyDescent="0.2"/>
    <row r="169" s="101" customFormat="1" ht="11.25" x14ac:dyDescent="0.2"/>
    <row r="170" s="101" customFormat="1" ht="11.25" x14ac:dyDescent="0.2"/>
    <row r="171" s="101" customFormat="1" ht="11.25" x14ac:dyDescent="0.2"/>
    <row r="172" s="101" customFormat="1" ht="11.25" x14ac:dyDescent="0.2"/>
    <row r="173" s="101" customFormat="1" ht="11.25" x14ac:dyDescent="0.2"/>
    <row r="174" s="101" customFormat="1" ht="11.25" x14ac:dyDescent="0.2"/>
    <row r="175" s="101" customFormat="1" ht="11.25" x14ac:dyDescent="0.2"/>
    <row r="176" s="101" customFormat="1" ht="11.25" x14ac:dyDescent="0.2"/>
    <row r="177" s="101" customFormat="1" ht="11.25" x14ac:dyDescent="0.2"/>
    <row r="178" s="101" customFormat="1" ht="11.25" x14ac:dyDescent="0.2"/>
    <row r="179" s="101" customFormat="1" ht="11.25" x14ac:dyDescent="0.2"/>
    <row r="180" s="101" customFormat="1" ht="11.25" x14ac:dyDescent="0.2"/>
    <row r="181" s="101" customFormat="1" ht="11.25" x14ac:dyDescent="0.2"/>
    <row r="182" s="101" customFormat="1" ht="11.25" x14ac:dyDescent="0.2"/>
    <row r="183" s="101" customFormat="1" ht="11.25" x14ac:dyDescent="0.2"/>
    <row r="184" s="101" customFormat="1" ht="11.25" x14ac:dyDescent="0.2"/>
    <row r="185" s="101" customFormat="1" ht="11.25" x14ac:dyDescent="0.2"/>
    <row r="186" s="101" customFormat="1" ht="11.25" x14ac:dyDescent="0.2"/>
    <row r="187" s="101" customFormat="1" ht="11.25" x14ac:dyDescent="0.2"/>
    <row r="188" s="101" customFormat="1" ht="11.25" x14ac:dyDescent="0.2"/>
    <row r="189" s="101" customFormat="1" ht="11.25" x14ac:dyDescent="0.2"/>
    <row r="190" s="101" customFormat="1" ht="11.25" x14ac:dyDescent="0.2"/>
    <row r="191" s="101" customFormat="1" ht="11.25" x14ac:dyDescent="0.2"/>
    <row r="192" s="101" customFormat="1" ht="11.25" x14ac:dyDescent="0.2"/>
    <row r="193" s="101" customFormat="1" ht="11.25" x14ac:dyDescent="0.2"/>
    <row r="194" s="101" customFormat="1" ht="11.25" x14ac:dyDescent="0.2"/>
    <row r="195" s="101" customFormat="1" ht="11.25" x14ac:dyDescent="0.2"/>
    <row r="196" s="101" customFormat="1" ht="11.25" x14ac:dyDescent="0.2"/>
    <row r="197" s="101" customFormat="1" ht="11.25" x14ac:dyDescent="0.2"/>
    <row r="198" s="101" customFormat="1" ht="11.25" x14ac:dyDescent="0.2"/>
    <row r="199" s="101" customFormat="1" ht="11.25" x14ac:dyDescent="0.2"/>
    <row r="200" s="101" customFormat="1" ht="11.25" x14ac:dyDescent="0.2"/>
    <row r="201" s="101" customFormat="1" ht="11.25" x14ac:dyDescent="0.2"/>
    <row r="202" s="101" customFormat="1" ht="11.25" x14ac:dyDescent="0.2"/>
    <row r="203" s="101" customFormat="1" ht="11.25" x14ac:dyDescent="0.2"/>
    <row r="204" s="101" customFormat="1" ht="11.25" x14ac:dyDescent="0.2"/>
    <row r="205" s="101" customFormat="1" ht="11.25" x14ac:dyDescent="0.2"/>
    <row r="206" s="101" customFormat="1" ht="11.25" x14ac:dyDescent="0.2"/>
    <row r="207" s="101" customFormat="1" ht="11.25" x14ac:dyDescent="0.2"/>
    <row r="208" s="101" customFormat="1" ht="11.25" x14ac:dyDescent="0.2"/>
    <row r="209" s="101" customFormat="1" ht="11.25" x14ac:dyDescent="0.2"/>
    <row r="210" s="101" customFormat="1" ht="11.25" x14ac:dyDescent="0.2"/>
    <row r="211" s="101" customFormat="1" ht="11.25" x14ac:dyDescent="0.2"/>
    <row r="212" s="101" customFormat="1" ht="11.25" x14ac:dyDescent="0.2"/>
    <row r="213" s="101" customFormat="1" ht="11.25" x14ac:dyDescent="0.2"/>
    <row r="214" s="101" customFormat="1" ht="11.25" x14ac:dyDescent="0.2"/>
    <row r="215" s="101" customFormat="1" ht="11.25" x14ac:dyDescent="0.2"/>
    <row r="216" s="101" customFormat="1" ht="11.25" x14ac:dyDescent="0.2"/>
    <row r="217" s="101" customFormat="1" ht="11.25" x14ac:dyDescent="0.2"/>
    <row r="218" s="101" customFormat="1" ht="11.25" x14ac:dyDescent="0.2"/>
    <row r="219" s="101" customFormat="1" ht="11.25" x14ac:dyDescent="0.2"/>
    <row r="220" s="101" customFormat="1" ht="11.25" x14ac:dyDescent="0.2"/>
    <row r="221" s="101" customFormat="1" ht="11.25" x14ac:dyDescent="0.2"/>
    <row r="222" s="101" customFormat="1" ht="11.25" x14ac:dyDescent="0.2"/>
    <row r="223" s="101" customFormat="1" ht="11.25" x14ac:dyDescent="0.2"/>
    <row r="224" s="101" customFormat="1" ht="11.25" x14ac:dyDescent="0.2"/>
    <row r="225" s="101" customFormat="1" ht="11.25" x14ac:dyDescent="0.2"/>
    <row r="226" s="101" customFormat="1" ht="11.25" x14ac:dyDescent="0.2"/>
    <row r="227" s="101" customFormat="1" ht="11.25" x14ac:dyDescent="0.2"/>
    <row r="228" s="101" customFormat="1" ht="11.25" x14ac:dyDescent="0.2"/>
    <row r="229" s="101" customFormat="1" ht="11.25" x14ac:dyDescent="0.2"/>
    <row r="230" s="101" customFormat="1" ht="11.25" x14ac:dyDescent="0.2"/>
    <row r="231" s="101" customFormat="1" ht="11.25" x14ac:dyDescent="0.2"/>
    <row r="232" s="101" customFormat="1" ht="11.25" x14ac:dyDescent="0.2"/>
    <row r="233" s="101" customFormat="1" ht="11.25" x14ac:dyDescent="0.2"/>
    <row r="234" s="101" customFormat="1" ht="11.25" x14ac:dyDescent="0.2"/>
    <row r="235" s="101" customFormat="1" ht="11.25" x14ac:dyDescent="0.2"/>
    <row r="236" s="101" customFormat="1" ht="11.25" x14ac:dyDescent="0.2"/>
    <row r="237" s="101" customFormat="1" ht="11.25" x14ac:dyDescent="0.2"/>
    <row r="238" s="101" customFormat="1" ht="11.25" x14ac:dyDescent="0.2"/>
    <row r="239" s="101" customFormat="1" ht="11.25" x14ac:dyDescent="0.2"/>
    <row r="240" s="101" customFormat="1" ht="11.25" x14ac:dyDescent="0.2"/>
    <row r="241" s="101" customFormat="1" ht="11.25" x14ac:dyDescent="0.2"/>
    <row r="242" s="101" customFormat="1" ht="11.25" x14ac:dyDescent="0.2"/>
    <row r="243" s="101" customFormat="1" ht="11.25" x14ac:dyDescent="0.2"/>
    <row r="244" s="101" customFormat="1" ht="11.25" x14ac:dyDescent="0.2"/>
    <row r="245" s="101" customFormat="1" ht="11.25" x14ac:dyDescent="0.2"/>
    <row r="246" s="101" customFormat="1" ht="11.25" x14ac:dyDescent="0.2"/>
    <row r="247" s="101" customFormat="1" ht="11.25" x14ac:dyDescent="0.2"/>
    <row r="248" s="101" customFormat="1" ht="11.25" x14ac:dyDescent="0.2"/>
    <row r="249" s="101" customFormat="1" ht="11.25" x14ac:dyDescent="0.2"/>
    <row r="250" s="101" customFormat="1" ht="11.25" x14ac:dyDescent="0.2"/>
    <row r="251" s="101" customFormat="1" ht="11.25" x14ac:dyDescent="0.2"/>
    <row r="252" s="101" customFormat="1" ht="11.25" x14ac:dyDescent="0.2"/>
    <row r="253" s="101" customFormat="1" ht="11.25" x14ac:dyDescent="0.2"/>
    <row r="254" s="101" customFormat="1" ht="11.25" x14ac:dyDescent="0.2"/>
    <row r="255" s="101" customFormat="1" ht="11.25" x14ac:dyDescent="0.2"/>
    <row r="256" s="101" customFormat="1" ht="11.25" x14ac:dyDescent="0.2"/>
    <row r="257" s="101" customFormat="1" ht="11.25" x14ac:dyDescent="0.2"/>
    <row r="258" s="101" customFormat="1" ht="11.25" x14ac:dyDescent="0.2"/>
    <row r="259" s="101" customFormat="1" ht="11.25" x14ac:dyDescent="0.2"/>
    <row r="260" s="101" customFormat="1" ht="11.25" x14ac:dyDescent="0.2"/>
    <row r="261" s="101" customFormat="1" ht="11.25" x14ac:dyDescent="0.2"/>
    <row r="262" s="101" customFormat="1" ht="11.25" x14ac:dyDescent="0.2"/>
    <row r="263" s="101" customFormat="1" ht="11.25" x14ac:dyDescent="0.2"/>
    <row r="264" s="101" customFormat="1" ht="11.25" x14ac:dyDescent="0.2"/>
    <row r="265" s="101" customFormat="1" ht="11.25" x14ac:dyDescent="0.2"/>
    <row r="266" s="101" customFormat="1" ht="11.25" x14ac:dyDescent="0.2"/>
    <row r="267" s="101" customFormat="1" ht="11.25" x14ac:dyDescent="0.2"/>
    <row r="268" s="101" customFormat="1" ht="11.25" x14ac:dyDescent="0.2"/>
    <row r="269" s="101" customFormat="1" ht="11.25" x14ac:dyDescent="0.2"/>
    <row r="270" s="101" customFormat="1" ht="11.25" x14ac:dyDescent="0.2"/>
    <row r="271" s="101" customFormat="1" ht="11.25" x14ac:dyDescent="0.2"/>
    <row r="272" s="101" customFormat="1" ht="11.25" x14ac:dyDescent="0.2"/>
    <row r="273" s="101" customFormat="1" ht="11.25" x14ac:dyDescent="0.2"/>
    <row r="274" s="101" customFormat="1" ht="11.25" x14ac:dyDescent="0.2"/>
    <row r="275" s="101" customFormat="1" ht="11.25" x14ac:dyDescent="0.2"/>
    <row r="276" s="101" customFormat="1" ht="11.25" x14ac:dyDescent="0.2"/>
    <row r="277" s="101" customFormat="1" ht="11.25" x14ac:dyDescent="0.2"/>
    <row r="278" s="101" customFormat="1" ht="11.25" x14ac:dyDescent="0.2"/>
    <row r="279" s="101" customFormat="1" ht="11.25" x14ac:dyDescent="0.2"/>
    <row r="280" s="101" customFormat="1" ht="11.25" x14ac:dyDescent="0.2"/>
    <row r="281" s="101" customFormat="1" ht="11.25" x14ac:dyDescent="0.2"/>
    <row r="282" s="101" customFormat="1" ht="11.25" x14ac:dyDescent="0.2"/>
    <row r="283" s="101" customFormat="1" ht="11.25" x14ac:dyDescent="0.2"/>
    <row r="284" s="101" customFormat="1" ht="11.25" x14ac:dyDescent="0.2"/>
    <row r="285" s="101" customFormat="1" ht="11.25" x14ac:dyDescent="0.2"/>
    <row r="286" s="101" customFormat="1" ht="11.25" x14ac:dyDescent="0.2"/>
    <row r="287" s="101" customFormat="1" ht="11.25" x14ac:dyDescent="0.2"/>
    <row r="288" s="101" customFormat="1" ht="11.25" x14ac:dyDescent="0.2"/>
    <row r="289" s="101" customFormat="1" ht="11.25" x14ac:dyDescent="0.2"/>
    <row r="290" s="101" customFormat="1" ht="11.25" x14ac:dyDescent="0.2"/>
    <row r="291" s="101" customFormat="1" ht="11.25" x14ac:dyDescent="0.2"/>
    <row r="292" s="101" customFormat="1" ht="11.25" x14ac:dyDescent="0.2"/>
    <row r="293" s="101" customFormat="1" ht="11.25" x14ac:dyDescent="0.2"/>
    <row r="294" s="101" customFormat="1" ht="11.25" x14ac:dyDescent="0.2"/>
    <row r="295" s="101" customFormat="1" ht="11.25" x14ac:dyDescent="0.2"/>
    <row r="296" s="101" customFormat="1" ht="11.25" x14ac:dyDescent="0.2"/>
    <row r="297" s="101" customFormat="1" ht="11.25" x14ac:dyDescent="0.2"/>
    <row r="298" s="101" customFormat="1" ht="11.25" x14ac:dyDescent="0.2"/>
    <row r="299" s="101" customFormat="1" ht="11.25" x14ac:dyDescent="0.2"/>
    <row r="300" s="101" customFormat="1" ht="11.25" x14ac:dyDescent="0.2"/>
    <row r="301" s="101" customFormat="1" ht="11.25" x14ac:dyDescent="0.2"/>
    <row r="302" s="101" customFormat="1" ht="11.25" x14ac:dyDescent="0.2"/>
    <row r="303" s="101" customFormat="1" ht="11.25" x14ac:dyDescent="0.2"/>
    <row r="304" s="101" customFormat="1" ht="11.25" x14ac:dyDescent="0.2"/>
    <row r="305" s="101" customFormat="1" ht="11.25" x14ac:dyDescent="0.2"/>
    <row r="306" s="101" customFormat="1" ht="11.25" x14ac:dyDescent="0.2"/>
    <row r="307" s="101" customFormat="1" ht="11.25" x14ac:dyDescent="0.2"/>
    <row r="308" s="101" customFormat="1" ht="11.25" x14ac:dyDescent="0.2"/>
    <row r="309" s="101" customFormat="1" ht="11.25" x14ac:dyDescent="0.2"/>
    <row r="310" s="101" customFormat="1" ht="11.25" x14ac:dyDescent="0.2"/>
    <row r="311" s="101" customFormat="1" ht="11.25" x14ac:dyDescent="0.2"/>
    <row r="312" s="101" customFormat="1" ht="11.25" x14ac:dyDescent="0.2"/>
    <row r="313" s="101" customFormat="1" ht="11.25" x14ac:dyDescent="0.2"/>
    <row r="314" s="101" customFormat="1" ht="11.25" x14ac:dyDescent="0.2"/>
    <row r="315" s="101" customFormat="1" ht="11.25" x14ac:dyDescent="0.2"/>
    <row r="316" s="101" customFormat="1" ht="11.25" x14ac:dyDescent="0.2"/>
    <row r="317" s="101" customFormat="1" ht="11.25" x14ac:dyDescent="0.2"/>
  </sheetData>
  <mergeCells count="8">
    <mergeCell ref="A12:H12"/>
    <mergeCell ref="F6:G6"/>
    <mergeCell ref="F7:G7"/>
    <mergeCell ref="D2:E2"/>
    <mergeCell ref="A11:E11"/>
    <mergeCell ref="F4:G4"/>
    <mergeCell ref="F5:G5"/>
    <mergeCell ref="F8:G8"/>
  </mergeCells>
  <printOptions horizontalCentered="1" verticalCentered="1"/>
  <pageMargins left="0.19685039370078741" right="0.19685039370078741" top="0.19685039370078741" bottom="0.19685039370078741" header="0" footer="0"/>
  <pageSetup scale="9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8"/>
  </sheetPr>
  <dimension ref="A1:H321"/>
  <sheetViews>
    <sheetView zoomScaleNormal="100" zoomScaleSheetLayoutView="100" workbookViewId="0">
      <selection activeCell="B7" sqref="B7"/>
    </sheetView>
  </sheetViews>
  <sheetFormatPr baseColWidth="10" defaultRowHeight="12.75" x14ac:dyDescent="0.2"/>
  <cols>
    <col min="1" max="1" width="15.85546875" style="360" customWidth="1"/>
    <col min="2" max="2" width="18.7109375" style="360" customWidth="1"/>
    <col min="3" max="3" width="17.7109375" style="360" customWidth="1"/>
    <col min="4" max="4" width="17" style="360" customWidth="1"/>
    <col min="5" max="7" width="15.7109375" style="360" customWidth="1"/>
    <col min="8" max="8" width="16.5703125" style="360" bestFit="1" customWidth="1"/>
    <col min="9" max="256" width="11.42578125" style="360"/>
    <col min="257" max="257" width="15.85546875" style="360" customWidth="1"/>
    <col min="258" max="258" width="18.7109375" style="360" customWidth="1"/>
    <col min="259" max="259" width="17.7109375" style="360" customWidth="1"/>
    <col min="260" max="260" width="17" style="360" customWidth="1"/>
    <col min="261" max="263" width="15.7109375" style="360" customWidth="1"/>
    <col min="264" max="264" width="16.5703125" style="360" bestFit="1" customWidth="1"/>
    <col min="265" max="512" width="11.42578125" style="360"/>
    <col min="513" max="513" width="15.85546875" style="360" customWidth="1"/>
    <col min="514" max="514" width="18.7109375" style="360" customWidth="1"/>
    <col min="515" max="515" width="17.7109375" style="360" customWidth="1"/>
    <col min="516" max="516" width="17" style="360" customWidth="1"/>
    <col min="517" max="519" width="15.7109375" style="360" customWidth="1"/>
    <col min="520" max="520" width="16.5703125" style="360" bestFit="1" customWidth="1"/>
    <col min="521" max="768" width="11.42578125" style="360"/>
    <col min="769" max="769" width="15.85546875" style="360" customWidth="1"/>
    <col min="770" max="770" width="18.7109375" style="360" customWidth="1"/>
    <col min="771" max="771" width="17.7109375" style="360" customWidth="1"/>
    <col min="772" max="772" width="17" style="360" customWidth="1"/>
    <col min="773" max="775" width="15.7109375" style="360" customWidth="1"/>
    <col min="776" max="776" width="16.5703125" style="360" bestFit="1" customWidth="1"/>
    <col min="777" max="1024" width="11.42578125" style="360"/>
    <col min="1025" max="1025" width="15.85546875" style="360" customWidth="1"/>
    <col min="1026" max="1026" width="18.7109375" style="360" customWidth="1"/>
    <col min="1027" max="1027" width="17.7109375" style="360" customWidth="1"/>
    <col min="1028" max="1028" width="17" style="360" customWidth="1"/>
    <col min="1029" max="1031" width="15.7109375" style="360" customWidth="1"/>
    <col min="1032" max="1032" width="16.5703125" style="360" bestFit="1" customWidth="1"/>
    <col min="1033" max="1280" width="11.42578125" style="360"/>
    <col min="1281" max="1281" width="15.85546875" style="360" customWidth="1"/>
    <col min="1282" max="1282" width="18.7109375" style="360" customWidth="1"/>
    <col min="1283" max="1283" width="17.7109375" style="360" customWidth="1"/>
    <col min="1284" max="1284" width="17" style="360" customWidth="1"/>
    <col min="1285" max="1287" width="15.7109375" style="360" customWidth="1"/>
    <col min="1288" max="1288" width="16.5703125" style="360" bestFit="1" customWidth="1"/>
    <col min="1289" max="1536" width="11.42578125" style="360"/>
    <col min="1537" max="1537" width="15.85546875" style="360" customWidth="1"/>
    <col min="1538" max="1538" width="18.7109375" style="360" customWidth="1"/>
    <col min="1539" max="1539" width="17.7109375" style="360" customWidth="1"/>
    <col min="1540" max="1540" width="17" style="360" customWidth="1"/>
    <col min="1541" max="1543" width="15.7109375" style="360" customWidth="1"/>
    <col min="1544" max="1544" width="16.5703125" style="360" bestFit="1" customWidth="1"/>
    <col min="1545" max="1792" width="11.42578125" style="360"/>
    <col min="1793" max="1793" width="15.85546875" style="360" customWidth="1"/>
    <col min="1794" max="1794" width="18.7109375" style="360" customWidth="1"/>
    <col min="1795" max="1795" width="17.7109375" style="360" customWidth="1"/>
    <col min="1796" max="1796" width="17" style="360" customWidth="1"/>
    <col min="1797" max="1799" width="15.7109375" style="360" customWidth="1"/>
    <col min="1800" max="1800" width="16.5703125" style="360" bestFit="1" customWidth="1"/>
    <col min="1801" max="2048" width="11.42578125" style="360"/>
    <col min="2049" max="2049" width="15.85546875" style="360" customWidth="1"/>
    <col min="2050" max="2050" width="18.7109375" style="360" customWidth="1"/>
    <col min="2051" max="2051" width="17.7109375" style="360" customWidth="1"/>
    <col min="2052" max="2052" width="17" style="360" customWidth="1"/>
    <col min="2053" max="2055" width="15.7109375" style="360" customWidth="1"/>
    <col min="2056" max="2056" width="16.5703125" style="360" bestFit="1" customWidth="1"/>
    <col min="2057" max="2304" width="11.42578125" style="360"/>
    <col min="2305" max="2305" width="15.85546875" style="360" customWidth="1"/>
    <col min="2306" max="2306" width="18.7109375" style="360" customWidth="1"/>
    <col min="2307" max="2307" width="17.7109375" style="360" customWidth="1"/>
    <col min="2308" max="2308" width="17" style="360" customWidth="1"/>
    <col min="2309" max="2311" width="15.7109375" style="360" customWidth="1"/>
    <col min="2312" max="2312" width="16.5703125" style="360" bestFit="1" customWidth="1"/>
    <col min="2313" max="2560" width="11.42578125" style="360"/>
    <col min="2561" max="2561" width="15.85546875" style="360" customWidth="1"/>
    <col min="2562" max="2562" width="18.7109375" style="360" customWidth="1"/>
    <col min="2563" max="2563" width="17.7109375" style="360" customWidth="1"/>
    <col min="2564" max="2564" width="17" style="360" customWidth="1"/>
    <col min="2565" max="2567" width="15.7109375" style="360" customWidth="1"/>
    <col min="2568" max="2568" width="16.5703125" style="360" bestFit="1" customWidth="1"/>
    <col min="2569" max="2816" width="11.42578125" style="360"/>
    <col min="2817" max="2817" width="15.85546875" style="360" customWidth="1"/>
    <col min="2818" max="2818" width="18.7109375" style="360" customWidth="1"/>
    <col min="2819" max="2819" width="17.7109375" style="360" customWidth="1"/>
    <col min="2820" max="2820" width="17" style="360" customWidth="1"/>
    <col min="2821" max="2823" width="15.7109375" style="360" customWidth="1"/>
    <col min="2824" max="2824" width="16.5703125" style="360" bestFit="1" customWidth="1"/>
    <col min="2825" max="3072" width="11.42578125" style="360"/>
    <col min="3073" max="3073" width="15.85546875" style="360" customWidth="1"/>
    <col min="3074" max="3074" width="18.7109375" style="360" customWidth="1"/>
    <col min="3075" max="3075" width="17.7109375" style="360" customWidth="1"/>
    <col min="3076" max="3076" width="17" style="360" customWidth="1"/>
    <col min="3077" max="3079" width="15.7109375" style="360" customWidth="1"/>
    <col min="3080" max="3080" width="16.5703125" style="360" bestFit="1" customWidth="1"/>
    <col min="3081" max="3328" width="11.42578125" style="360"/>
    <col min="3329" max="3329" width="15.85546875" style="360" customWidth="1"/>
    <col min="3330" max="3330" width="18.7109375" style="360" customWidth="1"/>
    <col min="3331" max="3331" width="17.7109375" style="360" customWidth="1"/>
    <col min="3332" max="3332" width="17" style="360" customWidth="1"/>
    <col min="3333" max="3335" width="15.7109375" style="360" customWidth="1"/>
    <col min="3336" max="3336" width="16.5703125" style="360" bestFit="1" customWidth="1"/>
    <col min="3337" max="3584" width="11.42578125" style="360"/>
    <col min="3585" max="3585" width="15.85546875" style="360" customWidth="1"/>
    <col min="3586" max="3586" width="18.7109375" style="360" customWidth="1"/>
    <col min="3587" max="3587" width="17.7109375" style="360" customWidth="1"/>
    <col min="3588" max="3588" width="17" style="360" customWidth="1"/>
    <col min="3589" max="3591" width="15.7109375" style="360" customWidth="1"/>
    <col min="3592" max="3592" width="16.5703125" style="360" bestFit="1" customWidth="1"/>
    <col min="3593" max="3840" width="11.42578125" style="360"/>
    <col min="3841" max="3841" width="15.85546875" style="360" customWidth="1"/>
    <col min="3842" max="3842" width="18.7109375" style="360" customWidth="1"/>
    <col min="3843" max="3843" width="17.7109375" style="360" customWidth="1"/>
    <col min="3844" max="3844" width="17" style="360" customWidth="1"/>
    <col min="3845" max="3847" width="15.7109375" style="360" customWidth="1"/>
    <col min="3848" max="3848" width="16.5703125" style="360" bestFit="1" customWidth="1"/>
    <col min="3849" max="4096" width="11.42578125" style="360"/>
    <col min="4097" max="4097" width="15.85546875" style="360" customWidth="1"/>
    <col min="4098" max="4098" width="18.7109375" style="360" customWidth="1"/>
    <col min="4099" max="4099" width="17.7109375" style="360" customWidth="1"/>
    <col min="4100" max="4100" width="17" style="360" customWidth="1"/>
    <col min="4101" max="4103" width="15.7109375" style="360" customWidth="1"/>
    <col min="4104" max="4104" width="16.5703125" style="360" bestFit="1" customWidth="1"/>
    <col min="4105" max="4352" width="11.42578125" style="360"/>
    <col min="4353" max="4353" width="15.85546875" style="360" customWidth="1"/>
    <col min="4354" max="4354" width="18.7109375" style="360" customWidth="1"/>
    <col min="4355" max="4355" width="17.7109375" style="360" customWidth="1"/>
    <col min="4356" max="4356" width="17" style="360" customWidth="1"/>
    <col min="4357" max="4359" width="15.7109375" style="360" customWidth="1"/>
    <col min="4360" max="4360" width="16.5703125" style="360" bestFit="1" customWidth="1"/>
    <col min="4361" max="4608" width="11.42578125" style="360"/>
    <col min="4609" max="4609" width="15.85546875" style="360" customWidth="1"/>
    <col min="4610" max="4610" width="18.7109375" style="360" customWidth="1"/>
    <col min="4611" max="4611" width="17.7109375" style="360" customWidth="1"/>
    <col min="4612" max="4612" width="17" style="360" customWidth="1"/>
    <col min="4613" max="4615" width="15.7109375" style="360" customWidth="1"/>
    <col min="4616" max="4616" width="16.5703125" style="360" bestFit="1" customWidth="1"/>
    <col min="4617" max="4864" width="11.42578125" style="360"/>
    <col min="4865" max="4865" width="15.85546875" style="360" customWidth="1"/>
    <col min="4866" max="4866" width="18.7109375" style="360" customWidth="1"/>
    <col min="4867" max="4867" width="17.7109375" style="360" customWidth="1"/>
    <col min="4868" max="4868" width="17" style="360" customWidth="1"/>
    <col min="4869" max="4871" width="15.7109375" style="360" customWidth="1"/>
    <col min="4872" max="4872" width="16.5703125" style="360" bestFit="1" customWidth="1"/>
    <col min="4873" max="5120" width="11.42578125" style="360"/>
    <col min="5121" max="5121" width="15.85546875" style="360" customWidth="1"/>
    <col min="5122" max="5122" width="18.7109375" style="360" customWidth="1"/>
    <col min="5123" max="5123" width="17.7109375" style="360" customWidth="1"/>
    <col min="5124" max="5124" width="17" style="360" customWidth="1"/>
    <col min="5125" max="5127" width="15.7109375" style="360" customWidth="1"/>
    <col min="5128" max="5128" width="16.5703125" style="360" bestFit="1" customWidth="1"/>
    <col min="5129" max="5376" width="11.42578125" style="360"/>
    <col min="5377" max="5377" width="15.85546875" style="360" customWidth="1"/>
    <col min="5378" max="5378" width="18.7109375" style="360" customWidth="1"/>
    <col min="5379" max="5379" width="17.7109375" style="360" customWidth="1"/>
    <col min="5380" max="5380" width="17" style="360" customWidth="1"/>
    <col min="5381" max="5383" width="15.7109375" style="360" customWidth="1"/>
    <col min="5384" max="5384" width="16.5703125" style="360" bestFit="1" customWidth="1"/>
    <col min="5385" max="5632" width="11.42578125" style="360"/>
    <col min="5633" max="5633" width="15.85546875" style="360" customWidth="1"/>
    <col min="5634" max="5634" width="18.7109375" style="360" customWidth="1"/>
    <col min="5635" max="5635" width="17.7109375" style="360" customWidth="1"/>
    <col min="5636" max="5636" width="17" style="360" customWidth="1"/>
    <col min="5637" max="5639" width="15.7109375" style="360" customWidth="1"/>
    <col min="5640" max="5640" width="16.5703125" style="360" bestFit="1" customWidth="1"/>
    <col min="5641" max="5888" width="11.42578125" style="360"/>
    <col min="5889" max="5889" width="15.85546875" style="360" customWidth="1"/>
    <col min="5890" max="5890" width="18.7109375" style="360" customWidth="1"/>
    <col min="5891" max="5891" width="17.7109375" style="360" customWidth="1"/>
    <col min="5892" max="5892" width="17" style="360" customWidth="1"/>
    <col min="5893" max="5895" width="15.7109375" style="360" customWidth="1"/>
    <col min="5896" max="5896" width="16.5703125" style="360" bestFit="1" customWidth="1"/>
    <col min="5897" max="6144" width="11.42578125" style="360"/>
    <col min="6145" max="6145" width="15.85546875" style="360" customWidth="1"/>
    <col min="6146" max="6146" width="18.7109375" style="360" customWidth="1"/>
    <col min="6147" max="6147" width="17.7109375" style="360" customWidth="1"/>
    <col min="6148" max="6148" width="17" style="360" customWidth="1"/>
    <col min="6149" max="6151" width="15.7109375" style="360" customWidth="1"/>
    <col min="6152" max="6152" width="16.5703125" style="360" bestFit="1" customWidth="1"/>
    <col min="6153" max="6400" width="11.42578125" style="360"/>
    <col min="6401" max="6401" width="15.85546875" style="360" customWidth="1"/>
    <col min="6402" max="6402" width="18.7109375" style="360" customWidth="1"/>
    <col min="6403" max="6403" width="17.7109375" style="360" customWidth="1"/>
    <col min="6404" max="6404" width="17" style="360" customWidth="1"/>
    <col min="6405" max="6407" width="15.7109375" style="360" customWidth="1"/>
    <col min="6408" max="6408" width="16.5703125" style="360" bestFit="1" customWidth="1"/>
    <col min="6409" max="6656" width="11.42578125" style="360"/>
    <col min="6657" max="6657" width="15.85546875" style="360" customWidth="1"/>
    <col min="6658" max="6658" width="18.7109375" style="360" customWidth="1"/>
    <col min="6659" max="6659" width="17.7109375" style="360" customWidth="1"/>
    <col min="6660" max="6660" width="17" style="360" customWidth="1"/>
    <col min="6661" max="6663" width="15.7109375" style="360" customWidth="1"/>
    <col min="6664" max="6664" width="16.5703125" style="360" bestFit="1" customWidth="1"/>
    <col min="6665" max="6912" width="11.42578125" style="360"/>
    <col min="6913" max="6913" width="15.85546875" style="360" customWidth="1"/>
    <col min="6914" max="6914" width="18.7109375" style="360" customWidth="1"/>
    <col min="6915" max="6915" width="17.7109375" style="360" customWidth="1"/>
    <col min="6916" max="6916" width="17" style="360" customWidth="1"/>
    <col min="6917" max="6919" width="15.7109375" style="360" customWidth="1"/>
    <col min="6920" max="6920" width="16.5703125" style="360" bestFit="1" customWidth="1"/>
    <col min="6921" max="7168" width="11.42578125" style="360"/>
    <col min="7169" max="7169" width="15.85546875" style="360" customWidth="1"/>
    <col min="7170" max="7170" width="18.7109375" style="360" customWidth="1"/>
    <col min="7171" max="7171" width="17.7109375" style="360" customWidth="1"/>
    <col min="7172" max="7172" width="17" style="360" customWidth="1"/>
    <col min="7173" max="7175" width="15.7109375" style="360" customWidth="1"/>
    <col min="7176" max="7176" width="16.5703125" style="360" bestFit="1" customWidth="1"/>
    <col min="7177" max="7424" width="11.42578125" style="360"/>
    <col min="7425" max="7425" width="15.85546875" style="360" customWidth="1"/>
    <col min="7426" max="7426" width="18.7109375" style="360" customWidth="1"/>
    <col min="7427" max="7427" width="17.7109375" style="360" customWidth="1"/>
    <col min="7428" max="7428" width="17" style="360" customWidth="1"/>
    <col min="7429" max="7431" width="15.7109375" style="360" customWidth="1"/>
    <col min="7432" max="7432" width="16.5703125" style="360" bestFit="1" customWidth="1"/>
    <col min="7433" max="7680" width="11.42578125" style="360"/>
    <col min="7681" max="7681" width="15.85546875" style="360" customWidth="1"/>
    <col min="7682" max="7682" width="18.7109375" style="360" customWidth="1"/>
    <col min="7683" max="7683" width="17.7109375" style="360" customWidth="1"/>
    <col min="7684" max="7684" width="17" style="360" customWidth="1"/>
    <col min="7685" max="7687" width="15.7109375" style="360" customWidth="1"/>
    <col min="7688" max="7688" width="16.5703125" style="360" bestFit="1" customWidth="1"/>
    <col min="7689" max="7936" width="11.42578125" style="360"/>
    <col min="7937" max="7937" width="15.85546875" style="360" customWidth="1"/>
    <col min="7938" max="7938" width="18.7109375" style="360" customWidth="1"/>
    <col min="7939" max="7939" width="17.7109375" style="360" customWidth="1"/>
    <col min="7940" max="7940" width="17" style="360" customWidth="1"/>
    <col min="7941" max="7943" width="15.7109375" style="360" customWidth="1"/>
    <col min="7944" max="7944" width="16.5703125" style="360" bestFit="1" customWidth="1"/>
    <col min="7945" max="8192" width="11.42578125" style="360"/>
    <col min="8193" max="8193" width="15.85546875" style="360" customWidth="1"/>
    <col min="8194" max="8194" width="18.7109375" style="360" customWidth="1"/>
    <col min="8195" max="8195" width="17.7109375" style="360" customWidth="1"/>
    <col min="8196" max="8196" width="17" style="360" customWidth="1"/>
    <col min="8197" max="8199" width="15.7109375" style="360" customWidth="1"/>
    <col min="8200" max="8200" width="16.5703125" style="360" bestFit="1" customWidth="1"/>
    <col min="8201" max="8448" width="11.42578125" style="360"/>
    <col min="8449" max="8449" width="15.85546875" style="360" customWidth="1"/>
    <col min="8450" max="8450" width="18.7109375" style="360" customWidth="1"/>
    <col min="8451" max="8451" width="17.7109375" style="360" customWidth="1"/>
    <col min="8452" max="8452" width="17" style="360" customWidth="1"/>
    <col min="8453" max="8455" width="15.7109375" style="360" customWidth="1"/>
    <col min="8456" max="8456" width="16.5703125" style="360" bestFit="1" customWidth="1"/>
    <col min="8457" max="8704" width="11.42578125" style="360"/>
    <col min="8705" max="8705" width="15.85546875" style="360" customWidth="1"/>
    <col min="8706" max="8706" width="18.7109375" style="360" customWidth="1"/>
    <col min="8707" max="8707" width="17.7109375" style="360" customWidth="1"/>
    <col min="8708" max="8708" width="17" style="360" customWidth="1"/>
    <col min="8709" max="8711" width="15.7109375" style="360" customWidth="1"/>
    <col min="8712" max="8712" width="16.5703125" style="360" bestFit="1" customWidth="1"/>
    <col min="8713" max="8960" width="11.42578125" style="360"/>
    <col min="8961" max="8961" width="15.85546875" style="360" customWidth="1"/>
    <col min="8962" max="8962" width="18.7109375" style="360" customWidth="1"/>
    <col min="8963" max="8963" width="17.7109375" style="360" customWidth="1"/>
    <col min="8964" max="8964" width="17" style="360" customWidth="1"/>
    <col min="8965" max="8967" width="15.7109375" style="360" customWidth="1"/>
    <col min="8968" max="8968" width="16.5703125" style="360" bestFit="1" customWidth="1"/>
    <col min="8969" max="9216" width="11.42578125" style="360"/>
    <col min="9217" max="9217" width="15.85546875" style="360" customWidth="1"/>
    <col min="9218" max="9218" width="18.7109375" style="360" customWidth="1"/>
    <col min="9219" max="9219" width="17.7109375" style="360" customWidth="1"/>
    <col min="9220" max="9220" width="17" style="360" customWidth="1"/>
    <col min="9221" max="9223" width="15.7109375" style="360" customWidth="1"/>
    <col min="9224" max="9224" width="16.5703125" style="360" bestFit="1" customWidth="1"/>
    <col min="9225" max="9472" width="11.42578125" style="360"/>
    <col min="9473" max="9473" width="15.85546875" style="360" customWidth="1"/>
    <col min="9474" max="9474" width="18.7109375" style="360" customWidth="1"/>
    <col min="9475" max="9475" width="17.7109375" style="360" customWidth="1"/>
    <col min="9476" max="9476" width="17" style="360" customWidth="1"/>
    <col min="9477" max="9479" width="15.7109375" style="360" customWidth="1"/>
    <col min="9480" max="9480" width="16.5703125" style="360" bestFit="1" customWidth="1"/>
    <col min="9481" max="9728" width="11.42578125" style="360"/>
    <col min="9729" max="9729" width="15.85546875" style="360" customWidth="1"/>
    <col min="9730" max="9730" width="18.7109375" style="360" customWidth="1"/>
    <col min="9731" max="9731" width="17.7109375" style="360" customWidth="1"/>
    <col min="9732" max="9732" width="17" style="360" customWidth="1"/>
    <col min="9733" max="9735" width="15.7109375" style="360" customWidth="1"/>
    <col min="9736" max="9736" width="16.5703125" style="360" bestFit="1" customWidth="1"/>
    <col min="9737" max="9984" width="11.42578125" style="360"/>
    <col min="9985" max="9985" width="15.85546875" style="360" customWidth="1"/>
    <col min="9986" max="9986" width="18.7109375" style="360" customWidth="1"/>
    <col min="9987" max="9987" width="17.7109375" style="360" customWidth="1"/>
    <col min="9988" max="9988" width="17" style="360" customWidth="1"/>
    <col min="9989" max="9991" width="15.7109375" style="360" customWidth="1"/>
    <col min="9992" max="9992" width="16.5703125" style="360" bestFit="1" customWidth="1"/>
    <col min="9993" max="10240" width="11.42578125" style="360"/>
    <col min="10241" max="10241" width="15.85546875" style="360" customWidth="1"/>
    <col min="10242" max="10242" width="18.7109375" style="360" customWidth="1"/>
    <col min="10243" max="10243" width="17.7109375" style="360" customWidth="1"/>
    <col min="10244" max="10244" width="17" style="360" customWidth="1"/>
    <col min="10245" max="10247" width="15.7109375" style="360" customWidth="1"/>
    <col min="10248" max="10248" width="16.5703125" style="360" bestFit="1" customWidth="1"/>
    <col min="10249" max="10496" width="11.42578125" style="360"/>
    <col min="10497" max="10497" width="15.85546875" style="360" customWidth="1"/>
    <col min="10498" max="10498" width="18.7109375" style="360" customWidth="1"/>
    <col min="10499" max="10499" width="17.7109375" style="360" customWidth="1"/>
    <col min="10500" max="10500" width="17" style="360" customWidth="1"/>
    <col min="10501" max="10503" width="15.7109375" style="360" customWidth="1"/>
    <col min="10504" max="10504" width="16.5703125" style="360" bestFit="1" customWidth="1"/>
    <col min="10505" max="10752" width="11.42578125" style="360"/>
    <col min="10753" max="10753" width="15.85546875" style="360" customWidth="1"/>
    <col min="10754" max="10754" width="18.7109375" style="360" customWidth="1"/>
    <col min="10755" max="10755" width="17.7109375" style="360" customWidth="1"/>
    <col min="10756" max="10756" width="17" style="360" customWidth="1"/>
    <col min="10757" max="10759" width="15.7109375" style="360" customWidth="1"/>
    <col min="10760" max="10760" width="16.5703125" style="360" bestFit="1" customWidth="1"/>
    <col min="10761" max="11008" width="11.42578125" style="360"/>
    <col min="11009" max="11009" width="15.85546875" style="360" customWidth="1"/>
    <col min="11010" max="11010" width="18.7109375" style="360" customWidth="1"/>
    <col min="11011" max="11011" width="17.7109375" style="360" customWidth="1"/>
    <col min="11012" max="11012" width="17" style="360" customWidth="1"/>
    <col min="11013" max="11015" width="15.7109375" style="360" customWidth="1"/>
    <col min="11016" max="11016" width="16.5703125" style="360" bestFit="1" customWidth="1"/>
    <col min="11017" max="11264" width="11.42578125" style="360"/>
    <col min="11265" max="11265" width="15.85546875" style="360" customWidth="1"/>
    <col min="11266" max="11266" width="18.7109375" style="360" customWidth="1"/>
    <col min="11267" max="11267" width="17.7109375" style="360" customWidth="1"/>
    <col min="11268" max="11268" width="17" style="360" customWidth="1"/>
    <col min="11269" max="11271" width="15.7109375" style="360" customWidth="1"/>
    <col min="11272" max="11272" width="16.5703125" style="360" bestFit="1" customWidth="1"/>
    <col min="11273" max="11520" width="11.42578125" style="360"/>
    <col min="11521" max="11521" width="15.85546875" style="360" customWidth="1"/>
    <col min="11522" max="11522" width="18.7109375" style="360" customWidth="1"/>
    <col min="11523" max="11523" width="17.7109375" style="360" customWidth="1"/>
    <col min="11524" max="11524" width="17" style="360" customWidth="1"/>
    <col min="11525" max="11527" width="15.7109375" style="360" customWidth="1"/>
    <col min="11528" max="11528" width="16.5703125" style="360" bestFit="1" customWidth="1"/>
    <col min="11529" max="11776" width="11.42578125" style="360"/>
    <col min="11777" max="11777" width="15.85546875" style="360" customWidth="1"/>
    <col min="11778" max="11778" width="18.7109375" style="360" customWidth="1"/>
    <col min="11779" max="11779" width="17.7109375" style="360" customWidth="1"/>
    <col min="11780" max="11780" width="17" style="360" customWidth="1"/>
    <col min="11781" max="11783" width="15.7109375" style="360" customWidth="1"/>
    <col min="11784" max="11784" width="16.5703125" style="360" bestFit="1" customWidth="1"/>
    <col min="11785" max="12032" width="11.42578125" style="360"/>
    <col min="12033" max="12033" width="15.85546875" style="360" customWidth="1"/>
    <col min="12034" max="12034" width="18.7109375" style="360" customWidth="1"/>
    <col min="12035" max="12035" width="17.7109375" style="360" customWidth="1"/>
    <col min="12036" max="12036" width="17" style="360" customWidth="1"/>
    <col min="12037" max="12039" width="15.7109375" style="360" customWidth="1"/>
    <col min="12040" max="12040" width="16.5703125" style="360" bestFit="1" customWidth="1"/>
    <col min="12041" max="12288" width="11.42578125" style="360"/>
    <col min="12289" max="12289" width="15.85546875" style="360" customWidth="1"/>
    <col min="12290" max="12290" width="18.7109375" style="360" customWidth="1"/>
    <col min="12291" max="12291" width="17.7109375" style="360" customWidth="1"/>
    <col min="12292" max="12292" width="17" style="360" customWidth="1"/>
    <col min="12293" max="12295" width="15.7109375" style="360" customWidth="1"/>
    <col min="12296" max="12296" width="16.5703125" style="360" bestFit="1" customWidth="1"/>
    <col min="12297" max="12544" width="11.42578125" style="360"/>
    <col min="12545" max="12545" width="15.85546875" style="360" customWidth="1"/>
    <col min="12546" max="12546" width="18.7109375" style="360" customWidth="1"/>
    <col min="12547" max="12547" width="17.7109375" style="360" customWidth="1"/>
    <col min="12548" max="12548" width="17" style="360" customWidth="1"/>
    <col min="12549" max="12551" width="15.7109375" style="360" customWidth="1"/>
    <col min="12552" max="12552" width="16.5703125" style="360" bestFit="1" customWidth="1"/>
    <col min="12553" max="12800" width="11.42578125" style="360"/>
    <col min="12801" max="12801" width="15.85546875" style="360" customWidth="1"/>
    <col min="12802" max="12802" width="18.7109375" style="360" customWidth="1"/>
    <col min="12803" max="12803" width="17.7109375" style="360" customWidth="1"/>
    <col min="12804" max="12804" width="17" style="360" customWidth="1"/>
    <col min="12805" max="12807" width="15.7109375" style="360" customWidth="1"/>
    <col min="12808" max="12808" width="16.5703125" style="360" bestFit="1" customWidth="1"/>
    <col min="12809" max="13056" width="11.42578125" style="360"/>
    <col min="13057" max="13057" width="15.85546875" style="360" customWidth="1"/>
    <col min="13058" max="13058" width="18.7109375" style="360" customWidth="1"/>
    <col min="13059" max="13059" width="17.7109375" style="360" customWidth="1"/>
    <col min="13060" max="13060" width="17" style="360" customWidth="1"/>
    <col min="13061" max="13063" width="15.7109375" style="360" customWidth="1"/>
    <col min="13064" max="13064" width="16.5703125" style="360" bestFit="1" customWidth="1"/>
    <col min="13065" max="13312" width="11.42578125" style="360"/>
    <col min="13313" max="13313" width="15.85546875" style="360" customWidth="1"/>
    <col min="13314" max="13314" width="18.7109375" style="360" customWidth="1"/>
    <col min="13315" max="13315" width="17.7109375" style="360" customWidth="1"/>
    <col min="13316" max="13316" width="17" style="360" customWidth="1"/>
    <col min="13317" max="13319" width="15.7109375" style="360" customWidth="1"/>
    <col min="13320" max="13320" width="16.5703125" style="360" bestFit="1" customWidth="1"/>
    <col min="13321" max="13568" width="11.42578125" style="360"/>
    <col min="13569" max="13569" width="15.85546875" style="360" customWidth="1"/>
    <col min="13570" max="13570" width="18.7109375" style="360" customWidth="1"/>
    <col min="13571" max="13571" width="17.7109375" style="360" customWidth="1"/>
    <col min="13572" max="13572" width="17" style="360" customWidth="1"/>
    <col min="13573" max="13575" width="15.7109375" style="360" customWidth="1"/>
    <col min="13576" max="13576" width="16.5703125" style="360" bestFit="1" customWidth="1"/>
    <col min="13577" max="13824" width="11.42578125" style="360"/>
    <col min="13825" max="13825" width="15.85546875" style="360" customWidth="1"/>
    <col min="13826" max="13826" width="18.7109375" style="360" customWidth="1"/>
    <col min="13827" max="13827" width="17.7109375" style="360" customWidth="1"/>
    <col min="13828" max="13828" width="17" style="360" customWidth="1"/>
    <col min="13829" max="13831" width="15.7109375" style="360" customWidth="1"/>
    <col min="13832" max="13832" width="16.5703125" style="360" bestFit="1" customWidth="1"/>
    <col min="13833" max="14080" width="11.42578125" style="360"/>
    <col min="14081" max="14081" width="15.85546875" style="360" customWidth="1"/>
    <col min="14082" max="14082" width="18.7109375" style="360" customWidth="1"/>
    <col min="14083" max="14083" width="17.7109375" style="360" customWidth="1"/>
    <col min="14084" max="14084" width="17" style="360" customWidth="1"/>
    <col min="14085" max="14087" width="15.7109375" style="360" customWidth="1"/>
    <col min="14088" max="14088" width="16.5703125" style="360" bestFit="1" customWidth="1"/>
    <col min="14089" max="14336" width="11.42578125" style="360"/>
    <col min="14337" max="14337" width="15.85546875" style="360" customWidth="1"/>
    <col min="14338" max="14338" width="18.7109375" style="360" customWidth="1"/>
    <col min="14339" max="14339" width="17.7109375" style="360" customWidth="1"/>
    <col min="14340" max="14340" width="17" style="360" customWidth="1"/>
    <col min="14341" max="14343" width="15.7109375" style="360" customWidth="1"/>
    <col min="14344" max="14344" width="16.5703125" style="360" bestFit="1" customWidth="1"/>
    <col min="14345" max="14592" width="11.42578125" style="360"/>
    <col min="14593" max="14593" width="15.85546875" style="360" customWidth="1"/>
    <col min="14594" max="14594" width="18.7109375" style="360" customWidth="1"/>
    <col min="14595" max="14595" width="17.7109375" style="360" customWidth="1"/>
    <col min="14596" max="14596" width="17" style="360" customWidth="1"/>
    <col min="14597" max="14599" width="15.7109375" style="360" customWidth="1"/>
    <col min="14600" max="14600" width="16.5703125" style="360" bestFit="1" customWidth="1"/>
    <col min="14601" max="14848" width="11.42578125" style="360"/>
    <col min="14849" max="14849" width="15.85546875" style="360" customWidth="1"/>
    <col min="14850" max="14850" width="18.7109375" style="360" customWidth="1"/>
    <col min="14851" max="14851" width="17.7109375" style="360" customWidth="1"/>
    <col min="14852" max="14852" width="17" style="360" customWidth="1"/>
    <col min="14853" max="14855" width="15.7109375" style="360" customWidth="1"/>
    <col min="14856" max="14856" width="16.5703125" style="360" bestFit="1" customWidth="1"/>
    <col min="14857" max="15104" width="11.42578125" style="360"/>
    <col min="15105" max="15105" width="15.85546875" style="360" customWidth="1"/>
    <col min="15106" max="15106" width="18.7109375" style="360" customWidth="1"/>
    <col min="15107" max="15107" width="17.7109375" style="360" customWidth="1"/>
    <col min="15108" max="15108" width="17" style="360" customWidth="1"/>
    <col min="15109" max="15111" width="15.7109375" style="360" customWidth="1"/>
    <col min="15112" max="15112" width="16.5703125" style="360" bestFit="1" customWidth="1"/>
    <col min="15113" max="15360" width="11.42578125" style="360"/>
    <col min="15361" max="15361" width="15.85546875" style="360" customWidth="1"/>
    <col min="15362" max="15362" width="18.7109375" style="360" customWidth="1"/>
    <col min="15363" max="15363" width="17.7109375" style="360" customWidth="1"/>
    <col min="15364" max="15364" width="17" style="360" customWidth="1"/>
    <col min="15365" max="15367" width="15.7109375" style="360" customWidth="1"/>
    <col min="15368" max="15368" width="16.5703125" style="360" bestFit="1" customWidth="1"/>
    <col min="15369" max="15616" width="11.42578125" style="360"/>
    <col min="15617" max="15617" width="15.85546875" style="360" customWidth="1"/>
    <col min="15618" max="15618" width="18.7109375" style="360" customWidth="1"/>
    <col min="15619" max="15619" width="17.7109375" style="360" customWidth="1"/>
    <col min="15620" max="15620" width="17" style="360" customWidth="1"/>
    <col min="15621" max="15623" width="15.7109375" style="360" customWidth="1"/>
    <col min="15624" max="15624" width="16.5703125" style="360" bestFit="1" customWidth="1"/>
    <col min="15625" max="15872" width="11.42578125" style="360"/>
    <col min="15873" max="15873" width="15.85546875" style="360" customWidth="1"/>
    <col min="15874" max="15874" width="18.7109375" style="360" customWidth="1"/>
    <col min="15875" max="15875" width="17.7109375" style="360" customWidth="1"/>
    <col min="15876" max="15876" width="17" style="360" customWidth="1"/>
    <col min="15877" max="15879" width="15.7109375" style="360" customWidth="1"/>
    <col min="15880" max="15880" width="16.5703125" style="360" bestFit="1" customWidth="1"/>
    <col min="15881" max="16128" width="11.42578125" style="360"/>
    <col min="16129" max="16129" width="15.85546875" style="360" customWidth="1"/>
    <col min="16130" max="16130" width="18.7109375" style="360" customWidth="1"/>
    <col min="16131" max="16131" width="17.7109375" style="360" customWidth="1"/>
    <col min="16132" max="16132" width="17" style="360" customWidth="1"/>
    <col min="16133" max="16135" width="15.7109375" style="360" customWidth="1"/>
    <col min="16136" max="16136" width="16.5703125" style="360" bestFit="1" customWidth="1"/>
    <col min="16137" max="16384" width="11.42578125" style="360"/>
  </cols>
  <sheetData>
    <row r="1" spans="1:8" s="333" customFormat="1" ht="18" customHeight="1" x14ac:dyDescent="0.35">
      <c r="A1" s="485" t="s">
        <v>218</v>
      </c>
      <c r="B1" s="486"/>
      <c r="C1" s="486"/>
      <c r="D1" s="486"/>
      <c r="E1" s="486"/>
      <c r="F1" s="486"/>
      <c r="G1" s="486"/>
      <c r="H1" s="487"/>
    </row>
    <row r="2" spans="1:8" s="101" customFormat="1" ht="14.25" customHeight="1" x14ac:dyDescent="0.2">
      <c r="C2" s="477" t="s">
        <v>203</v>
      </c>
      <c r="D2" s="477"/>
      <c r="E2" s="488"/>
      <c r="F2" s="488"/>
      <c r="G2" s="488"/>
    </row>
    <row r="3" spans="1:8" s="101" customFormat="1" ht="15" customHeight="1" x14ac:dyDescent="0.2">
      <c r="A3" s="334" t="s">
        <v>204</v>
      </c>
      <c r="B3" s="335" t="s">
        <v>20</v>
      </c>
      <c r="C3" s="489" t="s">
        <v>205</v>
      </c>
      <c r="D3" s="490"/>
      <c r="E3" s="338"/>
      <c r="F3" s="338"/>
    </row>
    <row r="4" spans="1:8" s="101" customFormat="1" ht="15" customHeight="1" x14ac:dyDescent="0.2">
      <c r="A4" s="339" t="s">
        <v>219</v>
      </c>
      <c r="B4" s="340"/>
      <c r="C4" s="483"/>
      <c r="D4" s="484"/>
      <c r="G4" s="341"/>
    </row>
    <row r="5" spans="1:8" s="101" customFormat="1" ht="15" customHeight="1" x14ac:dyDescent="0.2">
      <c r="A5" s="339" t="s">
        <v>220</v>
      </c>
      <c r="B5" s="342"/>
      <c r="C5" s="478"/>
      <c r="D5" s="479"/>
      <c r="E5" s="491" t="s">
        <v>221</v>
      </c>
      <c r="F5" s="492"/>
      <c r="G5" s="341"/>
    </row>
    <row r="6" spans="1:8" s="101" customFormat="1" ht="15" customHeight="1" x14ac:dyDescent="0.2">
      <c r="A6" s="339" t="s">
        <v>222</v>
      </c>
      <c r="B6" s="340"/>
      <c r="C6" s="483"/>
      <c r="D6" s="484"/>
      <c r="E6" s="344" t="str">
        <f>CONCATENATE("Linea A"," ",'01 Producción'!A20)</f>
        <v>Linea A Chorizos</v>
      </c>
      <c r="F6" s="345"/>
      <c r="G6" s="341"/>
    </row>
    <row r="7" spans="1:8" s="101" customFormat="1" ht="15" customHeight="1" x14ac:dyDescent="0.2">
      <c r="A7" s="339" t="s">
        <v>210</v>
      </c>
      <c r="B7" s="340"/>
      <c r="C7" s="483"/>
      <c r="D7" s="484"/>
      <c r="E7" s="339"/>
      <c r="F7" s="346"/>
      <c r="G7" s="341"/>
    </row>
    <row r="8" spans="1:8" s="101" customFormat="1" ht="15" customHeight="1" x14ac:dyDescent="0.2">
      <c r="A8" s="339" t="s">
        <v>212</v>
      </c>
      <c r="B8" s="342"/>
      <c r="C8" s="478"/>
      <c r="D8" s="479"/>
      <c r="E8" s="344" t="str">
        <f>CONCATENATE("Linea B", " ",'01 Producción'!A21)</f>
        <v>Linea B Butifarras</v>
      </c>
      <c r="F8" s="345"/>
      <c r="G8" s="341"/>
    </row>
    <row r="9" spans="1:8" s="101" customFormat="1" ht="15" customHeight="1" x14ac:dyDescent="0.2">
      <c r="A9" s="339" t="s">
        <v>211</v>
      </c>
      <c r="B9" s="340"/>
      <c r="C9" s="483"/>
      <c r="D9" s="484"/>
      <c r="E9" s="347"/>
      <c r="F9" s="348"/>
    </row>
    <row r="10" spans="1:8" s="101" customFormat="1" ht="15" customHeight="1" x14ac:dyDescent="0.2">
      <c r="A10" s="347" t="s">
        <v>181</v>
      </c>
      <c r="B10" s="349"/>
      <c r="C10" s="493"/>
      <c r="D10" s="494"/>
    </row>
    <row r="11" spans="1:8" s="101" customFormat="1" ht="15" customHeight="1" x14ac:dyDescent="0.2"/>
    <row r="12" spans="1:8" s="101" customFormat="1" ht="15" customHeight="1" x14ac:dyDescent="0.2">
      <c r="A12" s="477" t="s">
        <v>223</v>
      </c>
      <c r="B12" s="477"/>
      <c r="C12" s="477"/>
      <c r="D12" s="477"/>
      <c r="E12" s="477"/>
      <c r="F12" s="477"/>
      <c r="G12" s="477"/>
      <c r="H12" s="477"/>
    </row>
    <row r="13" spans="1:8" s="101" customFormat="1" ht="15" customHeight="1" x14ac:dyDescent="0.2">
      <c r="A13" s="352" t="s">
        <v>113</v>
      </c>
      <c r="B13" s="353" t="str">
        <f>+'01 Producción'!B25</f>
        <v>Trimestre I</v>
      </c>
      <c r="C13" s="353" t="str">
        <f>+'01 Producción'!C25</f>
        <v>Trimestre II</v>
      </c>
      <c r="D13" s="353" t="str">
        <f>+'01 Producción'!D25</f>
        <v>Trimestre III</v>
      </c>
      <c r="E13" s="353" t="str">
        <f>+'01 Producción'!E25</f>
        <v>Trimestre IV</v>
      </c>
      <c r="F13" s="354" t="s">
        <v>116</v>
      </c>
    </row>
    <row r="14" spans="1:8" s="101" customFormat="1" ht="25.5" customHeight="1" x14ac:dyDescent="0.2">
      <c r="A14" s="355" t="s">
        <v>193</v>
      </c>
      <c r="B14" s="356"/>
      <c r="C14" s="356"/>
      <c r="D14" s="356"/>
      <c r="E14" s="356"/>
      <c r="F14" s="357"/>
    </row>
    <row r="15" spans="1:8" s="101" customFormat="1" ht="25.5" customHeight="1" x14ac:dyDescent="0.2">
      <c r="A15" s="358" t="s">
        <v>176</v>
      </c>
      <c r="B15" s="356"/>
      <c r="C15" s="356"/>
      <c r="D15" s="356"/>
      <c r="E15" s="356"/>
      <c r="F15" s="357"/>
    </row>
    <row r="16" spans="1:8" s="101" customFormat="1" ht="25.5" customHeight="1" x14ac:dyDescent="0.2">
      <c r="A16" s="358" t="s">
        <v>192</v>
      </c>
      <c r="B16" s="356"/>
      <c r="C16" s="356"/>
      <c r="D16" s="356"/>
      <c r="E16" s="356"/>
      <c r="F16" s="357"/>
    </row>
    <row r="17" spans="1:6" s="101" customFormat="1" ht="25.5" customHeight="1" x14ac:dyDescent="0.2">
      <c r="A17" s="358" t="s">
        <v>191</v>
      </c>
      <c r="B17" s="356"/>
      <c r="C17" s="356"/>
      <c r="D17" s="356"/>
      <c r="E17" s="356"/>
      <c r="F17" s="357"/>
    </row>
    <row r="18" spans="1:6" s="101" customFormat="1" ht="25.5" customHeight="1" x14ac:dyDescent="0.2">
      <c r="A18" s="358" t="s">
        <v>190</v>
      </c>
      <c r="B18" s="356"/>
      <c r="C18" s="356"/>
      <c r="D18" s="356"/>
      <c r="E18" s="356"/>
      <c r="F18" s="357"/>
    </row>
    <row r="19" spans="1:6" s="101" customFormat="1" ht="25.5" customHeight="1" x14ac:dyDescent="0.2">
      <c r="A19" s="358" t="s">
        <v>189</v>
      </c>
      <c r="B19" s="356"/>
      <c r="C19" s="356"/>
      <c r="D19" s="356"/>
      <c r="E19" s="356"/>
      <c r="F19" s="357"/>
    </row>
    <row r="20" spans="1:6" s="101" customFormat="1" ht="25.5" customHeight="1" x14ac:dyDescent="0.2">
      <c r="A20" s="358" t="s">
        <v>91</v>
      </c>
      <c r="B20" s="356"/>
      <c r="C20" s="356"/>
      <c r="D20" s="356"/>
      <c r="E20" s="356"/>
      <c r="F20" s="357"/>
    </row>
    <row r="21" spans="1:6" s="101" customFormat="1" ht="25.5" customHeight="1" x14ac:dyDescent="0.2">
      <c r="A21" s="358" t="s">
        <v>188</v>
      </c>
      <c r="B21" s="356"/>
      <c r="C21" s="356"/>
      <c r="D21" s="356"/>
      <c r="E21" s="356"/>
      <c r="F21" s="357"/>
    </row>
    <row r="22" spans="1:6" s="101" customFormat="1" ht="25.5" customHeight="1" x14ac:dyDescent="0.2">
      <c r="A22" s="358" t="s">
        <v>187</v>
      </c>
      <c r="B22" s="356"/>
      <c r="C22" s="356"/>
      <c r="D22" s="356"/>
      <c r="E22" s="356"/>
      <c r="F22" s="357"/>
    </row>
    <row r="23" spans="1:6" s="101" customFormat="1" ht="25.5" customHeight="1" x14ac:dyDescent="0.2">
      <c r="A23" s="358" t="s">
        <v>224</v>
      </c>
      <c r="B23" s="356"/>
      <c r="C23" s="356"/>
      <c r="D23" s="356"/>
      <c r="E23" s="356"/>
      <c r="F23" s="357"/>
    </row>
    <row r="24" spans="1:6" s="101" customFormat="1" ht="25.5" customHeight="1" x14ac:dyDescent="0.2">
      <c r="A24" s="358" t="s">
        <v>182</v>
      </c>
      <c r="B24" s="356"/>
      <c r="C24" s="356"/>
      <c r="D24" s="356"/>
      <c r="E24" s="356"/>
      <c r="F24" s="357"/>
    </row>
    <row r="25" spans="1:6" s="101" customFormat="1" ht="25.5" customHeight="1" x14ac:dyDescent="0.2">
      <c r="A25" s="358" t="s">
        <v>181</v>
      </c>
      <c r="B25" s="356"/>
      <c r="C25" s="356"/>
      <c r="D25" s="356"/>
      <c r="E25" s="356"/>
      <c r="F25" s="357"/>
    </row>
    <row r="26" spans="1:6" s="101" customFormat="1" ht="25.5" customHeight="1" x14ac:dyDescent="0.2">
      <c r="A26" s="359" t="str">
        <f>CONCATENATE($H$26," ",'01 Producción'!A4)</f>
        <v xml:space="preserve"> Chorizos</v>
      </c>
      <c r="B26" s="356"/>
      <c r="C26" s="356"/>
      <c r="D26" s="356"/>
      <c r="E26" s="356"/>
      <c r="F26" s="357"/>
    </row>
    <row r="27" spans="1:6" s="101" customFormat="1" ht="25.5" customHeight="1" x14ac:dyDescent="0.2">
      <c r="A27" s="359" t="str">
        <f>CONCATENATE($H$26," ",'01 Producción'!A5)</f>
        <v xml:space="preserve"> Butifarras</v>
      </c>
      <c r="B27" s="356"/>
      <c r="C27" s="356"/>
      <c r="D27" s="356"/>
      <c r="E27" s="356"/>
      <c r="F27" s="357"/>
    </row>
    <row r="30" spans="1:6" s="101" customFormat="1" ht="14.1" customHeight="1" x14ac:dyDescent="0.2">
      <c r="A30" s="358"/>
      <c r="B30" s="356"/>
      <c r="C30" s="356"/>
      <c r="D30" s="356"/>
      <c r="E30" s="356"/>
      <c r="F30" s="357"/>
    </row>
    <row r="31" spans="1:6" s="102" customFormat="1" ht="21.75" customHeight="1" x14ac:dyDescent="0.2">
      <c r="A31" s="361" t="s">
        <v>116</v>
      </c>
      <c r="B31" s="362">
        <f>SUM(B14:B27)</f>
        <v>0</v>
      </c>
      <c r="C31" s="362">
        <f>SUM(C14:C27)</f>
        <v>0</v>
      </c>
      <c r="D31" s="362">
        <f>SUM(D14:D27)</f>
        <v>0</v>
      </c>
      <c r="E31" s="362">
        <f>SUM(E14:E27)</f>
        <v>0</v>
      </c>
      <c r="F31" s="362">
        <f>SUM(F14:F27)</f>
        <v>0</v>
      </c>
    </row>
    <row r="32" spans="1:6" s="101" customFormat="1" ht="11.25" x14ac:dyDescent="0.2"/>
    <row r="33" s="101" customFormat="1" ht="11.25" x14ac:dyDescent="0.2"/>
    <row r="34" s="101" customFormat="1" ht="11.25" x14ac:dyDescent="0.2"/>
    <row r="35" s="101" customFormat="1" ht="11.25" x14ac:dyDescent="0.2"/>
    <row r="36" s="101" customFormat="1" ht="11.25" x14ac:dyDescent="0.2"/>
    <row r="37" s="101" customFormat="1" ht="11.25" x14ac:dyDescent="0.2"/>
    <row r="38" s="101" customFormat="1" ht="11.25" x14ac:dyDescent="0.2"/>
    <row r="39" s="101" customFormat="1" ht="11.25" x14ac:dyDescent="0.2"/>
    <row r="40" s="101" customFormat="1" ht="11.25" x14ac:dyDescent="0.2"/>
    <row r="41" s="101" customFormat="1" ht="11.25" x14ac:dyDescent="0.2"/>
    <row r="42" s="101" customFormat="1" ht="11.25" x14ac:dyDescent="0.2"/>
    <row r="43" s="101" customFormat="1" ht="11.25" x14ac:dyDescent="0.2"/>
    <row r="44" s="101" customFormat="1" ht="11.25" x14ac:dyDescent="0.2"/>
    <row r="45" s="101" customFormat="1" ht="11.25" x14ac:dyDescent="0.2"/>
    <row r="46" s="101" customFormat="1" ht="11.25" x14ac:dyDescent="0.2"/>
    <row r="47" s="101" customFormat="1" ht="11.25" x14ac:dyDescent="0.2"/>
    <row r="48" s="101" customFormat="1" ht="11.25" x14ac:dyDescent="0.2"/>
    <row r="49" s="101" customFormat="1" ht="11.25" x14ac:dyDescent="0.2"/>
    <row r="50" s="101" customFormat="1" ht="11.25" x14ac:dyDescent="0.2"/>
    <row r="51" s="101" customFormat="1" ht="11.25" x14ac:dyDescent="0.2"/>
    <row r="52" s="101" customFormat="1" ht="11.25" x14ac:dyDescent="0.2"/>
    <row r="53" s="101" customFormat="1" ht="11.25" x14ac:dyDescent="0.2"/>
    <row r="54" s="101" customFormat="1" ht="11.25" x14ac:dyDescent="0.2"/>
    <row r="55" s="101" customFormat="1" ht="11.25" x14ac:dyDescent="0.2"/>
    <row r="56" s="101" customFormat="1" ht="11.25" x14ac:dyDescent="0.2"/>
    <row r="57" s="101" customFormat="1" ht="11.25" x14ac:dyDescent="0.2"/>
    <row r="58" s="101" customFormat="1" ht="11.25" x14ac:dyDescent="0.2"/>
    <row r="59" s="101" customFormat="1" ht="11.25" x14ac:dyDescent="0.2"/>
    <row r="60" s="101" customFormat="1" ht="11.25" x14ac:dyDescent="0.2"/>
    <row r="61" s="101" customFormat="1" ht="11.25" x14ac:dyDescent="0.2"/>
    <row r="62" s="101" customFormat="1" ht="11.25" x14ac:dyDescent="0.2"/>
    <row r="63" s="101" customFormat="1" ht="11.25" x14ac:dyDescent="0.2"/>
    <row r="64" s="101" customFormat="1" ht="11.25" x14ac:dyDescent="0.2"/>
    <row r="65" s="101" customFormat="1" ht="11.25" x14ac:dyDescent="0.2"/>
    <row r="66" s="101" customFormat="1" ht="11.25" x14ac:dyDescent="0.2"/>
    <row r="67" s="101" customFormat="1" ht="11.25" x14ac:dyDescent="0.2"/>
    <row r="68" s="101" customFormat="1" ht="11.25" x14ac:dyDescent="0.2"/>
    <row r="69" s="101" customFormat="1" ht="11.25" x14ac:dyDescent="0.2"/>
    <row r="70" s="101" customFormat="1" ht="11.25" x14ac:dyDescent="0.2"/>
    <row r="71" s="101" customFormat="1" ht="11.25" x14ac:dyDescent="0.2"/>
    <row r="72" s="101" customFormat="1" ht="11.25" x14ac:dyDescent="0.2"/>
    <row r="73" s="101" customFormat="1" ht="11.25" x14ac:dyDescent="0.2"/>
    <row r="74" s="101" customFormat="1" ht="11.25" x14ac:dyDescent="0.2"/>
    <row r="75" s="101" customFormat="1" ht="11.25" x14ac:dyDescent="0.2"/>
    <row r="76" s="101" customFormat="1" ht="11.25" x14ac:dyDescent="0.2"/>
    <row r="77" s="101" customFormat="1" ht="11.25" x14ac:dyDescent="0.2"/>
    <row r="78" s="101" customFormat="1" ht="11.25" x14ac:dyDescent="0.2"/>
    <row r="79" s="101" customFormat="1" ht="11.25" x14ac:dyDescent="0.2"/>
    <row r="80" s="101" customFormat="1" ht="11.25" x14ac:dyDescent="0.2"/>
    <row r="81" s="101" customFormat="1" ht="11.25" x14ac:dyDescent="0.2"/>
    <row r="82" s="101" customFormat="1" ht="11.25" x14ac:dyDescent="0.2"/>
    <row r="83" s="101" customFormat="1" ht="11.25" x14ac:dyDescent="0.2"/>
    <row r="84" s="101" customFormat="1" ht="11.25" x14ac:dyDescent="0.2"/>
    <row r="85" s="101" customFormat="1" ht="11.25" x14ac:dyDescent="0.2"/>
    <row r="86" s="101" customFormat="1" ht="11.25" x14ac:dyDescent="0.2"/>
    <row r="87" s="101" customFormat="1" ht="11.25" x14ac:dyDescent="0.2"/>
    <row r="88" s="101" customFormat="1" ht="11.25" x14ac:dyDescent="0.2"/>
    <row r="89" s="101" customFormat="1" ht="11.25" x14ac:dyDescent="0.2"/>
    <row r="90" s="101" customFormat="1" ht="11.25" x14ac:dyDescent="0.2"/>
    <row r="91" s="101" customFormat="1" ht="11.25" x14ac:dyDescent="0.2"/>
    <row r="92" s="101" customFormat="1" ht="11.25" x14ac:dyDescent="0.2"/>
    <row r="93" s="101" customFormat="1" ht="11.25" x14ac:dyDescent="0.2"/>
    <row r="94" s="101" customFormat="1" ht="11.25" x14ac:dyDescent="0.2"/>
    <row r="95" s="101" customFormat="1" ht="11.25" x14ac:dyDescent="0.2"/>
    <row r="96" s="101" customFormat="1" ht="11.25" x14ac:dyDescent="0.2"/>
    <row r="97" s="101" customFormat="1" ht="11.25" x14ac:dyDescent="0.2"/>
    <row r="98" s="101" customFormat="1" ht="11.25" x14ac:dyDescent="0.2"/>
    <row r="99" s="101" customFormat="1" ht="11.25" x14ac:dyDescent="0.2"/>
    <row r="100" s="101" customFormat="1" ht="11.25" x14ac:dyDescent="0.2"/>
    <row r="101" s="101" customFormat="1" ht="11.25" x14ac:dyDescent="0.2"/>
    <row r="102" s="101" customFormat="1" ht="11.25" x14ac:dyDescent="0.2"/>
    <row r="103" s="101" customFormat="1" ht="11.25" x14ac:dyDescent="0.2"/>
    <row r="104" s="101" customFormat="1" ht="11.25" x14ac:dyDescent="0.2"/>
    <row r="105" s="101" customFormat="1" ht="11.25" x14ac:dyDescent="0.2"/>
    <row r="106" s="101" customFormat="1" ht="11.25" x14ac:dyDescent="0.2"/>
    <row r="107" s="101" customFormat="1" ht="11.25" x14ac:dyDescent="0.2"/>
    <row r="108" s="101" customFormat="1" ht="11.25" x14ac:dyDescent="0.2"/>
    <row r="109" s="101" customFormat="1" ht="11.25" x14ac:dyDescent="0.2"/>
    <row r="110" s="101" customFormat="1" ht="11.25" x14ac:dyDescent="0.2"/>
    <row r="111" s="101" customFormat="1" ht="11.25" x14ac:dyDescent="0.2"/>
    <row r="112" s="101" customFormat="1" ht="11.25" x14ac:dyDescent="0.2"/>
    <row r="113" s="101" customFormat="1" ht="11.25" x14ac:dyDescent="0.2"/>
    <row r="114" s="101" customFormat="1" ht="11.25" x14ac:dyDescent="0.2"/>
    <row r="115" s="101" customFormat="1" ht="11.25" x14ac:dyDescent="0.2"/>
    <row r="116" s="101" customFormat="1" ht="11.25" x14ac:dyDescent="0.2"/>
    <row r="117" s="101" customFormat="1" ht="11.25" x14ac:dyDescent="0.2"/>
    <row r="118" s="101" customFormat="1" ht="11.25" x14ac:dyDescent="0.2"/>
    <row r="119" s="101" customFormat="1" ht="11.25" x14ac:dyDescent="0.2"/>
    <row r="120" s="101" customFormat="1" ht="11.25" x14ac:dyDescent="0.2"/>
    <row r="121" s="101" customFormat="1" ht="11.25" x14ac:dyDescent="0.2"/>
    <row r="122" s="101" customFormat="1" ht="11.25" x14ac:dyDescent="0.2"/>
    <row r="123" s="101" customFormat="1" ht="11.25" x14ac:dyDescent="0.2"/>
    <row r="124" s="101" customFormat="1" ht="11.25" x14ac:dyDescent="0.2"/>
    <row r="125" s="101" customFormat="1" ht="11.25" x14ac:dyDescent="0.2"/>
    <row r="126" s="101" customFormat="1" ht="11.25" x14ac:dyDescent="0.2"/>
    <row r="127" s="101" customFormat="1" ht="11.25" x14ac:dyDescent="0.2"/>
    <row r="128" s="101" customFormat="1" ht="11.25" x14ac:dyDescent="0.2"/>
    <row r="129" s="101" customFormat="1" ht="11.25" x14ac:dyDescent="0.2"/>
    <row r="130" s="101" customFormat="1" ht="11.25" x14ac:dyDescent="0.2"/>
    <row r="131" s="101" customFormat="1" ht="11.25" x14ac:dyDescent="0.2"/>
    <row r="132" s="101" customFormat="1" ht="11.25" x14ac:dyDescent="0.2"/>
    <row r="133" s="101" customFormat="1" ht="11.25" x14ac:dyDescent="0.2"/>
    <row r="134" s="101" customFormat="1" ht="11.25" x14ac:dyDescent="0.2"/>
    <row r="135" s="101" customFormat="1" ht="11.25" x14ac:dyDescent="0.2"/>
    <row r="136" s="101" customFormat="1" ht="11.25" x14ac:dyDescent="0.2"/>
    <row r="137" s="101" customFormat="1" ht="11.25" x14ac:dyDescent="0.2"/>
    <row r="138" s="101" customFormat="1" ht="11.25" x14ac:dyDescent="0.2"/>
    <row r="139" s="101" customFormat="1" ht="11.25" x14ac:dyDescent="0.2"/>
    <row r="140" s="101" customFormat="1" ht="11.25" x14ac:dyDescent="0.2"/>
    <row r="141" s="101" customFormat="1" ht="11.25" x14ac:dyDescent="0.2"/>
    <row r="142" s="101" customFormat="1" ht="11.25" x14ac:dyDescent="0.2"/>
    <row r="143" s="101" customFormat="1" ht="11.25" x14ac:dyDescent="0.2"/>
    <row r="144" s="101" customFormat="1" ht="11.25" x14ac:dyDescent="0.2"/>
    <row r="145" s="101" customFormat="1" ht="11.25" x14ac:dyDescent="0.2"/>
    <row r="146" s="101" customFormat="1" ht="11.25" x14ac:dyDescent="0.2"/>
    <row r="147" s="101" customFormat="1" ht="11.25" x14ac:dyDescent="0.2"/>
    <row r="148" s="101" customFormat="1" ht="11.25" x14ac:dyDescent="0.2"/>
    <row r="149" s="101" customFormat="1" ht="11.25" x14ac:dyDescent="0.2"/>
    <row r="150" s="101" customFormat="1" ht="11.25" x14ac:dyDescent="0.2"/>
    <row r="151" s="101" customFormat="1" ht="11.25" x14ac:dyDescent="0.2"/>
    <row r="152" s="101" customFormat="1" ht="11.25" x14ac:dyDescent="0.2"/>
    <row r="153" s="101" customFormat="1" ht="11.25" x14ac:dyDescent="0.2"/>
    <row r="154" s="101" customFormat="1" ht="11.25" x14ac:dyDescent="0.2"/>
    <row r="155" s="101" customFormat="1" ht="11.25" x14ac:dyDescent="0.2"/>
    <row r="156" s="101" customFormat="1" ht="11.25" x14ac:dyDescent="0.2"/>
    <row r="157" s="101" customFormat="1" ht="11.25" x14ac:dyDescent="0.2"/>
    <row r="158" s="101" customFormat="1" ht="11.25" x14ac:dyDescent="0.2"/>
    <row r="159" s="101" customFormat="1" ht="11.25" x14ac:dyDescent="0.2"/>
    <row r="160" s="101" customFormat="1" ht="11.25" x14ac:dyDescent="0.2"/>
    <row r="161" s="101" customFormat="1" ht="11.25" x14ac:dyDescent="0.2"/>
    <row r="162" s="101" customFormat="1" ht="11.25" x14ac:dyDescent="0.2"/>
    <row r="163" s="101" customFormat="1" ht="11.25" x14ac:dyDescent="0.2"/>
    <row r="164" s="101" customFormat="1" ht="11.25" x14ac:dyDescent="0.2"/>
    <row r="165" s="101" customFormat="1" ht="11.25" x14ac:dyDescent="0.2"/>
    <row r="166" s="101" customFormat="1" ht="11.25" x14ac:dyDescent="0.2"/>
    <row r="167" s="101" customFormat="1" ht="11.25" x14ac:dyDescent="0.2"/>
    <row r="168" s="101" customFormat="1" ht="11.25" x14ac:dyDescent="0.2"/>
    <row r="169" s="101" customFormat="1" ht="11.25" x14ac:dyDescent="0.2"/>
    <row r="170" s="101" customFormat="1" ht="11.25" x14ac:dyDescent="0.2"/>
    <row r="171" s="101" customFormat="1" ht="11.25" x14ac:dyDescent="0.2"/>
    <row r="172" s="101" customFormat="1" ht="11.25" x14ac:dyDescent="0.2"/>
    <row r="173" s="101" customFormat="1" ht="11.25" x14ac:dyDescent="0.2"/>
    <row r="174" s="101" customFormat="1" ht="11.25" x14ac:dyDescent="0.2"/>
    <row r="175" s="101" customFormat="1" ht="11.25" x14ac:dyDescent="0.2"/>
    <row r="176" s="101" customFormat="1" ht="11.25" x14ac:dyDescent="0.2"/>
    <row r="177" s="101" customFormat="1" ht="11.25" x14ac:dyDescent="0.2"/>
    <row r="178" s="101" customFormat="1" ht="11.25" x14ac:dyDescent="0.2"/>
    <row r="179" s="101" customFormat="1" ht="11.25" x14ac:dyDescent="0.2"/>
    <row r="180" s="101" customFormat="1" ht="11.25" x14ac:dyDescent="0.2"/>
    <row r="181" s="101" customFormat="1" ht="11.25" x14ac:dyDescent="0.2"/>
    <row r="182" s="101" customFormat="1" ht="11.25" x14ac:dyDescent="0.2"/>
    <row r="183" s="101" customFormat="1" ht="11.25" x14ac:dyDescent="0.2"/>
    <row r="184" s="101" customFormat="1" ht="11.25" x14ac:dyDescent="0.2"/>
    <row r="185" s="101" customFormat="1" ht="11.25" x14ac:dyDescent="0.2"/>
    <row r="186" s="101" customFormat="1" ht="11.25" x14ac:dyDescent="0.2"/>
    <row r="187" s="101" customFormat="1" ht="11.25" x14ac:dyDescent="0.2"/>
    <row r="188" s="101" customFormat="1" ht="11.25" x14ac:dyDescent="0.2"/>
    <row r="189" s="101" customFormat="1" ht="11.25" x14ac:dyDescent="0.2"/>
    <row r="190" s="101" customFormat="1" ht="11.25" x14ac:dyDescent="0.2"/>
    <row r="191" s="101" customFormat="1" ht="11.25" x14ac:dyDescent="0.2"/>
    <row r="192" s="101" customFormat="1" ht="11.25" x14ac:dyDescent="0.2"/>
    <row r="193" s="101" customFormat="1" ht="11.25" x14ac:dyDescent="0.2"/>
    <row r="194" s="101" customFormat="1" ht="11.25" x14ac:dyDescent="0.2"/>
    <row r="195" s="101" customFormat="1" ht="11.25" x14ac:dyDescent="0.2"/>
    <row r="196" s="101" customFormat="1" ht="11.25" x14ac:dyDescent="0.2"/>
    <row r="197" s="101" customFormat="1" ht="11.25" x14ac:dyDescent="0.2"/>
    <row r="198" s="101" customFormat="1" ht="11.25" x14ac:dyDescent="0.2"/>
    <row r="199" s="101" customFormat="1" ht="11.25" x14ac:dyDescent="0.2"/>
    <row r="200" s="101" customFormat="1" ht="11.25" x14ac:dyDescent="0.2"/>
    <row r="201" s="101" customFormat="1" ht="11.25" x14ac:dyDescent="0.2"/>
    <row r="202" s="101" customFormat="1" ht="11.25" x14ac:dyDescent="0.2"/>
    <row r="203" s="101" customFormat="1" ht="11.25" x14ac:dyDescent="0.2"/>
    <row r="204" s="101" customFormat="1" ht="11.25" x14ac:dyDescent="0.2"/>
    <row r="205" s="101" customFormat="1" ht="11.25" x14ac:dyDescent="0.2"/>
    <row r="206" s="101" customFormat="1" ht="11.25" x14ac:dyDescent="0.2"/>
    <row r="207" s="101" customFormat="1" ht="11.25" x14ac:dyDescent="0.2"/>
    <row r="208" s="101" customFormat="1" ht="11.25" x14ac:dyDescent="0.2"/>
    <row r="209" s="101" customFormat="1" ht="11.25" x14ac:dyDescent="0.2"/>
    <row r="210" s="101" customFormat="1" ht="11.25" x14ac:dyDescent="0.2"/>
    <row r="211" s="101" customFormat="1" ht="11.25" x14ac:dyDescent="0.2"/>
    <row r="212" s="101" customFormat="1" ht="11.25" x14ac:dyDescent="0.2"/>
    <row r="213" s="101" customFormat="1" ht="11.25" x14ac:dyDescent="0.2"/>
    <row r="214" s="101" customFormat="1" ht="11.25" x14ac:dyDescent="0.2"/>
    <row r="215" s="101" customFormat="1" ht="11.25" x14ac:dyDescent="0.2"/>
    <row r="216" s="101" customFormat="1" ht="11.25" x14ac:dyDescent="0.2"/>
    <row r="217" s="101" customFormat="1" ht="11.25" x14ac:dyDescent="0.2"/>
    <row r="218" s="101" customFormat="1" ht="11.25" x14ac:dyDescent="0.2"/>
    <row r="219" s="101" customFormat="1" ht="11.25" x14ac:dyDescent="0.2"/>
    <row r="220" s="101" customFormat="1" ht="11.25" x14ac:dyDescent="0.2"/>
    <row r="221" s="101" customFormat="1" ht="11.25" x14ac:dyDescent="0.2"/>
    <row r="222" s="101" customFormat="1" ht="11.25" x14ac:dyDescent="0.2"/>
    <row r="223" s="101" customFormat="1" ht="11.25" x14ac:dyDescent="0.2"/>
    <row r="224" s="101" customFormat="1" ht="11.25" x14ac:dyDescent="0.2"/>
    <row r="225" s="101" customFormat="1" ht="11.25" x14ac:dyDescent="0.2"/>
    <row r="226" s="101" customFormat="1" ht="11.25" x14ac:dyDescent="0.2"/>
    <row r="227" s="101" customFormat="1" ht="11.25" x14ac:dyDescent="0.2"/>
    <row r="228" s="101" customFormat="1" ht="11.25" x14ac:dyDescent="0.2"/>
    <row r="229" s="101" customFormat="1" ht="11.25" x14ac:dyDescent="0.2"/>
    <row r="230" s="101" customFormat="1" ht="11.25" x14ac:dyDescent="0.2"/>
    <row r="231" s="101" customFormat="1" ht="11.25" x14ac:dyDescent="0.2"/>
    <row r="232" s="101" customFormat="1" ht="11.25" x14ac:dyDescent="0.2"/>
    <row r="233" s="101" customFormat="1" ht="11.25" x14ac:dyDescent="0.2"/>
    <row r="234" s="101" customFormat="1" ht="11.25" x14ac:dyDescent="0.2"/>
    <row r="235" s="101" customFormat="1" ht="11.25" x14ac:dyDescent="0.2"/>
    <row r="236" s="101" customFormat="1" ht="11.25" x14ac:dyDescent="0.2"/>
    <row r="237" s="101" customFormat="1" ht="11.25" x14ac:dyDescent="0.2"/>
    <row r="238" s="101" customFormat="1" ht="11.25" x14ac:dyDescent="0.2"/>
    <row r="239" s="101" customFormat="1" ht="11.25" x14ac:dyDescent="0.2"/>
    <row r="240" s="101" customFormat="1" ht="11.25" x14ac:dyDescent="0.2"/>
    <row r="241" s="101" customFormat="1" ht="11.25" x14ac:dyDescent="0.2"/>
    <row r="242" s="101" customFormat="1" ht="11.25" x14ac:dyDescent="0.2"/>
    <row r="243" s="101" customFormat="1" ht="11.25" x14ac:dyDescent="0.2"/>
    <row r="244" s="101" customFormat="1" ht="11.25" x14ac:dyDescent="0.2"/>
    <row r="245" s="101" customFormat="1" ht="11.25" x14ac:dyDescent="0.2"/>
    <row r="246" s="101" customFormat="1" ht="11.25" x14ac:dyDescent="0.2"/>
    <row r="247" s="101" customFormat="1" ht="11.25" x14ac:dyDescent="0.2"/>
    <row r="248" s="101" customFormat="1" ht="11.25" x14ac:dyDescent="0.2"/>
    <row r="249" s="101" customFormat="1" ht="11.25" x14ac:dyDescent="0.2"/>
    <row r="250" s="101" customFormat="1" ht="11.25" x14ac:dyDescent="0.2"/>
    <row r="251" s="101" customFormat="1" ht="11.25" x14ac:dyDescent="0.2"/>
    <row r="252" s="101" customFormat="1" ht="11.25" x14ac:dyDescent="0.2"/>
    <row r="253" s="101" customFormat="1" ht="11.25" x14ac:dyDescent="0.2"/>
    <row r="254" s="101" customFormat="1" ht="11.25" x14ac:dyDescent="0.2"/>
    <row r="255" s="101" customFormat="1" ht="11.25" x14ac:dyDescent="0.2"/>
    <row r="256" s="101" customFormat="1" ht="11.25" x14ac:dyDescent="0.2"/>
    <row r="257" s="101" customFormat="1" ht="11.25" x14ac:dyDescent="0.2"/>
    <row r="258" s="101" customFormat="1" ht="11.25" x14ac:dyDescent="0.2"/>
    <row r="259" s="101" customFormat="1" ht="11.25" x14ac:dyDescent="0.2"/>
    <row r="260" s="101" customFormat="1" ht="11.25" x14ac:dyDescent="0.2"/>
    <row r="261" s="101" customFormat="1" ht="11.25" x14ac:dyDescent="0.2"/>
    <row r="262" s="101" customFormat="1" ht="11.25" x14ac:dyDescent="0.2"/>
    <row r="263" s="101" customFormat="1" ht="11.25" x14ac:dyDescent="0.2"/>
    <row r="264" s="101" customFormat="1" ht="11.25" x14ac:dyDescent="0.2"/>
    <row r="265" s="101" customFormat="1" ht="11.25" x14ac:dyDescent="0.2"/>
    <row r="266" s="101" customFormat="1" ht="11.25" x14ac:dyDescent="0.2"/>
    <row r="267" s="101" customFormat="1" ht="11.25" x14ac:dyDescent="0.2"/>
    <row r="268" s="101" customFormat="1" ht="11.25" x14ac:dyDescent="0.2"/>
    <row r="269" s="101" customFormat="1" ht="11.25" x14ac:dyDescent="0.2"/>
    <row r="270" s="101" customFormat="1" ht="11.25" x14ac:dyDescent="0.2"/>
    <row r="271" s="101" customFormat="1" ht="11.25" x14ac:dyDescent="0.2"/>
    <row r="272" s="101" customFormat="1" ht="11.25" x14ac:dyDescent="0.2"/>
    <row r="273" s="101" customFormat="1" ht="11.25" x14ac:dyDescent="0.2"/>
    <row r="274" s="101" customFormat="1" ht="11.25" x14ac:dyDescent="0.2"/>
    <row r="275" s="101" customFormat="1" ht="11.25" x14ac:dyDescent="0.2"/>
    <row r="276" s="101" customFormat="1" ht="11.25" x14ac:dyDescent="0.2"/>
    <row r="277" s="101" customFormat="1" ht="11.25" x14ac:dyDescent="0.2"/>
    <row r="278" s="101" customFormat="1" ht="11.25" x14ac:dyDescent="0.2"/>
    <row r="279" s="101" customFormat="1" ht="11.25" x14ac:dyDescent="0.2"/>
    <row r="280" s="101" customFormat="1" ht="11.25" x14ac:dyDescent="0.2"/>
    <row r="281" s="101" customFormat="1" ht="11.25" x14ac:dyDescent="0.2"/>
    <row r="282" s="101" customFormat="1" ht="11.25" x14ac:dyDescent="0.2"/>
    <row r="283" s="101" customFormat="1" ht="11.25" x14ac:dyDescent="0.2"/>
    <row r="284" s="101" customFormat="1" ht="11.25" x14ac:dyDescent="0.2"/>
    <row r="285" s="101" customFormat="1" ht="11.25" x14ac:dyDescent="0.2"/>
    <row r="286" s="101" customFormat="1" ht="11.25" x14ac:dyDescent="0.2"/>
    <row r="287" s="101" customFormat="1" ht="11.25" x14ac:dyDescent="0.2"/>
    <row r="288" s="101" customFormat="1" ht="11.25" x14ac:dyDescent="0.2"/>
    <row r="289" s="101" customFormat="1" ht="11.25" x14ac:dyDescent="0.2"/>
    <row r="290" s="101" customFormat="1" ht="11.25" x14ac:dyDescent="0.2"/>
    <row r="291" s="101" customFormat="1" ht="11.25" x14ac:dyDescent="0.2"/>
    <row r="292" s="101" customFormat="1" ht="11.25" x14ac:dyDescent="0.2"/>
    <row r="293" s="101" customFormat="1" ht="11.25" x14ac:dyDescent="0.2"/>
    <row r="294" s="101" customFormat="1" ht="11.25" x14ac:dyDescent="0.2"/>
    <row r="295" s="101" customFormat="1" ht="11.25" x14ac:dyDescent="0.2"/>
    <row r="296" s="101" customFormat="1" ht="11.25" x14ac:dyDescent="0.2"/>
    <row r="297" s="101" customFormat="1" ht="11.25" x14ac:dyDescent="0.2"/>
    <row r="298" s="101" customFormat="1" ht="11.25" x14ac:dyDescent="0.2"/>
    <row r="299" s="101" customFormat="1" ht="11.25" x14ac:dyDescent="0.2"/>
    <row r="300" s="101" customFormat="1" ht="11.25" x14ac:dyDescent="0.2"/>
    <row r="301" s="101" customFormat="1" ht="11.25" x14ac:dyDescent="0.2"/>
    <row r="302" s="101" customFormat="1" ht="11.25" x14ac:dyDescent="0.2"/>
    <row r="303" s="101" customFormat="1" ht="11.25" x14ac:dyDescent="0.2"/>
    <row r="304" s="101" customFormat="1" ht="11.25" x14ac:dyDescent="0.2"/>
    <row r="305" s="101" customFormat="1" ht="11.25" x14ac:dyDescent="0.2"/>
    <row r="306" s="101" customFormat="1" ht="11.25" x14ac:dyDescent="0.2"/>
    <row r="307" s="101" customFormat="1" ht="11.25" x14ac:dyDescent="0.2"/>
    <row r="308" s="101" customFormat="1" ht="11.25" x14ac:dyDescent="0.2"/>
    <row r="309" s="101" customFormat="1" ht="11.25" x14ac:dyDescent="0.2"/>
    <row r="310" s="101" customFormat="1" ht="11.25" x14ac:dyDescent="0.2"/>
    <row r="311" s="101" customFormat="1" ht="11.25" x14ac:dyDescent="0.2"/>
    <row r="312" s="101" customFormat="1" ht="11.25" x14ac:dyDescent="0.2"/>
    <row r="313" s="101" customFormat="1" ht="11.25" x14ac:dyDescent="0.2"/>
    <row r="314" s="101" customFormat="1" ht="11.25" x14ac:dyDescent="0.2"/>
    <row r="315" s="101" customFormat="1" ht="11.25" x14ac:dyDescent="0.2"/>
    <row r="316" s="101" customFormat="1" ht="11.25" x14ac:dyDescent="0.2"/>
    <row r="317" s="101" customFormat="1" ht="11.25" x14ac:dyDescent="0.2"/>
    <row r="318" s="101" customFormat="1" ht="11.25" x14ac:dyDescent="0.2"/>
    <row r="319" s="101" customFormat="1" ht="11.25" x14ac:dyDescent="0.2"/>
    <row r="320" s="101" customFormat="1" ht="11.25" x14ac:dyDescent="0.2"/>
    <row r="321" s="101" customFormat="1" ht="11.25" x14ac:dyDescent="0.2"/>
  </sheetData>
  <mergeCells count="12">
    <mergeCell ref="A12:H12"/>
    <mergeCell ref="C6:D6"/>
    <mergeCell ref="C7:D7"/>
    <mergeCell ref="C8:D8"/>
    <mergeCell ref="C9:D9"/>
    <mergeCell ref="C10:D10"/>
    <mergeCell ref="A1:H1"/>
    <mergeCell ref="C2:G2"/>
    <mergeCell ref="C3:D3"/>
    <mergeCell ref="C4:D4"/>
    <mergeCell ref="C5:D5"/>
    <mergeCell ref="E5:F5"/>
  </mergeCells>
  <printOptions horizontalCentered="1" verticalCentered="1"/>
  <pageMargins left="0.19685039370078741" right="0.19685039370078741" top="0.19685039370078741" bottom="0.19685039370078741" header="0" footer="0"/>
  <pageSetup scale="95" orientation="landscape" cellComments="asDisplayed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La amistad</vt:lpstr>
      <vt:lpstr>M Estadisticos</vt:lpstr>
      <vt:lpstr>01 Producción</vt:lpstr>
      <vt:lpstr>02 Materia Prima</vt:lpstr>
      <vt:lpstr>03 Mano de obra </vt:lpstr>
      <vt:lpstr>04-A CIF </vt:lpstr>
      <vt:lpstr>04-B CLASIF. COSTOS</vt:lpstr>
      <vt:lpstr>05 GASTOS ADMINIST.</vt:lpstr>
      <vt:lpstr>06 GASTOS VENTA</vt:lpstr>
      <vt:lpstr>07 PROY. E de R</vt:lpstr>
      <vt:lpstr>08 PPTO GRAL</vt:lpstr>
      <vt:lpstr>09 Informe gerencial</vt:lpstr>
      <vt:lpstr>'02 Materia Prima'!Área_de_impresión</vt:lpstr>
      <vt:lpstr>'03 Mano de obra '!Área_de_impresión</vt:lpstr>
      <vt:lpstr>'04-A CIF '!Área_de_impresión</vt:lpstr>
      <vt:lpstr>'04-B CLASIF. COSTOS'!Área_de_impresión</vt:lpstr>
      <vt:lpstr>'05 GASTOS ADMINIST.'!Área_de_impresión</vt:lpstr>
      <vt:lpstr>'06 GASTOS VENTA'!Área_de_impresión</vt:lpstr>
      <vt:lpstr>'07 PROY. E de R'!Área_de_impresión</vt:lpstr>
      <vt:lpstr>'08 PPTO GRAL'!Área_de_impresión</vt:lpstr>
      <vt:lpstr>'09 Informe gerencial'!Área_de_impresión</vt:lpstr>
      <vt:lpstr>'La amistad'!Área_de_impresión</vt:lpstr>
      <vt:lpstr>'M Estadisticos'!Área_de_impresión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Verito</dc:creator>
  <cp:lastModifiedBy>401</cp:lastModifiedBy>
  <cp:lastPrinted>2020-05-21T15:41:37Z</cp:lastPrinted>
  <dcterms:created xsi:type="dcterms:W3CDTF">2012-02-21T05:44:31Z</dcterms:created>
  <dcterms:modified xsi:type="dcterms:W3CDTF">2023-06-08T20:55:34Z</dcterms:modified>
</cp:coreProperties>
</file>