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Tabelle1" sheetId="1" state="visible" r:id="rId1"/>
    <sheet name="Namenerzeugung" sheetId="2" state="visible" r:id="rId2"/>
  </sheets>
  <calcPr/>
</workbook>
</file>

<file path=xl/sharedStrings.xml><?xml version="1.0" encoding="utf-8"?>
<sst xmlns="http://schemas.openxmlformats.org/spreadsheetml/2006/main" count="127" uniqueCount="127">
  <si>
    <t xml:space="preserve">1. Ergebnisse für Zielszenario, ohne Blockheizkraftwerk (BHKW), Menschen leben in sanierten Gebäuden mit durchschnittlich 80 kWh/a/m²</t>
  </si>
  <si>
    <t xml:space="preserve">1. Zusammenfassung für Zielszenario, ohne Blockheizkraftwerk (BHKW), Einwohner leben in sanierten Gebäuden mit durchschnittlich 80 kWh/a/m²</t>
  </si>
  <si>
    <t>Größe:</t>
  </si>
  <si>
    <t>Einwohner</t>
  </si>
  <si>
    <t>Gemeindefläche</t>
  </si>
  <si>
    <t>Wärmebedarf</t>
  </si>
  <si>
    <t>Direktbeheizung</t>
  </si>
  <si>
    <t>Kollektorfläche</t>
  </si>
  <si>
    <t xml:space="preserve">externe Kollektorfläche</t>
  </si>
  <si>
    <t xml:space="preserve">interne Kollektorfläche</t>
  </si>
  <si>
    <t xml:space="preserve">Anteil Röhren</t>
  </si>
  <si>
    <t>Speichervolumen</t>
  </si>
  <si>
    <t xml:space="preserve">Tiefe Saisonspeicher</t>
  </si>
  <si>
    <t>Solarwärme</t>
  </si>
  <si>
    <t xml:space="preserve">gespeicherte Wärme</t>
  </si>
  <si>
    <t>Speicherverluste</t>
  </si>
  <si>
    <t>Netzverluste</t>
  </si>
  <si>
    <t xml:space="preserve">elektrische Fremdenergie</t>
  </si>
  <si>
    <t xml:space="preserve">Investition Speicher</t>
  </si>
  <si>
    <t xml:space="preserve">Investition Kollektoren</t>
  </si>
  <si>
    <t xml:space="preserve">Investition Verteilernetz</t>
  </si>
  <si>
    <t>Kosten</t>
  </si>
  <si>
    <t xml:space="preserve">Kosten Speicher</t>
  </si>
  <si>
    <t xml:space="preserve">Kosten Kollektoren</t>
  </si>
  <si>
    <t xml:space="preserve">Kosten Netz</t>
  </si>
  <si>
    <t>--&gt;</t>
  </si>
  <si>
    <t xml:space="preserve">verbrauchte Wärme</t>
  </si>
  <si>
    <t xml:space="preserve">Durchmesser Saisonspeicher</t>
  </si>
  <si>
    <t xml:space="preserve">Speicherverluste, relativ</t>
  </si>
  <si>
    <t xml:space="preserve">Kollektorfläche relativ</t>
  </si>
  <si>
    <t xml:space="preserve">Speicherkosten, vgl. LCOS</t>
  </si>
  <si>
    <t xml:space="preserve">elektrische Fremdenergie*)</t>
  </si>
  <si>
    <t xml:space="preserve">Fremdenergie*) bezüglich verbrauchter Wärme</t>
  </si>
  <si>
    <t>Beschreibung:</t>
  </si>
  <si>
    <t xml:space="preserve">zu einem Stichtag, 2017...2020</t>
  </si>
  <si>
    <t xml:space="preserve">nach Quellen</t>
  </si>
  <si>
    <t xml:space="preserve">Prokopf-Jahresbedarf an Gebäudewärme bei 80kWh/m²/a + Warmwasser</t>
  </si>
  <si>
    <t xml:space="preserve">mögliche direkte Sonnenbeheizung (vom Kollektor zum Gebäude, am Saisonspeicher vorbei)</t>
  </si>
  <si>
    <t xml:space="preserve">gesamte Brutto-Kollektorfläche ohne Aufstellungsumgebung für 100% Wärmeversorgung</t>
  </si>
  <si>
    <t xml:space="preserve">Brutto-Kollektorfläche auf freiem Feld pro Person</t>
  </si>
  <si>
    <t xml:space="preserve">Brutto-Kollektorfläche am Gebäude oder im näheren  Siedlungsbereich pro Person</t>
  </si>
  <si>
    <t xml:space="preserve">angesetzter Anteil an Röhrenkollektoren</t>
  </si>
  <si>
    <t xml:space="preserve">benötigtes Volumen im Saisonspeicher</t>
  </si>
  <si>
    <t xml:space="preserve">festgesetzte Tiefe</t>
  </si>
  <si>
    <t xml:space="preserve">an Kollektoren bereitgestellte Wärme, vor Speicher und Verteilung</t>
  </si>
  <si>
    <t xml:space="preserve">saisonal eingespeicherte Wärme</t>
  </si>
  <si>
    <t>absolut</t>
  </si>
  <si>
    <t xml:space="preserve">Verluste bei Verteilung, bezüglich bereitgestellter Wärme</t>
  </si>
  <si>
    <t xml:space="preserve">außerhalb der Abnehmergebäude zum Netzbetrieb benötigte Elektroenergie</t>
  </si>
  <si>
    <t xml:space="preserve">Investitionskosten für Saisonspeicher pro Jahr bei 50a Haltbarkeit</t>
  </si>
  <si>
    <t xml:space="preserve">Investitionskosten pro Jahr bei erfahrungsgemäßer Haltbarkeit</t>
  </si>
  <si>
    <t xml:space="preserve">Investitionskosten pro Jahr bei 25a Haltbarkeit</t>
  </si>
  <si>
    <t xml:space="preserve">jährliche Gesamtkosten pro Kopf (ohne Kapitalkosten)</t>
  </si>
  <si>
    <t xml:space="preserve">Anteil an laufenden Kosten für Saisonspeicher mit Brunnen, Abdeckung, Schlitzwand und Puffer</t>
  </si>
  <si>
    <t xml:space="preserve">Anteil an laufenden Kosten für Kollektoren und deren Installation </t>
  </si>
  <si>
    <t xml:space="preserve">Anteil an laufenden Kosten für Haupt- und Unterverteilung, Pumpen und Hausanschlüsse</t>
  </si>
  <si>
    <t xml:space="preserve">Im kompletten Gebäudebestand verbrauchte Wärme (Endenergie)</t>
  </si>
  <si>
    <t xml:space="preserve">Speicherverluste bezüglich solar bereitgestellter Wärme</t>
  </si>
  <si>
    <t xml:space="preserve">Speicherverluste bezüglich verbrauchter Wärme</t>
  </si>
  <si>
    <t xml:space="preserve">Speicherverluste bezüglich eingespeicherter Wärme</t>
  </si>
  <si>
    <t xml:space="preserve">Kollektorfläche auf freiem Feld mit Aufstellungsumgebung für 100% Wärmeversorgung bezüglich ausgewiesener Gemeindefläche</t>
  </si>
  <si>
    <t xml:space="preserve">monatliche Gesamtkosten pro Kopf  (für Heizung und Warmwasser in allen privat, öffentlich und gewerblich genutzten Gebäuden, ohne Kapitalkosten)</t>
  </si>
  <si>
    <t xml:space="preserve">Investitionskosten für den Saisonspeicher pro Jahr bei 50a Haltbarkeit, bezogen auf die jährlich gespeicherten kWh, vgl. LCOS aus dem Stromsektor</t>
  </si>
  <si>
    <t xml:space="preserve">außerhalb der Abnehmergebäude zum Netzbetrieb benötigte Elektroenergie pro Kopf</t>
  </si>
  <si>
    <t xml:space="preserve">außerhalb der Abnehmergebäude benötigte Elektroenergie bezüglich verbrauchter Wärme</t>
  </si>
  <si>
    <t>Einheit:</t>
  </si>
  <si>
    <t>km²</t>
  </si>
  <si>
    <t>kWh/a/Kopf</t>
  </si>
  <si>
    <t>%</t>
  </si>
  <si>
    <t>m²</t>
  </si>
  <si>
    <t>m²/Kopf</t>
  </si>
  <si>
    <t>m³</t>
  </si>
  <si>
    <t>m</t>
  </si>
  <si>
    <t>kWh/a</t>
  </si>
  <si>
    <t>€/a</t>
  </si>
  <si>
    <t>€/Kopf/a</t>
  </si>
  <si>
    <t>€/Kopf/Mon</t>
  </si>
  <si>
    <t>€/kWh</t>
  </si>
  <si>
    <t>Berlin</t>
  </si>
  <si>
    <t xml:space="preserve">Kollektoren an Gebäuden</t>
  </si>
  <si>
    <t>Cottbus</t>
  </si>
  <si>
    <t>-</t>
  </si>
  <si>
    <t xml:space="preserve">Gemeinden um Röbel</t>
  </si>
  <si>
    <t xml:space="preserve">Gemeinden um Rietz</t>
  </si>
  <si>
    <t>Durchschnitte:</t>
  </si>
  <si>
    <t xml:space="preserve"> </t>
  </si>
  <si>
    <t xml:space="preserve">2. Ergebnisse für Übergangsszenario, mit BHKW, nicht alle Einwohner leben in sanierten Gebäuden, drei Fernwärmeleitungen nötig</t>
  </si>
  <si>
    <t>Investitionskosten</t>
  </si>
  <si>
    <t xml:space="preserve">bereitgestellte Wärme</t>
  </si>
  <si>
    <t xml:space="preserve">BHKW el. Leistung</t>
  </si>
  <si>
    <t xml:space="preserve">BHKW el. Energie</t>
  </si>
  <si>
    <t xml:space="preserve">BHKW thermische Fremdenergie</t>
  </si>
  <si>
    <t xml:space="preserve">Summe Fremdenergie*) bezüglich verbrauchter Wärme</t>
  </si>
  <si>
    <t xml:space="preserve">Jahreswärmebedarf bei Temperaturen unter 100°C in Deutschland 2016</t>
  </si>
  <si>
    <t xml:space="preserve">Investitionskosten gesamt, ohne Kapitalkosten</t>
  </si>
  <si>
    <t xml:space="preserve">Investitionskosten gesamt, ohne Kapitalkosten pro Kopf</t>
  </si>
  <si>
    <t xml:space="preserve"> insgesamt bereitgestellte Wärme, solar und BHKW</t>
  </si>
  <si>
    <t xml:space="preserve">Kollektorfläche ohne Aufstellungsumgebung bezüglich besiedelter Fläche</t>
  </si>
  <si>
    <t xml:space="preserve">monatliche Gesamtkosten pro Kopf  (ohne Kapitalkosten)</t>
  </si>
  <si>
    <t xml:space="preserve">Investitionskosten für Speicher pro Jahr bei 50a Haltbarkeit, bezogen auf die jährlich gespeicherten kWh, vgl. LCOS aus dem Stromsektor</t>
  </si>
  <si>
    <t xml:space="preserve">Blockheizkraftwerk(BHKW) maximale elektrische Leistung im Betrieb (elektrischer Wirkungsgrad 39%)</t>
  </si>
  <si>
    <t xml:space="preserve">BHKW, maximale elektrische Leistung im Betrieb pro Kopf (elektrischer Wirkungsgrad 39%)</t>
  </si>
  <si>
    <t xml:space="preserve">BHKW elektrische Energieerzeugung pro Jahr (elektrischer Wirkungsgrad 39%)</t>
  </si>
  <si>
    <t xml:space="preserve">thermische Fremdenergie aus BHKW (elektrischer Wirkungsgrad 39%)</t>
  </si>
  <si>
    <t xml:space="preserve">außerhalb der versorgten Gebäude benötigte Elektroenergie pro Kopf für Umwälzpumpen</t>
  </si>
  <si>
    <t xml:space="preserve">außerhalb der versorgten Gebäude benötigte Energie (Gas und Strom für Zusatzwärme und Umwälzpumpen) bezüglich verbrauchter Wärme</t>
  </si>
  <si>
    <t xml:space="preserve">Millionen €</t>
  </si>
  <si>
    <t>€/Kopf</t>
  </si>
  <si>
    <t>kW(el)</t>
  </si>
  <si>
    <t>kW(el)/Kopf</t>
  </si>
  <si>
    <t>kWh(el)/a</t>
  </si>
  <si>
    <t>kWh(el)/a/Kopf</t>
  </si>
  <si>
    <t>kWh(th)/a</t>
  </si>
  <si>
    <t>kWh(th)/a/Kopf</t>
  </si>
  <si>
    <t xml:space="preserve">3. Zusammenfassung für Zielszenario, bundesweit,  mit durchschnittlich 80 kWh/a/m²</t>
  </si>
  <si>
    <t>Fläche</t>
  </si>
  <si>
    <t xml:space="preserve">wie unter 1.</t>
  </si>
  <si>
    <t xml:space="preserve">wie unter 1</t>
  </si>
  <si>
    <t xml:space="preserve">  </t>
  </si>
  <si>
    <t>TWh/a</t>
  </si>
  <si>
    <t>Bundesweit</t>
  </si>
  <si>
    <t>Gesamtinvestition</t>
  </si>
  <si>
    <t xml:space="preserve">Mrd. €</t>
  </si>
  <si>
    <t>Bemerkungen:</t>
  </si>
  <si>
    <t xml:space="preserve">*) „Fremdenergie“ bezeichenet Strom oder fossile Energie, kommt nicht aus Solarthermie </t>
  </si>
  <si>
    <t xml:space="preserve">Werte aus Szenariotabellen übernommen</t>
  </si>
  <si>
    <t xml:space="preserve">Ausreißer, noch prüfen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</si>
</sst>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#,##0.00\ [$€-407];[Red]\-#,##0.00\ [$€-407]"/>
    <numFmt numFmtId="161" formatCode="#,##0.0"/>
    <numFmt numFmtId="162" formatCode="0.0"/>
    <numFmt numFmtId="163" formatCode="#,##0.0000"/>
  </numFmts>
  <fonts count="8">
    <font>
      <sz val="10.000000"/>
      <color theme="1"/>
      <name val="Arial"/>
    </font>
    <font>
      <u/>
      <sz val="10.000000"/>
      <name val="FreeSans"/>
    </font>
    <font>
      <sz val="10.000000"/>
      <name val="FreeSans"/>
    </font>
    <font>
      <sz val="9.000000"/>
      <name val="Liberation Sans Narrow"/>
    </font>
    <font>
      <b/>
      <sz val="9.000000"/>
      <name val="Liberation Sans Narrow"/>
    </font>
    <font>
      <sz val="7.000000"/>
      <name val="Liberation Sans Narrow"/>
    </font>
    <font>
      <i/>
      <sz val="7.000000"/>
      <name val="Liberation Sans Narrow"/>
    </font>
    <font>
      <b/>
      <sz val="14.000000"/>
      <name val="Liberation Sans Narrow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CCFF00"/>
        <bgColor indexed="5"/>
      </patternFill>
    </fill>
    <fill>
      <patternFill patternType="solid">
        <fgColor rgb="FFFF99FF"/>
        <bgColor indexed="46"/>
      </patternFill>
    </fill>
    <fill>
      <patternFill patternType="solid">
        <fgColor indexed="42"/>
        <bgColor indexed="27"/>
      </patternFill>
    </fill>
    <fill>
      <patternFill patternType="solid">
        <fgColor indexed="5"/>
        <bgColor rgb="FFCCFF00"/>
      </patternFill>
    </fill>
    <fill>
      <patternFill patternType="solid">
        <fgColor rgb="FFFFD700"/>
        <bgColor indexed="51"/>
      </patternFill>
    </fill>
    <fill>
      <patternFill patternType="solid">
        <fgColor indexed="64"/>
        <bgColor indexed="58"/>
      </patternFill>
    </fill>
    <fill>
      <patternFill patternType="solid">
        <fgColor indexed="51"/>
        <bgColor rgb="FFFFD700"/>
      </patternFill>
    </fill>
    <fill>
      <patternFill patternType="solid">
        <fgColor rgb="FFFF3333"/>
        <bgColor rgb="FFFF1493"/>
      </patternFill>
    </fill>
    <fill>
      <patternFill patternType="solid">
        <fgColor rgb="FFFF1493"/>
        <bgColor indexed="6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5">
    <xf fontId="0" fillId="0" borderId="0" numFmtId="0" applyNumberFormat="1" applyFont="1" applyFill="1" applyBorder="1"/>
    <xf fontId="1" fillId="0" borderId="0" numFmtId="0" applyNumberFormat="1" applyFont="1" applyFill="1" applyBorder="0" applyProtection="0"/>
    <xf fontId="1" fillId="0" borderId="0" numFmtId="160" applyNumberFormat="1" applyFont="1" applyFill="1" applyBorder="0" applyProtection="0"/>
    <xf fontId="2" fillId="0" borderId="0" numFmtId="0" applyNumberFormat="1" applyFont="1" applyFill="1" applyBorder="0" applyProtection="0">
      <alignment horizontal="center"/>
    </xf>
    <xf fontId="2" fillId="0" borderId="0" numFmtId="0" applyNumberFormat="1" applyFont="1" applyFill="1" applyBorder="0" applyProtection="0">
      <alignment horizontal="center" textRotation="90"/>
    </xf>
  </cellStyleXfs>
  <cellXfs count="103">
    <xf fontId="0" fillId="0" borderId="0" numFmtId="0" xfId="0"/>
    <xf fontId="0" fillId="0" borderId="1" numFmtId="0" xfId="0" applyBorder="1"/>
    <xf fontId="3" fillId="0" borderId="1" numFmtId="0" xfId="0" applyFont="1" applyBorder="1" applyAlignment="1">
      <alignment horizontal="left" vertical="center"/>
    </xf>
    <xf fontId="3" fillId="0" borderId="1" numFmtId="0" xfId="0" applyFont="1" applyBorder="1" applyAlignment="1">
      <alignment vertical="center"/>
    </xf>
    <xf fontId="3" fillId="0" borderId="1" numFmtId="0" xfId="0" applyFont="1" applyBorder="1" applyAlignment="1">
      <alignment horizontal="center" vertical="center"/>
    </xf>
    <xf fontId="3" fillId="0" borderId="1" numFmtId="3" xfId="0" applyNumberFormat="1" applyFont="1" applyBorder="1" applyAlignment="1">
      <alignment horizontal="center" vertical="center"/>
    </xf>
    <xf fontId="3" fillId="0" borderId="1" numFmtId="0" xfId="0" applyFont="1" applyBorder="1"/>
    <xf fontId="4" fillId="0" borderId="1" numFmtId="0" xfId="0" applyFont="1" applyBorder="1"/>
    <xf fontId="4" fillId="2" borderId="1" numFmtId="0" xfId="0" applyFont="1" applyFill="1" applyBorder="1" applyAlignment="1">
      <alignment horizontal="left" vertical="center"/>
    </xf>
    <xf fontId="4" fillId="2" borderId="1" numFmtId="0" xfId="0" applyFont="1" applyFill="1" applyBorder="1"/>
    <xf fontId="3" fillId="0" borderId="1" numFmtId="0" xfId="0" applyFont="1" applyBorder="1" applyAlignment="1">
      <alignment horizontal="center"/>
    </xf>
    <xf fontId="4" fillId="3" borderId="1" numFmtId="0" xfId="0" applyFont="1" applyFill="1" applyBorder="1" applyAlignment="1">
      <alignment horizontal="left" vertical="center" wrapText="1"/>
    </xf>
    <xf fontId="4" fillId="0" borderId="1" numFmtId="0" xfId="0" applyFont="1" applyBorder="1" applyAlignment="1">
      <alignment horizontal="center" vertical="center" wrapText="1"/>
    </xf>
    <xf fontId="4" fillId="4" borderId="1" numFmtId="0" xfId="0" applyFont="1" applyFill="1" applyBorder="1" applyAlignment="1">
      <alignment horizontal="center" vertical="center" wrapText="1"/>
    </xf>
    <xf fontId="4" fillId="0" borderId="1" numFmtId="3" xfId="0" applyNumberFormat="1" applyFont="1" applyBorder="1" applyAlignment="1">
      <alignment horizontal="center" vertical="center" wrapText="1"/>
    </xf>
    <xf fontId="3" fillId="2" borderId="1" numFmtId="0" xfId="0" applyFont="1" applyFill="1" applyBorder="1" applyAlignment="1">
      <alignment horizontal="center"/>
    </xf>
    <xf fontId="5" fillId="0" borderId="1" numFmtId="0" xfId="0" applyFont="1" applyBorder="1" applyAlignment="1">
      <alignment horizontal="center"/>
    </xf>
    <xf fontId="6" fillId="0" borderId="1" numFmtId="0" xfId="0" applyFont="1" applyBorder="1" applyAlignment="1">
      <alignment horizontal="center" vertical="center" wrapText="1"/>
    </xf>
    <xf fontId="6" fillId="0" borderId="1" numFmtId="3" xfId="0" applyNumberFormat="1" applyFont="1" applyBorder="1" applyAlignment="1">
      <alignment horizontal="center" vertical="center" wrapText="1"/>
    </xf>
    <xf fontId="5" fillId="2" borderId="1" numFmtId="0" xfId="0" applyFont="1" applyFill="1" applyBorder="1" applyAlignment="1">
      <alignment horizontal="center"/>
    </xf>
    <xf fontId="5" fillId="0" borderId="1" numFmtId="0" xfId="0" applyFont="1" applyBorder="1"/>
    <xf fontId="3" fillId="0" borderId="1" numFmtId="0" xfId="0" applyFont="1" applyBorder="1" applyAlignment="1">
      <alignment horizontal="right" vertical="center"/>
    </xf>
    <xf fontId="3" fillId="3" borderId="1" numFmtId="0" xfId="0" applyFont="1" applyFill="1" applyBorder="1" applyAlignment="1">
      <alignment horizontal="left" vertical="center" wrapText="1"/>
    </xf>
    <xf fontId="3" fillId="0" borderId="1" numFmtId="3" xfId="0" applyNumberFormat="1" applyFont="1" applyBorder="1" applyAlignment="1">
      <alignment horizontal="right" vertical="center" wrapText="1"/>
    </xf>
    <xf fontId="3" fillId="5" borderId="1" numFmtId="3" xfId="0" applyNumberFormat="1" applyFont="1" applyFill="1" applyBorder="1" applyAlignment="1">
      <alignment horizontal="right" vertical="center" wrapText="1"/>
    </xf>
    <xf fontId="3" fillId="5" borderId="1" numFmtId="1" xfId="0" applyNumberFormat="1" applyFont="1" applyFill="1" applyBorder="1" applyAlignment="1">
      <alignment horizontal="right" vertical="center" wrapText="1"/>
    </xf>
    <xf fontId="3" fillId="5" borderId="1" numFmtId="3" xfId="0" applyNumberFormat="1" applyFont="1" applyFill="1" applyBorder="1" applyAlignment="1">
      <alignment horizontal="right" vertical="center"/>
    </xf>
    <xf fontId="3" fillId="5" borderId="1" numFmtId="1" xfId="0" applyNumberFormat="1" applyFont="1" applyFill="1" applyBorder="1" applyAlignment="1">
      <alignment horizontal="right" vertical="center"/>
    </xf>
    <xf fontId="3" fillId="0" borderId="1" numFmtId="161" xfId="0" applyNumberFormat="1" applyFont="1" applyBorder="1" applyAlignment="1">
      <alignment horizontal="right" vertical="center"/>
    </xf>
    <xf fontId="3" fillId="0" borderId="1" numFmtId="161" xfId="0" applyNumberFormat="1" applyFont="1" applyBorder="1" applyAlignment="1">
      <alignment horizontal="right" vertical="center" wrapText="1"/>
    </xf>
    <xf fontId="5" fillId="0" borderId="1" numFmtId="162" xfId="0" applyNumberFormat="1" applyFont="1" applyBorder="1" applyAlignment="1">
      <alignment horizontal="right" vertical="center" wrapText="1"/>
    </xf>
    <xf fontId="3" fillId="0" borderId="1" numFmtId="3" xfId="0" applyNumberFormat="1" applyFont="1" applyBorder="1" applyAlignment="1">
      <alignment horizontal="right" vertical="center"/>
    </xf>
    <xf fontId="3" fillId="0" borderId="1" numFmtId="163" xfId="0" applyNumberFormat="1" applyFont="1" applyBorder="1" applyAlignment="1">
      <alignment horizontal="right" vertical="center"/>
    </xf>
    <xf fontId="3" fillId="0" borderId="1" numFmtId="4" xfId="0" applyNumberFormat="1" applyFont="1" applyBorder="1" applyAlignment="1">
      <alignment horizontal="right" vertical="center"/>
    </xf>
    <xf fontId="3" fillId="0" borderId="1" numFmtId="1" xfId="0" applyNumberFormat="1" applyFont="1" applyBorder="1" applyAlignment="1">
      <alignment horizontal="right" vertical="center" wrapText="1"/>
    </xf>
    <xf fontId="3" fillId="0" borderId="1" numFmtId="162" xfId="0" applyNumberFormat="1" applyFont="1" applyBorder="1" applyAlignment="1">
      <alignment horizontal="right" vertical="center"/>
    </xf>
    <xf fontId="3" fillId="2" borderId="1" numFmtId="0" xfId="0" applyFont="1" applyFill="1" applyBorder="1" applyAlignment="1">
      <alignment horizontal="right" vertical="center"/>
    </xf>
    <xf fontId="3" fillId="0" borderId="1" numFmtId="0" xfId="0" applyFont="1" applyBorder="1" applyAlignment="1">
      <alignment horizontal="right"/>
    </xf>
    <xf fontId="3" fillId="3" borderId="1" numFmtId="0" xfId="0" applyFont="1" applyFill="1" applyBorder="1" applyAlignment="1">
      <alignment horizontal="left" vertical="center"/>
    </xf>
    <xf fontId="3" fillId="5" borderId="1" numFmtId="0" xfId="0" applyFont="1" applyFill="1" applyBorder="1" applyAlignment="1">
      <alignment horizontal="right" vertical="center"/>
    </xf>
    <xf fontId="3" fillId="0" borderId="1" numFmtId="162" xfId="0" applyNumberFormat="1" applyFont="1" applyBorder="1" applyAlignment="1">
      <alignment horizontal="right" vertical="center" wrapText="1"/>
    </xf>
    <xf fontId="3" fillId="6" borderId="1" numFmtId="1" xfId="0" applyNumberFormat="1" applyFont="1" applyFill="1" applyBorder="1" applyAlignment="1">
      <alignment horizontal="right" vertical="center" wrapText="1"/>
    </xf>
    <xf fontId="4" fillId="7" borderId="1" numFmtId="0" xfId="0" applyFont="1" applyFill="1" applyBorder="1" applyAlignment="1">
      <alignment horizontal="left" vertical="center"/>
    </xf>
    <xf fontId="4" fillId="7" borderId="1" numFmtId="3" xfId="0" applyNumberFormat="1" applyFont="1" applyFill="1" applyBorder="1" applyAlignment="1">
      <alignment horizontal="right" vertical="center"/>
    </xf>
    <xf fontId="4" fillId="7" borderId="1" numFmtId="1" xfId="0" applyNumberFormat="1" applyFont="1" applyFill="1" applyBorder="1" applyAlignment="1">
      <alignment horizontal="right" vertical="center"/>
    </xf>
    <xf fontId="4" fillId="7" borderId="1" numFmtId="161" xfId="0" applyNumberFormat="1" applyFont="1" applyFill="1" applyBorder="1" applyAlignment="1">
      <alignment horizontal="right" vertical="center"/>
    </xf>
    <xf fontId="4" fillId="7" borderId="1" numFmtId="163" xfId="0" applyNumberFormat="1" applyFont="1" applyFill="1" applyBorder="1" applyAlignment="1">
      <alignment horizontal="right" vertical="center"/>
    </xf>
    <xf fontId="4" fillId="7" borderId="1" numFmtId="4" xfId="0" applyNumberFormat="1" applyFont="1" applyFill="1" applyBorder="1" applyAlignment="1">
      <alignment horizontal="right" vertical="center"/>
    </xf>
    <xf fontId="4" fillId="8" borderId="1" numFmtId="0" xfId="0" applyFont="1" applyFill="1" applyBorder="1" applyAlignment="1">
      <alignment horizontal="left" vertical="center"/>
    </xf>
    <xf fontId="4" fillId="8" borderId="1" numFmtId="3" xfId="0" applyNumberFormat="1" applyFont="1" applyFill="1" applyBorder="1" applyAlignment="1">
      <alignment horizontal="right" vertical="center"/>
    </xf>
    <xf fontId="4" fillId="8" borderId="1" numFmtId="1" xfId="0" applyNumberFormat="1" applyFont="1" applyFill="1" applyBorder="1" applyAlignment="1">
      <alignment horizontal="center" vertical="center"/>
    </xf>
    <xf fontId="4" fillId="8" borderId="1" numFmtId="161" xfId="0" applyNumberFormat="1" applyFont="1" applyFill="1" applyBorder="1" applyAlignment="1">
      <alignment horizontal="center" vertical="center"/>
    </xf>
    <xf fontId="4" fillId="8" borderId="1" numFmtId="161" xfId="0" applyNumberFormat="1" applyFont="1" applyFill="1" applyBorder="1" applyAlignment="1">
      <alignment horizontal="right" vertical="center"/>
    </xf>
    <xf fontId="4" fillId="8" borderId="1" numFmtId="3" xfId="0" applyNumberFormat="1" applyFont="1" applyFill="1" applyBorder="1" applyAlignment="1">
      <alignment horizontal="center" vertical="center"/>
    </xf>
    <xf fontId="3" fillId="2" borderId="1" numFmtId="0" xfId="0" applyFont="1" applyFill="1" applyBorder="1" applyAlignment="1">
      <alignment vertical="center"/>
    </xf>
    <xf fontId="4" fillId="0" borderId="1" numFmtId="1" xfId="0" applyNumberFormat="1" applyFont="1" applyBorder="1" applyAlignment="1">
      <alignment horizontal="center" vertical="center" wrapText="1"/>
    </xf>
    <xf fontId="6" fillId="0" borderId="1" numFmtId="1" xfId="0" applyNumberFormat="1" applyFont="1" applyBorder="1" applyAlignment="1">
      <alignment horizontal="center" vertical="center" wrapText="1"/>
    </xf>
    <xf fontId="5" fillId="0" borderId="1" numFmtId="0" xfId="0" applyFont="1" applyBorder="1" applyAlignment="1">
      <alignment horizontal="center" vertical="center" wrapText="1"/>
    </xf>
    <xf fontId="4" fillId="9" borderId="1" numFmtId="0" xfId="0" applyFont="1" applyFill="1" applyBorder="1" applyAlignment="1">
      <alignment horizontal="left" vertical="center"/>
    </xf>
    <xf fontId="4" fillId="9" borderId="1" numFmtId="3" xfId="0" applyNumberFormat="1" applyFont="1" applyFill="1" applyBorder="1" applyAlignment="1">
      <alignment horizontal="right" vertical="center"/>
    </xf>
    <xf fontId="4" fillId="9" borderId="1" numFmtId="1" xfId="0" applyNumberFormat="1" applyFont="1" applyFill="1" applyBorder="1" applyAlignment="1">
      <alignment horizontal="right" vertical="center"/>
    </xf>
    <xf fontId="4" fillId="9" borderId="1" numFmtId="161" xfId="0" applyNumberFormat="1" applyFont="1" applyFill="1" applyBorder="1" applyAlignment="1">
      <alignment horizontal="right" vertical="center"/>
    </xf>
    <xf fontId="4" fillId="9" borderId="1" numFmtId="4" xfId="0" applyNumberFormat="1" applyFont="1" applyFill="1" applyBorder="1" applyAlignment="1">
      <alignment horizontal="right" vertical="center"/>
    </xf>
    <xf fontId="4" fillId="8" borderId="1" numFmtId="0" xfId="0" applyFont="1" applyFill="1" applyBorder="1" applyAlignment="1">
      <alignment horizontal="left" vertical="center" wrapText="1"/>
    </xf>
    <xf fontId="4" fillId="8" borderId="1" numFmtId="0" xfId="0" applyFont="1" applyFill="1" applyBorder="1" applyAlignment="1">
      <alignment horizontal="center" vertical="center" wrapText="1"/>
    </xf>
    <xf fontId="4" fillId="8" borderId="1" numFmtId="3" xfId="0" applyNumberFormat="1" applyFont="1" applyFill="1" applyBorder="1" applyAlignment="1">
      <alignment horizontal="center" vertical="center" wrapText="1"/>
    </xf>
    <xf fontId="3" fillId="2" borderId="1" numFmtId="0" xfId="0" applyFont="1" applyFill="1" applyBorder="1"/>
    <xf fontId="4" fillId="0" borderId="1" numFmtId="0" xfId="0" applyFont="1" applyBorder="1" applyAlignment="1">
      <alignment horizontal="right" vertical="center"/>
    </xf>
    <xf fontId="4" fillId="10" borderId="1" numFmtId="0" xfId="0" applyFont="1" applyFill="1" applyBorder="1" applyAlignment="1">
      <alignment horizontal="left" vertical="center" wrapText="1"/>
    </xf>
    <xf fontId="4" fillId="10" borderId="1" numFmtId="3" xfId="0" applyNumberFormat="1" applyFont="1" applyFill="1" applyBorder="1" applyAlignment="1">
      <alignment horizontal="right" vertical="center" wrapText="1"/>
    </xf>
    <xf fontId="4" fillId="10" borderId="1" numFmtId="1" xfId="0" applyNumberFormat="1" applyFont="1" applyFill="1" applyBorder="1" applyAlignment="1">
      <alignment horizontal="right" vertical="center" wrapText="1"/>
    </xf>
    <xf fontId="7" fillId="10" borderId="1" numFmtId="3" xfId="0" applyNumberFormat="1" applyFont="1" applyFill="1" applyBorder="1" applyAlignment="1">
      <alignment horizontal="right" vertical="center" wrapText="1"/>
    </xf>
    <xf fontId="4" fillId="10" borderId="1" numFmtId="162" xfId="0" applyNumberFormat="1" applyFont="1" applyFill="1" applyBorder="1" applyAlignment="1">
      <alignment horizontal="right" vertical="center" wrapText="1"/>
    </xf>
    <xf fontId="4" fillId="10" borderId="1" numFmtId="161" xfId="0" applyNumberFormat="1" applyFont="1" applyFill="1" applyBorder="1" applyAlignment="1">
      <alignment horizontal="right" vertical="center" wrapText="1"/>
    </xf>
    <xf fontId="4" fillId="10" borderId="1" numFmtId="3" xfId="0" applyNumberFormat="1" applyFont="1" applyFill="1" applyBorder="1" applyAlignment="1">
      <alignment horizontal="right" vertical="center"/>
    </xf>
    <xf fontId="4" fillId="10" borderId="1" numFmtId="161" xfId="0" applyNumberFormat="1" applyFont="1" applyFill="1" applyBorder="1" applyAlignment="1">
      <alignment horizontal="right" vertical="center"/>
    </xf>
    <xf fontId="7" fillId="10" borderId="1" numFmtId="161" xfId="0" applyNumberFormat="1" applyFont="1" applyFill="1" applyBorder="1" applyAlignment="1">
      <alignment horizontal="right" vertical="center" wrapText="1"/>
    </xf>
    <xf fontId="7" fillId="10" borderId="1" numFmtId="3" xfId="0" applyNumberFormat="1" applyFont="1" applyFill="1" applyBorder="1" applyAlignment="1">
      <alignment horizontal="right" vertical="center"/>
    </xf>
    <xf fontId="7" fillId="10" borderId="1" numFmtId="163" xfId="0" applyNumberFormat="1" applyFont="1" applyFill="1" applyBorder="1" applyAlignment="1">
      <alignment horizontal="right" vertical="center"/>
    </xf>
    <xf fontId="4" fillId="10" borderId="1" numFmtId="4" xfId="0" applyNumberFormat="1" applyFont="1" applyFill="1" applyBorder="1" applyAlignment="1">
      <alignment horizontal="right" vertical="center"/>
    </xf>
    <xf fontId="7" fillId="10" borderId="1" numFmtId="162" xfId="0" applyNumberFormat="1" applyFont="1" applyFill="1" applyBorder="1" applyAlignment="1">
      <alignment horizontal="right" vertical="center"/>
    </xf>
    <xf fontId="4" fillId="2" borderId="1" numFmtId="0" xfId="0" applyFont="1" applyFill="1" applyBorder="1" applyAlignment="1">
      <alignment horizontal="right" vertical="center"/>
    </xf>
    <xf fontId="0" fillId="0" borderId="1" numFmtId="0" xfId="0" applyBorder="1" applyAlignment="1">
      <alignment horizontal="right"/>
    </xf>
    <xf fontId="4" fillId="11" borderId="1" numFmtId="0" xfId="0" applyFont="1" applyFill="1" applyBorder="1" applyAlignment="1">
      <alignment horizontal="left" vertical="center"/>
    </xf>
    <xf fontId="3" fillId="11" borderId="1" numFmtId="3" xfId="0" applyNumberFormat="1" applyFont="1" applyFill="1" applyBorder="1" applyAlignment="1">
      <alignment horizontal="center" vertical="center"/>
    </xf>
    <xf fontId="3" fillId="11" borderId="1" numFmtId="0" xfId="0" applyFont="1" applyFill="1" applyBorder="1" applyAlignment="1">
      <alignment horizontal="center" vertical="center"/>
    </xf>
    <xf fontId="3" fillId="10" borderId="1" numFmtId="0" xfId="0" applyFont="1" applyFill="1" applyBorder="1"/>
    <xf fontId="4" fillId="0" borderId="1" numFmtId="0" xfId="0" applyFont="1" applyBorder="1" applyAlignment="1">
      <alignment horizontal="center" vertical="center"/>
    </xf>
    <xf fontId="4" fillId="10" borderId="1" numFmtId="3" xfId="0" applyNumberFormat="1" applyFont="1" applyFill="1" applyBorder="1" applyAlignment="1">
      <alignment horizontal="center" vertical="center"/>
    </xf>
    <xf fontId="3" fillId="10" borderId="1" numFmtId="0" xfId="0" applyFont="1" applyFill="1" applyBorder="1" applyAlignment="1">
      <alignment horizontal="center" vertical="center"/>
    </xf>
    <xf fontId="3" fillId="10" borderId="1" numFmtId="0" xfId="0" applyFont="1" applyFill="1" applyBorder="1" applyAlignment="1">
      <alignment vertical="center"/>
    </xf>
    <xf fontId="3" fillId="2" borderId="1" numFmtId="3" xfId="0" applyNumberFormat="1" applyFont="1" applyFill="1" applyBorder="1" applyAlignment="1">
      <alignment horizontal="center" vertical="center"/>
    </xf>
    <xf fontId="3" fillId="2" borderId="1" numFmtId="0" xfId="0" applyFont="1" applyFill="1" applyBorder="1" applyAlignment="1">
      <alignment horizontal="center" vertical="center"/>
    </xf>
    <xf fontId="4" fillId="2" borderId="1" numFmtId="0" xfId="0" applyFont="1" applyFill="1" applyBorder="1" applyAlignment="1">
      <alignment horizontal="center" vertical="center"/>
    </xf>
    <xf fontId="4" fillId="2" borderId="1" numFmtId="3" xfId="0" applyNumberFormat="1" applyFont="1" applyFill="1" applyBorder="1" applyAlignment="1">
      <alignment horizontal="center" vertical="center"/>
    </xf>
    <xf fontId="4" fillId="0" borderId="1" numFmtId="0" xfId="0" applyFont="1" applyBorder="1" applyAlignment="1">
      <alignment horizontal="left" vertical="center"/>
    </xf>
    <xf fontId="4" fillId="0" borderId="1" numFmtId="3" xfId="0" applyNumberFormat="1" applyFont="1" applyBorder="1" applyAlignment="1">
      <alignment horizontal="center" vertical="center"/>
    </xf>
    <xf fontId="3" fillId="5" borderId="1" numFmtId="0" xfId="0" applyFont="1" applyFill="1" applyBorder="1" applyAlignment="1">
      <alignment horizontal="left" vertical="center"/>
    </xf>
    <xf fontId="3" fillId="5" borderId="1" numFmtId="0" xfId="0" applyFont="1" applyFill="1" applyBorder="1" applyAlignment="1">
      <alignment vertical="center"/>
    </xf>
    <xf fontId="3" fillId="5" borderId="1" numFmtId="0" xfId="0" applyFont="1" applyFill="1" applyBorder="1" applyAlignment="1">
      <alignment horizontal="center" vertical="center"/>
    </xf>
    <xf fontId="3" fillId="6" borderId="1" numFmtId="0" xfId="0" applyFont="1" applyFill="1" applyBorder="1" applyAlignment="1">
      <alignment horizontal="left" vertical="center"/>
    </xf>
    <xf fontId="3" fillId="6" borderId="1" numFmtId="0" xfId="0" applyFont="1" applyFill="1" applyBorder="1" applyAlignment="1">
      <alignment vertical="center"/>
    </xf>
    <xf fontId="3" fillId="6" borderId="1" numFmtId="0" xfId="0" applyFont="1" applyFill="1" applyBorder="1" applyAlignment="1">
      <alignment horizontal="center" vertical="center"/>
    </xf>
  </cellXfs>
  <cellStyles count="5">
    <cellStyle name="Ergebnis" xfId="1"/>
    <cellStyle name="Ergebnis 2" xfId="2"/>
    <cellStyle name="Standard" xfId="0" builtinId="0"/>
    <cellStyle name="Überschrift" xfId="3"/>
    <cellStyle name="Überschrift 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Larissa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V1" zoomScale="150" workbookViewId="0">
      <selection activeCell="A1" activeCellId="0" sqref="1:1048576"/>
    </sheetView>
  </sheetViews>
  <sheetFormatPr baseColWidth="10" defaultColWidth="11.5703125" defaultRowHeight="12.75"/>
  <cols>
    <col customWidth="1" min="1" max="1" style="2" width="10.8515625"/>
    <col customWidth="1" min="2" max="4" style="3" width="10.8515625"/>
    <col customWidth="1" min="5" max="5" style="4" width="10.8515625"/>
    <col customWidth="1" min="6" max="6" style="3" width="10.8515625"/>
    <col customWidth="1" min="7" max="7" style="4" width="10.8515625"/>
    <col customWidth="1" min="8" max="9" style="5" width="10.8515625"/>
    <col customWidth="1" min="10" max="14" style="3" width="10.8515625"/>
    <col customWidth="1" min="15" max="15" style="4" width="10.8515625"/>
    <col customWidth="1" min="16" max="16" style="3" width="10.8515625"/>
    <col customWidth="1" min="17" max="25" style="4" width="10.8515625"/>
    <col customWidth="1" min="26" max="27" style="3" width="10.8515625"/>
    <col bestFit="1" customWidth="1" min="28" max="28" style="3" width="10.8515625"/>
    <col customWidth="1" min="29" max="40" style="4" width="10.8515625"/>
    <col customWidth="1" min="41" max="42" style="3" width="10.8515625"/>
    <col customWidth="1" min="43" max="43" style="6" width="2"/>
    <col min="44" max="944" style="6" width="11.5703125"/>
    <col min="945" max="16384" style="1" width="11.5703125"/>
  </cols>
  <sheetData>
    <row r="1" s="7" customFormat="1" ht="10.35" customHeight="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1</v>
      </c>
      <c r="O1" s="8" t="s">
        <v>0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9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</row>
    <row r="2" s="10" customFormat="1" ht="24.75" customHeight="1">
      <c r="A2" s="11" t="s">
        <v>2</v>
      </c>
      <c r="B2" s="12" t="s">
        <v>3</v>
      </c>
      <c r="C2" s="12" t="s">
        <v>4</v>
      </c>
      <c r="D2" s="12" t="s">
        <v>5</v>
      </c>
      <c r="E2" s="12" t="s">
        <v>6</v>
      </c>
      <c r="F2" s="13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2" t="s">
        <v>12</v>
      </c>
      <c r="L2" s="12" t="s">
        <v>13</v>
      </c>
      <c r="M2" s="12" t="s">
        <v>14</v>
      </c>
      <c r="N2" s="12" t="s">
        <v>15</v>
      </c>
      <c r="O2" s="12" t="s">
        <v>16</v>
      </c>
      <c r="P2" s="12" t="s">
        <v>17</v>
      </c>
      <c r="Q2" s="12" t="s">
        <v>18</v>
      </c>
      <c r="R2" s="12" t="s">
        <v>19</v>
      </c>
      <c r="S2" s="12" t="s">
        <v>20</v>
      </c>
      <c r="T2" s="12" t="s">
        <v>21</v>
      </c>
      <c r="U2" s="14" t="s">
        <v>22</v>
      </c>
      <c r="V2" s="12" t="s">
        <v>23</v>
      </c>
      <c r="W2" s="12" t="s">
        <v>24</v>
      </c>
      <c r="X2" s="12" t="s">
        <v>25</v>
      </c>
      <c r="Y2" s="12" t="s">
        <v>25</v>
      </c>
      <c r="Z2" s="12" t="s">
        <v>25</v>
      </c>
      <c r="AA2" s="12" t="s">
        <v>26</v>
      </c>
      <c r="AB2" s="12" t="s">
        <v>27</v>
      </c>
      <c r="AC2" s="12" t="s">
        <v>28</v>
      </c>
      <c r="AD2" s="12" t="s">
        <v>28</v>
      </c>
      <c r="AE2" s="13" t="s">
        <v>28</v>
      </c>
      <c r="AF2" s="12" t="s">
        <v>29</v>
      </c>
      <c r="AG2" s="13" t="s">
        <v>21</v>
      </c>
      <c r="AH2" s="13" t="s">
        <v>30</v>
      </c>
      <c r="AI2" s="12" t="s">
        <v>25</v>
      </c>
      <c r="AJ2" s="12" t="s">
        <v>25</v>
      </c>
      <c r="AK2" s="12" t="s">
        <v>25</v>
      </c>
      <c r="AL2" s="12" t="s">
        <v>25</v>
      </c>
      <c r="AM2" s="12" t="s">
        <v>25</v>
      </c>
      <c r="AN2" s="12" t="s">
        <v>25</v>
      </c>
      <c r="AO2" s="12" t="s">
        <v>31</v>
      </c>
      <c r="AP2" s="13" t="s">
        <v>32</v>
      </c>
      <c r="AQ2" s="15"/>
      <c r="AMI2" s="6"/>
      <c r="AMJ2" s="6"/>
    </row>
    <row r="3" s="16" customFormat="1" ht="53.649999999999999" customHeight="1">
      <c r="A3" s="11" t="s">
        <v>33</v>
      </c>
      <c r="B3" s="17" t="s">
        <v>34</v>
      </c>
      <c r="C3" s="17" t="s">
        <v>35</v>
      </c>
      <c r="D3" s="17" t="s">
        <v>36</v>
      </c>
      <c r="E3" s="17" t="s">
        <v>37</v>
      </c>
      <c r="F3" s="17" t="s">
        <v>38</v>
      </c>
      <c r="G3" s="17" t="s">
        <v>39</v>
      </c>
      <c r="H3" s="17" t="s">
        <v>40</v>
      </c>
      <c r="I3" s="17" t="s">
        <v>41</v>
      </c>
      <c r="J3" s="17" t="s">
        <v>42</v>
      </c>
      <c r="K3" s="17" t="s">
        <v>43</v>
      </c>
      <c r="L3" s="17" t="s">
        <v>44</v>
      </c>
      <c r="M3" s="17" t="s">
        <v>45</v>
      </c>
      <c r="N3" s="17" t="s">
        <v>46</v>
      </c>
      <c r="O3" s="17" t="s">
        <v>47</v>
      </c>
      <c r="P3" s="17" t="s">
        <v>48</v>
      </c>
      <c r="Q3" s="17" t="s">
        <v>49</v>
      </c>
      <c r="R3" s="17" t="s">
        <v>50</v>
      </c>
      <c r="S3" s="17" t="s">
        <v>51</v>
      </c>
      <c r="T3" s="17" t="s">
        <v>52</v>
      </c>
      <c r="U3" s="18" t="s">
        <v>53</v>
      </c>
      <c r="V3" s="17" t="s">
        <v>54</v>
      </c>
      <c r="W3" s="17" t="s">
        <v>55</v>
      </c>
      <c r="X3" s="17"/>
      <c r="Y3" s="17"/>
      <c r="Z3" s="17"/>
      <c r="AA3" s="17" t="s">
        <v>56</v>
      </c>
      <c r="AB3" s="17"/>
      <c r="AC3" s="17" t="s">
        <v>57</v>
      </c>
      <c r="AD3" s="17" t="s">
        <v>58</v>
      </c>
      <c r="AE3" s="17" t="s">
        <v>59</v>
      </c>
      <c r="AF3" s="17" t="s">
        <v>60</v>
      </c>
      <c r="AG3" s="17" t="s">
        <v>61</v>
      </c>
      <c r="AH3" s="17" t="s">
        <v>62</v>
      </c>
      <c r="AI3" s="17"/>
      <c r="AJ3" s="17"/>
      <c r="AK3" s="17"/>
      <c r="AL3" s="17"/>
      <c r="AM3" s="17"/>
      <c r="AN3" s="17"/>
      <c r="AO3" s="17" t="s">
        <v>63</v>
      </c>
      <c r="AP3" s="17" t="s">
        <v>64</v>
      </c>
      <c r="AQ3" s="19"/>
      <c r="AMI3" s="20"/>
      <c r="AMJ3" s="20"/>
    </row>
    <row r="4" s="10" customFormat="1" ht="12" customHeight="1">
      <c r="A4" s="11" t="s">
        <v>65</v>
      </c>
      <c r="B4" s="12"/>
      <c r="C4" s="12" t="s">
        <v>66</v>
      </c>
      <c r="D4" s="12" t="s">
        <v>67</v>
      </c>
      <c r="E4" s="12" t="s">
        <v>68</v>
      </c>
      <c r="F4" s="12" t="s">
        <v>69</v>
      </c>
      <c r="G4" s="12" t="s">
        <v>70</v>
      </c>
      <c r="H4" s="12" t="s">
        <v>70</v>
      </c>
      <c r="I4" s="12" t="s">
        <v>68</v>
      </c>
      <c r="J4" s="12" t="s">
        <v>71</v>
      </c>
      <c r="K4" s="12" t="s">
        <v>72</v>
      </c>
      <c r="L4" s="12" t="s">
        <v>73</v>
      </c>
      <c r="M4" s="12" t="s">
        <v>73</v>
      </c>
      <c r="N4" s="12" t="s">
        <v>73</v>
      </c>
      <c r="O4" s="12" t="s">
        <v>68</v>
      </c>
      <c r="P4" s="12" t="s">
        <v>73</v>
      </c>
      <c r="Q4" s="12" t="s">
        <v>74</v>
      </c>
      <c r="R4" s="12" t="s">
        <v>74</v>
      </c>
      <c r="S4" s="12" t="s">
        <v>74</v>
      </c>
      <c r="T4" s="12" t="s">
        <v>75</v>
      </c>
      <c r="U4" s="14" t="s">
        <v>68</v>
      </c>
      <c r="V4" s="12" t="s">
        <v>68</v>
      </c>
      <c r="W4" s="12" t="s">
        <v>68</v>
      </c>
      <c r="X4" s="12"/>
      <c r="Y4" s="12"/>
      <c r="Z4" s="12"/>
      <c r="AA4" s="12" t="s">
        <v>73</v>
      </c>
      <c r="AB4" s="12" t="s">
        <v>72</v>
      </c>
      <c r="AC4" s="12" t="s">
        <v>68</v>
      </c>
      <c r="AD4" s="12" t="s">
        <v>68</v>
      </c>
      <c r="AE4" s="12" t="s">
        <v>68</v>
      </c>
      <c r="AF4" s="12" t="s">
        <v>68</v>
      </c>
      <c r="AG4" s="12" t="s">
        <v>76</v>
      </c>
      <c r="AH4" s="12" t="s">
        <v>77</v>
      </c>
      <c r="AI4" s="12"/>
      <c r="AJ4" s="12"/>
      <c r="AK4" s="12"/>
      <c r="AL4" s="12"/>
      <c r="AM4" s="12"/>
      <c r="AN4" s="12"/>
      <c r="AO4" s="12" t="s">
        <v>67</v>
      </c>
      <c r="AP4" s="12" t="s">
        <v>68</v>
      </c>
      <c r="AQ4" s="15"/>
      <c r="AMI4" s="6"/>
      <c r="AMJ4" s="6"/>
    </row>
    <row r="5" s="21" customFormat="1" ht="10.35" customHeight="1">
      <c r="A5" s="22" t="s">
        <v>78</v>
      </c>
      <c r="B5" s="23">
        <v>3644826</v>
      </c>
      <c r="C5" s="23">
        <v>892</v>
      </c>
      <c r="D5" s="24">
        <v>5168</v>
      </c>
      <c r="E5" s="25">
        <v>46</v>
      </c>
      <c r="F5" s="24">
        <v>59727095</v>
      </c>
      <c r="G5" s="25">
        <v>3</v>
      </c>
      <c r="H5" s="25">
        <v>13</v>
      </c>
      <c r="I5" s="25">
        <v>100</v>
      </c>
      <c r="J5" s="24">
        <v>504878027</v>
      </c>
      <c r="K5" s="24">
        <v>140</v>
      </c>
      <c r="L5" s="24">
        <v>22757594259</v>
      </c>
      <c r="M5" s="24">
        <v>12339218984</v>
      </c>
      <c r="N5" s="24">
        <v>604166584</v>
      </c>
      <c r="O5" s="24">
        <v>11</v>
      </c>
      <c r="P5" s="26">
        <v>649731232</v>
      </c>
      <c r="Q5" s="26">
        <v>10323124</v>
      </c>
      <c r="R5" s="24">
        <v>930170729</v>
      </c>
      <c r="S5" s="24">
        <v>267286942</v>
      </c>
      <c r="T5" s="27">
        <v>588</v>
      </c>
      <c r="U5" s="28">
        <f t="shared" ref="U5:W8" si="0">Q5/($T5*$B5)*100</f>
        <v>0.48167822917564057</v>
      </c>
      <c r="V5" s="28">
        <f t="shared" si="0"/>
        <v>43.401880048688234</v>
      </c>
      <c r="W5" s="28">
        <f t="shared" si="0"/>
        <v>12.471641424081717</v>
      </c>
      <c r="X5" s="1"/>
      <c r="Y5" s="1"/>
      <c r="Z5" s="1"/>
      <c r="AA5" s="23">
        <f t="shared" ref="AA5:AA8" si="1">B5*D5</f>
        <v>18836460768</v>
      </c>
      <c r="AB5" s="23">
        <f t="shared" ref="AB5:AB8" si="2">(J5/K5*4/PI())^0.5</f>
        <v>2142.8130197147516</v>
      </c>
      <c r="AC5" s="29">
        <f t="shared" ref="AC5:AC8" si="3">N5/L5*100</f>
        <v>2.6547910869843756</v>
      </c>
      <c r="AD5" s="29">
        <f t="shared" ref="AD5:AD8" si="4">N5/AA5*100</f>
        <v>3.2074315416321628</v>
      </c>
      <c r="AE5" s="29">
        <f t="shared" ref="AE5:AE8" si="5">N5/M5*100</f>
        <v>4.8963113855375271</v>
      </c>
      <c r="AF5" s="30" t="s">
        <v>79</v>
      </c>
      <c r="AG5" s="31">
        <f t="shared" ref="AG5:AG8" si="6">T5/12</f>
        <v>49</v>
      </c>
      <c r="AH5" s="32">
        <f t="shared" ref="AH5:AH8" si="7">Q5/M5</f>
        <v>0.00083661081089376674</v>
      </c>
      <c r="AI5" s="33"/>
      <c r="AJ5" s="33"/>
      <c r="AK5" s="33"/>
      <c r="AL5" s="33"/>
      <c r="AM5" s="33"/>
      <c r="AN5" s="33"/>
      <c r="AO5" s="34">
        <f t="shared" ref="AO5:AO8" si="8">P5/B5</f>
        <v>178.26124813639939</v>
      </c>
      <c r="AP5" s="35">
        <f t="shared" ref="AP5:AP8" si="9">AO5/D5*100</f>
        <v>3.4493275568188735</v>
      </c>
      <c r="AQ5" s="36"/>
      <c r="AIL5" s="37"/>
      <c r="AIM5" s="37"/>
      <c r="AIN5" s="37"/>
      <c r="AIO5" s="37"/>
      <c r="AIP5" s="37"/>
      <c r="AIQ5" s="37"/>
      <c r="AIR5" s="37"/>
      <c r="AIS5" s="37"/>
      <c r="AIT5" s="37"/>
      <c r="AIU5" s="37"/>
      <c r="AIV5" s="37"/>
      <c r="AIW5" s="37"/>
      <c r="AIX5" s="37"/>
      <c r="AIY5" s="37"/>
      <c r="AIZ5" s="37"/>
      <c r="AJA5" s="37"/>
      <c r="AJB5" s="37"/>
      <c r="AJC5" s="37"/>
      <c r="AJD5" s="37"/>
      <c r="AJE5" s="37"/>
      <c r="AJF5" s="37"/>
      <c r="AJG5" s="37"/>
      <c r="AJH5" s="37"/>
      <c r="AJI5" s="37"/>
      <c r="AJJ5" s="37"/>
      <c r="AJK5" s="37"/>
      <c r="AJL5" s="37"/>
      <c r="AJM5" s="37"/>
      <c r="AJN5" s="37"/>
      <c r="AJO5" s="37"/>
      <c r="AJP5" s="37"/>
      <c r="AJQ5" s="37"/>
      <c r="AJR5" s="37"/>
      <c r="AJS5" s="37"/>
      <c r="AJT5" s="37"/>
      <c r="AJU5" s="37"/>
      <c r="AJV5" s="37"/>
      <c r="AJW5" s="37"/>
      <c r="AJX5" s="37"/>
      <c r="AJY5" s="37"/>
      <c r="AJZ5" s="37"/>
      <c r="AKA5" s="37"/>
      <c r="AKB5" s="37"/>
      <c r="AKC5" s="37"/>
      <c r="AKD5" s="37"/>
      <c r="AKE5" s="37"/>
      <c r="AKF5" s="37"/>
      <c r="AKG5" s="37"/>
      <c r="AKH5" s="37"/>
      <c r="AKI5" s="37"/>
      <c r="AKJ5" s="37"/>
      <c r="AKK5" s="37"/>
      <c r="AKL5" s="37"/>
      <c r="AKM5" s="37"/>
      <c r="AKN5" s="37"/>
      <c r="AKO5" s="37"/>
      <c r="AKP5" s="37"/>
      <c r="AKQ5" s="37"/>
      <c r="AKR5" s="37"/>
      <c r="AKS5" s="37"/>
      <c r="AKT5" s="37"/>
      <c r="AKU5" s="37"/>
      <c r="AKV5" s="37"/>
      <c r="AKW5" s="37"/>
      <c r="AKX5" s="37"/>
      <c r="AKY5" s="37"/>
      <c r="AKZ5" s="37"/>
      <c r="ALA5" s="37"/>
      <c r="ALB5" s="37"/>
      <c r="ALC5" s="37"/>
      <c r="ALD5" s="37"/>
      <c r="ALE5" s="37"/>
      <c r="ALF5" s="37"/>
      <c r="ALG5" s="37"/>
      <c r="ALH5" s="37"/>
      <c r="ALI5" s="37"/>
      <c r="ALJ5" s="37"/>
      <c r="ALK5" s="37"/>
      <c r="ALL5" s="37"/>
      <c r="ALM5" s="37"/>
      <c r="ALN5" s="37"/>
      <c r="ALO5" s="37"/>
      <c r="ALP5" s="37"/>
      <c r="ALQ5" s="37"/>
      <c r="ALR5" s="37"/>
      <c r="ALS5" s="37"/>
      <c r="ALT5" s="37"/>
      <c r="ALU5" s="37"/>
      <c r="ALV5" s="37"/>
      <c r="ALW5" s="37"/>
      <c r="ALX5" s="37"/>
      <c r="ALY5" s="37"/>
      <c r="ALZ5" s="37"/>
      <c r="AMA5" s="37"/>
      <c r="AMB5" s="37"/>
      <c r="AMC5" s="37"/>
      <c r="AMD5" s="37"/>
      <c r="AME5" s="37"/>
      <c r="AMF5" s="37"/>
      <c r="AMG5" s="37"/>
      <c r="AMH5" s="37"/>
      <c r="AMI5" s="6"/>
      <c r="AMJ5" s="6"/>
    </row>
    <row r="6" s="21" customFormat="1" ht="10.35" customHeight="1">
      <c r="A6" s="38" t="s">
        <v>80</v>
      </c>
      <c r="B6" s="31">
        <v>100219</v>
      </c>
      <c r="C6" s="31">
        <v>165</v>
      </c>
      <c r="D6" s="26">
        <v>5321</v>
      </c>
      <c r="E6" s="25">
        <v>37</v>
      </c>
      <c r="F6" s="26">
        <v>2032766</v>
      </c>
      <c r="G6" s="25" t="s">
        <v>81</v>
      </c>
      <c r="H6" s="25" t="s">
        <v>81</v>
      </c>
      <c r="I6" s="25">
        <v>30</v>
      </c>
      <c r="J6" s="26">
        <v>18066692</v>
      </c>
      <c r="K6" s="26">
        <v>140</v>
      </c>
      <c r="L6" s="26">
        <v>702114860</v>
      </c>
      <c r="M6" s="26">
        <v>441630247</v>
      </c>
      <c r="N6" s="24">
        <v>33199508</v>
      </c>
      <c r="O6" s="39">
        <v>10</v>
      </c>
      <c r="P6" s="26">
        <v>17551237</v>
      </c>
      <c r="Q6" s="26">
        <v>759852</v>
      </c>
      <c r="R6" s="26">
        <v>20873663</v>
      </c>
      <c r="S6" s="26">
        <v>11894384</v>
      </c>
      <c r="T6" s="27">
        <v>553</v>
      </c>
      <c r="U6" s="28">
        <f t="shared" si="0"/>
        <v>1.371051646442212</v>
      </c>
      <c r="V6" s="28">
        <f t="shared" si="0"/>
        <v>37.663742443831012</v>
      </c>
      <c r="W6" s="28">
        <f t="shared" si="0"/>
        <v>21.461830417786494</v>
      </c>
      <c r="X6" s="1"/>
      <c r="Y6" s="1"/>
      <c r="Z6" s="1"/>
      <c r="AA6" s="23">
        <f t="shared" si="1"/>
        <v>533265299</v>
      </c>
      <c r="AB6" s="23">
        <f t="shared" si="2"/>
        <v>405.35017222282556</v>
      </c>
      <c r="AC6" s="29">
        <f t="shared" si="3"/>
        <v>4.7285009748974689</v>
      </c>
      <c r="AD6" s="29">
        <f t="shared" si="4"/>
        <v>6.2257019277753534</v>
      </c>
      <c r="AE6" s="29">
        <f t="shared" si="5"/>
        <v>7.5174896252067622</v>
      </c>
      <c r="AF6" s="40">
        <f t="shared" ref="AF6:AF8" si="10">F6/1000000*2.75/C6*100</f>
        <v>3.3879433333333333</v>
      </c>
      <c r="AG6" s="31">
        <f t="shared" si="6"/>
        <v>46.083333333333336</v>
      </c>
      <c r="AH6" s="32">
        <f t="shared" si="7"/>
        <v>0.0017205614994934891</v>
      </c>
      <c r="AI6" s="33"/>
      <c r="AJ6" s="33"/>
      <c r="AK6" s="33"/>
      <c r="AL6" s="33"/>
      <c r="AM6" s="33"/>
      <c r="AN6" s="33"/>
      <c r="AO6" s="34">
        <f t="shared" si="8"/>
        <v>175.12883784511919</v>
      </c>
      <c r="AP6" s="35">
        <f t="shared" si="9"/>
        <v>3.2912767871663071</v>
      </c>
      <c r="AQ6" s="36"/>
      <c r="AIL6" s="37"/>
      <c r="AIM6" s="37"/>
      <c r="AIN6" s="37"/>
      <c r="AIO6" s="37"/>
      <c r="AIP6" s="37"/>
      <c r="AIQ6" s="37"/>
      <c r="AIR6" s="37"/>
      <c r="AIS6" s="37"/>
      <c r="AIT6" s="37"/>
      <c r="AIU6" s="37"/>
      <c r="AIV6" s="37"/>
      <c r="AIW6" s="37"/>
      <c r="AIX6" s="37"/>
      <c r="AIY6" s="37"/>
      <c r="AIZ6" s="37"/>
      <c r="AJA6" s="37"/>
      <c r="AJB6" s="37"/>
      <c r="AJC6" s="37"/>
      <c r="AJD6" s="37"/>
      <c r="AJE6" s="37"/>
      <c r="AJF6" s="37"/>
      <c r="AJG6" s="37"/>
      <c r="AJH6" s="37"/>
      <c r="AJI6" s="37"/>
      <c r="AJJ6" s="37"/>
      <c r="AJK6" s="37"/>
      <c r="AJL6" s="37"/>
      <c r="AJM6" s="37"/>
      <c r="AJN6" s="37"/>
      <c r="AJO6" s="37"/>
      <c r="AJP6" s="37"/>
      <c r="AJQ6" s="37"/>
      <c r="AJR6" s="37"/>
      <c r="AJS6" s="37"/>
      <c r="AJT6" s="37"/>
      <c r="AJU6" s="37"/>
      <c r="AJV6" s="37"/>
      <c r="AJW6" s="37"/>
      <c r="AJX6" s="37"/>
      <c r="AJY6" s="37"/>
      <c r="AJZ6" s="37"/>
      <c r="AKA6" s="37"/>
      <c r="AKB6" s="37"/>
      <c r="AKC6" s="37"/>
      <c r="AKD6" s="37"/>
      <c r="AKE6" s="37"/>
      <c r="AKF6" s="37"/>
      <c r="AKG6" s="37"/>
      <c r="AKH6" s="37"/>
      <c r="AKI6" s="37"/>
      <c r="AKJ6" s="37"/>
      <c r="AKK6" s="37"/>
      <c r="AKL6" s="37"/>
      <c r="AKM6" s="37"/>
      <c r="AKN6" s="37"/>
      <c r="AKO6" s="37"/>
      <c r="AKP6" s="37"/>
      <c r="AKQ6" s="37"/>
      <c r="AKR6" s="37"/>
      <c r="AKS6" s="37"/>
      <c r="AKT6" s="37"/>
      <c r="AKU6" s="37"/>
      <c r="AKV6" s="37"/>
      <c r="AKW6" s="37"/>
      <c r="AKX6" s="37"/>
      <c r="AKY6" s="37"/>
      <c r="AKZ6" s="37"/>
      <c r="ALA6" s="37"/>
      <c r="ALB6" s="37"/>
      <c r="ALC6" s="37"/>
      <c r="ALD6" s="37"/>
      <c r="ALE6" s="37"/>
      <c r="ALF6" s="37"/>
      <c r="ALG6" s="37"/>
      <c r="ALH6" s="37"/>
      <c r="ALI6" s="37"/>
      <c r="ALJ6" s="37"/>
      <c r="ALK6" s="37"/>
      <c r="ALL6" s="37"/>
      <c r="ALM6" s="37"/>
      <c r="ALN6" s="37"/>
      <c r="ALO6" s="37"/>
      <c r="ALP6" s="37"/>
      <c r="ALQ6" s="37"/>
      <c r="ALR6" s="37"/>
      <c r="ALS6" s="37"/>
      <c r="ALT6" s="37"/>
      <c r="ALU6" s="37"/>
      <c r="ALV6" s="37"/>
      <c r="ALW6" s="37"/>
      <c r="ALX6" s="37"/>
      <c r="ALY6" s="37"/>
      <c r="ALZ6" s="37"/>
      <c r="AMA6" s="37"/>
      <c r="AMB6" s="37"/>
      <c r="AMC6" s="37"/>
      <c r="AMD6" s="37"/>
      <c r="AME6" s="37"/>
      <c r="AMF6" s="37"/>
      <c r="AMG6" s="37"/>
      <c r="AMH6" s="37"/>
      <c r="AMI6" s="6"/>
      <c r="AMJ6" s="6"/>
    </row>
    <row r="7" s="21" customFormat="1" ht="10.35" customHeight="1">
      <c r="A7" s="38" t="s">
        <v>82</v>
      </c>
      <c r="B7" s="31">
        <v>7518</v>
      </c>
      <c r="C7" s="31">
        <v>155</v>
      </c>
      <c r="D7" s="26">
        <v>5905</v>
      </c>
      <c r="E7" s="25">
        <v>44</v>
      </c>
      <c r="F7" s="26">
        <v>189401</v>
      </c>
      <c r="G7" s="25">
        <v>26</v>
      </c>
      <c r="H7" s="25">
        <v>0</v>
      </c>
      <c r="I7" s="25">
        <v>30</v>
      </c>
      <c r="J7" s="26">
        <v>1312169</v>
      </c>
      <c r="K7" s="26">
        <v>116</v>
      </c>
      <c r="L7" s="26">
        <v>56983025</v>
      </c>
      <c r="M7" s="26">
        <v>32069420</v>
      </c>
      <c r="N7" s="24">
        <v>7023493</v>
      </c>
      <c r="O7" s="26">
        <v>9</v>
      </c>
      <c r="P7" s="26">
        <v>958837</v>
      </c>
      <c r="Q7" s="26">
        <v>121438</v>
      </c>
      <c r="R7" s="26">
        <v>1895400</v>
      </c>
      <c r="S7" s="26">
        <v>1652406</v>
      </c>
      <c r="T7" s="27">
        <v>729</v>
      </c>
      <c r="U7" s="28">
        <f t="shared" si="0"/>
        <v>2.2157703997830902</v>
      </c>
      <c r="V7" s="28">
        <f t="shared" si="0"/>
        <v>34.583665868582067</v>
      </c>
      <c r="W7" s="28">
        <f t="shared" si="0"/>
        <v>30.149972028722289</v>
      </c>
      <c r="X7" s="1"/>
      <c r="Y7" s="1"/>
      <c r="Z7" s="1"/>
      <c r="AA7" s="23">
        <f t="shared" si="1"/>
        <v>44393790</v>
      </c>
      <c r="AB7" s="23">
        <f t="shared" si="2"/>
        <v>120.01097148750945</v>
      </c>
      <c r="AC7" s="29">
        <f t="shared" si="3"/>
        <v>12.325588190518141</v>
      </c>
      <c r="AD7" s="29">
        <f t="shared" si="4"/>
        <v>15.820890714669778</v>
      </c>
      <c r="AE7" s="29">
        <f t="shared" si="5"/>
        <v>21.900904350624366</v>
      </c>
      <c r="AF7" s="40">
        <f t="shared" si="10"/>
        <v>0.33603403225806455</v>
      </c>
      <c r="AG7" s="31">
        <f t="shared" si="6"/>
        <v>60.75</v>
      </c>
      <c r="AH7" s="32">
        <f t="shared" si="7"/>
        <v>0.0037867226784893521</v>
      </c>
      <c r="AI7" s="33"/>
      <c r="AJ7" s="33"/>
      <c r="AK7" s="33"/>
      <c r="AL7" s="33"/>
      <c r="AM7" s="33"/>
      <c r="AN7" s="33"/>
      <c r="AO7" s="41">
        <f t="shared" si="8"/>
        <v>127.5388401170524</v>
      </c>
      <c r="AP7" s="35">
        <f t="shared" si="9"/>
        <v>2.1598448792049521</v>
      </c>
      <c r="AQ7" s="36"/>
      <c r="AIL7" s="37"/>
      <c r="AIM7" s="37"/>
      <c r="AIN7" s="37"/>
      <c r="AIO7" s="37"/>
      <c r="AIP7" s="37"/>
      <c r="AIQ7" s="37"/>
      <c r="AIR7" s="37"/>
      <c r="AIS7" s="37"/>
      <c r="AIT7" s="37"/>
      <c r="AIU7" s="37"/>
      <c r="AIV7" s="37"/>
      <c r="AIW7" s="37"/>
      <c r="AIX7" s="37"/>
      <c r="AIY7" s="37"/>
      <c r="AIZ7" s="37"/>
      <c r="AJA7" s="37"/>
      <c r="AJB7" s="37"/>
      <c r="AJC7" s="37"/>
      <c r="AJD7" s="37"/>
      <c r="AJE7" s="37"/>
      <c r="AJF7" s="37"/>
      <c r="AJG7" s="37"/>
      <c r="AJH7" s="37"/>
      <c r="AJI7" s="37"/>
      <c r="AJJ7" s="37"/>
      <c r="AJK7" s="37"/>
      <c r="AJL7" s="37"/>
      <c r="AJM7" s="37"/>
      <c r="AJN7" s="37"/>
      <c r="AJO7" s="37"/>
      <c r="AJP7" s="37"/>
      <c r="AJQ7" s="37"/>
      <c r="AJR7" s="37"/>
      <c r="AJS7" s="37"/>
      <c r="AJT7" s="37"/>
      <c r="AJU7" s="37"/>
      <c r="AJV7" s="37"/>
      <c r="AJW7" s="37"/>
      <c r="AJX7" s="37"/>
      <c r="AJY7" s="37"/>
      <c r="AJZ7" s="37"/>
      <c r="AKA7" s="37"/>
      <c r="AKB7" s="37"/>
      <c r="AKC7" s="37"/>
      <c r="AKD7" s="37"/>
      <c r="AKE7" s="37"/>
      <c r="AKF7" s="37"/>
      <c r="AKG7" s="37"/>
      <c r="AKH7" s="37"/>
      <c r="AKI7" s="37"/>
      <c r="AKJ7" s="37"/>
      <c r="AKK7" s="37"/>
      <c r="AKL7" s="37"/>
      <c r="AKM7" s="37"/>
      <c r="AKN7" s="37"/>
      <c r="AKO7" s="37"/>
      <c r="AKP7" s="37"/>
      <c r="AKQ7" s="37"/>
      <c r="AKR7" s="37"/>
      <c r="AKS7" s="37"/>
      <c r="AKT7" s="37"/>
      <c r="AKU7" s="37"/>
      <c r="AKV7" s="37"/>
      <c r="AKW7" s="37"/>
      <c r="AKX7" s="37"/>
      <c r="AKY7" s="37"/>
      <c r="AKZ7" s="37"/>
      <c r="ALA7" s="37"/>
      <c r="ALB7" s="37"/>
      <c r="ALC7" s="37"/>
      <c r="ALD7" s="37"/>
      <c r="ALE7" s="37"/>
      <c r="ALF7" s="37"/>
      <c r="ALG7" s="37"/>
      <c r="ALH7" s="37"/>
      <c r="ALI7" s="37"/>
      <c r="ALJ7" s="37"/>
      <c r="ALK7" s="37"/>
      <c r="ALL7" s="37"/>
      <c r="ALM7" s="37"/>
      <c r="ALN7" s="37"/>
      <c r="ALO7" s="37"/>
      <c r="ALP7" s="37"/>
      <c r="ALQ7" s="37"/>
      <c r="ALR7" s="37"/>
      <c r="ALS7" s="37"/>
      <c r="ALT7" s="37"/>
      <c r="ALU7" s="37"/>
      <c r="ALV7" s="37"/>
      <c r="ALW7" s="37"/>
      <c r="ALX7" s="37"/>
      <c r="ALY7" s="37"/>
      <c r="ALZ7" s="37"/>
      <c r="AMA7" s="37"/>
      <c r="AMB7" s="37"/>
      <c r="AMC7" s="37"/>
      <c r="AMD7" s="37"/>
      <c r="AME7" s="37"/>
      <c r="AMF7" s="37"/>
      <c r="AMG7" s="37"/>
      <c r="AMH7" s="37"/>
      <c r="AMI7" s="6"/>
      <c r="AMJ7" s="6"/>
    </row>
    <row r="8" s="21" customFormat="1" ht="10.35" customHeight="1">
      <c r="A8" s="38" t="s">
        <v>83</v>
      </c>
      <c r="B8" s="31">
        <v>3414</v>
      </c>
      <c r="C8" s="31">
        <v>130</v>
      </c>
      <c r="D8" s="26">
        <v>5905</v>
      </c>
      <c r="E8" s="25">
        <v>46</v>
      </c>
      <c r="F8" s="26">
        <v>94818</v>
      </c>
      <c r="G8" s="25">
        <v>30</v>
      </c>
      <c r="H8" s="25">
        <v>0</v>
      </c>
      <c r="I8" s="25">
        <v>30</v>
      </c>
      <c r="J8" s="26">
        <v>629510</v>
      </c>
      <c r="K8" s="26">
        <v>90</v>
      </c>
      <c r="L8" s="26">
        <v>28526844</v>
      </c>
      <c r="M8" s="26">
        <v>15385217</v>
      </c>
      <c r="N8" s="24">
        <v>4350664</v>
      </c>
      <c r="O8" s="26">
        <v>13</v>
      </c>
      <c r="P8" s="26">
        <v>674236</v>
      </c>
      <c r="Q8" s="26">
        <v>68547</v>
      </c>
      <c r="R8" s="26">
        <v>948875</v>
      </c>
      <c r="S8" s="26">
        <v>1316625</v>
      </c>
      <c r="T8" s="27">
        <v>990</v>
      </c>
      <c r="U8" s="28">
        <f t="shared" si="0"/>
        <v>2.0281017556940228</v>
      </c>
      <c r="V8" s="28">
        <f t="shared" si="0"/>
        <v>28.074387696531812</v>
      </c>
      <c r="W8" s="28">
        <f t="shared" si="0"/>
        <v>38.955015888232062</v>
      </c>
      <c r="X8" s="1"/>
      <c r="Y8" s="1"/>
      <c r="Z8" s="1"/>
      <c r="AA8" s="23">
        <f t="shared" si="1"/>
        <v>20159670</v>
      </c>
      <c r="AB8" s="23">
        <f t="shared" si="2"/>
        <v>94.370253423313216</v>
      </c>
      <c r="AC8" s="29">
        <f t="shared" si="3"/>
        <v>15.251122767033046</v>
      </c>
      <c r="AD8" s="29">
        <f t="shared" si="4"/>
        <v>21.581027864047378</v>
      </c>
      <c r="AE8" s="29">
        <f t="shared" si="5"/>
        <v>28.278210180590889</v>
      </c>
      <c r="AF8" s="40">
        <f t="shared" si="10"/>
        <v>0.20057653846153847</v>
      </c>
      <c r="AG8" s="31">
        <f t="shared" si="6"/>
        <v>82.5</v>
      </c>
      <c r="AH8" s="32">
        <f t="shared" si="7"/>
        <v>0.0044553807723348975</v>
      </c>
      <c r="AI8" s="33"/>
      <c r="AJ8" s="33"/>
      <c r="AK8" s="33"/>
      <c r="AL8" s="33"/>
      <c r="AM8" s="33"/>
      <c r="AN8" s="33"/>
      <c r="AO8" s="34">
        <f t="shared" si="8"/>
        <v>197.49150556531927</v>
      </c>
      <c r="AP8" s="35">
        <f t="shared" si="9"/>
        <v>3.3444793491163298</v>
      </c>
      <c r="AQ8" s="36"/>
      <c r="AIL8" s="37"/>
      <c r="AIM8" s="37"/>
      <c r="AIN8" s="37"/>
      <c r="AIO8" s="37"/>
      <c r="AIP8" s="37"/>
      <c r="AIQ8" s="37"/>
      <c r="AIR8" s="37"/>
      <c r="AIS8" s="37"/>
      <c r="AIT8" s="37"/>
      <c r="AIU8" s="37"/>
      <c r="AIV8" s="37"/>
      <c r="AIW8" s="37"/>
      <c r="AIX8" s="37"/>
      <c r="AIY8" s="37"/>
      <c r="AIZ8" s="37"/>
      <c r="AJA8" s="37"/>
      <c r="AJB8" s="37"/>
      <c r="AJC8" s="37"/>
      <c r="AJD8" s="37"/>
      <c r="AJE8" s="37"/>
      <c r="AJF8" s="37"/>
      <c r="AJG8" s="37"/>
      <c r="AJH8" s="37"/>
      <c r="AJI8" s="37"/>
      <c r="AJJ8" s="37"/>
      <c r="AJK8" s="37"/>
      <c r="AJL8" s="37"/>
      <c r="AJM8" s="37"/>
      <c r="AJN8" s="37"/>
      <c r="AJO8" s="37"/>
      <c r="AJP8" s="37"/>
      <c r="AJQ8" s="37"/>
      <c r="AJR8" s="37"/>
      <c r="AJS8" s="37"/>
      <c r="AJT8" s="37"/>
      <c r="AJU8" s="37"/>
      <c r="AJV8" s="37"/>
      <c r="AJW8" s="37"/>
      <c r="AJX8" s="37"/>
      <c r="AJY8" s="37"/>
      <c r="AJZ8" s="37"/>
      <c r="AKA8" s="37"/>
      <c r="AKB8" s="37"/>
      <c r="AKC8" s="37"/>
      <c r="AKD8" s="37"/>
      <c r="AKE8" s="37"/>
      <c r="AKF8" s="37"/>
      <c r="AKG8" s="37"/>
      <c r="AKH8" s="37"/>
      <c r="AKI8" s="37"/>
      <c r="AKJ8" s="37"/>
      <c r="AKK8" s="37"/>
      <c r="AKL8" s="37"/>
      <c r="AKM8" s="37"/>
      <c r="AKN8" s="37"/>
      <c r="AKO8" s="37"/>
      <c r="AKP8" s="37"/>
      <c r="AKQ8" s="37"/>
      <c r="AKR8" s="37"/>
      <c r="AKS8" s="37"/>
      <c r="AKT8" s="37"/>
      <c r="AKU8" s="37"/>
      <c r="AKV8" s="37"/>
      <c r="AKW8" s="37"/>
      <c r="AKX8" s="37"/>
      <c r="AKY8" s="37"/>
      <c r="AKZ8" s="37"/>
      <c r="ALA8" s="37"/>
      <c r="ALB8" s="37"/>
      <c r="ALC8" s="37"/>
      <c r="ALD8" s="37"/>
      <c r="ALE8" s="37"/>
      <c r="ALF8" s="37"/>
      <c r="ALG8" s="37"/>
      <c r="ALH8" s="37"/>
      <c r="ALI8" s="37"/>
      <c r="ALJ8" s="37"/>
      <c r="ALK8" s="37"/>
      <c r="ALL8" s="37"/>
      <c r="ALM8" s="37"/>
      <c r="ALN8" s="37"/>
      <c r="ALO8" s="37"/>
      <c r="ALP8" s="37"/>
      <c r="ALQ8" s="37"/>
      <c r="ALR8" s="37"/>
      <c r="ALS8" s="37"/>
      <c r="ALT8" s="37"/>
      <c r="ALU8" s="37"/>
      <c r="ALV8" s="37"/>
      <c r="ALW8" s="37"/>
      <c r="ALX8" s="37"/>
      <c r="ALY8" s="37"/>
      <c r="ALZ8" s="37"/>
      <c r="AMA8" s="37"/>
      <c r="AMB8" s="37"/>
      <c r="AMC8" s="37"/>
      <c r="AMD8" s="37"/>
      <c r="AME8" s="37"/>
      <c r="AMF8" s="37"/>
      <c r="AMG8" s="37"/>
      <c r="AMH8" s="37"/>
      <c r="AMI8" s="6"/>
      <c r="AMJ8" s="6"/>
    </row>
    <row r="9" s="21" customFormat="1" ht="10.35" customHeight="1">
      <c r="A9" s="42" t="s">
        <v>84</v>
      </c>
      <c r="B9" s="43" t="s">
        <v>85</v>
      </c>
      <c r="C9" s="43"/>
      <c r="D9" s="43">
        <f>SUM(D5:D8)/4</f>
        <v>5574.75</v>
      </c>
      <c r="E9" s="44">
        <f>SUM(E5:E8)/4</f>
        <v>43.25</v>
      </c>
      <c r="F9" s="43" t="s">
        <v>85</v>
      </c>
      <c r="G9" s="45"/>
      <c r="H9" s="45"/>
      <c r="I9" s="45"/>
      <c r="J9" s="45"/>
      <c r="K9" s="45"/>
      <c r="L9" s="43"/>
      <c r="M9" s="43"/>
      <c r="N9" s="43"/>
      <c r="O9" s="45">
        <f>SUM(O5:O8)/4</f>
        <v>10.75</v>
      </c>
      <c r="P9" s="43" t="s">
        <v>85</v>
      </c>
      <c r="Q9" s="43"/>
      <c r="R9" s="43"/>
      <c r="S9" s="43"/>
      <c r="T9" s="43">
        <f>SUM(T5:T8)/4</f>
        <v>715</v>
      </c>
      <c r="U9" s="45">
        <f>SUM(U5:U8)/4</f>
        <v>1.5241505077737414</v>
      </c>
      <c r="V9" s="45">
        <f>SUM(V5:V8)/4</f>
        <v>35.930919014408282</v>
      </c>
      <c r="W9" s="45">
        <f>SUM(W5:W8)/4</f>
        <v>25.759614939705642</v>
      </c>
      <c r="X9" s="45"/>
      <c r="Y9" s="45"/>
      <c r="Z9" s="43"/>
      <c r="AA9" s="43"/>
      <c r="AB9" s="45"/>
      <c r="AC9" s="45">
        <f>SUM(AC5:AC8)/4</f>
        <v>8.7400007548582579</v>
      </c>
      <c r="AD9" s="45">
        <f>SUM(AD5:AD8)/4</f>
        <v>11.708763012031168</v>
      </c>
      <c r="AE9" s="45">
        <f>SUM(AE5:AE8)/4</f>
        <v>15.648228885489885</v>
      </c>
      <c r="AF9" s="45"/>
      <c r="AG9" s="43">
        <f>SUM(AG5:AG8)/4</f>
        <v>59.583333333333336</v>
      </c>
      <c r="AH9" s="46">
        <f>SUM(AH5:AH8)/4</f>
        <v>0.0026998189403028765</v>
      </c>
      <c r="AI9" s="47"/>
      <c r="AJ9" s="47"/>
      <c r="AK9" s="47"/>
      <c r="AL9" s="47"/>
      <c r="AM9" s="47"/>
      <c r="AN9" s="47"/>
      <c r="AO9" s="43">
        <f>SUM(AO5:AO8)/4</f>
        <v>169.60510791597258</v>
      </c>
      <c r="AP9" s="45">
        <f>SUM(AP5:AP8)/4</f>
        <v>3.0612321430766158</v>
      </c>
      <c r="AQ9" s="36"/>
      <c r="AIL9" s="37"/>
      <c r="AIM9" s="37"/>
      <c r="AIN9" s="37"/>
      <c r="AIO9" s="37"/>
      <c r="AIP9" s="37"/>
      <c r="AIQ9" s="37"/>
      <c r="AIR9" s="37"/>
      <c r="AIS9" s="37"/>
      <c r="AIT9" s="37"/>
      <c r="AIU9" s="37"/>
      <c r="AIV9" s="37"/>
      <c r="AIW9" s="37"/>
      <c r="AIX9" s="37"/>
      <c r="AIY9" s="37"/>
      <c r="AIZ9" s="37"/>
      <c r="AJA9" s="37"/>
      <c r="AJB9" s="37"/>
      <c r="AJC9" s="37"/>
      <c r="AJD9" s="37"/>
      <c r="AJE9" s="37"/>
      <c r="AJF9" s="37"/>
      <c r="AJG9" s="37"/>
      <c r="AJH9" s="37"/>
      <c r="AJI9" s="37"/>
      <c r="AJJ9" s="37"/>
      <c r="AJK9" s="37"/>
      <c r="AJL9" s="37"/>
      <c r="AJM9" s="37"/>
      <c r="AJN9" s="37"/>
      <c r="AJO9" s="37"/>
      <c r="AJP9" s="37"/>
      <c r="AJQ9" s="37"/>
      <c r="AJR9" s="37"/>
      <c r="AJS9" s="37"/>
      <c r="AJT9" s="37"/>
      <c r="AJU9" s="37"/>
      <c r="AJV9" s="37"/>
      <c r="AJW9" s="37"/>
      <c r="AJX9" s="37"/>
      <c r="AJY9" s="37"/>
      <c r="AJZ9" s="37"/>
      <c r="AKA9" s="37"/>
      <c r="AKB9" s="37"/>
      <c r="AKC9" s="37"/>
      <c r="AKD9" s="37"/>
      <c r="AKE9" s="37"/>
      <c r="AKF9" s="37"/>
      <c r="AKG9" s="37"/>
      <c r="AKH9" s="37"/>
      <c r="AKI9" s="37"/>
      <c r="AKJ9" s="37"/>
      <c r="AKK9" s="37"/>
      <c r="AKL9" s="37"/>
      <c r="AKM9" s="37"/>
      <c r="AKN9" s="37"/>
      <c r="AKO9" s="37"/>
      <c r="AKP9" s="37"/>
      <c r="AKQ9" s="37"/>
      <c r="AKR9" s="37"/>
      <c r="AKS9" s="37"/>
      <c r="AKT9" s="37"/>
      <c r="AKU9" s="37"/>
      <c r="AKV9" s="37"/>
      <c r="AKW9" s="37"/>
      <c r="AKX9" s="37"/>
      <c r="AKY9" s="37"/>
      <c r="AKZ9" s="37"/>
      <c r="ALA9" s="37"/>
      <c r="ALB9" s="37"/>
      <c r="ALC9" s="37"/>
      <c r="ALD9" s="37"/>
      <c r="ALE9" s="37"/>
      <c r="ALF9" s="37"/>
      <c r="ALG9" s="37"/>
      <c r="ALH9" s="37"/>
      <c r="ALI9" s="37"/>
      <c r="ALJ9" s="37"/>
      <c r="ALK9" s="37"/>
      <c r="ALL9" s="37"/>
      <c r="ALM9" s="37"/>
      <c r="ALN9" s="37"/>
      <c r="ALO9" s="37"/>
      <c r="ALP9" s="37"/>
      <c r="ALQ9" s="37"/>
      <c r="ALR9" s="37"/>
      <c r="ALS9" s="37"/>
      <c r="ALT9" s="37"/>
      <c r="ALU9" s="37"/>
      <c r="ALV9" s="37"/>
      <c r="ALW9" s="37"/>
      <c r="ALX9" s="37"/>
      <c r="ALY9" s="37"/>
      <c r="ALZ9" s="37"/>
      <c r="AMA9" s="37"/>
      <c r="AMB9" s="37"/>
      <c r="AMC9" s="37"/>
      <c r="AMD9" s="37"/>
      <c r="AME9" s="37"/>
      <c r="AMF9" s="37"/>
      <c r="AMG9" s="37"/>
      <c r="AMH9" s="37"/>
      <c r="AMI9" s="6"/>
      <c r="AMJ9" s="6"/>
    </row>
    <row r="10" s="3" customFormat="1" ht="4.9000000000000004" hidden="1" customHeight="1">
      <c r="A10" s="48"/>
      <c r="B10" s="49"/>
      <c r="C10" s="49"/>
      <c r="D10" s="49"/>
      <c r="E10" s="50"/>
      <c r="F10" s="49"/>
      <c r="G10" s="51"/>
      <c r="H10" s="51"/>
      <c r="I10" s="51"/>
      <c r="J10" s="52"/>
      <c r="K10" s="52"/>
      <c r="L10" s="49"/>
      <c r="M10" s="49"/>
      <c r="N10" s="49"/>
      <c r="O10" s="51"/>
      <c r="P10" s="49"/>
      <c r="Q10" s="53"/>
      <c r="R10" s="53"/>
      <c r="S10" s="53"/>
      <c r="T10" s="53"/>
      <c r="U10" s="53"/>
      <c r="V10" s="53"/>
      <c r="W10" s="53"/>
      <c r="X10" s="53"/>
      <c r="Y10" s="53"/>
      <c r="Z10" s="49"/>
      <c r="AA10" s="49"/>
      <c r="AB10" s="52"/>
      <c r="AC10" s="51"/>
      <c r="AD10" s="51"/>
      <c r="AE10" s="51"/>
      <c r="AF10" s="51"/>
      <c r="AG10" s="53"/>
      <c r="AH10" s="53"/>
      <c r="AI10" s="53"/>
      <c r="AJ10" s="53"/>
      <c r="AK10" s="53"/>
      <c r="AL10" s="53"/>
      <c r="AM10" s="53"/>
      <c r="AN10" s="53"/>
      <c r="AO10" s="49"/>
      <c r="AP10" s="49"/>
      <c r="AQ10" s="54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="7" customFormat="1" ht="10.35" customHeight="1">
      <c r="A11" s="8" t="s">
        <v>86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 t="s">
        <v>86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9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</row>
    <row r="12" s="10" customFormat="1" ht="24.75" customHeight="1">
      <c r="A12" s="11" t="s">
        <v>2</v>
      </c>
      <c r="B12" s="12" t="s">
        <v>3</v>
      </c>
      <c r="C12" s="12" t="s">
        <v>4</v>
      </c>
      <c r="D12" s="12" t="s">
        <v>5</v>
      </c>
      <c r="E12" s="55" t="s">
        <v>6</v>
      </c>
      <c r="F12" s="13" t="s">
        <v>7</v>
      </c>
      <c r="G12" s="12" t="s">
        <v>8</v>
      </c>
      <c r="H12" s="12" t="s">
        <v>9</v>
      </c>
      <c r="I12" s="12" t="s">
        <v>10</v>
      </c>
      <c r="J12" s="12" t="s">
        <v>11</v>
      </c>
      <c r="K12" s="12" t="s">
        <v>12</v>
      </c>
      <c r="L12" s="12" t="s">
        <v>13</v>
      </c>
      <c r="M12" s="12" t="s">
        <v>14</v>
      </c>
      <c r="N12" s="12" t="s">
        <v>15</v>
      </c>
      <c r="O12" s="12" t="s">
        <v>16</v>
      </c>
      <c r="P12" s="12" t="s">
        <v>17</v>
      </c>
      <c r="Q12" s="12" t="s">
        <v>18</v>
      </c>
      <c r="R12" s="12" t="s">
        <v>19</v>
      </c>
      <c r="S12" s="12" t="s">
        <v>20</v>
      </c>
      <c r="T12" s="12" t="s">
        <v>21</v>
      </c>
      <c r="U12" s="14" t="s">
        <v>22</v>
      </c>
      <c r="V12" s="12" t="s">
        <v>23</v>
      </c>
      <c r="W12" s="12" t="s">
        <v>24</v>
      </c>
      <c r="X12" s="12" t="s">
        <v>87</v>
      </c>
      <c r="Y12" s="12" t="s">
        <v>87</v>
      </c>
      <c r="Z12" s="12" t="s">
        <v>88</v>
      </c>
      <c r="AA12" s="12" t="s">
        <v>26</v>
      </c>
      <c r="AB12" s="12" t="s">
        <v>27</v>
      </c>
      <c r="AC12" s="12" t="s">
        <v>15</v>
      </c>
      <c r="AD12" s="12" t="s">
        <v>15</v>
      </c>
      <c r="AE12" s="13" t="s">
        <v>15</v>
      </c>
      <c r="AF12" s="12" t="s">
        <v>29</v>
      </c>
      <c r="AG12" s="13" t="s">
        <v>21</v>
      </c>
      <c r="AH12" s="13" t="s">
        <v>30</v>
      </c>
      <c r="AI12" s="12" t="s">
        <v>89</v>
      </c>
      <c r="AJ12" s="12" t="s">
        <v>89</v>
      </c>
      <c r="AK12" s="12" t="s">
        <v>90</v>
      </c>
      <c r="AL12" s="12" t="s">
        <v>90</v>
      </c>
      <c r="AM12" s="12" t="s">
        <v>91</v>
      </c>
      <c r="AN12" s="12" t="s">
        <v>91</v>
      </c>
      <c r="AO12" s="12" t="s">
        <v>17</v>
      </c>
      <c r="AP12" s="13" t="s">
        <v>92</v>
      </c>
      <c r="AQ12" s="15"/>
      <c r="AMI12" s="6"/>
      <c r="AMJ12" s="6"/>
    </row>
    <row r="13" s="16" customFormat="1" ht="53.649999999999999" customHeight="1">
      <c r="A13" s="11" t="s">
        <v>33</v>
      </c>
      <c r="B13" s="17" t="s">
        <v>34</v>
      </c>
      <c r="C13" s="17" t="s">
        <v>35</v>
      </c>
      <c r="D13" s="17" t="s">
        <v>93</v>
      </c>
      <c r="E13" s="56" t="s">
        <v>37</v>
      </c>
      <c r="F13" s="17" t="s">
        <v>38</v>
      </c>
      <c r="G13" s="17" t="s">
        <v>39</v>
      </c>
      <c r="H13" s="17" t="s">
        <v>40</v>
      </c>
      <c r="I13" s="17" t="s">
        <v>41</v>
      </c>
      <c r="J13" s="17" t="s">
        <v>42</v>
      </c>
      <c r="K13" s="17" t="s">
        <v>43</v>
      </c>
      <c r="L13" s="17" t="s">
        <v>44</v>
      </c>
      <c r="M13" s="17" t="s">
        <v>45</v>
      </c>
      <c r="N13" s="17" t="s">
        <v>46</v>
      </c>
      <c r="O13" s="17" t="s">
        <v>47</v>
      </c>
      <c r="P13" s="17" t="s">
        <v>48</v>
      </c>
      <c r="Q13" s="17" t="s">
        <v>49</v>
      </c>
      <c r="R13" s="17" t="s">
        <v>50</v>
      </c>
      <c r="S13" s="17" t="s">
        <v>51</v>
      </c>
      <c r="T13" s="17" t="s">
        <v>52</v>
      </c>
      <c r="U13" s="18" t="s">
        <v>53</v>
      </c>
      <c r="V13" s="17" t="s">
        <v>54</v>
      </c>
      <c r="W13" s="17" t="s">
        <v>55</v>
      </c>
      <c r="X13" s="17" t="s">
        <v>94</v>
      </c>
      <c r="Y13" s="17" t="s">
        <v>95</v>
      </c>
      <c r="Z13" s="17" t="s">
        <v>96</v>
      </c>
      <c r="AA13" s="17" t="s">
        <v>56</v>
      </c>
      <c r="AB13" s="17"/>
      <c r="AC13" s="57" t="s">
        <v>57</v>
      </c>
      <c r="AD13" s="57" t="s">
        <v>58</v>
      </c>
      <c r="AE13" s="57" t="s">
        <v>59</v>
      </c>
      <c r="AF13" s="17" t="s">
        <v>97</v>
      </c>
      <c r="AG13" s="17" t="s">
        <v>98</v>
      </c>
      <c r="AH13" s="17" t="s">
        <v>99</v>
      </c>
      <c r="AI13" s="57" t="s">
        <v>100</v>
      </c>
      <c r="AJ13" s="57" t="s">
        <v>101</v>
      </c>
      <c r="AK13" s="57" t="s">
        <v>102</v>
      </c>
      <c r="AL13" s="57" t="s">
        <v>102</v>
      </c>
      <c r="AM13" s="57" t="s">
        <v>103</v>
      </c>
      <c r="AN13" s="57" t="s">
        <v>103</v>
      </c>
      <c r="AO13" s="17" t="s">
        <v>104</v>
      </c>
      <c r="AP13" s="17" t="s">
        <v>105</v>
      </c>
      <c r="AQ13" s="19"/>
      <c r="AMI13" s="20"/>
      <c r="AMJ13" s="20"/>
    </row>
    <row r="14" s="10" customFormat="1" ht="12" customHeight="1">
      <c r="A14" s="11" t="s">
        <v>65</v>
      </c>
      <c r="B14" s="12"/>
      <c r="C14" s="12" t="s">
        <v>66</v>
      </c>
      <c r="D14" s="12" t="s">
        <v>67</v>
      </c>
      <c r="E14" s="55" t="s">
        <v>68</v>
      </c>
      <c r="F14" s="12" t="s">
        <v>69</v>
      </c>
      <c r="G14" s="12" t="s">
        <v>70</v>
      </c>
      <c r="H14" s="12" t="s">
        <v>70</v>
      </c>
      <c r="I14" s="12" t="s">
        <v>68</v>
      </c>
      <c r="J14" s="12" t="s">
        <v>71</v>
      </c>
      <c r="K14" s="12" t="s">
        <v>72</v>
      </c>
      <c r="L14" s="12" t="s">
        <v>73</v>
      </c>
      <c r="M14" s="12" t="s">
        <v>73</v>
      </c>
      <c r="N14" s="12" t="s">
        <v>73</v>
      </c>
      <c r="O14" s="12" t="s">
        <v>68</v>
      </c>
      <c r="P14" s="12" t="s">
        <v>73</v>
      </c>
      <c r="Q14" s="12" t="s">
        <v>74</v>
      </c>
      <c r="R14" s="12" t="s">
        <v>74</v>
      </c>
      <c r="S14" s="12" t="s">
        <v>74</v>
      </c>
      <c r="T14" s="12" t="s">
        <v>75</v>
      </c>
      <c r="U14" s="14" t="s">
        <v>68</v>
      </c>
      <c r="V14" s="12" t="s">
        <v>68</v>
      </c>
      <c r="W14" s="12" t="s">
        <v>68</v>
      </c>
      <c r="X14" s="12" t="s">
        <v>106</v>
      </c>
      <c r="Y14" s="12" t="s">
        <v>107</v>
      </c>
      <c r="Z14" s="12" t="s">
        <v>73</v>
      </c>
      <c r="AA14" s="12" t="s">
        <v>73</v>
      </c>
      <c r="AB14" s="12" t="s">
        <v>72</v>
      </c>
      <c r="AC14" s="12" t="s">
        <v>68</v>
      </c>
      <c r="AD14" s="12" t="s">
        <v>68</v>
      </c>
      <c r="AE14" s="12" t="s">
        <v>68</v>
      </c>
      <c r="AF14" s="12" t="s">
        <v>68</v>
      </c>
      <c r="AG14" s="12" t="s">
        <v>76</v>
      </c>
      <c r="AH14" s="12" t="s">
        <v>77</v>
      </c>
      <c r="AI14" s="12" t="s">
        <v>108</v>
      </c>
      <c r="AJ14" s="12" t="s">
        <v>109</v>
      </c>
      <c r="AK14" s="12" t="s">
        <v>110</v>
      </c>
      <c r="AL14" s="12" t="s">
        <v>111</v>
      </c>
      <c r="AM14" s="12" t="s">
        <v>112</v>
      </c>
      <c r="AN14" s="12" t="s">
        <v>113</v>
      </c>
      <c r="AO14" s="12" t="s">
        <v>67</v>
      </c>
      <c r="AP14" s="12" t="s">
        <v>68</v>
      </c>
      <c r="AQ14" s="15"/>
      <c r="AMI14" s="6"/>
      <c r="AMJ14" s="6"/>
    </row>
    <row r="15" s="21" customFormat="1" ht="10.35" customHeight="1">
      <c r="A15" s="22" t="s">
        <v>78</v>
      </c>
      <c r="B15" s="23">
        <f t="shared" ref="B15:C18" si="11">B5</f>
        <v>3644826</v>
      </c>
      <c r="C15" s="23">
        <f t="shared" si="11"/>
        <v>892</v>
      </c>
      <c r="D15" s="23">
        <v>10641</v>
      </c>
      <c r="E15" s="34">
        <f t="shared" ref="E15:N18" si="12">E5</f>
        <v>46</v>
      </c>
      <c r="F15" s="23">
        <f t="shared" si="12"/>
        <v>59727095</v>
      </c>
      <c r="G15" s="23">
        <f t="shared" si="12"/>
        <v>3</v>
      </c>
      <c r="H15" s="23">
        <f t="shared" si="12"/>
        <v>13</v>
      </c>
      <c r="I15" s="23">
        <f t="shared" si="12"/>
        <v>100</v>
      </c>
      <c r="J15" s="23">
        <f t="shared" si="12"/>
        <v>504878027</v>
      </c>
      <c r="K15" s="23">
        <f t="shared" si="12"/>
        <v>140</v>
      </c>
      <c r="L15" s="23">
        <f t="shared" si="12"/>
        <v>22757594259</v>
      </c>
      <c r="M15" s="23">
        <f t="shared" si="12"/>
        <v>12339218984</v>
      </c>
      <c r="N15" s="23">
        <f t="shared" si="12"/>
        <v>604166584</v>
      </c>
      <c r="O15" s="23">
        <f t="shared" ref="O15:O18" si="13">O5*1.2</f>
        <v>13.199999999999999</v>
      </c>
      <c r="P15" s="31">
        <f t="shared" ref="P15:P18" si="14">P5*D15/D5*0.7</f>
        <v>936465369.15603709</v>
      </c>
      <c r="Q15" s="31">
        <f t="shared" ref="Q15:R18" si="15">Q5</f>
        <v>10323124</v>
      </c>
      <c r="R15" s="31">
        <f t="shared" si="15"/>
        <v>930170729</v>
      </c>
      <c r="S15" s="23">
        <f t="shared" ref="S15:S18" si="16">S5*1.2</f>
        <v>320744330.39999998</v>
      </c>
      <c r="T15" s="25">
        <v>907</v>
      </c>
      <c r="U15" s="28">
        <v>0.29999999999999999</v>
      </c>
      <c r="V15" s="28">
        <v>28.100000000000001</v>
      </c>
      <c r="W15" s="28">
        <v>9.6999999999999993</v>
      </c>
      <c r="X15" s="24">
        <v>51583</v>
      </c>
      <c r="Y15" s="23">
        <v>14152</v>
      </c>
      <c r="Z15" s="24">
        <v>43578194906</v>
      </c>
      <c r="AA15" s="23">
        <v>38784593466</v>
      </c>
      <c r="AB15" s="23">
        <v>2143</v>
      </c>
      <c r="AC15" s="29">
        <v>2.7000000000000002</v>
      </c>
      <c r="AD15" s="29">
        <v>3.2000000000000002</v>
      </c>
      <c r="AE15" s="29">
        <v>4.9000000000000004</v>
      </c>
      <c r="AF15" s="30" t="s">
        <v>79</v>
      </c>
      <c r="AG15" s="31">
        <v>76</v>
      </c>
      <c r="AH15" s="32">
        <v>0.00080000000000000004</v>
      </c>
      <c r="AI15" s="24">
        <v>6162746</v>
      </c>
      <c r="AJ15" s="40">
        <v>1.7</v>
      </c>
      <c r="AK15" s="23">
        <v>12753724184</v>
      </c>
      <c r="AL15" s="23">
        <v>3499</v>
      </c>
      <c r="AM15" s="23">
        <v>20820600647</v>
      </c>
      <c r="AN15" s="23">
        <v>5712</v>
      </c>
      <c r="AO15" s="34">
        <v>257</v>
      </c>
      <c r="AP15" s="35">
        <v>56.100000000000001</v>
      </c>
      <c r="AQ15" s="36"/>
      <c r="AIL15" s="37"/>
      <c r="AIM15" s="37"/>
      <c r="AIN15" s="37"/>
      <c r="AIO15" s="37"/>
      <c r="AIP15" s="37"/>
      <c r="AIQ15" s="37"/>
      <c r="AIR15" s="37"/>
      <c r="AIS15" s="37"/>
      <c r="AIT15" s="37"/>
      <c r="AIU15" s="37"/>
      <c r="AIV15" s="37"/>
      <c r="AIW15" s="37"/>
      <c r="AIX15" s="37"/>
      <c r="AIY15" s="37"/>
      <c r="AIZ15" s="37"/>
      <c r="AJA15" s="37"/>
      <c r="AJB15" s="37"/>
      <c r="AJC15" s="37"/>
      <c r="AJD15" s="37"/>
      <c r="AJE15" s="37"/>
      <c r="AJF15" s="37"/>
      <c r="AJG15" s="37"/>
      <c r="AJH15" s="37"/>
      <c r="AJI15" s="37"/>
      <c r="AJJ15" s="37"/>
      <c r="AJK15" s="37"/>
      <c r="AJL15" s="37"/>
      <c r="AJM15" s="37"/>
      <c r="AJN15" s="37"/>
      <c r="AJO15" s="37"/>
      <c r="AJP15" s="37"/>
      <c r="AJQ15" s="37"/>
      <c r="AJR15" s="37"/>
      <c r="AJS15" s="37"/>
      <c r="AJT15" s="37"/>
      <c r="AJU15" s="37"/>
      <c r="AJV15" s="37"/>
      <c r="AJW15" s="37"/>
      <c r="AJX15" s="37"/>
      <c r="AJY15" s="37"/>
      <c r="AJZ15" s="37"/>
      <c r="AKA15" s="37"/>
      <c r="AKB15" s="37"/>
      <c r="AKC15" s="37"/>
      <c r="AKD15" s="37"/>
      <c r="AKE15" s="37"/>
      <c r="AKF15" s="37"/>
      <c r="AKG15" s="37"/>
      <c r="AKH15" s="37"/>
      <c r="AKI15" s="37"/>
      <c r="AKJ15" s="37"/>
      <c r="AKK15" s="37"/>
      <c r="AKL15" s="37"/>
      <c r="AKM15" s="37"/>
      <c r="AKN15" s="37"/>
      <c r="AKO15" s="37"/>
      <c r="AKP15" s="37"/>
      <c r="AKQ15" s="37"/>
      <c r="AKR15" s="37"/>
      <c r="AKS15" s="37"/>
      <c r="AKT15" s="37"/>
      <c r="AKU15" s="37"/>
      <c r="AKV15" s="37"/>
      <c r="AKW15" s="37"/>
      <c r="AKX15" s="37"/>
      <c r="AKY15" s="37"/>
      <c r="AKZ15" s="37"/>
      <c r="ALA15" s="37"/>
      <c r="ALB15" s="37"/>
      <c r="ALC15" s="37"/>
      <c r="ALD15" s="37"/>
      <c r="ALE15" s="37"/>
      <c r="ALF15" s="37"/>
      <c r="ALG15" s="37"/>
      <c r="ALH15" s="37"/>
      <c r="ALI15" s="37"/>
      <c r="ALJ15" s="37"/>
      <c r="ALK15" s="37"/>
      <c r="ALL15" s="37"/>
      <c r="ALM15" s="37"/>
      <c r="ALN15" s="37"/>
      <c r="ALO15" s="37"/>
      <c r="ALP15" s="37"/>
      <c r="ALQ15" s="37"/>
      <c r="ALR15" s="37"/>
      <c r="ALS15" s="37"/>
      <c r="ALT15" s="37"/>
      <c r="ALU15" s="37"/>
      <c r="ALV15" s="37"/>
      <c r="ALW15" s="37"/>
      <c r="ALX15" s="37"/>
      <c r="ALY15" s="37"/>
      <c r="ALZ15" s="37"/>
      <c r="AMA15" s="37"/>
      <c r="AMB15" s="37"/>
      <c r="AMC15" s="37"/>
      <c r="AMD15" s="37"/>
      <c r="AME15" s="37"/>
      <c r="AMF15" s="37"/>
      <c r="AMG15" s="37"/>
      <c r="AMH15" s="37"/>
      <c r="AMI15" s="6"/>
      <c r="AMJ15" s="6"/>
    </row>
    <row r="16" s="21" customFormat="1" ht="10.35" customHeight="1">
      <c r="A16" s="38" t="s">
        <v>80</v>
      </c>
      <c r="B16" s="23">
        <f t="shared" si="11"/>
        <v>100219</v>
      </c>
      <c r="C16" s="23">
        <f t="shared" si="11"/>
        <v>165</v>
      </c>
      <c r="D16" s="23">
        <v>10641</v>
      </c>
      <c r="E16" s="34">
        <f t="shared" si="12"/>
        <v>37</v>
      </c>
      <c r="F16" s="23">
        <f t="shared" si="12"/>
        <v>2032766</v>
      </c>
      <c r="G16" s="23" t="str">
        <f t="shared" si="12"/>
        <v>-</v>
      </c>
      <c r="H16" s="23" t="str">
        <f t="shared" si="12"/>
        <v>-</v>
      </c>
      <c r="I16" s="23">
        <f t="shared" si="12"/>
        <v>30</v>
      </c>
      <c r="J16" s="23">
        <f t="shared" si="12"/>
        <v>18066692</v>
      </c>
      <c r="K16" s="23">
        <f t="shared" si="12"/>
        <v>140</v>
      </c>
      <c r="L16" s="23">
        <f t="shared" si="12"/>
        <v>702114860</v>
      </c>
      <c r="M16" s="23">
        <f t="shared" si="12"/>
        <v>441630247</v>
      </c>
      <c r="N16" s="23">
        <f t="shared" si="12"/>
        <v>33199508</v>
      </c>
      <c r="O16" s="23">
        <f t="shared" si="13"/>
        <v>12</v>
      </c>
      <c r="P16" s="31">
        <f t="shared" si="14"/>
        <v>24569422.86072167</v>
      </c>
      <c r="Q16" s="31">
        <f t="shared" si="15"/>
        <v>759852</v>
      </c>
      <c r="R16" s="31">
        <f t="shared" si="15"/>
        <v>20873663</v>
      </c>
      <c r="S16" s="23">
        <f t="shared" si="16"/>
        <v>14273260.799999999</v>
      </c>
      <c r="T16" s="27">
        <v>836</v>
      </c>
      <c r="U16" s="28">
        <v>0.90000000000000002</v>
      </c>
      <c r="V16" s="28">
        <v>24.899999999999999</v>
      </c>
      <c r="W16" s="28">
        <v>17</v>
      </c>
      <c r="X16" s="24">
        <v>1377</v>
      </c>
      <c r="Y16" s="23">
        <v>13739</v>
      </c>
      <c r="Z16" s="26">
        <v>1184922643</v>
      </c>
      <c r="AA16" s="23">
        <v>1066430379</v>
      </c>
      <c r="AB16" s="23">
        <v>405</v>
      </c>
      <c r="AC16" s="29">
        <v>4.7000000000000002</v>
      </c>
      <c r="AD16" s="29">
        <v>6.2000000000000002</v>
      </c>
      <c r="AE16" s="29">
        <v>7.5</v>
      </c>
      <c r="AF16" s="40">
        <v>3.3999999999999999</v>
      </c>
      <c r="AG16" s="31">
        <v>70</v>
      </c>
      <c r="AH16" s="32">
        <v>0.0016999999999999999</v>
      </c>
      <c r="AI16" s="26">
        <v>142908</v>
      </c>
      <c r="AJ16" s="40">
        <v>1.3999999999999999</v>
      </c>
      <c r="AK16" s="23">
        <v>340899427</v>
      </c>
      <c r="AL16" s="23">
        <v>3402</v>
      </c>
      <c r="AM16" s="23">
        <v>482807783</v>
      </c>
      <c r="AN16" s="23">
        <v>4818</v>
      </c>
      <c r="AO16" s="34">
        <v>245</v>
      </c>
      <c r="AP16" s="35">
        <v>47.600000000000001</v>
      </c>
      <c r="AQ16" s="36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6"/>
      <c r="AMJ16" s="6"/>
    </row>
    <row r="17" s="21" customFormat="1" ht="10.35" customHeight="1">
      <c r="A17" s="38" t="s">
        <v>82</v>
      </c>
      <c r="B17" s="23">
        <f t="shared" si="11"/>
        <v>7518</v>
      </c>
      <c r="C17" s="23">
        <f t="shared" si="11"/>
        <v>155</v>
      </c>
      <c r="D17" s="23">
        <v>10641</v>
      </c>
      <c r="E17" s="34">
        <f t="shared" si="12"/>
        <v>44</v>
      </c>
      <c r="F17" s="23">
        <f t="shared" si="12"/>
        <v>189401</v>
      </c>
      <c r="G17" s="23">
        <f t="shared" si="12"/>
        <v>26</v>
      </c>
      <c r="H17" s="23">
        <f t="shared" si="12"/>
        <v>0</v>
      </c>
      <c r="I17" s="23">
        <f t="shared" si="12"/>
        <v>30</v>
      </c>
      <c r="J17" s="23">
        <f t="shared" si="12"/>
        <v>1312169</v>
      </c>
      <c r="K17" s="23">
        <f t="shared" si="12"/>
        <v>116</v>
      </c>
      <c r="L17" s="23">
        <f t="shared" si="12"/>
        <v>56983025</v>
      </c>
      <c r="M17" s="23">
        <f t="shared" si="12"/>
        <v>32069420</v>
      </c>
      <c r="N17" s="23">
        <f t="shared" si="12"/>
        <v>7023493</v>
      </c>
      <c r="O17" s="23">
        <f t="shared" si="13"/>
        <v>10.799999999999999</v>
      </c>
      <c r="P17" s="31">
        <f t="shared" si="14"/>
        <v>1209498.5879593564</v>
      </c>
      <c r="Q17" s="31">
        <f t="shared" si="15"/>
        <v>121438</v>
      </c>
      <c r="R17" s="31">
        <f t="shared" si="15"/>
        <v>1895400</v>
      </c>
      <c r="S17" s="23">
        <f t="shared" si="16"/>
        <v>1982887.2</v>
      </c>
      <c r="T17" s="27">
        <v>959</v>
      </c>
      <c r="U17" s="28">
        <v>1.7</v>
      </c>
      <c r="V17" s="28">
        <v>26.300000000000001</v>
      </c>
      <c r="W17" s="28">
        <v>27.5</v>
      </c>
      <c r="X17" s="24">
        <v>139</v>
      </c>
      <c r="Y17" s="23">
        <v>18491</v>
      </c>
      <c r="Z17" s="26">
        <v>87911031</v>
      </c>
      <c r="AA17" s="23">
        <v>79999038</v>
      </c>
      <c r="AB17" s="23">
        <v>120</v>
      </c>
      <c r="AC17" s="29">
        <v>12.300000000000001</v>
      </c>
      <c r="AD17" s="29">
        <v>15.800000000000001</v>
      </c>
      <c r="AE17" s="29">
        <v>21.899999999999999</v>
      </c>
      <c r="AF17" s="40">
        <v>0.29999999999999999</v>
      </c>
      <c r="AG17" s="31">
        <v>80</v>
      </c>
      <c r="AH17" s="32">
        <v>0.0038</v>
      </c>
      <c r="AI17" s="26">
        <v>9154</v>
      </c>
      <c r="AJ17" s="40">
        <v>1.2</v>
      </c>
      <c r="AK17" s="23">
        <v>22765155</v>
      </c>
      <c r="AL17" s="23">
        <v>3028</v>
      </c>
      <c r="AM17" s="23">
        <v>30928006</v>
      </c>
      <c r="AN17" s="23">
        <v>4114</v>
      </c>
      <c r="AO17" s="34">
        <v>161</v>
      </c>
      <c r="AP17" s="35">
        <v>40.200000000000003</v>
      </c>
      <c r="AQ17" s="36"/>
      <c r="AIL17" s="37"/>
      <c r="AIM17" s="37"/>
      <c r="AIN17" s="37"/>
      <c r="AIO17" s="37"/>
      <c r="AIP17" s="37"/>
      <c r="AIQ17" s="37"/>
      <c r="AIR17" s="37"/>
      <c r="AIS17" s="37"/>
      <c r="AIT17" s="37"/>
      <c r="AIU17" s="37"/>
      <c r="AIV17" s="37"/>
      <c r="AIW17" s="37"/>
      <c r="AIX17" s="37"/>
      <c r="AIY17" s="37"/>
      <c r="AIZ17" s="37"/>
      <c r="AJA17" s="37"/>
      <c r="AJB17" s="37"/>
      <c r="AJC17" s="37"/>
      <c r="AJD17" s="37"/>
      <c r="AJE17" s="37"/>
      <c r="AJF17" s="37"/>
      <c r="AJG17" s="37"/>
      <c r="AJH17" s="37"/>
      <c r="AJI17" s="37"/>
      <c r="AJJ17" s="37"/>
      <c r="AJK17" s="37"/>
      <c r="AJL17" s="37"/>
      <c r="AJM17" s="37"/>
      <c r="AJN17" s="37"/>
      <c r="AJO17" s="37"/>
      <c r="AJP17" s="37"/>
      <c r="AJQ17" s="37"/>
      <c r="AJR17" s="37"/>
      <c r="AJS17" s="37"/>
      <c r="AJT17" s="37"/>
      <c r="AJU17" s="37"/>
      <c r="AJV17" s="37"/>
      <c r="AJW17" s="37"/>
      <c r="AJX17" s="37"/>
      <c r="AJY17" s="37"/>
      <c r="AJZ17" s="37"/>
      <c r="AKA17" s="37"/>
      <c r="AKB17" s="37"/>
      <c r="AKC17" s="37"/>
      <c r="AKD17" s="37"/>
      <c r="AKE17" s="37"/>
      <c r="AKF17" s="37"/>
      <c r="AKG17" s="37"/>
      <c r="AKH17" s="37"/>
      <c r="AKI17" s="37"/>
      <c r="AKJ17" s="37"/>
      <c r="AKK17" s="37"/>
      <c r="AKL17" s="37"/>
      <c r="AKM17" s="37"/>
      <c r="AKN17" s="37"/>
      <c r="AKO17" s="37"/>
      <c r="AKP17" s="37"/>
      <c r="AKQ17" s="37"/>
      <c r="AKR17" s="37"/>
      <c r="AKS17" s="37"/>
      <c r="AKT17" s="37"/>
      <c r="AKU17" s="37"/>
      <c r="AKV17" s="37"/>
      <c r="AKW17" s="37"/>
      <c r="AKX17" s="37"/>
      <c r="AKY17" s="37"/>
      <c r="AKZ17" s="37"/>
      <c r="ALA17" s="37"/>
      <c r="ALB17" s="37"/>
      <c r="ALC17" s="37"/>
      <c r="ALD17" s="37"/>
      <c r="ALE17" s="37"/>
      <c r="ALF17" s="37"/>
      <c r="ALG17" s="37"/>
      <c r="ALH17" s="37"/>
      <c r="ALI17" s="37"/>
      <c r="ALJ17" s="37"/>
      <c r="ALK17" s="37"/>
      <c r="ALL17" s="37"/>
      <c r="ALM17" s="37"/>
      <c r="ALN17" s="37"/>
      <c r="ALO17" s="37"/>
      <c r="ALP17" s="37"/>
      <c r="ALQ17" s="37"/>
      <c r="ALR17" s="37"/>
      <c r="ALS17" s="37"/>
      <c r="ALT17" s="37"/>
      <c r="ALU17" s="37"/>
      <c r="ALV17" s="37"/>
      <c r="ALW17" s="37"/>
      <c r="ALX17" s="37"/>
      <c r="ALY17" s="37"/>
      <c r="ALZ17" s="37"/>
      <c r="AMA17" s="37"/>
      <c r="AMB17" s="37"/>
      <c r="AMC17" s="37"/>
      <c r="AMD17" s="37"/>
      <c r="AME17" s="37"/>
      <c r="AMF17" s="37"/>
      <c r="AMG17" s="37"/>
      <c r="AMH17" s="37"/>
      <c r="AMI17" s="6"/>
      <c r="AMJ17" s="6"/>
    </row>
    <row r="18" s="21" customFormat="1" ht="10.35" customHeight="1">
      <c r="A18" s="38" t="s">
        <v>83</v>
      </c>
      <c r="B18" s="23">
        <f t="shared" si="11"/>
        <v>3414</v>
      </c>
      <c r="C18" s="23">
        <f t="shared" si="11"/>
        <v>130</v>
      </c>
      <c r="D18" s="23">
        <v>10641</v>
      </c>
      <c r="E18" s="34">
        <f t="shared" si="12"/>
        <v>46</v>
      </c>
      <c r="F18" s="23">
        <f t="shared" si="12"/>
        <v>94818</v>
      </c>
      <c r="G18" s="23">
        <f t="shared" si="12"/>
        <v>30</v>
      </c>
      <c r="H18" s="23">
        <f t="shared" si="12"/>
        <v>0</v>
      </c>
      <c r="I18" s="23">
        <f t="shared" si="12"/>
        <v>30</v>
      </c>
      <c r="J18" s="23">
        <f t="shared" si="12"/>
        <v>629510</v>
      </c>
      <c r="K18" s="23">
        <f t="shared" si="12"/>
        <v>90</v>
      </c>
      <c r="L18" s="23">
        <f t="shared" si="12"/>
        <v>28526844</v>
      </c>
      <c r="M18" s="23">
        <f t="shared" si="12"/>
        <v>15385217</v>
      </c>
      <c r="N18" s="23">
        <f t="shared" si="12"/>
        <v>4350664</v>
      </c>
      <c r="O18" s="23">
        <f t="shared" si="13"/>
        <v>15.6</v>
      </c>
      <c r="P18" s="31">
        <f t="shared" si="14"/>
        <v>850496.47640982212</v>
      </c>
      <c r="Q18" s="31">
        <f t="shared" si="15"/>
        <v>68547</v>
      </c>
      <c r="R18" s="31">
        <f t="shared" si="15"/>
        <v>948875</v>
      </c>
      <c r="S18" s="23">
        <f t="shared" si="16"/>
        <v>1579950</v>
      </c>
      <c r="T18" s="27">
        <v>1206</v>
      </c>
      <c r="U18" s="28">
        <v>1.7</v>
      </c>
      <c r="V18" s="28">
        <v>23</v>
      </c>
      <c r="W18" s="28">
        <v>38.399999999999999</v>
      </c>
      <c r="X18" s="24">
        <v>85</v>
      </c>
      <c r="Y18" s="23">
        <v>24878</v>
      </c>
      <c r="Z18" s="26">
        <v>41756752</v>
      </c>
      <c r="AA18" s="23">
        <v>36328374</v>
      </c>
      <c r="AB18" s="23">
        <v>94</v>
      </c>
      <c r="AC18" s="29">
        <v>15.300000000000001</v>
      </c>
      <c r="AD18" s="29">
        <v>21.600000000000001</v>
      </c>
      <c r="AE18" s="29">
        <v>28.300000000000001</v>
      </c>
      <c r="AF18" s="40">
        <v>0.20000000000000001</v>
      </c>
      <c r="AG18" s="31">
        <v>101</v>
      </c>
      <c r="AH18" s="32">
        <v>0.0044999999999999997</v>
      </c>
      <c r="AI18" s="26">
        <v>3916</v>
      </c>
      <c r="AJ18" s="40">
        <v>1.1000000000000001</v>
      </c>
      <c r="AK18" s="23">
        <v>10337888</v>
      </c>
      <c r="AL18" s="23">
        <v>3028</v>
      </c>
      <c r="AM18" s="23">
        <v>13229908</v>
      </c>
      <c r="AN18" s="23">
        <v>3875</v>
      </c>
      <c r="AO18" s="34">
        <v>249</v>
      </c>
      <c r="AP18" s="35">
        <v>38.799999999999997</v>
      </c>
      <c r="AQ18" s="36"/>
      <c r="AIL18" s="37"/>
      <c r="AIM18" s="37"/>
      <c r="AIN18" s="37"/>
      <c r="AIO18" s="37"/>
      <c r="AIP18" s="37"/>
      <c r="AIQ18" s="37"/>
      <c r="AIR18" s="37"/>
      <c r="AIS18" s="37"/>
      <c r="AIT18" s="37"/>
      <c r="AIU18" s="37"/>
      <c r="AIV18" s="37"/>
      <c r="AIW18" s="37"/>
      <c r="AIX18" s="37"/>
      <c r="AIY18" s="37"/>
      <c r="AIZ18" s="37"/>
      <c r="AJA18" s="37"/>
      <c r="AJB18" s="37"/>
      <c r="AJC18" s="37"/>
      <c r="AJD18" s="37"/>
      <c r="AJE18" s="37"/>
      <c r="AJF18" s="37"/>
      <c r="AJG18" s="37"/>
      <c r="AJH18" s="37"/>
      <c r="AJI18" s="37"/>
      <c r="AJJ18" s="37"/>
      <c r="AJK18" s="37"/>
      <c r="AJL18" s="37"/>
      <c r="AJM18" s="37"/>
      <c r="AJN18" s="37"/>
      <c r="AJO18" s="37"/>
      <c r="AJP18" s="37"/>
      <c r="AJQ18" s="37"/>
      <c r="AJR18" s="37"/>
      <c r="AJS18" s="37"/>
      <c r="AJT18" s="37"/>
      <c r="AJU18" s="37"/>
      <c r="AJV18" s="37"/>
      <c r="AJW18" s="37"/>
      <c r="AJX18" s="37"/>
      <c r="AJY18" s="37"/>
      <c r="AJZ18" s="37"/>
      <c r="AKA18" s="37"/>
      <c r="AKB18" s="37"/>
      <c r="AKC18" s="37"/>
      <c r="AKD18" s="37"/>
      <c r="AKE18" s="37"/>
      <c r="AKF18" s="37"/>
      <c r="AKG18" s="37"/>
      <c r="AKH18" s="37"/>
      <c r="AKI18" s="37"/>
      <c r="AKJ18" s="37"/>
      <c r="AKK18" s="37"/>
      <c r="AKL18" s="37"/>
      <c r="AKM18" s="37"/>
      <c r="AKN18" s="37"/>
      <c r="AKO18" s="37"/>
      <c r="AKP18" s="37"/>
      <c r="AKQ18" s="37"/>
      <c r="AKR18" s="37"/>
      <c r="AKS18" s="37"/>
      <c r="AKT18" s="37"/>
      <c r="AKU18" s="37"/>
      <c r="AKV18" s="37"/>
      <c r="AKW18" s="37"/>
      <c r="AKX18" s="37"/>
      <c r="AKY18" s="37"/>
      <c r="AKZ18" s="37"/>
      <c r="ALA18" s="37"/>
      <c r="ALB18" s="37"/>
      <c r="ALC18" s="37"/>
      <c r="ALD18" s="37"/>
      <c r="ALE18" s="37"/>
      <c r="ALF18" s="37"/>
      <c r="ALG18" s="37"/>
      <c r="ALH18" s="37"/>
      <c r="ALI18" s="37"/>
      <c r="ALJ18" s="37"/>
      <c r="ALK18" s="37"/>
      <c r="ALL18" s="37"/>
      <c r="ALM18" s="37"/>
      <c r="ALN18" s="37"/>
      <c r="ALO18" s="37"/>
      <c r="ALP18" s="37"/>
      <c r="ALQ18" s="37"/>
      <c r="ALR18" s="37"/>
      <c r="ALS18" s="37"/>
      <c r="ALT18" s="37"/>
      <c r="ALU18" s="37"/>
      <c r="ALV18" s="37"/>
      <c r="ALW18" s="37"/>
      <c r="ALX18" s="37"/>
      <c r="ALY18" s="37"/>
      <c r="ALZ18" s="37"/>
      <c r="AMA18" s="37"/>
      <c r="AMB18" s="37"/>
      <c r="AMC18" s="37"/>
      <c r="AMD18" s="37"/>
      <c r="AME18" s="37"/>
      <c r="AMF18" s="37"/>
      <c r="AMG18" s="37"/>
      <c r="AMH18" s="37"/>
      <c r="AMI18" s="6"/>
      <c r="AMJ18" s="6"/>
    </row>
    <row r="19" s="21" customFormat="1" ht="10.35" customHeight="1">
      <c r="A19" s="58" t="s">
        <v>84</v>
      </c>
      <c r="B19" s="59" t="s">
        <v>85</v>
      </c>
      <c r="C19" s="59"/>
      <c r="D19" s="59">
        <f>SUM(D15:D18)/4</f>
        <v>10641</v>
      </c>
      <c r="E19" s="60">
        <f>SUM(E15:E18)/4</f>
        <v>43.25</v>
      </c>
      <c r="F19" s="59" t="s">
        <v>85</v>
      </c>
      <c r="G19" s="61"/>
      <c r="H19" s="61"/>
      <c r="I19" s="61"/>
      <c r="J19" s="61"/>
      <c r="K19" s="61"/>
      <c r="L19" s="59"/>
      <c r="M19" s="59"/>
      <c r="N19" s="59"/>
      <c r="O19" s="61">
        <f>SUM(O15:O18)/4</f>
        <v>12.9</v>
      </c>
      <c r="P19" s="59" t="s">
        <v>85</v>
      </c>
      <c r="Q19" s="59"/>
      <c r="R19" s="59"/>
      <c r="S19" s="59"/>
      <c r="T19" s="59">
        <f>SUM(T15:T18)/4</f>
        <v>977</v>
      </c>
      <c r="U19" s="45">
        <f>SUM(U15:U18)/4</f>
        <v>1.1499999999999999</v>
      </c>
      <c r="V19" s="45">
        <f>SUM(V15:V18)/4</f>
        <v>25.574999999999999</v>
      </c>
      <c r="W19" s="45">
        <f>SUM(W15:W18)/4</f>
        <v>23.149999999999999</v>
      </c>
      <c r="X19" s="45"/>
      <c r="Y19" s="45">
        <f>SUM(Y15:Y18)/4</f>
        <v>17815</v>
      </c>
      <c r="Z19" s="59"/>
      <c r="AA19" s="59"/>
      <c r="AB19" s="61"/>
      <c r="AC19" s="61">
        <f>SUM(AC15:AC18)/4</f>
        <v>8.75</v>
      </c>
      <c r="AD19" s="61">
        <f>SUM(AD15:AD18)/4</f>
        <v>11.700000000000001</v>
      </c>
      <c r="AE19" s="61">
        <f>SUM(AE15:AE18)/4</f>
        <v>15.649999999999999</v>
      </c>
      <c r="AF19" s="61"/>
      <c r="AG19" s="59">
        <f>SUM(AG15:AG18)/4</f>
        <v>81.75</v>
      </c>
      <c r="AH19" s="46">
        <f>SUM(AH15:AH18)/4</f>
        <v>0.0027000000000000001</v>
      </c>
      <c r="AI19" s="62"/>
      <c r="AJ19" s="62"/>
      <c r="AK19" s="62"/>
      <c r="AL19" s="62"/>
      <c r="AM19" s="62"/>
      <c r="AN19" s="62"/>
      <c r="AO19" s="59">
        <f>SUM(AO15:AO18)/4</f>
        <v>228</v>
      </c>
      <c r="AP19" s="61">
        <f>SUM(AP15:AP18)/4</f>
        <v>45.674999999999997</v>
      </c>
      <c r="AQ19" s="36"/>
      <c r="AIL19" s="37"/>
      <c r="AIM19" s="37"/>
      <c r="AIN19" s="37"/>
      <c r="AIO19" s="37"/>
      <c r="AIP19" s="37"/>
      <c r="AIQ19" s="37"/>
      <c r="AIR19" s="37"/>
      <c r="AIS19" s="37"/>
      <c r="AIT19" s="37"/>
      <c r="AIU19" s="37"/>
      <c r="AIV19" s="37"/>
      <c r="AIW19" s="37"/>
      <c r="AIX19" s="37"/>
      <c r="AIY19" s="37"/>
      <c r="AIZ19" s="37"/>
      <c r="AJA19" s="37"/>
      <c r="AJB19" s="37"/>
      <c r="AJC19" s="37"/>
      <c r="AJD19" s="37"/>
      <c r="AJE19" s="37"/>
      <c r="AJF19" s="37"/>
      <c r="AJG19" s="37"/>
      <c r="AJH19" s="37"/>
      <c r="AJI19" s="37"/>
      <c r="AJJ19" s="37"/>
      <c r="AJK19" s="37"/>
      <c r="AJL19" s="37"/>
      <c r="AJM19" s="37"/>
      <c r="AJN19" s="37"/>
      <c r="AJO19" s="37"/>
      <c r="AJP19" s="37"/>
      <c r="AJQ19" s="37"/>
      <c r="AJR19" s="37"/>
      <c r="AJS19" s="37"/>
      <c r="AJT19" s="37"/>
      <c r="AJU19" s="37"/>
      <c r="AJV19" s="37"/>
      <c r="AJW19" s="37"/>
      <c r="AJX19" s="37"/>
      <c r="AJY19" s="37"/>
      <c r="AJZ19" s="37"/>
      <c r="AKA19" s="37"/>
      <c r="AKB19" s="37"/>
      <c r="AKC19" s="37"/>
      <c r="AKD19" s="37"/>
      <c r="AKE19" s="37"/>
      <c r="AKF19" s="37"/>
      <c r="AKG19" s="37"/>
      <c r="AKH19" s="37"/>
      <c r="AKI19" s="37"/>
      <c r="AKJ19" s="37"/>
      <c r="AKK19" s="37"/>
      <c r="AKL19" s="37"/>
      <c r="AKM19" s="37"/>
      <c r="AKN19" s="37"/>
      <c r="AKO19" s="37"/>
      <c r="AKP19" s="37"/>
      <c r="AKQ19" s="37"/>
      <c r="AKR19" s="37"/>
      <c r="AKS19" s="37"/>
      <c r="AKT19" s="37"/>
      <c r="AKU19" s="37"/>
      <c r="AKV19" s="37"/>
      <c r="AKW19" s="37"/>
      <c r="AKX19" s="37"/>
      <c r="AKY19" s="37"/>
      <c r="AKZ19" s="37"/>
      <c r="ALA19" s="37"/>
      <c r="ALB19" s="37"/>
      <c r="ALC19" s="37"/>
      <c r="ALD19" s="37"/>
      <c r="ALE19" s="37"/>
      <c r="ALF19" s="37"/>
      <c r="ALG19" s="37"/>
      <c r="ALH19" s="37"/>
      <c r="ALI19" s="37"/>
      <c r="ALJ19" s="37"/>
      <c r="ALK19" s="37"/>
      <c r="ALL19" s="37"/>
      <c r="ALM19" s="37"/>
      <c r="ALN19" s="37"/>
      <c r="ALO19" s="37"/>
      <c r="ALP19" s="37"/>
      <c r="ALQ19" s="37"/>
      <c r="ALR19" s="37"/>
      <c r="ALS19" s="37"/>
      <c r="ALT19" s="37"/>
      <c r="ALU19" s="37"/>
      <c r="ALV19" s="37"/>
      <c r="ALW19" s="37"/>
      <c r="ALX19" s="37"/>
      <c r="ALY19" s="37"/>
      <c r="ALZ19" s="37"/>
      <c r="AMA19" s="37"/>
      <c r="AMB19" s="37"/>
      <c r="AMC19" s="37"/>
      <c r="AMD19" s="37"/>
      <c r="AME19" s="37"/>
      <c r="AMF19" s="37"/>
      <c r="AMG19" s="37"/>
      <c r="AMH19" s="37"/>
      <c r="AMI19" s="6"/>
      <c r="AMJ19" s="6"/>
    </row>
    <row r="20" s="7" customFormat="1" ht="10.35" customHeight="1">
      <c r="A20" s="8" t="s">
        <v>114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 t="s">
        <v>114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9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</row>
    <row r="21" s="10" customFormat="1" ht="24.75" customHeight="1">
      <c r="A21" s="11" t="s">
        <v>2</v>
      </c>
      <c r="B21" s="12" t="s">
        <v>3</v>
      </c>
      <c r="C21" s="12" t="s">
        <v>115</v>
      </c>
      <c r="D21" s="12" t="s">
        <v>5</v>
      </c>
      <c r="E21" s="12" t="s">
        <v>6</v>
      </c>
      <c r="F21" s="13" t="s">
        <v>7</v>
      </c>
      <c r="G21" s="12" t="s">
        <v>25</v>
      </c>
      <c r="H21" s="12" t="s">
        <v>25</v>
      </c>
      <c r="I21" s="12" t="s">
        <v>10</v>
      </c>
      <c r="J21" s="12" t="s">
        <v>25</v>
      </c>
      <c r="K21" s="12" t="s">
        <v>25</v>
      </c>
      <c r="L21" s="12" t="s">
        <v>13</v>
      </c>
      <c r="M21" s="12" t="s">
        <v>14</v>
      </c>
      <c r="N21" s="12" t="s">
        <v>15</v>
      </c>
      <c r="O21" s="12" t="s">
        <v>16</v>
      </c>
      <c r="P21" s="12" t="s">
        <v>17</v>
      </c>
      <c r="Q21" s="12" t="s">
        <v>25</v>
      </c>
      <c r="R21" s="12" t="s">
        <v>25</v>
      </c>
      <c r="S21" s="12" t="s">
        <v>25</v>
      </c>
      <c r="T21" s="12" t="s">
        <v>21</v>
      </c>
      <c r="U21" s="14" t="s">
        <v>22</v>
      </c>
      <c r="V21" s="12" t="s">
        <v>23</v>
      </c>
      <c r="W21" s="12" t="s">
        <v>24</v>
      </c>
      <c r="X21" s="12" t="s">
        <v>25</v>
      </c>
      <c r="Y21" s="12" t="s">
        <v>25</v>
      </c>
      <c r="Z21" s="12" t="s">
        <v>25</v>
      </c>
      <c r="AA21" s="12" t="s">
        <v>26</v>
      </c>
      <c r="AB21" s="12" t="s">
        <v>25</v>
      </c>
      <c r="AC21" s="12" t="s">
        <v>15</v>
      </c>
      <c r="AD21" s="12" t="s">
        <v>15</v>
      </c>
      <c r="AE21" s="13" t="s">
        <v>15</v>
      </c>
      <c r="AF21" s="12" t="s">
        <v>25</v>
      </c>
      <c r="AG21" s="13" t="s">
        <v>21</v>
      </c>
      <c r="AH21" s="13" t="s">
        <v>30</v>
      </c>
      <c r="AI21" s="12"/>
      <c r="AJ21" s="12"/>
      <c r="AK21" s="12"/>
      <c r="AL21" s="12"/>
      <c r="AM21" s="12"/>
      <c r="AN21" s="12"/>
      <c r="AO21" s="12" t="s">
        <v>17</v>
      </c>
      <c r="AP21" s="13" t="s">
        <v>92</v>
      </c>
      <c r="AQ21" s="15"/>
      <c r="AMI21" s="6"/>
      <c r="AMJ21" s="6"/>
    </row>
    <row r="22" s="16" customFormat="1" ht="13.5" customHeight="1">
      <c r="A22" s="11" t="s">
        <v>33</v>
      </c>
      <c r="B22" s="17" t="s">
        <v>116</v>
      </c>
      <c r="C22" s="17" t="s">
        <v>116</v>
      </c>
      <c r="D22" s="17" t="s">
        <v>116</v>
      </c>
      <c r="E22" s="17" t="s">
        <v>116</v>
      </c>
      <c r="F22" s="17" t="s">
        <v>116</v>
      </c>
      <c r="G22" s="17"/>
      <c r="H22" s="17"/>
      <c r="I22" s="17" t="s">
        <v>116</v>
      </c>
      <c r="J22" s="17"/>
      <c r="K22" s="17"/>
      <c r="L22" s="17" t="s">
        <v>116</v>
      </c>
      <c r="M22" s="17" t="s">
        <v>116</v>
      </c>
      <c r="N22" s="17" t="s">
        <v>116</v>
      </c>
      <c r="O22" s="17" t="s">
        <v>116</v>
      </c>
      <c r="P22" s="17" t="s">
        <v>116</v>
      </c>
      <c r="Q22" s="17"/>
      <c r="R22" s="17"/>
      <c r="S22" s="17"/>
      <c r="T22" s="17" t="s">
        <v>116</v>
      </c>
      <c r="U22" s="17" t="s">
        <v>117</v>
      </c>
      <c r="V22" s="17" t="s">
        <v>117</v>
      </c>
      <c r="W22" s="17" t="s">
        <v>117</v>
      </c>
      <c r="X22" s="17"/>
      <c r="Y22" s="17"/>
      <c r="Z22" s="17" t="s">
        <v>118</v>
      </c>
      <c r="AA22" s="17" t="s">
        <v>116</v>
      </c>
      <c r="AB22" s="17"/>
      <c r="AC22" s="17" t="s">
        <v>116</v>
      </c>
      <c r="AD22" s="17" t="s">
        <v>116</v>
      </c>
      <c r="AE22" s="17" t="s">
        <v>116</v>
      </c>
      <c r="AF22" s="17" t="s">
        <v>118</v>
      </c>
      <c r="AG22" s="17" t="s">
        <v>116</v>
      </c>
      <c r="AH22" s="17" t="s">
        <v>116</v>
      </c>
      <c r="AI22" s="17"/>
      <c r="AJ22" s="17"/>
      <c r="AK22" s="17"/>
      <c r="AL22" s="17"/>
      <c r="AM22" s="17"/>
      <c r="AN22" s="17"/>
      <c r="AO22" s="17" t="s">
        <v>116</v>
      </c>
      <c r="AP22" s="17" t="s">
        <v>116</v>
      </c>
      <c r="AQ22" s="19"/>
      <c r="AMI22" s="20"/>
      <c r="AMJ22" s="20"/>
    </row>
    <row r="23" s="10" customFormat="1" ht="12" customHeight="1">
      <c r="A23" s="11" t="s">
        <v>65</v>
      </c>
      <c r="B23" s="12"/>
      <c r="C23" s="12" t="s">
        <v>66</v>
      </c>
      <c r="D23" s="12" t="s">
        <v>67</v>
      </c>
      <c r="E23" s="12" t="s">
        <v>68</v>
      </c>
      <c r="F23" s="12" t="s">
        <v>66</v>
      </c>
      <c r="G23" s="12"/>
      <c r="H23" s="12"/>
      <c r="I23" s="12" t="s">
        <v>68</v>
      </c>
      <c r="J23" s="12" t="s">
        <v>85</v>
      </c>
      <c r="K23" s="12"/>
      <c r="L23" s="12" t="s">
        <v>119</v>
      </c>
      <c r="M23" s="12" t="s">
        <v>119</v>
      </c>
      <c r="N23" s="14" t="s">
        <v>119</v>
      </c>
      <c r="O23" s="12" t="s">
        <v>68</v>
      </c>
      <c r="P23" s="12" t="s">
        <v>119</v>
      </c>
      <c r="Q23" s="12"/>
      <c r="R23" s="12"/>
      <c r="S23" s="12"/>
      <c r="T23" s="12" t="s">
        <v>75</v>
      </c>
      <c r="U23" s="12" t="s">
        <v>68</v>
      </c>
      <c r="V23" s="12" t="s">
        <v>68</v>
      </c>
      <c r="W23" s="12" t="s">
        <v>68</v>
      </c>
      <c r="X23" s="12"/>
      <c r="Y23" s="12"/>
      <c r="Z23" s="12"/>
      <c r="AA23" s="12" t="s">
        <v>119</v>
      </c>
      <c r="AB23" s="12"/>
      <c r="AC23" s="12" t="s">
        <v>68</v>
      </c>
      <c r="AD23" s="12" t="s">
        <v>68</v>
      </c>
      <c r="AE23" s="12" t="s">
        <v>68</v>
      </c>
      <c r="AF23" s="12" t="s">
        <v>118</v>
      </c>
      <c r="AG23" s="12" t="s">
        <v>76</v>
      </c>
      <c r="AH23" s="12" t="s">
        <v>77</v>
      </c>
      <c r="AI23" s="12"/>
      <c r="AJ23" s="12"/>
      <c r="AK23" s="12"/>
      <c r="AL23" s="12"/>
      <c r="AM23" s="12"/>
      <c r="AN23" s="12"/>
      <c r="AO23" s="12" t="s">
        <v>67</v>
      </c>
      <c r="AP23" s="12" t="s">
        <v>68</v>
      </c>
      <c r="AQ23" s="15"/>
      <c r="AMI23" s="6"/>
      <c r="AMJ23" s="6"/>
    </row>
    <row r="24" s="6" customFormat="1" ht="4.9000000000000004" customHeight="1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5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6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="67" customFormat="1" ht="24.75" customHeight="1">
      <c r="A25" s="68" t="s">
        <v>120</v>
      </c>
      <c r="B25" s="69">
        <v>83019213</v>
      </c>
      <c r="C25" s="69">
        <v>357582</v>
      </c>
      <c r="D25" s="69">
        <f>D9</f>
        <v>5574.75</v>
      </c>
      <c r="E25" s="70">
        <f>E9</f>
        <v>43.25</v>
      </c>
      <c r="F25" s="71">
        <f>(F5/$B5+F6/$B6+F7/$B7+F8/$B8)/4*$B25/1000000</f>
        <v>1860.3847289271403</v>
      </c>
      <c r="G25" s="72"/>
      <c r="H25" s="72"/>
      <c r="I25" s="72">
        <f>(I5+I6+I7+I8)/4</f>
        <v>47.5</v>
      </c>
      <c r="J25" s="69" t="s">
        <v>85</v>
      </c>
      <c r="K25" s="69"/>
      <c r="L25" s="69">
        <f>(L5/$B5+L6/$B6+L7/$B7+L8/$B8)/4*$B25/1000000000</f>
        <v>605.72896632531524</v>
      </c>
      <c r="M25" s="69">
        <f>(M5/$B5+M6/$B6+M7/$B7+M8/$B8)/4*$B25/1000000000</f>
        <v>343.78777903225773</v>
      </c>
      <c r="N25" s="69">
        <f>(N5/$B5+N6/$B6+N7/$B7+N8/$B8)/4*$B25/1000000000</f>
        <v>56.154464525145755</v>
      </c>
      <c r="O25" s="73">
        <f>O9</f>
        <v>10.75</v>
      </c>
      <c r="P25" s="74">
        <f>AO25*B25/1000000000</f>
        <v>14.080482579964114</v>
      </c>
      <c r="Q25" s="74"/>
      <c r="R25" s="74"/>
      <c r="S25" s="74"/>
      <c r="T25" s="74">
        <f>T9</f>
        <v>715</v>
      </c>
      <c r="U25" s="75">
        <f>U9</f>
        <v>1.5241505077737414</v>
      </c>
      <c r="V25" s="75">
        <f>V9</f>
        <v>35.930919014408282</v>
      </c>
      <c r="W25" s="75">
        <f>W9</f>
        <v>25.759614939705642</v>
      </c>
      <c r="X25" s="75"/>
      <c r="Y25" s="75"/>
      <c r="Z25" s="69"/>
      <c r="AA25" s="71">
        <f>B25*D25/1000000000</f>
        <v>462.81135767174999</v>
      </c>
      <c r="AB25" s="69"/>
      <c r="AC25" s="73">
        <f>AC9</f>
        <v>8.7400007548582579</v>
      </c>
      <c r="AD25" s="73">
        <f>AD9</f>
        <v>11.708763012031168</v>
      </c>
      <c r="AE25" s="76">
        <f>AE9</f>
        <v>15.648228885489885</v>
      </c>
      <c r="AF25" s="72" t="s">
        <v>85</v>
      </c>
      <c r="AG25" s="77">
        <f>AG9</f>
        <v>59.583333333333336</v>
      </c>
      <c r="AH25" s="78">
        <f>AH9</f>
        <v>0.0026998189403028765</v>
      </c>
      <c r="AI25" s="79"/>
      <c r="AJ25" s="79"/>
      <c r="AK25" s="79"/>
      <c r="AL25" s="79"/>
      <c r="AM25" s="79"/>
      <c r="AN25" s="79"/>
      <c r="AO25" s="70">
        <f>AO9</f>
        <v>169.60510791597258</v>
      </c>
      <c r="AP25" s="80">
        <f>AP9</f>
        <v>3.0612321430766158</v>
      </c>
      <c r="AQ25" s="81"/>
      <c r="AIL25" s="37"/>
      <c r="AIM25" s="37"/>
      <c r="AIN25" s="37"/>
      <c r="AIO25" s="37"/>
      <c r="AIP25" s="37"/>
      <c r="AIQ25" s="37"/>
      <c r="AIR25" s="37"/>
      <c r="AIS25" s="37"/>
      <c r="AIT25" s="37"/>
      <c r="AIU25" s="37"/>
      <c r="AIV25" s="37"/>
      <c r="AIW25" s="37"/>
      <c r="AIX25" s="37"/>
      <c r="AIY25" s="37"/>
      <c r="AIZ25" s="37"/>
      <c r="AJA25" s="37"/>
      <c r="AJB25" s="37"/>
      <c r="AJC25" s="37"/>
      <c r="AJD25" s="37"/>
      <c r="AJE25" s="37"/>
      <c r="AJF25" s="37"/>
      <c r="AJG25" s="37"/>
      <c r="AJH25" s="37"/>
      <c r="AJI25" s="82"/>
      <c r="AJJ25" s="82"/>
      <c r="AJK25" s="82"/>
      <c r="AJL25" s="82"/>
      <c r="AJM25" s="82"/>
      <c r="AJN25" s="82"/>
      <c r="AJO25" s="82"/>
      <c r="AJP25" s="82"/>
      <c r="AJQ25" s="82"/>
      <c r="AJR25" s="82"/>
      <c r="AJS25" s="82"/>
      <c r="AJT25" s="82"/>
      <c r="AJU25" s="82"/>
      <c r="AJV25" s="82"/>
      <c r="AJW25" s="82"/>
      <c r="AJX25" s="82"/>
      <c r="AJY25" s="82"/>
      <c r="AJZ25" s="82"/>
      <c r="AKA25" s="82"/>
      <c r="AKB25" s="82"/>
      <c r="AKC25" s="82"/>
      <c r="AKD25" s="82"/>
      <c r="AKE25" s="82"/>
      <c r="AKF25" s="82"/>
      <c r="AKG25" s="82"/>
      <c r="AKH25" s="82"/>
      <c r="AKI25" s="82"/>
      <c r="AKJ25" s="82"/>
      <c r="AKK25" s="82"/>
      <c r="AKL25" s="82"/>
      <c r="AKM25" s="82"/>
      <c r="AKN25" s="82"/>
      <c r="AKO25" s="82"/>
      <c r="AKP25" s="82"/>
      <c r="AKQ25" s="82"/>
      <c r="AKR25" s="82"/>
      <c r="AKS25" s="82"/>
      <c r="AKT25" s="82"/>
      <c r="AKU25" s="82"/>
      <c r="AKV25" s="82"/>
      <c r="AKW25" s="82"/>
      <c r="AKX25" s="82"/>
      <c r="AKY25" s="82"/>
      <c r="AKZ25" s="82"/>
      <c r="ALA25" s="82"/>
      <c r="ALB25" s="82"/>
      <c r="ALC25" s="82"/>
      <c r="ALD25" s="82"/>
      <c r="ALE25" s="82"/>
      <c r="ALF25" s="82"/>
      <c r="ALG25" s="82"/>
      <c r="ALH25" s="82"/>
      <c r="ALI25" s="82"/>
      <c r="ALJ25" s="82"/>
      <c r="ALK25" s="82"/>
      <c r="ALL25" s="82"/>
      <c r="ALM25" s="82"/>
      <c r="ALN25" s="82"/>
      <c r="ALO25" s="82"/>
      <c r="ALP25" s="82"/>
      <c r="ALQ25" s="82"/>
      <c r="ALR25" s="82"/>
      <c r="ALS25" s="82"/>
      <c r="ALT25" s="82"/>
      <c r="ALU25" s="82"/>
      <c r="ALV25" s="82"/>
      <c r="ALW25" s="82"/>
      <c r="ALX25" s="82"/>
      <c r="ALY25" s="82"/>
      <c r="ALZ25" s="82"/>
      <c r="AMA25" s="82"/>
      <c r="AMB25" s="82"/>
      <c r="AMC25" s="82"/>
      <c r="AMD25" s="82"/>
      <c r="AME25" s="82"/>
      <c r="AMF25" s="82"/>
      <c r="AMG25" s="82"/>
      <c r="AMH25" s="82"/>
      <c r="AMI25" s="1"/>
      <c r="AMJ25" s="1"/>
    </row>
    <row r="26" ht="12.6" customHeight="1">
      <c r="A26" s="83" t="s">
        <v>121</v>
      </c>
      <c r="B26" s="84">
        <f>Y19*B25/1000000000</f>
        <v>1478.987279595</v>
      </c>
      <c r="C26" s="85" t="s">
        <v>122</v>
      </c>
      <c r="D26" s="6"/>
      <c r="E26" s="6"/>
      <c r="F26" s="86"/>
      <c r="G26" s="6"/>
      <c r="H26" s="6"/>
      <c r="I26" s="6"/>
      <c r="J26" s="6"/>
      <c r="K26" s="6"/>
      <c r="L26" s="6"/>
      <c r="M26" s="6"/>
      <c r="N26" s="6"/>
      <c r="O26" s="6"/>
      <c r="R26" s="87"/>
      <c r="S26" s="87"/>
      <c r="T26" s="87"/>
      <c r="Z26" s="6"/>
      <c r="AA26" s="86"/>
      <c r="AB26" s="6"/>
      <c r="AC26" s="6"/>
      <c r="AD26" s="6"/>
      <c r="AE26" s="86"/>
      <c r="AF26" s="6"/>
      <c r="AG26" s="88"/>
      <c r="AH26" s="89"/>
      <c r="AP26" s="90"/>
      <c r="AQ26" s="66"/>
    </row>
    <row r="27" s="6" customFormat="1" ht="10.35" customHeight="1">
      <c r="A27" s="8"/>
      <c r="B27" s="91"/>
      <c r="C27" s="92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54"/>
      <c r="Q27" s="92"/>
      <c r="R27" s="93"/>
      <c r="S27" s="93"/>
      <c r="T27" s="93"/>
      <c r="U27" s="92"/>
      <c r="V27" s="92"/>
      <c r="W27" s="92"/>
      <c r="X27" s="92"/>
      <c r="Y27" s="92"/>
      <c r="Z27" s="66"/>
      <c r="AA27" s="66"/>
      <c r="AB27" s="66"/>
      <c r="AC27" s="66"/>
      <c r="AD27" s="66"/>
      <c r="AE27" s="66"/>
      <c r="AF27" s="66"/>
      <c r="AG27" s="94"/>
      <c r="AH27" s="92"/>
      <c r="AI27" s="92"/>
      <c r="AJ27" s="92"/>
      <c r="AK27" s="92"/>
      <c r="AL27" s="92"/>
      <c r="AM27" s="92"/>
      <c r="AN27" s="92"/>
      <c r="AO27" s="54"/>
      <c r="AP27" s="54"/>
      <c r="AQ27" s="66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="6" customFormat="1" ht="11.85" customHeight="1">
      <c r="A28" s="95"/>
      <c r="B28" s="5"/>
      <c r="C28" s="4"/>
      <c r="P28" s="3"/>
      <c r="Q28" s="4"/>
      <c r="R28" s="87"/>
      <c r="S28" s="87"/>
      <c r="T28" s="87"/>
      <c r="U28" s="4"/>
      <c r="V28" s="4"/>
      <c r="W28" s="4"/>
      <c r="X28" s="4"/>
      <c r="Y28" s="4"/>
      <c r="AG28" s="96"/>
      <c r="AH28" s="4"/>
      <c r="AI28" s="4"/>
      <c r="AJ28" s="4"/>
      <c r="AK28" s="4"/>
      <c r="AL28" s="4"/>
      <c r="AM28" s="4"/>
      <c r="AN28" s="4"/>
      <c r="AO28" s="3"/>
      <c r="AP28" s="3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ht="12.6" customHeight="1">
      <c r="A29" s="95" t="s">
        <v>123</v>
      </c>
      <c r="B29" s="5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R29" s="87"/>
      <c r="S29" s="87"/>
      <c r="T29" s="87"/>
      <c r="Z29" s="6"/>
      <c r="AA29" s="6"/>
      <c r="AB29" s="6"/>
      <c r="AC29" s="6"/>
      <c r="AD29" s="6"/>
      <c r="AE29" s="6"/>
      <c r="AF29" s="6"/>
      <c r="AG29" s="96"/>
    </row>
    <row r="30" ht="12.6" customHeight="1">
      <c r="A30" s="2" t="s">
        <v>124</v>
      </c>
      <c r="B30" s="5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R30" s="87"/>
      <c r="S30" s="87"/>
      <c r="T30" s="87"/>
      <c r="Z30" s="6"/>
      <c r="AA30" s="6"/>
      <c r="AB30" s="6"/>
      <c r="AC30" s="6"/>
      <c r="AD30" s="6"/>
      <c r="AE30" s="6"/>
      <c r="AF30" s="6"/>
      <c r="AG30" s="96"/>
    </row>
    <row r="31">
      <c r="A31" s="97" t="s">
        <v>125</v>
      </c>
      <c r="B31" s="98"/>
      <c r="C31" s="98"/>
      <c r="D31" s="98"/>
      <c r="E31" s="99"/>
      <c r="F31" s="98"/>
    </row>
    <row r="32">
      <c r="A32" s="100" t="s">
        <v>126</v>
      </c>
      <c r="B32" s="101"/>
      <c r="C32" s="101"/>
      <c r="D32" s="101"/>
      <c r="E32" s="102"/>
      <c r="F32" s="101"/>
    </row>
    <row r="33">
      <c r="A33" s="1"/>
    </row>
  </sheetData>
  <mergeCells count="6">
    <mergeCell ref="A1:N1"/>
    <mergeCell ref="O1:AP1"/>
    <mergeCell ref="A11:M11"/>
    <mergeCell ref="N11:AP11"/>
    <mergeCell ref="A20:M20"/>
    <mergeCell ref="N20:AP20"/>
  </mergeCells>
  <printOptions headings="0" gridLines="0"/>
  <pageMargins left="0.19652777777777802" right="0.19652777777777802" top="0.72638888888888919" bottom="0.59166666666666701" header="0.43333333333333302" footer="0.35416666666666702"/>
  <pageSetup paperSize="9" scale="100" fitToWidth="1" fitToHeight="2" pageOrder="downThenOver" orientation="landscape" usePrinterDefaults="1" blackAndWhite="0" draft="0" cellComments="none" useFirstPageNumber="1" errors="displayed" horizontalDpi="300" verticalDpi="300" copies="1"/>
  <headerFooter>
    <oddHeader>&amp;L&amp;"Arial,Fett"&amp;14Heliogaea, Auswertung der Szenarien&amp;C</oddHeader>
    <oddFooter>&amp;C&amp;P&amp;R&amp;8&amp;F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V1" zoomScale="100" workbookViewId="0">
      <selection activeCell="A1" activeCellId="0" sqref="1:1048576"/>
    </sheetView>
  </sheetViews>
  <sheetFormatPr baseColWidth="10" defaultColWidth="11.5703125" defaultRowHeight="12.75"/>
  <cols>
    <col customWidth="1" min="1" max="1" style="2" width="10.8515625"/>
    <col customWidth="1" min="2" max="4" style="3" width="10.8515625"/>
    <col customWidth="1" min="5" max="5" style="4" width="10.8515625"/>
    <col customWidth="1" min="6" max="6" style="3" width="10.8515625"/>
    <col customWidth="1" min="7" max="7" style="4" width="10.8515625"/>
    <col customWidth="1" min="8" max="9" style="5" width="10.8515625"/>
    <col customWidth="1" min="10" max="14" style="3" width="10.8515625"/>
    <col customWidth="1" min="15" max="15" style="4" width="10.8515625"/>
    <col customWidth="1" min="16" max="16" style="3" width="10.8515625"/>
    <col customWidth="1" min="17" max="25" style="4" width="10.8515625"/>
    <col customWidth="1" min="26" max="27" style="3" width="10.8515625"/>
    <col bestFit="1" customWidth="1" min="28" max="28" style="3" width="10.8515625"/>
    <col customWidth="1" min="29" max="40" style="4" width="10.8515625"/>
    <col customWidth="1" min="41" max="42" style="3" width="10.8515625"/>
    <col customWidth="1" min="43" max="43" style="6" width="2"/>
    <col min="44" max="944" style="6" width="11.5703125"/>
    <col min="945" max="16384" style="1" width="11.5703125"/>
  </cols>
  <sheetData>
    <row r="1" s="7" customFormat="1" ht="10.35" customHeight="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1</v>
      </c>
      <c r="O1" s="8" t="s">
        <v>0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9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</row>
    <row r="2" s="10" customFormat="1" ht="24.75" customHeight="1">
      <c r="A2" s="11" t="s">
        <v>2</v>
      </c>
      <c r="B2" s="12" t="s">
        <v>3</v>
      </c>
      <c r="C2" s="12" t="s">
        <v>4</v>
      </c>
      <c r="D2" s="12" t="s">
        <v>5</v>
      </c>
      <c r="E2" s="12" t="s">
        <v>6</v>
      </c>
      <c r="F2" s="13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2" t="s">
        <v>12</v>
      </c>
      <c r="L2" s="12" t="s">
        <v>13</v>
      </c>
      <c r="M2" s="12" t="s">
        <v>14</v>
      </c>
      <c r="N2" s="12" t="s">
        <v>15</v>
      </c>
      <c r="O2" s="12" t="s">
        <v>16</v>
      </c>
      <c r="P2" s="12" t="s">
        <v>17</v>
      </c>
      <c r="Q2" s="12" t="s">
        <v>18</v>
      </c>
      <c r="R2" s="12" t="s">
        <v>19</v>
      </c>
      <c r="S2" s="12" t="s">
        <v>20</v>
      </c>
      <c r="T2" s="12" t="s">
        <v>21</v>
      </c>
      <c r="U2" s="14" t="s">
        <v>22</v>
      </c>
      <c r="V2" s="12" t="s">
        <v>23</v>
      </c>
      <c r="W2" s="12" t="s">
        <v>24</v>
      </c>
      <c r="X2" s="12" t="s">
        <v>25</v>
      </c>
      <c r="Y2" s="12" t="s">
        <v>25</v>
      </c>
      <c r="Z2" s="12" t="s">
        <v>25</v>
      </c>
      <c r="AA2" s="12" t="s">
        <v>26</v>
      </c>
      <c r="AB2" s="12" t="s">
        <v>27</v>
      </c>
      <c r="AC2" s="12" t="s">
        <v>28</v>
      </c>
      <c r="AD2" s="12" t="s">
        <v>28</v>
      </c>
      <c r="AE2" s="13" t="s">
        <v>28</v>
      </c>
      <c r="AF2" s="12" t="s">
        <v>29</v>
      </c>
      <c r="AG2" s="13" t="s">
        <v>21</v>
      </c>
      <c r="AH2" s="13" t="s">
        <v>30</v>
      </c>
      <c r="AI2" s="12" t="s">
        <v>25</v>
      </c>
      <c r="AJ2" s="12" t="s">
        <v>25</v>
      </c>
      <c r="AK2" s="12" t="s">
        <v>25</v>
      </c>
      <c r="AL2" s="12" t="s">
        <v>25</v>
      </c>
      <c r="AM2" s="12" t="s">
        <v>25</v>
      </c>
      <c r="AN2" s="12" t="s">
        <v>25</v>
      </c>
      <c r="AO2" s="12" t="s">
        <v>31</v>
      </c>
      <c r="AP2" s="13" t="s">
        <v>32</v>
      </c>
      <c r="AQ2" s="15"/>
      <c r="AMI2" s="6"/>
      <c r="AMJ2" s="6"/>
    </row>
    <row r="3" s="16" customFormat="1" ht="53.649999999999999" customHeight="1">
      <c r="A3" s="11" t="s">
        <v>33</v>
      </c>
      <c r="B3" s="17" t="s">
        <v>34</v>
      </c>
      <c r="C3" s="17" t="s">
        <v>35</v>
      </c>
      <c r="D3" s="17" t="s">
        <v>36</v>
      </c>
      <c r="E3" s="17" t="s">
        <v>37</v>
      </c>
      <c r="F3" s="17" t="s">
        <v>38</v>
      </c>
      <c r="G3" s="17" t="s">
        <v>39</v>
      </c>
      <c r="H3" s="17" t="s">
        <v>40</v>
      </c>
      <c r="I3" s="17" t="s">
        <v>41</v>
      </c>
      <c r="J3" s="17" t="s">
        <v>42</v>
      </c>
      <c r="K3" s="17" t="s">
        <v>43</v>
      </c>
      <c r="L3" s="17" t="s">
        <v>44</v>
      </c>
      <c r="M3" s="17" t="s">
        <v>45</v>
      </c>
      <c r="N3" s="17" t="s">
        <v>46</v>
      </c>
      <c r="O3" s="17" t="s">
        <v>47</v>
      </c>
      <c r="P3" s="17" t="s">
        <v>48</v>
      </c>
      <c r="Q3" s="17" t="s">
        <v>49</v>
      </c>
      <c r="R3" s="17" t="s">
        <v>50</v>
      </c>
      <c r="S3" s="17" t="s">
        <v>51</v>
      </c>
      <c r="T3" s="17" t="s">
        <v>52</v>
      </c>
      <c r="U3" s="18" t="s">
        <v>53</v>
      </c>
      <c r="V3" s="17" t="s">
        <v>54</v>
      </c>
      <c r="W3" s="17" t="s">
        <v>55</v>
      </c>
      <c r="X3" s="17"/>
      <c r="Y3" s="17"/>
      <c r="Z3" s="17"/>
      <c r="AA3" s="17" t="s">
        <v>56</v>
      </c>
      <c r="AB3" s="17"/>
      <c r="AC3" s="17" t="s">
        <v>57</v>
      </c>
      <c r="AD3" s="17" t="s">
        <v>58</v>
      </c>
      <c r="AE3" s="17" t="s">
        <v>59</v>
      </c>
      <c r="AF3" s="17" t="s">
        <v>60</v>
      </c>
      <c r="AG3" s="17" t="s">
        <v>61</v>
      </c>
      <c r="AH3" s="17" t="s">
        <v>62</v>
      </c>
      <c r="AI3" s="17"/>
      <c r="AJ3" s="17"/>
      <c r="AK3" s="17"/>
      <c r="AL3" s="17"/>
      <c r="AM3" s="17"/>
      <c r="AN3" s="17"/>
      <c r="AO3" s="17" t="s">
        <v>63</v>
      </c>
      <c r="AP3" s="17" t="s">
        <v>64</v>
      </c>
      <c r="AQ3" s="19"/>
      <c r="AMI3" s="20"/>
      <c r="AMJ3" s="20"/>
    </row>
    <row r="4" s="10" customFormat="1" ht="12" customHeight="1">
      <c r="A4" s="11" t="s">
        <v>65</v>
      </c>
      <c r="B4" s="12"/>
      <c r="C4" s="12" t="s">
        <v>66</v>
      </c>
      <c r="D4" s="12" t="s">
        <v>67</v>
      </c>
      <c r="E4" s="12" t="s">
        <v>68</v>
      </c>
      <c r="F4" s="12" t="s">
        <v>69</v>
      </c>
      <c r="G4" s="12" t="s">
        <v>70</v>
      </c>
      <c r="H4" s="12" t="s">
        <v>70</v>
      </c>
      <c r="I4" s="12" t="s">
        <v>68</v>
      </c>
      <c r="J4" s="12" t="s">
        <v>71</v>
      </c>
      <c r="K4" s="12" t="s">
        <v>72</v>
      </c>
      <c r="L4" s="12" t="s">
        <v>73</v>
      </c>
      <c r="M4" s="12" t="s">
        <v>73</v>
      </c>
      <c r="N4" s="12" t="s">
        <v>73</v>
      </c>
      <c r="O4" s="12" t="s">
        <v>68</v>
      </c>
      <c r="P4" s="12" t="s">
        <v>73</v>
      </c>
      <c r="Q4" s="12" t="s">
        <v>74</v>
      </c>
      <c r="R4" s="12" t="s">
        <v>74</v>
      </c>
      <c r="S4" s="12" t="s">
        <v>74</v>
      </c>
      <c r="T4" s="12" t="s">
        <v>75</v>
      </c>
      <c r="U4" s="14" t="s">
        <v>68</v>
      </c>
      <c r="V4" s="12" t="s">
        <v>68</v>
      </c>
      <c r="W4" s="12" t="s">
        <v>68</v>
      </c>
      <c r="X4" s="12"/>
      <c r="Y4" s="12"/>
      <c r="Z4" s="12"/>
      <c r="AA4" s="12" t="s">
        <v>73</v>
      </c>
      <c r="AB4" s="12" t="s">
        <v>72</v>
      </c>
      <c r="AC4" s="12" t="s">
        <v>68</v>
      </c>
      <c r="AD4" s="12" t="s">
        <v>68</v>
      </c>
      <c r="AE4" s="12" t="s">
        <v>68</v>
      </c>
      <c r="AF4" s="12" t="s">
        <v>68</v>
      </c>
      <c r="AG4" s="12" t="s">
        <v>76</v>
      </c>
      <c r="AH4" s="12" t="s">
        <v>77</v>
      </c>
      <c r="AI4" s="12"/>
      <c r="AJ4" s="12"/>
      <c r="AK4" s="12"/>
      <c r="AL4" s="12"/>
      <c r="AM4" s="12"/>
      <c r="AN4" s="12"/>
      <c r="AO4" s="12" t="s">
        <v>67</v>
      </c>
      <c r="AP4" s="12" t="s">
        <v>68</v>
      </c>
      <c r="AQ4" s="15"/>
      <c r="AMI4" s="6"/>
      <c r="AMJ4" s="6"/>
    </row>
    <row r="5" s="21" customFormat="1" ht="10.35" customHeight="1">
      <c r="A5" s="22" t="s">
        <v>78</v>
      </c>
      <c r="B5" s="23">
        <v>3644826</v>
      </c>
      <c r="C5" s="23">
        <v>892</v>
      </c>
      <c r="D5" s="24">
        <v>5168</v>
      </c>
      <c r="E5" s="25">
        <v>46</v>
      </c>
      <c r="F5" s="24">
        <v>59727095</v>
      </c>
      <c r="G5" s="25">
        <v>3</v>
      </c>
      <c r="H5" s="25">
        <v>13</v>
      </c>
      <c r="I5" s="25">
        <v>100</v>
      </c>
      <c r="J5" s="24">
        <v>504878027</v>
      </c>
      <c r="K5" s="24">
        <v>140</v>
      </c>
      <c r="L5" s="24">
        <v>22757594259</v>
      </c>
      <c r="M5" s="24">
        <v>12339218984</v>
      </c>
      <c r="N5" s="24">
        <v>604166584</v>
      </c>
      <c r="O5" s="24">
        <v>11</v>
      </c>
      <c r="P5" s="26">
        <v>649731232</v>
      </c>
      <c r="Q5" s="26">
        <v>10323124</v>
      </c>
      <c r="R5" s="24">
        <v>930170729</v>
      </c>
      <c r="S5" s="24">
        <v>267286942</v>
      </c>
      <c r="T5" s="27">
        <v>588</v>
      </c>
      <c r="U5" s="28">
        <f>Q5/($T5*$B5)*100</f>
        <v>0.48167822917564057</v>
      </c>
      <c r="V5" s="28">
        <f>R5/($T5*$B5)*100</f>
        <v>43.401880048688234</v>
      </c>
      <c r="W5" s="28">
        <f>S5/($T5*$B5)*100</f>
        <v>12.471641424081717</v>
      </c>
      <c r="X5" s="1"/>
      <c r="Y5" s="1"/>
      <c r="Z5" s="1"/>
      <c r="AA5" s="23">
        <f>B5*D5</f>
        <v>18836460768</v>
      </c>
      <c r="AB5" s="23">
        <f>(J5/K5*4/PI())^0.5</f>
        <v>2142.8130197147516</v>
      </c>
      <c r="AC5" s="29">
        <f>N5/L5*100</f>
        <v>2.6547910869843756</v>
      </c>
      <c r="AD5" s="29">
        <f>N5/AA5*100</f>
        <v>3.2074315416321628</v>
      </c>
      <c r="AE5" s="29">
        <f>N5/M5*100</f>
        <v>4.8963113855375271</v>
      </c>
      <c r="AF5" s="30" t="s">
        <v>79</v>
      </c>
      <c r="AG5" s="31">
        <f>T5/12</f>
        <v>49</v>
      </c>
      <c r="AH5" s="32">
        <f>Q5/M5</f>
        <v>0.00083661081089376674</v>
      </c>
      <c r="AI5" s="33"/>
      <c r="AJ5" s="33"/>
      <c r="AK5" s="33"/>
      <c r="AL5" s="33"/>
      <c r="AM5" s="33"/>
      <c r="AN5" s="33"/>
      <c r="AO5" s="34">
        <f>P5/B5</f>
        <v>178.26124813639939</v>
      </c>
      <c r="AP5" s="35">
        <f>AO5/D5*100</f>
        <v>3.4493275568188735</v>
      </c>
      <c r="AQ5" s="36"/>
      <c r="AIL5" s="37"/>
      <c r="AIM5" s="37"/>
      <c r="AIN5" s="37"/>
      <c r="AIO5" s="37"/>
      <c r="AIP5" s="37"/>
      <c r="AIQ5" s="37"/>
      <c r="AIR5" s="37"/>
      <c r="AIS5" s="37"/>
      <c r="AIT5" s="37"/>
      <c r="AIU5" s="37"/>
      <c r="AIV5" s="37"/>
      <c r="AIW5" s="37"/>
      <c r="AIX5" s="37"/>
      <c r="AIY5" s="37"/>
      <c r="AIZ5" s="37"/>
      <c r="AJA5" s="37"/>
      <c r="AJB5" s="37"/>
      <c r="AJC5" s="37"/>
      <c r="AJD5" s="37"/>
      <c r="AJE5" s="37"/>
      <c r="AJF5" s="37"/>
      <c r="AJG5" s="37"/>
      <c r="AJH5" s="37"/>
      <c r="AJI5" s="37"/>
      <c r="AJJ5" s="37"/>
      <c r="AJK5" s="37"/>
      <c r="AJL5" s="37"/>
      <c r="AJM5" s="37"/>
      <c r="AJN5" s="37"/>
      <c r="AJO5" s="37"/>
      <c r="AJP5" s="37"/>
      <c r="AJQ5" s="37"/>
      <c r="AJR5" s="37"/>
      <c r="AJS5" s="37"/>
      <c r="AJT5" s="37"/>
      <c r="AJU5" s="37"/>
      <c r="AJV5" s="37"/>
      <c r="AJW5" s="37"/>
      <c r="AJX5" s="37"/>
      <c r="AJY5" s="37"/>
      <c r="AJZ5" s="37"/>
      <c r="AKA5" s="37"/>
      <c r="AKB5" s="37"/>
      <c r="AKC5" s="37"/>
      <c r="AKD5" s="37"/>
      <c r="AKE5" s="37"/>
      <c r="AKF5" s="37"/>
      <c r="AKG5" s="37"/>
      <c r="AKH5" s="37"/>
      <c r="AKI5" s="37"/>
      <c r="AKJ5" s="37"/>
      <c r="AKK5" s="37"/>
      <c r="AKL5" s="37"/>
      <c r="AKM5" s="37"/>
      <c r="AKN5" s="37"/>
      <c r="AKO5" s="37"/>
      <c r="AKP5" s="37"/>
      <c r="AKQ5" s="37"/>
      <c r="AKR5" s="37"/>
      <c r="AKS5" s="37"/>
      <c r="AKT5" s="37"/>
      <c r="AKU5" s="37"/>
      <c r="AKV5" s="37"/>
      <c r="AKW5" s="37"/>
      <c r="AKX5" s="37"/>
      <c r="AKY5" s="37"/>
      <c r="AKZ5" s="37"/>
      <c r="ALA5" s="37"/>
      <c r="ALB5" s="37"/>
      <c r="ALC5" s="37"/>
      <c r="ALD5" s="37"/>
      <c r="ALE5" s="37"/>
      <c r="ALF5" s="37"/>
      <c r="ALG5" s="37"/>
      <c r="ALH5" s="37"/>
      <c r="ALI5" s="37"/>
      <c r="ALJ5" s="37"/>
      <c r="ALK5" s="37"/>
      <c r="ALL5" s="37"/>
      <c r="ALM5" s="37"/>
      <c r="ALN5" s="37"/>
      <c r="ALO5" s="37"/>
      <c r="ALP5" s="37"/>
      <c r="ALQ5" s="37"/>
      <c r="ALR5" s="37"/>
      <c r="ALS5" s="37"/>
      <c r="ALT5" s="37"/>
      <c r="ALU5" s="37"/>
      <c r="ALV5" s="37"/>
      <c r="ALW5" s="37"/>
      <c r="ALX5" s="37"/>
      <c r="ALY5" s="37"/>
      <c r="ALZ5" s="37"/>
      <c r="AMA5" s="37"/>
      <c r="AMB5" s="37"/>
      <c r="AMC5" s="37"/>
      <c r="AMD5" s="37"/>
      <c r="AME5" s="37"/>
      <c r="AMF5" s="37"/>
      <c r="AMG5" s="37"/>
      <c r="AMH5" s="37"/>
      <c r="AMI5" s="6"/>
      <c r="AMJ5" s="6"/>
    </row>
    <row r="6" s="21" customFormat="1" ht="10.35" customHeight="1">
      <c r="A6" s="38" t="s">
        <v>80</v>
      </c>
      <c r="B6" s="31">
        <v>100219</v>
      </c>
      <c r="C6" s="31">
        <v>165</v>
      </c>
      <c r="D6" s="26">
        <v>5321</v>
      </c>
      <c r="E6" s="25">
        <v>37</v>
      </c>
      <c r="F6" s="26">
        <v>2032766</v>
      </c>
      <c r="G6" s="25" t="s">
        <v>81</v>
      </c>
      <c r="H6" s="25" t="s">
        <v>81</v>
      </c>
      <c r="I6" s="25">
        <v>30</v>
      </c>
      <c r="J6" s="26">
        <v>18066692</v>
      </c>
      <c r="K6" s="26">
        <v>140</v>
      </c>
      <c r="L6" s="26">
        <v>702114860</v>
      </c>
      <c r="M6" s="26">
        <v>441630247</v>
      </c>
      <c r="N6" s="24">
        <v>33199508</v>
      </c>
      <c r="O6" s="39">
        <v>10</v>
      </c>
      <c r="P6" s="26">
        <v>17551237</v>
      </c>
      <c r="Q6" s="26">
        <v>759852</v>
      </c>
      <c r="R6" s="26">
        <v>20873663</v>
      </c>
      <c r="S6" s="26">
        <v>11894384</v>
      </c>
      <c r="T6" s="27">
        <v>553</v>
      </c>
      <c r="U6" s="28">
        <f>Q6/($T6*$B6)*100</f>
        <v>1.371051646442212</v>
      </c>
      <c r="V6" s="28">
        <f>R6/($T6*$B6)*100</f>
        <v>37.663742443831012</v>
      </c>
      <c r="W6" s="28">
        <f>S6/($T6*$B6)*100</f>
        <v>21.461830417786494</v>
      </c>
      <c r="X6" s="1"/>
      <c r="Y6" s="1"/>
      <c r="Z6" s="1"/>
      <c r="AA6" s="23">
        <f>B6*D6</f>
        <v>533265299</v>
      </c>
      <c r="AB6" s="23">
        <f>(J6/K6*4/PI())^0.5</f>
        <v>405.35017222282556</v>
      </c>
      <c r="AC6" s="29">
        <f>N6/L6*100</f>
        <v>4.7285009748974689</v>
      </c>
      <c r="AD6" s="29">
        <f>N6/AA6*100</f>
        <v>6.2257019277753534</v>
      </c>
      <c r="AE6" s="29">
        <f>N6/M6*100</f>
        <v>7.5174896252067622</v>
      </c>
      <c r="AF6" s="40">
        <f>F6/1000000*2.75/C6*100</f>
        <v>3.3879433333333333</v>
      </c>
      <c r="AG6" s="31">
        <f>T6/12</f>
        <v>46.083333333333336</v>
      </c>
      <c r="AH6" s="32">
        <f>Q6/M6</f>
        <v>0.0017205614994934891</v>
      </c>
      <c r="AI6" s="33"/>
      <c r="AJ6" s="33"/>
      <c r="AK6" s="33"/>
      <c r="AL6" s="33"/>
      <c r="AM6" s="33"/>
      <c r="AN6" s="33"/>
      <c r="AO6" s="34">
        <f>P6/B6</f>
        <v>175.12883784511919</v>
      </c>
      <c r="AP6" s="35">
        <f>AO6/D6*100</f>
        <v>3.2912767871663071</v>
      </c>
      <c r="AQ6" s="36"/>
      <c r="AIL6" s="37"/>
      <c r="AIM6" s="37"/>
      <c r="AIN6" s="37"/>
      <c r="AIO6" s="37"/>
      <c r="AIP6" s="37"/>
      <c r="AIQ6" s="37"/>
      <c r="AIR6" s="37"/>
      <c r="AIS6" s="37"/>
      <c r="AIT6" s="37"/>
      <c r="AIU6" s="37"/>
      <c r="AIV6" s="37"/>
      <c r="AIW6" s="37"/>
      <c r="AIX6" s="37"/>
      <c r="AIY6" s="37"/>
      <c r="AIZ6" s="37"/>
      <c r="AJA6" s="37"/>
      <c r="AJB6" s="37"/>
      <c r="AJC6" s="37"/>
      <c r="AJD6" s="37"/>
      <c r="AJE6" s="37"/>
      <c r="AJF6" s="37"/>
      <c r="AJG6" s="37"/>
      <c r="AJH6" s="37"/>
      <c r="AJI6" s="37"/>
      <c r="AJJ6" s="37"/>
      <c r="AJK6" s="37"/>
      <c r="AJL6" s="37"/>
      <c r="AJM6" s="37"/>
      <c r="AJN6" s="37"/>
      <c r="AJO6" s="37"/>
      <c r="AJP6" s="37"/>
      <c r="AJQ6" s="37"/>
      <c r="AJR6" s="37"/>
      <c r="AJS6" s="37"/>
      <c r="AJT6" s="37"/>
      <c r="AJU6" s="37"/>
      <c r="AJV6" s="37"/>
      <c r="AJW6" s="37"/>
      <c r="AJX6" s="37"/>
      <c r="AJY6" s="37"/>
      <c r="AJZ6" s="37"/>
      <c r="AKA6" s="37"/>
      <c r="AKB6" s="37"/>
      <c r="AKC6" s="37"/>
      <c r="AKD6" s="37"/>
      <c r="AKE6" s="37"/>
      <c r="AKF6" s="37"/>
      <c r="AKG6" s="37"/>
      <c r="AKH6" s="37"/>
      <c r="AKI6" s="37"/>
      <c r="AKJ6" s="37"/>
      <c r="AKK6" s="37"/>
      <c r="AKL6" s="37"/>
      <c r="AKM6" s="37"/>
      <c r="AKN6" s="37"/>
      <c r="AKO6" s="37"/>
      <c r="AKP6" s="37"/>
      <c r="AKQ6" s="37"/>
      <c r="AKR6" s="37"/>
      <c r="AKS6" s="37"/>
      <c r="AKT6" s="37"/>
      <c r="AKU6" s="37"/>
      <c r="AKV6" s="37"/>
      <c r="AKW6" s="37"/>
      <c r="AKX6" s="37"/>
      <c r="AKY6" s="37"/>
      <c r="AKZ6" s="37"/>
      <c r="ALA6" s="37"/>
      <c r="ALB6" s="37"/>
      <c r="ALC6" s="37"/>
      <c r="ALD6" s="37"/>
      <c r="ALE6" s="37"/>
      <c r="ALF6" s="37"/>
      <c r="ALG6" s="37"/>
      <c r="ALH6" s="37"/>
      <c r="ALI6" s="37"/>
      <c r="ALJ6" s="37"/>
      <c r="ALK6" s="37"/>
      <c r="ALL6" s="37"/>
      <c r="ALM6" s="37"/>
      <c r="ALN6" s="37"/>
      <c r="ALO6" s="37"/>
      <c r="ALP6" s="37"/>
      <c r="ALQ6" s="37"/>
      <c r="ALR6" s="37"/>
      <c r="ALS6" s="37"/>
      <c r="ALT6" s="37"/>
      <c r="ALU6" s="37"/>
      <c r="ALV6" s="37"/>
      <c r="ALW6" s="37"/>
      <c r="ALX6" s="37"/>
      <c r="ALY6" s="37"/>
      <c r="ALZ6" s="37"/>
      <c r="AMA6" s="37"/>
      <c r="AMB6" s="37"/>
      <c r="AMC6" s="37"/>
      <c r="AMD6" s="37"/>
      <c r="AME6" s="37"/>
      <c r="AMF6" s="37"/>
      <c r="AMG6" s="37"/>
      <c r="AMH6" s="37"/>
      <c r="AMI6" s="6"/>
      <c r="AMJ6" s="6"/>
    </row>
    <row r="7" s="21" customFormat="1" ht="10.35" customHeight="1">
      <c r="A7" s="38" t="s">
        <v>82</v>
      </c>
      <c r="B7" s="31">
        <v>7518</v>
      </c>
      <c r="C7" s="31">
        <v>155</v>
      </c>
      <c r="D7" s="26">
        <v>5905</v>
      </c>
      <c r="E7" s="25">
        <v>44</v>
      </c>
      <c r="F7" s="26">
        <v>189401</v>
      </c>
      <c r="G7" s="25">
        <v>26</v>
      </c>
      <c r="H7" s="25">
        <v>0</v>
      </c>
      <c r="I7" s="25">
        <v>30</v>
      </c>
      <c r="J7" s="26">
        <v>1312169</v>
      </c>
      <c r="K7" s="26">
        <v>116</v>
      </c>
      <c r="L7" s="26">
        <v>56983025</v>
      </c>
      <c r="M7" s="26">
        <v>32069420</v>
      </c>
      <c r="N7" s="24">
        <v>7023493</v>
      </c>
      <c r="O7" s="26">
        <v>9</v>
      </c>
      <c r="P7" s="26">
        <v>958837</v>
      </c>
      <c r="Q7" s="26">
        <v>121438</v>
      </c>
      <c r="R7" s="26">
        <v>1895400</v>
      </c>
      <c r="S7" s="26">
        <v>1652406</v>
      </c>
      <c r="T7" s="27">
        <v>729</v>
      </c>
      <c r="U7" s="28">
        <f>Q7/($T7*$B7)*100</f>
        <v>2.2157703997830902</v>
      </c>
      <c r="V7" s="28">
        <f>R7/($T7*$B7)*100</f>
        <v>34.583665868582067</v>
      </c>
      <c r="W7" s="28">
        <f>S7/($T7*$B7)*100</f>
        <v>30.149972028722289</v>
      </c>
      <c r="X7" s="1"/>
      <c r="Y7" s="1"/>
      <c r="Z7" s="1"/>
      <c r="AA7" s="23">
        <f>B7*D7</f>
        <v>44393790</v>
      </c>
      <c r="AB7" s="23">
        <f>(J7/K7*4/PI())^0.5</f>
        <v>120.01097148750945</v>
      </c>
      <c r="AC7" s="29">
        <f>N7/L7*100</f>
        <v>12.325588190518141</v>
      </c>
      <c r="AD7" s="29">
        <f>N7/AA7*100</f>
        <v>15.820890714669778</v>
      </c>
      <c r="AE7" s="29">
        <f>N7/M7*100</f>
        <v>21.900904350624366</v>
      </c>
      <c r="AF7" s="40">
        <f>F7/1000000*2.75/C7*100</f>
        <v>0.33603403225806455</v>
      </c>
      <c r="AG7" s="31">
        <f>T7/12</f>
        <v>60.75</v>
      </c>
      <c r="AH7" s="32">
        <f>Q7/M7</f>
        <v>0.0037867226784893521</v>
      </c>
      <c r="AI7" s="33"/>
      <c r="AJ7" s="33"/>
      <c r="AK7" s="33"/>
      <c r="AL7" s="33"/>
      <c r="AM7" s="33"/>
      <c r="AN7" s="33"/>
      <c r="AO7" s="41">
        <f>P7/B7</f>
        <v>127.5388401170524</v>
      </c>
      <c r="AP7" s="35">
        <f>AO7/D7*100</f>
        <v>2.1598448792049521</v>
      </c>
      <c r="AQ7" s="36"/>
      <c r="AIL7" s="37"/>
      <c r="AIM7" s="37"/>
      <c r="AIN7" s="37"/>
      <c r="AIO7" s="37"/>
      <c r="AIP7" s="37"/>
      <c r="AIQ7" s="37"/>
      <c r="AIR7" s="37"/>
      <c r="AIS7" s="37"/>
      <c r="AIT7" s="37"/>
      <c r="AIU7" s="37"/>
      <c r="AIV7" s="37"/>
      <c r="AIW7" s="37"/>
      <c r="AIX7" s="37"/>
      <c r="AIY7" s="37"/>
      <c r="AIZ7" s="37"/>
      <c r="AJA7" s="37"/>
      <c r="AJB7" s="37"/>
      <c r="AJC7" s="37"/>
      <c r="AJD7" s="37"/>
      <c r="AJE7" s="37"/>
      <c r="AJF7" s="37"/>
      <c r="AJG7" s="37"/>
      <c r="AJH7" s="37"/>
      <c r="AJI7" s="37"/>
      <c r="AJJ7" s="37"/>
      <c r="AJK7" s="37"/>
      <c r="AJL7" s="37"/>
      <c r="AJM7" s="37"/>
      <c r="AJN7" s="37"/>
      <c r="AJO7" s="37"/>
      <c r="AJP7" s="37"/>
      <c r="AJQ7" s="37"/>
      <c r="AJR7" s="37"/>
      <c r="AJS7" s="37"/>
      <c r="AJT7" s="37"/>
      <c r="AJU7" s="37"/>
      <c r="AJV7" s="37"/>
      <c r="AJW7" s="37"/>
      <c r="AJX7" s="37"/>
      <c r="AJY7" s="37"/>
      <c r="AJZ7" s="37"/>
      <c r="AKA7" s="37"/>
      <c r="AKB7" s="37"/>
      <c r="AKC7" s="37"/>
      <c r="AKD7" s="37"/>
      <c r="AKE7" s="37"/>
      <c r="AKF7" s="37"/>
      <c r="AKG7" s="37"/>
      <c r="AKH7" s="37"/>
      <c r="AKI7" s="37"/>
      <c r="AKJ7" s="37"/>
      <c r="AKK7" s="37"/>
      <c r="AKL7" s="37"/>
      <c r="AKM7" s="37"/>
      <c r="AKN7" s="37"/>
      <c r="AKO7" s="37"/>
      <c r="AKP7" s="37"/>
      <c r="AKQ7" s="37"/>
      <c r="AKR7" s="37"/>
      <c r="AKS7" s="37"/>
      <c r="AKT7" s="37"/>
      <c r="AKU7" s="37"/>
      <c r="AKV7" s="37"/>
      <c r="AKW7" s="37"/>
      <c r="AKX7" s="37"/>
      <c r="AKY7" s="37"/>
      <c r="AKZ7" s="37"/>
      <c r="ALA7" s="37"/>
      <c r="ALB7" s="37"/>
      <c r="ALC7" s="37"/>
      <c r="ALD7" s="37"/>
      <c r="ALE7" s="37"/>
      <c r="ALF7" s="37"/>
      <c r="ALG7" s="37"/>
      <c r="ALH7" s="37"/>
      <c r="ALI7" s="37"/>
      <c r="ALJ7" s="37"/>
      <c r="ALK7" s="37"/>
      <c r="ALL7" s="37"/>
      <c r="ALM7" s="37"/>
      <c r="ALN7" s="37"/>
      <c r="ALO7" s="37"/>
      <c r="ALP7" s="37"/>
      <c r="ALQ7" s="37"/>
      <c r="ALR7" s="37"/>
      <c r="ALS7" s="37"/>
      <c r="ALT7" s="37"/>
      <c r="ALU7" s="37"/>
      <c r="ALV7" s="37"/>
      <c r="ALW7" s="37"/>
      <c r="ALX7" s="37"/>
      <c r="ALY7" s="37"/>
      <c r="ALZ7" s="37"/>
      <c r="AMA7" s="37"/>
      <c r="AMB7" s="37"/>
      <c r="AMC7" s="37"/>
      <c r="AMD7" s="37"/>
      <c r="AME7" s="37"/>
      <c r="AMF7" s="37"/>
      <c r="AMG7" s="37"/>
      <c r="AMH7" s="37"/>
      <c r="AMI7" s="6"/>
      <c r="AMJ7" s="6"/>
    </row>
    <row r="8" s="21" customFormat="1" ht="10.35" customHeight="1">
      <c r="A8" s="38" t="s">
        <v>83</v>
      </c>
      <c r="B8" s="31">
        <v>3414</v>
      </c>
      <c r="C8" s="31">
        <v>130</v>
      </c>
      <c r="D8" s="26">
        <v>5905</v>
      </c>
      <c r="E8" s="25">
        <v>46</v>
      </c>
      <c r="F8" s="26">
        <v>94818</v>
      </c>
      <c r="G8" s="25">
        <v>30</v>
      </c>
      <c r="H8" s="25">
        <v>0</v>
      </c>
      <c r="I8" s="25">
        <v>30</v>
      </c>
      <c r="J8" s="26">
        <v>629510</v>
      </c>
      <c r="K8" s="26">
        <v>90</v>
      </c>
      <c r="L8" s="26">
        <v>28526844</v>
      </c>
      <c r="M8" s="26">
        <v>15385217</v>
      </c>
      <c r="N8" s="24">
        <v>4350664</v>
      </c>
      <c r="O8" s="26">
        <v>13</v>
      </c>
      <c r="P8" s="26">
        <v>674236</v>
      </c>
      <c r="Q8" s="26">
        <v>68547</v>
      </c>
      <c r="R8" s="26">
        <v>948875</v>
      </c>
      <c r="S8" s="26">
        <v>1316625</v>
      </c>
      <c r="T8" s="27">
        <v>990</v>
      </c>
      <c r="U8" s="28">
        <f>Q8/($T8*$B8)*100</f>
        <v>2.0281017556940228</v>
      </c>
      <c r="V8" s="28">
        <f>R8/($T8*$B8)*100</f>
        <v>28.074387696531812</v>
      </c>
      <c r="W8" s="28">
        <f>S8/($T8*$B8)*100</f>
        <v>38.955015888232062</v>
      </c>
      <c r="X8" s="1"/>
      <c r="Y8" s="1"/>
      <c r="Z8" s="1"/>
      <c r="AA8" s="23">
        <f>B8*D8</f>
        <v>20159670</v>
      </c>
      <c r="AB8" s="23">
        <f>(J8/K8*4/PI())^0.5</f>
        <v>94.370253423313216</v>
      </c>
      <c r="AC8" s="29">
        <f>N8/L8*100</f>
        <v>15.251122767033046</v>
      </c>
      <c r="AD8" s="29">
        <f>N8/AA8*100</f>
        <v>21.581027864047378</v>
      </c>
      <c r="AE8" s="29">
        <f>N8/M8*100</f>
        <v>28.278210180590889</v>
      </c>
      <c r="AF8" s="40">
        <f>F8/1000000*2.75/C8*100</f>
        <v>0.20057653846153847</v>
      </c>
      <c r="AG8" s="31">
        <f>T8/12</f>
        <v>82.5</v>
      </c>
      <c r="AH8" s="32">
        <f>Q8/M8</f>
        <v>0.0044553807723348975</v>
      </c>
      <c r="AI8" s="33"/>
      <c r="AJ8" s="33"/>
      <c r="AK8" s="33"/>
      <c r="AL8" s="33"/>
      <c r="AM8" s="33"/>
      <c r="AN8" s="33"/>
      <c r="AO8" s="34">
        <f>P8/B8</f>
        <v>197.49150556531927</v>
      </c>
      <c r="AP8" s="35">
        <f>AO8/D8*100</f>
        <v>3.3444793491163298</v>
      </c>
      <c r="AQ8" s="36"/>
      <c r="AIL8" s="37"/>
      <c r="AIM8" s="37"/>
      <c r="AIN8" s="37"/>
      <c r="AIO8" s="37"/>
      <c r="AIP8" s="37"/>
      <c r="AIQ8" s="37"/>
      <c r="AIR8" s="37"/>
      <c r="AIS8" s="37"/>
      <c r="AIT8" s="37"/>
      <c r="AIU8" s="37"/>
      <c r="AIV8" s="37"/>
      <c r="AIW8" s="37"/>
      <c r="AIX8" s="37"/>
      <c r="AIY8" s="37"/>
      <c r="AIZ8" s="37"/>
      <c r="AJA8" s="37"/>
      <c r="AJB8" s="37"/>
      <c r="AJC8" s="37"/>
      <c r="AJD8" s="37"/>
      <c r="AJE8" s="37"/>
      <c r="AJF8" s="37"/>
      <c r="AJG8" s="37"/>
      <c r="AJH8" s="37"/>
      <c r="AJI8" s="37"/>
      <c r="AJJ8" s="37"/>
      <c r="AJK8" s="37"/>
      <c r="AJL8" s="37"/>
      <c r="AJM8" s="37"/>
      <c r="AJN8" s="37"/>
      <c r="AJO8" s="37"/>
      <c r="AJP8" s="37"/>
      <c r="AJQ8" s="37"/>
      <c r="AJR8" s="37"/>
      <c r="AJS8" s="37"/>
      <c r="AJT8" s="37"/>
      <c r="AJU8" s="37"/>
      <c r="AJV8" s="37"/>
      <c r="AJW8" s="37"/>
      <c r="AJX8" s="37"/>
      <c r="AJY8" s="37"/>
      <c r="AJZ8" s="37"/>
      <c r="AKA8" s="37"/>
      <c r="AKB8" s="37"/>
      <c r="AKC8" s="37"/>
      <c r="AKD8" s="37"/>
      <c r="AKE8" s="37"/>
      <c r="AKF8" s="37"/>
      <c r="AKG8" s="37"/>
      <c r="AKH8" s="37"/>
      <c r="AKI8" s="37"/>
      <c r="AKJ8" s="37"/>
      <c r="AKK8" s="37"/>
      <c r="AKL8" s="37"/>
      <c r="AKM8" s="37"/>
      <c r="AKN8" s="37"/>
      <c r="AKO8" s="37"/>
      <c r="AKP8" s="37"/>
      <c r="AKQ8" s="37"/>
      <c r="AKR8" s="37"/>
      <c r="AKS8" s="37"/>
      <c r="AKT8" s="37"/>
      <c r="AKU8" s="37"/>
      <c r="AKV8" s="37"/>
      <c r="AKW8" s="37"/>
      <c r="AKX8" s="37"/>
      <c r="AKY8" s="37"/>
      <c r="AKZ8" s="37"/>
      <c r="ALA8" s="37"/>
      <c r="ALB8" s="37"/>
      <c r="ALC8" s="37"/>
      <c r="ALD8" s="37"/>
      <c r="ALE8" s="37"/>
      <c r="ALF8" s="37"/>
      <c r="ALG8" s="37"/>
      <c r="ALH8" s="37"/>
      <c r="ALI8" s="37"/>
      <c r="ALJ8" s="37"/>
      <c r="ALK8" s="37"/>
      <c r="ALL8" s="37"/>
      <c r="ALM8" s="37"/>
      <c r="ALN8" s="37"/>
      <c r="ALO8" s="37"/>
      <c r="ALP8" s="37"/>
      <c r="ALQ8" s="37"/>
      <c r="ALR8" s="37"/>
      <c r="ALS8" s="37"/>
      <c r="ALT8" s="37"/>
      <c r="ALU8" s="37"/>
      <c r="ALV8" s="37"/>
      <c r="ALW8" s="37"/>
      <c r="ALX8" s="37"/>
      <c r="ALY8" s="37"/>
      <c r="ALZ8" s="37"/>
      <c r="AMA8" s="37"/>
      <c r="AMB8" s="37"/>
      <c r="AMC8" s="37"/>
      <c r="AMD8" s="37"/>
      <c r="AME8" s="37"/>
      <c r="AMF8" s="37"/>
      <c r="AMG8" s="37"/>
      <c r="AMH8" s="37"/>
      <c r="AMI8" s="6"/>
      <c r="AMJ8" s="6"/>
    </row>
    <row r="9" s="21" customFormat="1" ht="10.35" customHeight="1">
      <c r="A9" s="42" t="s">
        <v>84</v>
      </c>
      <c r="B9" s="43" t="s">
        <v>85</v>
      </c>
      <c r="C9" s="43"/>
      <c r="D9" s="43">
        <f>SUM(D5:D8)/4</f>
        <v>5574.75</v>
      </c>
      <c r="E9" s="44">
        <f>SUM(E5:E8)/4</f>
        <v>43.25</v>
      </c>
      <c r="F9" s="43" t="s">
        <v>85</v>
      </c>
      <c r="G9" s="45"/>
      <c r="H9" s="45"/>
      <c r="I9" s="45"/>
      <c r="J9" s="45"/>
      <c r="K9" s="45"/>
      <c r="L9" s="43"/>
      <c r="M9" s="43"/>
      <c r="N9" s="43"/>
      <c r="O9" s="45">
        <f>SUM(O5:O8)/4</f>
        <v>10.75</v>
      </c>
      <c r="P9" s="43" t="s">
        <v>85</v>
      </c>
      <c r="Q9" s="43"/>
      <c r="R9" s="43"/>
      <c r="S9" s="43"/>
      <c r="T9" s="43">
        <f>SUM(T5:T8)/4</f>
        <v>715</v>
      </c>
      <c r="U9" s="45">
        <f>SUM(U5:U8)/4</f>
        <v>1.5241505077737414</v>
      </c>
      <c r="V9" s="45">
        <f>SUM(V5:V8)/4</f>
        <v>35.930919014408282</v>
      </c>
      <c r="W9" s="45">
        <f>SUM(W5:W8)/4</f>
        <v>25.759614939705642</v>
      </c>
      <c r="X9" s="45"/>
      <c r="Y9" s="45"/>
      <c r="Z9" s="43"/>
      <c r="AA9" s="43"/>
      <c r="AB9" s="45"/>
      <c r="AC9" s="45">
        <f>SUM(AC5:AC8)/4</f>
        <v>8.7400007548582579</v>
      </c>
      <c r="AD9" s="45">
        <f>SUM(AD5:AD8)/4</f>
        <v>11.708763012031168</v>
      </c>
      <c r="AE9" s="45">
        <f>SUM(AE5:AE8)/4</f>
        <v>15.648228885489885</v>
      </c>
      <c r="AF9" s="45"/>
      <c r="AG9" s="43">
        <f>SUM(AG5:AG8)/4</f>
        <v>59.583333333333336</v>
      </c>
      <c r="AH9" s="46">
        <f>SUM(AH5:AH8)/4</f>
        <v>0.0026998189403028765</v>
      </c>
      <c r="AI9" s="47"/>
      <c r="AJ9" s="47"/>
      <c r="AK9" s="47"/>
      <c r="AL9" s="47"/>
      <c r="AM9" s="47"/>
      <c r="AN9" s="47"/>
      <c r="AO9" s="43">
        <f>SUM(AO5:AO8)/4</f>
        <v>169.60510791597258</v>
      </c>
      <c r="AP9" s="45">
        <f>SUM(AP5:AP8)/4</f>
        <v>3.0612321430766158</v>
      </c>
      <c r="AQ9" s="36"/>
      <c r="AIL9" s="37"/>
      <c r="AIM9" s="37"/>
      <c r="AIN9" s="37"/>
      <c r="AIO9" s="37"/>
      <c r="AIP9" s="37"/>
      <c r="AIQ9" s="37"/>
      <c r="AIR9" s="37"/>
      <c r="AIS9" s="37"/>
      <c r="AIT9" s="37"/>
      <c r="AIU9" s="37"/>
      <c r="AIV9" s="37"/>
      <c r="AIW9" s="37"/>
      <c r="AIX9" s="37"/>
      <c r="AIY9" s="37"/>
      <c r="AIZ9" s="37"/>
      <c r="AJA9" s="37"/>
      <c r="AJB9" s="37"/>
      <c r="AJC9" s="37"/>
      <c r="AJD9" s="37"/>
      <c r="AJE9" s="37"/>
      <c r="AJF9" s="37"/>
      <c r="AJG9" s="37"/>
      <c r="AJH9" s="37"/>
      <c r="AJI9" s="37"/>
      <c r="AJJ9" s="37"/>
      <c r="AJK9" s="37"/>
      <c r="AJL9" s="37"/>
      <c r="AJM9" s="37"/>
      <c r="AJN9" s="37"/>
      <c r="AJO9" s="37"/>
      <c r="AJP9" s="37"/>
      <c r="AJQ9" s="37"/>
      <c r="AJR9" s="37"/>
      <c r="AJS9" s="37"/>
      <c r="AJT9" s="37"/>
      <c r="AJU9" s="37"/>
      <c r="AJV9" s="37"/>
      <c r="AJW9" s="37"/>
      <c r="AJX9" s="37"/>
      <c r="AJY9" s="37"/>
      <c r="AJZ9" s="37"/>
      <c r="AKA9" s="37"/>
      <c r="AKB9" s="37"/>
      <c r="AKC9" s="37"/>
      <c r="AKD9" s="37"/>
      <c r="AKE9" s="37"/>
      <c r="AKF9" s="37"/>
      <c r="AKG9" s="37"/>
      <c r="AKH9" s="37"/>
      <c r="AKI9" s="37"/>
      <c r="AKJ9" s="37"/>
      <c r="AKK9" s="37"/>
      <c r="AKL9" s="37"/>
      <c r="AKM9" s="37"/>
      <c r="AKN9" s="37"/>
      <c r="AKO9" s="37"/>
      <c r="AKP9" s="37"/>
      <c r="AKQ9" s="37"/>
      <c r="AKR9" s="37"/>
      <c r="AKS9" s="37"/>
      <c r="AKT9" s="37"/>
      <c r="AKU9" s="37"/>
      <c r="AKV9" s="37"/>
      <c r="AKW9" s="37"/>
      <c r="AKX9" s="37"/>
      <c r="AKY9" s="37"/>
      <c r="AKZ9" s="37"/>
      <c r="ALA9" s="37"/>
      <c r="ALB9" s="37"/>
      <c r="ALC9" s="37"/>
      <c r="ALD9" s="37"/>
      <c r="ALE9" s="37"/>
      <c r="ALF9" s="37"/>
      <c r="ALG9" s="37"/>
      <c r="ALH9" s="37"/>
      <c r="ALI9" s="37"/>
      <c r="ALJ9" s="37"/>
      <c r="ALK9" s="37"/>
      <c r="ALL9" s="37"/>
      <c r="ALM9" s="37"/>
      <c r="ALN9" s="37"/>
      <c r="ALO9" s="37"/>
      <c r="ALP9" s="37"/>
      <c r="ALQ9" s="37"/>
      <c r="ALR9" s="37"/>
      <c r="ALS9" s="37"/>
      <c r="ALT9" s="37"/>
      <c r="ALU9" s="37"/>
      <c r="ALV9" s="37"/>
      <c r="ALW9" s="37"/>
      <c r="ALX9" s="37"/>
      <c r="ALY9" s="37"/>
      <c r="ALZ9" s="37"/>
      <c r="AMA9" s="37"/>
      <c r="AMB9" s="37"/>
      <c r="AMC9" s="37"/>
      <c r="AMD9" s="37"/>
      <c r="AME9" s="37"/>
      <c r="AMF9" s="37"/>
      <c r="AMG9" s="37"/>
      <c r="AMH9" s="37"/>
      <c r="AMI9" s="6"/>
      <c r="AMJ9" s="6"/>
    </row>
    <row r="10" s="3" customFormat="1" ht="4.9000000000000004" hidden="1" customHeight="1">
      <c r="A10" s="48"/>
      <c r="B10" s="49"/>
      <c r="C10" s="49"/>
      <c r="D10" s="49"/>
      <c r="E10" s="50"/>
      <c r="F10" s="49"/>
      <c r="G10" s="51"/>
      <c r="H10" s="51"/>
      <c r="I10" s="51"/>
      <c r="J10" s="52"/>
      <c r="K10" s="52"/>
      <c r="L10" s="49"/>
      <c r="M10" s="49"/>
      <c r="N10" s="49"/>
      <c r="O10" s="51"/>
      <c r="P10" s="49"/>
      <c r="Q10" s="53"/>
      <c r="R10" s="53"/>
      <c r="S10" s="53"/>
      <c r="T10" s="53"/>
      <c r="U10" s="53"/>
      <c r="V10" s="53"/>
      <c r="W10" s="53"/>
      <c r="X10" s="53"/>
      <c r="Y10" s="53"/>
      <c r="Z10" s="49"/>
      <c r="AA10" s="49"/>
      <c r="AB10" s="52"/>
      <c r="AC10" s="51"/>
      <c r="AD10" s="51"/>
      <c r="AE10" s="51"/>
      <c r="AF10" s="51"/>
      <c r="AG10" s="53"/>
      <c r="AH10" s="53"/>
      <c r="AI10" s="53"/>
      <c r="AJ10" s="53"/>
      <c r="AK10" s="53"/>
      <c r="AL10" s="53"/>
      <c r="AM10" s="53"/>
      <c r="AN10" s="53"/>
      <c r="AO10" s="49"/>
      <c r="AP10" s="49"/>
      <c r="AQ10" s="54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="7" customFormat="1" ht="10.35" customHeight="1">
      <c r="A11" s="8" t="s">
        <v>86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 t="s">
        <v>86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9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</row>
    <row r="12" s="10" customFormat="1" ht="24.75" customHeight="1">
      <c r="A12" s="11" t="s">
        <v>2</v>
      </c>
      <c r="B12" s="12" t="s">
        <v>3</v>
      </c>
      <c r="C12" s="12" t="s">
        <v>4</v>
      </c>
      <c r="D12" s="12" t="s">
        <v>5</v>
      </c>
      <c r="E12" s="55" t="s">
        <v>6</v>
      </c>
      <c r="F12" s="13" t="s">
        <v>7</v>
      </c>
      <c r="G12" s="12" t="s">
        <v>8</v>
      </c>
      <c r="H12" s="12" t="s">
        <v>9</v>
      </c>
      <c r="I12" s="12" t="s">
        <v>10</v>
      </c>
      <c r="J12" s="12" t="s">
        <v>11</v>
      </c>
      <c r="K12" s="12" t="s">
        <v>12</v>
      </c>
      <c r="L12" s="12" t="s">
        <v>13</v>
      </c>
      <c r="M12" s="12" t="s">
        <v>14</v>
      </c>
      <c r="N12" s="12" t="s">
        <v>15</v>
      </c>
      <c r="O12" s="12" t="s">
        <v>16</v>
      </c>
      <c r="P12" s="12" t="s">
        <v>17</v>
      </c>
      <c r="Q12" s="12" t="s">
        <v>18</v>
      </c>
      <c r="R12" s="12" t="s">
        <v>19</v>
      </c>
      <c r="S12" s="12" t="s">
        <v>20</v>
      </c>
      <c r="T12" s="12" t="s">
        <v>21</v>
      </c>
      <c r="U12" s="14" t="s">
        <v>22</v>
      </c>
      <c r="V12" s="12" t="s">
        <v>23</v>
      </c>
      <c r="W12" s="12" t="s">
        <v>24</v>
      </c>
      <c r="X12" s="12" t="s">
        <v>87</v>
      </c>
      <c r="Y12" s="12" t="s">
        <v>87</v>
      </c>
      <c r="Z12" s="12" t="s">
        <v>88</v>
      </c>
      <c r="AA12" s="12" t="s">
        <v>26</v>
      </c>
      <c r="AB12" s="12" t="s">
        <v>27</v>
      </c>
      <c r="AC12" s="12" t="s">
        <v>15</v>
      </c>
      <c r="AD12" s="12" t="s">
        <v>15</v>
      </c>
      <c r="AE12" s="13" t="s">
        <v>15</v>
      </c>
      <c r="AF12" s="12" t="s">
        <v>29</v>
      </c>
      <c r="AG12" s="13" t="s">
        <v>21</v>
      </c>
      <c r="AH12" s="13" t="s">
        <v>30</v>
      </c>
      <c r="AI12" s="12" t="s">
        <v>89</v>
      </c>
      <c r="AJ12" s="12" t="s">
        <v>89</v>
      </c>
      <c r="AK12" s="12" t="s">
        <v>90</v>
      </c>
      <c r="AL12" s="12" t="s">
        <v>90</v>
      </c>
      <c r="AM12" s="12" t="s">
        <v>91</v>
      </c>
      <c r="AN12" s="12" t="s">
        <v>91</v>
      </c>
      <c r="AO12" s="12" t="s">
        <v>17</v>
      </c>
      <c r="AP12" s="13" t="s">
        <v>92</v>
      </c>
      <c r="AQ12" s="15"/>
      <c r="AMI12" s="6"/>
      <c r="AMJ12" s="6"/>
    </row>
    <row r="13" s="16" customFormat="1" ht="53.649999999999999" customHeight="1">
      <c r="A13" s="11" t="s">
        <v>33</v>
      </c>
      <c r="B13" s="17" t="s">
        <v>34</v>
      </c>
      <c r="C13" s="17" t="s">
        <v>35</v>
      </c>
      <c r="D13" s="17" t="s">
        <v>93</v>
      </c>
      <c r="E13" s="56" t="s">
        <v>37</v>
      </c>
      <c r="F13" s="17" t="s">
        <v>38</v>
      </c>
      <c r="G13" s="17" t="s">
        <v>39</v>
      </c>
      <c r="H13" s="17" t="s">
        <v>40</v>
      </c>
      <c r="I13" s="17" t="s">
        <v>41</v>
      </c>
      <c r="J13" s="17" t="s">
        <v>42</v>
      </c>
      <c r="K13" s="17" t="s">
        <v>43</v>
      </c>
      <c r="L13" s="17" t="s">
        <v>44</v>
      </c>
      <c r="M13" s="17" t="s">
        <v>45</v>
      </c>
      <c r="N13" s="17" t="s">
        <v>46</v>
      </c>
      <c r="O13" s="17" t="s">
        <v>47</v>
      </c>
      <c r="P13" s="17" t="s">
        <v>48</v>
      </c>
      <c r="Q13" s="17" t="s">
        <v>49</v>
      </c>
      <c r="R13" s="17" t="s">
        <v>50</v>
      </c>
      <c r="S13" s="17" t="s">
        <v>51</v>
      </c>
      <c r="T13" s="17" t="s">
        <v>52</v>
      </c>
      <c r="U13" s="18" t="s">
        <v>53</v>
      </c>
      <c r="V13" s="17" t="s">
        <v>54</v>
      </c>
      <c r="W13" s="17" t="s">
        <v>55</v>
      </c>
      <c r="X13" s="17" t="s">
        <v>94</v>
      </c>
      <c r="Y13" s="17" t="s">
        <v>95</v>
      </c>
      <c r="Z13" s="17" t="s">
        <v>96</v>
      </c>
      <c r="AA13" s="17" t="s">
        <v>56</v>
      </c>
      <c r="AB13" s="17"/>
      <c r="AC13" s="57" t="s">
        <v>57</v>
      </c>
      <c r="AD13" s="57" t="s">
        <v>58</v>
      </c>
      <c r="AE13" s="57" t="s">
        <v>59</v>
      </c>
      <c r="AF13" s="17" t="s">
        <v>97</v>
      </c>
      <c r="AG13" s="17" t="s">
        <v>98</v>
      </c>
      <c r="AH13" s="17" t="s">
        <v>99</v>
      </c>
      <c r="AI13" s="57" t="s">
        <v>100</v>
      </c>
      <c r="AJ13" s="57" t="s">
        <v>101</v>
      </c>
      <c r="AK13" s="57" t="s">
        <v>102</v>
      </c>
      <c r="AL13" s="57" t="s">
        <v>102</v>
      </c>
      <c r="AM13" s="57" t="s">
        <v>103</v>
      </c>
      <c r="AN13" s="57" t="s">
        <v>103</v>
      </c>
      <c r="AO13" s="17" t="s">
        <v>104</v>
      </c>
      <c r="AP13" s="17" t="s">
        <v>105</v>
      </c>
      <c r="AQ13" s="19"/>
      <c r="AMI13" s="20"/>
      <c r="AMJ13" s="20"/>
    </row>
    <row r="14" s="10" customFormat="1" ht="12" customHeight="1">
      <c r="A14" s="11" t="s">
        <v>65</v>
      </c>
      <c r="B14" s="12"/>
      <c r="C14" s="12" t="s">
        <v>66</v>
      </c>
      <c r="D14" s="12" t="s">
        <v>67</v>
      </c>
      <c r="E14" s="55" t="s">
        <v>68</v>
      </c>
      <c r="F14" s="12" t="s">
        <v>69</v>
      </c>
      <c r="G14" s="12" t="s">
        <v>70</v>
      </c>
      <c r="H14" s="12" t="s">
        <v>70</v>
      </c>
      <c r="I14" s="12" t="s">
        <v>68</v>
      </c>
      <c r="J14" s="12" t="s">
        <v>71</v>
      </c>
      <c r="K14" s="12" t="s">
        <v>72</v>
      </c>
      <c r="L14" s="12" t="s">
        <v>73</v>
      </c>
      <c r="M14" s="12" t="s">
        <v>73</v>
      </c>
      <c r="N14" s="12" t="s">
        <v>73</v>
      </c>
      <c r="O14" s="12" t="s">
        <v>68</v>
      </c>
      <c r="P14" s="12" t="s">
        <v>73</v>
      </c>
      <c r="Q14" s="12" t="s">
        <v>74</v>
      </c>
      <c r="R14" s="12" t="s">
        <v>74</v>
      </c>
      <c r="S14" s="12" t="s">
        <v>74</v>
      </c>
      <c r="T14" s="12" t="s">
        <v>75</v>
      </c>
      <c r="U14" s="14" t="s">
        <v>68</v>
      </c>
      <c r="V14" s="12" t="s">
        <v>68</v>
      </c>
      <c r="W14" s="12" t="s">
        <v>68</v>
      </c>
      <c r="X14" s="12" t="s">
        <v>106</v>
      </c>
      <c r="Y14" s="12" t="s">
        <v>107</v>
      </c>
      <c r="Z14" s="12" t="s">
        <v>73</v>
      </c>
      <c r="AA14" s="12" t="s">
        <v>73</v>
      </c>
      <c r="AB14" s="12" t="s">
        <v>72</v>
      </c>
      <c r="AC14" s="12" t="s">
        <v>68</v>
      </c>
      <c r="AD14" s="12" t="s">
        <v>68</v>
      </c>
      <c r="AE14" s="12" t="s">
        <v>68</v>
      </c>
      <c r="AF14" s="12" t="s">
        <v>68</v>
      </c>
      <c r="AG14" s="12" t="s">
        <v>76</v>
      </c>
      <c r="AH14" s="12" t="s">
        <v>77</v>
      </c>
      <c r="AI14" s="12" t="s">
        <v>108</v>
      </c>
      <c r="AJ14" s="12" t="s">
        <v>109</v>
      </c>
      <c r="AK14" s="12" t="s">
        <v>110</v>
      </c>
      <c r="AL14" s="12" t="s">
        <v>111</v>
      </c>
      <c r="AM14" s="12" t="s">
        <v>112</v>
      </c>
      <c r="AN14" s="12" t="s">
        <v>113</v>
      </c>
      <c r="AO14" s="12" t="s">
        <v>67</v>
      </c>
      <c r="AP14" s="12" t="s">
        <v>68</v>
      </c>
      <c r="AQ14" s="15"/>
      <c r="AMI14" s="6"/>
      <c r="AMJ14" s="6"/>
    </row>
    <row r="15" s="21" customFormat="1" ht="10.35" customHeight="1">
      <c r="A15" s="22" t="s">
        <v>78</v>
      </c>
      <c r="B15" s="23">
        <f>B5</f>
        <v>3644826</v>
      </c>
      <c r="C15" s="23">
        <f>C5</f>
        <v>892</v>
      </c>
      <c r="D15" s="23">
        <v>10641</v>
      </c>
      <c r="E15" s="34">
        <f>E5</f>
        <v>46</v>
      </c>
      <c r="F15" s="23">
        <f>F5</f>
        <v>59727095</v>
      </c>
      <c r="G15" s="23">
        <f>G5</f>
        <v>3</v>
      </c>
      <c r="H15" s="23">
        <f>H5</f>
        <v>13</v>
      </c>
      <c r="I15" s="23">
        <f>I5</f>
        <v>100</v>
      </c>
      <c r="J15" s="23">
        <f>J5</f>
        <v>504878027</v>
      </c>
      <c r="K15" s="23">
        <f>K5</f>
        <v>140</v>
      </c>
      <c r="L15" s="23">
        <f>L5</f>
        <v>22757594259</v>
      </c>
      <c r="M15" s="23">
        <f>M5</f>
        <v>12339218984</v>
      </c>
      <c r="N15" s="23">
        <f>N5</f>
        <v>604166584</v>
      </c>
      <c r="O15" s="23">
        <f>O5*1.2</f>
        <v>13.199999999999999</v>
      </c>
      <c r="P15" s="31">
        <f>P5*D15/D5*0.7</f>
        <v>936465369.15603709</v>
      </c>
      <c r="Q15" s="31">
        <f>Q5</f>
        <v>10323124</v>
      </c>
      <c r="R15" s="31">
        <f>R5</f>
        <v>930170729</v>
      </c>
      <c r="S15" s="23">
        <f>S5*1.2</f>
        <v>320744330.39999998</v>
      </c>
      <c r="T15" s="25">
        <v>907</v>
      </c>
      <c r="U15" s="28">
        <v>0.29999999999999999</v>
      </c>
      <c r="V15" s="28">
        <v>28.100000000000001</v>
      </c>
      <c r="W15" s="28">
        <v>9.6999999999999993</v>
      </c>
      <c r="X15" s="24">
        <v>51583</v>
      </c>
      <c r="Y15" s="23">
        <v>14152</v>
      </c>
      <c r="Z15" s="24">
        <v>43578194906</v>
      </c>
      <c r="AA15" s="23">
        <v>38784593466</v>
      </c>
      <c r="AB15" s="23">
        <v>2143</v>
      </c>
      <c r="AC15" s="29">
        <v>2.7000000000000002</v>
      </c>
      <c r="AD15" s="29">
        <v>3.2000000000000002</v>
      </c>
      <c r="AE15" s="29">
        <v>4.9000000000000004</v>
      </c>
      <c r="AF15" s="30" t="s">
        <v>79</v>
      </c>
      <c r="AG15" s="31">
        <v>76</v>
      </c>
      <c r="AH15" s="32">
        <v>0.00080000000000000004</v>
      </c>
      <c r="AI15" s="24">
        <v>6162746</v>
      </c>
      <c r="AJ15" s="40">
        <v>1.7</v>
      </c>
      <c r="AK15" s="23">
        <v>12753724184</v>
      </c>
      <c r="AL15" s="23">
        <v>3499</v>
      </c>
      <c r="AM15" s="23">
        <v>20820600647</v>
      </c>
      <c r="AN15" s="23">
        <v>5712</v>
      </c>
      <c r="AO15" s="34">
        <v>257</v>
      </c>
      <c r="AP15" s="35">
        <v>56.100000000000001</v>
      </c>
      <c r="AQ15" s="36"/>
      <c r="AIL15" s="37"/>
      <c r="AIM15" s="37"/>
      <c r="AIN15" s="37"/>
      <c r="AIO15" s="37"/>
      <c r="AIP15" s="37"/>
      <c r="AIQ15" s="37"/>
      <c r="AIR15" s="37"/>
      <c r="AIS15" s="37"/>
      <c r="AIT15" s="37"/>
      <c r="AIU15" s="37"/>
      <c r="AIV15" s="37"/>
      <c r="AIW15" s="37"/>
      <c r="AIX15" s="37"/>
      <c r="AIY15" s="37"/>
      <c r="AIZ15" s="37"/>
      <c r="AJA15" s="37"/>
      <c r="AJB15" s="37"/>
      <c r="AJC15" s="37"/>
      <c r="AJD15" s="37"/>
      <c r="AJE15" s="37"/>
      <c r="AJF15" s="37"/>
      <c r="AJG15" s="37"/>
      <c r="AJH15" s="37"/>
      <c r="AJI15" s="37"/>
      <c r="AJJ15" s="37"/>
      <c r="AJK15" s="37"/>
      <c r="AJL15" s="37"/>
      <c r="AJM15" s="37"/>
      <c r="AJN15" s="37"/>
      <c r="AJO15" s="37"/>
      <c r="AJP15" s="37"/>
      <c r="AJQ15" s="37"/>
      <c r="AJR15" s="37"/>
      <c r="AJS15" s="37"/>
      <c r="AJT15" s="37"/>
      <c r="AJU15" s="37"/>
      <c r="AJV15" s="37"/>
      <c r="AJW15" s="37"/>
      <c r="AJX15" s="37"/>
      <c r="AJY15" s="37"/>
      <c r="AJZ15" s="37"/>
      <c r="AKA15" s="37"/>
      <c r="AKB15" s="37"/>
      <c r="AKC15" s="37"/>
      <c r="AKD15" s="37"/>
      <c r="AKE15" s="37"/>
      <c r="AKF15" s="37"/>
      <c r="AKG15" s="37"/>
      <c r="AKH15" s="37"/>
      <c r="AKI15" s="37"/>
      <c r="AKJ15" s="37"/>
      <c r="AKK15" s="37"/>
      <c r="AKL15" s="37"/>
      <c r="AKM15" s="37"/>
      <c r="AKN15" s="37"/>
      <c r="AKO15" s="37"/>
      <c r="AKP15" s="37"/>
      <c r="AKQ15" s="37"/>
      <c r="AKR15" s="37"/>
      <c r="AKS15" s="37"/>
      <c r="AKT15" s="37"/>
      <c r="AKU15" s="37"/>
      <c r="AKV15" s="37"/>
      <c r="AKW15" s="37"/>
      <c r="AKX15" s="37"/>
      <c r="AKY15" s="37"/>
      <c r="AKZ15" s="37"/>
      <c r="ALA15" s="37"/>
      <c r="ALB15" s="37"/>
      <c r="ALC15" s="37"/>
      <c r="ALD15" s="37"/>
      <c r="ALE15" s="37"/>
      <c r="ALF15" s="37"/>
      <c r="ALG15" s="37"/>
      <c r="ALH15" s="37"/>
      <c r="ALI15" s="37"/>
      <c r="ALJ15" s="37"/>
      <c r="ALK15" s="37"/>
      <c r="ALL15" s="37"/>
      <c r="ALM15" s="37"/>
      <c r="ALN15" s="37"/>
      <c r="ALO15" s="37"/>
      <c r="ALP15" s="37"/>
      <c r="ALQ15" s="37"/>
      <c r="ALR15" s="37"/>
      <c r="ALS15" s="37"/>
      <c r="ALT15" s="37"/>
      <c r="ALU15" s="37"/>
      <c r="ALV15" s="37"/>
      <c r="ALW15" s="37"/>
      <c r="ALX15" s="37"/>
      <c r="ALY15" s="37"/>
      <c r="ALZ15" s="37"/>
      <c r="AMA15" s="37"/>
      <c r="AMB15" s="37"/>
      <c r="AMC15" s="37"/>
      <c r="AMD15" s="37"/>
      <c r="AME15" s="37"/>
      <c r="AMF15" s="37"/>
      <c r="AMG15" s="37"/>
      <c r="AMH15" s="37"/>
      <c r="AMI15" s="6"/>
      <c r="AMJ15" s="6"/>
    </row>
    <row r="16" s="21" customFormat="1" ht="10.35" customHeight="1">
      <c r="A16" s="38" t="s">
        <v>80</v>
      </c>
      <c r="B16" s="23">
        <f>B6</f>
        <v>100219</v>
      </c>
      <c r="C16" s="23">
        <f>C6</f>
        <v>165</v>
      </c>
      <c r="D16" s="23">
        <v>10641</v>
      </c>
      <c r="E16" s="34">
        <f>E6</f>
        <v>37</v>
      </c>
      <c r="F16" s="23">
        <f>F6</f>
        <v>2032766</v>
      </c>
      <c r="G16" s="23" t="str">
        <f>G6</f>
        <v>-</v>
      </c>
      <c r="H16" s="23" t="str">
        <f>H6</f>
        <v>-</v>
      </c>
      <c r="I16" s="23">
        <f>I6</f>
        <v>30</v>
      </c>
      <c r="J16" s="23">
        <f>J6</f>
        <v>18066692</v>
      </c>
      <c r="K16" s="23">
        <f>K6</f>
        <v>140</v>
      </c>
      <c r="L16" s="23">
        <f>L6</f>
        <v>702114860</v>
      </c>
      <c r="M16" s="23">
        <f>M6</f>
        <v>441630247</v>
      </c>
      <c r="N16" s="23">
        <f>N6</f>
        <v>33199508</v>
      </c>
      <c r="O16" s="23">
        <f>O6*1.2</f>
        <v>12</v>
      </c>
      <c r="P16" s="31">
        <f>P6*D16/D6*0.7</f>
        <v>24569422.86072167</v>
      </c>
      <c r="Q16" s="31">
        <f>Q6</f>
        <v>759852</v>
      </c>
      <c r="R16" s="31">
        <f>R6</f>
        <v>20873663</v>
      </c>
      <c r="S16" s="23">
        <f>S6*1.2</f>
        <v>14273260.799999999</v>
      </c>
      <c r="T16" s="27">
        <v>836</v>
      </c>
      <c r="U16" s="28">
        <v>0.90000000000000002</v>
      </c>
      <c r="V16" s="28">
        <v>24.899999999999999</v>
      </c>
      <c r="W16" s="28">
        <v>17</v>
      </c>
      <c r="X16" s="24">
        <v>1377</v>
      </c>
      <c r="Y16" s="23">
        <v>13739</v>
      </c>
      <c r="Z16" s="26">
        <v>1184922643</v>
      </c>
      <c r="AA16" s="23">
        <v>1066430379</v>
      </c>
      <c r="AB16" s="23">
        <v>405</v>
      </c>
      <c r="AC16" s="29">
        <v>4.7000000000000002</v>
      </c>
      <c r="AD16" s="29">
        <v>6.2000000000000002</v>
      </c>
      <c r="AE16" s="29">
        <v>7.5</v>
      </c>
      <c r="AF16" s="40">
        <v>3.3999999999999999</v>
      </c>
      <c r="AG16" s="31">
        <v>70</v>
      </c>
      <c r="AH16" s="32">
        <v>0.0016999999999999999</v>
      </c>
      <c r="AI16" s="26">
        <v>142908</v>
      </c>
      <c r="AJ16" s="40">
        <v>1.3999999999999999</v>
      </c>
      <c r="AK16" s="23">
        <v>340899427</v>
      </c>
      <c r="AL16" s="23">
        <v>3402</v>
      </c>
      <c r="AM16" s="23">
        <v>482807783</v>
      </c>
      <c r="AN16" s="23">
        <v>4818</v>
      </c>
      <c r="AO16" s="34">
        <v>245</v>
      </c>
      <c r="AP16" s="35">
        <v>47.600000000000001</v>
      </c>
      <c r="AQ16" s="36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6"/>
      <c r="AMJ16" s="6"/>
    </row>
    <row r="17" s="21" customFormat="1" ht="10.35" customHeight="1">
      <c r="A17" s="38" t="s">
        <v>82</v>
      </c>
      <c r="B17" s="23">
        <f>B7</f>
        <v>7518</v>
      </c>
      <c r="C17" s="23">
        <f>C7</f>
        <v>155</v>
      </c>
      <c r="D17" s="23">
        <v>10641</v>
      </c>
      <c r="E17" s="34">
        <f>E7</f>
        <v>44</v>
      </c>
      <c r="F17" s="23">
        <f>F7</f>
        <v>189401</v>
      </c>
      <c r="G17" s="23">
        <f>G7</f>
        <v>26</v>
      </c>
      <c r="H17" s="23">
        <f>H7</f>
        <v>0</v>
      </c>
      <c r="I17" s="23">
        <f>I7</f>
        <v>30</v>
      </c>
      <c r="J17" s="23">
        <f>J7</f>
        <v>1312169</v>
      </c>
      <c r="K17" s="23">
        <f>K7</f>
        <v>116</v>
      </c>
      <c r="L17" s="23">
        <f>L7</f>
        <v>56983025</v>
      </c>
      <c r="M17" s="23">
        <f>M7</f>
        <v>32069420</v>
      </c>
      <c r="N17" s="23">
        <f>N7</f>
        <v>7023493</v>
      </c>
      <c r="O17" s="23">
        <f>O7*1.2</f>
        <v>10.799999999999999</v>
      </c>
      <c r="P17" s="31">
        <f>P7*D17/D7*0.7</f>
        <v>1209498.5879593564</v>
      </c>
      <c r="Q17" s="31">
        <f>Q7</f>
        <v>121438</v>
      </c>
      <c r="R17" s="31">
        <f>R7</f>
        <v>1895400</v>
      </c>
      <c r="S17" s="23">
        <f>S7*1.2</f>
        <v>1982887.2</v>
      </c>
      <c r="T17" s="27">
        <v>959</v>
      </c>
      <c r="U17" s="28">
        <v>1.7</v>
      </c>
      <c r="V17" s="28">
        <v>26.300000000000001</v>
      </c>
      <c r="W17" s="28">
        <v>27.5</v>
      </c>
      <c r="X17" s="24">
        <v>139</v>
      </c>
      <c r="Y17" s="23">
        <v>18491</v>
      </c>
      <c r="Z17" s="26">
        <v>87911031</v>
      </c>
      <c r="AA17" s="23">
        <v>79999038</v>
      </c>
      <c r="AB17" s="23">
        <v>120</v>
      </c>
      <c r="AC17" s="29">
        <v>12.300000000000001</v>
      </c>
      <c r="AD17" s="29">
        <v>15.800000000000001</v>
      </c>
      <c r="AE17" s="29">
        <v>21.899999999999999</v>
      </c>
      <c r="AF17" s="40">
        <v>0.29999999999999999</v>
      </c>
      <c r="AG17" s="31">
        <v>80</v>
      </c>
      <c r="AH17" s="32">
        <v>0.0038</v>
      </c>
      <c r="AI17" s="26">
        <v>9154</v>
      </c>
      <c r="AJ17" s="40">
        <v>1.2</v>
      </c>
      <c r="AK17" s="23">
        <v>22765155</v>
      </c>
      <c r="AL17" s="23">
        <v>3028</v>
      </c>
      <c r="AM17" s="23">
        <v>30928006</v>
      </c>
      <c r="AN17" s="23">
        <v>4114</v>
      </c>
      <c r="AO17" s="34">
        <v>161</v>
      </c>
      <c r="AP17" s="35">
        <v>40.200000000000003</v>
      </c>
      <c r="AQ17" s="36"/>
      <c r="AIL17" s="37"/>
      <c r="AIM17" s="37"/>
      <c r="AIN17" s="37"/>
      <c r="AIO17" s="37"/>
      <c r="AIP17" s="37"/>
      <c r="AIQ17" s="37"/>
      <c r="AIR17" s="37"/>
      <c r="AIS17" s="37"/>
      <c r="AIT17" s="37"/>
      <c r="AIU17" s="37"/>
      <c r="AIV17" s="37"/>
      <c r="AIW17" s="37"/>
      <c r="AIX17" s="37"/>
      <c r="AIY17" s="37"/>
      <c r="AIZ17" s="37"/>
      <c r="AJA17" s="37"/>
      <c r="AJB17" s="37"/>
      <c r="AJC17" s="37"/>
      <c r="AJD17" s="37"/>
      <c r="AJE17" s="37"/>
      <c r="AJF17" s="37"/>
      <c r="AJG17" s="37"/>
      <c r="AJH17" s="37"/>
      <c r="AJI17" s="37"/>
      <c r="AJJ17" s="37"/>
      <c r="AJK17" s="37"/>
      <c r="AJL17" s="37"/>
      <c r="AJM17" s="37"/>
      <c r="AJN17" s="37"/>
      <c r="AJO17" s="37"/>
      <c r="AJP17" s="37"/>
      <c r="AJQ17" s="37"/>
      <c r="AJR17" s="37"/>
      <c r="AJS17" s="37"/>
      <c r="AJT17" s="37"/>
      <c r="AJU17" s="37"/>
      <c r="AJV17" s="37"/>
      <c r="AJW17" s="37"/>
      <c r="AJX17" s="37"/>
      <c r="AJY17" s="37"/>
      <c r="AJZ17" s="37"/>
      <c r="AKA17" s="37"/>
      <c r="AKB17" s="37"/>
      <c r="AKC17" s="37"/>
      <c r="AKD17" s="37"/>
      <c r="AKE17" s="37"/>
      <c r="AKF17" s="37"/>
      <c r="AKG17" s="37"/>
      <c r="AKH17" s="37"/>
      <c r="AKI17" s="37"/>
      <c r="AKJ17" s="37"/>
      <c r="AKK17" s="37"/>
      <c r="AKL17" s="37"/>
      <c r="AKM17" s="37"/>
      <c r="AKN17" s="37"/>
      <c r="AKO17" s="37"/>
      <c r="AKP17" s="37"/>
      <c r="AKQ17" s="37"/>
      <c r="AKR17" s="37"/>
      <c r="AKS17" s="37"/>
      <c r="AKT17" s="37"/>
      <c r="AKU17" s="37"/>
      <c r="AKV17" s="37"/>
      <c r="AKW17" s="37"/>
      <c r="AKX17" s="37"/>
      <c r="AKY17" s="37"/>
      <c r="AKZ17" s="37"/>
      <c r="ALA17" s="37"/>
      <c r="ALB17" s="37"/>
      <c r="ALC17" s="37"/>
      <c r="ALD17" s="37"/>
      <c r="ALE17" s="37"/>
      <c r="ALF17" s="37"/>
      <c r="ALG17" s="37"/>
      <c r="ALH17" s="37"/>
      <c r="ALI17" s="37"/>
      <c r="ALJ17" s="37"/>
      <c r="ALK17" s="37"/>
      <c r="ALL17" s="37"/>
      <c r="ALM17" s="37"/>
      <c r="ALN17" s="37"/>
      <c r="ALO17" s="37"/>
      <c r="ALP17" s="37"/>
      <c r="ALQ17" s="37"/>
      <c r="ALR17" s="37"/>
      <c r="ALS17" s="37"/>
      <c r="ALT17" s="37"/>
      <c r="ALU17" s="37"/>
      <c r="ALV17" s="37"/>
      <c r="ALW17" s="37"/>
      <c r="ALX17" s="37"/>
      <c r="ALY17" s="37"/>
      <c r="ALZ17" s="37"/>
      <c r="AMA17" s="37"/>
      <c r="AMB17" s="37"/>
      <c r="AMC17" s="37"/>
      <c r="AMD17" s="37"/>
      <c r="AME17" s="37"/>
      <c r="AMF17" s="37"/>
      <c r="AMG17" s="37"/>
      <c r="AMH17" s="37"/>
      <c r="AMI17" s="6"/>
      <c r="AMJ17" s="6"/>
    </row>
    <row r="18" s="21" customFormat="1" ht="10.35" customHeight="1">
      <c r="A18" s="38" t="s">
        <v>83</v>
      </c>
      <c r="B18" s="23">
        <f>B8</f>
        <v>3414</v>
      </c>
      <c r="C18" s="23">
        <f>C8</f>
        <v>130</v>
      </c>
      <c r="D18" s="23">
        <v>10641</v>
      </c>
      <c r="E18" s="34">
        <f>E8</f>
        <v>46</v>
      </c>
      <c r="F18" s="23">
        <f>F8</f>
        <v>94818</v>
      </c>
      <c r="G18" s="23">
        <f>G8</f>
        <v>30</v>
      </c>
      <c r="H18" s="23">
        <f>H8</f>
        <v>0</v>
      </c>
      <c r="I18" s="23">
        <f>I8</f>
        <v>30</v>
      </c>
      <c r="J18" s="23">
        <f>J8</f>
        <v>629510</v>
      </c>
      <c r="K18" s="23">
        <f>K8</f>
        <v>90</v>
      </c>
      <c r="L18" s="23">
        <f>L8</f>
        <v>28526844</v>
      </c>
      <c r="M18" s="23">
        <f>M8</f>
        <v>15385217</v>
      </c>
      <c r="N18" s="23">
        <f>N8</f>
        <v>4350664</v>
      </c>
      <c r="O18" s="23">
        <f>O8*1.2</f>
        <v>15.6</v>
      </c>
      <c r="P18" s="31">
        <f>P8*D18/D8*0.7</f>
        <v>850496.47640982212</v>
      </c>
      <c r="Q18" s="31">
        <f>Q8</f>
        <v>68547</v>
      </c>
      <c r="R18" s="31">
        <f>R8</f>
        <v>948875</v>
      </c>
      <c r="S18" s="23">
        <f>S8*1.2</f>
        <v>1579950</v>
      </c>
      <c r="T18" s="27">
        <v>1206</v>
      </c>
      <c r="U18" s="28">
        <v>1.7</v>
      </c>
      <c r="V18" s="28">
        <v>23</v>
      </c>
      <c r="W18" s="28">
        <v>38.399999999999999</v>
      </c>
      <c r="X18" s="24">
        <v>85</v>
      </c>
      <c r="Y18" s="23">
        <v>24878</v>
      </c>
      <c r="Z18" s="26">
        <v>41756752</v>
      </c>
      <c r="AA18" s="23">
        <v>36328374</v>
      </c>
      <c r="AB18" s="23">
        <v>94</v>
      </c>
      <c r="AC18" s="29">
        <v>15.300000000000001</v>
      </c>
      <c r="AD18" s="29">
        <v>21.600000000000001</v>
      </c>
      <c r="AE18" s="29">
        <v>28.300000000000001</v>
      </c>
      <c r="AF18" s="40">
        <v>0.20000000000000001</v>
      </c>
      <c r="AG18" s="31">
        <v>101</v>
      </c>
      <c r="AH18" s="32">
        <v>0.0044999999999999997</v>
      </c>
      <c r="AI18" s="26">
        <v>3916</v>
      </c>
      <c r="AJ18" s="40">
        <v>1.1000000000000001</v>
      </c>
      <c r="AK18" s="23">
        <v>10337888</v>
      </c>
      <c r="AL18" s="23">
        <v>3028</v>
      </c>
      <c r="AM18" s="23">
        <v>13229908</v>
      </c>
      <c r="AN18" s="23">
        <v>3875</v>
      </c>
      <c r="AO18" s="34">
        <v>249</v>
      </c>
      <c r="AP18" s="35">
        <v>38.799999999999997</v>
      </c>
      <c r="AQ18" s="36"/>
      <c r="AIL18" s="37"/>
      <c r="AIM18" s="37"/>
      <c r="AIN18" s="37"/>
      <c r="AIO18" s="37"/>
      <c r="AIP18" s="37"/>
      <c r="AIQ18" s="37"/>
      <c r="AIR18" s="37"/>
      <c r="AIS18" s="37"/>
      <c r="AIT18" s="37"/>
      <c r="AIU18" s="37"/>
      <c r="AIV18" s="37"/>
      <c r="AIW18" s="37"/>
      <c r="AIX18" s="37"/>
      <c r="AIY18" s="37"/>
      <c r="AIZ18" s="37"/>
      <c r="AJA18" s="37"/>
      <c r="AJB18" s="37"/>
      <c r="AJC18" s="37"/>
      <c r="AJD18" s="37"/>
      <c r="AJE18" s="37"/>
      <c r="AJF18" s="37"/>
      <c r="AJG18" s="37"/>
      <c r="AJH18" s="37"/>
      <c r="AJI18" s="37"/>
      <c r="AJJ18" s="37"/>
      <c r="AJK18" s="37"/>
      <c r="AJL18" s="37"/>
      <c r="AJM18" s="37"/>
      <c r="AJN18" s="37"/>
      <c r="AJO18" s="37"/>
      <c r="AJP18" s="37"/>
      <c r="AJQ18" s="37"/>
      <c r="AJR18" s="37"/>
      <c r="AJS18" s="37"/>
      <c r="AJT18" s="37"/>
      <c r="AJU18" s="37"/>
      <c r="AJV18" s="37"/>
      <c r="AJW18" s="37"/>
      <c r="AJX18" s="37"/>
      <c r="AJY18" s="37"/>
      <c r="AJZ18" s="37"/>
      <c r="AKA18" s="37"/>
      <c r="AKB18" s="37"/>
      <c r="AKC18" s="37"/>
      <c r="AKD18" s="37"/>
      <c r="AKE18" s="37"/>
      <c r="AKF18" s="37"/>
      <c r="AKG18" s="37"/>
      <c r="AKH18" s="37"/>
      <c r="AKI18" s="37"/>
      <c r="AKJ18" s="37"/>
      <c r="AKK18" s="37"/>
      <c r="AKL18" s="37"/>
      <c r="AKM18" s="37"/>
      <c r="AKN18" s="37"/>
      <c r="AKO18" s="37"/>
      <c r="AKP18" s="37"/>
      <c r="AKQ18" s="37"/>
      <c r="AKR18" s="37"/>
      <c r="AKS18" s="37"/>
      <c r="AKT18" s="37"/>
      <c r="AKU18" s="37"/>
      <c r="AKV18" s="37"/>
      <c r="AKW18" s="37"/>
      <c r="AKX18" s="37"/>
      <c r="AKY18" s="37"/>
      <c r="AKZ18" s="37"/>
      <c r="ALA18" s="37"/>
      <c r="ALB18" s="37"/>
      <c r="ALC18" s="37"/>
      <c r="ALD18" s="37"/>
      <c r="ALE18" s="37"/>
      <c r="ALF18" s="37"/>
      <c r="ALG18" s="37"/>
      <c r="ALH18" s="37"/>
      <c r="ALI18" s="37"/>
      <c r="ALJ18" s="37"/>
      <c r="ALK18" s="37"/>
      <c r="ALL18" s="37"/>
      <c r="ALM18" s="37"/>
      <c r="ALN18" s="37"/>
      <c r="ALO18" s="37"/>
      <c r="ALP18" s="37"/>
      <c r="ALQ18" s="37"/>
      <c r="ALR18" s="37"/>
      <c r="ALS18" s="37"/>
      <c r="ALT18" s="37"/>
      <c r="ALU18" s="37"/>
      <c r="ALV18" s="37"/>
      <c r="ALW18" s="37"/>
      <c r="ALX18" s="37"/>
      <c r="ALY18" s="37"/>
      <c r="ALZ18" s="37"/>
      <c r="AMA18" s="37"/>
      <c r="AMB18" s="37"/>
      <c r="AMC18" s="37"/>
      <c r="AMD18" s="37"/>
      <c r="AME18" s="37"/>
      <c r="AMF18" s="37"/>
      <c r="AMG18" s="37"/>
      <c r="AMH18" s="37"/>
      <c r="AMI18" s="6"/>
      <c r="AMJ18" s="6"/>
    </row>
    <row r="19" s="21" customFormat="1" ht="10.35" customHeight="1">
      <c r="A19" s="58" t="s">
        <v>84</v>
      </c>
      <c r="B19" s="59" t="s">
        <v>85</v>
      </c>
      <c r="C19" s="59"/>
      <c r="D19" s="59">
        <f>SUM(D15:D18)/4</f>
        <v>10641</v>
      </c>
      <c r="E19" s="60">
        <f>SUM(E15:E18)/4</f>
        <v>43.25</v>
      </c>
      <c r="F19" s="59" t="s">
        <v>85</v>
      </c>
      <c r="G19" s="61"/>
      <c r="H19" s="61"/>
      <c r="I19" s="61"/>
      <c r="J19" s="61"/>
      <c r="K19" s="61"/>
      <c r="L19" s="59"/>
      <c r="M19" s="59"/>
      <c r="N19" s="59"/>
      <c r="O19" s="61">
        <f>SUM(O15:O18)/4</f>
        <v>12.9</v>
      </c>
      <c r="P19" s="59" t="s">
        <v>85</v>
      </c>
      <c r="Q19" s="59"/>
      <c r="R19" s="59"/>
      <c r="S19" s="59"/>
      <c r="T19" s="59">
        <f>SUM(T15:T18)/4</f>
        <v>977</v>
      </c>
      <c r="U19" s="45">
        <f>SUM(U15:U18)/4</f>
        <v>1.1499999999999999</v>
      </c>
      <c r="V19" s="45">
        <f>SUM(V15:V18)/4</f>
        <v>25.574999999999999</v>
      </c>
      <c r="W19" s="45">
        <f>SUM(W15:W18)/4</f>
        <v>23.149999999999999</v>
      </c>
      <c r="X19" s="45"/>
      <c r="Y19" s="45">
        <f>SUM(Y15:Y18)/4</f>
        <v>17815</v>
      </c>
      <c r="Z19" s="59"/>
      <c r="AA19" s="59"/>
      <c r="AB19" s="61"/>
      <c r="AC19" s="61">
        <f>SUM(AC15:AC18)/4</f>
        <v>8.75</v>
      </c>
      <c r="AD19" s="61">
        <f>SUM(AD15:AD18)/4</f>
        <v>11.700000000000001</v>
      </c>
      <c r="AE19" s="61">
        <f>SUM(AE15:AE18)/4</f>
        <v>15.649999999999999</v>
      </c>
      <c r="AF19" s="61"/>
      <c r="AG19" s="59">
        <f>SUM(AG15:AG18)/4</f>
        <v>81.75</v>
      </c>
      <c r="AH19" s="46">
        <f>SUM(AH15:AH18)/4</f>
        <v>0.0027000000000000001</v>
      </c>
      <c r="AI19" s="62"/>
      <c r="AJ19" s="62"/>
      <c r="AK19" s="62"/>
      <c r="AL19" s="62"/>
      <c r="AM19" s="62"/>
      <c r="AN19" s="62"/>
      <c r="AO19" s="59">
        <f>SUM(AO15:AO18)/4</f>
        <v>228</v>
      </c>
      <c r="AP19" s="61">
        <f>SUM(AP15:AP18)/4</f>
        <v>45.674999999999997</v>
      </c>
      <c r="AQ19" s="36"/>
      <c r="AIL19" s="37"/>
      <c r="AIM19" s="37"/>
      <c r="AIN19" s="37"/>
      <c r="AIO19" s="37"/>
      <c r="AIP19" s="37"/>
      <c r="AIQ19" s="37"/>
      <c r="AIR19" s="37"/>
      <c r="AIS19" s="37"/>
      <c r="AIT19" s="37"/>
      <c r="AIU19" s="37"/>
      <c r="AIV19" s="37"/>
      <c r="AIW19" s="37"/>
      <c r="AIX19" s="37"/>
      <c r="AIY19" s="37"/>
      <c r="AIZ19" s="37"/>
      <c r="AJA19" s="37"/>
      <c r="AJB19" s="37"/>
      <c r="AJC19" s="37"/>
      <c r="AJD19" s="37"/>
      <c r="AJE19" s="37"/>
      <c r="AJF19" s="37"/>
      <c r="AJG19" s="37"/>
      <c r="AJH19" s="37"/>
      <c r="AJI19" s="37"/>
      <c r="AJJ19" s="37"/>
      <c r="AJK19" s="37"/>
      <c r="AJL19" s="37"/>
      <c r="AJM19" s="37"/>
      <c r="AJN19" s="37"/>
      <c r="AJO19" s="37"/>
      <c r="AJP19" s="37"/>
      <c r="AJQ19" s="37"/>
      <c r="AJR19" s="37"/>
      <c r="AJS19" s="37"/>
      <c r="AJT19" s="37"/>
      <c r="AJU19" s="37"/>
      <c r="AJV19" s="37"/>
      <c r="AJW19" s="37"/>
      <c r="AJX19" s="37"/>
      <c r="AJY19" s="37"/>
      <c r="AJZ19" s="37"/>
      <c r="AKA19" s="37"/>
      <c r="AKB19" s="37"/>
      <c r="AKC19" s="37"/>
      <c r="AKD19" s="37"/>
      <c r="AKE19" s="37"/>
      <c r="AKF19" s="37"/>
      <c r="AKG19" s="37"/>
      <c r="AKH19" s="37"/>
      <c r="AKI19" s="37"/>
      <c r="AKJ19" s="37"/>
      <c r="AKK19" s="37"/>
      <c r="AKL19" s="37"/>
      <c r="AKM19" s="37"/>
      <c r="AKN19" s="37"/>
      <c r="AKO19" s="37"/>
      <c r="AKP19" s="37"/>
      <c r="AKQ19" s="37"/>
      <c r="AKR19" s="37"/>
      <c r="AKS19" s="37"/>
      <c r="AKT19" s="37"/>
      <c r="AKU19" s="37"/>
      <c r="AKV19" s="37"/>
      <c r="AKW19" s="37"/>
      <c r="AKX19" s="37"/>
      <c r="AKY19" s="37"/>
      <c r="AKZ19" s="37"/>
      <c r="ALA19" s="37"/>
      <c r="ALB19" s="37"/>
      <c r="ALC19" s="37"/>
      <c r="ALD19" s="37"/>
      <c r="ALE19" s="37"/>
      <c r="ALF19" s="37"/>
      <c r="ALG19" s="37"/>
      <c r="ALH19" s="37"/>
      <c r="ALI19" s="37"/>
      <c r="ALJ19" s="37"/>
      <c r="ALK19" s="37"/>
      <c r="ALL19" s="37"/>
      <c r="ALM19" s="37"/>
      <c r="ALN19" s="37"/>
      <c r="ALO19" s="37"/>
      <c r="ALP19" s="37"/>
      <c r="ALQ19" s="37"/>
      <c r="ALR19" s="37"/>
      <c r="ALS19" s="37"/>
      <c r="ALT19" s="37"/>
      <c r="ALU19" s="37"/>
      <c r="ALV19" s="37"/>
      <c r="ALW19" s="37"/>
      <c r="ALX19" s="37"/>
      <c r="ALY19" s="37"/>
      <c r="ALZ19" s="37"/>
      <c r="AMA19" s="37"/>
      <c r="AMB19" s="37"/>
      <c r="AMC19" s="37"/>
      <c r="AMD19" s="37"/>
      <c r="AME19" s="37"/>
      <c r="AMF19" s="37"/>
      <c r="AMG19" s="37"/>
      <c r="AMH19" s="37"/>
      <c r="AMI19" s="6"/>
      <c r="AMJ19" s="6"/>
    </row>
    <row r="20" s="7" customFormat="1" ht="10.35" customHeight="1">
      <c r="A20" s="8" t="s">
        <v>114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 t="s">
        <v>114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9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</row>
    <row r="21" s="10" customFormat="1" ht="24.75" customHeight="1">
      <c r="A21" s="11" t="s">
        <v>2</v>
      </c>
      <c r="B21" s="12" t="s">
        <v>3</v>
      </c>
      <c r="C21" s="12" t="s">
        <v>115</v>
      </c>
      <c r="D21" s="12" t="s">
        <v>5</v>
      </c>
      <c r="E21" s="12" t="s">
        <v>6</v>
      </c>
      <c r="F21" s="13" t="s">
        <v>7</v>
      </c>
      <c r="G21" s="12" t="s">
        <v>25</v>
      </c>
      <c r="H21" s="12" t="s">
        <v>25</v>
      </c>
      <c r="I21" s="12" t="s">
        <v>10</v>
      </c>
      <c r="J21" s="12" t="s">
        <v>25</v>
      </c>
      <c r="K21" s="12" t="s">
        <v>25</v>
      </c>
      <c r="L21" s="12" t="s">
        <v>13</v>
      </c>
      <c r="M21" s="12" t="s">
        <v>14</v>
      </c>
      <c r="N21" s="12" t="s">
        <v>15</v>
      </c>
      <c r="O21" s="12" t="s">
        <v>16</v>
      </c>
      <c r="P21" s="12" t="s">
        <v>17</v>
      </c>
      <c r="Q21" s="12" t="s">
        <v>25</v>
      </c>
      <c r="R21" s="12" t="s">
        <v>25</v>
      </c>
      <c r="S21" s="12" t="s">
        <v>25</v>
      </c>
      <c r="T21" s="12" t="s">
        <v>21</v>
      </c>
      <c r="U21" s="14" t="s">
        <v>22</v>
      </c>
      <c r="V21" s="12" t="s">
        <v>23</v>
      </c>
      <c r="W21" s="12" t="s">
        <v>24</v>
      </c>
      <c r="X21" s="12" t="s">
        <v>25</v>
      </c>
      <c r="Y21" s="12" t="s">
        <v>25</v>
      </c>
      <c r="Z21" s="12" t="s">
        <v>25</v>
      </c>
      <c r="AA21" s="12" t="s">
        <v>26</v>
      </c>
      <c r="AB21" s="12" t="s">
        <v>25</v>
      </c>
      <c r="AC21" s="12" t="s">
        <v>15</v>
      </c>
      <c r="AD21" s="12" t="s">
        <v>15</v>
      </c>
      <c r="AE21" s="13" t="s">
        <v>15</v>
      </c>
      <c r="AF21" s="12" t="s">
        <v>25</v>
      </c>
      <c r="AG21" s="13" t="s">
        <v>21</v>
      </c>
      <c r="AH21" s="13" t="s">
        <v>30</v>
      </c>
      <c r="AI21" s="12"/>
      <c r="AJ21" s="12"/>
      <c r="AK21" s="12"/>
      <c r="AL21" s="12"/>
      <c r="AM21" s="12"/>
      <c r="AN21" s="12"/>
      <c r="AO21" s="12" t="s">
        <v>17</v>
      </c>
      <c r="AP21" s="13" t="s">
        <v>92</v>
      </c>
      <c r="AQ21" s="15"/>
      <c r="AMI21" s="6"/>
      <c r="AMJ21" s="6"/>
    </row>
    <row r="22" s="16" customFormat="1" ht="13.5" customHeight="1">
      <c r="A22" s="11" t="s">
        <v>33</v>
      </c>
      <c r="B22" s="17" t="s">
        <v>116</v>
      </c>
      <c r="C22" s="17" t="s">
        <v>116</v>
      </c>
      <c r="D22" s="17" t="s">
        <v>116</v>
      </c>
      <c r="E22" s="17" t="s">
        <v>116</v>
      </c>
      <c r="F22" s="17" t="s">
        <v>116</v>
      </c>
      <c r="G22" s="17"/>
      <c r="H22" s="17"/>
      <c r="I22" s="17" t="s">
        <v>116</v>
      </c>
      <c r="J22" s="17"/>
      <c r="K22" s="17"/>
      <c r="L22" s="17" t="s">
        <v>116</v>
      </c>
      <c r="M22" s="17" t="s">
        <v>116</v>
      </c>
      <c r="N22" s="17" t="s">
        <v>116</v>
      </c>
      <c r="O22" s="17" t="s">
        <v>116</v>
      </c>
      <c r="P22" s="17" t="s">
        <v>116</v>
      </c>
      <c r="Q22" s="17"/>
      <c r="R22" s="17"/>
      <c r="S22" s="17"/>
      <c r="T22" s="17" t="s">
        <v>116</v>
      </c>
      <c r="U22" s="17" t="s">
        <v>117</v>
      </c>
      <c r="V22" s="17" t="s">
        <v>117</v>
      </c>
      <c r="W22" s="17" t="s">
        <v>117</v>
      </c>
      <c r="X22" s="17"/>
      <c r="Y22" s="17"/>
      <c r="Z22" s="17" t="s">
        <v>118</v>
      </c>
      <c r="AA22" s="17" t="s">
        <v>116</v>
      </c>
      <c r="AB22" s="17"/>
      <c r="AC22" s="17" t="s">
        <v>116</v>
      </c>
      <c r="AD22" s="17" t="s">
        <v>116</v>
      </c>
      <c r="AE22" s="17" t="s">
        <v>116</v>
      </c>
      <c r="AF22" s="17" t="s">
        <v>118</v>
      </c>
      <c r="AG22" s="17" t="s">
        <v>116</v>
      </c>
      <c r="AH22" s="17" t="s">
        <v>116</v>
      </c>
      <c r="AI22" s="17"/>
      <c r="AJ22" s="17"/>
      <c r="AK22" s="17"/>
      <c r="AL22" s="17"/>
      <c r="AM22" s="17"/>
      <c r="AN22" s="17"/>
      <c r="AO22" s="17" t="s">
        <v>116</v>
      </c>
      <c r="AP22" s="17" t="s">
        <v>116</v>
      </c>
      <c r="AQ22" s="19"/>
      <c r="AMI22" s="20"/>
      <c r="AMJ22" s="20"/>
    </row>
    <row r="23" s="10" customFormat="1" ht="12" customHeight="1">
      <c r="A23" s="11" t="s">
        <v>65</v>
      </c>
      <c r="B23" s="12"/>
      <c r="C23" s="12" t="s">
        <v>66</v>
      </c>
      <c r="D23" s="12" t="s">
        <v>67</v>
      </c>
      <c r="E23" s="12" t="s">
        <v>68</v>
      </c>
      <c r="F23" s="12" t="s">
        <v>66</v>
      </c>
      <c r="G23" s="12"/>
      <c r="H23" s="12"/>
      <c r="I23" s="12" t="s">
        <v>68</v>
      </c>
      <c r="J23" s="12" t="s">
        <v>85</v>
      </c>
      <c r="K23" s="12"/>
      <c r="L23" s="12" t="s">
        <v>119</v>
      </c>
      <c r="M23" s="12" t="s">
        <v>119</v>
      </c>
      <c r="N23" s="14" t="s">
        <v>119</v>
      </c>
      <c r="O23" s="12" t="s">
        <v>68</v>
      </c>
      <c r="P23" s="12" t="s">
        <v>119</v>
      </c>
      <c r="Q23" s="12"/>
      <c r="R23" s="12"/>
      <c r="S23" s="12"/>
      <c r="T23" s="12" t="s">
        <v>75</v>
      </c>
      <c r="U23" s="12" t="s">
        <v>68</v>
      </c>
      <c r="V23" s="12" t="s">
        <v>68</v>
      </c>
      <c r="W23" s="12" t="s">
        <v>68</v>
      </c>
      <c r="X23" s="12"/>
      <c r="Y23" s="12"/>
      <c r="Z23" s="12"/>
      <c r="AA23" s="12" t="s">
        <v>119</v>
      </c>
      <c r="AB23" s="12"/>
      <c r="AC23" s="12" t="s">
        <v>68</v>
      </c>
      <c r="AD23" s="12" t="s">
        <v>68</v>
      </c>
      <c r="AE23" s="12" t="s">
        <v>68</v>
      </c>
      <c r="AF23" s="12" t="s">
        <v>118</v>
      </c>
      <c r="AG23" s="12" t="s">
        <v>76</v>
      </c>
      <c r="AH23" s="12" t="s">
        <v>77</v>
      </c>
      <c r="AI23" s="12"/>
      <c r="AJ23" s="12"/>
      <c r="AK23" s="12"/>
      <c r="AL23" s="12"/>
      <c r="AM23" s="12"/>
      <c r="AN23" s="12"/>
      <c r="AO23" s="12" t="s">
        <v>67</v>
      </c>
      <c r="AP23" s="12" t="s">
        <v>68</v>
      </c>
      <c r="AQ23" s="15"/>
      <c r="AMI23" s="6"/>
      <c r="AMJ23" s="6"/>
    </row>
    <row r="24" s="6" customFormat="1" ht="4.9000000000000004" customHeight="1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5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6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="67" customFormat="1" ht="24.75" customHeight="1">
      <c r="A25" s="68" t="s">
        <v>120</v>
      </c>
      <c r="B25" s="69">
        <v>83019213</v>
      </c>
      <c r="C25" s="69">
        <v>357582</v>
      </c>
      <c r="D25" s="69">
        <f>D9</f>
        <v>5574.75</v>
      </c>
      <c r="E25" s="70">
        <f>E9</f>
        <v>43.25</v>
      </c>
      <c r="F25" s="71">
        <f>(F5/$B5+F6/$B6+F7/$B7+F8/$B8)/4*$B25/1000000</f>
        <v>1860.3847289271403</v>
      </c>
      <c r="G25" s="72"/>
      <c r="H25" s="72"/>
      <c r="I25" s="72">
        <f>(I5+I6+I7+I8)/4</f>
        <v>47.5</v>
      </c>
      <c r="J25" s="69" t="s">
        <v>85</v>
      </c>
      <c r="K25" s="69"/>
      <c r="L25" s="69">
        <f>(L5/$B5+L6/$B6+L7/$B7+L8/$B8)/4*$B25/1000000000</f>
        <v>605.72896632531524</v>
      </c>
      <c r="M25" s="69">
        <f>(M5/$B5+M6/$B6+M7/$B7+M8/$B8)/4*$B25/1000000000</f>
        <v>343.78777903225773</v>
      </c>
      <c r="N25" s="69">
        <f>(N5/$B5+N6/$B6+N7/$B7+N8/$B8)/4*$B25/1000000000</f>
        <v>56.154464525145755</v>
      </c>
      <c r="O25" s="73">
        <f>O9</f>
        <v>10.75</v>
      </c>
      <c r="P25" s="74">
        <f>AO25*B25/1000000000</f>
        <v>14.080482579964114</v>
      </c>
      <c r="Q25" s="74"/>
      <c r="R25" s="74"/>
      <c r="S25" s="74"/>
      <c r="T25" s="74">
        <f>T9</f>
        <v>715</v>
      </c>
      <c r="U25" s="75">
        <f>U9</f>
        <v>1.5241505077737414</v>
      </c>
      <c r="V25" s="75">
        <f>V9</f>
        <v>35.930919014408282</v>
      </c>
      <c r="W25" s="75">
        <f>W9</f>
        <v>25.759614939705642</v>
      </c>
      <c r="X25" s="75"/>
      <c r="Y25" s="75"/>
      <c r="Z25" s="69"/>
      <c r="AA25" s="71">
        <f>B25*D25/1000000000</f>
        <v>462.81135767174999</v>
      </c>
      <c r="AB25" s="69"/>
      <c r="AC25" s="73">
        <f>AC9</f>
        <v>8.7400007548582579</v>
      </c>
      <c r="AD25" s="73">
        <f>AD9</f>
        <v>11.708763012031168</v>
      </c>
      <c r="AE25" s="76">
        <f>AE9</f>
        <v>15.648228885489885</v>
      </c>
      <c r="AF25" s="72" t="s">
        <v>85</v>
      </c>
      <c r="AG25" s="77">
        <f>AG9</f>
        <v>59.583333333333336</v>
      </c>
      <c r="AH25" s="78">
        <f>AH9</f>
        <v>0.0026998189403028765</v>
      </c>
      <c r="AI25" s="79"/>
      <c r="AJ25" s="79"/>
      <c r="AK25" s="79"/>
      <c r="AL25" s="79"/>
      <c r="AM25" s="79"/>
      <c r="AN25" s="79"/>
      <c r="AO25" s="70">
        <f>AO9</f>
        <v>169.60510791597258</v>
      </c>
      <c r="AP25" s="80">
        <f>AP9</f>
        <v>3.0612321430766158</v>
      </c>
      <c r="AQ25" s="81"/>
      <c r="AIL25" s="37"/>
      <c r="AIM25" s="37"/>
      <c r="AIN25" s="37"/>
      <c r="AIO25" s="37"/>
      <c r="AIP25" s="37"/>
      <c r="AIQ25" s="37"/>
      <c r="AIR25" s="37"/>
      <c r="AIS25" s="37"/>
      <c r="AIT25" s="37"/>
      <c r="AIU25" s="37"/>
      <c r="AIV25" s="37"/>
      <c r="AIW25" s="37"/>
      <c r="AIX25" s="37"/>
      <c r="AIY25" s="37"/>
      <c r="AIZ25" s="37"/>
      <c r="AJA25" s="37"/>
      <c r="AJB25" s="37"/>
      <c r="AJC25" s="37"/>
      <c r="AJD25" s="37"/>
      <c r="AJE25" s="37"/>
      <c r="AJF25" s="37"/>
      <c r="AJG25" s="37"/>
      <c r="AJH25" s="37"/>
      <c r="AJI25" s="82"/>
      <c r="AJJ25" s="82"/>
      <c r="AJK25" s="82"/>
      <c r="AJL25" s="82"/>
      <c r="AJM25" s="82"/>
      <c r="AJN25" s="82"/>
      <c r="AJO25" s="82"/>
      <c r="AJP25" s="82"/>
      <c r="AJQ25" s="82"/>
      <c r="AJR25" s="82"/>
      <c r="AJS25" s="82"/>
      <c r="AJT25" s="82"/>
      <c r="AJU25" s="82"/>
      <c r="AJV25" s="82"/>
      <c r="AJW25" s="82"/>
      <c r="AJX25" s="82"/>
      <c r="AJY25" s="82"/>
      <c r="AJZ25" s="82"/>
      <c r="AKA25" s="82"/>
      <c r="AKB25" s="82"/>
      <c r="AKC25" s="82"/>
      <c r="AKD25" s="82"/>
      <c r="AKE25" s="82"/>
      <c r="AKF25" s="82"/>
      <c r="AKG25" s="82"/>
      <c r="AKH25" s="82"/>
      <c r="AKI25" s="82"/>
      <c r="AKJ25" s="82"/>
      <c r="AKK25" s="82"/>
      <c r="AKL25" s="82"/>
      <c r="AKM25" s="82"/>
      <c r="AKN25" s="82"/>
      <c r="AKO25" s="82"/>
      <c r="AKP25" s="82"/>
      <c r="AKQ25" s="82"/>
      <c r="AKR25" s="82"/>
      <c r="AKS25" s="82"/>
      <c r="AKT25" s="82"/>
      <c r="AKU25" s="82"/>
      <c r="AKV25" s="82"/>
      <c r="AKW25" s="82"/>
      <c r="AKX25" s="82"/>
      <c r="AKY25" s="82"/>
      <c r="AKZ25" s="82"/>
      <c r="ALA25" s="82"/>
      <c r="ALB25" s="82"/>
      <c r="ALC25" s="82"/>
      <c r="ALD25" s="82"/>
      <c r="ALE25" s="82"/>
      <c r="ALF25" s="82"/>
      <c r="ALG25" s="82"/>
      <c r="ALH25" s="82"/>
      <c r="ALI25" s="82"/>
      <c r="ALJ25" s="82"/>
      <c r="ALK25" s="82"/>
      <c r="ALL25" s="82"/>
      <c r="ALM25" s="82"/>
      <c r="ALN25" s="82"/>
      <c r="ALO25" s="82"/>
      <c r="ALP25" s="82"/>
      <c r="ALQ25" s="82"/>
      <c r="ALR25" s="82"/>
      <c r="ALS25" s="82"/>
      <c r="ALT25" s="82"/>
      <c r="ALU25" s="82"/>
      <c r="ALV25" s="82"/>
      <c r="ALW25" s="82"/>
      <c r="ALX25" s="82"/>
      <c r="ALY25" s="82"/>
      <c r="ALZ25" s="82"/>
      <c r="AMA25" s="82"/>
      <c r="AMB25" s="82"/>
      <c r="AMC25" s="82"/>
      <c r="AMD25" s="82"/>
      <c r="AME25" s="82"/>
      <c r="AMF25" s="82"/>
      <c r="AMG25" s="82"/>
      <c r="AMH25" s="82"/>
      <c r="AMI25" s="1"/>
      <c r="AMJ25" s="1"/>
    </row>
    <row r="26" ht="12.6" customHeight="1">
      <c r="A26" s="83" t="s">
        <v>121</v>
      </c>
      <c r="B26" s="84">
        <f>Y19*B25/1000000000</f>
        <v>1478.987279595</v>
      </c>
      <c r="C26" s="85" t="s">
        <v>122</v>
      </c>
      <c r="D26" s="6"/>
      <c r="E26" s="6"/>
      <c r="F26" s="86"/>
      <c r="G26" s="6"/>
      <c r="H26" s="6"/>
      <c r="I26" s="6"/>
      <c r="J26" s="6"/>
      <c r="K26" s="6"/>
      <c r="L26" s="6"/>
      <c r="M26" s="6"/>
      <c r="N26" s="6"/>
      <c r="O26" s="6"/>
      <c r="R26" s="87"/>
      <c r="S26" s="87"/>
      <c r="T26" s="87"/>
      <c r="Z26" s="6"/>
      <c r="AA26" s="86"/>
      <c r="AB26" s="6"/>
      <c r="AC26" s="6"/>
      <c r="AD26" s="6"/>
      <c r="AE26" s="86"/>
      <c r="AF26" s="6"/>
      <c r="AG26" s="88"/>
      <c r="AH26" s="89"/>
      <c r="AP26" s="90"/>
      <c r="AQ26" s="66"/>
    </row>
    <row r="27" s="6" customFormat="1" ht="10.35" customHeight="1">
      <c r="A27" s="8"/>
      <c r="B27" s="91"/>
      <c r="C27" s="92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54"/>
      <c r="Q27" s="92"/>
      <c r="R27" s="93"/>
      <c r="S27" s="93"/>
      <c r="T27" s="93"/>
      <c r="U27" s="92"/>
      <c r="V27" s="92"/>
      <c r="W27" s="92"/>
      <c r="X27" s="92"/>
      <c r="Y27" s="92"/>
      <c r="Z27" s="66"/>
      <c r="AA27" s="66"/>
      <c r="AB27" s="66"/>
      <c r="AC27" s="66"/>
      <c r="AD27" s="66"/>
      <c r="AE27" s="66"/>
      <c r="AF27" s="66"/>
      <c r="AG27" s="94"/>
      <c r="AH27" s="92"/>
      <c r="AI27" s="92"/>
      <c r="AJ27" s="92"/>
      <c r="AK27" s="92"/>
      <c r="AL27" s="92"/>
      <c r="AM27" s="92"/>
      <c r="AN27" s="92"/>
      <c r="AO27" s="54"/>
      <c r="AP27" s="54"/>
      <c r="AQ27" s="66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="6" customFormat="1" ht="11.85" customHeight="1">
      <c r="A28" s="95"/>
      <c r="B28" s="5"/>
      <c r="C28" s="4"/>
      <c r="P28" s="3"/>
      <c r="Q28" s="4"/>
      <c r="R28" s="87"/>
      <c r="S28" s="87"/>
      <c r="T28" s="87"/>
      <c r="U28" s="4"/>
      <c r="V28" s="4"/>
      <c r="W28" s="4"/>
      <c r="X28" s="4"/>
      <c r="Y28" s="4"/>
      <c r="AG28" s="96"/>
      <c r="AH28" s="4"/>
      <c r="AI28" s="4"/>
      <c r="AJ28" s="4"/>
      <c r="AK28" s="4"/>
      <c r="AL28" s="4"/>
      <c r="AM28" s="4"/>
      <c r="AN28" s="4"/>
      <c r="AO28" s="3"/>
      <c r="AP28" s="3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ht="12.6" customHeight="1">
      <c r="A29" s="95" t="s">
        <v>123</v>
      </c>
      <c r="B29" s="5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R29" s="87"/>
      <c r="S29" s="87"/>
      <c r="T29" s="87"/>
      <c r="Z29" s="6"/>
      <c r="AA29" s="6"/>
      <c r="AB29" s="6"/>
      <c r="AC29" s="6"/>
      <c r="AD29" s="6"/>
      <c r="AE29" s="6"/>
      <c r="AF29" s="6"/>
      <c r="AG29" s="96"/>
    </row>
    <row r="30" ht="12.6" customHeight="1">
      <c r="A30" s="2" t="s">
        <v>124</v>
      </c>
      <c r="B30" s="5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R30" s="87"/>
      <c r="S30" s="87"/>
      <c r="T30" s="87"/>
      <c r="Z30" s="6"/>
      <c r="AA30" s="6"/>
      <c r="AB30" s="6"/>
      <c r="AC30" s="6"/>
      <c r="AD30" s="6"/>
      <c r="AE30" s="6"/>
      <c r="AF30" s="6"/>
      <c r="AG30" s="96"/>
    </row>
    <row r="31">
      <c r="A31" s="97" t="s">
        <v>125</v>
      </c>
      <c r="B31" s="98"/>
      <c r="C31" s="98"/>
      <c r="D31" s="98"/>
      <c r="E31" s="99"/>
      <c r="F31" s="98"/>
    </row>
    <row r="32">
      <c r="A32" s="100" t="s">
        <v>126</v>
      </c>
      <c r="B32" s="101"/>
      <c r="C32" s="101"/>
      <c r="D32" s="101"/>
      <c r="E32" s="102"/>
      <c r="F32" s="101"/>
    </row>
    <row r="33">
      <c r="A33" s="1"/>
    </row>
  </sheetData>
  <mergeCells count="6">
    <mergeCell ref="A1:N1"/>
    <mergeCell ref="O1:AP1"/>
    <mergeCell ref="A11:M11"/>
    <mergeCell ref="N11:AP11"/>
    <mergeCell ref="A20:M20"/>
    <mergeCell ref="N20:AP20"/>
  </mergeCells>
  <printOptions headings="0" gridLines="0"/>
  <pageMargins left="0.19652777777777802" right="0.19652777777777802" top="0.72638888888888919" bottom="0.59166666666666701" header="0.43333333333333302" footer="0.35416666666666702"/>
  <pageSetup paperSize="9" scale="100" fitToWidth="1" fitToHeight="2" pageOrder="downThenOver" orientation="landscape" usePrinterDefaults="1" blackAndWhite="0" draft="0" cellComments="none" useFirstPageNumber="1" errors="displayed" horizontalDpi="300" verticalDpi="300" copies="1"/>
  <headerFooter>
    <oddHeader>&amp;L&amp;"Arial,Fett"&amp;14Heliogaea, Auswertung der Szenarien&amp;C</oddHeader>
    <oddFooter>&amp;C&amp;P&amp;R&amp;8&amp;F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de-DE</dc:language>
  <cp:revision>87</cp:revision>
  <dcterms:created xsi:type="dcterms:W3CDTF">2020-01-28T11:26:19Z</dcterms:created>
  <dcterms:modified xsi:type="dcterms:W3CDTF">2024-01-14T14:39:09Z</dcterms:modified>
</cp:coreProperties>
</file>