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5621"/>
</workbook>
</file>

<file path=xl/calcChain.xml><?xml version="1.0" encoding="utf-8"?>
<calcChain xmlns="http://schemas.openxmlformats.org/spreadsheetml/2006/main">
  <c r="A3" i="1" l="1"/>
  <c r="D17" i="2"/>
  <c r="V44" i="1"/>
  <c r="F44" i="1" s="1"/>
  <c r="I43" i="1"/>
  <c r="N43" i="1" s="1"/>
  <c r="I44" i="1" s="1"/>
  <c r="F48" i="1" s="1"/>
  <c r="F49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37" i="1"/>
  <c r="F37" i="1" s="1"/>
  <c r="I36" i="1"/>
  <c r="N36" i="1" s="1"/>
  <c r="I37" i="1" s="1"/>
  <c r="E48" i="1" s="1"/>
  <c r="E49" i="1" s="1"/>
  <c r="E36" i="1"/>
  <c r="D36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0" i="1"/>
  <c r="E30" i="1" s="1"/>
  <c r="E29" i="1"/>
  <c r="N29" i="1" s="1"/>
  <c r="I30" i="1" s="1"/>
  <c r="D48" i="1" s="1"/>
  <c r="D49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3" i="1"/>
  <c r="E23" i="1" s="1"/>
  <c r="E22" i="1"/>
  <c r="N22" i="1" s="1"/>
  <c r="I23" i="1" s="1"/>
  <c r="C48" i="1" s="1"/>
  <c r="C49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6" i="1"/>
  <c r="I16" i="1" s="1"/>
  <c r="B48" i="1" s="1"/>
  <c r="E16" i="1"/>
  <c r="N15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G48" i="1" l="1"/>
  <c r="G49" i="1" s="1"/>
  <c r="B49" i="1"/>
  <c r="H48" i="1"/>
  <c r="H49" i="1" s="1"/>
</calcChain>
</file>

<file path=xl/sharedStrings.xml><?xml version="1.0" encoding="utf-8"?>
<sst xmlns="http://schemas.openxmlformats.org/spreadsheetml/2006/main" count="179" uniqueCount="67">
  <si>
    <t>产线</t>
  </si>
  <si>
    <t>简况</t>
  </si>
  <si>
    <t>炼焦单耗变化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</si>
  <si>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</si>
  <si>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</si>
  <si>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</si>
  <si>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</si>
  <si>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</si>
  <si>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</si>
  <si>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</si>
  <si>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</si>
  <si>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</si>
  <si>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</si>
  <si>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</si>
  <si>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</si>
  <si>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</si>
  <si>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</si>
  <si>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</si>
  <si>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</si>
  <si>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</si>
  <si>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</si>
  <si>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</si>
  <si>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</si>
  <si>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t>实际影响 Gj/t</t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</si>
  <si>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</si>
  <si>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</si>
  <si>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</si>
  <si>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</si>
  <si>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</si>
  <si>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</si>
  <si>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变化：</t>
  </si>
  <si>
    <t>第三部分</t>
  </si>
  <si>
    <t>高炉煤气热值变化</t>
  </si>
  <si>
    <t>第四部分</t>
  </si>
  <si>
    <t>单孔装煤量偏差变化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</si>
  <si>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</si>
  <si>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</si>
  <si>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</si>
  <si>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</si>
  <si>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</si>
  <si>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</si>
  <si>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</si>
  <si>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</si>
  <si>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</si>
  <si>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</si>
  <si>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</si>
  <si>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</si>
  <si>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</si>
  <si>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</si>
  <si>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</si>
  <si>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CK12_FQ1304_1305COG_1d_acc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</si>
  <si>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</si>
  <si>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</si>
  <si>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</si>
  <si>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</si>
  <si>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</si>
  <si>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</si>
  <si>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</si>
  <si>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</si>
  <si>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</si>
  <si>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</si>
  <si>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</si>
  <si>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</si>
  <si>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</si>
  <si>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</si>
  <si>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version</t>
  </si>
  <si>
    <r>
      <t>4#-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#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</si>
</sst>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"/>
    <numFmt numFmtId="179" formatCode="0.000"/>
  </numFmts>
  <fonts count="5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horizontal="distributed" vertical="center"/>
    </xf>
    <xf numFmtId="1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10" fontId="0" fillId="2" borderId="15" xfId="1" applyNumberFormat="1" applyFont="1" applyFill="1" applyBorder="1" applyAlignment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1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78" fontId="0" fillId="2" borderId="17" xfId="0" applyNumberFormat="1" applyFill="1" applyBorder="1" applyAlignment="1">
      <alignment horizontal="center"/>
    </xf>
    <xf numFmtId="178" fontId="0" fillId="2" borderId="18" xfId="0" applyNumberForma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/>
    <xf numFmtId="179" fontId="0" fillId="2" borderId="5" xfId="0" applyNumberFormat="1" applyFill="1" applyBorder="1" applyAlignment="1"/>
    <xf numFmtId="179" fontId="0" fillId="2" borderId="5" xfId="0" applyNumberFormat="1" applyFill="1" applyBorder="1"/>
    <xf numFmtId="0" fontId="0" fillId="2" borderId="27" xfId="0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0" fontId="0" fillId="0" borderId="0" xfId="0" applyAlignment="1"/>
    <xf numFmtId="10" fontId="0" fillId="2" borderId="27" xfId="0" applyNumberFormat="1" applyFill="1" applyBorder="1" applyAlignment="1">
      <alignment horizontal="center"/>
    </xf>
    <xf numFmtId="0" fontId="0" fillId="2" borderId="31" xfId="0" applyFill="1" applyBorder="1"/>
    <xf numFmtId="0" fontId="0" fillId="2" borderId="15" xfId="0" applyNumberFormat="1" applyFill="1" applyBorder="1"/>
    <xf numFmtId="0" fontId="0" fillId="2" borderId="32" xfId="0" applyFill="1" applyBorder="1"/>
    <xf numFmtId="1" fontId="0" fillId="2" borderId="27" xfId="0" applyNumberFormat="1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78" fontId="0" fillId="2" borderId="34" xfId="0" applyNumberForma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10" fontId="0" fillId="0" borderId="0" xfId="1" applyNumberFormat="1" applyFont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0" fontId="0" fillId="2" borderId="2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3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10" fontId="0" fillId="2" borderId="3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炼焦煤气单耗分析!$B$47:$F$47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炼焦煤气单耗分析!$B$48:$F$48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46</xdr:row>
      <xdr:rowOff>19685</xdr:rowOff>
    </xdr:from>
    <xdr:to>
      <xdr:col>14</xdr:col>
      <xdr:colOff>584200</xdr:colOff>
      <xdr:row>49</xdr:row>
      <xdr:rowOff>1263650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0"/>
  <sheetViews>
    <sheetView showGridLines="0" tabSelected="1" workbookViewId="0">
      <selection activeCell="B6" sqref="B6:O6"/>
    </sheetView>
  </sheetViews>
  <sheetFormatPr defaultColWidth="9" defaultRowHeight="14.25" x14ac:dyDescent="0.2"/>
  <cols>
    <col min="2" max="15" width="7.875" customWidth="1"/>
    <col min="16" max="16" width="6" customWidth="1"/>
    <col min="19" max="19" width="8.125" customWidth="1"/>
    <col min="20" max="20" width="20.75" customWidth="1"/>
    <col min="21" max="22" width="8.625" hidden="1" customWidth="1"/>
    <col min="23" max="23" width="9" hidden="1" customWidth="1"/>
  </cols>
  <sheetData>
    <row r="3" spans="1:22" x14ac:dyDescent="0.2">
      <c r="A3" s="78" t="str">
        <f>B5&amp;"炼焦单耗分析"</f>
        <v>4#-5#炼焦单耗分析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1:2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1:22" x14ac:dyDescent="0.2">
      <c r="A5" s="6" t="s">
        <v>0</v>
      </c>
      <c r="B5" s="80" t="s">
        <v>66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22" x14ac:dyDescent="0.2">
      <c r="A6" s="69" t="s">
        <v>1</v>
      </c>
      <c r="B6" s="44" t="s">
        <v>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</row>
    <row r="7" spans="1:22" x14ac:dyDescent="0.2">
      <c r="A7" s="69"/>
      <c r="B7" s="7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8" t="s">
        <v>15</v>
      </c>
      <c r="O7" s="32" t="s">
        <v>16</v>
      </c>
    </row>
    <row r="8" spans="1:22" x14ac:dyDescent="0.2">
      <c r="A8" s="69"/>
      <c r="B8" s="9">
        <f>_danhao_day_all!E3</f>
        <v>0</v>
      </c>
      <c r="C8" s="10">
        <f>_danhao_day_all!E4</f>
        <v>0</v>
      </c>
      <c r="D8" s="10">
        <f>_danhao_day_all!E5</f>
        <v>0</v>
      </c>
      <c r="E8" s="10">
        <f>_danhao_day_all!E6</f>
        <v>0</v>
      </c>
      <c r="F8" s="10">
        <f>_danhao_day_all!E7</f>
        <v>0</v>
      </c>
      <c r="G8" s="10">
        <f>_danhao_day_all!E8</f>
        <v>0</v>
      </c>
      <c r="H8" s="10">
        <f>_danhao_day_all!E9</f>
        <v>0</v>
      </c>
      <c r="I8" s="10">
        <f>_danhao_day_all!E10</f>
        <v>0</v>
      </c>
      <c r="J8" s="10">
        <f>_danhao_day_all!E11</f>
        <v>0</v>
      </c>
      <c r="K8" s="10">
        <f>_danhao_day_all!E12</f>
        <v>0</v>
      </c>
      <c r="L8" s="10">
        <f>_danhao_day_all!E13</f>
        <v>0</v>
      </c>
      <c r="M8" s="10">
        <f>_danhao_day_all!E14</f>
        <v>0</v>
      </c>
      <c r="N8" s="10">
        <f>_danhao_day_all!E15</f>
        <v>0</v>
      </c>
      <c r="O8" s="33">
        <f>_danhao_day_all!E16</f>
        <v>0</v>
      </c>
    </row>
    <row r="9" spans="1:22" ht="47.45" customHeight="1" x14ac:dyDescent="0.2">
      <c r="A9" s="69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</row>
    <row r="10" spans="1:22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2" x14ac:dyDescent="0.2">
      <c r="A11" s="69" t="s">
        <v>17</v>
      </c>
      <c r="B11" s="50" t="s">
        <v>18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22" x14ac:dyDescent="0.2">
      <c r="A12" s="69"/>
      <c r="B12" s="11" t="s">
        <v>3</v>
      </c>
      <c r="C12" s="8" t="s">
        <v>4</v>
      </c>
      <c r="D12" s="8" t="s">
        <v>5</v>
      </c>
      <c r="E12" s="8" t="s">
        <v>6</v>
      </c>
      <c r="F12" s="8" t="s">
        <v>7</v>
      </c>
      <c r="G12" s="8" t="s">
        <v>8</v>
      </c>
      <c r="H12" s="8" t="s">
        <v>9</v>
      </c>
      <c r="I12" s="8" t="s">
        <v>10</v>
      </c>
      <c r="J12" s="8" t="s">
        <v>11</v>
      </c>
      <c r="K12" s="8" t="s">
        <v>12</v>
      </c>
      <c r="L12" s="8" t="s">
        <v>13</v>
      </c>
      <c r="M12" s="8" t="s">
        <v>14</v>
      </c>
      <c r="N12" s="8" t="s">
        <v>15</v>
      </c>
      <c r="O12" s="32" t="s">
        <v>16</v>
      </c>
      <c r="P12" s="34"/>
    </row>
    <row r="13" spans="1:22" x14ac:dyDescent="0.2">
      <c r="A13" s="69"/>
      <c r="B13" s="12">
        <f>_danhao_day_all!F3</f>
        <v>0</v>
      </c>
      <c r="C13" s="13">
        <f>_danhao_day_all!F4</f>
        <v>0</v>
      </c>
      <c r="D13" s="13">
        <f>_danhao_day_all!F5</f>
        <v>0</v>
      </c>
      <c r="E13" s="13">
        <f>_danhao_day_all!F6</f>
        <v>0</v>
      </c>
      <c r="F13" s="13">
        <f>_danhao_day_all!F7</f>
        <v>0</v>
      </c>
      <c r="G13" s="13">
        <f>_danhao_day_all!F8</f>
        <v>0</v>
      </c>
      <c r="H13" s="13">
        <f>_danhao_day_all!F9</f>
        <v>0</v>
      </c>
      <c r="I13" s="13">
        <f>_danhao_day_all!F10</f>
        <v>0</v>
      </c>
      <c r="J13" s="13">
        <f>_danhao_day_all!F11</f>
        <v>0</v>
      </c>
      <c r="K13" s="13">
        <f>_danhao_day_all!F12</f>
        <v>0</v>
      </c>
      <c r="L13" s="13">
        <f>_danhao_day_all!F13</f>
        <v>0</v>
      </c>
      <c r="M13" s="13">
        <f>_danhao_day_all!F14</f>
        <v>0</v>
      </c>
      <c r="N13" s="13">
        <f>_danhao_day_all!F15</f>
        <v>0</v>
      </c>
      <c r="O13" s="35">
        <f>_danhao_day_all!F16</f>
        <v>0</v>
      </c>
      <c r="P13" s="34"/>
    </row>
    <row r="14" spans="1:22" ht="47.45" customHeight="1" x14ac:dyDescent="0.2">
      <c r="A14" s="69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</row>
    <row r="15" spans="1:22" x14ac:dyDescent="0.2">
      <c r="A15" s="70"/>
      <c r="B15" s="56" t="s">
        <v>19</v>
      </c>
      <c r="C15" s="57"/>
      <c r="D15" s="57"/>
      <c r="E15" s="15">
        <v>51</v>
      </c>
      <c r="F15" s="15"/>
      <c r="G15" s="57" t="s">
        <v>20</v>
      </c>
      <c r="H15" s="57"/>
      <c r="I15" s="14">
        <v>0.76</v>
      </c>
      <c r="J15" s="15"/>
      <c r="K15" s="15" t="s">
        <v>21</v>
      </c>
      <c r="L15" s="15"/>
      <c r="M15" s="15"/>
      <c r="N15" s="15">
        <f>0.051/0.76</f>
        <v>6.7105263157894737E-2</v>
      </c>
      <c r="O15" s="36"/>
      <c r="V15" s="43"/>
    </row>
    <row r="16" spans="1:22" x14ac:dyDescent="0.2">
      <c r="A16" s="70"/>
      <c r="B16" s="16" t="s">
        <v>16</v>
      </c>
      <c r="C16" s="17" t="s">
        <v>22</v>
      </c>
      <c r="D16" s="17" t="s">
        <v>15</v>
      </c>
      <c r="E16" s="18">
        <f>IF(V16&lt;0,"↓"&amp;TEXT(V16,"0.00%"),IF(V16=0,0,"↑"&amp;TEXT(V16,"0.00%")))</f>
        <v>0</v>
      </c>
      <c r="F16" s="19"/>
      <c r="G16" s="58" t="s">
        <v>23</v>
      </c>
      <c r="H16" s="58"/>
      <c r="I16" s="18">
        <f>V16*N15*100</f>
        <v>0</v>
      </c>
      <c r="J16" s="37"/>
      <c r="K16" s="17"/>
      <c r="L16" s="17"/>
      <c r="M16" s="17"/>
      <c r="N16" s="17"/>
      <c r="O16" s="38"/>
      <c r="U16" t="s">
        <v>24</v>
      </c>
      <c r="V16">
        <f>(VLOOKUP(B16,_danhao_day_all!D3:N16,3,FALSE)-VLOOKUP(D16,_danhao_day_all!D3:N16,3,FALSE))</f>
        <v>0</v>
      </c>
    </row>
    <row r="17" spans="1:22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22" x14ac:dyDescent="0.2">
      <c r="A18" s="70" t="s">
        <v>25</v>
      </c>
      <c r="B18" s="44" t="s">
        <v>26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</row>
    <row r="19" spans="1:22" x14ac:dyDescent="0.2">
      <c r="A19" s="70"/>
      <c r="B19" s="7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8" t="s">
        <v>9</v>
      </c>
      <c r="I19" s="8" t="s">
        <v>10</v>
      </c>
      <c r="J19" s="8" t="s">
        <v>11</v>
      </c>
      <c r="K19" s="8" t="s">
        <v>12</v>
      </c>
      <c r="L19" s="8" t="s">
        <v>13</v>
      </c>
      <c r="M19" s="8" t="s">
        <v>14</v>
      </c>
      <c r="N19" s="8" t="s">
        <v>15</v>
      </c>
      <c r="O19" s="32" t="s">
        <v>16</v>
      </c>
    </row>
    <row r="20" spans="1:22" x14ac:dyDescent="0.2">
      <c r="A20" s="70"/>
      <c r="B20" s="20">
        <f>_danhao_day_all!G3</f>
        <v>0</v>
      </c>
      <c r="C20" s="21">
        <f>_danhao_day_all!G4</f>
        <v>0</v>
      </c>
      <c r="D20" s="21">
        <f>_danhao_day_all!G5</f>
        <v>0</v>
      </c>
      <c r="E20" s="21">
        <f>_danhao_day_all!G6</f>
        <v>0</v>
      </c>
      <c r="F20" s="21">
        <f>_danhao_day_all!G7</f>
        <v>0</v>
      </c>
      <c r="G20" s="21">
        <f>_danhao_day_all!G8</f>
        <v>0</v>
      </c>
      <c r="H20" s="21">
        <f>_danhao_day_all!G9</f>
        <v>0</v>
      </c>
      <c r="I20" s="21">
        <f>_danhao_day_all!G10</f>
        <v>0</v>
      </c>
      <c r="J20" s="21">
        <f>_danhao_day_all!G11</f>
        <v>0</v>
      </c>
      <c r="K20" s="21">
        <f>_danhao_day_all!G12</f>
        <v>0</v>
      </c>
      <c r="L20" s="21">
        <f>_danhao_day_all!G13</f>
        <v>0</v>
      </c>
      <c r="M20" s="21">
        <f>_danhao_day_all!G14</f>
        <v>0</v>
      </c>
      <c r="N20" s="21">
        <f>_danhao_day_all!G15</f>
        <v>0</v>
      </c>
      <c r="O20" s="39">
        <f>_danhao_day_all!G16</f>
        <v>0</v>
      </c>
    </row>
    <row r="21" spans="1:22" ht="42.95" customHeight="1" x14ac:dyDescent="0.2">
      <c r="A21" s="70"/>
      <c r="B21" s="59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60"/>
    </row>
    <row r="22" spans="1:22" x14ac:dyDescent="0.2">
      <c r="A22" s="70"/>
      <c r="B22" s="56" t="s">
        <v>27</v>
      </c>
      <c r="C22" s="57"/>
      <c r="D22" s="57">
        <v>17100</v>
      </c>
      <c r="E22" s="15">
        <f>_danhao_day_all!A5</f>
        <v>0</v>
      </c>
      <c r="F22" s="15"/>
      <c r="G22" s="57" t="s">
        <v>28</v>
      </c>
      <c r="H22" s="57"/>
      <c r="I22" s="14">
        <v>3.4</v>
      </c>
      <c r="J22" s="15"/>
      <c r="K22" s="15" t="s">
        <v>29</v>
      </c>
      <c r="L22" s="15"/>
      <c r="M22" s="15"/>
      <c r="N22" s="15" t="e">
        <f>I22*100/E22</f>
        <v>#DIV/0!</v>
      </c>
      <c r="O22" s="36"/>
    </row>
    <row r="23" spans="1:22" x14ac:dyDescent="0.2">
      <c r="A23" s="70"/>
      <c r="B23" s="22" t="s">
        <v>16</v>
      </c>
      <c r="C23" s="17" t="s">
        <v>22</v>
      </c>
      <c r="D23" s="23" t="s">
        <v>15</v>
      </c>
      <c r="E23" s="18">
        <f>IF(V23&lt;0,"↓"&amp;TEXT(V23,"0"),IF(V23=0,0,"↑"&amp;TEXT(V23,"0")))</f>
        <v>0</v>
      </c>
      <c r="F23" s="19"/>
      <c r="G23" s="58" t="s">
        <v>23</v>
      </c>
      <c r="H23" s="58"/>
      <c r="I23" s="18" t="e">
        <f>V23*N22/100</f>
        <v>#DIV/0!</v>
      </c>
      <c r="J23" s="37"/>
      <c r="K23" s="17"/>
      <c r="L23" s="17"/>
      <c r="M23" s="17"/>
      <c r="N23" s="17"/>
      <c r="O23" s="38"/>
      <c r="U23" t="s">
        <v>30</v>
      </c>
      <c r="V23">
        <f>VLOOKUP(B23,_danhao_day_all!D10:N23,4,FALSE)-VLOOKUP(D23,_danhao_day_all!D10:N23,4,FALSE)</f>
        <v>0</v>
      </c>
    </row>
    <row r="24" spans="1:2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22" x14ac:dyDescent="0.2">
      <c r="A25" s="69" t="s">
        <v>31</v>
      </c>
      <c r="B25" s="44" t="s">
        <v>32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spans="1:22" x14ac:dyDescent="0.2">
      <c r="A26" s="69"/>
      <c r="B26" s="7" t="s">
        <v>3</v>
      </c>
      <c r="C26" s="8" t="s">
        <v>4</v>
      </c>
      <c r="D26" s="8" t="s">
        <v>5</v>
      </c>
      <c r="E26" s="8" t="s">
        <v>6</v>
      </c>
      <c r="F26" s="8" t="s">
        <v>7</v>
      </c>
      <c r="G26" s="8" t="s">
        <v>8</v>
      </c>
      <c r="H26" s="8" t="s">
        <v>9</v>
      </c>
      <c r="I26" s="8" t="s">
        <v>10</v>
      </c>
      <c r="J26" s="8" t="s">
        <v>11</v>
      </c>
      <c r="K26" s="8" t="s">
        <v>12</v>
      </c>
      <c r="L26" s="8" t="s">
        <v>13</v>
      </c>
      <c r="M26" s="8" t="s">
        <v>14</v>
      </c>
      <c r="N26" s="8" t="s">
        <v>15</v>
      </c>
      <c r="O26" s="32" t="s">
        <v>16</v>
      </c>
    </row>
    <row r="27" spans="1:22" x14ac:dyDescent="0.2">
      <c r="A27" s="69"/>
      <c r="B27" s="24">
        <f>_danhao_day_all!H3</f>
        <v>0</v>
      </c>
      <c r="C27" s="25">
        <f>_danhao_day_all!H4</f>
        <v>0</v>
      </c>
      <c r="D27" s="25">
        <f>_danhao_day_all!H5</f>
        <v>0</v>
      </c>
      <c r="E27" s="25">
        <f>_danhao_day_all!H6</f>
        <v>0</v>
      </c>
      <c r="F27" s="25">
        <f>_danhao_day_all!H7</f>
        <v>0</v>
      </c>
      <c r="G27" s="25">
        <f>_danhao_day_all!H8</f>
        <v>0</v>
      </c>
      <c r="H27" s="25">
        <f>_danhao_day_all!H9</f>
        <v>0</v>
      </c>
      <c r="I27" s="25">
        <f>_danhao_day_all!H10</f>
        <v>0</v>
      </c>
      <c r="J27" s="25">
        <f>_danhao_day_all!H11</f>
        <v>0</v>
      </c>
      <c r="K27" s="25">
        <f>_danhao_day_all!H12</f>
        <v>0</v>
      </c>
      <c r="L27" s="25">
        <f>_danhao_day_all!H13</f>
        <v>0</v>
      </c>
      <c r="M27" s="25">
        <f>_danhao_day_all!H14</f>
        <v>0</v>
      </c>
      <c r="N27" s="25">
        <f>_danhao_day_all!H15</f>
        <v>0</v>
      </c>
      <c r="O27" s="40">
        <f>_danhao_day_all!H16</f>
        <v>0</v>
      </c>
    </row>
    <row r="28" spans="1:22" ht="44.1" customHeight="1" x14ac:dyDescent="0.2">
      <c r="A28" s="69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</row>
    <row r="29" spans="1:22" x14ac:dyDescent="0.2">
      <c r="A29" s="69"/>
      <c r="B29" s="56" t="s">
        <v>27</v>
      </c>
      <c r="C29" s="57"/>
      <c r="D29" s="57">
        <v>3250</v>
      </c>
      <c r="E29" s="14">
        <f>_danhao_day_all!A6</f>
        <v>0</v>
      </c>
      <c r="F29" s="15"/>
      <c r="G29" s="57" t="s">
        <v>28</v>
      </c>
      <c r="H29" s="57"/>
      <c r="I29" s="14">
        <v>3.8</v>
      </c>
      <c r="J29" s="15"/>
      <c r="K29" s="15" t="s">
        <v>29</v>
      </c>
      <c r="L29" s="15"/>
      <c r="M29" s="15"/>
      <c r="N29" s="15" t="e">
        <f>I29*100/E29</f>
        <v>#DIV/0!</v>
      </c>
      <c r="O29" s="36"/>
    </row>
    <row r="30" spans="1:22" x14ac:dyDescent="0.2">
      <c r="A30" s="69"/>
      <c r="B30" s="22" t="s">
        <v>16</v>
      </c>
      <c r="C30" s="17" t="s">
        <v>22</v>
      </c>
      <c r="D30" s="23" t="s">
        <v>15</v>
      </c>
      <c r="E30" s="18">
        <f>IF(V30&lt;0,"↓"&amp;TEXT(V30,"0"),IF(V30=0,0,"↑"&amp;TEXT(V30,"0")))</f>
        <v>0</v>
      </c>
      <c r="F30" s="19"/>
      <c r="G30" s="58" t="s">
        <v>23</v>
      </c>
      <c r="H30" s="58"/>
      <c r="I30" s="18" t="e">
        <f>V30*N29/100</f>
        <v>#DIV/0!</v>
      </c>
      <c r="J30" s="37"/>
      <c r="K30" s="17"/>
      <c r="L30" s="17"/>
      <c r="M30" s="17"/>
      <c r="N30" s="17"/>
      <c r="O30" s="38"/>
      <c r="U30" t="s">
        <v>30</v>
      </c>
      <c r="V30">
        <f>VLOOKUP(B30,_danhao_day_all!D10:N23,5,FALSE)-VLOOKUP(D30,_danhao_day_all!D10:N23,5,FALSE)</f>
        <v>0</v>
      </c>
    </row>
    <row r="31" spans="1:2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2" x14ac:dyDescent="0.2">
      <c r="A32" s="69" t="s">
        <v>33</v>
      </c>
      <c r="B32" s="44" t="s">
        <v>34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1:22" x14ac:dyDescent="0.2">
      <c r="A33" s="69"/>
      <c r="B33" s="7" t="s">
        <v>3</v>
      </c>
      <c r="C33" s="8" t="s">
        <v>4</v>
      </c>
      <c r="D33" s="8" t="s">
        <v>5</v>
      </c>
      <c r="E33" s="8" t="s">
        <v>6</v>
      </c>
      <c r="F33" s="8" t="s">
        <v>7</v>
      </c>
      <c r="G33" s="8" t="s">
        <v>8</v>
      </c>
      <c r="H33" s="8" t="s">
        <v>9</v>
      </c>
      <c r="I33" s="8" t="s">
        <v>10</v>
      </c>
      <c r="J33" s="8" t="s">
        <v>11</v>
      </c>
      <c r="K33" s="8" t="s">
        <v>12</v>
      </c>
      <c r="L33" s="8" t="s">
        <v>13</v>
      </c>
      <c r="M33" s="8" t="s">
        <v>14</v>
      </c>
      <c r="N33" s="8" t="s">
        <v>15</v>
      </c>
      <c r="O33" s="32" t="s">
        <v>16</v>
      </c>
    </row>
    <row r="34" spans="1:22" x14ac:dyDescent="0.2">
      <c r="A34" s="69"/>
      <c r="B34" s="24">
        <f>_danhao_day_all!I3*1000</f>
        <v>0</v>
      </c>
      <c r="C34" s="25">
        <f>_danhao_day_all!I4*1000</f>
        <v>0</v>
      </c>
      <c r="D34" s="25">
        <f>_danhao_day_all!I5*1000</f>
        <v>0</v>
      </c>
      <c r="E34" s="25">
        <f>_danhao_day_all!I6*1000</f>
        <v>0</v>
      </c>
      <c r="F34" s="25">
        <f>_danhao_day_all!I7*1000</f>
        <v>0</v>
      </c>
      <c r="G34" s="25">
        <f>_danhao_day_all!I8*1000</f>
        <v>0</v>
      </c>
      <c r="H34" s="25">
        <f>_danhao_day_all!I9*1000</f>
        <v>0</v>
      </c>
      <c r="I34" s="25">
        <f>_danhao_day_all!I10*1000</f>
        <v>0</v>
      </c>
      <c r="J34" s="25">
        <f>_danhao_day_all!I11*1000</f>
        <v>0</v>
      </c>
      <c r="K34" s="25">
        <f>_danhao_day_all!I12*1000</f>
        <v>0</v>
      </c>
      <c r="L34" s="25">
        <f>_danhao_day_all!I13*1000</f>
        <v>0</v>
      </c>
      <c r="M34" s="25">
        <f>_danhao_day_all!I14*1000</f>
        <v>0</v>
      </c>
      <c r="N34" s="25">
        <f>_danhao_day_all!I15*1000</f>
        <v>0</v>
      </c>
      <c r="O34" s="40">
        <f>_danhao_day_all!I16*1000</f>
        <v>0</v>
      </c>
    </row>
    <row r="35" spans="1:22" ht="45.95" customHeight="1" x14ac:dyDescent="0.2">
      <c r="A35" s="69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</row>
    <row r="36" spans="1:22" x14ac:dyDescent="0.2">
      <c r="A36" s="69"/>
      <c r="B36" s="56" t="s">
        <v>35</v>
      </c>
      <c r="C36" s="57"/>
      <c r="D36" s="57">
        <f>IF(B5="4.3m",15.3,21.5)</f>
        <v>21.5</v>
      </c>
      <c r="E36" s="14">
        <f>_danhao_day_all!A7</f>
        <v>0</v>
      </c>
      <c r="F36" s="15"/>
      <c r="G36" s="57" t="s">
        <v>28</v>
      </c>
      <c r="H36" s="57"/>
      <c r="I36" s="14">
        <f>IF(B5="6#-7#",I29,I22)</f>
        <v>3.4</v>
      </c>
      <c r="J36" s="15"/>
      <c r="K36" s="15" t="s">
        <v>36</v>
      </c>
      <c r="L36" s="15"/>
      <c r="M36" s="15"/>
      <c r="N36" s="15">
        <f>I36*E36/(E36-0.1*0.76*0.89)-I36</f>
        <v>-3.4</v>
      </c>
      <c r="O36" s="36"/>
    </row>
    <row r="37" spans="1:22" x14ac:dyDescent="0.2">
      <c r="A37" s="69"/>
      <c r="B37" s="22" t="s">
        <v>16</v>
      </c>
      <c r="C37" s="17" t="s">
        <v>22</v>
      </c>
      <c r="D37" s="23" t="s">
        <v>15</v>
      </c>
      <c r="E37" s="18" t="s">
        <v>30</v>
      </c>
      <c r="F37" s="19">
        <f>IF(V37&lt;0,"↓"&amp;TEXT(V37,"0"),IF(V37=0,0,"↑"&amp;TEXT(V37,"0")))</f>
        <v>0</v>
      </c>
      <c r="G37" s="58" t="s">
        <v>23</v>
      </c>
      <c r="H37" s="58"/>
      <c r="I37" s="18">
        <f>-V37*N36</f>
        <v>0</v>
      </c>
      <c r="J37" s="37"/>
      <c r="K37" s="17"/>
      <c r="L37" s="17"/>
      <c r="M37" s="17"/>
      <c r="N37" s="17"/>
      <c r="O37" s="38"/>
      <c r="U37" t="s">
        <v>30</v>
      </c>
      <c r="V37">
        <f>VLOOKUP(B37,_danhao_day_all!D10:N23,6,FALSE)-VLOOKUP(D37,_danhao_day_all!D10:N23,6,FALSE)</f>
        <v>0</v>
      </c>
    </row>
    <row r="38" spans="1:22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22" x14ac:dyDescent="0.2">
      <c r="A39" s="69" t="s">
        <v>37</v>
      </c>
      <c r="B39" s="44" t="s">
        <v>38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</row>
    <row r="40" spans="1:22" x14ac:dyDescent="0.2">
      <c r="A40" s="69"/>
      <c r="B40" s="7" t="s">
        <v>3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  <c r="H40" s="8" t="s">
        <v>9</v>
      </c>
      <c r="I40" s="8" t="s">
        <v>10</v>
      </c>
      <c r="J40" s="8" t="s">
        <v>11</v>
      </c>
      <c r="K40" s="8" t="s">
        <v>12</v>
      </c>
      <c r="L40" s="8" t="s">
        <v>13</v>
      </c>
      <c r="M40" s="8" t="s">
        <v>14</v>
      </c>
      <c r="N40" s="8" t="s">
        <v>15</v>
      </c>
      <c r="O40" s="32" t="s">
        <v>16</v>
      </c>
    </row>
    <row r="41" spans="1:22" x14ac:dyDescent="0.2">
      <c r="A41" s="69"/>
      <c r="B41" s="26">
        <f>_danhao_day_all!J3</f>
        <v>0</v>
      </c>
      <c r="C41" s="27">
        <f>_danhao_day_all!J4</f>
        <v>0</v>
      </c>
      <c r="D41" s="27">
        <f>_danhao_day_all!J5</f>
        <v>0</v>
      </c>
      <c r="E41" s="27">
        <f>_danhao_day_all!J6</f>
        <v>0</v>
      </c>
      <c r="F41" s="27">
        <f>_danhao_day_all!J7</f>
        <v>0</v>
      </c>
      <c r="G41" s="27">
        <f>_danhao_day_all!J8</f>
        <v>0</v>
      </c>
      <c r="H41" s="27">
        <f>_danhao_day_all!J9</f>
        <v>0</v>
      </c>
      <c r="I41" s="27">
        <f>_danhao_day_all!J10</f>
        <v>0</v>
      </c>
      <c r="J41" s="27">
        <f>_danhao_day_all!J11</f>
        <v>0</v>
      </c>
      <c r="K41" s="27">
        <f>_danhao_day_all!J12</f>
        <v>0</v>
      </c>
      <c r="L41" s="27">
        <f>_danhao_day_all!J13</f>
        <v>0</v>
      </c>
      <c r="M41" s="27">
        <f>_danhao_day_all!J14</f>
        <v>0</v>
      </c>
      <c r="N41" s="27">
        <f>_danhao_day_all!J15</f>
        <v>0</v>
      </c>
      <c r="O41" s="41">
        <f>_danhao_day_all!J16</f>
        <v>0</v>
      </c>
    </row>
    <row r="42" spans="1:22" ht="44.1" customHeight="1" x14ac:dyDescent="0.2">
      <c r="A42" s="70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</row>
    <row r="43" spans="1:22" x14ac:dyDescent="0.2">
      <c r="A43" s="69"/>
      <c r="B43" s="56" t="s">
        <v>39</v>
      </c>
      <c r="C43" s="57"/>
      <c r="D43" s="57">
        <v>132</v>
      </c>
      <c r="E43" s="14">
        <v>132</v>
      </c>
      <c r="F43" s="15"/>
      <c r="G43" s="57" t="s">
        <v>28</v>
      </c>
      <c r="H43" s="57"/>
      <c r="I43" s="14">
        <f>IF(B12="6#-7#",I36,I29)</f>
        <v>3.8</v>
      </c>
      <c r="J43" s="15"/>
      <c r="K43" s="15" t="s">
        <v>40</v>
      </c>
      <c r="L43" s="15"/>
      <c r="M43" s="15"/>
      <c r="N43" s="15">
        <f>I43/E43</f>
        <v>2.8787878787878786E-2</v>
      </c>
      <c r="O43" s="36"/>
    </row>
    <row r="44" spans="1:22" x14ac:dyDescent="0.2">
      <c r="A44" s="69"/>
      <c r="B44" s="22" t="s">
        <v>16</v>
      </c>
      <c r="C44" s="17" t="s">
        <v>22</v>
      </c>
      <c r="D44" s="23" t="s">
        <v>15</v>
      </c>
      <c r="E44" s="18" t="s">
        <v>30</v>
      </c>
      <c r="F44" s="19">
        <f>IF(V44&lt;0,"↓"&amp;TEXT(V44,"0"),IF(V44=0,0,"↑"&amp;TEXT(V44,"0")))</f>
        <v>0</v>
      </c>
      <c r="G44" s="58" t="s">
        <v>23</v>
      </c>
      <c r="H44" s="58"/>
      <c r="I44" s="42">
        <f>V44*N43</f>
        <v>0</v>
      </c>
      <c r="J44" s="37"/>
      <c r="K44" s="17"/>
      <c r="L44" s="17"/>
      <c r="M44" s="17"/>
      <c r="N44" s="17"/>
      <c r="O44" s="38"/>
      <c r="U44" t="s">
        <v>30</v>
      </c>
      <c r="V44">
        <f>VLOOKUP(B44,_danhao_day_all!D10:N23,7,FALSE)-VLOOKUP(D44,_danhao_day_all!D10:N23,7,FALSE)</f>
        <v>0</v>
      </c>
    </row>
    <row r="45" spans="1:2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">
      <c r="A46" s="71" t="s">
        <v>41</v>
      </c>
      <c r="B46" s="64" t="s">
        <v>42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</row>
    <row r="47" spans="1:22" x14ac:dyDescent="0.2">
      <c r="A47" s="72"/>
      <c r="B47" s="28" t="s">
        <v>43</v>
      </c>
      <c r="C47" s="28" t="s">
        <v>44</v>
      </c>
      <c r="D47" s="28" t="s">
        <v>45</v>
      </c>
      <c r="E47" s="28" t="s">
        <v>46</v>
      </c>
      <c r="F47" s="28" t="s">
        <v>47</v>
      </c>
      <c r="G47" s="29" t="s">
        <v>48</v>
      </c>
      <c r="H47" s="29" t="s">
        <v>49</v>
      </c>
      <c r="I47" s="74"/>
      <c r="J47" s="74"/>
      <c r="K47" s="74"/>
      <c r="L47" s="74"/>
      <c r="M47" s="74"/>
      <c r="N47" s="74"/>
      <c r="O47" s="75"/>
    </row>
    <row r="48" spans="1:22" x14ac:dyDescent="0.2">
      <c r="A48" s="72"/>
      <c r="B48" s="30">
        <f>I16</f>
        <v>0</v>
      </c>
      <c r="C48" s="30" t="e">
        <f>I23</f>
        <v>#DIV/0!</v>
      </c>
      <c r="D48" s="30" t="e">
        <f>I30</f>
        <v>#DIV/0!</v>
      </c>
      <c r="E48" s="30">
        <f>I37</f>
        <v>0</v>
      </c>
      <c r="F48" s="30">
        <f>I44</f>
        <v>0</v>
      </c>
      <c r="G48" s="31" t="e">
        <f>SUM(B48:F48)</f>
        <v>#DIV/0!</v>
      </c>
      <c r="H48" s="31" t="e">
        <f>O8-N8-G48</f>
        <v>#DIV/0!</v>
      </c>
      <c r="I48" s="74"/>
      <c r="J48" s="74"/>
      <c r="K48" s="74"/>
      <c r="L48" s="74"/>
      <c r="M48" s="74"/>
      <c r="N48" s="74"/>
      <c r="O48" s="75"/>
    </row>
    <row r="49" spans="1:15" x14ac:dyDescent="0.2">
      <c r="A49" s="72"/>
      <c r="B49" s="30">
        <f>ABS(B48)</f>
        <v>0</v>
      </c>
      <c r="C49" s="30" t="e">
        <f t="shared" ref="C49:H49" si="0">ABS(C48)</f>
        <v>#DIV/0!</v>
      </c>
      <c r="D49" s="30" t="e">
        <f t="shared" si="0"/>
        <v>#DIV/0!</v>
      </c>
      <c r="E49" s="30">
        <f t="shared" si="0"/>
        <v>0</v>
      </c>
      <c r="F49" s="30">
        <f t="shared" si="0"/>
        <v>0</v>
      </c>
      <c r="G49" s="30" t="e">
        <f t="shared" si="0"/>
        <v>#DIV/0!</v>
      </c>
      <c r="H49" s="30" t="e">
        <f t="shared" si="0"/>
        <v>#DIV/0!</v>
      </c>
      <c r="I49" s="74"/>
      <c r="J49" s="74"/>
      <c r="K49" s="74"/>
      <c r="L49" s="74"/>
      <c r="M49" s="74"/>
      <c r="N49" s="74"/>
      <c r="O49" s="75"/>
    </row>
    <row r="50" spans="1:15" ht="101.1" customHeight="1" x14ac:dyDescent="0.2">
      <c r="A50" s="73"/>
      <c r="B50" s="66"/>
      <c r="C50" s="67"/>
      <c r="D50" s="67"/>
      <c r="E50" s="67"/>
      <c r="F50" s="67"/>
      <c r="G50" s="67"/>
      <c r="H50" s="68"/>
      <c r="I50" s="76"/>
      <c r="J50" s="76"/>
      <c r="K50" s="76"/>
      <c r="L50" s="76"/>
      <c r="M50" s="76"/>
      <c r="N50" s="76"/>
      <c r="O50" s="77"/>
    </row>
  </sheetData>
  <mergeCells count="38">
    <mergeCell ref="A3:O4"/>
    <mergeCell ref="G44:H44"/>
    <mergeCell ref="B46:O46"/>
    <mergeCell ref="B50:H50"/>
    <mergeCell ref="A6:A9"/>
    <mergeCell ref="A11:A16"/>
    <mergeCell ref="A18:A23"/>
    <mergeCell ref="A25:A30"/>
    <mergeCell ref="A32:A37"/>
    <mergeCell ref="A39:A44"/>
    <mergeCell ref="A46:A50"/>
    <mergeCell ref="I47:O50"/>
    <mergeCell ref="G37:H37"/>
    <mergeCell ref="B39:O39"/>
    <mergeCell ref="B42:O42"/>
    <mergeCell ref="B43:D43"/>
    <mergeCell ref="G43:H43"/>
    <mergeCell ref="G30:H30"/>
    <mergeCell ref="B32:O32"/>
    <mergeCell ref="B35:O35"/>
    <mergeCell ref="B36:D36"/>
    <mergeCell ref="G36:H36"/>
    <mergeCell ref="G23:H23"/>
    <mergeCell ref="B25:O25"/>
    <mergeCell ref="B28:O28"/>
    <mergeCell ref="B29:D29"/>
    <mergeCell ref="G29:H29"/>
    <mergeCell ref="G16:H16"/>
    <mergeCell ref="B18:O18"/>
    <mergeCell ref="B21:O21"/>
    <mergeCell ref="B22:D22"/>
    <mergeCell ref="G22:H22"/>
    <mergeCell ref="B6:O6"/>
    <mergeCell ref="B9:O9"/>
    <mergeCell ref="B11:O11"/>
    <mergeCell ref="B14:O14"/>
    <mergeCell ref="B15:D15"/>
    <mergeCell ref="G15:H15"/>
  </mergeCells>
  <phoneticPr fontId="3" type="noConversion"/>
  <dataValidations count="1">
    <dataValidation type="list" allowBlank="1" showInputMessage="1" showErrorMessage="1" sqref="B16 D16 B23 D23 B30 D30 B37 D37 B44 D44">
      <formula1>$B$12:$O$12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9" sqref="E19"/>
    </sheetView>
  </sheetViews>
  <sheetFormatPr defaultColWidth="9" defaultRowHeight="14.25" x14ac:dyDescent="0.2"/>
  <cols>
    <col min="4" max="4" width="14.75" customWidth="1"/>
    <col min="7" max="7" width="11" customWidth="1"/>
  </cols>
  <sheetData>
    <row r="1" spans="1:10" ht="57" x14ac:dyDescent="0.2">
      <c r="A1" s="1" t="s">
        <v>50</v>
      </c>
    </row>
    <row r="2" spans="1:10" x14ac:dyDescent="0.2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</row>
    <row r="3" spans="1:10" x14ac:dyDescent="0.2">
      <c r="C3" s="79" t="s">
        <v>58</v>
      </c>
      <c r="D3" t="s">
        <v>3</v>
      </c>
      <c r="F3" s="2"/>
      <c r="G3" s="3"/>
    </row>
    <row r="4" spans="1:10" x14ac:dyDescent="0.2">
      <c r="C4" s="79"/>
      <c r="D4" t="s">
        <v>4</v>
      </c>
      <c r="F4" s="2"/>
      <c r="G4" s="3"/>
    </row>
    <row r="5" spans="1:10" x14ac:dyDescent="0.2">
      <c r="C5" s="79"/>
      <c r="D5" t="s">
        <v>5</v>
      </c>
      <c r="F5" s="2"/>
      <c r="G5" s="3"/>
    </row>
    <row r="6" spans="1:10" x14ac:dyDescent="0.2">
      <c r="C6" s="79"/>
      <c r="D6" t="s">
        <v>6</v>
      </c>
      <c r="F6" s="2"/>
      <c r="G6" s="3"/>
    </row>
    <row r="7" spans="1:10" x14ac:dyDescent="0.2">
      <c r="C7" s="79"/>
      <c r="D7" t="s">
        <v>7</v>
      </c>
      <c r="F7" s="2"/>
      <c r="G7" s="3"/>
    </row>
    <row r="8" spans="1:10" x14ac:dyDescent="0.2">
      <c r="C8" s="79"/>
      <c r="D8" t="s">
        <v>8</v>
      </c>
      <c r="F8" s="2"/>
      <c r="G8" s="3"/>
    </row>
    <row r="9" spans="1:10" x14ac:dyDescent="0.2">
      <c r="C9" s="79"/>
      <c r="D9" t="s">
        <v>9</v>
      </c>
      <c r="F9" s="2"/>
      <c r="G9" s="3"/>
    </row>
    <row r="10" spans="1:10" x14ac:dyDescent="0.2">
      <c r="C10" s="79"/>
      <c r="D10" t="s">
        <v>10</v>
      </c>
      <c r="F10" s="2"/>
      <c r="G10" s="3"/>
    </row>
    <row r="11" spans="1:10" x14ac:dyDescent="0.2">
      <c r="C11" s="79"/>
      <c r="D11" t="s">
        <v>11</v>
      </c>
      <c r="F11" s="2"/>
      <c r="G11" s="3"/>
    </row>
    <row r="12" spans="1:10" x14ac:dyDescent="0.2">
      <c r="C12" s="79"/>
      <c r="D12" t="s">
        <v>12</v>
      </c>
      <c r="F12" s="2"/>
      <c r="G12" s="3"/>
    </row>
    <row r="13" spans="1:10" x14ac:dyDescent="0.2">
      <c r="C13" s="79"/>
      <c r="D13" t="s">
        <v>13</v>
      </c>
      <c r="F13" s="2"/>
      <c r="G13" s="3"/>
    </row>
    <row r="14" spans="1:10" x14ac:dyDescent="0.2">
      <c r="C14" s="79"/>
      <c r="D14" s="4" t="s">
        <v>14</v>
      </c>
      <c r="F14" s="2"/>
      <c r="G14" s="3"/>
    </row>
    <row r="15" spans="1:10" x14ac:dyDescent="0.2">
      <c r="C15" s="79"/>
      <c r="D15" t="s">
        <v>15</v>
      </c>
      <c r="F15" s="2"/>
      <c r="G15" s="3"/>
    </row>
    <row r="16" spans="1:10" x14ac:dyDescent="0.2">
      <c r="C16" s="79"/>
      <c r="D16" t="s">
        <v>16</v>
      </c>
      <c r="F16" s="2"/>
      <c r="G16" s="3"/>
    </row>
    <row r="17" spans="4:10" x14ac:dyDescent="0.2">
      <c r="D17" s="4">
        <f ca="1">NOW()</f>
        <v>43683.367132754633</v>
      </c>
    </row>
    <row r="19" spans="4:10" ht="78" customHeight="1" x14ac:dyDescent="0.2">
      <c r="E19" t="s">
        <v>59</v>
      </c>
      <c r="F19" s="5" t="s">
        <v>60</v>
      </c>
      <c r="G19" s="5" t="s">
        <v>61</v>
      </c>
      <c r="H19" s="5" t="s">
        <v>62</v>
      </c>
      <c r="I19" s="5" t="s">
        <v>63</v>
      </c>
      <c r="J19" s="5" t="s">
        <v>64</v>
      </c>
    </row>
  </sheetData>
  <mergeCells count="1">
    <mergeCell ref="C3:C1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4.25" x14ac:dyDescent="0.2"/>
  <sheetData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7" sqref="D7"/>
    </sheetView>
  </sheetViews>
  <sheetFormatPr defaultColWidth="9" defaultRowHeight="14.25" x14ac:dyDescent="0.2"/>
  <sheetData>
    <row r="1" spans="1:2" x14ac:dyDescent="0.2">
      <c r="A1" t="s">
        <v>65</v>
      </c>
      <c r="B1">
        <v>45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CISDI</cp:lastModifiedBy>
  <dcterms:created xsi:type="dcterms:W3CDTF">2019-06-16T17:04:00Z</dcterms:created>
  <dcterms:modified xsi:type="dcterms:W3CDTF">2019-08-06T00:50:25Z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