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tabRatio="734"/>
  </bookViews>
  <sheets>
    <sheet name="主抽数据" sheetId="39" r:id="rId1"/>
    <sheet name="_zhuchou5_month_day" sheetId="42" state="hidden" r:id="rId2"/>
    <sheet name="_zhuchou6_month_day" sheetId="45" state="hidden" r:id="rId3"/>
    <sheet name="错峰用电" sheetId="41" r:id="rId4"/>
    <sheet name="_cuofeng5_month_day" sheetId="43" state="hidden" r:id="rId5"/>
    <sheet name="_cuofeng6_month_day" sheetId="47" state="hidden" r:id="rId6"/>
    <sheet name="烧结分厂" sheetId="27" r:id="rId7"/>
    <sheet name="5烧主抽电耗" sheetId="31" r:id="rId8"/>
    <sheet name="_5shaozhuchou_month_day" sheetId="32" state="hidden" r:id="rId9"/>
    <sheet name="6烧主抽电耗" sheetId="38" r:id="rId10"/>
    <sheet name="_6shaozhuchou_month_day" sheetId="35" state="hidden" r:id="rId11"/>
    <sheet name="日报" sheetId="34" r:id="rId12"/>
    <sheet name="查询与汇总" sheetId="33" r:id="rId13"/>
    <sheet name="项目介绍" sheetId="40" r:id="rId14"/>
    <sheet name="_metadata" sheetId="46" state="hidden" r:id="rId15"/>
  </sheets>
  <definedNames>
    <definedName name="_xlnm._FilterDatabase" localSheetId="3" hidden="1">错峰用电!$W$53:$X$178</definedName>
  </definedNames>
  <calcPr calcId="144525"/>
</workbook>
</file>

<file path=xl/comments1.xml><?xml version="1.0" encoding="utf-8"?>
<comments xmlns="http://schemas.openxmlformats.org/spreadsheetml/2006/main">
  <authors>
    <author>User</author>
  </authors>
  <commentList>
    <comment ref="L2" authorId="0">
      <text>
        <r>
          <rPr>
            <sz val="9"/>
            <rFont val="宋体"/>
            <charset val="134"/>
          </rPr>
          <t xml:space="preserve">User:折合为中压蒸汽
</t>
        </r>
      </text>
    </comment>
    <comment ref="O2" authorId="0">
      <text>
        <r>
          <rPr>
            <sz val="9"/>
            <rFont val="宋体"/>
            <charset val="134"/>
          </rPr>
          <t>User:以蒸汽量推算</t>
        </r>
      </text>
    </comment>
    <comment ref="Z2" authorId="0">
      <text>
        <r>
          <rPr>
            <sz val="9"/>
            <rFont val="宋体"/>
            <charset val="134"/>
          </rPr>
          <t>User:
红色标识为关注事项，未达目标</t>
        </r>
      </text>
    </comment>
  </commentList>
</comments>
</file>

<file path=xl/comments2.xml><?xml version="1.0" encoding="utf-8"?>
<comments xmlns="http://schemas.openxmlformats.org/spreadsheetml/2006/main">
  <authors>
    <author>User</author>
  </authors>
  <commentList>
    <comment ref="L2" authorId="0">
      <text>
        <r>
          <rPr>
            <sz val="9"/>
            <rFont val="宋体"/>
            <charset val="134"/>
          </rPr>
          <t xml:space="preserve">User:折合为中压蒸汽
</t>
        </r>
      </text>
    </comment>
    <comment ref="O2" authorId="0">
      <text>
        <r>
          <rPr>
            <sz val="9"/>
            <rFont val="宋体"/>
            <charset val="134"/>
          </rPr>
          <t>User:以蒸汽量推算</t>
        </r>
      </text>
    </comment>
    <comment ref="Z2" authorId="0">
      <text>
        <r>
          <rPr>
            <sz val="9"/>
            <rFont val="宋体"/>
            <charset val="134"/>
          </rPr>
          <t>User:
红色标识为关注事项，未达目标</t>
        </r>
      </text>
    </comment>
  </commentList>
</comments>
</file>

<file path=xl/sharedStrings.xml><?xml version="1.0" encoding="utf-8"?>
<sst xmlns="http://schemas.openxmlformats.org/spreadsheetml/2006/main" count="220">
  <si>
    <t>开始日期</t>
  </si>
  <si>
    <t>5#机主抽风机运行记录</t>
  </si>
  <si>
    <t>6#机主抽风机运行记录</t>
  </si>
  <si>
    <t>部分数据来自数采系统</t>
  </si>
  <si>
    <r>
      <rPr>
        <b/>
        <sz val="12"/>
        <color indexed="18"/>
        <rFont val="宋体"/>
        <charset val="134"/>
      </rPr>
      <t>电表电量读数K</t>
    </r>
    <r>
      <rPr>
        <b/>
        <sz val="12"/>
        <color indexed="18"/>
        <rFont val="宋体"/>
        <charset val="134"/>
      </rPr>
      <t>wh</t>
    </r>
  </si>
  <si>
    <t>电流均值A</t>
  </si>
  <si>
    <t>功率因数</t>
  </si>
  <si>
    <t>废气阀门开度</t>
  </si>
  <si>
    <t>风机出口压力</t>
  </si>
  <si>
    <t>停机时间(h)</t>
  </si>
  <si>
    <r>
      <rPr>
        <b/>
        <sz val="12"/>
        <color indexed="56"/>
        <rFont val="宋体"/>
        <charset val="134"/>
      </rPr>
      <t>主抽用电量(</t>
    </r>
    <r>
      <rPr>
        <b/>
        <sz val="12"/>
        <color indexed="10"/>
        <rFont val="宋体"/>
        <charset val="134"/>
      </rPr>
      <t>电表读数</t>
    </r>
    <r>
      <rPr>
        <b/>
        <sz val="12"/>
        <color indexed="56"/>
        <rFont val="宋体"/>
        <charset val="134"/>
      </rPr>
      <t>)Kwh</t>
    </r>
  </si>
  <si>
    <r>
      <rPr>
        <b/>
        <sz val="12"/>
        <color indexed="56"/>
        <rFont val="宋体"/>
        <charset val="134"/>
      </rPr>
      <t>主抽理论用电量估算(</t>
    </r>
    <r>
      <rPr>
        <b/>
        <sz val="12"/>
        <color indexed="10"/>
        <rFont val="宋体"/>
        <charset val="134"/>
      </rPr>
      <t>电流*额定电压</t>
    </r>
    <r>
      <rPr>
        <b/>
        <sz val="12"/>
        <color indexed="56"/>
        <rFont val="宋体"/>
        <charset val="134"/>
      </rPr>
      <t>)Kwh</t>
    </r>
  </si>
  <si>
    <t>日期</t>
  </si>
  <si>
    <t>班别</t>
  </si>
  <si>
    <t>班组</t>
  </si>
  <si>
    <t>读表时刻</t>
  </si>
  <si>
    <t>5#机南</t>
  </si>
  <si>
    <t>5#机北</t>
  </si>
  <si>
    <t>记录员</t>
  </si>
  <si>
    <t>备注：异常情况记录(停机、废气阀门等调整情况描述)</t>
  </si>
  <si>
    <t>6#机南</t>
  </si>
  <si>
    <t>6#机北</t>
  </si>
  <si>
    <t>5#机合计</t>
  </si>
  <si>
    <t>6#机合计</t>
  </si>
  <si>
    <t>夜班</t>
  </si>
  <si>
    <t>白班</t>
  </si>
  <si>
    <t>中班</t>
  </si>
  <si>
    <t>本月累计</t>
  </si>
  <si>
    <t>ST5_L1R_SIN_SMainMaA_8h_avg</t>
  </si>
  <si>
    <t>ST5_L1R_SIN_NMainMaA_8h_avg</t>
  </si>
  <si>
    <t>ST5_L1R_SIN_OP424B_8h_avg</t>
  </si>
  <si>
    <t>ST5_L1R_SIN_OP424A_8h_avg</t>
  </si>
  <si>
    <t>ST5_L1R_SIN_SMainOutV_8h_avg</t>
  </si>
  <si>
    <t>ST5_L1R_SIN_NMainOutV_8h_avg</t>
  </si>
  <si>
    <t>ST6_L1R_SIN_SMainMaA_8h_avg</t>
  </si>
  <si>
    <t>ST6_L1R_SIN_NMainMaA_8h_avg</t>
  </si>
  <si>
    <t>ST6_L1R_SIN_DL424B_8h_avg</t>
  </si>
  <si>
    <t>ST6_L1R_SIN_DL424A_8h_avg</t>
  </si>
  <si>
    <t>ST6_L1R_SIN_SMainOutV_8h_avg</t>
  </si>
  <si>
    <t>ST6_L1R_SIN_NMainOutV_8h_avg</t>
  </si>
  <si>
    <r>
      <rPr>
        <b/>
        <sz val="20"/>
        <rFont val="Times New Roman"/>
        <charset val="134"/>
      </rPr>
      <t>5</t>
    </r>
    <r>
      <rPr>
        <b/>
        <sz val="20"/>
        <rFont val="宋体"/>
        <charset val="134"/>
      </rPr>
      <t>烧主抽风机错峰用电记录</t>
    </r>
  </si>
  <si>
    <t>6烧主抽风机错峰用电记录</t>
  </si>
  <si>
    <t>各段用电量Kwh</t>
  </si>
  <si>
    <t>各用电段开始时间</t>
  </si>
  <si>
    <t>开始时刻</t>
  </si>
  <si>
    <t>终了时间</t>
  </si>
  <si>
    <t>平均上料量</t>
  </si>
  <si>
    <t>理论产量</t>
  </si>
  <si>
    <t>峰</t>
  </si>
  <si>
    <t>平</t>
  </si>
  <si>
    <t>谷</t>
  </si>
  <si>
    <t>峰值减产</t>
  </si>
  <si>
    <t>内返率</t>
  </si>
  <si>
    <t>烧成率</t>
  </si>
  <si>
    <t>产量折算</t>
  </si>
  <si>
    <t>丁班</t>
  </si>
  <si>
    <t>丙班</t>
  </si>
  <si>
    <t>ST5_L1R_SIN_OP424B_1m_avg</t>
  </si>
  <si>
    <t>ST5_L1R_SIN_OP424A_1m_avg</t>
  </si>
  <si>
    <t>ST6_L1R_SIN_DL424B_1m_avg</t>
  </si>
  <si>
    <t>ST6_L1R_SIN_DL424A_1m_avg</t>
  </si>
  <si>
    <r>
      <rPr>
        <b/>
        <sz val="20"/>
        <rFont val="宋体"/>
        <charset val="134"/>
      </rPr>
      <t>2018年烧结分厂</t>
    </r>
    <r>
      <rPr>
        <b/>
        <u/>
        <sz val="20"/>
        <rFont val="宋体"/>
        <charset val="134"/>
      </rPr>
      <t xml:space="preserve"> 12 </t>
    </r>
    <r>
      <rPr>
        <b/>
        <sz val="20"/>
        <rFont val="宋体"/>
        <charset val="134"/>
      </rPr>
      <t>月主抽电耗跟踪表</t>
    </r>
  </si>
  <si>
    <r>
      <rPr>
        <b/>
        <sz val="12"/>
        <rFont val="宋体"/>
        <charset val="134"/>
      </rPr>
      <t>日期</t>
    </r>
    <r>
      <rPr>
        <b/>
        <sz val="12"/>
        <rFont val="Times New Roman"/>
        <charset val="134"/>
      </rPr>
      <t xml:space="preserve">     </t>
    </r>
    <r>
      <rPr>
        <b/>
        <sz val="12"/>
        <rFont val="宋体"/>
        <charset val="134"/>
      </rPr>
      <t>项目</t>
    </r>
  </si>
  <si>
    <t>主抽停机时间</t>
  </si>
  <si>
    <t>班烧结矿理论产量，t</t>
  </si>
  <si>
    <t>班折算产量，t</t>
  </si>
  <si>
    <t>5#机班主抽电耗，kWh</t>
  </si>
  <si>
    <t>6#机班主抽电耗，kWh</t>
  </si>
  <si>
    <t>班主抽电耗合计，kWh</t>
  </si>
  <si>
    <t>目标值，kWh</t>
  </si>
  <si>
    <t>对比目标±</t>
  </si>
  <si>
    <t>累计</t>
  </si>
  <si>
    <r>
      <rPr>
        <b/>
        <sz val="20"/>
        <rFont val="宋体"/>
        <charset val="134"/>
      </rPr>
      <t>五号烧结机作业区</t>
    </r>
    <r>
      <rPr>
        <b/>
        <u/>
        <sz val="20"/>
        <rFont val="宋体"/>
        <charset val="134"/>
      </rPr>
      <t xml:space="preserve"> 12 </t>
    </r>
    <r>
      <rPr>
        <b/>
        <sz val="20"/>
        <rFont val="宋体"/>
        <charset val="134"/>
      </rPr>
      <t>月主抽电耗跟踪表</t>
    </r>
  </si>
  <si>
    <t>实际上料量</t>
  </si>
  <si>
    <t>产量预计</t>
  </si>
  <si>
    <t>主抽停机或关风门时间</t>
  </si>
  <si>
    <t>主抽南用电量，kWh</t>
  </si>
  <si>
    <t>主抽北用电量，kWh</t>
  </si>
  <si>
    <t>主抽用电合计量，kWh</t>
  </si>
  <si>
    <t>班吨矿电耗，kWh/t</t>
  </si>
  <si>
    <t>南烟道温度，℃</t>
  </si>
  <si>
    <t>南烟道负压，kPa</t>
  </si>
  <si>
    <t>北烟道温度，℃</t>
  </si>
  <si>
    <t>北烟道负压，kPa</t>
  </si>
  <si>
    <t>南废气阀门开度</t>
  </si>
  <si>
    <t>北废气阀门开度</t>
  </si>
  <si>
    <r>
      <rPr>
        <sz val="12"/>
        <rFont val="宋体"/>
        <charset val="134"/>
      </rPr>
      <t>目标值(理论</t>
    </r>
    <r>
      <rPr>
        <sz val="12"/>
        <rFont val="宋体"/>
        <charset val="134"/>
      </rPr>
      <t>)</t>
    </r>
    <r>
      <rPr>
        <sz val="12"/>
        <rFont val="宋体"/>
        <charset val="134"/>
      </rPr>
      <t>kWh</t>
    </r>
  </si>
  <si>
    <t>停机时间（h）</t>
  </si>
  <si>
    <t>停机原因</t>
  </si>
  <si>
    <t>异常分析</t>
  </si>
  <si>
    <t>南风机出口压力</t>
  </si>
  <si>
    <t>北风机出口压力</t>
  </si>
  <si>
    <t>降本额（万元）</t>
  </si>
  <si>
    <t>南风机出口压力/10</t>
  </si>
  <si>
    <t>北风机出口压力/10</t>
  </si>
  <si>
    <t>南负压取正</t>
  </si>
  <si>
    <t>北负压取正</t>
  </si>
  <si>
    <r>
      <rPr>
        <sz val="12"/>
        <rFont val="宋体"/>
        <charset val="134"/>
      </rPr>
      <t>M</t>
    </r>
    <r>
      <rPr>
        <sz val="12"/>
        <rFont val="宋体"/>
        <charset val="134"/>
      </rPr>
      <t>ES</t>
    </r>
  </si>
  <si>
    <t>ST5_L1R_SIN_MI201_1m_avg</t>
  </si>
  <si>
    <t>ST5_L1R_SIN_MI202_1m_avg</t>
  </si>
  <si>
    <t>ST5_L1R_SIN_SiMaRunVel_1m_avg</t>
  </si>
  <si>
    <t>ST5_L1R_SIN_MatLayerThk_1m_avg</t>
  </si>
  <si>
    <t>ST5_L1R_SIN_LI303_1m_avg</t>
  </si>
  <si>
    <t>ST5_L1R_SIN_VerSinVel_1m_avg</t>
  </si>
  <si>
    <t>ST5_L1R_SIN_BtpTeN_1m_avg</t>
  </si>
  <si>
    <t>ST5_L1R_SIN_BtpPoN_1m_avg</t>
  </si>
  <si>
    <t>ST5_L1R_SIN_BtpTeS_1m_avg</t>
  </si>
  <si>
    <t>ST5_L1R_SIN_BtpPoS_1m_avg</t>
  </si>
  <si>
    <t>ST5_L1R_SIN_TI350_1m_avg</t>
  </si>
  <si>
    <t>ST5_L1R_SIN_PI357_1m_avg</t>
  </si>
  <si>
    <t>ST5_L1R_SIN_TI300A_1m_avg</t>
  </si>
  <si>
    <t>ST5_L1R_SIN_PI300A_1m_avg</t>
  </si>
  <si>
    <t>ST5_L1R_SIN_TI300B_1m_avg</t>
  </si>
  <si>
    <t>ST5_L1R_SIN_PI300B_1m_avg</t>
  </si>
  <si>
    <t>ST5_L1R_OB_SetDelAmt_1m_avg</t>
  </si>
  <si>
    <t>ST5_L1R_OB_OreBldUseP_1m_avg</t>
  </si>
  <si>
    <t>ST5_L1R_OB_ColdReturnFineUseP_1m_avg</t>
  </si>
  <si>
    <t>ST5_L1R_OB_DoloSetP_1m_avg</t>
  </si>
  <si>
    <t>ST5_L1R_OB_QuLimeUseP_1m_avg</t>
  </si>
  <si>
    <t>ST5_L1R_OB_FuelUseP_1m_avg</t>
  </si>
  <si>
    <t>ST5_L1R_OB_9CokePowderP_1m_avg</t>
  </si>
  <si>
    <t>ST5_L1R_OB_10CokePowderP_1m_avg</t>
  </si>
  <si>
    <t>ST5_L1R_OB_FuelReferFactor_1m_avg</t>
  </si>
  <si>
    <t>ST5_L1R_OB_CoReFineReferFactor_1m_avg</t>
  </si>
  <si>
    <t>1607A346</t>
  </si>
  <si>
    <t>5#烧结机</t>
  </si>
  <si>
    <t>甲</t>
  </si>
  <si>
    <t>7#高炉</t>
  </si>
  <si>
    <t>李志坚</t>
  </si>
  <si>
    <r>
      <rPr>
        <b/>
        <sz val="20"/>
        <rFont val="宋体"/>
        <charset val="134"/>
      </rPr>
      <t>六号烧结机作业区</t>
    </r>
    <r>
      <rPr>
        <b/>
        <u/>
        <sz val="20"/>
        <rFont val="宋体"/>
        <charset val="134"/>
      </rPr>
      <t xml:space="preserve"> 12 </t>
    </r>
    <r>
      <rPr>
        <b/>
        <sz val="20"/>
        <rFont val="宋体"/>
        <charset val="134"/>
      </rPr>
      <t>月主抽电耗跟踪表</t>
    </r>
  </si>
  <si>
    <t>班吨矿电耗，kwh/t</t>
  </si>
  <si>
    <t>MES</t>
  </si>
  <si>
    <t>ST6_L1R_SIN_MI201_1m_avg</t>
  </si>
  <si>
    <t>ST6_L1R_SIN_MI202_1m_avg</t>
  </si>
  <si>
    <t>ST6_L1R_SIN_SiMaRunVel_ 1m_avg</t>
  </si>
  <si>
    <t>ST6_L1R_SIN_LI3031_1m_avg</t>
  </si>
  <si>
    <t>ST6_L1R_SIN_SiMaRunVel_1m_avg</t>
  </si>
  <si>
    <t>ST6_L1R_SIN_BtpTeN_1m_avg</t>
  </si>
  <si>
    <t>ST6_L1R_SIN_BtpPoN_1m_avg</t>
  </si>
  <si>
    <t>ST6_L1R_SIN_BtpTeS_1m_avg</t>
  </si>
  <si>
    <t>ST6_L1R_SIN_BtpPoS_1m_avg</t>
  </si>
  <si>
    <t>ST6_L1R_SIN_TIC351PVIN_1m_avg</t>
  </si>
  <si>
    <t>ST6_L1R_SIN_PI367_1m_avg</t>
  </si>
  <si>
    <t>ST6_L1R_SIN_TI300A_1m_avg</t>
  </si>
  <si>
    <t>ST6_L1R_SIN_PI300A_1m_avg</t>
  </si>
  <si>
    <t>ST6_L1R_SIN_TI300B_1m_avg</t>
  </si>
  <si>
    <t>ST6_L1R_SIN_PI300B_1m_avg</t>
  </si>
  <si>
    <t>ST6_L1R_SIN_DelAmtUse_1m_avg</t>
  </si>
  <si>
    <t>ST6_L1R_OB_OreBldUseP_1m_avg</t>
  </si>
  <si>
    <t>ST6_L1R_OB_CoReFineUseP_1m_avg</t>
  </si>
  <si>
    <t>ST6_L1R_OB_DoloSetP_1m_avg</t>
  </si>
  <si>
    <t>ST6_L1R_OB_QuLimeUseP_1m_avg</t>
  </si>
  <si>
    <t>ST6_L1R_OB_FuelUseP_1m_avg</t>
  </si>
  <si>
    <t>ST6_L1R_OB_8CokePowderP_1m_avg</t>
  </si>
  <si>
    <t>ST6_L1R_OB_9CokePowderP_1m_avg</t>
  </si>
  <si>
    <t>ST6_L1R_OB_DustUseP_1m_avg</t>
  </si>
  <si>
    <t>ST6_L1R_OB_FuelReferFactor_1m_avg</t>
  </si>
  <si>
    <t>ST6_L1R_OB_CoReFineReferFactor_1m_avg</t>
  </si>
  <si>
    <t>ST6_L1R_OB_DustReferFactor_1m_avg</t>
  </si>
  <si>
    <t>手输</t>
  </si>
  <si>
    <t>5号主抽用电跟踪日报</t>
  </si>
  <si>
    <t>6号烧结主抽用电跟踪日报</t>
  </si>
  <si>
    <t>烧结分厂主抽用电跟踪日报</t>
  </si>
  <si>
    <t>折算产量</t>
  </si>
  <si>
    <t>用电量</t>
  </si>
  <si>
    <t>目标值</t>
  </si>
  <si>
    <t>单耗KWh/t</t>
  </si>
  <si>
    <t>降本额万元</t>
  </si>
  <si>
    <t>峰%</t>
  </si>
  <si>
    <t>平%</t>
  </si>
  <si>
    <t>谷%</t>
  </si>
  <si>
    <t>输入日期</t>
  </si>
  <si>
    <t>至</t>
  </si>
  <si>
    <t>5烧产量折算系数</t>
  </si>
  <si>
    <t>基准电量标准校正</t>
  </si>
  <si>
    <t>即2015年单耗(Kwh/t)</t>
  </si>
  <si>
    <t>6烧产量折算系</t>
  </si>
  <si>
    <t>5烧</t>
  </si>
  <si>
    <t>主抽耗电量(电表)Kwh</t>
  </si>
  <si>
    <t>烧结矿产量t</t>
  </si>
  <si>
    <t>吨矿耗电</t>
  </si>
  <si>
    <t>降本额</t>
  </si>
  <si>
    <t>6烧</t>
  </si>
  <si>
    <t>南</t>
  </si>
  <si>
    <t>北</t>
  </si>
  <si>
    <t>合计</t>
  </si>
  <si>
    <t>Kwh/t</t>
  </si>
  <si>
    <t>万元</t>
  </si>
  <si>
    <t>甲班</t>
  </si>
  <si>
    <t>乙班</t>
  </si>
  <si>
    <t>吨</t>
  </si>
  <si>
    <t>全厂电耗</t>
  </si>
  <si>
    <t>管控情况</t>
  </si>
  <si>
    <t>南烟道温度</t>
  </si>
  <si>
    <t>北烟道温度</t>
  </si>
  <si>
    <t>控制标准</t>
  </si>
  <si>
    <t>总数</t>
  </si>
  <si>
    <t>平均值</t>
  </si>
  <si>
    <t>命中率</t>
  </si>
  <si>
    <t>南烟道负压</t>
  </si>
  <si>
    <t>北烟道负压</t>
  </si>
  <si>
    <t>南风机出口压力（小于）</t>
  </si>
  <si>
    <t>北风机出口压力（小于）</t>
  </si>
  <si>
    <t>项目名称</t>
  </si>
  <si>
    <t>降低烧结分厂主抽电耗</t>
  </si>
  <si>
    <t>项目团队</t>
  </si>
  <si>
    <t>夏平、李圭文、谭贤会、刘高鑫、莫庆芳、陈柏元、王爱玲、王勤福、陈晓创、杨永俊</t>
  </si>
  <si>
    <t>历史指标</t>
  </si>
  <si>
    <t>基准目标24.41kWh/t（按2015年电耗60%计）</t>
  </si>
  <si>
    <t>项目目标</t>
  </si>
  <si>
    <r>
      <rPr>
        <sz val="12"/>
        <rFont val="Arial"/>
        <charset val="134"/>
      </rPr>
      <t>22.5kWh/t</t>
    </r>
    <r>
      <rPr>
        <sz val="12"/>
        <rFont val="宋体"/>
        <charset val="134"/>
      </rPr>
      <t>（电表计量数据）</t>
    </r>
  </si>
  <si>
    <t>管控要素</t>
  </si>
  <si>
    <t>废气负压、废气温度、阀门开度、漏风、出口负压</t>
  </si>
  <si>
    <t>降本措施</t>
  </si>
  <si>
    <r>
      <rPr>
        <sz val="12"/>
        <rFont val="Arial"/>
        <charset val="134"/>
      </rPr>
      <t>1</t>
    </r>
    <r>
      <rPr>
        <sz val="12"/>
        <rFont val="宋体"/>
        <charset val="134"/>
      </rPr>
      <t>、烧结过程持续保持稳定</t>
    </r>
    <r>
      <rPr>
        <sz val="12"/>
        <rFont val="Arial"/>
        <charset val="134"/>
      </rPr>
      <t xml:space="preserve">
</t>
    </r>
    <r>
      <rPr>
        <sz val="12"/>
        <rFont val="宋体"/>
        <charset val="134"/>
      </rPr>
      <t>（</t>
    </r>
    <r>
      <rPr>
        <sz val="12"/>
        <rFont val="Arial"/>
        <charset val="134"/>
      </rPr>
      <t>1</t>
    </r>
    <r>
      <rPr>
        <sz val="12"/>
        <rFont val="宋体"/>
        <charset val="134"/>
      </rPr>
      <t>）根据烧结混合料透气性的变化及时调整布料压入量和烧结抽风量。</t>
    </r>
    <r>
      <rPr>
        <sz val="12"/>
        <rFont val="Arial"/>
        <charset val="134"/>
      </rPr>
      <t xml:space="preserve">
</t>
    </r>
    <r>
      <rPr>
        <sz val="12"/>
        <rFont val="宋体"/>
        <charset val="134"/>
      </rPr>
      <t>（</t>
    </r>
    <r>
      <rPr>
        <sz val="12"/>
        <rFont val="Arial"/>
        <charset val="134"/>
      </rPr>
      <t>2</t>
    </r>
    <r>
      <rPr>
        <sz val="12"/>
        <rFont val="宋体"/>
        <charset val="134"/>
      </rPr>
      <t>）根据烧结混合料烧结性能的变化及时调整水碳等工艺参数，尽最大限度的稳定烧结过程，废气温度、废气阀门控制合理，以减少冷风阀开启次数及开度。</t>
    </r>
    <r>
      <rPr>
        <sz val="12"/>
        <rFont val="Arial"/>
        <charset val="134"/>
      </rPr>
      <t xml:space="preserve">
</t>
    </r>
    <r>
      <rPr>
        <sz val="12"/>
        <rFont val="宋体"/>
        <charset val="134"/>
      </rPr>
      <t>（</t>
    </r>
    <r>
      <rPr>
        <sz val="12"/>
        <rFont val="Arial"/>
        <charset val="134"/>
      </rPr>
      <t>3</t>
    </r>
    <r>
      <rPr>
        <sz val="12"/>
        <rFont val="宋体"/>
        <charset val="134"/>
      </rPr>
      <t>）跟踪好混匀矿、燃料、熔剂等原材料的表观质量和主要成分变化，并及时调整。</t>
    </r>
    <r>
      <rPr>
        <sz val="12"/>
        <rFont val="Arial"/>
        <charset val="134"/>
      </rPr>
      <t xml:space="preserve">
2</t>
    </r>
    <r>
      <rPr>
        <sz val="12"/>
        <rFont val="宋体"/>
        <charset val="134"/>
      </rPr>
      <t>、减少主抽风系统漏风现象</t>
    </r>
    <r>
      <rPr>
        <sz val="12"/>
        <rFont val="Arial"/>
        <charset val="134"/>
      </rPr>
      <t xml:space="preserve">
</t>
    </r>
    <r>
      <rPr>
        <sz val="12"/>
        <rFont val="宋体"/>
        <charset val="134"/>
      </rPr>
      <t>（</t>
    </r>
    <r>
      <rPr>
        <sz val="12"/>
        <rFont val="Arial"/>
        <charset val="134"/>
      </rPr>
      <t>1</t>
    </r>
    <r>
      <rPr>
        <sz val="12"/>
        <rFont val="宋体"/>
        <charset val="134"/>
      </rPr>
      <t>）利用烧结机平时计划及年修机会，对主抽风系统进行漏风处理，减少漏风现象；</t>
    </r>
    <r>
      <rPr>
        <sz val="12"/>
        <rFont val="Arial"/>
        <charset val="134"/>
      </rPr>
      <t xml:space="preserve">
</t>
    </r>
    <r>
      <rPr>
        <sz val="12"/>
        <rFont val="宋体"/>
        <charset val="134"/>
      </rPr>
      <t>（</t>
    </r>
    <r>
      <rPr>
        <sz val="12"/>
        <rFont val="Arial"/>
        <charset val="134"/>
      </rPr>
      <t>2</t>
    </r>
    <r>
      <rPr>
        <sz val="12"/>
        <rFont val="宋体"/>
        <charset val="134"/>
      </rPr>
      <t>）加强台车管控，及时补齐台车掉炉篦条。</t>
    </r>
    <r>
      <rPr>
        <sz val="12"/>
        <rFont val="Arial"/>
        <charset val="134"/>
      </rPr>
      <t xml:space="preserve">
</t>
    </r>
    <r>
      <rPr>
        <sz val="12"/>
        <rFont val="宋体"/>
        <charset val="134"/>
      </rPr>
      <t>（</t>
    </r>
    <r>
      <rPr>
        <sz val="12"/>
        <rFont val="Arial"/>
        <charset val="134"/>
      </rPr>
      <t>3</t>
    </r>
    <r>
      <rPr>
        <sz val="12"/>
        <rFont val="宋体"/>
        <charset val="134"/>
      </rPr>
      <t>）优化脱硫操作，加强与烧结作业区联系，与主抽废气阀门开度相匹配，确保风机出口压力＜</t>
    </r>
    <r>
      <rPr>
        <sz val="12"/>
        <rFont val="Arial"/>
        <charset val="134"/>
      </rPr>
      <t>500Pa</t>
    </r>
    <r>
      <rPr>
        <sz val="12"/>
        <rFont val="宋体"/>
        <charset val="134"/>
      </rPr>
      <t>。</t>
    </r>
    <r>
      <rPr>
        <sz val="12"/>
        <rFont val="Arial"/>
        <charset val="134"/>
      </rPr>
      <t xml:space="preserve">
3</t>
    </r>
    <r>
      <rPr>
        <sz val="12"/>
        <rFont val="宋体"/>
        <charset val="134"/>
      </rPr>
      <t>、错峰用电：夜班满负荷生产、白中班适当控产                                 4、摸索出“励磁电流”与“定子电流”的关系，通过调整合适的功率因素在不影响正常生产的情况下降低主抽运行电流</t>
    </r>
  </si>
  <si>
    <t>最小单元</t>
  </si>
  <si>
    <t>按日、按月、按机组、按班组</t>
  </si>
  <si>
    <t>分析评价</t>
  </si>
  <si>
    <t>持续改进</t>
  </si>
  <si>
    <t>配矿结构变化，调整相关参数。</t>
  </si>
</sst>
</file>

<file path=xl/styles.xml><?xml version="1.0" encoding="utf-8"?>
<styleSheet xmlns="http://schemas.openxmlformats.org/spreadsheetml/2006/main">
  <numFmts count="1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h:mm;@"/>
    <numFmt numFmtId="177" formatCode="0.00_ "/>
    <numFmt numFmtId="178" formatCode="m&quot;月&quot;d&quot;日&quot;;@"/>
    <numFmt numFmtId="179" formatCode="0.00;[Red]0.00"/>
    <numFmt numFmtId="180" formatCode="0_ "/>
    <numFmt numFmtId="181" formatCode="yyyy/m/d\ h:mm;@"/>
    <numFmt numFmtId="182" formatCode="0.0_ "/>
    <numFmt numFmtId="183" formatCode="0.00_);[Red]\(0.00\)"/>
    <numFmt numFmtId="184" formatCode="0.00000000%"/>
    <numFmt numFmtId="185" formatCode="0.000_ "/>
    <numFmt numFmtId="186" formatCode="0_);[Red]\(0\)"/>
  </numFmts>
  <fonts count="71">
    <font>
      <sz val="12"/>
      <name val="宋体"/>
      <charset val="134"/>
    </font>
    <font>
      <sz val="18"/>
      <name val="宋体"/>
      <charset val="134"/>
    </font>
    <font>
      <sz val="12"/>
      <name val="Arial"/>
      <charset val="134"/>
    </font>
    <font>
      <sz val="13"/>
      <name val="宋体"/>
      <charset val="134"/>
    </font>
    <font>
      <b/>
      <sz val="13"/>
      <color indexed="10"/>
      <name val="宋体"/>
      <charset val="134"/>
    </font>
    <font>
      <b/>
      <sz val="13"/>
      <color indexed="30"/>
      <name val="宋体"/>
      <charset val="134"/>
    </font>
    <font>
      <sz val="11"/>
      <name val="宋体"/>
      <charset val="134"/>
    </font>
    <font>
      <sz val="10"/>
      <color indexed="10"/>
      <name val="宋体"/>
      <charset val="134"/>
    </font>
    <font>
      <sz val="10"/>
      <name val="宋体"/>
      <charset val="134"/>
    </font>
    <font>
      <b/>
      <sz val="14"/>
      <color indexed="8"/>
      <name val="宋体"/>
      <charset val="134"/>
    </font>
    <font>
      <b/>
      <sz val="12"/>
      <name val="宋体"/>
      <charset val="134"/>
    </font>
    <font>
      <sz val="12"/>
      <color indexed="10"/>
      <name val="宋体"/>
      <charset val="134"/>
    </font>
    <font>
      <sz val="14"/>
      <name val="新宋体"/>
      <charset val="134"/>
    </font>
    <font>
      <sz val="14"/>
      <name val="宋体"/>
      <charset val="134"/>
    </font>
    <font>
      <b/>
      <sz val="13"/>
      <color indexed="8"/>
      <name val="宋体"/>
      <charset val="134"/>
    </font>
    <font>
      <sz val="8"/>
      <name val="宋体"/>
      <charset val="134"/>
    </font>
    <font>
      <sz val="14"/>
      <color indexed="10"/>
      <name val="宋体"/>
      <charset val="134"/>
    </font>
    <font>
      <b/>
      <sz val="14"/>
      <name val="宋体"/>
      <charset val="134"/>
    </font>
    <font>
      <sz val="12"/>
      <name val="微软雅黑"/>
      <charset val="134"/>
    </font>
    <font>
      <sz val="12"/>
      <color indexed="0"/>
      <name val="宋体"/>
      <charset val="134"/>
    </font>
    <font>
      <b/>
      <sz val="12"/>
      <name val="Times New Roman"/>
      <charset val="134"/>
    </font>
    <font>
      <sz val="12"/>
      <name val="Times New Roman"/>
      <charset val="134"/>
    </font>
    <font>
      <b/>
      <sz val="20"/>
      <name val="宋体"/>
      <charset val="134"/>
    </font>
    <font>
      <sz val="11"/>
      <name val="Times New Roman"/>
      <charset val="134"/>
    </font>
    <font>
      <sz val="12"/>
      <color indexed="8"/>
      <name val="新宋体"/>
      <charset val="134"/>
    </font>
    <font>
      <b/>
      <sz val="12"/>
      <color indexed="10"/>
      <name val="宋体"/>
      <charset val="134"/>
    </font>
    <font>
      <sz val="10"/>
      <name val="微软雅黑"/>
      <charset val="134"/>
    </font>
    <font>
      <b/>
      <sz val="20"/>
      <name val="Times New Roman"/>
      <charset val="134"/>
    </font>
    <font>
      <b/>
      <sz val="12"/>
      <color indexed="18"/>
      <name val="宋体"/>
      <charset val="134"/>
    </font>
    <font>
      <sz val="11"/>
      <name val="新宋体"/>
      <charset val="134"/>
    </font>
    <font>
      <sz val="12"/>
      <name val="新宋体"/>
      <charset val="134"/>
    </font>
    <font>
      <sz val="12"/>
      <color indexed="8"/>
      <name val="宋体"/>
      <charset val="134"/>
    </font>
    <font>
      <sz val="12"/>
      <color indexed="0"/>
      <name val="新宋体"/>
      <charset val="134"/>
    </font>
    <font>
      <b/>
      <sz val="10"/>
      <color indexed="18"/>
      <name val="宋体"/>
      <charset val="134"/>
    </font>
    <font>
      <sz val="10"/>
      <color indexed="0"/>
      <name val="宋体"/>
      <charset val="134"/>
    </font>
    <font>
      <sz val="11"/>
      <name val="微软雅黑"/>
      <charset val="134"/>
    </font>
    <font>
      <sz val="12"/>
      <color indexed="48"/>
      <name val="宋体"/>
      <charset val="134"/>
    </font>
    <font>
      <sz val="12"/>
      <color indexed="14"/>
      <name val="宋体"/>
      <charset val="134"/>
    </font>
    <font>
      <b/>
      <sz val="8"/>
      <name val="宋体"/>
      <charset val="134"/>
    </font>
    <font>
      <b/>
      <sz val="18"/>
      <name val="宋体"/>
      <charset val="134"/>
    </font>
    <font>
      <sz val="7"/>
      <color indexed="10"/>
      <name val="新宋体"/>
      <charset val="134"/>
    </font>
    <font>
      <sz val="12"/>
      <color theme="1"/>
      <name val="宋体"/>
      <charset val="134"/>
    </font>
    <font>
      <b/>
      <sz val="11"/>
      <color indexed="18"/>
      <name val="宋体"/>
      <charset val="134"/>
    </font>
    <font>
      <b/>
      <sz val="12"/>
      <color indexed="56"/>
      <name val="宋体"/>
      <charset val="134"/>
    </font>
    <font>
      <b/>
      <sz val="12"/>
      <color indexed="12"/>
      <name val="宋体"/>
      <charset val="134"/>
    </font>
    <font>
      <sz val="11"/>
      <color indexed="0"/>
      <name val="新宋体"/>
      <charset val="134"/>
    </font>
    <font>
      <sz val="10"/>
      <name val="新宋体"/>
      <charset val="134"/>
    </font>
    <font>
      <sz val="11"/>
      <color indexed="8"/>
      <name val="新宋体"/>
      <charset val="134"/>
    </font>
    <font>
      <sz val="11"/>
      <color indexed="56"/>
      <name val="新宋体"/>
      <charset val="134"/>
    </font>
    <font>
      <sz val="11"/>
      <color theme="0"/>
      <name val="宋体"/>
      <charset val="0"/>
      <scheme val="minor"/>
    </font>
    <font>
      <sz val="11"/>
      <color rgb="FF9C6500"/>
      <name val="宋体"/>
      <charset val="0"/>
      <scheme val="minor"/>
    </font>
    <font>
      <sz val="11"/>
      <color rgb="FF3F3F76"/>
      <name val="宋体"/>
      <charset val="0"/>
      <scheme val="minor"/>
    </font>
    <font>
      <sz val="11"/>
      <color theme="1"/>
      <name val="宋体"/>
      <charset val="134"/>
      <scheme val="minor"/>
    </font>
    <font>
      <sz val="11"/>
      <color theme="1"/>
      <name val="宋体"/>
      <charset val="0"/>
      <scheme val="minor"/>
    </font>
    <font>
      <b/>
      <sz val="11"/>
      <color rgb="FFFA7D00"/>
      <name val="宋体"/>
      <charset val="0"/>
      <scheme val="minor"/>
    </font>
    <font>
      <sz val="11"/>
      <color rgb="FF9C000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sz val="11"/>
      <color indexed="8"/>
      <name val="宋体"/>
      <charset val="134"/>
    </font>
    <font>
      <sz val="11"/>
      <color rgb="FFFA7D00"/>
      <name val="宋体"/>
      <charset val="0"/>
      <scheme val="minor"/>
    </font>
    <font>
      <u/>
      <sz val="11"/>
      <color rgb="FF0000FF"/>
      <name val="宋体"/>
      <charset val="0"/>
      <scheme val="minor"/>
    </font>
    <font>
      <b/>
      <sz val="11"/>
      <color rgb="FF3F3F3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
      <b/>
      <sz val="18"/>
      <color theme="3"/>
      <name val="宋体"/>
      <charset val="134"/>
      <scheme val="minor"/>
    </font>
    <font>
      <b/>
      <u/>
      <sz val="20"/>
      <name val="宋体"/>
      <charset val="134"/>
    </font>
  </fonts>
  <fills count="46">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47"/>
        <bgColor indexed="64"/>
      </patternFill>
    </fill>
    <fill>
      <patternFill patternType="solid">
        <fgColor rgb="FF92D050"/>
        <bgColor indexed="64"/>
      </patternFill>
    </fill>
    <fill>
      <patternFill patternType="solid">
        <fgColor indexed="15"/>
        <bgColor indexed="64"/>
      </patternFill>
    </fill>
    <fill>
      <patternFill patternType="solid">
        <fgColor indexed="33"/>
        <bgColor indexed="64"/>
      </patternFill>
    </fill>
    <fill>
      <patternFill patternType="solid">
        <fgColor rgb="FFFFC000"/>
        <bgColor indexed="64"/>
      </patternFill>
    </fill>
    <fill>
      <patternFill patternType="solid">
        <fgColor indexed="31"/>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indexed="17"/>
      </left>
      <right/>
      <top style="thin">
        <color indexed="17"/>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17"/>
      </right>
      <top style="thin">
        <color indexed="17"/>
      </top>
      <bottom/>
      <diagonal/>
    </border>
    <border>
      <left style="thin">
        <color auto="1"/>
      </left>
      <right/>
      <top style="thin">
        <color auto="1"/>
      </top>
      <bottom/>
      <diagonal/>
    </border>
    <border diagonalDown="1">
      <left style="thin">
        <color auto="1"/>
      </left>
      <right style="thin">
        <color auto="1"/>
      </right>
      <top style="thin">
        <color auto="1"/>
      </top>
      <bottom style="thin">
        <color auto="1"/>
      </bottom>
      <diagonal style="thin">
        <color auto="1"/>
      </diagonal>
    </border>
    <border>
      <left/>
      <right/>
      <top/>
      <bottom style="thin">
        <color auto="1"/>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53">
    <xf numFmtId="0" fontId="0" fillId="0" borderId="0"/>
    <xf numFmtId="42" fontId="52" fillId="0" borderId="0" applyFont="0" applyFill="0" applyBorder="0" applyAlignment="0" applyProtection="0">
      <alignment vertical="center"/>
    </xf>
    <xf numFmtId="0" fontId="53" fillId="37" borderId="0" applyNumberFormat="0" applyBorder="0" applyAlignment="0" applyProtection="0">
      <alignment vertical="center"/>
    </xf>
    <xf numFmtId="0" fontId="51" fillId="19" borderId="18" applyNumberFormat="0" applyAlignment="0" applyProtection="0">
      <alignment vertical="center"/>
    </xf>
    <xf numFmtId="44" fontId="52" fillId="0" borderId="0" applyFont="0" applyFill="0" applyBorder="0" applyAlignment="0" applyProtection="0">
      <alignment vertical="center"/>
    </xf>
    <xf numFmtId="41" fontId="52" fillId="0" borderId="0" applyFont="0" applyFill="0" applyBorder="0" applyAlignment="0" applyProtection="0">
      <alignment vertical="center"/>
    </xf>
    <xf numFmtId="0" fontId="53" fillId="29" borderId="0" applyNumberFormat="0" applyBorder="0" applyAlignment="0" applyProtection="0">
      <alignment vertical="center"/>
    </xf>
    <xf numFmtId="0" fontId="55" fillId="24" borderId="0" applyNumberFormat="0" applyBorder="0" applyAlignment="0" applyProtection="0">
      <alignment vertical="center"/>
    </xf>
    <xf numFmtId="43" fontId="52" fillId="0" borderId="0" applyFont="0" applyFill="0" applyBorder="0" applyAlignment="0" applyProtection="0">
      <alignment vertical="center"/>
    </xf>
    <xf numFmtId="0" fontId="49" fillId="36" borderId="0" applyNumberFormat="0" applyBorder="0" applyAlignment="0" applyProtection="0">
      <alignment vertical="center"/>
    </xf>
    <xf numFmtId="0" fontId="63" fillId="0" borderId="0" applyNumberFormat="0" applyFill="0" applyBorder="0" applyAlignment="0" applyProtection="0">
      <alignment vertical="center"/>
    </xf>
    <xf numFmtId="9" fontId="0" fillId="0" borderId="0" applyFont="0" applyFill="0" applyBorder="0" applyAlignment="0" applyProtection="0">
      <alignment vertical="center"/>
    </xf>
    <xf numFmtId="0" fontId="67" fillId="0" borderId="0" applyNumberFormat="0" applyFill="0" applyBorder="0" applyAlignment="0" applyProtection="0">
      <alignment vertical="center"/>
    </xf>
    <xf numFmtId="0" fontId="52" fillId="35" borderId="21" applyNumberFormat="0" applyFont="0" applyAlignment="0" applyProtection="0">
      <alignment vertical="center"/>
    </xf>
    <xf numFmtId="0" fontId="49" fillId="28" borderId="0" applyNumberFormat="0" applyBorder="0" applyAlignment="0" applyProtection="0">
      <alignment vertical="center"/>
    </xf>
    <xf numFmtId="0" fontId="66"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0" fillId="0" borderId="0"/>
    <xf numFmtId="0" fontId="69"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0" fillId="0" borderId="20" applyNumberFormat="0" applyFill="0" applyAlignment="0" applyProtection="0">
      <alignment vertical="center"/>
    </xf>
    <xf numFmtId="0" fontId="58" fillId="0" borderId="20" applyNumberFormat="0" applyFill="0" applyAlignment="0" applyProtection="0">
      <alignment vertical="center"/>
    </xf>
    <xf numFmtId="0" fontId="49" fillId="33" borderId="0" applyNumberFormat="0" applyBorder="0" applyAlignment="0" applyProtection="0">
      <alignment vertical="center"/>
    </xf>
    <xf numFmtId="0" fontId="66" fillId="0" borderId="25" applyNumberFormat="0" applyFill="0" applyAlignment="0" applyProtection="0">
      <alignment vertical="center"/>
    </xf>
    <xf numFmtId="0" fontId="49" fillId="23" borderId="0" applyNumberFormat="0" applyBorder="0" applyAlignment="0" applyProtection="0">
      <alignment vertical="center"/>
    </xf>
    <xf numFmtId="0" fontId="64" fillId="22" borderId="23" applyNumberFormat="0" applyAlignment="0" applyProtection="0">
      <alignment vertical="center"/>
    </xf>
    <xf numFmtId="0" fontId="54" fillId="22" borderId="18" applyNumberFormat="0" applyAlignment="0" applyProtection="0">
      <alignment vertical="center"/>
    </xf>
    <xf numFmtId="0" fontId="57" fillId="27" borderId="19" applyNumberFormat="0" applyAlignment="0" applyProtection="0">
      <alignment vertical="center"/>
    </xf>
    <xf numFmtId="0" fontId="53" fillId="32" borderId="0" applyNumberFormat="0" applyBorder="0" applyAlignment="0" applyProtection="0">
      <alignment vertical="center"/>
    </xf>
    <xf numFmtId="0" fontId="49" fillId="45" borderId="0" applyNumberFormat="0" applyBorder="0" applyAlignment="0" applyProtection="0">
      <alignment vertical="center"/>
    </xf>
    <xf numFmtId="0" fontId="62" fillId="0" borderId="22" applyNumberFormat="0" applyFill="0" applyAlignment="0" applyProtection="0">
      <alignment vertical="center"/>
    </xf>
    <xf numFmtId="0" fontId="68" fillId="0" borderId="24" applyNumberFormat="0" applyFill="0" applyAlignment="0" applyProtection="0">
      <alignment vertical="center"/>
    </xf>
    <xf numFmtId="0" fontId="56" fillId="26" borderId="0" applyNumberFormat="0" applyBorder="0" applyAlignment="0" applyProtection="0">
      <alignment vertical="center"/>
    </xf>
    <xf numFmtId="0" fontId="50" fillId="18" borderId="0" applyNumberFormat="0" applyBorder="0" applyAlignment="0" applyProtection="0">
      <alignment vertical="center"/>
    </xf>
    <xf numFmtId="0" fontId="53" fillId="44" borderId="0" applyNumberFormat="0" applyBorder="0" applyAlignment="0" applyProtection="0">
      <alignment vertical="center"/>
    </xf>
    <xf numFmtId="0" fontId="49" fillId="43" borderId="0" applyNumberFormat="0" applyBorder="0" applyAlignment="0" applyProtection="0">
      <alignment vertical="center"/>
    </xf>
    <xf numFmtId="0" fontId="53" fillId="31" borderId="0" applyNumberFormat="0" applyBorder="0" applyAlignment="0" applyProtection="0">
      <alignment vertical="center"/>
    </xf>
    <xf numFmtId="0" fontId="53" fillId="34" borderId="0" applyNumberFormat="0" applyBorder="0" applyAlignment="0" applyProtection="0">
      <alignment vertical="center"/>
    </xf>
    <xf numFmtId="0" fontId="53" fillId="39" borderId="0" applyNumberFormat="0" applyBorder="0" applyAlignment="0" applyProtection="0">
      <alignment vertical="center"/>
    </xf>
    <xf numFmtId="0" fontId="53" fillId="41" borderId="0" applyNumberFormat="0" applyBorder="0" applyAlignment="0" applyProtection="0">
      <alignment vertical="center"/>
    </xf>
    <xf numFmtId="0" fontId="49" fillId="17" borderId="0" applyNumberFormat="0" applyBorder="0" applyAlignment="0" applyProtection="0">
      <alignment vertical="center"/>
    </xf>
    <xf numFmtId="0" fontId="49" fillId="38" borderId="0" applyNumberFormat="0" applyBorder="0" applyAlignment="0" applyProtection="0">
      <alignment vertical="center"/>
    </xf>
    <xf numFmtId="0" fontId="53" fillId="25" borderId="0" applyNumberFormat="0" applyBorder="0" applyAlignment="0" applyProtection="0">
      <alignment vertical="center"/>
    </xf>
    <xf numFmtId="0" fontId="53" fillId="30" borderId="0" applyNumberFormat="0" applyBorder="0" applyAlignment="0" applyProtection="0">
      <alignment vertical="center"/>
    </xf>
    <xf numFmtId="0" fontId="49" fillId="16" borderId="0" applyNumberFormat="0" applyBorder="0" applyAlignment="0" applyProtection="0">
      <alignment vertical="center"/>
    </xf>
    <xf numFmtId="0" fontId="53" fillId="21" borderId="0" applyNumberFormat="0" applyBorder="0" applyAlignment="0" applyProtection="0">
      <alignment vertical="center"/>
    </xf>
    <xf numFmtId="0" fontId="49" fillId="40" borderId="0" applyNumberFormat="0" applyBorder="0" applyAlignment="0" applyProtection="0">
      <alignment vertical="center"/>
    </xf>
    <xf numFmtId="0" fontId="49" fillId="15" borderId="0" applyNumberFormat="0" applyBorder="0" applyAlignment="0" applyProtection="0">
      <alignment vertical="center"/>
    </xf>
    <xf numFmtId="0" fontId="53" fillId="20" borderId="0" applyNumberFormat="0" applyBorder="0" applyAlignment="0" applyProtection="0">
      <alignment vertical="center"/>
    </xf>
    <xf numFmtId="0" fontId="49" fillId="42" borderId="0" applyNumberFormat="0" applyBorder="0" applyAlignment="0" applyProtection="0">
      <alignment vertical="center"/>
    </xf>
    <xf numFmtId="0" fontId="61" fillId="0" borderId="0">
      <alignment vertical="center"/>
    </xf>
    <xf numFmtId="0" fontId="61" fillId="0" borderId="0">
      <alignment vertical="center"/>
    </xf>
    <xf numFmtId="0" fontId="0" fillId="0" borderId="0">
      <alignment vertical="center"/>
    </xf>
  </cellStyleXfs>
  <cellXfs count="372">
    <xf numFmtId="0" fontId="0" fillId="0" borderId="0" xfId="0" applyFont="1" applyAlignment="1">
      <alignment vertical="center"/>
    </xf>
    <xf numFmtId="0" fontId="1" fillId="2" borderId="1" xfId="0" applyFont="1" applyFill="1" applyBorder="1" applyAlignment="1">
      <alignment horizontal="left" vertical="center"/>
    </xf>
    <xf numFmtId="0" fontId="0"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3" borderId="0" xfId="0" applyFont="1" applyFill="1" applyAlignment="1">
      <alignment vertical="center"/>
    </xf>
    <xf numFmtId="0" fontId="0" fillId="0" borderId="0" xfId="0" applyFont="1" applyAlignment="1">
      <alignment horizontal="center" vertical="center" wrapText="1"/>
    </xf>
    <xf numFmtId="0" fontId="0" fillId="3" borderId="2"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0" xfId="0" applyFont="1" applyFill="1" applyAlignment="1">
      <alignment vertical="center" wrapText="1"/>
    </xf>
    <xf numFmtId="0" fontId="0" fillId="0" borderId="0" xfId="0" applyFont="1" applyAlignment="1">
      <alignment vertical="center" wrapText="1"/>
    </xf>
    <xf numFmtId="0" fontId="3" fillId="0" borderId="4" xfId="0" applyFont="1" applyBorder="1" applyAlignment="1">
      <alignment horizontal="center" vertical="center" wrapText="1"/>
    </xf>
    <xf numFmtId="178" fontId="4" fillId="4" borderId="5" xfId="0" applyNumberFormat="1" applyFont="1" applyFill="1" applyBorder="1" applyAlignment="1">
      <alignment vertical="center" wrapText="1"/>
    </xf>
    <xf numFmtId="0" fontId="5" fillId="0" borderId="4" xfId="0" applyFont="1" applyBorder="1" applyAlignment="1">
      <alignment horizontal="center" vertical="center" wrapText="1"/>
    </xf>
    <xf numFmtId="178" fontId="4" fillId="4" borderId="6" xfId="0" applyNumberFormat="1" applyFont="1" applyFill="1" applyBorder="1" applyAlignment="1">
      <alignment vertical="center" wrapText="1"/>
    </xf>
    <xf numFmtId="0" fontId="6" fillId="0" borderId="7" xfId="0" applyFont="1" applyBorder="1" applyAlignment="1">
      <alignment horizontal="center" vertical="center" wrapText="1"/>
    </xf>
    <xf numFmtId="177" fontId="7" fillId="4" borderId="1" xfId="0" applyNumberFormat="1" applyFont="1" applyFill="1" applyBorder="1" applyAlignment="1" applyProtection="1">
      <alignment horizontal="center" vertical="center" wrapText="1"/>
      <protection locked="0"/>
    </xf>
    <xf numFmtId="177" fontId="8" fillId="3" borderId="1" xfId="0" applyNumberFormat="1" applyFont="1" applyFill="1" applyBorder="1" applyAlignment="1" applyProtection="1">
      <alignment horizontal="center" vertical="center" wrapText="1"/>
      <protection locked="0"/>
    </xf>
    <xf numFmtId="177" fontId="7" fillId="4" borderId="6" xfId="0" applyNumberFormat="1" applyFont="1" applyFill="1" applyBorder="1" applyAlignment="1" applyProtection="1">
      <alignment horizontal="center" vertical="center" wrapText="1"/>
      <protection locked="0"/>
    </xf>
    <xf numFmtId="0" fontId="9" fillId="5" borderId="1" xfId="0" applyFont="1" applyFill="1" applyBorder="1" applyAlignment="1">
      <alignment horizontal="center" vertical="center" wrapText="1"/>
    </xf>
    <xf numFmtId="177" fontId="0" fillId="5" borderId="6" xfId="0" applyNumberFormat="1" applyFont="1" applyFill="1" applyBorder="1" applyAlignment="1" applyProtection="1">
      <alignment horizontal="center" vertical="center" wrapText="1"/>
      <protection locked="0"/>
    </xf>
    <xf numFmtId="177" fontId="0" fillId="5" borderId="8" xfId="0" applyNumberFormat="1" applyFont="1" applyFill="1" applyBorder="1" applyAlignment="1" applyProtection="1">
      <alignment horizontal="center" vertical="center" wrapText="1"/>
      <protection locked="0"/>
    </xf>
    <xf numFmtId="177" fontId="0" fillId="5" borderId="9" xfId="0" applyNumberFormat="1" applyFont="1" applyFill="1" applyBorder="1" applyAlignment="1" applyProtection="1">
      <alignment horizontal="center" vertical="center" wrapText="1"/>
      <protection locked="0"/>
    </xf>
    <xf numFmtId="0" fontId="0" fillId="5" borderId="1" xfId="0" applyFont="1" applyFill="1" applyBorder="1" applyAlignment="1">
      <alignment horizontal="center" vertical="center" wrapText="1"/>
    </xf>
    <xf numFmtId="177" fontId="8" fillId="5" borderId="6" xfId="0" applyNumberFormat="1" applyFont="1" applyFill="1" applyBorder="1" applyAlignment="1" applyProtection="1">
      <alignment horizontal="center" vertical="center" wrapText="1"/>
      <protection locked="0"/>
    </xf>
    <xf numFmtId="0" fontId="0" fillId="4"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177" fontId="11" fillId="5" borderId="6" xfId="0" applyNumberFormat="1" applyFont="1" applyFill="1" applyBorder="1" applyAlignment="1" applyProtection="1">
      <alignment horizontal="center" vertical="center" wrapText="1"/>
      <protection locked="0"/>
    </xf>
    <xf numFmtId="0" fontId="0"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177" fontId="0" fillId="0" borderId="6" xfId="0" applyNumberFormat="1" applyFont="1" applyFill="1" applyBorder="1" applyAlignment="1">
      <alignment horizontal="center" vertical="center" wrapText="1"/>
    </xf>
    <xf numFmtId="177" fontId="0" fillId="4" borderId="1" xfId="0" applyNumberFormat="1" applyFont="1" applyFill="1" applyBorder="1" applyAlignment="1">
      <alignment horizontal="center" vertical="center" wrapText="1"/>
    </xf>
    <xf numFmtId="10" fontId="0" fillId="4" borderId="6" xfId="11" applyNumberFormat="1" applyFont="1" applyFill="1" applyBorder="1" applyAlignment="1">
      <alignment horizontal="center" vertical="center" wrapText="1"/>
    </xf>
    <xf numFmtId="180" fontId="0" fillId="0" borderId="0" xfId="0" applyNumberFormat="1" applyFont="1" applyFill="1" applyBorder="1" applyAlignment="1">
      <alignment horizontal="center" vertical="center" wrapText="1"/>
    </xf>
    <xf numFmtId="0" fontId="13" fillId="5"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177" fontId="0" fillId="7" borderId="1" xfId="0" applyNumberFormat="1" applyFont="1" applyFill="1" applyBorder="1" applyAlignment="1">
      <alignment horizontal="center" vertical="center" wrapText="1"/>
    </xf>
    <xf numFmtId="0" fontId="14" fillId="5" borderId="1" xfId="0" applyFont="1" applyFill="1" applyBorder="1" applyAlignment="1">
      <alignment horizontal="center" vertical="center" wrapText="1"/>
    </xf>
    <xf numFmtId="177" fontId="8" fillId="5" borderId="8" xfId="0" applyNumberFormat="1" applyFont="1" applyFill="1" applyBorder="1" applyAlignment="1" applyProtection="1">
      <alignment horizontal="center" vertical="center" wrapText="1"/>
      <protection locked="0"/>
    </xf>
    <xf numFmtId="177" fontId="8" fillId="5" borderId="10" xfId="0" applyNumberFormat="1" applyFont="1" applyFill="1" applyBorder="1" applyAlignment="1" applyProtection="1">
      <alignment horizontal="center" vertical="center" wrapText="1"/>
      <protection locked="0"/>
    </xf>
    <xf numFmtId="177" fontId="8" fillId="5" borderId="1" xfId="0" applyNumberFormat="1" applyFont="1" applyFill="1" applyBorder="1" applyAlignment="1" applyProtection="1">
      <alignment horizontal="center" vertical="center" wrapText="1"/>
      <protection locked="0"/>
    </xf>
    <xf numFmtId="177" fontId="11" fillId="5" borderId="1" xfId="0" applyNumberFormat="1" applyFont="1" applyFill="1" applyBorder="1" applyAlignment="1" applyProtection="1">
      <alignment horizontal="center" vertical="center" wrapText="1"/>
      <protection locked="0"/>
    </xf>
    <xf numFmtId="0" fontId="0" fillId="0" borderId="10" xfId="0" applyFont="1" applyBorder="1" applyAlignment="1">
      <alignment horizontal="center" vertical="center" wrapText="1"/>
    </xf>
    <xf numFmtId="177" fontId="11" fillId="5" borderId="10" xfId="0" applyNumberFormat="1" applyFont="1" applyFill="1" applyBorder="1" applyAlignment="1" applyProtection="1">
      <alignment horizontal="center" vertical="center" wrapText="1"/>
      <protection locked="0"/>
    </xf>
    <xf numFmtId="177" fontId="0" fillId="0" borderId="1" xfId="0" applyNumberFormat="1" applyFont="1" applyBorder="1" applyAlignment="1">
      <alignment horizontal="center" vertical="center" wrapText="1"/>
    </xf>
    <xf numFmtId="180" fontId="0" fillId="0" borderId="1" xfId="0" applyNumberFormat="1" applyFont="1" applyBorder="1" applyAlignment="1">
      <alignment horizontal="center" vertical="center" wrapText="1"/>
    </xf>
    <xf numFmtId="10" fontId="0" fillId="0" borderId="1" xfId="11" applyNumberFormat="1" applyFont="1" applyBorder="1" applyAlignment="1">
      <alignment horizontal="center" vertical="center" wrapText="1"/>
    </xf>
    <xf numFmtId="0" fontId="13" fillId="3" borderId="0" xfId="0" applyFont="1" applyFill="1" applyAlignment="1">
      <alignment horizontal="center" vertical="center" wrapText="1"/>
    </xf>
    <xf numFmtId="0" fontId="0" fillId="3" borderId="0" xfId="0" applyFont="1" applyFill="1" applyAlignment="1">
      <alignment horizontal="center" vertical="center" wrapText="1"/>
    </xf>
    <xf numFmtId="10" fontId="0" fillId="3" borderId="0" xfId="11" applyNumberFormat="1" applyFont="1" applyFill="1" applyAlignment="1">
      <alignment horizontal="center" vertical="center" wrapText="1"/>
    </xf>
    <xf numFmtId="177" fontId="8" fillId="5" borderId="9" xfId="0" applyNumberFormat="1" applyFont="1" applyFill="1" applyBorder="1" applyAlignment="1" applyProtection="1">
      <alignment horizontal="center" vertical="center" wrapText="1"/>
      <protection locked="0"/>
    </xf>
    <xf numFmtId="182" fontId="0" fillId="0" borderId="1" xfId="0" applyNumberFormat="1" applyFont="1" applyBorder="1" applyAlignment="1">
      <alignment horizontal="center" vertical="center" wrapText="1"/>
    </xf>
    <xf numFmtId="177" fontId="0" fillId="5" borderId="1" xfId="0" applyNumberFormat="1" applyFont="1" applyFill="1" applyBorder="1" applyAlignment="1" applyProtection="1">
      <alignment horizontal="center" vertical="center" wrapText="1"/>
      <protection locked="0"/>
    </xf>
    <xf numFmtId="177" fontId="0"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177" fontId="0" fillId="3" borderId="6" xfId="0" applyNumberFormat="1" applyFont="1" applyFill="1" applyBorder="1" applyAlignment="1">
      <alignment horizontal="center" vertical="center" wrapText="1"/>
    </xf>
    <xf numFmtId="0" fontId="6" fillId="0" borderId="11" xfId="0" applyFont="1" applyBorder="1" applyAlignment="1">
      <alignment horizontal="center" vertical="center" wrapText="1"/>
    </xf>
    <xf numFmtId="0" fontId="9" fillId="5" borderId="9"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0" fillId="5" borderId="9" xfId="0" applyFont="1" applyFill="1" applyBorder="1" applyAlignment="1">
      <alignment horizontal="center" vertical="center" wrapText="1"/>
    </xf>
    <xf numFmtId="180" fontId="0" fillId="3" borderId="2" xfId="0" applyNumberFormat="1" applyFont="1" applyFill="1" applyBorder="1" applyAlignment="1">
      <alignment horizontal="center" vertical="center" wrapText="1"/>
    </xf>
    <xf numFmtId="180" fontId="0" fillId="3" borderId="0" xfId="0" applyNumberFormat="1" applyFont="1" applyFill="1" applyBorder="1" applyAlignment="1">
      <alignment horizontal="center" vertical="center" wrapText="1"/>
    </xf>
    <xf numFmtId="0" fontId="12" fillId="5" borderId="9" xfId="0" applyFont="1" applyFill="1" applyBorder="1" applyAlignment="1">
      <alignment horizontal="center" vertical="center" wrapText="1"/>
    </xf>
    <xf numFmtId="177" fontId="0" fillId="0" borderId="0" xfId="0" applyNumberFormat="1" applyFont="1" applyFill="1" applyBorder="1" applyAlignment="1">
      <alignment horizontal="center" vertical="center" wrapText="1"/>
    </xf>
    <xf numFmtId="177" fontId="0" fillId="3" borderId="2" xfId="0" applyNumberFormat="1" applyFont="1" applyFill="1" applyBorder="1" applyAlignment="1">
      <alignment horizontal="center" vertical="center" wrapText="1"/>
    </xf>
    <xf numFmtId="0" fontId="13" fillId="5" borderId="9"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0" fillId="5" borderId="5" xfId="0" applyFont="1" applyFill="1" applyBorder="1" applyAlignment="1">
      <alignment horizontal="center" vertical="center" wrapText="1"/>
    </xf>
    <xf numFmtId="10" fontId="0" fillId="0" borderId="6" xfId="11" applyNumberFormat="1" applyFont="1" applyBorder="1" applyAlignment="1">
      <alignment horizontal="center" vertical="center" wrapText="1"/>
    </xf>
    <xf numFmtId="10" fontId="0" fillId="3" borderId="2" xfId="11" applyNumberFormat="1" applyFont="1" applyFill="1" applyBorder="1" applyAlignment="1">
      <alignment horizontal="center" vertical="center" wrapText="1"/>
    </xf>
    <xf numFmtId="10" fontId="0" fillId="3" borderId="0" xfId="11" applyNumberFormat="1" applyFont="1" applyFill="1" applyBorder="1" applyAlignment="1">
      <alignment horizontal="center" vertical="center" wrapText="1"/>
    </xf>
    <xf numFmtId="0" fontId="0" fillId="5" borderId="6" xfId="0" applyFont="1" applyFill="1" applyBorder="1" applyAlignment="1">
      <alignment horizontal="center" vertical="center" wrapText="1"/>
    </xf>
    <xf numFmtId="177" fontId="0" fillId="3" borderId="1" xfId="0" applyNumberFormat="1" applyFont="1" applyFill="1" applyBorder="1" applyAlignment="1">
      <alignment horizontal="center" vertical="center" wrapText="1"/>
    </xf>
    <xf numFmtId="0" fontId="0" fillId="4" borderId="0" xfId="0" applyFont="1" applyFill="1" applyAlignment="1">
      <alignment horizontal="center" vertical="center" wrapText="1"/>
    </xf>
    <xf numFmtId="177" fontId="0" fillId="7" borderId="4" xfId="0" applyNumberFormat="1" applyFont="1" applyFill="1" applyBorder="1" applyAlignment="1">
      <alignment horizontal="center" vertical="center" wrapText="1"/>
    </xf>
    <xf numFmtId="177" fontId="0" fillId="4" borderId="0" xfId="0" applyNumberFormat="1" applyFont="1" applyFill="1" applyAlignment="1">
      <alignment vertical="center" wrapText="1"/>
    </xf>
    <xf numFmtId="0" fontId="0" fillId="5" borderId="10" xfId="0" applyFont="1" applyFill="1" applyBorder="1" applyAlignment="1">
      <alignment horizontal="center" vertical="center" wrapText="1"/>
    </xf>
    <xf numFmtId="180" fontId="0" fillId="0" borderId="0" xfId="0" applyNumberFormat="1" applyFont="1" applyAlignment="1">
      <alignment vertical="center"/>
    </xf>
    <xf numFmtId="177" fontId="0" fillId="0" borderId="0" xfId="0" applyNumberFormat="1" applyFont="1" applyAlignment="1">
      <alignment vertical="center"/>
    </xf>
    <xf numFmtId="184" fontId="0" fillId="0" borderId="1" xfId="11" applyNumberFormat="1" applyFont="1" applyBorder="1" applyAlignment="1">
      <alignment vertical="center"/>
    </xf>
    <xf numFmtId="0" fontId="16" fillId="2" borderId="6" xfId="0" applyFont="1" applyFill="1" applyBorder="1" applyAlignment="1">
      <alignment horizontal="center" vertical="center"/>
    </xf>
    <xf numFmtId="185" fontId="6" fillId="7" borderId="4" xfId="0" applyNumberFormat="1" applyFont="1" applyFill="1" applyBorder="1" applyAlignment="1" applyProtection="1">
      <alignment horizontal="center" vertical="center" wrapText="1"/>
      <protection locked="0"/>
    </xf>
    <xf numFmtId="185" fontId="6" fillId="2" borderId="4" xfId="0" applyNumberFormat="1" applyFont="1" applyFill="1" applyBorder="1" applyAlignment="1" applyProtection="1">
      <alignment horizontal="center" vertical="center" wrapText="1"/>
      <protection locked="0"/>
    </xf>
    <xf numFmtId="180" fontId="6" fillId="2" borderId="4" xfId="0" applyNumberFormat="1" applyFont="1" applyFill="1" applyBorder="1" applyAlignment="1" applyProtection="1">
      <alignment horizontal="center" vertical="center" wrapText="1"/>
      <protection locked="0"/>
    </xf>
    <xf numFmtId="58" fontId="0" fillId="0" borderId="1" xfId="0" applyNumberFormat="1" applyFont="1" applyBorder="1" applyAlignment="1">
      <alignment vertical="center"/>
    </xf>
    <xf numFmtId="186" fontId="0" fillId="0" borderId="1" xfId="0" applyNumberFormat="1" applyFont="1" applyBorder="1" applyAlignment="1">
      <alignment horizontal="center" vertical="center"/>
    </xf>
    <xf numFmtId="186" fontId="0" fillId="4" borderId="1" xfId="0" applyNumberFormat="1" applyFont="1" applyFill="1" applyBorder="1" applyAlignment="1">
      <alignment horizontal="center" vertical="center"/>
    </xf>
    <xf numFmtId="180" fontId="0" fillId="0" borderId="1" xfId="0" applyNumberFormat="1" applyFont="1" applyBorder="1" applyAlignment="1">
      <alignment horizontal="center" vertical="center"/>
    </xf>
    <xf numFmtId="0" fontId="0" fillId="8" borderId="1" xfId="0" applyFont="1" applyFill="1" applyBorder="1" applyAlignment="1">
      <alignment horizontal="center" vertical="center"/>
    </xf>
    <xf numFmtId="180" fontId="0" fillId="8" borderId="1" xfId="0" applyNumberFormat="1" applyFont="1" applyFill="1" applyBorder="1" applyAlignment="1">
      <alignment horizontal="center" vertical="center"/>
    </xf>
    <xf numFmtId="177" fontId="0" fillId="0" borderId="0" xfId="0" applyNumberFormat="1" applyFont="1" applyFill="1" applyAlignment="1">
      <alignment vertical="center"/>
    </xf>
    <xf numFmtId="0" fontId="16" fillId="9" borderId="5" xfId="0" applyFont="1" applyFill="1" applyBorder="1" applyAlignment="1">
      <alignment horizontal="center" vertical="center"/>
    </xf>
    <xf numFmtId="180" fontId="6" fillId="2" borderId="4" xfId="0" applyNumberFormat="1" applyFont="1" applyFill="1" applyBorder="1" applyAlignment="1">
      <alignment horizontal="center" vertical="center" wrapText="1"/>
    </xf>
    <xf numFmtId="177" fontId="6" fillId="2" borderId="4" xfId="0" applyNumberFormat="1" applyFont="1" applyFill="1" applyBorder="1" applyAlignment="1">
      <alignment horizontal="center" vertical="center" wrapText="1"/>
    </xf>
    <xf numFmtId="185" fontId="6" fillId="9" borderId="4" xfId="0" applyNumberFormat="1" applyFont="1" applyFill="1" applyBorder="1" applyAlignment="1" applyProtection="1">
      <alignment horizontal="center" vertical="center" wrapText="1"/>
      <protection locked="0"/>
    </xf>
    <xf numFmtId="9" fontId="0" fillId="0" borderId="1" xfId="11" applyFont="1" applyBorder="1" applyAlignment="1">
      <alignment horizontal="center" vertical="center"/>
    </xf>
    <xf numFmtId="177" fontId="0" fillId="0" borderId="1" xfId="0" applyNumberFormat="1" applyFont="1" applyBorder="1" applyAlignment="1">
      <alignment horizontal="center" vertical="center"/>
    </xf>
    <xf numFmtId="180" fontId="6" fillId="9" borderId="4" xfId="0" applyNumberFormat="1" applyFont="1" applyFill="1" applyBorder="1" applyAlignment="1" applyProtection="1">
      <alignment horizontal="center" vertical="center" wrapText="1"/>
      <protection locked="0"/>
    </xf>
    <xf numFmtId="180" fontId="0" fillId="4" borderId="1" xfId="0" applyNumberFormat="1" applyFont="1" applyFill="1" applyBorder="1" applyAlignment="1">
      <alignment horizontal="center" vertical="center"/>
    </xf>
    <xf numFmtId="0" fontId="17" fillId="2" borderId="1" xfId="0" applyFont="1" applyFill="1" applyBorder="1" applyAlignment="1">
      <alignment horizontal="center" vertical="center"/>
    </xf>
    <xf numFmtId="180" fontId="6" fillId="9" borderId="4" xfId="0" applyNumberFormat="1" applyFont="1" applyFill="1" applyBorder="1" applyAlignment="1">
      <alignment horizontal="center" vertical="center" wrapText="1"/>
    </xf>
    <xf numFmtId="177" fontId="6" fillId="9" borderId="4" xfId="0" applyNumberFormat="1" applyFont="1" applyFill="1" applyBorder="1" applyAlignment="1">
      <alignment horizontal="center" vertical="center" wrapText="1"/>
    </xf>
    <xf numFmtId="177" fontId="6" fillId="9" borderId="12" xfId="0" applyNumberFormat="1" applyFont="1" applyFill="1" applyBorder="1" applyAlignment="1">
      <alignment horizontal="center" vertical="center" wrapText="1"/>
    </xf>
    <xf numFmtId="185" fontId="6" fillId="2" borderId="1" xfId="0" applyNumberFormat="1" applyFont="1" applyFill="1" applyBorder="1" applyAlignment="1" applyProtection="1">
      <alignment horizontal="center" vertical="center" wrapText="1"/>
      <protection locked="0"/>
    </xf>
    <xf numFmtId="180" fontId="6" fillId="2" borderId="1" xfId="0" applyNumberFormat="1" applyFont="1" applyFill="1" applyBorder="1" applyAlignment="1" applyProtection="1">
      <alignment horizontal="center" vertical="center" wrapText="1"/>
      <protection locked="0"/>
    </xf>
    <xf numFmtId="180" fontId="6" fillId="2" borderId="1" xfId="0" applyNumberFormat="1" applyFont="1" applyFill="1" applyBorder="1" applyAlignment="1">
      <alignment horizontal="center" vertical="center" wrapText="1"/>
    </xf>
    <xf numFmtId="186" fontId="0" fillId="0" borderId="10" xfId="0" applyNumberFormat="1" applyFont="1" applyBorder="1" applyAlignment="1">
      <alignment horizontal="center" vertical="center"/>
    </xf>
    <xf numFmtId="180" fontId="0" fillId="4" borderId="10" xfId="0" applyNumberFormat="1" applyFont="1" applyFill="1" applyBorder="1" applyAlignment="1">
      <alignment horizontal="center" vertical="center"/>
    </xf>
    <xf numFmtId="180" fontId="0" fillId="0" borderId="10" xfId="0" applyNumberFormat="1" applyFont="1" applyBorder="1" applyAlignment="1">
      <alignment horizontal="center" vertical="center"/>
    </xf>
    <xf numFmtId="180" fontId="0" fillId="0" borderId="1" xfId="0" applyNumberFormat="1" applyFont="1" applyFill="1" applyBorder="1" applyAlignment="1">
      <alignment horizontal="center" vertical="center"/>
    </xf>
    <xf numFmtId="177" fontId="6" fillId="2" borderId="1" xfId="0" applyNumberFormat="1" applyFont="1" applyFill="1" applyBorder="1" applyAlignment="1">
      <alignment horizontal="center" vertical="center" wrapText="1"/>
    </xf>
    <xf numFmtId="177" fontId="0" fillId="0" borderId="5" xfId="0" applyNumberFormat="1" applyFont="1" applyBorder="1" applyAlignment="1">
      <alignment horizontal="center" vertical="center"/>
    </xf>
    <xf numFmtId="0" fontId="18" fillId="10" borderId="0" xfId="0" applyFont="1" applyFill="1" applyAlignment="1">
      <alignment vertical="center" wrapText="1"/>
    </xf>
    <xf numFmtId="0" fontId="18" fillId="10" borderId="0" xfId="52" applyFont="1" applyFill="1" applyAlignment="1">
      <alignment vertical="center" wrapText="1"/>
    </xf>
    <xf numFmtId="22" fontId="0" fillId="0" borderId="0" xfId="0" applyNumberFormat="1" applyFont="1" applyAlignment="1">
      <alignment vertical="center"/>
    </xf>
    <xf numFmtId="0" fontId="19" fillId="0" borderId="0" xfId="0" applyFont="1" applyBorder="1" applyAlignment="1">
      <alignment vertical="center"/>
    </xf>
    <xf numFmtId="185" fontId="20" fillId="0" borderId="0" xfId="0" applyNumberFormat="1" applyFont="1" applyAlignment="1">
      <alignment horizontal="center" vertical="center" wrapText="1"/>
    </xf>
    <xf numFmtId="185" fontId="21" fillId="0" borderId="0" xfId="0" applyNumberFormat="1" applyFont="1" applyAlignment="1">
      <alignment vertical="center"/>
    </xf>
    <xf numFmtId="185" fontId="21" fillId="0" borderId="0" xfId="0" applyNumberFormat="1" applyFont="1" applyAlignment="1">
      <alignment horizontal="center" vertical="center"/>
    </xf>
    <xf numFmtId="186" fontId="21" fillId="0" borderId="0" xfId="0" applyNumberFormat="1" applyFont="1" applyAlignment="1">
      <alignment horizontal="center" vertical="center"/>
    </xf>
    <xf numFmtId="177" fontId="21" fillId="0" borderId="0" xfId="0" applyNumberFormat="1" applyFont="1" applyAlignment="1">
      <alignment horizontal="center" vertical="center"/>
    </xf>
    <xf numFmtId="180" fontId="21" fillId="0" borderId="0" xfId="0" applyNumberFormat="1" applyFont="1" applyAlignment="1">
      <alignment horizontal="center" vertical="center"/>
    </xf>
    <xf numFmtId="177" fontId="21" fillId="0" borderId="0" xfId="0" applyNumberFormat="1" applyFont="1" applyAlignment="1">
      <alignment horizontal="center"/>
    </xf>
    <xf numFmtId="182" fontId="21" fillId="0" borderId="0" xfId="0" applyNumberFormat="1" applyFont="1" applyAlignment="1">
      <alignment horizontal="center"/>
    </xf>
    <xf numFmtId="180" fontId="21" fillId="0" borderId="0" xfId="0" applyNumberFormat="1" applyFont="1" applyAlignment="1">
      <alignment horizontal="center"/>
    </xf>
    <xf numFmtId="180" fontId="21" fillId="0" borderId="0" xfId="0" applyNumberFormat="1" applyFont="1"/>
    <xf numFmtId="177" fontId="21" fillId="0" borderId="0" xfId="0" applyNumberFormat="1" applyFont="1" applyAlignment="1">
      <alignment vertical="top"/>
    </xf>
    <xf numFmtId="185" fontId="21" fillId="0" borderId="0" xfId="0" applyNumberFormat="1" applyFont="1" applyAlignment="1">
      <alignment horizontal="left" vertical="top" wrapText="1"/>
    </xf>
    <xf numFmtId="185" fontId="21" fillId="0" borderId="0" xfId="0" applyNumberFormat="1" applyFont="1" applyAlignment="1">
      <alignment wrapText="1"/>
    </xf>
    <xf numFmtId="177" fontId="21" fillId="0" borderId="0" xfId="0" applyNumberFormat="1" applyFont="1" applyFill="1"/>
    <xf numFmtId="185" fontId="21" fillId="0" borderId="0" xfId="0" applyNumberFormat="1" applyFont="1"/>
    <xf numFmtId="185" fontId="22" fillId="0" borderId="0" xfId="0" applyNumberFormat="1" applyFont="1" applyBorder="1" applyAlignment="1">
      <alignment horizontal="center" vertical="center"/>
    </xf>
    <xf numFmtId="185" fontId="10" fillId="11" borderId="13" xfId="0" applyNumberFormat="1" applyFont="1" applyFill="1" applyBorder="1" applyAlignment="1">
      <alignment horizontal="center" vertical="center" wrapText="1"/>
    </xf>
    <xf numFmtId="185" fontId="10" fillId="11" borderId="1" xfId="0" applyNumberFormat="1" applyFont="1" applyFill="1" applyBorder="1" applyAlignment="1">
      <alignment horizontal="center" vertical="center" wrapText="1"/>
    </xf>
    <xf numFmtId="186" fontId="10" fillId="4" borderId="1" xfId="0" applyNumberFormat="1" applyFont="1" applyFill="1" applyBorder="1" applyAlignment="1">
      <alignment horizontal="center" vertical="center" wrapText="1"/>
    </xf>
    <xf numFmtId="186" fontId="10" fillId="11" borderId="1" xfId="0" applyNumberFormat="1" applyFont="1" applyFill="1" applyBorder="1" applyAlignment="1">
      <alignment horizontal="center" vertical="center" wrapText="1"/>
    </xf>
    <xf numFmtId="178" fontId="0" fillId="0" borderId="10" xfId="0" applyNumberFormat="1" applyFont="1" applyFill="1" applyBorder="1" applyAlignment="1">
      <alignment horizontal="center" vertical="center"/>
    </xf>
    <xf numFmtId="176" fontId="0" fillId="0" borderId="10" xfId="0" applyNumberFormat="1" applyFont="1" applyFill="1" applyBorder="1" applyAlignment="1">
      <alignment horizontal="center" vertical="center"/>
    </xf>
    <xf numFmtId="0" fontId="6" fillId="12" borderId="1" xfId="0" applyFont="1" applyFill="1" applyBorder="1" applyAlignment="1" applyProtection="1">
      <alignment horizontal="center"/>
    </xf>
    <xf numFmtId="0" fontId="23" fillId="0" borderId="1" xfId="0" applyFont="1" applyBorder="1" applyAlignment="1" applyProtection="1">
      <alignment horizontal="center"/>
    </xf>
    <xf numFmtId="186" fontId="0" fillId="0" borderId="10" xfId="0" applyNumberFormat="1" applyFont="1" applyFill="1" applyBorder="1" applyAlignment="1">
      <alignment horizontal="center" vertical="center"/>
    </xf>
    <xf numFmtId="178" fontId="0" fillId="0" borderId="1" xfId="0" applyNumberFormat="1" applyFont="1" applyFill="1" applyBorder="1" applyAlignment="1">
      <alignment horizontal="center" vertical="center"/>
    </xf>
    <xf numFmtId="176" fontId="0" fillId="0" borderId="1" xfId="0" applyNumberFormat="1" applyFont="1" applyFill="1" applyBorder="1" applyAlignment="1">
      <alignment horizontal="center" vertical="center"/>
    </xf>
    <xf numFmtId="0" fontId="23" fillId="0" borderId="1" xfId="0" applyFont="1" applyBorder="1" applyAlignment="1" applyProtection="1">
      <alignment horizontal="center" vertical="center"/>
    </xf>
    <xf numFmtId="177" fontId="10" fillId="11" borderId="1" xfId="0" applyNumberFormat="1" applyFont="1" applyFill="1" applyBorder="1" applyAlignment="1">
      <alignment horizontal="center" vertical="center" wrapText="1"/>
    </xf>
    <xf numFmtId="186" fontId="0" fillId="11" borderId="1" xfId="0" applyNumberFormat="1" applyFont="1" applyFill="1" applyBorder="1" applyAlignment="1" applyProtection="1">
      <alignment horizontal="center" vertical="center" wrapText="1"/>
      <protection locked="0"/>
    </xf>
    <xf numFmtId="185" fontId="0" fillId="11" borderId="1" xfId="0" applyNumberFormat="1" applyFont="1" applyFill="1" applyBorder="1" applyAlignment="1" applyProtection="1">
      <alignment horizontal="center" vertical="center" wrapText="1"/>
      <protection locked="0"/>
    </xf>
    <xf numFmtId="180" fontId="0" fillId="11" borderId="1" xfId="0" applyNumberFormat="1" applyFont="1" applyFill="1" applyBorder="1" applyAlignment="1" applyProtection="1">
      <alignment horizontal="center" vertical="center" wrapText="1"/>
      <protection locked="0"/>
    </xf>
    <xf numFmtId="177" fontId="0" fillId="11" borderId="1" xfId="0" applyNumberFormat="1" applyFont="1" applyFill="1" applyBorder="1" applyAlignment="1" applyProtection="1">
      <alignment horizontal="center" vertical="center" wrapText="1"/>
      <protection locked="0"/>
    </xf>
    <xf numFmtId="177" fontId="0" fillId="0" borderId="10" xfId="0" applyNumberFormat="1" applyFill="1" applyBorder="1" applyAlignment="1">
      <alignment horizontal="center" vertical="center"/>
    </xf>
    <xf numFmtId="0" fontId="24" fillId="0" borderId="1" xfId="0" applyFont="1" applyBorder="1" applyAlignment="1">
      <alignment horizontal="center"/>
    </xf>
    <xf numFmtId="180" fontId="0" fillId="0" borderId="10" xfId="0" applyNumberFormat="1" applyFont="1" applyFill="1" applyBorder="1" applyAlignment="1">
      <alignment horizontal="center" vertical="center"/>
    </xf>
    <xf numFmtId="177" fontId="0" fillId="0" borderId="10" xfId="0" applyNumberFormat="1" applyFont="1" applyFill="1" applyBorder="1" applyAlignment="1">
      <alignment horizontal="center" vertical="center"/>
    </xf>
    <xf numFmtId="182" fontId="0" fillId="0" borderId="10" xfId="0" applyNumberFormat="1" applyFont="1" applyFill="1" applyBorder="1" applyAlignment="1">
      <alignment horizontal="center" vertical="center"/>
    </xf>
    <xf numFmtId="182" fontId="22" fillId="0" borderId="0" xfId="0" applyNumberFormat="1" applyFont="1" applyBorder="1" applyAlignment="1">
      <alignment horizontal="center" vertical="center"/>
    </xf>
    <xf numFmtId="180" fontId="22" fillId="0" borderId="0" xfId="0" applyNumberFormat="1" applyFont="1" applyBorder="1" applyAlignment="1">
      <alignment horizontal="center" vertical="center"/>
    </xf>
    <xf numFmtId="182" fontId="0" fillId="11" borderId="1" xfId="0" applyNumberFormat="1" applyFont="1" applyFill="1" applyBorder="1" applyAlignment="1" applyProtection="1">
      <alignment horizontal="center" vertical="center" wrapText="1"/>
      <protection locked="0"/>
    </xf>
    <xf numFmtId="180" fontId="10" fillId="0" borderId="10" xfId="0" applyNumberFormat="1" applyFont="1" applyFill="1" applyBorder="1" applyAlignment="1">
      <alignment horizontal="center" vertical="center"/>
    </xf>
    <xf numFmtId="180" fontId="25" fillId="0" borderId="10" xfId="0" applyNumberFormat="1" applyFont="1" applyFill="1" applyBorder="1" applyAlignment="1">
      <alignment horizontal="center" vertical="center"/>
    </xf>
    <xf numFmtId="177" fontId="0" fillId="0" borderId="10" xfId="0" applyNumberFormat="1" applyFont="1" applyFill="1" applyBorder="1" applyAlignment="1" applyProtection="1">
      <alignment horizontal="center" vertical="center"/>
      <protection locked="0"/>
    </xf>
    <xf numFmtId="177" fontId="0" fillId="0" borderId="1" xfId="0" applyNumberFormat="1" applyFont="1" applyFill="1" applyBorder="1" applyAlignment="1" applyProtection="1">
      <alignment horizontal="center" vertical="center"/>
      <protection locked="0"/>
    </xf>
    <xf numFmtId="177" fontId="0" fillId="0" borderId="4" xfId="0" applyNumberFormat="1" applyFont="1" applyFill="1" applyBorder="1" applyAlignment="1" applyProtection="1">
      <alignment horizontal="center" vertical="center"/>
      <protection locked="0"/>
    </xf>
    <xf numFmtId="177" fontId="21" fillId="0" borderId="1" xfId="0" applyNumberFormat="1" applyFont="1" applyBorder="1" applyAlignment="1">
      <alignment vertical="top"/>
    </xf>
    <xf numFmtId="185" fontId="10" fillId="11" borderId="1" xfId="0" applyNumberFormat="1" applyFont="1" applyFill="1" applyBorder="1" applyAlignment="1" applyProtection="1">
      <alignment horizontal="center" vertical="center" wrapText="1"/>
      <protection locked="0"/>
    </xf>
    <xf numFmtId="180" fontId="8" fillId="4" borderId="1" xfId="0" applyNumberFormat="1" applyFont="1" applyFill="1" applyBorder="1" applyAlignment="1" applyProtection="1">
      <alignment vertical="center" wrapText="1"/>
      <protection locked="0"/>
    </xf>
    <xf numFmtId="180" fontId="8" fillId="4" borderId="6" xfId="0" applyNumberFormat="1" applyFont="1" applyFill="1" applyBorder="1" applyAlignment="1" applyProtection="1">
      <alignment vertical="center" wrapText="1"/>
      <protection locked="0"/>
    </xf>
    <xf numFmtId="177" fontId="10" fillId="0" borderId="1" xfId="0" applyNumberFormat="1" applyFont="1" applyFill="1" applyBorder="1" applyAlignment="1">
      <alignment horizontal="center" vertical="center" wrapText="1"/>
    </xf>
    <xf numFmtId="185" fontId="8" fillId="0" borderId="10" xfId="0" applyNumberFormat="1" applyFont="1" applyFill="1" applyBorder="1" applyAlignment="1" applyProtection="1">
      <alignment horizontal="left" vertical="top" wrapText="1"/>
      <protection locked="0"/>
    </xf>
    <xf numFmtId="185" fontId="8" fillId="0" borderId="10" xfId="0" applyNumberFormat="1" applyFont="1" applyFill="1" applyBorder="1" applyAlignment="1" applyProtection="1">
      <alignment vertical="center" wrapText="1"/>
    </xf>
    <xf numFmtId="180" fontId="21" fillId="0" borderId="1" xfId="0" applyNumberFormat="1" applyFont="1" applyBorder="1"/>
    <xf numFmtId="180" fontId="21" fillId="0" borderId="6" xfId="0" applyNumberFormat="1" applyFont="1" applyBorder="1"/>
    <xf numFmtId="177" fontId="21" fillId="0" borderId="1" xfId="0" applyNumberFormat="1" applyFont="1" applyFill="1" applyBorder="1"/>
    <xf numFmtId="185" fontId="8" fillId="0" borderId="1" xfId="0" applyNumberFormat="1" applyFont="1" applyFill="1" applyBorder="1" applyAlignment="1" applyProtection="1">
      <alignment vertical="center" wrapText="1"/>
    </xf>
    <xf numFmtId="185" fontId="8" fillId="0" borderId="1" xfId="0" applyNumberFormat="1" applyFont="1" applyFill="1" applyBorder="1" applyAlignment="1" applyProtection="1">
      <alignment horizontal="left" vertical="top" wrapText="1"/>
      <protection locked="0"/>
    </xf>
    <xf numFmtId="185" fontId="7" fillId="0" borderId="1" xfId="0" applyNumberFormat="1" applyFont="1" applyFill="1" applyBorder="1" applyAlignment="1" applyProtection="1">
      <alignment vertical="center" wrapText="1"/>
    </xf>
    <xf numFmtId="185" fontId="8" fillId="0" borderId="4" xfId="0" applyNumberFormat="1" applyFont="1" applyFill="1" applyBorder="1" applyAlignment="1" applyProtection="1">
      <alignment horizontal="left" vertical="top" wrapText="1"/>
      <protection locked="0"/>
    </xf>
    <xf numFmtId="185" fontId="21" fillId="0" borderId="6" xfId="0" applyNumberFormat="1" applyFont="1" applyBorder="1" applyAlignment="1">
      <alignment horizontal="left" vertical="top" wrapText="1"/>
    </xf>
    <xf numFmtId="185" fontId="8" fillId="0" borderId="1" xfId="0" applyNumberFormat="1" applyFont="1" applyFill="1" applyBorder="1" applyAlignment="1" applyProtection="1">
      <alignment horizontal="left" vertical="center" wrapText="1"/>
      <protection locked="0"/>
    </xf>
    <xf numFmtId="185" fontId="10" fillId="0" borderId="0" xfId="0" applyNumberFormat="1" applyFont="1" applyAlignment="1">
      <alignment horizontal="center" vertical="center" wrapText="1"/>
    </xf>
    <xf numFmtId="185" fontId="0" fillId="0" borderId="1" xfId="0" applyNumberFormat="1" applyFont="1" applyBorder="1" applyAlignment="1">
      <alignment horizontal="center" vertical="center"/>
    </xf>
    <xf numFmtId="185" fontId="0" fillId="0" borderId="1" xfId="0" applyNumberFormat="1" applyBorder="1" applyAlignment="1">
      <alignment horizontal="center" vertical="center"/>
    </xf>
    <xf numFmtId="185" fontId="21" fillId="0" borderId="1" xfId="0" applyNumberFormat="1" applyFont="1" applyBorder="1" applyAlignment="1">
      <alignment horizontal="center" vertical="center"/>
    </xf>
    <xf numFmtId="186" fontId="21" fillId="0" borderId="1" xfId="0" applyNumberFormat="1" applyFont="1" applyBorder="1" applyAlignment="1">
      <alignment horizontal="center" vertical="center"/>
    </xf>
    <xf numFmtId="177" fontId="21" fillId="0" borderId="1" xfId="0" applyNumberFormat="1" applyFont="1" applyBorder="1" applyAlignment="1">
      <alignment horizontal="center" vertical="center"/>
    </xf>
    <xf numFmtId="182" fontId="0" fillId="0" borderId="1" xfId="0" applyNumberFormat="1" applyFont="1" applyFill="1" applyBorder="1" applyAlignment="1">
      <alignment horizontal="center" vertical="center"/>
    </xf>
    <xf numFmtId="182" fontId="21" fillId="0" borderId="1" xfId="0" applyNumberFormat="1" applyFont="1" applyBorder="1" applyAlignment="1">
      <alignment horizontal="center" vertical="center"/>
    </xf>
    <xf numFmtId="185" fontId="21" fillId="0" borderId="1" xfId="0" applyNumberFormat="1" applyFont="1" applyBorder="1" applyAlignment="1">
      <alignment horizontal="left" vertical="top" wrapText="1"/>
    </xf>
    <xf numFmtId="185" fontId="21" fillId="0" borderId="1" xfId="0" applyNumberFormat="1" applyFont="1" applyBorder="1" applyAlignment="1">
      <alignment wrapText="1"/>
    </xf>
    <xf numFmtId="185" fontId="8" fillId="0" borderId="1" xfId="0" applyNumberFormat="1" applyFont="1" applyBorder="1" applyAlignment="1">
      <alignment horizontal="left" vertical="top" wrapText="1"/>
    </xf>
    <xf numFmtId="185" fontId="8" fillId="0" borderId="1" xfId="0" applyNumberFormat="1" applyFont="1" applyBorder="1" applyAlignment="1">
      <alignment wrapText="1"/>
    </xf>
    <xf numFmtId="185" fontId="7" fillId="0" borderId="1" xfId="0" applyNumberFormat="1" applyFont="1" applyBorder="1" applyAlignment="1">
      <alignment wrapText="1"/>
    </xf>
    <xf numFmtId="0" fontId="0" fillId="10" borderId="0" xfId="0" applyFont="1" applyFill="1" applyAlignment="1">
      <alignment vertical="center" wrapText="1"/>
    </xf>
    <xf numFmtId="181" fontId="0" fillId="0" borderId="0" xfId="0" applyNumberFormat="1" applyFont="1" applyAlignment="1">
      <alignment vertical="center" wrapText="1"/>
    </xf>
    <xf numFmtId="22" fontId="0" fillId="10" borderId="0" xfId="0" applyNumberFormat="1" applyFont="1" applyFill="1" applyAlignment="1">
      <alignment vertical="center" wrapText="1"/>
    </xf>
    <xf numFmtId="22" fontId="0" fillId="0" borderId="0" xfId="0" applyNumberFormat="1" applyFont="1" applyAlignment="1">
      <alignment vertical="center" wrapText="1"/>
    </xf>
    <xf numFmtId="0" fontId="0" fillId="13" borderId="0" xfId="0" applyFont="1" applyFill="1" applyAlignment="1">
      <alignment vertical="center" wrapText="1"/>
    </xf>
    <xf numFmtId="185" fontId="21" fillId="0" borderId="0" xfId="0" applyNumberFormat="1" applyFont="1" applyAlignment="1" applyProtection="1">
      <alignment horizontal="center" vertical="center"/>
      <protection locked="0"/>
    </xf>
    <xf numFmtId="183" fontId="21" fillId="0" borderId="0" xfId="0" applyNumberFormat="1" applyFont="1" applyAlignment="1">
      <alignment horizontal="center" vertical="center"/>
    </xf>
    <xf numFmtId="186" fontId="21" fillId="0" borderId="0" xfId="0" applyNumberFormat="1" applyFont="1" applyAlignment="1">
      <alignment horizontal="center"/>
    </xf>
    <xf numFmtId="185" fontId="22" fillId="0" borderId="0" xfId="0" applyNumberFormat="1" applyFont="1" applyBorder="1" applyAlignment="1" applyProtection="1">
      <alignment horizontal="center" vertical="center"/>
      <protection locked="0"/>
    </xf>
    <xf numFmtId="185" fontId="10" fillId="11" borderId="13" xfId="0" applyNumberFormat="1" applyFont="1" applyFill="1" applyBorder="1" applyAlignment="1" applyProtection="1">
      <alignment horizontal="center" vertical="center" wrapText="1"/>
      <protection locked="0"/>
    </xf>
    <xf numFmtId="178" fontId="0" fillId="0" borderId="10" xfId="0" applyNumberFormat="1" applyFont="1" applyFill="1" applyBorder="1" applyAlignment="1" applyProtection="1">
      <alignment horizontal="center" vertical="center"/>
      <protection locked="0"/>
    </xf>
    <xf numFmtId="178" fontId="0" fillId="0" borderId="1" xfId="0" applyNumberFormat="1" applyFont="1" applyFill="1" applyBorder="1" applyAlignment="1" applyProtection="1">
      <alignment horizontal="center" vertical="center"/>
      <protection locked="0"/>
    </xf>
    <xf numFmtId="183" fontId="0" fillId="0" borderId="10" xfId="0" applyNumberFormat="1" applyFont="1" applyFill="1" applyBorder="1" applyAlignment="1">
      <alignment horizontal="center" vertical="center"/>
    </xf>
    <xf numFmtId="186" fontId="24" fillId="0" borderId="1" xfId="0" applyNumberFormat="1" applyFont="1" applyBorder="1" applyAlignment="1">
      <alignment horizontal="center" vertical="center"/>
    </xf>
    <xf numFmtId="177" fontId="0" fillId="0" borderId="6" xfId="0" applyNumberFormat="1" applyFont="1" applyFill="1" applyBorder="1" applyAlignment="1" applyProtection="1">
      <alignment horizontal="center" vertical="center"/>
      <protection locked="0"/>
    </xf>
    <xf numFmtId="185" fontId="7" fillId="0" borderId="10" xfId="0" applyNumberFormat="1" applyFont="1" applyFill="1" applyBorder="1" applyAlignment="1" applyProtection="1">
      <alignment horizontal="left" vertical="top" wrapText="1"/>
      <protection locked="0"/>
    </xf>
    <xf numFmtId="0" fontId="0" fillId="0" borderId="0" xfId="0" applyAlignment="1">
      <alignment wrapText="1"/>
    </xf>
    <xf numFmtId="185" fontId="0" fillId="0" borderId="1" xfId="0" applyNumberFormat="1" applyFont="1" applyBorder="1" applyAlignment="1" applyProtection="1">
      <alignment horizontal="center" vertical="center"/>
      <protection locked="0"/>
    </xf>
    <xf numFmtId="183" fontId="21" fillId="0" borderId="1" xfId="0" applyNumberFormat="1" applyFont="1" applyBorder="1" applyAlignment="1">
      <alignment horizontal="center" vertical="center"/>
    </xf>
    <xf numFmtId="180" fontId="21" fillId="0" borderId="1" xfId="0" applyNumberFormat="1" applyFont="1" applyBorder="1" applyAlignment="1">
      <alignment horizontal="center" vertical="center"/>
    </xf>
    <xf numFmtId="186" fontId="0" fillId="0" borderId="1" xfId="0" applyNumberFormat="1" applyFont="1" applyFill="1" applyBorder="1" applyAlignment="1">
      <alignment horizontal="center" vertical="center"/>
    </xf>
    <xf numFmtId="185" fontId="7" fillId="0" borderId="1" xfId="0" applyNumberFormat="1" applyFont="1" applyFill="1" applyBorder="1" applyAlignment="1" applyProtection="1">
      <alignment horizontal="left" vertical="top" wrapText="1"/>
      <protection locked="0"/>
    </xf>
    <xf numFmtId="185" fontId="22" fillId="0" borderId="14" xfId="0" applyNumberFormat="1" applyFont="1" applyBorder="1" applyAlignment="1" applyProtection="1">
      <alignment horizontal="center" vertical="center"/>
      <protection hidden="1"/>
    </xf>
    <xf numFmtId="185" fontId="0" fillId="11" borderId="4" xfId="0" applyNumberFormat="1" applyFont="1" applyFill="1" applyBorder="1" applyAlignment="1" applyProtection="1">
      <alignment horizontal="center" vertical="center" wrapText="1"/>
      <protection locked="0"/>
    </xf>
    <xf numFmtId="180" fontId="22" fillId="0" borderId="14" xfId="0" applyNumberFormat="1" applyFont="1" applyBorder="1" applyAlignment="1" applyProtection="1">
      <alignment horizontal="center" vertical="center"/>
      <protection hidden="1"/>
    </xf>
    <xf numFmtId="186" fontId="0" fillId="11" borderId="4" xfId="0" applyNumberFormat="1" applyFont="1" applyFill="1" applyBorder="1" applyAlignment="1" applyProtection="1">
      <alignment horizontal="center" vertical="center" wrapText="1"/>
      <protection locked="0"/>
    </xf>
    <xf numFmtId="180" fontId="0" fillId="11" borderId="4" xfId="0" applyNumberFormat="1" applyFont="1" applyFill="1" applyBorder="1" applyAlignment="1" applyProtection="1">
      <alignment horizontal="center" vertical="center" wrapText="1"/>
      <protection locked="0"/>
    </xf>
    <xf numFmtId="180" fontId="0" fillId="11" borderId="4" xfId="0" applyNumberFormat="1" applyFill="1" applyBorder="1" applyAlignment="1" applyProtection="1">
      <alignment horizontal="center" vertical="center" wrapText="1"/>
      <protection locked="0"/>
    </xf>
    <xf numFmtId="180" fontId="10" fillId="0" borderId="1" xfId="0" applyNumberFormat="1" applyFont="1" applyFill="1" applyBorder="1" applyAlignment="1">
      <alignment horizontal="center" vertical="center"/>
    </xf>
    <xf numFmtId="180" fontId="25" fillId="0" borderId="1" xfId="0" applyNumberFormat="1" applyFont="1" applyFill="1" applyBorder="1" applyAlignment="1">
      <alignment horizontal="center" vertical="center"/>
    </xf>
    <xf numFmtId="0" fontId="0" fillId="0" borderId="1" xfId="0" applyFont="1" applyBorder="1" applyAlignment="1">
      <alignment vertical="center"/>
    </xf>
    <xf numFmtId="0" fontId="26" fillId="10" borderId="1" xfId="0" applyFont="1" applyFill="1" applyBorder="1" applyAlignment="1">
      <alignment horizontal="center" vertical="center" wrapText="1"/>
    </xf>
    <xf numFmtId="0" fontId="21" fillId="0" borderId="0" xfId="0" applyFont="1" applyAlignment="1">
      <alignment horizontal="center"/>
    </xf>
    <xf numFmtId="0" fontId="0" fillId="0" borderId="0" xfId="0" applyFont="1" applyAlignment="1">
      <alignment horizontal="center" vertical="center"/>
    </xf>
    <xf numFmtId="0" fontId="27" fillId="0" borderId="14" xfId="0" applyFont="1" applyBorder="1" applyAlignment="1">
      <alignment horizontal="center"/>
    </xf>
    <xf numFmtId="0" fontId="28" fillId="0" borderId="9" xfId="0" applyFont="1" applyBorder="1" applyAlignment="1">
      <alignment horizontal="center" vertical="center"/>
    </xf>
    <xf numFmtId="0" fontId="28" fillId="0" borderId="1" xfId="0" applyFont="1" applyBorder="1" applyAlignment="1">
      <alignment horizontal="center" vertical="center"/>
    </xf>
    <xf numFmtId="0" fontId="8" fillId="0" borderId="1" xfId="0" applyFont="1" applyBorder="1" applyAlignment="1">
      <alignment horizontal="center" vertical="center"/>
    </xf>
    <xf numFmtId="0" fontId="8" fillId="6" borderId="1" xfId="0" applyFont="1" applyFill="1" applyBorder="1" applyAlignment="1">
      <alignment horizontal="center" vertical="center"/>
    </xf>
    <xf numFmtId="178" fontId="0" fillId="14" borderId="4" xfId="0" applyNumberFormat="1" applyFont="1" applyFill="1" applyBorder="1" applyAlignment="1">
      <alignment horizontal="center" vertical="center"/>
    </xf>
    <xf numFmtId="20" fontId="24" fillId="3" borderId="1" xfId="0" applyNumberFormat="1" applyFont="1" applyFill="1" applyBorder="1" applyAlignment="1">
      <alignment horizontal="center"/>
    </xf>
    <xf numFmtId="180" fontId="29" fillId="0" borderId="1" xfId="0" applyNumberFormat="1" applyFont="1" applyBorder="1" applyAlignment="1">
      <alignment horizontal="center" vertical="center"/>
    </xf>
    <xf numFmtId="20" fontId="0" fillId="3" borderId="1" xfId="0" applyNumberFormat="1" applyFont="1" applyFill="1" applyBorder="1" applyAlignment="1">
      <alignment horizontal="center" vertical="center"/>
    </xf>
    <xf numFmtId="180" fontId="24" fillId="3" borderId="1" xfId="0" applyNumberFormat="1" applyFont="1" applyFill="1" applyBorder="1" applyAlignment="1">
      <alignment horizontal="center"/>
    </xf>
    <xf numFmtId="0" fontId="0" fillId="11" borderId="1" xfId="0" applyFont="1" applyFill="1" applyBorder="1" applyAlignment="1">
      <alignment horizontal="center" vertical="center"/>
    </xf>
    <xf numFmtId="178" fontId="0" fillId="14" borderId="15" xfId="0" applyNumberFormat="1" applyFont="1" applyFill="1" applyBorder="1" applyAlignment="1">
      <alignment horizontal="center" vertical="center"/>
    </xf>
    <xf numFmtId="0" fontId="30" fillId="11" borderId="1" xfId="0" applyFont="1" applyFill="1" applyBorder="1" applyAlignment="1">
      <alignment horizontal="center"/>
    </xf>
    <xf numFmtId="178" fontId="0" fillId="14" borderId="10" xfId="0" applyNumberFormat="1" applyFont="1" applyFill="1" applyBorder="1" applyAlignment="1">
      <alignment horizontal="center" vertical="center"/>
    </xf>
    <xf numFmtId="0" fontId="24" fillId="11" borderId="1" xfId="0" applyFont="1" applyFill="1" applyBorder="1" applyAlignment="1">
      <alignment horizontal="center"/>
    </xf>
    <xf numFmtId="0" fontId="31" fillId="11" borderId="1" xfId="0" applyFont="1" applyFill="1" applyBorder="1" applyAlignment="1">
      <alignment horizontal="center"/>
    </xf>
    <xf numFmtId="0" fontId="25" fillId="0" borderId="1" xfId="0" applyFont="1" applyBorder="1" applyAlignment="1">
      <alignment horizontal="center" vertical="center"/>
    </xf>
    <xf numFmtId="0" fontId="0" fillId="0" borderId="1" xfId="0" applyFont="1" applyBorder="1" applyAlignment="1">
      <alignment horizontal="center" vertical="center"/>
    </xf>
    <xf numFmtId="0" fontId="8" fillId="11" borderId="1" xfId="0" applyFont="1" applyFill="1" applyBorder="1" applyAlignment="1">
      <alignment horizontal="center"/>
    </xf>
    <xf numFmtId="0" fontId="22" fillId="0" borderId="14" xfId="0" applyFont="1" applyBorder="1" applyAlignment="1">
      <alignment horizontal="center" vertical="center"/>
    </xf>
    <xf numFmtId="0" fontId="29" fillId="6" borderId="1" xfId="0" applyFont="1" applyFill="1" applyBorder="1" applyAlignment="1">
      <alignment horizontal="center" vertical="center"/>
    </xf>
    <xf numFmtId="20" fontId="0" fillId="6" borderId="1" xfId="0" applyNumberFormat="1" applyFont="1" applyFill="1" applyBorder="1" applyAlignment="1">
      <alignment horizontal="center" vertical="center"/>
    </xf>
    <xf numFmtId="0" fontId="32" fillId="11" borderId="9" xfId="0" applyFont="1" applyFill="1" applyBorder="1" applyAlignment="1">
      <alignment horizontal="center"/>
    </xf>
    <xf numFmtId="0" fontId="32" fillId="11" borderId="1" xfId="0" applyFont="1" applyFill="1" applyBorder="1" applyAlignment="1">
      <alignment horizontal="center"/>
    </xf>
    <xf numFmtId="0" fontId="0" fillId="11" borderId="9" xfId="0" applyFont="1" applyFill="1" applyBorder="1" applyAlignment="1">
      <alignment horizontal="center" vertical="center"/>
    </xf>
    <xf numFmtId="0" fontId="0" fillId="11" borderId="9" xfId="0" applyFont="1" applyFill="1" applyBorder="1" applyAlignment="1">
      <alignment horizontal="center"/>
    </xf>
    <xf numFmtId="0" fontId="0" fillId="11" borderId="1" xfId="0" applyFont="1" applyFill="1" applyBorder="1" applyAlignment="1">
      <alignment horizontal="center"/>
    </xf>
    <xf numFmtId="0" fontId="24" fillId="11" borderId="9" xfId="0" applyFont="1" applyFill="1" applyBorder="1" applyAlignment="1">
      <alignment horizontal="center"/>
    </xf>
    <xf numFmtId="180" fontId="25" fillId="0" borderId="0" xfId="0" applyNumberFormat="1" applyFont="1" applyBorder="1" applyAlignment="1">
      <alignment horizontal="center" vertical="center"/>
    </xf>
    <xf numFmtId="0" fontId="8" fillId="3" borderId="1" xfId="0" applyFont="1" applyFill="1" applyBorder="1" applyAlignment="1">
      <alignment horizontal="left" vertical="center"/>
    </xf>
    <xf numFmtId="0" fontId="0" fillId="3" borderId="1" xfId="0" applyFont="1" applyFill="1" applyBorder="1" applyAlignment="1">
      <alignment horizontal="center" vertical="center"/>
    </xf>
    <xf numFmtId="0" fontId="8" fillId="4" borderId="1" xfId="0" applyFont="1" applyFill="1" applyBorder="1" applyAlignment="1">
      <alignment horizontal="center" vertical="center"/>
    </xf>
    <xf numFmtId="9" fontId="8" fillId="0" borderId="1" xfId="0" applyNumberFormat="1" applyFont="1" applyBorder="1" applyAlignment="1">
      <alignment horizontal="center" vertical="center"/>
    </xf>
    <xf numFmtId="20" fontId="8" fillId="4" borderId="1" xfId="0" applyNumberFormat="1" applyFont="1" applyFill="1" applyBorder="1" applyAlignment="1">
      <alignment horizontal="center" vertical="center"/>
    </xf>
    <xf numFmtId="0" fontId="33" fillId="0" borderId="1" xfId="0" applyFont="1" applyBorder="1" applyAlignment="1">
      <alignment horizontal="center" vertical="center"/>
    </xf>
    <xf numFmtId="180" fontId="0" fillId="11" borderId="1" xfId="0" applyNumberFormat="1" applyFont="1" applyFill="1" applyBorder="1" applyAlignment="1">
      <alignment horizontal="center" vertical="center"/>
    </xf>
    <xf numFmtId="0" fontId="34" fillId="11" borderId="1" xfId="0" applyFont="1" applyFill="1" applyBorder="1" applyAlignment="1">
      <alignment horizontal="center"/>
    </xf>
    <xf numFmtId="0" fontId="31" fillId="11" borderId="9" xfId="0" applyFont="1" applyFill="1" applyBorder="1" applyAlignment="1">
      <alignment horizontal="center" vertical="center"/>
    </xf>
    <xf numFmtId="0" fontId="31" fillId="11" borderId="1" xfId="0" applyFont="1" applyFill="1" applyBorder="1" applyAlignment="1">
      <alignment horizontal="center" vertical="center"/>
    </xf>
    <xf numFmtId="178" fontId="0" fillId="0" borderId="1" xfId="0" applyNumberFormat="1" applyFont="1" applyBorder="1" applyAlignment="1">
      <alignment vertical="center"/>
    </xf>
    <xf numFmtId="180" fontId="0" fillId="0" borderId="0" xfId="0" applyNumberFormat="1" applyFont="1" applyBorder="1" applyAlignment="1">
      <alignment vertical="center"/>
    </xf>
    <xf numFmtId="0" fontId="26" fillId="13" borderId="1" xfId="0" applyFont="1" applyFill="1" applyBorder="1" applyAlignment="1">
      <alignment horizontal="center" vertical="center" wrapText="1"/>
    </xf>
    <xf numFmtId="0" fontId="26" fillId="10" borderId="4" xfId="0" applyFont="1" applyFill="1" applyBorder="1" applyAlignment="1">
      <alignment horizontal="center" vertical="center" wrapText="1"/>
    </xf>
    <xf numFmtId="177" fontId="26" fillId="10" borderId="1" xfId="0" applyNumberFormat="1" applyFont="1" applyFill="1" applyBorder="1" applyAlignment="1" applyProtection="1">
      <alignment vertical="center" wrapText="1"/>
      <protection locked="0"/>
    </xf>
    <xf numFmtId="0" fontId="35" fillId="10" borderId="1" xfId="0" applyFont="1" applyFill="1" applyBorder="1" applyAlignment="1">
      <alignment horizontal="center" vertical="center" wrapText="1"/>
    </xf>
    <xf numFmtId="0" fontId="35" fillId="10" borderId="6" xfId="0" applyFont="1" applyFill="1" applyBorder="1" applyAlignment="1">
      <alignment horizontal="center" vertical="center" wrapText="1"/>
    </xf>
    <xf numFmtId="177" fontId="26" fillId="10" borderId="1" xfId="0" applyNumberFormat="1" applyFont="1" applyFill="1" applyBorder="1" applyAlignment="1" applyProtection="1">
      <alignment horizontal="center" vertical="center" wrapText="1"/>
      <protection locked="0"/>
    </xf>
    <xf numFmtId="0" fontId="11" fillId="0" borderId="0" xfId="0" applyFont="1" applyAlignment="1">
      <alignment horizontal="center"/>
    </xf>
    <xf numFmtId="0" fontId="8" fillId="0" borderId="0" xfId="0" applyFont="1" applyAlignment="1">
      <alignment horizontal="center"/>
    </xf>
    <xf numFmtId="0" fontId="36" fillId="0" borderId="0" xfId="0" applyFont="1" applyAlignment="1">
      <alignment horizontal="center"/>
    </xf>
    <xf numFmtId="179" fontId="36" fillId="0" borderId="0" xfId="0" applyNumberFormat="1" applyFont="1" applyAlignment="1">
      <alignment horizontal="center"/>
    </xf>
    <xf numFmtId="0" fontId="8" fillId="3" borderId="15" xfId="0" applyFont="1" applyFill="1" applyBorder="1" applyAlignment="1">
      <alignment horizontal="center"/>
    </xf>
    <xf numFmtId="0" fontId="36" fillId="0" borderId="0" xfId="0" applyNumberFormat="1" applyFont="1" applyAlignment="1">
      <alignment horizontal="center" wrapText="1"/>
    </xf>
    <xf numFmtId="0" fontId="37" fillId="0" borderId="0" xfId="0" applyFont="1" applyAlignment="1">
      <alignment horizontal="center"/>
    </xf>
    <xf numFmtId="0" fontId="38" fillId="3" borderId="0" xfId="0" applyFont="1" applyFill="1" applyBorder="1" applyAlignment="1">
      <alignment horizontal="center" vertical="center"/>
    </xf>
    <xf numFmtId="0" fontId="38" fillId="3" borderId="1" xfId="0" applyFont="1" applyFill="1" applyBorder="1" applyAlignment="1">
      <alignment horizontal="center" vertical="center"/>
    </xf>
    <xf numFmtId="0" fontId="39" fillId="3" borderId="3" xfId="0" applyFont="1" applyFill="1" applyBorder="1" applyAlignment="1">
      <alignment horizontal="center" vertical="center"/>
    </xf>
    <xf numFmtId="0" fontId="39" fillId="0" borderId="1" xfId="0" applyFont="1" applyBorder="1" applyAlignment="1">
      <alignment horizontal="center" vertical="center"/>
    </xf>
    <xf numFmtId="0" fontId="30" fillId="3" borderId="14" xfId="0" applyFont="1" applyFill="1" applyBorder="1" applyAlignment="1">
      <alignment horizontal="center" vertical="center"/>
    </xf>
    <xf numFmtId="0" fontId="40" fillId="4" borderId="1" xfId="0" applyNumberFormat="1" applyFont="1" applyFill="1" applyBorder="1" applyAlignment="1">
      <alignment horizontal="center" vertical="center"/>
    </xf>
    <xf numFmtId="0" fontId="30" fillId="3" borderId="16" xfId="0" applyFont="1" applyFill="1" applyBorder="1" applyAlignment="1">
      <alignment horizontal="center" vertical="center"/>
    </xf>
    <xf numFmtId="0" fontId="29" fillId="0" borderId="1" xfId="0" applyFont="1" applyBorder="1" applyAlignment="1">
      <alignment horizontal="center" vertical="center"/>
    </xf>
    <xf numFmtId="0" fontId="29" fillId="0" borderId="6" xfId="0" applyFont="1" applyBorder="1" applyAlignment="1">
      <alignment horizontal="center" vertical="center"/>
    </xf>
    <xf numFmtId="0" fontId="8" fillId="0" borderId="1" xfId="0" applyFont="1" applyBorder="1" applyAlignment="1">
      <alignment horizontal="center" vertical="center" wrapText="1"/>
    </xf>
    <xf numFmtId="0" fontId="29" fillId="0" borderId="1" xfId="0" applyFont="1" applyBorder="1" applyAlignment="1">
      <alignment horizontal="center"/>
    </xf>
    <xf numFmtId="20" fontId="29" fillId="0" borderId="1" xfId="0" applyNumberFormat="1" applyFont="1" applyBorder="1" applyAlignment="1">
      <alignment horizontal="center"/>
    </xf>
    <xf numFmtId="180" fontId="29" fillId="0" borderId="1" xfId="0" applyNumberFormat="1" applyFont="1" applyFill="1" applyBorder="1" applyAlignment="1">
      <alignment horizontal="center" vertical="center"/>
    </xf>
    <xf numFmtId="0" fontId="39" fillId="0" borderId="6" xfId="0" applyFont="1" applyBorder="1" applyAlignment="1">
      <alignment horizontal="center" vertical="center"/>
    </xf>
    <xf numFmtId="0" fontId="39" fillId="0" borderId="9" xfId="0" applyFont="1" applyBorder="1" applyAlignment="1">
      <alignment horizontal="center" vertical="center"/>
    </xf>
    <xf numFmtId="0" fontId="28" fillId="0" borderId="6" xfId="0" applyFont="1" applyBorder="1" applyAlignment="1">
      <alignment horizontal="center" vertical="center"/>
    </xf>
    <xf numFmtId="179" fontId="28" fillId="0" borderId="6" xfId="0" applyNumberFormat="1" applyFont="1" applyBorder="1" applyAlignment="1">
      <alignment horizontal="center" vertical="center"/>
    </xf>
    <xf numFmtId="179" fontId="28" fillId="0" borderId="9" xfId="0" applyNumberFormat="1" applyFont="1" applyBorder="1" applyAlignment="1">
      <alignment horizontal="center" vertical="center"/>
    </xf>
    <xf numFmtId="179" fontId="8" fillId="3" borderId="1" xfId="0" applyNumberFormat="1" applyFont="1" applyFill="1" applyBorder="1" applyAlignment="1" applyProtection="1">
      <alignment horizontal="center" vertical="center" wrapText="1"/>
      <protection locked="0"/>
    </xf>
    <xf numFmtId="179" fontId="30" fillId="11" borderId="1" xfId="0" applyNumberFormat="1" applyFont="1" applyFill="1" applyBorder="1" applyAlignment="1">
      <alignment horizontal="center"/>
    </xf>
    <xf numFmtId="179" fontId="24" fillId="11" borderId="1" xfId="0" applyNumberFormat="1" applyFont="1" applyFill="1" applyBorder="1" applyAlignment="1">
      <alignment horizontal="center"/>
    </xf>
    <xf numFmtId="179" fontId="0" fillId="11" borderId="1" xfId="0" applyNumberFormat="1" applyFont="1" applyFill="1" applyBorder="1" applyAlignment="1">
      <alignment horizontal="center" vertical="center"/>
    </xf>
    <xf numFmtId="0" fontId="41" fillId="11" borderId="1" xfId="0" applyFont="1" applyFill="1" applyBorder="1" applyAlignment="1">
      <alignment horizontal="center"/>
    </xf>
    <xf numFmtId="0" fontId="36" fillId="11" borderId="1" xfId="0" applyFont="1" applyFill="1" applyBorder="1" applyAlignment="1">
      <alignment horizontal="center"/>
    </xf>
    <xf numFmtId="179" fontId="36" fillId="11" borderId="1" xfId="0" applyNumberFormat="1" applyFont="1" applyFill="1" applyBorder="1" applyAlignment="1">
      <alignment horizontal="center"/>
    </xf>
    <xf numFmtId="0" fontId="39" fillId="3" borderId="15" xfId="0" applyFont="1" applyFill="1" applyBorder="1" applyAlignment="1">
      <alignment horizontal="center" vertical="center"/>
    </xf>
    <xf numFmtId="0" fontId="39" fillId="0" borderId="5" xfId="0" applyFont="1" applyBorder="1" applyAlignment="1">
      <alignment horizontal="center" vertical="center"/>
    </xf>
    <xf numFmtId="0" fontId="39" fillId="0" borderId="14" xfId="0" applyFont="1" applyBorder="1" applyAlignment="1">
      <alignment horizontal="center" vertical="center"/>
    </xf>
    <xf numFmtId="0" fontId="28" fillId="3" borderId="15" xfId="0" applyFont="1" applyFill="1" applyBorder="1" applyAlignment="1">
      <alignment vertical="center"/>
    </xf>
    <xf numFmtId="0" fontId="28" fillId="0" borderId="8" xfId="0" applyFont="1" applyBorder="1" applyAlignment="1">
      <alignment vertical="center"/>
    </xf>
    <xf numFmtId="0" fontId="8" fillId="4" borderId="6" xfId="0" applyFont="1" applyFill="1" applyBorder="1" applyAlignment="1">
      <alignment horizontal="center" vertical="center" wrapText="1"/>
    </xf>
    <xf numFmtId="0" fontId="8" fillId="3" borderId="15" xfId="0" applyFont="1" applyFill="1" applyBorder="1" applyAlignment="1">
      <alignment horizontal="center" vertical="center"/>
    </xf>
    <xf numFmtId="0" fontId="8" fillId="0" borderId="17" xfId="0" applyFont="1" applyBorder="1" applyAlignment="1">
      <alignment horizontal="center" vertical="center"/>
    </xf>
    <xf numFmtId="0" fontId="8" fillId="0" borderId="4" xfId="0" applyFont="1" applyBorder="1" applyAlignment="1">
      <alignment horizontal="center" vertical="center"/>
    </xf>
    <xf numFmtId="0" fontId="32" fillId="11" borderId="6" xfId="0" applyFont="1" applyFill="1" applyBorder="1" applyAlignment="1">
      <alignment horizontal="center"/>
    </xf>
    <xf numFmtId="0" fontId="24" fillId="3" borderId="15" xfId="0" applyFont="1" applyFill="1" applyBorder="1" applyAlignment="1">
      <alignment horizontal="center"/>
    </xf>
    <xf numFmtId="0" fontId="0" fillId="11" borderId="6" xfId="0" applyFont="1" applyFill="1" applyBorder="1" applyAlignment="1">
      <alignment horizontal="center" vertical="center"/>
    </xf>
    <xf numFmtId="0" fontId="0" fillId="3" borderId="15" xfId="0" applyFont="1" applyFill="1" applyBorder="1" applyAlignment="1">
      <alignment horizontal="center" vertical="center"/>
    </xf>
    <xf numFmtId="0" fontId="8" fillId="11" borderId="6" xfId="0" applyFont="1" applyFill="1" applyBorder="1" applyAlignment="1">
      <alignment horizontal="center"/>
    </xf>
    <xf numFmtId="0" fontId="31" fillId="3" borderId="15" xfId="0" applyFont="1" applyFill="1" applyBorder="1" applyAlignment="1">
      <alignment horizontal="center"/>
    </xf>
    <xf numFmtId="0" fontId="28" fillId="0" borderId="6" xfId="0" applyFont="1" applyBorder="1" applyAlignment="1">
      <alignment vertical="center"/>
    </xf>
    <xf numFmtId="0" fontId="42" fillId="0" borderId="9" xfId="0" applyFont="1" applyBorder="1" applyAlignment="1">
      <alignment vertical="center"/>
    </xf>
    <xf numFmtId="0" fontId="28" fillId="0" borderId="9" xfId="0" applyFont="1" applyBorder="1" applyAlignment="1">
      <alignment vertical="center"/>
    </xf>
    <xf numFmtId="177" fontId="8" fillId="3" borderId="1" xfId="0" applyNumberFormat="1" applyFont="1" applyFill="1" applyBorder="1" applyAlignment="1" applyProtection="1">
      <alignment vertical="center" wrapText="1"/>
      <protection locked="0"/>
    </xf>
    <xf numFmtId="179" fontId="8" fillId="3" borderId="1" xfId="0" applyNumberFormat="1" applyFont="1" applyFill="1" applyBorder="1" applyAlignment="1" applyProtection="1">
      <alignment vertical="center" wrapText="1"/>
      <protection locked="0"/>
    </xf>
    <xf numFmtId="177" fontId="8" fillId="3" borderId="6" xfId="0" applyNumberFormat="1" applyFont="1" applyFill="1" applyBorder="1" applyAlignment="1" applyProtection="1">
      <alignment vertical="center" wrapText="1"/>
      <protection locked="0"/>
    </xf>
    <xf numFmtId="0" fontId="39" fillId="0" borderId="14" xfId="0" applyNumberFormat="1" applyFont="1" applyBorder="1" applyAlignment="1">
      <alignment horizontal="center" vertical="center" wrapText="1"/>
    </xf>
    <xf numFmtId="0" fontId="39" fillId="0" borderId="0" xfId="0" applyFont="1" applyAlignment="1">
      <alignment horizontal="center" vertical="center"/>
    </xf>
    <xf numFmtId="0" fontId="28" fillId="0" borderId="9" xfId="0" applyNumberFormat="1" applyFont="1" applyBorder="1" applyAlignment="1">
      <alignment horizontal="center" vertical="center" wrapText="1"/>
    </xf>
    <xf numFmtId="0" fontId="43" fillId="0" borderId="1" xfId="0" applyFont="1" applyBorder="1" applyAlignment="1">
      <alignment horizontal="center" vertical="center"/>
    </xf>
    <xf numFmtId="0" fontId="8" fillId="4" borderId="6" xfId="0" applyNumberFormat="1" applyFont="1" applyFill="1" applyBorder="1" applyAlignment="1">
      <alignment horizontal="left" vertical="center" wrapText="1"/>
    </xf>
    <xf numFmtId="0" fontId="8" fillId="4" borderId="4" xfId="0" applyFont="1" applyFill="1" applyBorder="1" applyAlignment="1">
      <alignment horizontal="center" vertical="center"/>
    </xf>
    <xf numFmtId="0" fontId="24" fillId="11" borderId="1" xfId="0" applyNumberFormat="1" applyFont="1" applyFill="1" applyBorder="1" applyAlignment="1">
      <alignment horizontal="center" wrapText="1"/>
    </xf>
    <xf numFmtId="0" fontId="31" fillId="0" borderId="1" xfId="0" applyFont="1" applyBorder="1" applyAlignment="1">
      <alignment horizontal="center"/>
    </xf>
    <xf numFmtId="0" fontId="0" fillId="11" borderId="1" xfId="0" applyNumberFormat="1" applyFont="1" applyFill="1" applyBorder="1" applyAlignment="1">
      <alignment horizontal="center" vertical="center" wrapText="1"/>
    </xf>
    <xf numFmtId="20" fontId="0" fillId="11" borderId="1" xfId="0" applyNumberFormat="1" applyFont="1" applyFill="1" applyBorder="1" applyAlignment="1">
      <alignment horizontal="center" vertical="center"/>
    </xf>
    <xf numFmtId="0" fontId="44" fillId="0" borderId="0" xfId="0" applyFont="1" applyBorder="1" applyAlignment="1">
      <alignment horizontal="center"/>
    </xf>
    <xf numFmtId="0" fontId="21" fillId="0" borderId="0" xfId="0" applyFont="1" applyBorder="1" applyAlignment="1">
      <alignment horizontal="center"/>
    </xf>
    <xf numFmtId="180" fontId="0" fillId="0" borderId="0" xfId="0" applyNumberFormat="1" applyBorder="1" applyAlignment="1">
      <alignment horizontal="center" vertical="center"/>
    </xf>
    <xf numFmtId="178" fontId="21" fillId="0" borderId="0" xfId="0" applyNumberFormat="1" applyFont="1" applyAlignment="1">
      <alignment horizontal="center" vertical="center"/>
    </xf>
    <xf numFmtId="180" fontId="45" fillId="0" borderId="1" xfId="0" applyNumberFormat="1" applyFont="1" applyBorder="1" applyAlignment="1">
      <alignment horizontal="center" vertical="center"/>
    </xf>
    <xf numFmtId="58" fontId="46" fillId="0" borderId="1" xfId="0" applyNumberFormat="1" applyFont="1" applyBorder="1" applyAlignment="1">
      <alignment horizontal="center" vertical="center" wrapText="1"/>
    </xf>
    <xf numFmtId="0" fontId="47" fillId="0" borderId="1" xfId="0" applyFont="1" applyBorder="1" applyAlignment="1">
      <alignment horizontal="center"/>
    </xf>
    <xf numFmtId="0" fontId="48" fillId="0" borderId="1" xfId="0" applyFont="1" applyBorder="1" applyAlignment="1">
      <alignment horizontal="center"/>
    </xf>
    <xf numFmtId="179" fontId="0" fillId="11" borderId="1" xfId="0" applyNumberFormat="1" applyFont="1" applyFill="1" applyBorder="1" applyAlignment="1">
      <alignment horizontal="center"/>
    </xf>
    <xf numFmtId="179" fontId="32" fillId="11" borderId="1" xfId="0" applyNumberFormat="1" applyFont="1" applyFill="1" applyBorder="1" applyAlignment="1">
      <alignment horizontal="center"/>
    </xf>
    <xf numFmtId="179" fontId="47" fillId="0" borderId="1" xfId="0" applyNumberFormat="1" applyFont="1" applyBorder="1" applyAlignment="1">
      <alignment horizontal="center"/>
    </xf>
    <xf numFmtId="179" fontId="48" fillId="0" borderId="1" xfId="0" applyNumberFormat="1" applyFont="1" applyBorder="1" applyAlignment="1">
      <alignment horizontal="center"/>
    </xf>
    <xf numFmtId="0" fontId="31" fillId="11" borderId="6" xfId="0" applyFont="1" applyFill="1" applyBorder="1" applyAlignment="1">
      <alignment horizontal="center"/>
    </xf>
    <xf numFmtId="0" fontId="31" fillId="11" borderId="6" xfId="0" applyFont="1" applyFill="1" applyBorder="1" applyAlignment="1">
      <alignment horizontal="center" vertical="center"/>
    </xf>
    <xf numFmtId="0" fontId="31" fillId="3" borderId="15" xfId="0" applyFont="1" applyFill="1" applyBorder="1" applyAlignment="1">
      <alignment horizontal="center" vertical="center"/>
    </xf>
    <xf numFmtId="0" fontId="31" fillId="11" borderId="9" xfId="0" applyFont="1" applyFill="1" applyBorder="1" applyAlignment="1">
      <alignment horizontal="center"/>
    </xf>
    <xf numFmtId="0" fontId="24" fillId="11" borderId="6" xfId="0" applyFont="1" applyFill="1" applyBorder="1" applyAlignment="1">
      <alignment horizontal="center"/>
    </xf>
    <xf numFmtId="0" fontId="34" fillId="11" borderId="6" xfId="0" applyFont="1" applyFill="1" applyBorder="1" applyAlignment="1">
      <alignment horizontal="center"/>
    </xf>
    <xf numFmtId="0" fontId="34" fillId="3" borderId="15" xfId="0" applyFont="1" applyFill="1" applyBorder="1" applyAlignment="1">
      <alignment horizontal="center"/>
    </xf>
    <xf numFmtId="0" fontId="32" fillId="3" borderId="15" xfId="0" applyFont="1" applyFill="1" applyBorder="1" applyAlignment="1">
      <alignment horizontal="center"/>
    </xf>
    <xf numFmtId="0" fontId="47" fillId="0" borderId="6" xfId="0" applyFont="1" applyBorder="1" applyAlignment="1">
      <alignment horizontal="center"/>
    </xf>
    <xf numFmtId="0" fontId="47" fillId="3" borderId="15" xfId="0" applyFont="1" applyFill="1" applyBorder="1" applyAlignment="1">
      <alignment horizontal="center"/>
    </xf>
    <xf numFmtId="0" fontId="48" fillId="0" borderId="6" xfId="0" applyFont="1" applyBorder="1" applyAlignment="1">
      <alignment horizontal="center"/>
    </xf>
    <xf numFmtId="0" fontId="48" fillId="3" borderId="15" xfId="0" applyFont="1" applyFill="1" applyBorder="1" applyAlignment="1">
      <alignment horizontal="center"/>
    </xf>
    <xf numFmtId="0" fontId="21" fillId="0" borderId="1" xfId="0" applyFont="1" applyBorder="1" applyAlignment="1">
      <alignment horizontal="center"/>
    </xf>
    <xf numFmtId="0" fontId="0" fillId="11" borderId="1" xfId="0" applyNumberFormat="1" applyFont="1" applyFill="1" applyBorder="1" applyAlignment="1">
      <alignment horizontal="center" vertical="center"/>
    </xf>
    <xf numFmtId="179" fontId="31" fillId="11" borderId="1" xfId="0" applyNumberFormat="1" applyFont="1" applyFill="1" applyBorder="1" applyAlignment="1">
      <alignment horizontal="center"/>
    </xf>
    <xf numFmtId="179" fontId="31" fillId="11" borderId="1" xfId="0" applyNumberFormat="1" applyFont="1" applyFill="1" applyBorder="1" applyAlignment="1">
      <alignment horizontal="center" vertical="center"/>
    </xf>
    <xf numFmtId="0" fontId="32" fillId="11" borderId="1" xfId="0" applyNumberFormat="1" applyFont="1" applyFill="1" applyBorder="1" applyAlignment="1">
      <alignment horizontal="center" wrapText="1"/>
    </xf>
    <xf numFmtId="0" fontId="47" fillId="0" borderId="1" xfId="0" applyNumberFormat="1" applyFont="1" applyBorder="1" applyAlignment="1">
      <alignment horizontal="center" wrapText="1"/>
    </xf>
    <xf numFmtId="0" fontId="48" fillId="0" borderId="1" xfId="0" applyNumberFormat="1" applyFont="1" applyBorder="1" applyAlignment="1">
      <alignment horizontal="center" wrapText="1"/>
    </xf>
    <xf numFmtId="0" fontId="47" fillId="0" borderId="0" xfId="0" applyFont="1" applyBorder="1" applyAlignment="1">
      <alignment horizontal="center"/>
    </xf>
    <xf numFmtId="0" fontId="48" fillId="0" borderId="0" xfId="0" applyFont="1" applyBorder="1" applyAlignment="1">
      <alignment horizont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_ET_STYLE_NoName_00_" xfId="17"/>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常规_6" xfId="52"/>
  </cellStyles>
  <dxfs count="1">
    <dxf>
      <font>
        <color indexed="10"/>
      </font>
    </dxf>
  </dxfs>
  <tableStyles count="0" defaultTableStyle="TableStyleMedium9" defaultPivotStyle="PivotStyleLight16"/>
  <colors>
    <mruColors>
      <color rgb="0099CCFF"/>
      <color rgb="00003366"/>
      <color rgb="00FFFF00"/>
      <color rgb="00CCFFFF"/>
      <color rgb="0092D050"/>
      <color rgb="00CCCCFF"/>
      <color rgb="00FF0000"/>
      <color rgb="00FFFFFF"/>
      <color rgb="0000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3529696749901"/>
          <c:h val="0.54024808636689"/>
        </c:manualLayout>
      </c:layout>
      <c:lineChart>
        <c:grouping val="standard"/>
        <c:varyColors val="0"/>
        <c:ser>
          <c:idx val="0"/>
          <c:order val="0"/>
          <c:tx>
            <c:strRef>
              <c:f>'5烧主抽电耗'!$J$2</c:f>
              <c:strCache>
                <c:ptCount val="1"/>
                <c:pt idx="0">
                  <c:v>主抽南用电量，kWh</c:v>
                </c:pt>
              </c:strCache>
            </c:strRef>
          </c:tx>
          <c:spPr>
            <a:ln w="38100" cap="rnd" cmpd="sng" algn="ctr">
              <a:solidFill>
                <a:srgbClr val="0000FF">
                  <a:alpha val="100000"/>
                </a:srgbClr>
              </a:solidFill>
              <a:prstDash val="solid"/>
              <a:round/>
            </a:ln>
            <a:effectLst/>
          </c:spPr>
          <c:marker>
            <c:symbol val="none"/>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'5烧主抽电耗'!$J$3:$J$95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234272064"/>
        <c:axId val="232766352"/>
      </c:lineChart>
      <c:lineChart>
        <c:grouping val="standard"/>
        <c:varyColors val="0"/>
        <c:ser>
          <c:idx val="1"/>
          <c:order val="1"/>
          <c:tx>
            <c:strRef>
              <c:f>'5烧主抽电耗'!$P$2</c:f>
              <c:strCache>
                <c:ptCount val="1"/>
                <c:pt idx="0">
                  <c:v>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'5烧主抽电耗'!$P$3:$P$95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'5烧主抽电耗'!$T$2</c:f>
              <c:strCache>
                <c:ptCount val="1"/>
                <c:pt idx="0">
                  <c:v>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'5烧主抽电耗'!$T$3:$T$95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'5烧主抽电耗'!$AG$3:$AG$95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62896"/>
        <c:axId val="676163456"/>
      </c:lineChart>
      <c:catAx>
        <c:axId val="234272064"/>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232766352"/>
        <c:crosses val="autoZero"/>
        <c:auto val="0"/>
        <c:lblAlgn val="ctr"/>
        <c:lblOffset val="100"/>
        <c:tickLblSkip val="2"/>
        <c:noMultiLvlLbl val="0"/>
      </c:catAx>
      <c:valAx>
        <c:axId val="232766352"/>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234272064"/>
        <c:crosses val="autoZero"/>
        <c:crossBetween val="between"/>
      </c:valAx>
      <c:catAx>
        <c:axId val="67616289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3456"/>
        <c:crosses val="autoZero"/>
        <c:auto val="1"/>
        <c:lblAlgn val="ctr"/>
        <c:lblOffset val="100"/>
        <c:noMultiLvlLbl val="0"/>
      </c:catAx>
      <c:valAx>
        <c:axId val="676163456"/>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289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70281888138596"/>
          <c:w val="0.268"/>
          <c:h val="0.099"/>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069482688157"/>
          <c:h val="0.537152108794587"/>
        </c:manualLayout>
      </c:layout>
      <c:lineChart>
        <c:grouping val="standard"/>
        <c:varyColors val="0"/>
        <c:ser>
          <c:idx val="0"/>
          <c:order val="0"/>
          <c:tx>
            <c:strRef>
              <c:f>'5烧主抽电耗'!$K$2</c:f>
              <c:strCache>
                <c:ptCount val="1"/>
                <c:pt idx="0">
                  <c:v>主抽北用电量，kWh</c:v>
                </c:pt>
              </c:strCache>
            </c:strRef>
          </c:tx>
          <c:spPr>
            <a:ln w="38100" cap="rnd" cmpd="sng" algn="ctr">
              <a:solidFill>
                <a:srgbClr val="0000FF">
                  <a:alpha val="100000"/>
                </a:srgbClr>
              </a:solidFill>
              <a:prstDash val="solid"/>
              <a:round/>
            </a:ln>
            <a:effectLst/>
          </c:spPr>
          <c:marker>
            <c:symbol val="none"/>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'5烧主抽电耗'!$K$3:$K$95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676169056"/>
        <c:axId val="676169616"/>
      </c:lineChart>
      <c:lineChart>
        <c:grouping val="standard"/>
        <c:varyColors val="0"/>
        <c:ser>
          <c:idx val="1"/>
          <c:order val="1"/>
          <c:tx>
            <c:strRef>
              <c:f>'5烧主抽电耗'!$R$2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'5烧主抽电耗'!$R$3:$R$95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'5烧主抽电耗'!$U$3:$U$95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'5烧主抽电耗'!$AH$2</c:f>
              <c:strCache>
                <c:ptCount val="1"/>
                <c:pt idx="0">
                  <c:v>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'5烧主抽电耗'!$AH$3:$AH$95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0176"/>
        <c:axId val="676170736"/>
      </c:lineChart>
      <c:catAx>
        <c:axId val="676169056"/>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9616"/>
        <c:crosses val="autoZero"/>
        <c:auto val="0"/>
        <c:lblAlgn val="ctr"/>
        <c:lblOffset val="100"/>
        <c:tickLblSkip val="2"/>
        <c:noMultiLvlLbl val="0"/>
      </c:catAx>
      <c:valAx>
        <c:axId val="676169616"/>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9056"/>
        <c:crosses val="autoZero"/>
        <c:crossBetween val="between"/>
      </c:valAx>
      <c:catAx>
        <c:axId val="67617017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0736"/>
        <c:crosses val="autoZero"/>
        <c:auto val="1"/>
        <c:lblAlgn val="ctr"/>
        <c:lblOffset val="100"/>
        <c:noMultiLvlLbl val="0"/>
      </c:catAx>
      <c:valAx>
        <c:axId val="676170736"/>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017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23840634471775"/>
          <c:w val="0.2702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6烧主抽南电耗参数趋势</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0747616871183"/>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37152108794587"/>
        </c:manualLayout>
      </c:layout>
      <c:lineChart>
        <c:grouping val="standard"/>
        <c:varyColors val="0"/>
        <c:ser>
          <c:idx val="0"/>
          <c:order val="0"/>
          <c:tx>
            <c:strRef>
              <c:f>'6烧主抽电耗'!$J$2</c:f>
              <c:strCache>
                <c:ptCount val="1"/>
                <c:pt idx="0">
                  <c:v>主抽南用电量，kWh</c:v>
                </c:pt>
              </c:strCache>
            </c:strRef>
          </c:tx>
          <c:spPr>
            <a:ln w="38100" cap="rnd" cmpd="sng" algn="ctr">
              <a:solidFill>
                <a:srgbClr val="0000FF">
                  <a:alpha val="100000"/>
                </a:srgbClr>
              </a:solidFill>
              <a:prstDash val="solid"/>
              <a:round/>
            </a:ln>
            <a:effectLst/>
          </c:spPr>
          <c:marker>
            <c:symbol val="circle"/>
            <c:size val="5"/>
            <c:spPr>
              <a:solidFill>
                <a:srgbClr val="000000">
                  <a:alpha val="100000"/>
                </a:srgbClr>
              </a:solidFill>
              <a:ln w="6350" cap="flat" cmpd="sng" algn="ctr">
                <a:solidFill>
                  <a:srgbClr val="00000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'6烧主抽电耗'!$J$3:$J$95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175776"/>
        <c:axId val="676176336"/>
      </c:lineChart>
      <c:lineChart>
        <c:grouping val="standard"/>
        <c:varyColors val="0"/>
        <c:ser>
          <c:idx val="1"/>
          <c:order val="1"/>
          <c:tx>
            <c:strRef>
              <c:f>'6烧主抽电耗'!$P$2</c:f>
              <c:strCache>
                <c:ptCount val="1"/>
                <c:pt idx="0">
                  <c:v>南烟道温度，℃</c:v>
                </c:pt>
              </c:strCache>
            </c:strRef>
          </c:tx>
          <c:spPr>
            <a:ln w="38100" cap="rnd" cmpd="sng" algn="ctr">
              <a:solidFill>
                <a:srgbClr val="FF00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'6烧主抽电耗'!$P$3:$P$95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'6烧主抽电耗'!$T$2</c:f>
              <c:strCache>
                <c:ptCount val="1"/>
                <c:pt idx="0">
                  <c:v>南废气阀门开度</c:v>
                </c:pt>
              </c:strCache>
            </c:strRef>
          </c:tx>
          <c:spPr>
            <a:ln w="38100" cap="rnd" cmpd="sng" algn="ctr">
              <a:solidFill>
                <a:srgbClr val="00FF00">
                  <a:alpha val="100000"/>
                </a:srgbClr>
              </a:solidFill>
              <a:prstDash val="solid"/>
              <a:round/>
            </a:ln>
            <a:effectLst/>
          </c:spPr>
          <c:marker>
            <c:symbol val="x"/>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'6烧主抽电耗'!$T$3:$T$95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'6烧主抽电耗'!$AG$3:$AG$95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6896"/>
        <c:axId val="676177456"/>
      </c:lineChart>
      <c:catAx>
        <c:axId val="676175776"/>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6336"/>
        <c:crosses val="autoZero"/>
        <c:auto val="0"/>
        <c:lblAlgn val="ctr"/>
        <c:lblOffset val="100"/>
        <c:tickLblSkip val="2"/>
        <c:noMultiLvlLbl val="0"/>
      </c:catAx>
      <c:valAx>
        <c:axId val="676176336"/>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5776"/>
        <c:crosses val="autoZero"/>
        <c:crossBetween val="between"/>
      </c:valAx>
      <c:catAx>
        <c:axId val="67617689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7456"/>
        <c:crosses val="autoZero"/>
        <c:auto val="1"/>
        <c:lblAlgn val="ctr"/>
        <c:lblOffset val="100"/>
        <c:noMultiLvlLbl val="0"/>
      </c:catAx>
      <c:valAx>
        <c:axId val="676177456"/>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6896"/>
        <c:crosses val="max"/>
        <c:crossBetween val="between"/>
        <c:majorUnit val="5"/>
      </c:valAx>
      <c:spPr>
        <a:solidFill>
          <a:srgbClr val="FFFFFF">
            <a:alpha val="100000"/>
          </a:srgbClr>
        </a:solidFill>
        <a:ln w="3175">
          <a:noFill/>
        </a:ln>
        <a:effectLst/>
      </c:spPr>
    </c:plotArea>
    <c:legend>
      <c:legendPos val="r"/>
      <c:layout>
        <c:manualLayout>
          <c:xMode val="edge"/>
          <c:yMode val="edge"/>
          <c:x val="0.596035877587307"/>
          <c:y val="0.0108360758310784"/>
          <c:w val="0.2787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6烧主抽北电耗参数趋势图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3582571098525"/>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97523671454497"/>
        </c:manualLayout>
      </c:layout>
      <c:lineChart>
        <c:grouping val="standard"/>
        <c:varyColors val="0"/>
        <c:ser>
          <c:idx val="0"/>
          <c:order val="0"/>
          <c:tx>
            <c:strRef>
              <c:f>'6烧主抽电耗'!$K$2</c:f>
              <c:strCache>
                <c:ptCount val="1"/>
                <c:pt idx="0">
                  <c:v>主抽北用电量，kWh</c:v>
                </c:pt>
              </c:strCache>
            </c:strRef>
          </c:tx>
          <c:spPr>
            <a:ln w="38100" cap="rnd" cmpd="sng" algn="ctr">
              <a:solidFill>
                <a:srgbClr val="0000FF">
                  <a:alpha val="100000"/>
                </a:srgbClr>
              </a:solidFill>
              <a:prstDash val="solid"/>
              <a:round/>
            </a:ln>
            <a:effectLst/>
          </c:spPr>
          <c:marker>
            <c:symbol val="triangle"/>
            <c:size val="5"/>
            <c:spPr>
              <a:solidFill>
                <a:srgbClr val="000000">
                  <a:alpha val="100000"/>
                </a:srgbClr>
              </a:solidFill>
              <a:ln w="6350" cap="flat" cmpd="sng" algn="ctr">
                <a:solidFill>
                  <a:srgbClr val="00000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'6烧主抽电耗'!$K$3:$K$95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224080"/>
        <c:axId val="676224640"/>
      </c:lineChart>
      <c:lineChart>
        <c:grouping val="standard"/>
        <c:varyColors val="0"/>
        <c:ser>
          <c:idx val="1"/>
          <c:order val="1"/>
          <c:tx>
            <c:strRef>
              <c:f>'6烧主抽电耗'!$R$2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'6烧主抽电耗'!$R$3:$R$95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'6烧主抽电耗'!$U$3:$U$95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'6烧主抽电耗'!$AH$2</c:f>
              <c:strCache>
                <c:ptCount val="1"/>
                <c:pt idx="0">
                  <c:v>北负压取正</c:v>
                </c:pt>
              </c:strCache>
            </c:strRef>
          </c:tx>
          <c:spPr>
            <a:ln w="38100" cap="rnd" cmpd="sng" algn="ctr">
              <a:solidFill>
                <a:srgbClr val="FF00FF">
                  <a:alpha val="100000"/>
                </a:srgbClr>
              </a:solidFill>
              <a:prstDash val="solid"/>
              <a:round/>
            </a:ln>
            <a:effectLst/>
          </c:spPr>
          <c:marker>
            <c:symbol val="x"/>
            <c:size val="5"/>
            <c:spPr>
              <a:noFill/>
              <a:ln w="6350" cap="flat" cmpd="sng" algn="ctr">
                <a:solidFill>
                  <a:srgbClr val="000000">
                    <a:alpha val="100000"/>
                  </a:srgbClr>
                </a:solidFill>
                <a:prstDash val="solid"/>
                <a:round/>
              </a:ln>
              <a:effectLst/>
            </c:spPr>
          </c:marker>
          <c:dLbls>
            <c:delete val="1"/>
          </c:dLbls>
          <c:val>
            <c:numRef>
              <c:f>'6烧主抽电耗'!$AH$3:$AH$95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225200"/>
        <c:axId val="676225760"/>
      </c:lineChart>
      <c:catAx>
        <c:axId val="676224080"/>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4640"/>
        <c:crosses val="autoZero"/>
        <c:auto val="0"/>
        <c:lblAlgn val="ctr"/>
        <c:lblOffset val="100"/>
        <c:tickLblSkip val="2"/>
        <c:noMultiLvlLbl val="0"/>
      </c:catAx>
      <c:valAx>
        <c:axId val="676224640"/>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4080"/>
        <c:crosses val="autoZero"/>
        <c:crossBetween val="between"/>
      </c:valAx>
      <c:catAx>
        <c:axId val="676225200"/>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5760"/>
        <c:crosses val="autoZero"/>
        <c:auto val="1"/>
        <c:lblAlgn val="ctr"/>
        <c:lblOffset val="100"/>
        <c:noMultiLvlLbl val="0"/>
      </c:catAx>
      <c:valAx>
        <c:axId val="676225760"/>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5200"/>
        <c:crosses val="max"/>
        <c:crossBetween val="between"/>
        <c:majorUnit val="5"/>
      </c:valAx>
      <c:spPr>
        <a:solidFill>
          <a:srgbClr val="FFFFFF">
            <a:alpha val="100000"/>
          </a:srgbClr>
        </a:solidFill>
        <a:ln w="3175">
          <a:noFill/>
        </a:ln>
        <a:effectLst/>
      </c:spPr>
    </c:plotArea>
    <c:legend>
      <c:legendPos val="r"/>
      <c:layout>
        <c:manualLayout>
          <c:xMode val="edge"/>
          <c:yMode val="edge"/>
          <c:x val="0.595327119745594"/>
          <c:y val="0.0123840634471775"/>
          <c:w val="0.2802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rgbClr val="000000">
                    <a:alpha val="100000"/>
                  </a:srgbClr>
                </a:solidFill>
                <a:latin typeface="Calibri" panose="020F0502020204030204" charset="-122"/>
                <a:ea typeface="Calibri" panose="020F0502020204030204" charset="-122"/>
                <a:cs typeface="Calibri" panose="020F0502020204030204" charset="-122"/>
              </a:defRPr>
            </a:pPr>
            <a:r>
              <a:t>主抽用电趋势图</a:t>
            </a:r>
            <a:endParaRPr sz="1800" b="1" i="0" u="none" strike="noStrike" baseline="0">
              <a:solidFill>
                <a:srgbClr val="000000">
                  <a:alpha val="100000"/>
                </a:srgbClr>
              </a:solidFill>
              <a:latin typeface="Calibri" panose="020F0502020204030204" charset="-122"/>
              <a:ea typeface="Calibri" panose="020F0502020204030204" charset="-122"/>
              <a:cs typeface="Calibri" panose="020F0502020204030204" charset="-122"/>
            </a:endParaRPr>
          </a:p>
        </c:rich>
      </c:tx>
      <c:layout>
        <c:manualLayout>
          <c:xMode val="edge"/>
          <c:yMode val="edge"/>
          <c:x val="0.451015283537319"/>
          <c:y val="0.0279725786024999"/>
        </c:manualLayout>
      </c:layout>
      <c:overlay val="0"/>
      <c:spPr>
        <a:noFill/>
        <a:ln w="3175">
          <a:noFill/>
        </a:ln>
      </c:spPr>
    </c:title>
    <c:autoTitleDeleted val="0"/>
    <c:plotArea>
      <c:layout>
        <c:manualLayout>
          <c:layoutTarget val="inner"/>
          <c:xMode val="edge"/>
          <c:yMode val="edge"/>
          <c:x val="0.0629447517621698"/>
          <c:y val="0.34965034965035"/>
          <c:w val="0.848933130288046"/>
          <c:h val="0.393356643356643"/>
        </c:manualLayout>
      </c:layout>
      <c:lineChart>
        <c:grouping val="standard"/>
        <c:varyColors val="0"/>
        <c:ser>
          <c:idx val="0"/>
          <c:order val="0"/>
          <c:tx>
            <c:strRef>
              <c:f>"5烧用电量"</c:f>
              <c:strCache>
                <c:ptCount val="1"/>
                <c:pt idx="0">
                  <c:v>5烧用电量</c:v>
                </c:pt>
              </c:strCache>
            </c:strRef>
          </c:tx>
          <c:spPr>
            <a:ln w="25400" cap="rnd" cmpd="sng" algn="ctr">
              <a:solidFill>
                <a:srgbClr val="666699">
                  <a:alpha val="100000"/>
                </a:srgbClr>
              </a:solidFill>
              <a:prstDash val="solid"/>
              <a:round/>
            </a:ln>
            <a:effectLst/>
          </c:spPr>
          <c:marker>
            <c:symbol val="none"/>
          </c:marker>
          <c:dLbls>
            <c:delete val="1"/>
          </c:dLbls>
          <c:cat>
            <c:strRef>
              <c:f>日报!$A$3:$A$33</c:f>
              <c:strCache>
                <c:ptCount val="31"/>
                <c:pt idx="0" c:formatCode="m&quot;月&quot;d&quot;日&quot;">
                  <c:v/>
                </c:pt>
                <c:pt idx="1" c:formatCode="m&quot;月&quot;d&quot;日&quot;">
                  <c:v>0</c:v>
                </c:pt>
                <c:pt idx="2" c:formatCode="m&quot;月&quot;d&quot;日&quot;">
                  <c:v>0</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strCache>
            </c:strRef>
          </c:cat>
          <c:val>
            <c:numRef>
              <c:f>日报!$D$3:$D$33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"6烧用电量"</c:f>
              <c:strCache>
                <c:ptCount val="1"/>
                <c:pt idx="0">
                  <c:v>6烧用电量</c:v>
                </c:pt>
              </c:strCache>
            </c:strRef>
          </c:tx>
          <c:spPr>
            <a:ln w="25400" cap="rnd" cmpd="sng" algn="ctr">
              <a:solidFill>
                <a:srgbClr val="993366">
                  <a:alpha val="100000"/>
                </a:srgbClr>
              </a:solidFill>
              <a:prstDash val="solid"/>
              <a:round/>
            </a:ln>
            <a:effectLst/>
          </c:spPr>
          <c:marker>
            <c:symbol val="none"/>
          </c:marker>
          <c:dLbls>
            <c:delete val="1"/>
          </c:dLbls>
          <c:cat>
            <c:strRef>
              <c:f>日报!$A$3:$A$33</c:f>
              <c:strCache>
                <c:ptCount val="31"/>
                <c:pt idx="0" c:formatCode="m&quot;月&quot;d&quot;日&quot;">
                  <c:v/>
                </c:pt>
                <c:pt idx="1" c:formatCode="m&quot;月&quot;d&quot;日&quot;">
                  <c:v>0</c:v>
                </c:pt>
                <c:pt idx="2" c:formatCode="m&quot;月&quot;d&quot;日&quot;">
                  <c:v>0</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strCache>
            </c:strRef>
          </c:cat>
          <c:val>
            <c:numRef>
              <c:f>日报!$Q$3:$Q$33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marker val="0"/>
        <c:smooth val="0"/>
        <c:axId val="676229120"/>
        <c:axId val="676229680"/>
      </c:lineChart>
      <c:dateAx>
        <c:axId val="676229120"/>
        <c:scaling>
          <c:orientation val="minMax"/>
        </c:scaling>
        <c:delete val="0"/>
        <c:axPos val="b"/>
        <c:numFmt formatCode="mm&quot;月&quot;d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forceAA="0"/>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9680"/>
        <c:crosses val="autoZero"/>
        <c:auto val="1"/>
        <c:lblAlgn val="ctr"/>
        <c:lblOffset val="100"/>
        <c:baseTimeUnit val="days"/>
      </c:dateAx>
      <c:valAx>
        <c:axId val="676229680"/>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9120"/>
        <c:crosses val="autoZero"/>
        <c:crossBetween val="between"/>
      </c:valAx>
      <c:spPr>
        <a:solidFill>
          <a:srgbClr val="FFFFFF">
            <a:alpha val="100000"/>
          </a:srgbClr>
        </a:solidFill>
        <a:ln w="12700">
          <a:solidFill>
            <a:srgbClr val="C0C0C0">
              <a:alpha val="100000"/>
            </a:srgbClr>
          </a:solidFill>
          <a:prstDash val="solid"/>
        </a:ln>
        <a:effectLst/>
      </c:spPr>
    </c:plotArea>
    <c:legend>
      <c:legendPos val="r"/>
      <c:layout>
        <c:manualLayout>
          <c:xMode val="edge"/>
          <c:yMode val="edge"/>
          <c:x val="0.611935821455154"/>
          <c:y val="0.125876511939504"/>
          <c:w val="0.34225"/>
          <c:h val="0.09775"/>
        </c:manualLayout>
      </c:layout>
      <c:overlay val="0"/>
      <c:spPr>
        <a:noFill/>
        <a:ln w="3175">
          <a:noFill/>
        </a:ln>
      </c:spPr>
      <c:txPr>
        <a:bodyPr rot="0" spcFirstLastPara="0" vertOverflow="ellipsis" vert="horz" wrap="square" anchor="ctr" anchorCtr="1"/>
        <a:lstStyle/>
        <a:p>
          <a:pPr>
            <a:defRPr lang="zh-CN" sz="42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485775</xdr:colOff>
      <xdr:row>98</xdr:row>
      <xdr:rowOff>66040</xdr:rowOff>
    </xdr:from>
    <xdr:to>
      <xdr:col>21</xdr:col>
      <xdr:colOff>218440</xdr:colOff>
      <xdr:row>122</xdr:row>
      <xdr:rowOff>46990</xdr:rowOff>
    </xdr:to>
    <xdr:graphicFrame>
      <xdr:nvGraphicFramePr>
        <xdr:cNvPr id="2230020" name="图表 1"/>
        <xdr:cNvGraphicFramePr/>
      </xdr:nvGraphicFramePr>
      <xdr:xfrm>
        <a:off x="1971675" y="34987865"/>
        <a:ext cx="13439140" cy="6153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123</xdr:row>
      <xdr:rowOff>238125</xdr:rowOff>
    </xdr:from>
    <xdr:to>
      <xdr:col>21</xdr:col>
      <xdr:colOff>161925</xdr:colOff>
      <xdr:row>147</xdr:row>
      <xdr:rowOff>219075</xdr:rowOff>
    </xdr:to>
    <xdr:graphicFrame>
      <xdr:nvGraphicFramePr>
        <xdr:cNvPr id="2230021" name="图表 2"/>
        <xdr:cNvGraphicFramePr/>
      </xdr:nvGraphicFramePr>
      <xdr:xfrm>
        <a:off x="1914525" y="41589325"/>
        <a:ext cx="13439775" cy="61531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97</xdr:row>
      <xdr:rowOff>0</xdr:rowOff>
    </xdr:from>
    <xdr:to>
      <xdr:col>18</xdr:col>
      <xdr:colOff>19050</xdr:colOff>
      <xdr:row>120</xdr:row>
      <xdr:rowOff>238125</xdr:rowOff>
    </xdr:to>
    <xdr:graphicFrame>
      <xdr:nvGraphicFramePr>
        <xdr:cNvPr id="2231044" name="图表 1"/>
        <xdr:cNvGraphicFramePr/>
      </xdr:nvGraphicFramePr>
      <xdr:xfrm>
        <a:off x="1000125" y="33274635"/>
        <a:ext cx="12963525" cy="6153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122</xdr:row>
      <xdr:rowOff>0</xdr:rowOff>
    </xdr:from>
    <xdr:to>
      <xdr:col>18</xdr:col>
      <xdr:colOff>19050</xdr:colOff>
      <xdr:row>145</xdr:row>
      <xdr:rowOff>238125</xdr:rowOff>
    </xdr:to>
    <xdr:graphicFrame>
      <xdr:nvGraphicFramePr>
        <xdr:cNvPr id="2231045" name="图表 2"/>
        <xdr:cNvGraphicFramePr/>
      </xdr:nvGraphicFramePr>
      <xdr:xfrm>
        <a:off x="1000125" y="39704010"/>
        <a:ext cx="12963525" cy="61531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237490</xdr:colOff>
      <xdr:row>38</xdr:row>
      <xdr:rowOff>161925</xdr:rowOff>
    </xdr:from>
    <xdr:to>
      <xdr:col>25</xdr:col>
      <xdr:colOff>762000</xdr:colOff>
      <xdr:row>69</xdr:row>
      <xdr:rowOff>0</xdr:rowOff>
    </xdr:to>
    <xdr:graphicFrame>
      <xdr:nvGraphicFramePr>
        <xdr:cNvPr id="2152323" name="图表 2"/>
        <xdr:cNvGraphicFramePr/>
      </xdr:nvGraphicFramePr>
      <xdr:xfrm>
        <a:off x="1599565" y="7143750"/>
        <a:ext cx="17869535" cy="5448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105"/>
  <sheetViews>
    <sheetView tabSelected="1" workbookViewId="0">
      <pane xSplit="3" ySplit="4" topLeftCell="D5" activePane="bottomRight" state="frozen"/>
      <selection/>
      <selection pane="topRight"/>
      <selection pane="bottomLeft"/>
      <selection pane="bottomRight" activeCell="B3" sqref="B3"/>
    </sheetView>
  </sheetViews>
  <sheetFormatPr defaultColWidth="9" defaultRowHeight="15.75"/>
  <cols>
    <col min="1" max="1" width="4.625" style="227" customWidth="1"/>
    <col min="2" max="2" width="6.625" style="227" customWidth="1"/>
    <col min="3" max="3" width="4.625" style="227" customWidth="1"/>
    <col min="4" max="4" width="7.375" style="227" customWidth="1"/>
    <col min="5" max="5" width="20.5" style="276" customWidth="1"/>
    <col min="6" max="6" width="14.75" style="277" customWidth="1"/>
    <col min="7" max="7" width="13.25" style="277" customWidth="1"/>
    <col min="8" max="8" width="13.625" style="277" customWidth="1"/>
    <col min="9" max="9" width="12.125" style="277" customWidth="1"/>
    <col min="10" max="10" width="10.125" style="277" customWidth="1"/>
    <col min="11" max="11" width="15" style="278" customWidth="1"/>
    <col min="12" max="12" width="13.625" style="278" customWidth="1"/>
    <col min="13" max="13" width="17.25" style="278" customWidth="1"/>
    <col min="14" max="14" width="19" style="278" customWidth="1"/>
    <col min="15" max="16" width="8.125" style="279" customWidth="1"/>
    <col min="17" max="17" width="10.25" style="277" customWidth="1"/>
    <col min="18" max="18" width="29.375" style="277" customWidth="1"/>
    <col min="19" max="19" width="5.5" style="280" customWidth="1"/>
    <col min="20" max="20" width="10.625" style="276" customWidth="1"/>
    <col min="21" max="21" width="8.625" style="278" customWidth="1"/>
    <col min="22" max="22" width="9.375"/>
    <col min="26" max="26" width="12" style="278" customWidth="1"/>
    <col min="27" max="27" width="9.875" style="278" customWidth="1"/>
    <col min="28" max="28" width="10.5" style="278" customWidth="1"/>
    <col min="29" max="29" width="15.375" style="278" customWidth="1"/>
    <col min="30" max="31" width="7.25" style="279" customWidth="1"/>
    <col min="32" max="32" width="7.25" style="278" customWidth="1"/>
    <col min="33" max="33" width="44.875" style="281" customWidth="1"/>
    <col min="34" max="34" width="7.875" style="282" customWidth="1"/>
    <col min="35" max="35" width="11.5" style="227"/>
    <col min="36" max="36" width="8.125" style="227" customWidth="1"/>
    <col min="37" max="37" width="7.5" style="227" customWidth="1"/>
    <col min="38" max="38" width="9.75" style="227" customWidth="1"/>
    <col min="39" max="39" width="8.125" style="227"/>
    <col min="40" max="40" width="11.5" style="227"/>
    <col min="41" max="45" width="8.375" style="227"/>
    <col min="46" max="46" width="11.625" style="227" customWidth="1"/>
    <col min="47" max="47" width="9.875" style="227" customWidth="1"/>
    <col min="48" max="16384" width="9" style="227"/>
  </cols>
  <sheetData>
    <row r="1" ht="33.75" customHeight="1" spans="1:45">
      <c r="A1" s="283"/>
      <c r="B1" s="284" t="s">
        <v>0</v>
      </c>
      <c r="C1" s="285"/>
      <c r="D1" s="285"/>
      <c r="E1" s="286" t="s">
        <v>1</v>
      </c>
      <c r="F1" s="286"/>
      <c r="G1" s="286"/>
      <c r="H1" s="286"/>
      <c r="I1" s="286"/>
      <c r="J1" s="286"/>
      <c r="K1" s="286"/>
      <c r="L1" s="286"/>
      <c r="M1" s="286"/>
      <c r="N1" s="286"/>
      <c r="O1" s="286"/>
      <c r="P1" s="286"/>
      <c r="Q1" s="286"/>
      <c r="R1" s="286"/>
      <c r="S1" s="308"/>
      <c r="T1" s="309" t="s">
        <v>2</v>
      </c>
      <c r="U1" s="310"/>
      <c r="V1" s="310"/>
      <c r="W1" s="310"/>
      <c r="X1" s="310"/>
      <c r="Y1" s="310"/>
      <c r="Z1" s="310"/>
      <c r="AA1" s="310"/>
      <c r="AB1" s="310"/>
      <c r="AC1" s="310"/>
      <c r="AD1" s="310"/>
      <c r="AE1" s="310"/>
      <c r="AF1" s="310"/>
      <c r="AG1" s="329"/>
      <c r="AH1" s="330"/>
      <c r="AI1" s="330"/>
      <c r="AJ1" s="330"/>
      <c r="AK1" s="330"/>
      <c r="AL1" s="330"/>
      <c r="AM1" s="330"/>
      <c r="AN1" s="330"/>
      <c r="AO1" s="330"/>
      <c r="AP1" s="330"/>
      <c r="AQ1" s="330"/>
      <c r="AR1" s="330"/>
      <c r="AS1" s="330"/>
    </row>
    <row r="2" ht="33.75" customHeight="1" spans="1:45">
      <c r="A2" s="283" t="s">
        <v>3</v>
      </c>
      <c r="B2" s="284"/>
      <c r="C2" s="285"/>
      <c r="D2" s="285"/>
      <c r="E2" s="286"/>
      <c r="F2" s="286"/>
      <c r="G2" s="286"/>
      <c r="H2" s="286"/>
      <c r="I2" s="286"/>
      <c r="J2" s="286"/>
      <c r="K2" s="286"/>
      <c r="L2" s="286"/>
      <c r="M2" s="296"/>
      <c r="N2" s="297"/>
      <c r="O2" s="296"/>
      <c r="P2" s="297"/>
      <c r="Q2" s="286"/>
      <c r="R2" s="296"/>
      <c r="S2" s="308"/>
      <c r="T2" s="310"/>
      <c r="U2" s="310"/>
      <c r="V2" s="310"/>
      <c r="W2" s="310"/>
      <c r="X2" s="310"/>
      <c r="Y2" s="310"/>
      <c r="Z2" s="310"/>
      <c r="AA2" s="310"/>
      <c r="AB2" s="310"/>
      <c r="AC2" s="310"/>
      <c r="AD2" s="310"/>
      <c r="AE2" s="310"/>
      <c r="AF2" s="310"/>
      <c r="AG2" s="329"/>
      <c r="AH2" s="330"/>
      <c r="AI2" s="330"/>
      <c r="AJ2" s="330"/>
      <c r="AK2" s="330"/>
      <c r="AL2" s="330"/>
      <c r="AM2" s="330"/>
      <c r="AN2" s="330"/>
      <c r="AO2" s="330"/>
      <c r="AP2" s="330"/>
      <c r="AQ2" s="330"/>
      <c r="AR2" s="330"/>
      <c r="AS2" s="330"/>
    </row>
    <row r="3" ht="24" customHeight="1" spans="1:46">
      <c r="A3" s="287"/>
      <c r="B3" s="288" t="str">
        <f>IF(_metadata!B3="","",_metadata!B3)</f>
        <v/>
      </c>
      <c r="C3" s="289"/>
      <c r="D3" s="289"/>
      <c r="E3" s="231" t="s">
        <v>4</v>
      </c>
      <c r="F3" s="231"/>
      <c r="G3" s="231" t="s">
        <v>5</v>
      </c>
      <c r="H3" s="231"/>
      <c r="I3" s="231" t="s">
        <v>6</v>
      </c>
      <c r="J3" s="231"/>
      <c r="K3" s="231" t="s">
        <v>7</v>
      </c>
      <c r="L3" s="231"/>
      <c r="M3" s="298" t="s">
        <v>8</v>
      </c>
      <c r="N3" s="230"/>
      <c r="O3" s="299" t="s">
        <v>9</v>
      </c>
      <c r="P3" s="300"/>
      <c r="Q3" s="231"/>
      <c r="R3" s="298"/>
      <c r="S3" s="311"/>
      <c r="T3" s="312" t="s">
        <v>4</v>
      </c>
      <c r="U3" s="312"/>
      <c r="V3" s="231" t="s">
        <v>5</v>
      </c>
      <c r="W3" s="231"/>
      <c r="X3" s="231" t="s">
        <v>6</v>
      </c>
      <c r="Y3" s="231"/>
      <c r="Z3" s="323" t="s">
        <v>7</v>
      </c>
      <c r="AA3" s="324"/>
      <c r="AB3" s="323" t="s">
        <v>8</v>
      </c>
      <c r="AC3" s="325"/>
      <c r="AD3" s="299" t="s">
        <v>9</v>
      </c>
      <c r="AE3" s="300"/>
      <c r="AF3" s="325"/>
      <c r="AG3" s="331"/>
      <c r="AH3" s="332" t="s">
        <v>10</v>
      </c>
      <c r="AI3" s="332"/>
      <c r="AJ3" s="332"/>
      <c r="AK3" s="332"/>
      <c r="AL3" s="332"/>
      <c r="AM3" s="332"/>
      <c r="AN3" s="332" t="s">
        <v>11</v>
      </c>
      <c r="AO3" s="332"/>
      <c r="AP3" s="332"/>
      <c r="AQ3" s="332"/>
      <c r="AR3" s="332"/>
      <c r="AS3" s="332"/>
      <c r="AT3" s="339"/>
    </row>
    <row r="4" ht="29.25" customHeight="1" spans="1:46">
      <c r="A4" s="290" t="s">
        <v>12</v>
      </c>
      <c r="B4" s="290" t="s">
        <v>13</v>
      </c>
      <c r="C4" s="291" t="s">
        <v>14</v>
      </c>
      <c r="D4" s="292" t="s">
        <v>15</v>
      </c>
      <c r="E4" s="232" t="s">
        <v>16</v>
      </c>
      <c r="F4" s="232" t="s">
        <v>17</v>
      </c>
      <c r="G4" s="232" t="s">
        <v>16</v>
      </c>
      <c r="H4" s="232" t="s">
        <v>17</v>
      </c>
      <c r="I4" s="232" t="s">
        <v>16</v>
      </c>
      <c r="J4" s="232" t="s">
        <v>17</v>
      </c>
      <c r="K4" s="232" t="s">
        <v>16</v>
      </c>
      <c r="L4" s="232" t="s">
        <v>17</v>
      </c>
      <c r="M4" s="18" t="s">
        <v>16</v>
      </c>
      <c r="N4" s="18" t="s">
        <v>17</v>
      </c>
      <c r="O4" s="301" t="s">
        <v>16</v>
      </c>
      <c r="P4" s="301" t="s">
        <v>17</v>
      </c>
      <c r="Q4" s="232" t="s">
        <v>18</v>
      </c>
      <c r="R4" s="313" t="s">
        <v>19</v>
      </c>
      <c r="S4" s="314"/>
      <c r="T4" s="315" t="s">
        <v>20</v>
      </c>
      <c r="U4" s="316" t="s">
        <v>21</v>
      </c>
      <c r="V4" s="232" t="s">
        <v>20</v>
      </c>
      <c r="W4" s="232" t="s">
        <v>21</v>
      </c>
      <c r="X4" s="232" t="s">
        <v>20</v>
      </c>
      <c r="Y4" s="232" t="s">
        <v>21</v>
      </c>
      <c r="Z4" s="316" t="s">
        <v>20</v>
      </c>
      <c r="AA4" s="316" t="s">
        <v>21</v>
      </c>
      <c r="AB4" s="326" t="s">
        <v>20</v>
      </c>
      <c r="AC4" s="326" t="s">
        <v>21</v>
      </c>
      <c r="AD4" s="327" t="s">
        <v>20</v>
      </c>
      <c r="AE4" s="327" t="s">
        <v>21</v>
      </c>
      <c r="AF4" s="328" t="s">
        <v>18</v>
      </c>
      <c r="AG4" s="333" t="s">
        <v>19</v>
      </c>
      <c r="AH4" s="316" t="s">
        <v>16</v>
      </c>
      <c r="AI4" s="316" t="s">
        <v>17</v>
      </c>
      <c r="AJ4" s="334" t="s">
        <v>22</v>
      </c>
      <c r="AK4" s="316" t="s">
        <v>20</v>
      </c>
      <c r="AL4" s="316" t="s">
        <v>21</v>
      </c>
      <c r="AM4" s="334" t="s">
        <v>23</v>
      </c>
      <c r="AN4" s="316" t="s">
        <v>16</v>
      </c>
      <c r="AO4" s="316" t="s">
        <v>17</v>
      </c>
      <c r="AP4" s="334" t="s">
        <v>22</v>
      </c>
      <c r="AQ4" s="316" t="s">
        <v>20</v>
      </c>
      <c r="AR4" s="316" t="s">
        <v>21</v>
      </c>
      <c r="AS4" s="334" t="s">
        <v>23</v>
      </c>
      <c r="AT4" s="340"/>
    </row>
    <row r="5" customHeight="1" spans="1:48">
      <c r="A5" s="236">
        <v>1</v>
      </c>
      <c r="B5" s="236" t="s">
        <v>24</v>
      </c>
      <c r="C5" s="293" t="str">
        <f>'6烧主抽电耗'!F3</f>
        <v>乙班</v>
      </c>
      <c r="D5" s="294">
        <v>0</v>
      </c>
      <c r="E5" s="255"/>
      <c r="F5" s="255"/>
      <c r="G5" s="255" t="str">
        <f>IF(_zhuchou5_month_day!E2="","",_zhuchou5_month_day!E2)</f>
        <v/>
      </c>
      <c r="H5" s="255" t="str">
        <f>IF(_zhuchou5_month_day!F2="","",_zhuchou5_month_day!F2)</f>
        <v/>
      </c>
      <c r="I5" s="255"/>
      <c r="J5" s="255"/>
      <c r="K5" s="255" t="str">
        <f>IF(_zhuchou5_month_day!G2="","",_zhuchou5_month_day!G2)</f>
        <v/>
      </c>
      <c r="L5" s="255" t="str">
        <f>IF(_zhuchou5_month_day!H2="","",_zhuchou5_month_day!H2)</f>
        <v/>
      </c>
      <c r="M5" s="255" t="str">
        <f>IF(_zhuchou5_month_day!I2="","",_zhuchou5_month_day!I2)</f>
        <v/>
      </c>
      <c r="N5" s="241" t="str">
        <f>IF(_zhuchou5_month_day!J2="","",_zhuchou5_month_day!J2)</f>
        <v/>
      </c>
      <c r="O5" s="302"/>
      <c r="P5" s="302"/>
      <c r="Q5" s="239"/>
      <c r="R5" s="317"/>
      <c r="S5" s="318"/>
      <c r="T5" s="251"/>
      <c r="U5" s="252"/>
      <c r="V5" s="243" t="str">
        <f>IF(_zhuchou6_month_day!A2="","",_zhuchou6_month_day!A2)</f>
        <v/>
      </c>
      <c r="W5" s="243" t="str">
        <f>IF(_zhuchou6_month_day!B2="","",_zhuchou6_month_day!B2)</f>
        <v/>
      </c>
      <c r="X5" s="243"/>
      <c r="Y5" s="243"/>
      <c r="Z5" s="252" t="str">
        <f>IF(_zhuchou6_month_day!C2="","",_zhuchou6_month_day!C2)</f>
        <v/>
      </c>
      <c r="AA5" s="252" t="str">
        <f>IF(_zhuchou6_month_day!D2="","",_zhuchou6_month_day!D2)</f>
        <v/>
      </c>
      <c r="AB5" s="252" t="str">
        <f>IF(_zhuchou6_month_day!E2="","",_zhuchou6_month_day!E2)</f>
        <v/>
      </c>
      <c r="AC5" s="243" t="str">
        <f>IF(_zhuchou6_month_day!F2="","",_zhuchou6_month_day!F2)</f>
        <v/>
      </c>
      <c r="AD5" s="303"/>
      <c r="AE5" s="303"/>
      <c r="AF5" s="243"/>
      <c r="AG5" s="335"/>
      <c r="AH5" s="154">
        <f>(E6-E5)*3</f>
        <v>0</v>
      </c>
      <c r="AI5" s="336">
        <f>(F6-F5)*3</f>
        <v>0</v>
      </c>
      <c r="AJ5" s="336">
        <f>AH5+AI5</f>
        <v>0</v>
      </c>
      <c r="AK5" s="336">
        <f t="shared" ref="AK5:AK19" si="0">(T6-T5)*3</f>
        <v>0</v>
      </c>
      <c r="AL5" s="336">
        <f t="shared" ref="AL5:AL19" si="1">(U6-U5)*3</f>
        <v>0</v>
      </c>
      <c r="AM5" s="336">
        <f>AK5+AL5</f>
        <v>0</v>
      </c>
      <c r="AN5" s="336" t="e">
        <f>G5*10000*(8-O5)*1.732*I5/1000</f>
        <v>#VALUE!</v>
      </c>
      <c r="AO5" s="336" t="e">
        <f>H5*10000*(8-P5)*1.732*J5/1000</f>
        <v>#VALUE!</v>
      </c>
      <c r="AP5" s="336" t="e">
        <f>AN5+AO5</f>
        <v>#VALUE!</v>
      </c>
      <c r="AQ5" s="336" t="e">
        <f t="shared" ref="AQ5:AQ11" si="2">V5*10000*(8-$AD5)*1.732*X5/1000</f>
        <v>#VALUE!</v>
      </c>
      <c r="AR5" s="336" t="e">
        <f t="shared" ref="AR5:AR11" si="3">W5*10000*(8-$AD5)*1.732*Y5/1000</f>
        <v>#VALUE!</v>
      </c>
      <c r="AS5" s="336" t="e">
        <f>AQ5+AR5</f>
        <v>#VALUE!</v>
      </c>
      <c r="AT5" s="341">
        <f>A5</f>
        <v>1</v>
      </c>
      <c r="AU5" s="342" t="e">
        <f>'5烧主抽电耗'!$A$3+AT5-1</f>
        <v>#VALUE!</v>
      </c>
      <c r="AV5" s="227" t="str">
        <f>C5</f>
        <v>乙班</v>
      </c>
    </row>
    <row r="6" spans="1:48">
      <c r="A6" s="236"/>
      <c r="B6" s="236" t="s">
        <v>25</v>
      </c>
      <c r="C6" s="293" t="str">
        <f>'6烧主抽电耗'!F4</f>
        <v>丙班</v>
      </c>
      <c r="D6" s="294">
        <v>0.333333333333333</v>
      </c>
      <c r="E6" s="241"/>
      <c r="F6" s="241"/>
      <c r="G6" s="241" t="str">
        <f>IF(_zhuchou5_month_day!E3="","",_zhuchou5_month_day!E3)</f>
        <v/>
      </c>
      <c r="H6" s="241" t="str">
        <f>IF(_zhuchou5_month_day!F3="","",_zhuchou5_month_day!F3)</f>
        <v/>
      </c>
      <c r="I6" s="255"/>
      <c r="J6" s="255"/>
      <c r="K6" s="255" t="str">
        <f>IF(_zhuchou5_month_day!G3="","",_zhuchou5_month_day!G3)</f>
        <v/>
      </c>
      <c r="L6" s="255" t="str">
        <f>IF(_zhuchou5_month_day!H3="","",_zhuchou5_month_day!H3)</f>
        <v/>
      </c>
      <c r="M6" s="241" t="str">
        <f>IF(_zhuchou5_month_day!I3="","",_zhuchou5_month_day!I3)</f>
        <v/>
      </c>
      <c r="N6" s="239" t="str">
        <f>IF(_zhuchou5_month_day!J3="","",_zhuchou5_month_day!J3)</f>
        <v/>
      </c>
      <c r="O6" s="302"/>
      <c r="P6" s="302"/>
      <c r="Q6" s="241"/>
      <c r="R6" s="319"/>
      <c r="S6" s="320"/>
      <c r="T6" s="243"/>
      <c r="U6" s="243"/>
      <c r="V6" s="243" t="str">
        <f>IF(_zhuchou6_month_day!A3="","",_zhuchou6_month_day!A3)</f>
        <v/>
      </c>
      <c r="W6" s="243" t="str">
        <f>IF(_zhuchou6_month_day!B3="","",_zhuchou6_month_day!B3)</f>
        <v/>
      </c>
      <c r="X6" s="243"/>
      <c r="Y6" s="243"/>
      <c r="Z6" s="252" t="str">
        <f>IF(_zhuchou6_month_day!C3="","",_zhuchou6_month_day!C3)</f>
        <v/>
      </c>
      <c r="AA6" s="252" t="str">
        <f>IF(_zhuchou6_month_day!D3="","",_zhuchou6_month_day!D3)</f>
        <v/>
      </c>
      <c r="AB6" s="252" t="str">
        <f>IF(_zhuchou6_month_day!E3="","",_zhuchou6_month_day!E3)</f>
        <v/>
      </c>
      <c r="AC6" s="243" t="str">
        <f>IF(_zhuchou6_month_day!F3="","",_zhuchou6_month_day!F3)</f>
        <v/>
      </c>
      <c r="AD6" s="303"/>
      <c r="AE6" s="303"/>
      <c r="AF6" s="239"/>
      <c r="AG6" s="337"/>
      <c r="AH6" s="154">
        <f t="shared" ref="AH6:AH47" si="4">(E7-E6)*3</f>
        <v>0</v>
      </c>
      <c r="AI6" s="336">
        <f t="shared" ref="AI6:AI37" si="5">(F7-F6)*3</f>
        <v>0</v>
      </c>
      <c r="AJ6" s="336">
        <f t="shared" ref="AJ6:AJ37" si="6">AH6+AI6</f>
        <v>0</v>
      </c>
      <c r="AK6" s="336">
        <f t="shared" si="0"/>
        <v>0</v>
      </c>
      <c r="AL6" s="336">
        <f t="shared" si="1"/>
        <v>0</v>
      </c>
      <c r="AM6" s="336">
        <f t="shared" ref="AM6:AM37" si="7">AK6+AL6</f>
        <v>0</v>
      </c>
      <c r="AN6" s="336" t="e">
        <f t="shared" ref="AN6:AN37" si="8">G6*10000*(8-O6)*1.732*I6/1000</f>
        <v>#VALUE!</v>
      </c>
      <c r="AO6" s="336" t="e">
        <f t="shared" ref="AO6:AO37" si="9">H6*10000*(8-P6)*1.732*J6/1000</f>
        <v>#VALUE!</v>
      </c>
      <c r="AP6" s="336" t="e">
        <f t="shared" ref="AP6:AP69" si="10">AN6+AO6</f>
        <v>#VALUE!</v>
      </c>
      <c r="AQ6" s="336" t="e">
        <f t="shared" si="2"/>
        <v>#VALUE!</v>
      </c>
      <c r="AR6" s="336" t="e">
        <f t="shared" si="3"/>
        <v>#VALUE!</v>
      </c>
      <c r="AS6" s="336" t="e">
        <f t="shared" ref="AS6:AS69" si="11">AQ6+AR6</f>
        <v>#VALUE!</v>
      </c>
      <c r="AT6" s="341">
        <f>AT5</f>
        <v>1</v>
      </c>
      <c r="AU6" s="342" t="e">
        <f>'5烧主抽电耗'!$A$3+AT6-1</f>
        <v>#VALUE!</v>
      </c>
      <c r="AV6" s="227" t="str">
        <f t="shared" ref="AV6:AV37" si="12">C6</f>
        <v>丙班</v>
      </c>
    </row>
    <row r="7" spans="1:48">
      <c r="A7" s="236"/>
      <c r="B7" s="236" t="s">
        <v>26</v>
      </c>
      <c r="C7" s="293" t="str">
        <f>'6烧主抽电耗'!F5</f>
        <v>丁班</v>
      </c>
      <c r="D7" s="294">
        <v>0.666666666666667</v>
      </c>
      <c r="E7" s="243"/>
      <c r="F7" s="243"/>
      <c r="G7" s="243" t="str">
        <f>IF(_zhuchou5_month_day!E4="","",_zhuchou5_month_day!E4)</f>
        <v/>
      </c>
      <c r="H7" s="243" t="str">
        <f>IF(_zhuchou5_month_day!F4="","",_zhuchou5_month_day!F4)</f>
        <v/>
      </c>
      <c r="I7" s="255"/>
      <c r="J7" s="255"/>
      <c r="K7" s="255" t="str">
        <f>IF(_zhuchou5_month_day!G4="","",_zhuchou5_month_day!G4)</f>
        <v/>
      </c>
      <c r="L7" s="255" t="str">
        <f>IF(_zhuchou5_month_day!H4="","",_zhuchou5_month_day!H4)</f>
        <v/>
      </c>
      <c r="M7" s="243" t="str">
        <f>IF(_zhuchou5_month_day!I4="","",_zhuchou5_month_day!I4)</f>
        <v/>
      </c>
      <c r="N7" s="239" t="str">
        <f>IF(_zhuchou5_month_day!J4="","",_zhuchou5_month_day!J4)</f>
        <v/>
      </c>
      <c r="O7" s="303"/>
      <c r="P7" s="303"/>
      <c r="Q7" s="243"/>
      <c r="R7" s="319"/>
      <c r="S7" s="320"/>
      <c r="T7" s="251"/>
      <c r="U7" s="252"/>
      <c r="V7" s="243" t="str">
        <f>IF(_zhuchou6_month_day!A4="","",_zhuchou6_month_day!A4)</f>
        <v/>
      </c>
      <c r="W7" s="243" t="str">
        <f>IF(_zhuchou6_month_day!B4="","",_zhuchou6_month_day!B4)</f>
        <v/>
      </c>
      <c r="X7" s="243"/>
      <c r="Y7" s="243"/>
      <c r="Z7" s="252" t="str">
        <f>IF(_zhuchou6_month_day!C4="","",_zhuchou6_month_day!C4)</f>
        <v/>
      </c>
      <c r="AA7" s="252" t="str">
        <f>IF(_zhuchou6_month_day!D4="","",_zhuchou6_month_day!D4)</f>
        <v/>
      </c>
      <c r="AB7" s="252" t="str">
        <f>IF(_zhuchou6_month_day!E4="","",_zhuchou6_month_day!E4)</f>
        <v/>
      </c>
      <c r="AC7" s="255" t="str">
        <f>IF(_zhuchou6_month_day!F4="","",_zhuchou6_month_day!F4)</f>
        <v/>
      </c>
      <c r="AD7" s="303"/>
      <c r="AE7" s="303"/>
      <c r="AF7" s="239"/>
      <c r="AG7" s="337"/>
      <c r="AH7" s="154">
        <f t="shared" si="4"/>
        <v>0</v>
      </c>
      <c r="AI7" s="336">
        <f t="shared" si="5"/>
        <v>0</v>
      </c>
      <c r="AJ7" s="336">
        <f t="shared" si="6"/>
        <v>0</v>
      </c>
      <c r="AK7" s="336">
        <f t="shared" si="0"/>
        <v>0</v>
      </c>
      <c r="AL7" s="336">
        <f t="shared" si="1"/>
        <v>0</v>
      </c>
      <c r="AM7" s="336">
        <f t="shared" si="7"/>
        <v>0</v>
      </c>
      <c r="AN7" s="336" t="e">
        <f t="shared" si="8"/>
        <v>#VALUE!</v>
      </c>
      <c r="AO7" s="336" t="e">
        <f t="shared" si="9"/>
        <v>#VALUE!</v>
      </c>
      <c r="AP7" s="336" t="e">
        <f t="shared" si="10"/>
        <v>#VALUE!</v>
      </c>
      <c r="AQ7" s="336" t="e">
        <f t="shared" si="2"/>
        <v>#VALUE!</v>
      </c>
      <c r="AR7" s="336" t="e">
        <f t="shared" si="3"/>
        <v>#VALUE!</v>
      </c>
      <c r="AS7" s="336" t="e">
        <f t="shared" si="11"/>
        <v>#VALUE!</v>
      </c>
      <c r="AT7" s="341">
        <f>AT6</f>
        <v>1</v>
      </c>
      <c r="AU7" s="342" t="e">
        <f>'5烧主抽电耗'!$A$3+AT7-1</f>
        <v>#VALUE!</v>
      </c>
      <c r="AV7" s="227" t="str">
        <f t="shared" si="12"/>
        <v>丁班</v>
      </c>
    </row>
    <row r="8" spans="1:48">
      <c r="A8" s="236">
        <v>2</v>
      </c>
      <c r="B8" s="236" t="s">
        <v>24</v>
      </c>
      <c r="C8" s="293" t="str">
        <f>'6烧主抽电耗'!F6</f>
        <v>甲班</v>
      </c>
      <c r="D8" s="294">
        <v>1</v>
      </c>
      <c r="E8" s="243"/>
      <c r="F8" s="243"/>
      <c r="G8" s="243" t="str">
        <f>IF(_zhuchou5_month_day!E5="","",_zhuchou5_month_day!E5)</f>
        <v/>
      </c>
      <c r="H8" s="243" t="str">
        <f>IF(_zhuchou5_month_day!F5="","",_zhuchou5_month_day!F5)</f>
        <v/>
      </c>
      <c r="I8" s="243"/>
      <c r="J8" s="243"/>
      <c r="K8" s="243" t="str">
        <f>IF(_zhuchou5_month_day!G5="","",_zhuchou5_month_day!G5)</f>
        <v/>
      </c>
      <c r="L8" s="243" t="str">
        <f>IF(_zhuchou5_month_day!H5="","",_zhuchou5_month_day!H5)</f>
        <v/>
      </c>
      <c r="M8" s="243" t="str">
        <f>IF(_zhuchou5_month_day!I5="","",_zhuchou5_month_day!I5)</f>
        <v/>
      </c>
      <c r="N8" s="239" t="str">
        <f>IF(_zhuchou5_month_day!J5="","",_zhuchou5_month_day!J5)</f>
        <v/>
      </c>
      <c r="O8" s="303"/>
      <c r="P8" s="303"/>
      <c r="Q8" s="239"/>
      <c r="R8" s="319"/>
      <c r="S8" s="320"/>
      <c r="T8" s="253"/>
      <c r="U8" s="239"/>
      <c r="V8" s="243" t="str">
        <f>IF(_zhuchou6_month_day!A5="","",_zhuchou6_month_day!A5)</f>
        <v/>
      </c>
      <c r="W8" s="243" t="str">
        <f>IF(_zhuchou6_month_day!B5="","",_zhuchou6_month_day!B5)</f>
        <v/>
      </c>
      <c r="X8" s="243"/>
      <c r="Y8" s="243"/>
      <c r="Z8" s="239" t="str">
        <f>IF(_zhuchou6_month_day!C5="","",_zhuchou6_month_day!C5)</f>
        <v/>
      </c>
      <c r="AA8" s="239" t="str">
        <f>IF(_zhuchou6_month_day!D5="","",_zhuchou6_month_day!D5)</f>
        <v/>
      </c>
      <c r="AB8" s="239" t="str">
        <f>IF(_zhuchou6_month_day!E5="","",_zhuchou6_month_day!E5)</f>
        <v/>
      </c>
      <c r="AC8" s="239" t="str">
        <f>IF(_zhuchou6_month_day!F5="","",_zhuchou6_month_day!F5)</f>
        <v/>
      </c>
      <c r="AD8" s="303"/>
      <c r="AE8" s="304"/>
      <c r="AF8" s="239"/>
      <c r="AG8" s="337"/>
      <c r="AH8" s="154">
        <f t="shared" si="4"/>
        <v>0</v>
      </c>
      <c r="AI8" s="336">
        <f t="shared" si="5"/>
        <v>0</v>
      </c>
      <c r="AJ8" s="336">
        <f t="shared" si="6"/>
        <v>0</v>
      </c>
      <c r="AK8" s="336">
        <f t="shared" si="0"/>
        <v>0</v>
      </c>
      <c r="AL8" s="336">
        <f t="shared" si="1"/>
        <v>0</v>
      </c>
      <c r="AM8" s="336">
        <f t="shared" si="7"/>
        <v>0</v>
      </c>
      <c r="AN8" s="336" t="e">
        <f t="shared" si="8"/>
        <v>#VALUE!</v>
      </c>
      <c r="AO8" s="336" t="e">
        <f t="shared" si="9"/>
        <v>#VALUE!</v>
      </c>
      <c r="AP8" s="336" t="e">
        <f t="shared" si="10"/>
        <v>#VALUE!</v>
      </c>
      <c r="AQ8" s="336" t="e">
        <f t="shared" si="2"/>
        <v>#VALUE!</v>
      </c>
      <c r="AR8" s="336" t="e">
        <f t="shared" si="3"/>
        <v>#VALUE!</v>
      </c>
      <c r="AS8" s="336" t="e">
        <f t="shared" si="11"/>
        <v>#VALUE!</v>
      </c>
      <c r="AT8" s="341">
        <f t="shared" ref="AT8:AT39" si="13">AT5+1</f>
        <v>2</v>
      </c>
      <c r="AU8" s="342" t="e">
        <f>'5烧主抽电耗'!$A$3+AT8-1</f>
        <v>#VALUE!</v>
      </c>
      <c r="AV8" s="227" t="str">
        <f t="shared" si="12"/>
        <v>甲班</v>
      </c>
    </row>
    <row r="9" spans="1:48">
      <c r="A9" s="236"/>
      <c r="B9" s="236" t="s">
        <v>25</v>
      </c>
      <c r="C9" s="293" t="str">
        <f>'6烧主抽电耗'!F7</f>
        <v>乙班</v>
      </c>
      <c r="D9" s="294">
        <v>1.33333333333333</v>
      </c>
      <c r="E9" s="243"/>
      <c r="F9" s="243"/>
      <c r="G9" s="243" t="str">
        <f>IF(_zhuchou5_month_day!E6="","",_zhuchou5_month_day!E6)</f>
        <v/>
      </c>
      <c r="H9" s="243" t="str">
        <f>IF(_zhuchou5_month_day!F6="","",_zhuchou5_month_day!F6)</f>
        <v/>
      </c>
      <c r="I9" s="243"/>
      <c r="J9" s="243"/>
      <c r="K9" s="243" t="str">
        <f>IF(_zhuchou5_month_day!G6="","",_zhuchou5_month_day!G6)</f>
        <v/>
      </c>
      <c r="L9" s="243" t="str">
        <f>IF(_zhuchou5_month_day!H6="","",_zhuchou5_month_day!H6)</f>
        <v/>
      </c>
      <c r="M9" s="243" t="str">
        <f>IF(_zhuchou5_month_day!I6="","",_zhuchou5_month_day!I6)</f>
        <v/>
      </c>
      <c r="N9" s="239" t="str">
        <f>IF(_zhuchou5_month_day!J6="","",_zhuchou5_month_day!J6)</f>
        <v/>
      </c>
      <c r="O9" s="303"/>
      <c r="P9" s="303"/>
      <c r="Q9" s="239"/>
      <c r="R9" s="319"/>
      <c r="S9" s="320"/>
      <c r="T9" s="253"/>
      <c r="U9" s="239"/>
      <c r="V9" s="243" t="str">
        <f>IF(_zhuchou6_month_day!A6="","",_zhuchou6_month_day!A6)</f>
        <v/>
      </c>
      <c r="W9" s="243" t="str">
        <f>IF(_zhuchou6_month_day!B6="","",_zhuchou6_month_day!B6)</f>
        <v/>
      </c>
      <c r="X9" s="243"/>
      <c r="Y9" s="243"/>
      <c r="Z9" s="239" t="str">
        <f>IF(_zhuchou6_month_day!C6="","",_zhuchou6_month_day!C6)</f>
        <v/>
      </c>
      <c r="AA9" s="239" t="str">
        <f>IF(_zhuchou6_month_day!D6="","",_zhuchou6_month_day!D6)</f>
        <v/>
      </c>
      <c r="AB9" s="239" t="str">
        <f>IF(_zhuchou6_month_day!E6="","",_zhuchou6_month_day!E6)</f>
        <v/>
      </c>
      <c r="AC9" s="239" t="str">
        <f>IF(_zhuchou6_month_day!F6="","",_zhuchou6_month_day!F6)</f>
        <v/>
      </c>
      <c r="AD9" s="304"/>
      <c r="AE9" s="304"/>
      <c r="AF9" s="239"/>
      <c r="AG9" s="337"/>
      <c r="AH9" s="154">
        <f t="shared" si="4"/>
        <v>0</v>
      </c>
      <c r="AI9" s="336">
        <f t="shared" si="5"/>
        <v>0</v>
      </c>
      <c r="AJ9" s="336">
        <f t="shared" si="6"/>
        <v>0</v>
      </c>
      <c r="AK9" s="336">
        <f t="shared" si="0"/>
        <v>0</v>
      </c>
      <c r="AL9" s="336">
        <f t="shared" si="1"/>
        <v>0</v>
      </c>
      <c r="AM9" s="336">
        <f t="shared" si="7"/>
        <v>0</v>
      </c>
      <c r="AN9" s="336" t="e">
        <f t="shared" si="8"/>
        <v>#VALUE!</v>
      </c>
      <c r="AO9" s="336" t="e">
        <f t="shared" si="9"/>
        <v>#VALUE!</v>
      </c>
      <c r="AP9" s="336" t="e">
        <f t="shared" si="10"/>
        <v>#VALUE!</v>
      </c>
      <c r="AQ9" s="336" t="e">
        <f t="shared" si="2"/>
        <v>#VALUE!</v>
      </c>
      <c r="AR9" s="336" t="e">
        <f t="shared" si="3"/>
        <v>#VALUE!</v>
      </c>
      <c r="AS9" s="336" t="e">
        <f t="shared" si="11"/>
        <v>#VALUE!</v>
      </c>
      <c r="AT9" s="341">
        <f t="shared" si="13"/>
        <v>2</v>
      </c>
      <c r="AU9" s="342" t="e">
        <f>'5烧主抽电耗'!$A$3+AT9-1</f>
        <v>#VALUE!</v>
      </c>
      <c r="AV9" s="227" t="str">
        <f t="shared" si="12"/>
        <v>乙班</v>
      </c>
    </row>
    <row r="10" spans="1:48">
      <c r="A10" s="236"/>
      <c r="B10" s="236" t="s">
        <v>26</v>
      </c>
      <c r="C10" s="293" t="str">
        <f>'6烧主抽电耗'!F8</f>
        <v>丙班</v>
      </c>
      <c r="D10" s="294">
        <v>1.66666666666667</v>
      </c>
      <c r="E10" s="239"/>
      <c r="F10" s="239"/>
      <c r="G10" s="239" t="str">
        <f>IF(_zhuchou5_month_day!E7="","",_zhuchou5_month_day!E7)</f>
        <v/>
      </c>
      <c r="H10" s="239" t="str">
        <f>IF(_zhuchou5_month_day!F7="","",_zhuchou5_month_day!F7)</f>
        <v/>
      </c>
      <c r="I10" s="243"/>
      <c r="J10" s="243"/>
      <c r="K10" s="243" t="str">
        <f>IF(_zhuchou5_month_day!G7="","",_zhuchou5_month_day!G7)</f>
        <v/>
      </c>
      <c r="L10" s="243" t="str">
        <f>IF(_zhuchou5_month_day!H7="","",_zhuchou5_month_day!H7)</f>
        <v/>
      </c>
      <c r="M10" s="239" t="str">
        <f>IF(_zhuchou5_month_day!I7="","",_zhuchou5_month_day!I7)</f>
        <v/>
      </c>
      <c r="N10" s="239" t="str">
        <f>IF(_zhuchou5_month_day!J7="","",_zhuchou5_month_day!J7)</f>
        <v/>
      </c>
      <c r="O10" s="304"/>
      <c r="P10" s="304"/>
      <c r="Q10" s="241"/>
      <c r="R10" s="319"/>
      <c r="S10" s="320"/>
      <c r="T10" s="243"/>
      <c r="U10" s="243"/>
      <c r="V10" s="243" t="str">
        <f>IF(_zhuchou6_month_day!A7="","",_zhuchou6_month_day!A7)</f>
        <v/>
      </c>
      <c r="W10" s="243" t="str">
        <f>IF(_zhuchou6_month_day!B7="","",_zhuchou6_month_day!B7)</f>
        <v/>
      </c>
      <c r="X10" s="243"/>
      <c r="Y10" s="243"/>
      <c r="Z10" s="239" t="str">
        <f>IF(_zhuchou6_month_day!C7="","",_zhuchou6_month_day!C7)</f>
        <v/>
      </c>
      <c r="AA10" s="239" t="str">
        <f>IF(_zhuchou6_month_day!D7="","",_zhuchou6_month_day!D7)</f>
        <v/>
      </c>
      <c r="AB10" s="239" t="str">
        <f>IF(_zhuchou6_month_day!E7="","",_zhuchou6_month_day!E7)</f>
        <v/>
      </c>
      <c r="AC10" s="239" t="str">
        <f>IF(_zhuchou6_month_day!F7="","",_zhuchou6_month_day!F7)</f>
        <v/>
      </c>
      <c r="AD10" s="303"/>
      <c r="AE10" s="303"/>
      <c r="AF10" s="239"/>
      <c r="AG10" s="337"/>
      <c r="AH10" s="154">
        <f t="shared" si="4"/>
        <v>0</v>
      </c>
      <c r="AI10" s="336">
        <f t="shared" si="5"/>
        <v>0</v>
      </c>
      <c r="AJ10" s="336">
        <f t="shared" si="6"/>
        <v>0</v>
      </c>
      <c r="AK10" s="336">
        <f t="shared" si="0"/>
        <v>0</v>
      </c>
      <c r="AL10" s="336">
        <f t="shared" si="1"/>
        <v>0</v>
      </c>
      <c r="AM10" s="336">
        <f t="shared" si="7"/>
        <v>0</v>
      </c>
      <c r="AN10" s="336" t="e">
        <f t="shared" si="8"/>
        <v>#VALUE!</v>
      </c>
      <c r="AO10" s="336" t="e">
        <f t="shared" si="9"/>
        <v>#VALUE!</v>
      </c>
      <c r="AP10" s="336" t="e">
        <f t="shared" si="10"/>
        <v>#VALUE!</v>
      </c>
      <c r="AQ10" s="336" t="e">
        <f t="shared" si="2"/>
        <v>#VALUE!</v>
      </c>
      <c r="AR10" s="336" t="e">
        <f t="shared" si="3"/>
        <v>#VALUE!</v>
      </c>
      <c r="AS10" s="336" t="e">
        <f t="shared" si="11"/>
        <v>#VALUE!</v>
      </c>
      <c r="AT10" s="341">
        <f t="shared" si="13"/>
        <v>2</v>
      </c>
      <c r="AU10" s="342" t="e">
        <f>'5烧主抽电耗'!$A$3+AT10-1</f>
        <v>#VALUE!</v>
      </c>
      <c r="AV10" s="227" t="str">
        <f t="shared" si="12"/>
        <v>丙班</v>
      </c>
    </row>
    <row r="11" spans="1:48">
      <c r="A11" s="295">
        <v>3</v>
      </c>
      <c r="B11" s="236" t="s">
        <v>24</v>
      </c>
      <c r="C11" s="293" t="str">
        <f>'6烧主抽电耗'!F9</f>
        <v>甲班</v>
      </c>
      <c r="D11" s="294">
        <v>2</v>
      </c>
      <c r="E11" s="239"/>
      <c r="F11" s="239"/>
      <c r="G11" s="239" t="str">
        <f>IF(_zhuchou5_month_day!E8="","",_zhuchou5_month_day!E8)</f>
        <v/>
      </c>
      <c r="H11" s="239" t="str">
        <f>IF(_zhuchou5_month_day!F8="","",_zhuchou5_month_day!F8)</f>
        <v/>
      </c>
      <c r="I11" s="239"/>
      <c r="J11" s="239"/>
      <c r="K11" s="239" t="str">
        <f>IF(_zhuchou5_month_day!G8="","",_zhuchou5_month_day!G8)</f>
        <v/>
      </c>
      <c r="L11" s="239" t="str">
        <f>IF(_zhuchou5_month_day!H8="","",_zhuchou5_month_day!H8)</f>
        <v/>
      </c>
      <c r="M11" s="239" t="str">
        <f>IF(_zhuchou5_month_day!I8="","",_zhuchou5_month_day!I8)</f>
        <v/>
      </c>
      <c r="N11" s="239" t="str">
        <f>IF(_zhuchou5_month_day!J8="","",_zhuchou5_month_day!J8)</f>
        <v/>
      </c>
      <c r="O11" s="304"/>
      <c r="P11" s="304"/>
      <c r="Q11" s="243"/>
      <c r="R11" s="319"/>
      <c r="S11" s="320"/>
      <c r="T11" s="253"/>
      <c r="U11" s="239"/>
      <c r="V11" s="243" t="str">
        <f>IF(_zhuchou6_month_day!A8="","",_zhuchou6_month_day!A8)</f>
        <v/>
      </c>
      <c r="W11" s="243" t="str">
        <f>IF(_zhuchou6_month_day!B8="","",_zhuchou6_month_day!B8)</f>
        <v/>
      </c>
      <c r="X11" s="243"/>
      <c r="Y11" s="243"/>
      <c r="Z11" s="239" t="str">
        <f>IF(_zhuchou6_month_day!C8="","",_zhuchou6_month_day!C8)</f>
        <v/>
      </c>
      <c r="AA11" s="239" t="str">
        <f>IF(_zhuchou6_month_day!D8="","",_zhuchou6_month_day!D8)</f>
        <v/>
      </c>
      <c r="AB11" s="239" t="str">
        <f>IF(_zhuchou6_month_day!E8="","",_zhuchou6_month_day!E8)</f>
        <v/>
      </c>
      <c r="AC11" s="239" t="str">
        <f>IF(_zhuchou6_month_day!F8="","",_zhuchou6_month_day!F8)</f>
        <v/>
      </c>
      <c r="AD11" s="303"/>
      <c r="AE11" s="304"/>
      <c r="AF11" s="239"/>
      <c r="AG11" s="337"/>
      <c r="AH11" s="154">
        <f t="shared" si="4"/>
        <v>0</v>
      </c>
      <c r="AI11" s="336">
        <f t="shared" si="5"/>
        <v>0</v>
      </c>
      <c r="AJ11" s="336">
        <f t="shared" si="6"/>
        <v>0</v>
      </c>
      <c r="AK11" s="336">
        <f t="shared" si="0"/>
        <v>0</v>
      </c>
      <c r="AL11" s="336">
        <f t="shared" si="1"/>
        <v>0</v>
      </c>
      <c r="AM11" s="336">
        <f t="shared" si="7"/>
        <v>0</v>
      </c>
      <c r="AN11" s="336" t="e">
        <f t="shared" si="8"/>
        <v>#VALUE!</v>
      </c>
      <c r="AO11" s="336" t="e">
        <f t="shared" si="9"/>
        <v>#VALUE!</v>
      </c>
      <c r="AP11" s="336" t="e">
        <f t="shared" si="10"/>
        <v>#VALUE!</v>
      </c>
      <c r="AQ11" s="336" t="e">
        <f t="shared" si="2"/>
        <v>#VALUE!</v>
      </c>
      <c r="AR11" s="336" t="e">
        <f t="shared" si="3"/>
        <v>#VALUE!</v>
      </c>
      <c r="AS11" s="336" t="e">
        <f t="shared" si="11"/>
        <v>#VALUE!</v>
      </c>
      <c r="AT11" s="341">
        <f t="shared" si="13"/>
        <v>3</v>
      </c>
      <c r="AU11" s="342" t="e">
        <f>'5烧主抽电耗'!$A$3+AT11-1</f>
        <v>#VALUE!</v>
      </c>
      <c r="AV11" s="227" t="str">
        <f t="shared" si="12"/>
        <v>甲班</v>
      </c>
    </row>
    <row r="12" spans="1:48">
      <c r="A12" s="295"/>
      <c r="B12" s="236" t="s">
        <v>25</v>
      </c>
      <c r="C12" s="293" t="str">
        <f>'6烧主抽电耗'!F10</f>
        <v>乙班</v>
      </c>
      <c r="D12" s="294">
        <v>2.33333333333333</v>
      </c>
      <c r="E12" s="239"/>
      <c r="F12" s="239"/>
      <c r="G12" s="239" t="str">
        <f>IF(_zhuchou5_month_day!E9="","",_zhuchou5_month_day!E9)</f>
        <v/>
      </c>
      <c r="H12" s="239" t="str">
        <f>IF(_zhuchou5_month_day!F9="","",_zhuchou5_month_day!F9)</f>
        <v/>
      </c>
      <c r="I12" s="239"/>
      <c r="J12" s="239"/>
      <c r="K12" s="239" t="str">
        <f>IF(_zhuchou5_month_day!G9="","",_zhuchou5_month_day!G9)</f>
        <v/>
      </c>
      <c r="L12" s="239" t="str">
        <f>IF(_zhuchou5_month_day!H9="","",_zhuchou5_month_day!H9)</f>
        <v/>
      </c>
      <c r="M12" s="239" t="str">
        <f>IF(_zhuchou5_month_day!I9="","",_zhuchou5_month_day!I9)</f>
        <v/>
      </c>
      <c r="N12" s="239" t="str">
        <f>IF(_zhuchou5_month_day!J9="","",_zhuchou5_month_day!J9)</f>
        <v/>
      </c>
      <c r="O12" s="304"/>
      <c r="P12" s="304"/>
      <c r="Q12" s="239"/>
      <c r="R12" s="319"/>
      <c r="S12" s="320"/>
      <c r="T12" s="253"/>
      <c r="U12" s="239"/>
      <c r="V12" s="243" t="str">
        <f>IF(_zhuchou6_month_day!A9="","",_zhuchou6_month_day!A9)</f>
        <v/>
      </c>
      <c r="W12" s="243" t="str">
        <f>IF(_zhuchou6_month_day!B9="","",_zhuchou6_month_day!B9)</f>
        <v/>
      </c>
      <c r="X12" s="243"/>
      <c r="Y12" s="243"/>
      <c r="Z12" s="239" t="str">
        <f>IF(_zhuchou6_month_day!C9="","",_zhuchou6_month_day!C9)</f>
        <v/>
      </c>
      <c r="AA12" s="239" t="str">
        <f>IF(_zhuchou6_month_day!D9="","",_zhuchou6_month_day!D9)</f>
        <v/>
      </c>
      <c r="AB12" s="239" t="str">
        <f>IF(_zhuchou6_month_day!E9="","",_zhuchou6_month_day!E9)</f>
        <v/>
      </c>
      <c r="AC12" s="239" t="str">
        <f>IF(_zhuchou6_month_day!F9="","",_zhuchou6_month_day!F9)</f>
        <v/>
      </c>
      <c r="AD12" s="304"/>
      <c r="AE12" s="304"/>
      <c r="AF12" s="239"/>
      <c r="AG12" s="337"/>
      <c r="AH12" s="154">
        <f t="shared" si="4"/>
        <v>0</v>
      </c>
      <c r="AI12" s="336">
        <f t="shared" si="5"/>
        <v>0</v>
      </c>
      <c r="AJ12" s="336">
        <f t="shared" si="6"/>
        <v>0</v>
      </c>
      <c r="AK12" s="336">
        <f t="shared" si="0"/>
        <v>0</v>
      </c>
      <c r="AL12" s="336">
        <f t="shared" si="1"/>
        <v>0</v>
      </c>
      <c r="AM12" s="336">
        <f t="shared" si="7"/>
        <v>0</v>
      </c>
      <c r="AN12" s="336" t="e">
        <f t="shared" si="8"/>
        <v>#VALUE!</v>
      </c>
      <c r="AO12" s="336" t="e">
        <f t="shared" si="9"/>
        <v>#VALUE!</v>
      </c>
      <c r="AP12" s="336" t="e">
        <f t="shared" si="10"/>
        <v>#VALUE!</v>
      </c>
      <c r="AQ12" s="336" t="e">
        <f>V12*10000*(8-$AD16)*1.732*X12/1000</f>
        <v>#VALUE!</v>
      </c>
      <c r="AR12" s="336" t="e">
        <f>W12*10000*(8-$AD16)*1.732*Y12/1000</f>
        <v>#VALUE!</v>
      </c>
      <c r="AS12" s="336" t="e">
        <f t="shared" si="11"/>
        <v>#VALUE!</v>
      </c>
      <c r="AT12" s="341">
        <f t="shared" si="13"/>
        <v>3</v>
      </c>
      <c r="AU12" s="342" t="e">
        <f>'5烧主抽电耗'!$A$3+AT12-1</f>
        <v>#VALUE!</v>
      </c>
      <c r="AV12" s="227" t="str">
        <f t="shared" si="12"/>
        <v>乙班</v>
      </c>
    </row>
    <row r="13" spans="1:48">
      <c r="A13" s="295"/>
      <c r="B13" s="236" t="s">
        <v>26</v>
      </c>
      <c r="C13" s="293" t="str">
        <f>'6烧主抽电耗'!F11</f>
        <v>丙班</v>
      </c>
      <c r="D13" s="294">
        <v>2.66666666666667</v>
      </c>
      <c r="E13" s="239"/>
      <c r="F13" s="239"/>
      <c r="G13" s="239" t="str">
        <f>IF(_zhuchou5_month_day!E10="","",_zhuchou5_month_day!E10)</f>
        <v/>
      </c>
      <c r="H13" s="239" t="str">
        <f>IF(_zhuchou5_month_day!F10="","",_zhuchou5_month_day!F10)</f>
        <v/>
      </c>
      <c r="I13" s="239"/>
      <c r="J13" s="239"/>
      <c r="K13" s="239" t="str">
        <f>IF(_zhuchou5_month_day!G10="","",_zhuchou5_month_day!G10)</f>
        <v/>
      </c>
      <c r="L13" s="239" t="str">
        <f>IF(_zhuchou5_month_day!H10="","",_zhuchou5_month_day!H10)</f>
        <v/>
      </c>
      <c r="M13" s="239" t="str">
        <f>IF(_zhuchou5_month_day!I10="","",_zhuchou5_month_day!I10)</f>
        <v/>
      </c>
      <c r="N13" s="239" t="str">
        <f>IF(_zhuchou5_month_day!J10="","",_zhuchou5_month_day!J10)</f>
        <v/>
      </c>
      <c r="O13" s="304"/>
      <c r="P13" s="304"/>
      <c r="Q13" s="241"/>
      <c r="R13" s="319"/>
      <c r="S13" s="320"/>
      <c r="T13" s="253"/>
      <c r="U13" s="239"/>
      <c r="V13" s="243" t="str">
        <f>IF(_zhuchou6_month_day!A10="","",_zhuchou6_month_day!A10)</f>
        <v/>
      </c>
      <c r="W13" s="243" t="str">
        <f>IF(_zhuchou6_month_day!B10="","",_zhuchou6_month_day!B10)</f>
        <v/>
      </c>
      <c r="X13" s="243"/>
      <c r="Y13" s="243"/>
      <c r="Z13" s="239" t="str">
        <f>IF(_zhuchou6_month_day!C10="","",_zhuchou6_month_day!C10)</f>
        <v/>
      </c>
      <c r="AA13" s="239" t="str">
        <f>IF(_zhuchou6_month_day!D10="","",_zhuchou6_month_day!D10)</f>
        <v/>
      </c>
      <c r="AB13" s="239" t="str">
        <f>IF(_zhuchou6_month_day!E10="","",_zhuchou6_month_day!E10)</f>
        <v/>
      </c>
      <c r="AC13" s="239" t="str">
        <f>IF(_zhuchou6_month_day!F10="","",_zhuchou6_month_day!F10)</f>
        <v/>
      </c>
      <c r="AD13" s="304"/>
      <c r="AE13" s="304"/>
      <c r="AF13" s="239"/>
      <c r="AG13" s="337"/>
      <c r="AH13" s="154">
        <f t="shared" si="4"/>
        <v>0</v>
      </c>
      <c r="AI13" s="336">
        <f t="shared" si="5"/>
        <v>0</v>
      </c>
      <c r="AJ13" s="336">
        <f t="shared" si="6"/>
        <v>0</v>
      </c>
      <c r="AK13" s="336">
        <f t="shared" si="0"/>
        <v>0</v>
      </c>
      <c r="AL13" s="336">
        <f t="shared" si="1"/>
        <v>0</v>
      </c>
      <c r="AM13" s="336">
        <f t="shared" si="7"/>
        <v>0</v>
      </c>
      <c r="AN13" s="336" t="e">
        <f t="shared" si="8"/>
        <v>#VALUE!</v>
      </c>
      <c r="AO13" s="336" t="e">
        <f t="shared" si="9"/>
        <v>#VALUE!</v>
      </c>
      <c r="AP13" s="336" t="e">
        <f t="shared" si="10"/>
        <v>#VALUE!</v>
      </c>
      <c r="AQ13" s="336" t="e">
        <f t="shared" ref="AQ13:AR20" si="14">V13*10000*(8-$AD13)*1.732*X13/1000</f>
        <v>#VALUE!</v>
      </c>
      <c r="AR13" s="336" t="e">
        <f t="shared" si="14"/>
        <v>#VALUE!</v>
      </c>
      <c r="AS13" s="336" t="e">
        <f t="shared" si="11"/>
        <v>#VALUE!</v>
      </c>
      <c r="AT13" s="341">
        <f t="shared" si="13"/>
        <v>3</v>
      </c>
      <c r="AU13" s="342" t="e">
        <f>'5烧主抽电耗'!$A$3+AT13-1</f>
        <v>#VALUE!</v>
      </c>
      <c r="AV13" s="227" t="str">
        <f t="shared" si="12"/>
        <v>丙班</v>
      </c>
    </row>
    <row r="14" spans="1:48">
      <c r="A14" s="295">
        <v>4</v>
      </c>
      <c r="B14" s="236" t="s">
        <v>24</v>
      </c>
      <c r="C14" s="293" t="str">
        <f>'6烧主抽电耗'!F12</f>
        <v>丁班</v>
      </c>
      <c r="D14" s="294">
        <v>3</v>
      </c>
      <c r="E14" s="239"/>
      <c r="F14" s="239"/>
      <c r="G14" s="244" t="str">
        <f>IF(_zhuchou5_month_day!E11="","",_zhuchou5_month_day!E11)</f>
        <v/>
      </c>
      <c r="H14" s="255" t="str">
        <f>IF(_zhuchou5_month_day!F11="","",_zhuchou5_month_day!F11)</f>
        <v/>
      </c>
      <c r="I14" s="239"/>
      <c r="J14" s="239"/>
      <c r="K14" s="239" t="str">
        <f>IF(_zhuchou5_month_day!G11="","",_zhuchou5_month_day!G11)</f>
        <v/>
      </c>
      <c r="L14" s="239" t="str">
        <f>IF(_zhuchou5_month_day!H11="","",_zhuchou5_month_day!H11)</f>
        <v/>
      </c>
      <c r="M14" s="305" t="str">
        <f>IF(_zhuchou5_month_day!I11="","",_zhuchou5_month_day!I11)</f>
        <v/>
      </c>
      <c r="N14" s="306" t="str">
        <f>IF(_zhuchou5_month_day!J11="","",_zhuchou5_month_day!J11)</f>
        <v/>
      </c>
      <c r="O14" s="307"/>
      <c r="P14" s="307"/>
      <c r="Q14" s="243"/>
      <c r="R14" s="321"/>
      <c r="T14" s="254"/>
      <c r="U14" s="255"/>
      <c r="V14" s="241" t="str">
        <f>IF(_zhuchou6_month_day!A11="","",_zhuchou6_month_day!A11)</f>
        <v/>
      </c>
      <c r="W14" s="241" t="str">
        <f>IF(_zhuchou6_month_day!B11="","",_zhuchou6_month_day!B11)</f>
        <v/>
      </c>
      <c r="X14" s="241"/>
      <c r="Y14" s="241"/>
      <c r="Z14" s="239" t="str">
        <f>IF(_zhuchou6_month_day!C11="","",_zhuchou6_month_day!C11)</f>
        <v/>
      </c>
      <c r="AA14" s="239" t="str">
        <f>IF(_zhuchou6_month_day!D11="","",_zhuchou6_month_day!D11)</f>
        <v/>
      </c>
      <c r="AB14" s="255" t="str">
        <f>IF(_zhuchou6_month_day!E11="","",_zhuchou6_month_day!E11)</f>
        <v/>
      </c>
      <c r="AC14" s="239" t="str">
        <f>IF(_zhuchou6_month_day!F11="","",_zhuchou6_month_day!F11)</f>
        <v/>
      </c>
      <c r="AD14" s="303"/>
      <c r="AE14" s="303"/>
      <c r="AF14" s="239"/>
      <c r="AG14" s="337"/>
      <c r="AH14" s="154">
        <f t="shared" si="4"/>
        <v>0</v>
      </c>
      <c r="AI14" s="336">
        <f t="shared" si="5"/>
        <v>0</v>
      </c>
      <c r="AJ14" s="336">
        <f t="shared" si="6"/>
        <v>0</v>
      </c>
      <c r="AK14" s="336">
        <f t="shared" si="0"/>
        <v>0</v>
      </c>
      <c r="AL14" s="336">
        <f t="shared" si="1"/>
        <v>0</v>
      </c>
      <c r="AM14" s="336">
        <f t="shared" si="7"/>
        <v>0</v>
      </c>
      <c r="AN14" s="336" t="e">
        <f t="shared" si="8"/>
        <v>#VALUE!</v>
      </c>
      <c r="AO14" s="336" t="e">
        <f t="shared" si="9"/>
        <v>#VALUE!</v>
      </c>
      <c r="AP14" s="336" t="e">
        <f t="shared" si="10"/>
        <v>#VALUE!</v>
      </c>
      <c r="AQ14" s="336" t="e">
        <f t="shared" si="14"/>
        <v>#VALUE!</v>
      </c>
      <c r="AR14" s="336" t="e">
        <f t="shared" si="14"/>
        <v>#VALUE!</v>
      </c>
      <c r="AS14" s="336" t="e">
        <f t="shared" si="11"/>
        <v>#VALUE!</v>
      </c>
      <c r="AT14" s="341">
        <f t="shared" si="13"/>
        <v>4</v>
      </c>
      <c r="AU14" s="342" t="e">
        <f>'5烧主抽电耗'!$A$3+AT14-1</f>
        <v>#VALUE!</v>
      </c>
      <c r="AV14" s="227" t="str">
        <f t="shared" si="12"/>
        <v>丁班</v>
      </c>
    </row>
    <row r="15" spans="1:48">
      <c r="A15" s="295"/>
      <c r="B15" s="236" t="s">
        <v>25</v>
      </c>
      <c r="C15" s="293" t="str">
        <f>'6烧主抽电耗'!F13</f>
        <v>甲班</v>
      </c>
      <c r="D15" s="294">
        <v>3.33333333333333</v>
      </c>
      <c r="E15" s="239"/>
      <c r="F15" s="243"/>
      <c r="G15" s="239" t="str">
        <f>IF(_zhuchou5_month_day!E12="","",_zhuchou5_month_day!E12)</f>
        <v/>
      </c>
      <c r="H15" s="239" t="str">
        <f>IF(_zhuchou5_month_day!F12="","",_zhuchou5_month_day!F12)</f>
        <v/>
      </c>
      <c r="I15" s="239"/>
      <c r="J15" s="239"/>
      <c r="K15" s="239" t="str">
        <f>IF(_zhuchou5_month_day!G12="","",_zhuchou5_month_day!G12)</f>
        <v/>
      </c>
      <c r="L15" s="239" t="str">
        <f>IF(_zhuchou5_month_day!H12="","",_zhuchou5_month_day!H12)</f>
        <v/>
      </c>
      <c r="M15" s="239" t="str">
        <f>IF(_zhuchou5_month_day!I12="","",_zhuchou5_month_day!I12)</f>
        <v/>
      </c>
      <c r="N15" s="239" t="str">
        <f>IF(_zhuchou5_month_day!J12="","",_zhuchou5_month_day!J12)</f>
        <v/>
      </c>
      <c r="O15" s="304"/>
      <c r="P15" s="304"/>
      <c r="Q15" s="243"/>
      <c r="R15" s="319"/>
      <c r="S15" s="320"/>
      <c r="T15" s="253"/>
      <c r="U15" s="239"/>
      <c r="V15" s="243" t="str">
        <f>IF(_zhuchou6_month_day!A12="","",_zhuchou6_month_day!A12)</f>
        <v/>
      </c>
      <c r="W15" s="243" t="str">
        <f>IF(_zhuchou6_month_day!B12="","",_zhuchou6_month_day!B12)</f>
        <v/>
      </c>
      <c r="X15" s="243"/>
      <c r="Y15" s="243"/>
      <c r="Z15" s="239" t="str">
        <f>IF(_zhuchou6_month_day!C12="","",_zhuchou6_month_day!C12)</f>
        <v/>
      </c>
      <c r="AA15" s="239" t="str">
        <f>IF(_zhuchou6_month_day!D12="","",_zhuchou6_month_day!D12)</f>
        <v/>
      </c>
      <c r="AB15" s="239" t="str">
        <f>IF(_zhuchou6_month_day!E12="","",_zhuchou6_month_day!E12)</f>
        <v/>
      </c>
      <c r="AC15" s="239" t="str">
        <f>IF(_zhuchou6_month_day!F12="","",_zhuchou6_month_day!F12)</f>
        <v/>
      </c>
      <c r="AD15" s="303"/>
      <c r="AE15" s="304"/>
      <c r="AF15" s="239"/>
      <c r="AG15" s="337"/>
      <c r="AH15" s="154">
        <f t="shared" si="4"/>
        <v>0</v>
      </c>
      <c r="AI15" s="336">
        <f t="shared" si="5"/>
        <v>0</v>
      </c>
      <c r="AJ15" s="336">
        <f t="shared" si="6"/>
        <v>0</v>
      </c>
      <c r="AK15" s="336">
        <f t="shared" si="0"/>
        <v>0</v>
      </c>
      <c r="AL15" s="336">
        <f t="shared" si="1"/>
        <v>0</v>
      </c>
      <c r="AM15" s="336">
        <f t="shared" si="7"/>
        <v>0</v>
      </c>
      <c r="AN15" s="336" t="e">
        <f t="shared" si="8"/>
        <v>#VALUE!</v>
      </c>
      <c r="AO15" s="336" t="e">
        <f t="shared" si="9"/>
        <v>#VALUE!</v>
      </c>
      <c r="AP15" s="336" t="e">
        <f t="shared" si="10"/>
        <v>#VALUE!</v>
      </c>
      <c r="AQ15" s="336" t="e">
        <f t="shared" si="14"/>
        <v>#VALUE!</v>
      </c>
      <c r="AR15" s="336" t="e">
        <f t="shared" si="14"/>
        <v>#VALUE!</v>
      </c>
      <c r="AS15" s="336" t="e">
        <f t="shared" si="11"/>
        <v>#VALUE!</v>
      </c>
      <c r="AT15" s="341">
        <f t="shared" si="13"/>
        <v>4</v>
      </c>
      <c r="AU15" s="342" t="e">
        <f>'5烧主抽电耗'!$A$3+AT15-1</f>
        <v>#VALUE!</v>
      </c>
      <c r="AV15" s="227" t="str">
        <f t="shared" si="12"/>
        <v>甲班</v>
      </c>
    </row>
    <row r="16" spans="1:48">
      <c r="A16" s="295"/>
      <c r="B16" s="236" t="s">
        <v>26</v>
      </c>
      <c r="C16" s="293" t="str">
        <f>'6烧主抽电耗'!F14</f>
        <v>乙班</v>
      </c>
      <c r="D16" s="294">
        <v>3.66666666666667</v>
      </c>
      <c r="E16" s="239"/>
      <c r="F16" s="239"/>
      <c r="G16" s="239" t="str">
        <f>IF(_zhuchou5_month_day!E13="","",_zhuchou5_month_day!E13)</f>
        <v/>
      </c>
      <c r="H16" s="239" t="str">
        <f>IF(_zhuchou5_month_day!F13="","",_zhuchou5_month_day!F13)</f>
        <v/>
      </c>
      <c r="I16" s="239"/>
      <c r="J16" s="239"/>
      <c r="K16" s="239" t="str">
        <f>IF(_zhuchou5_month_day!G13="","",_zhuchou5_month_day!G13)</f>
        <v/>
      </c>
      <c r="L16" s="239" t="str">
        <f>IF(_zhuchou5_month_day!H13="","",_zhuchou5_month_day!H13)</f>
        <v/>
      </c>
      <c r="M16" s="239" t="str">
        <f>IF(_zhuchou5_month_day!I13="","",_zhuchou5_month_day!I13)</f>
        <v/>
      </c>
      <c r="N16" s="239" t="str">
        <f>IF(_zhuchou5_month_day!J13="","",_zhuchou5_month_day!J13)</f>
        <v/>
      </c>
      <c r="O16" s="304"/>
      <c r="P16" s="304"/>
      <c r="Q16" s="239"/>
      <c r="R16" s="319"/>
      <c r="S16" s="320"/>
      <c r="T16" s="253"/>
      <c r="U16" s="239"/>
      <c r="V16" s="243" t="str">
        <f>IF(_zhuchou6_month_day!A13="","",_zhuchou6_month_day!A13)</f>
        <v/>
      </c>
      <c r="W16" s="243" t="str">
        <f>IF(_zhuchou6_month_day!B13="","",_zhuchou6_month_day!B13)</f>
        <v/>
      </c>
      <c r="X16" s="243"/>
      <c r="Y16" s="243"/>
      <c r="Z16" s="239" t="str">
        <f>IF(_zhuchou6_month_day!C13="","",_zhuchou6_month_day!C13)</f>
        <v/>
      </c>
      <c r="AA16" s="239" t="str">
        <f>IF(_zhuchou6_month_day!D13="","",_zhuchou6_month_day!D13)</f>
        <v/>
      </c>
      <c r="AB16" s="239" t="str">
        <f>IF(_zhuchou6_month_day!E13="","",_zhuchou6_month_day!E13)</f>
        <v/>
      </c>
      <c r="AC16" s="239" t="str">
        <f>IF(_zhuchou6_month_day!F13="","",_zhuchou6_month_day!F13)</f>
        <v/>
      </c>
      <c r="AD16" s="304"/>
      <c r="AE16" s="304"/>
      <c r="AF16" s="239"/>
      <c r="AG16" s="337"/>
      <c r="AH16" s="154">
        <f t="shared" si="4"/>
        <v>0</v>
      </c>
      <c r="AI16" s="336">
        <f t="shared" si="5"/>
        <v>0</v>
      </c>
      <c r="AJ16" s="336">
        <f t="shared" si="6"/>
        <v>0</v>
      </c>
      <c r="AK16" s="336">
        <f t="shared" si="0"/>
        <v>0</v>
      </c>
      <c r="AL16" s="336">
        <f t="shared" si="1"/>
        <v>0</v>
      </c>
      <c r="AM16" s="336">
        <f t="shared" si="7"/>
        <v>0</v>
      </c>
      <c r="AN16" s="336" t="e">
        <f t="shared" si="8"/>
        <v>#VALUE!</v>
      </c>
      <c r="AO16" s="336" t="e">
        <f t="shared" si="9"/>
        <v>#VALUE!</v>
      </c>
      <c r="AP16" s="336" t="e">
        <f t="shared" si="10"/>
        <v>#VALUE!</v>
      </c>
      <c r="AQ16" s="336" t="e">
        <f t="shared" si="14"/>
        <v>#VALUE!</v>
      </c>
      <c r="AR16" s="336" t="e">
        <f t="shared" si="14"/>
        <v>#VALUE!</v>
      </c>
      <c r="AS16" s="336" t="e">
        <f t="shared" si="11"/>
        <v>#VALUE!</v>
      </c>
      <c r="AT16" s="341">
        <f t="shared" si="13"/>
        <v>4</v>
      </c>
      <c r="AU16" s="342" t="e">
        <f>'5烧主抽电耗'!$A$3+AT16-1</f>
        <v>#VALUE!</v>
      </c>
      <c r="AV16" s="227" t="str">
        <f t="shared" si="12"/>
        <v>乙班</v>
      </c>
    </row>
    <row r="17" spans="1:48">
      <c r="A17" s="295">
        <v>5</v>
      </c>
      <c r="B17" s="236" t="s">
        <v>24</v>
      </c>
      <c r="C17" s="293" t="str">
        <f>'6烧主抽电耗'!F15</f>
        <v>丁班</v>
      </c>
      <c r="D17" s="294">
        <v>4</v>
      </c>
      <c r="E17" s="239"/>
      <c r="F17" s="239"/>
      <c r="G17" s="239" t="str">
        <f>IF(_zhuchou5_month_day!E14="","",_zhuchou5_month_day!E14)</f>
        <v/>
      </c>
      <c r="H17" s="239" t="str">
        <f>IF(_zhuchou5_month_day!F14="","",_zhuchou5_month_day!F14)</f>
        <v/>
      </c>
      <c r="I17" s="239"/>
      <c r="J17" s="239"/>
      <c r="K17" s="239" t="str">
        <f>IF(_zhuchou5_month_day!G14="","",_zhuchou5_month_day!G14)</f>
        <v/>
      </c>
      <c r="L17" s="239" t="str">
        <f>IF(_zhuchou5_month_day!H14="","",_zhuchou5_month_day!H14)</f>
        <v/>
      </c>
      <c r="M17" s="239" t="str">
        <f>IF(_zhuchou5_month_day!I14="","",_zhuchou5_month_day!I14)</f>
        <v/>
      </c>
      <c r="N17" s="239" t="str">
        <f>IF(_zhuchou5_month_day!J14="","",_zhuchou5_month_day!J14)</f>
        <v/>
      </c>
      <c r="O17" s="239"/>
      <c r="P17" s="239"/>
      <c r="Q17" s="243"/>
      <c r="R17" s="319"/>
      <c r="S17" s="320"/>
      <c r="T17" s="253"/>
      <c r="U17" s="239"/>
      <c r="V17" s="243" t="str">
        <f>IF(_zhuchou6_month_day!A14="","",_zhuchou6_month_day!A14)</f>
        <v/>
      </c>
      <c r="W17" s="243" t="str">
        <f>IF(_zhuchou6_month_day!B14="","",_zhuchou6_month_day!B14)</f>
        <v/>
      </c>
      <c r="X17" s="243"/>
      <c r="Y17" s="243"/>
      <c r="Z17" s="239" t="str">
        <f>IF(_zhuchou6_month_day!C14="","",_zhuchou6_month_day!C14)</f>
        <v/>
      </c>
      <c r="AA17" s="239" t="str">
        <f>IF(_zhuchou6_month_day!D14="","",_zhuchou6_month_day!D14)</f>
        <v/>
      </c>
      <c r="AB17" s="239" t="str">
        <f>IF(_zhuchou6_month_day!E14="","",_zhuchou6_month_day!E14)</f>
        <v/>
      </c>
      <c r="AC17" s="239" t="str">
        <f>IF(_zhuchou6_month_day!F14="","",_zhuchou6_month_day!F14)</f>
        <v/>
      </c>
      <c r="AD17" s="303"/>
      <c r="AE17" s="303"/>
      <c r="AF17" s="239"/>
      <c r="AG17" s="337"/>
      <c r="AH17" s="154">
        <f t="shared" si="4"/>
        <v>0</v>
      </c>
      <c r="AI17" s="336">
        <f t="shared" si="5"/>
        <v>0</v>
      </c>
      <c r="AJ17" s="336">
        <f t="shared" si="6"/>
        <v>0</v>
      </c>
      <c r="AK17" s="336">
        <f t="shared" si="0"/>
        <v>0</v>
      </c>
      <c r="AL17" s="336">
        <f t="shared" si="1"/>
        <v>0</v>
      </c>
      <c r="AM17" s="336">
        <f t="shared" si="7"/>
        <v>0</v>
      </c>
      <c r="AN17" s="336" t="e">
        <f t="shared" si="8"/>
        <v>#VALUE!</v>
      </c>
      <c r="AO17" s="336" t="e">
        <f t="shared" si="9"/>
        <v>#VALUE!</v>
      </c>
      <c r="AP17" s="336" t="e">
        <f t="shared" si="10"/>
        <v>#VALUE!</v>
      </c>
      <c r="AQ17" s="336" t="e">
        <f t="shared" si="14"/>
        <v>#VALUE!</v>
      </c>
      <c r="AR17" s="336" t="e">
        <f t="shared" si="14"/>
        <v>#VALUE!</v>
      </c>
      <c r="AS17" s="336" t="e">
        <f t="shared" si="11"/>
        <v>#VALUE!</v>
      </c>
      <c r="AT17" s="341">
        <f t="shared" si="13"/>
        <v>5</v>
      </c>
      <c r="AU17" s="342" t="e">
        <f>'5烧主抽电耗'!$A$3+AT17-1</f>
        <v>#VALUE!</v>
      </c>
      <c r="AV17" s="227" t="str">
        <f t="shared" si="12"/>
        <v>丁班</v>
      </c>
    </row>
    <row r="18" spans="1:48">
      <c r="A18" s="295"/>
      <c r="B18" s="236" t="s">
        <v>25</v>
      </c>
      <c r="C18" s="293" t="str">
        <f>'6烧主抽电耗'!F16</f>
        <v>甲班</v>
      </c>
      <c r="D18" s="294">
        <v>4.33333333333333</v>
      </c>
      <c r="E18" s="239"/>
      <c r="F18" s="239"/>
      <c r="G18" s="239" t="str">
        <f>IF(_zhuchou5_month_day!E15="","",_zhuchou5_month_day!E15)</f>
        <v/>
      </c>
      <c r="H18" s="239" t="str">
        <f>IF(_zhuchou5_month_day!F15="","",_zhuchou5_month_day!F15)</f>
        <v/>
      </c>
      <c r="I18" s="239"/>
      <c r="J18" s="239"/>
      <c r="K18" s="239" t="str">
        <f>IF(_zhuchou5_month_day!G15="","",_zhuchou5_month_day!G15)</f>
        <v/>
      </c>
      <c r="L18" s="239" t="str">
        <f>IF(_zhuchou5_month_day!H15="","",_zhuchou5_month_day!H15)</f>
        <v/>
      </c>
      <c r="M18" s="239" t="str">
        <f>IF(_zhuchou5_month_day!I15="","",_zhuchou5_month_day!I15)</f>
        <v/>
      </c>
      <c r="N18" s="239" t="str">
        <f>IF(_zhuchou5_month_day!J15="","",_zhuchou5_month_day!J15)</f>
        <v/>
      </c>
      <c r="O18" s="239"/>
      <c r="P18" s="239"/>
      <c r="Q18" s="239"/>
      <c r="R18" s="319"/>
      <c r="S18" s="320"/>
      <c r="T18" s="253"/>
      <c r="U18" s="239"/>
      <c r="V18" s="243" t="str">
        <f>IF(_zhuchou6_month_day!A15="","",_zhuchou6_month_day!A15)</f>
        <v/>
      </c>
      <c r="W18" s="243" t="str">
        <f>IF(_zhuchou6_month_day!B15="","",_zhuchou6_month_day!B15)</f>
        <v/>
      </c>
      <c r="X18" s="243"/>
      <c r="Y18" s="243"/>
      <c r="Z18" s="239" t="str">
        <f>IF(_zhuchou6_month_day!C15="","",_zhuchou6_month_day!C15)</f>
        <v/>
      </c>
      <c r="AA18" s="239" t="str">
        <f>IF(_zhuchou6_month_day!D15="","",_zhuchou6_month_day!D15)</f>
        <v/>
      </c>
      <c r="AB18" s="239" t="str">
        <f>IF(_zhuchou6_month_day!E15="","",_zhuchou6_month_day!E15)</f>
        <v/>
      </c>
      <c r="AC18" s="239" t="str">
        <f>IF(_zhuchou6_month_day!F15="","",_zhuchou6_month_day!F15)</f>
        <v/>
      </c>
      <c r="AD18" s="304"/>
      <c r="AE18" s="304"/>
      <c r="AF18" s="239"/>
      <c r="AG18" s="337"/>
      <c r="AH18" s="154">
        <f t="shared" si="4"/>
        <v>0</v>
      </c>
      <c r="AI18" s="336">
        <f t="shared" si="5"/>
        <v>0</v>
      </c>
      <c r="AJ18" s="336">
        <f t="shared" si="6"/>
        <v>0</v>
      </c>
      <c r="AK18" s="336">
        <f t="shared" si="0"/>
        <v>0</v>
      </c>
      <c r="AL18" s="336">
        <f t="shared" si="1"/>
        <v>0</v>
      </c>
      <c r="AM18" s="336">
        <f t="shared" si="7"/>
        <v>0</v>
      </c>
      <c r="AN18" s="336" t="e">
        <f t="shared" si="8"/>
        <v>#VALUE!</v>
      </c>
      <c r="AO18" s="336" t="e">
        <f t="shared" si="9"/>
        <v>#VALUE!</v>
      </c>
      <c r="AP18" s="336" t="e">
        <f t="shared" si="10"/>
        <v>#VALUE!</v>
      </c>
      <c r="AQ18" s="336" t="e">
        <f t="shared" si="14"/>
        <v>#VALUE!</v>
      </c>
      <c r="AR18" s="336" t="e">
        <f t="shared" si="14"/>
        <v>#VALUE!</v>
      </c>
      <c r="AS18" s="336" t="e">
        <f t="shared" si="11"/>
        <v>#VALUE!</v>
      </c>
      <c r="AT18" s="341">
        <f t="shared" si="13"/>
        <v>5</v>
      </c>
      <c r="AU18" s="342" t="e">
        <f>'5烧主抽电耗'!$A$3+AT18-1</f>
        <v>#VALUE!</v>
      </c>
      <c r="AV18" s="227" t="str">
        <f t="shared" si="12"/>
        <v>甲班</v>
      </c>
    </row>
    <row r="19" spans="1:48">
      <c r="A19" s="295"/>
      <c r="B19" s="236" t="s">
        <v>26</v>
      </c>
      <c r="C19" s="293" t="str">
        <f>'6烧主抽电耗'!F17</f>
        <v>乙班</v>
      </c>
      <c r="D19" s="294">
        <v>4.66666666666667</v>
      </c>
      <c r="E19" s="239"/>
      <c r="F19" s="239"/>
      <c r="G19" s="239" t="str">
        <f>IF(_zhuchou5_month_day!E16="","",_zhuchou5_month_day!E16)</f>
        <v/>
      </c>
      <c r="H19" s="239" t="str">
        <f>IF(_zhuchou5_month_day!F16="","",_zhuchou5_month_day!F16)</f>
        <v/>
      </c>
      <c r="I19" s="239"/>
      <c r="J19" s="239"/>
      <c r="K19" s="239" t="str">
        <f>IF(_zhuchou5_month_day!G16="","",_zhuchou5_month_day!G16)</f>
        <v/>
      </c>
      <c r="L19" s="239" t="str">
        <f>IF(_zhuchou5_month_day!H16="","",_zhuchou5_month_day!H16)</f>
        <v/>
      </c>
      <c r="M19" s="239" t="str">
        <f>IF(_zhuchou5_month_day!I16="","",_zhuchou5_month_day!I16)</f>
        <v/>
      </c>
      <c r="N19" s="239" t="str">
        <f>IF(_zhuchou5_month_day!J16="","",_zhuchou5_month_day!J16)</f>
        <v/>
      </c>
      <c r="O19" s="239"/>
      <c r="P19" s="239"/>
      <c r="Q19" s="239"/>
      <c r="R19" s="319"/>
      <c r="S19" s="320"/>
      <c r="T19" s="253"/>
      <c r="U19" s="239"/>
      <c r="V19" s="243" t="str">
        <f>IF(_zhuchou6_month_day!A16="","",_zhuchou6_month_day!A16)</f>
        <v/>
      </c>
      <c r="W19" s="243" t="str">
        <f>IF(_zhuchou6_month_day!B16="","",_zhuchou6_month_day!B16)</f>
        <v/>
      </c>
      <c r="X19" s="243"/>
      <c r="Y19" s="243"/>
      <c r="Z19" s="239" t="str">
        <f>IF(_zhuchou6_month_day!C16="","",_zhuchou6_month_day!C16)</f>
        <v/>
      </c>
      <c r="AA19" s="239" t="str">
        <f>IF(_zhuchou6_month_day!D16="","",_zhuchou6_month_day!D16)</f>
        <v/>
      </c>
      <c r="AB19" s="239" t="str">
        <f>IF(_zhuchou6_month_day!E16="","",_zhuchou6_month_day!E16)</f>
        <v/>
      </c>
      <c r="AC19" s="239" t="str">
        <f>IF(_zhuchou6_month_day!F16="","",_zhuchou6_month_day!F16)</f>
        <v/>
      </c>
      <c r="AD19" s="304"/>
      <c r="AE19" s="304"/>
      <c r="AF19" s="239"/>
      <c r="AG19" s="337"/>
      <c r="AH19" s="154">
        <f t="shared" si="4"/>
        <v>0</v>
      </c>
      <c r="AI19" s="336">
        <f t="shared" si="5"/>
        <v>0</v>
      </c>
      <c r="AJ19" s="336">
        <f t="shared" si="6"/>
        <v>0</v>
      </c>
      <c r="AK19" s="336">
        <f t="shared" si="0"/>
        <v>0</v>
      </c>
      <c r="AL19" s="336">
        <f t="shared" si="1"/>
        <v>0</v>
      </c>
      <c r="AM19" s="336">
        <f t="shared" si="7"/>
        <v>0</v>
      </c>
      <c r="AN19" s="336" t="e">
        <f t="shared" si="8"/>
        <v>#VALUE!</v>
      </c>
      <c r="AO19" s="336" t="e">
        <f t="shared" si="9"/>
        <v>#VALUE!</v>
      </c>
      <c r="AP19" s="336" t="e">
        <f t="shared" si="10"/>
        <v>#VALUE!</v>
      </c>
      <c r="AQ19" s="336" t="e">
        <f t="shared" si="14"/>
        <v>#VALUE!</v>
      </c>
      <c r="AR19" s="336" t="e">
        <f t="shared" si="14"/>
        <v>#VALUE!</v>
      </c>
      <c r="AS19" s="336" t="e">
        <f t="shared" si="11"/>
        <v>#VALUE!</v>
      </c>
      <c r="AT19" s="341">
        <f t="shared" si="13"/>
        <v>5</v>
      </c>
      <c r="AU19" s="342" t="e">
        <f>'5烧主抽电耗'!$A$3+AT19-1</f>
        <v>#VALUE!</v>
      </c>
      <c r="AV19" s="227" t="str">
        <f t="shared" si="12"/>
        <v>乙班</v>
      </c>
    </row>
    <row r="20" spans="1:48">
      <c r="A20" s="295">
        <v>6</v>
      </c>
      <c r="B20" s="236" t="s">
        <v>24</v>
      </c>
      <c r="C20" s="293" t="str">
        <f>'6烧主抽电耗'!F18</f>
        <v>丙班</v>
      </c>
      <c r="D20" s="294">
        <v>5</v>
      </c>
      <c r="E20" s="239"/>
      <c r="F20" s="239"/>
      <c r="G20" s="239" t="str">
        <f>IF(_zhuchou5_month_day!E17="","",_zhuchou5_month_day!E17)</f>
        <v/>
      </c>
      <c r="H20" s="239" t="str">
        <f>IF(_zhuchou5_month_day!F17="","",_zhuchou5_month_day!F17)</f>
        <v/>
      </c>
      <c r="I20" s="239"/>
      <c r="J20" s="239"/>
      <c r="K20" s="239" t="str">
        <f>IF(_zhuchou5_month_day!G17="","",_zhuchou5_month_day!G17)</f>
        <v/>
      </c>
      <c r="L20" s="239" t="str">
        <f>IF(_zhuchou5_month_day!H17="","",_zhuchou5_month_day!H17)</f>
        <v/>
      </c>
      <c r="M20" s="239" t="str">
        <f>IF(_zhuchou5_month_day!I17="","",_zhuchou5_month_day!I17)</f>
        <v/>
      </c>
      <c r="N20" s="239" t="str">
        <f>IF(_zhuchou5_month_day!J17="","",_zhuchou5_month_day!J17)</f>
        <v/>
      </c>
      <c r="O20" s="239"/>
      <c r="P20" s="239"/>
      <c r="Q20" s="241"/>
      <c r="R20" s="319"/>
      <c r="S20" s="320"/>
      <c r="T20" s="243"/>
      <c r="U20" s="243"/>
      <c r="V20" s="243" t="str">
        <f>IF(_zhuchou6_month_day!A17="","",_zhuchou6_month_day!A17)</f>
        <v/>
      </c>
      <c r="W20" s="243" t="str">
        <f>IF(_zhuchou6_month_day!B17="","",_zhuchou6_month_day!B17)</f>
        <v/>
      </c>
      <c r="X20" s="243"/>
      <c r="Y20" s="243"/>
      <c r="Z20" s="239" t="str">
        <f>IF(_zhuchou6_month_day!C17="","",_zhuchou6_month_day!C17)</f>
        <v/>
      </c>
      <c r="AA20" s="239" t="str">
        <f>IF(_zhuchou6_month_day!D17="","",_zhuchou6_month_day!D17)</f>
        <v/>
      </c>
      <c r="AB20" s="239" t="str">
        <f>IF(_zhuchou6_month_day!E17="","",_zhuchou6_month_day!E17)</f>
        <v/>
      </c>
      <c r="AC20" s="239" t="str">
        <f>IF(_zhuchou6_month_day!F17="","",_zhuchou6_month_day!F17)</f>
        <v/>
      </c>
      <c r="AD20" s="304"/>
      <c r="AE20" s="304"/>
      <c r="AF20" s="239"/>
      <c r="AG20" s="337"/>
      <c r="AH20" s="154">
        <f t="shared" si="4"/>
        <v>0</v>
      </c>
      <c r="AI20" s="336">
        <f t="shared" si="5"/>
        <v>0</v>
      </c>
      <c r="AJ20" s="336">
        <f t="shared" si="6"/>
        <v>0</v>
      </c>
      <c r="AK20" s="336">
        <f>(T23-T20)*3</f>
        <v>0</v>
      </c>
      <c r="AL20" s="336">
        <f>(U23-U20)*3</f>
        <v>0</v>
      </c>
      <c r="AM20" s="336">
        <f t="shared" si="7"/>
        <v>0</v>
      </c>
      <c r="AN20" s="336" t="e">
        <f t="shared" si="8"/>
        <v>#VALUE!</v>
      </c>
      <c r="AO20" s="336" t="e">
        <f t="shared" si="9"/>
        <v>#VALUE!</v>
      </c>
      <c r="AP20" s="336" t="e">
        <f t="shared" si="10"/>
        <v>#VALUE!</v>
      </c>
      <c r="AQ20" s="336" t="e">
        <f t="shared" si="14"/>
        <v>#VALUE!</v>
      </c>
      <c r="AR20" s="336" t="e">
        <f t="shared" si="14"/>
        <v>#VALUE!</v>
      </c>
      <c r="AS20" s="336" t="e">
        <f t="shared" si="11"/>
        <v>#VALUE!</v>
      </c>
      <c r="AT20" s="341">
        <f t="shared" si="13"/>
        <v>6</v>
      </c>
      <c r="AU20" s="342" t="e">
        <f>'5烧主抽电耗'!$A$3+AT20-1</f>
        <v>#VALUE!</v>
      </c>
      <c r="AV20" s="227" t="str">
        <f t="shared" si="12"/>
        <v>丙班</v>
      </c>
    </row>
    <row r="21" spans="1:48">
      <c r="A21" s="295"/>
      <c r="B21" s="236" t="s">
        <v>25</v>
      </c>
      <c r="C21" s="293" t="str">
        <f>'6烧主抽电耗'!F19</f>
        <v>丁班</v>
      </c>
      <c r="D21" s="294">
        <v>5.33333333333333</v>
      </c>
      <c r="E21" s="239"/>
      <c r="F21" s="239"/>
      <c r="G21" s="239" t="str">
        <f>IF(_zhuchou5_month_day!E18="","",_zhuchou5_month_day!E18)</f>
        <v/>
      </c>
      <c r="H21" s="239" t="str">
        <f>IF(_zhuchou5_month_day!F18="","",_zhuchou5_month_day!F18)</f>
        <v/>
      </c>
      <c r="I21" s="239"/>
      <c r="J21" s="239"/>
      <c r="K21" s="239" t="str">
        <f>IF(_zhuchou5_month_day!G18="","",_zhuchou5_month_day!G18)</f>
        <v/>
      </c>
      <c r="L21" s="239" t="str">
        <f>IF(_zhuchou5_month_day!H18="","",_zhuchou5_month_day!H18)</f>
        <v/>
      </c>
      <c r="M21" s="239" t="str">
        <f>IF(_zhuchou5_month_day!I18="","",_zhuchou5_month_day!I18)</f>
        <v/>
      </c>
      <c r="N21" s="239" t="str">
        <f>IF(_zhuchou5_month_day!J18="","",_zhuchou5_month_day!J18)</f>
        <v/>
      </c>
      <c r="O21" s="239"/>
      <c r="P21" s="239"/>
      <c r="Q21" s="243"/>
      <c r="R21" s="319"/>
      <c r="S21" s="320"/>
      <c r="T21" s="256"/>
      <c r="U21" s="243"/>
      <c r="V21" s="243" t="str">
        <f>IF(_zhuchou6_month_day!A18="","",_zhuchou6_month_day!A18)</f>
        <v/>
      </c>
      <c r="W21" s="243" t="str">
        <f>IF(_zhuchou6_month_day!B18="","",_zhuchou6_month_day!B18)</f>
        <v/>
      </c>
      <c r="X21" s="243"/>
      <c r="Y21" s="243"/>
      <c r="Z21" s="239" t="str">
        <f>IF(_zhuchou6_month_day!C18="","",_zhuchou6_month_day!C18)</f>
        <v/>
      </c>
      <c r="AA21" s="239" t="str">
        <f>IF(_zhuchou6_month_day!D18="","",_zhuchou6_month_day!D18)</f>
        <v/>
      </c>
      <c r="AB21" s="239" t="str">
        <f>IF(_zhuchou6_month_day!E18="","",_zhuchou6_month_day!E18)</f>
        <v/>
      </c>
      <c r="AC21" s="239" t="str">
        <f>IF(_zhuchou6_month_day!F18="","",_zhuchou6_month_day!F18)</f>
        <v/>
      </c>
      <c r="AD21" s="303"/>
      <c r="AE21" s="303"/>
      <c r="AF21" s="239"/>
      <c r="AG21" s="337"/>
      <c r="AH21" s="154">
        <f t="shared" si="4"/>
        <v>0</v>
      </c>
      <c r="AI21" s="336">
        <f t="shared" si="5"/>
        <v>0</v>
      </c>
      <c r="AJ21" s="336">
        <f t="shared" si="6"/>
        <v>0</v>
      </c>
      <c r="AK21" s="336">
        <f t="shared" ref="AK21:AK37" si="15">(T24-T23)*3</f>
        <v>0</v>
      </c>
      <c r="AL21" s="336">
        <f t="shared" ref="AL21:AL37" si="16">(U24-U23)*3</f>
        <v>0</v>
      </c>
      <c r="AM21" s="336">
        <f t="shared" si="7"/>
        <v>0</v>
      </c>
      <c r="AN21" s="336" t="e">
        <f t="shared" si="8"/>
        <v>#VALUE!</v>
      </c>
      <c r="AO21" s="336" t="e">
        <f t="shared" si="9"/>
        <v>#VALUE!</v>
      </c>
      <c r="AP21" s="336" t="e">
        <f t="shared" si="10"/>
        <v>#VALUE!</v>
      </c>
      <c r="AQ21" s="336" t="e">
        <f t="shared" ref="AQ21:AQ37" si="17">V23*10000*(8-$AD23)*1.732*X23/1000</f>
        <v>#VALUE!</v>
      </c>
      <c r="AR21" s="336" t="e">
        <f t="shared" ref="AR21:AR37" si="18">W23*10000*(8-$AD23)*1.732*Y23/1000</f>
        <v>#VALUE!</v>
      </c>
      <c r="AS21" s="336" t="e">
        <f t="shared" si="11"/>
        <v>#VALUE!</v>
      </c>
      <c r="AT21" s="341">
        <f t="shared" si="13"/>
        <v>6</v>
      </c>
      <c r="AU21" s="342" t="e">
        <f>'5烧主抽电耗'!$A$3+AT21-1</f>
        <v>#VALUE!</v>
      </c>
      <c r="AV21" s="227" t="str">
        <f t="shared" si="12"/>
        <v>丁班</v>
      </c>
    </row>
    <row r="22" spans="1:48">
      <c r="A22" s="295"/>
      <c r="B22" s="236" t="s">
        <v>26</v>
      </c>
      <c r="C22" s="293" t="str">
        <f>'6烧主抽电耗'!F20</f>
        <v>甲班</v>
      </c>
      <c r="D22" s="294">
        <v>5.66666666666667</v>
      </c>
      <c r="E22" s="239"/>
      <c r="F22" s="239"/>
      <c r="G22" s="239" t="str">
        <f>IF(_zhuchou5_month_day!E19="","",_zhuchou5_month_day!E19)</f>
        <v/>
      </c>
      <c r="H22" s="239" t="str">
        <f>IF(_zhuchou5_month_day!F19="","",_zhuchou5_month_day!F19)</f>
        <v/>
      </c>
      <c r="I22" s="239"/>
      <c r="J22" s="239"/>
      <c r="K22" s="239" t="str">
        <f>IF(_zhuchou5_month_day!G19="","",_zhuchou5_month_day!G19)</f>
        <v/>
      </c>
      <c r="L22" s="239" t="str">
        <f>IF(_zhuchou5_month_day!H19="","",_zhuchou5_month_day!H19)</f>
        <v/>
      </c>
      <c r="M22" s="239" t="str">
        <f>IF(_zhuchou5_month_day!I19="","",_zhuchou5_month_day!I19)</f>
        <v/>
      </c>
      <c r="N22" s="239" t="str">
        <f>IF(_zhuchou5_month_day!J19="","",_zhuchou5_month_day!J19)</f>
        <v/>
      </c>
      <c r="O22" s="239"/>
      <c r="P22" s="239"/>
      <c r="Q22" s="239"/>
      <c r="R22" s="319"/>
      <c r="S22" s="320"/>
      <c r="T22" s="256"/>
      <c r="U22" s="243"/>
      <c r="V22" s="243" t="str">
        <f>IF(_zhuchou6_month_day!A19="","",_zhuchou6_month_day!A19)</f>
        <v/>
      </c>
      <c r="W22" s="243" t="str">
        <f>IF(_zhuchou6_month_day!B19="","",_zhuchou6_month_day!B19)</f>
        <v/>
      </c>
      <c r="X22" s="243"/>
      <c r="Y22" s="243"/>
      <c r="Z22" s="239" t="str">
        <f>IF(_zhuchou6_month_day!C19="","",_zhuchou6_month_day!C19)</f>
        <v/>
      </c>
      <c r="AA22" s="239" t="str">
        <f>IF(_zhuchou6_month_day!D19="","",_zhuchou6_month_day!D19)</f>
        <v/>
      </c>
      <c r="AB22" s="239" t="str">
        <f>IF(_zhuchou6_month_day!E19="","",_zhuchou6_month_day!E19)</f>
        <v/>
      </c>
      <c r="AC22" s="239" t="str">
        <f>IF(_zhuchou6_month_day!F19="","",_zhuchou6_month_day!F19)</f>
        <v/>
      </c>
      <c r="AD22" s="304"/>
      <c r="AE22" s="304"/>
      <c r="AF22" s="239"/>
      <c r="AG22" s="337"/>
      <c r="AH22" s="154">
        <f t="shared" si="4"/>
        <v>0</v>
      </c>
      <c r="AI22" s="336">
        <f t="shared" si="5"/>
        <v>0</v>
      </c>
      <c r="AJ22" s="336">
        <f t="shared" si="6"/>
        <v>0</v>
      </c>
      <c r="AK22" s="336">
        <f t="shared" si="15"/>
        <v>0</v>
      </c>
      <c r="AL22" s="336">
        <f t="shared" si="16"/>
        <v>0</v>
      </c>
      <c r="AM22" s="336">
        <f t="shared" si="7"/>
        <v>0</v>
      </c>
      <c r="AN22" s="336" t="e">
        <f t="shared" si="8"/>
        <v>#VALUE!</v>
      </c>
      <c r="AO22" s="336" t="e">
        <f t="shared" si="9"/>
        <v>#VALUE!</v>
      </c>
      <c r="AP22" s="336" t="e">
        <f t="shared" si="10"/>
        <v>#VALUE!</v>
      </c>
      <c r="AQ22" s="336" t="e">
        <f t="shared" si="17"/>
        <v>#VALUE!</v>
      </c>
      <c r="AR22" s="336" t="e">
        <f t="shared" si="18"/>
        <v>#VALUE!</v>
      </c>
      <c r="AS22" s="336" t="e">
        <f t="shared" si="11"/>
        <v>#VALUE!</v>
      </c>
      <c r="AT22" s="341">
        <f t="shared" si="13"/>
        <v>6</v>
      </c>
      <c r="AU22" s="342" t="e">
        <f>'5烧主抽电耗'!$A$3+AT22-1</f>
        <v>#VALUE!</v>
      </c>
      <c r="AV22" s="227" t="str">
        <f t="shared" si="12"/>
        <v>甲班</v>
      </c>
    </row>
    <row r="23" spans="1:48">
      <c r="A23" s="295">
        <v>7</v>
      </c>
      <c r="B23" s="236" t="s">
        <v>24</v>
      </c>
      <c r="C23" s="293" t="str">
        <f>'6烧主抽电耗'!F21</f>
        <v>丙班</v>
      </c>
      <c r="D23" s="294">
        <v>6</v>
      </c>
      <c r="E23" s="239"/>
      <c r="F23" s="239"/>
      <c r="G23" s="239" t="str">
        <f>IF(_zhuchou5_month_day!E20="","",_zhuchou5_month_day!E20)</f>
        <v/>
      </c>
      <c r="H23" s="239" t="str">
        <f>IF(_zhuchou5_month_day!F20="","",_zhuchou5_month_day!F20)</f>
        <v/>
      </c>
      <c r="I23" s="239"/>
      <c r="J23" s="239"/>
      <c r="K23" s="239" t="str">
        <f>IF(_zhuchou5_month_day!G20="","",_zhuchou5_month_day!G20)</f>
        <v/>
      </c>
      <c r="L23" s="239" t="str">
        <f>IF(_zhuchou5_month_day!H20="","",_zhuchou5_month_day!H20)</f>
        <v/>
      </c>
      <c r="M23" s="239" t="str">
        <f>IF(_zhuchou5_month_day!I20="","",_zhuchou5_month_day!I20)</f>
        <v/>
      </c>
      <c r="N23" s="239" t="str">
        <f>IF(_zhuchou5_month_day!J20="","",_zhuchou5_month_day!J20)</f>
        <v/>
      </c>
      <c r="O23" s="239"/>
      <c r="P23" s="239"/>
      <c r="Q23" s="241"/>
      <c r="R23" s="319"/>
      <c r="S23" s="320"/>
      <c r="T23" s="253"/>
      <c r="U23" s="239"/>
      <c r="V23" s="243" t="str">
        <f>IF(_zhuchou6_month_day!A20="","",_zhuchou6_month_day!A20)</f>
        <v/>
      </c>
      <c r="W23" s="243" t="str">
        <f>IF(_zhuchou6_month_day!B20="","",_zhuchou6_month_day!B20)</f>
        <v/>
      </c>
      <c r="X23" s="243"/>
      <c r="Y23" s="243"/>
      <c r="Z23" s="239" t="str">
        <f>IF(_zhuchou6_month_day!C20="","",_zhuchou6_month_day!C20)</f>
        <v/>
      </c>
      <c r="AA23" s="239" t="str">
        <f>IF(_zhuchou6_month_day!D20="","",_zhuchou6_month_day!D20)</f>
        <v/>
      </c>
      <c r="AB23" s="239" t="str">
        <f>IF(_zhuchou6_month_day!E20="","",_zhuchou6_month_day!E20)</f>
        <v/>
      </c>
      <c r="AC23" s="239" t="str">
        <f>IF(_zhuchou6_month_day!F20="","",_zhuchou6_month_day!F20)</f>
        <v/>
      </c>
      <c r="AD23" s="304"/>
      <c r="AE23" s="304"/>
      <c r="AF23" s="239"/>
      <c r="AG23" s="337"/>
      <c r="AH23" s="154">
        <f t="shared" si="4"/>
        <v>0</v>
      </c>
      <c r="AI23" s="336">
        <f t="shared" si="5"/>
        <v>0</v>
      </c>
      <c r="AJ23" s="336">
        <f t="shared" si="6"/>
        <v>0</v>
      </c>
      <c r="AK23" s="336">
        <f t="shared" si="15"/>
        <v>0</v>
      </c>
      <c r="AL23" s="336">
        <f t="shared" si="16"/>
        <v>0</v>
      </c>
      <c r="AM23" s="336">
        <f t="shared" si="7"/>
        <v>0</v>
      </c>
      <c r="AN23" s="336" t="e">
        <f t="shared" si="8"/>
        <v>#VALUE!</v>
      </c>
      <c r="AO23" s="336" t="e">
        <f t="shared" si="9"/>
        <v>#VALUE!</v>
      </c>
      <c r="AP23" s="336" t="e">
        <f t="shared" si="10"/>
        <v>#VALUE!</v>
      </c>
      <c r="AQ23" s="336" t="e">
        <f t="shared" si="17"/>
        <v>#VALUE!</v>
      </c>
      <c r="AR23" s="336" t="e">
        <f t="shared" si="18"/>
        <v>#VALUE!</v>
      </c>
      <c r="AS23" s="336" t="e">
        <f t="shared" si="11"/>
        <v>#VALUE!</v>
      </c>
      <c r="AT23" s="341">
        <f t="shared" si="13"/>
        <v>7</v>
      </c>
      <c r="AU23" s="342" t="e">
        <f>'5烧主抽电耗'!$A$3+AT23-1</f>
        <v>#VALUE!</v>
      </c>
      <c r="AV23" s="227" t="str">
        <f t="shared" si="12"/>
        <v>丙班</v>
      </c>
    </row>
    <row r="24" spans="1:48">
      <c r="A24" s="295"/>
      <c r="B24" s="236" t="s">
        <v>25</v>
      </c>
      <c r="C24" s="293" t="str">
        <f>'6烧主抽电耗'!F22</f>
        <v>丁班</v>
      </c>
      <c r="D24" s="294">
        <v>6.33333333333333</v>
      </c>
      <c r="E24" s="239"/>
      <c r="F24" s="239"/>
      <c r="G24" s="239" t="str">
        <f>IF(_zhuchou5_month_day!E21="","",_zhuchou5_month_day!E21)</f>
        <v/>
      </c>
      <c r="H24" s="239" t="str">
        <f>IF(_zhuchou5_month_day!F21="","",_zhuchou5_month_day!F21)</f>
        <v/>
      </c>
      <c r="I24" s="239"/>
      <c r="J24" s="239"/>
      <c r="K24" s="239" t="str">
        <f>IF(_zhuchou5_month_day!G21="","",_zhuchou5_month_day!G21)</f>
        <v/>
      </c>
      <c r="L24" s="239" t="str">
        <f>IF(_zhuchou5_month_day!H21="","",_zhuchou5_month_day!H21)</f>
        <v/>
      </c>
      <c r="M24" s="239" t="str">
        <f>IF(_zhuchou5_month_day!I21="","",_zhuchou5_month_day!I21)</f>
        <v/>
      </c>
      <c r="N24" s="239" t="str">
        <f>IF(_zhuchou5_month_day!J21="","",_zhuchou5_month_day!J21)</f>
        <v/>
      </c>
      <c r="O24" s="239"/>
      <c r="P24" s="239"/>
      <c r="Q24" s="243"/>
      <c r="R24" s="319"/>
      <c r="S24" s="320"/>
      <c r="T24" s="253"/>
      <c r="U24" s="239"/>
      <c r="V24" s="243" t="str">
        <f>IF(_zhuchou6_month_day!A21="","",_zhuchou6_month_day!A21)</f>
        <v/>
      </c>
      <c r="W24" s="243" t="str">
        <f>IF(_zhuchou6_month_day!B21="","",_zhuchou6_month_day!B21)</f>
        <v/>
      </c>
      <c r="X24" s="243"/>
      <c r="Y24" s="243"/>
      <c r="Z24" s="239" t="str">
        <f>IF(_zhuchou6_month_day!C21="","",_zhuchou6_month_day!C21)</f>
        <v/>
      </c>
      <c r="AA24" s="239" t="str">
        <f>IF(_zhuchou6_month_day!D21="","",_zhuchou6_month_day!D21)</f>
        <v/>
      </c>
      <c r="AB24" s="239" t="str">
        <f>IF(_zhuchou6_month_day!E21="","",_zhuchou6_month_day!E21)</f>
        <v/>
      </c>
      <c r="AC24" s="239" t="str">
        <f>IF(_zhuchou6_month_day!F21="","",_zhuchou6_month_day!F21)</f>
        <v/>
      </c>
      <c r="AD24" s="303"/>
      <c r="AE24" s="303"/>
      <c r="AF24" s="239"/>
      <c r="AG24" s="337"/>
      <c r="AH24" s="154">
        <f t="shared" si="4"/>
        <v>0</v>
      </c>
      <c r="AI24" s="336">
        <f t="shared" si="5"/>
        <v>0</v>
      </c>
      <c r="AJ24" s="336">
        <f t="shared" si="6"/>
        <v>0</v>
      </c>
      <c r="AK24" s="336">
        <f t="shared" si="15"/>
        <v>0</v>
      </c>
      <c r="AL24" s="336">
        <f t="shared" si="16"/>
        <v>0</v>
      </c>
      <c r="AM24" s="336">
        <f t="shared" si="7"/>
        <v>0</v>
      </c>
      <c r="AN24" s="336" t="e">
        <f t="shared" si="8"/>
        <v>#VALUE!</v>
      </c>
      <c r="AO24" s="336" t="e">
        <f t="shared" si="9"/>
        <v>#VALUE!</v>
      </c>
      <c r="AP24" s="336" t="e">
        <f t="shared" si="10"/>
        <v>#VALUE!</v>
      </c>
      <c r="AQ24" s="336" t="e">
        <f t="shared" si="17"/>
        <v>#VALUE!</v>
      </c>
      <c r="AR24" s="336" t="e">
        <f t="shared" si="18"/>
        <v>#VALUE!</v>
      </c>
      <c r="AS24" s="336" t="e">
        <f t="shared" si="11"/>
        <v>#VALUE!</v>
      </c>
      <c r="AT24" s="341">
        <f t="shared" si="13"/>
        <v>7</v>
      </c>
      <c r="AU24" s="342" t="e">
        <f>'5烧主抽电耗'!$A$3+AT24-1</f>
        <v>#VALUE!</v>
      </c>
      <c r="AV24" s="227" t="str">
        <f t="shared" si="12"/>
        <v>丁班</v>
      </c>
    </row>
    <row r="25" spans="1:48">
      <c r="A25" s="295"/>
      <c r="B25" s="236" t="s">
        <v>26</v>
      </c>
      <c r="C25" s="293" t="str">
        <f>'6烧主抽电耗'!F23</f>
        <v>甲班</v>
      </c>
      <c r="D25" s="294">
        <v>6.66666666666667</v>
      </c>
      <c r="E25" s="239"/>
      <c r="F25" s="239"/>
      <c r="G25" s="239" t="str">
        <f>IF(_zhuchou5_month_day!E22="","",_zhuchou5_month_day!E22)</f>
        <v/>
      </c>
      <c r="H25" s="239" t="str">
        <f>IF(_zhuchou5_month_day!F22="","",_zhuchou5_month_day!F22)</f>
        <v/>
      </c>
      <c r="I25" s="239"/>
      <c r="J25" s="239"/>
      <c r="K25" s="239" t="str">
        <f>IF(_zhuchou5_month_day!G22="","",_zhuchou5_month_day!G22)</f>
        <v/>
      </c>
      <c r="L25" s="239" t="str">
        <f>IF(_zhuchou5_month_day!H22="","",_zhuchou5_month_day!H22)</f>
        <v/>
      </c>
      <c r="M25" s="239" t="str">
        <f>IF(_zhuchou5_month_day!I22="","",_zhuchou5_month_day!I22)</f>
        <v/>
      </c>
      <c r="N25" s="239" t="str">
        <f>IF(_zhuchou5_month_day!J22="","",_zhuchou5_month_day!J22)</f>
        <v/>
      </c>
      <c r="O25" s="239"/>
      <c r="P25" s="239"/>
      <c r="Q25" s="243"/>
      <c r="R25" s="319"/>
      <c r="S25" s="320"/>
      <c r="T25" s="243"/>
      <c r="U25" s="243"/>
      <c r="V25" s="243" t="str">
        <f>IF(_zhuchou6_month_day!A22="","",_zhuchou6_month_day!A22)</f>
        <v/>
      </c>
      <c r="W25" s="243" t="str">
        <f>IF(_zhuchou6_month_day!B22="","",_zhuchou6_month_day!B22)</f>
        <v/>
      </c>
      <c r="X25" s="243"/>
      <c r="Y25" s="243"/>
      <c r="Z25" s="239" t="str">
        <f>IF(_zhuchou6_month_day!C22="","",_zhuchou6_month_day!C22)</f>
        <v/>
      </c>
      <c r="AA25" s="239" t="str">
        <f>IF(_zhuchou6_month_day!D22="","",_zhuchou6_month_day!D22)</f>
        <v/>
      </c>
      <c r="AB25" s="239" t="str">
        <f>IF(_zhuchou6_month_day!E22="","",_zhuchou6_month_day!E22)</f>
        <v/>
      </c>
      <c r="AC25" s="239" t="str">
        <f>IF(_zhuchou6_month_day!F22="","",_zhuchou6_month_day!F22)</f>
        <v/>
      </c>
      <c r="AD25" s="304"/>
      <c r="AE25" s="304"/>
      <c r="AF25" s="239"/>
      <c r="AG25" s="337"/>
      <c r="AH25" s="154">
        <f t="shared" si="4"/>
        <v>0</v>
      </c>
      <c r="AI25" s="336">
        <f t="shared" si="5"/>
        <v>0</v>
      </c>
      <c r="AJ25" s="336">
        <f t="shared" si="6"/>
        <v>0</v>
      </c>
      <c r="AK25" s="336">
        <f t="shared" si="15"/>
        <v>0</v>
      </c>
      <c r="AL25" s="336">
        <f t="shared" si="16"/>
        <v>0</v>
      </c>
      <c r="AM25" s="336">
        <f t="shared" si="7"/>
        <v>0</v>
      </c>
      <c r="AN25" s="336" t="e">
        <f t="shared" si="8"/>
        <v>#VALUE!</v>
      </c>
      <c r="AO25" s="336" t="e">
        <f t="shared" si="9"/>
        <v>#VALUE!</v>
      </c>
      <c r="AP25" s="336" t="e">
        <f t="shared" si="10"/>
        <v>#VALUE!</v>
      </c>
      <c r="AQ25" s="336" t="e">
        <f t="shared" si="17"/>
        <v>#VALUE!</v>
      </c>
      <c r="AR25" s="336" t="e">
        <f t="shared" si="18"/>
        <v>#VALUE!</v>
      </c>
      <c r="AS25" s="336" t="e">
        <f t="shared" si="11"/>
        <v>#VALUE!</v>
      </c>
      <c r="AT25" s="341">
        <f t="shared" si="13"/>
        <v>7</v>
      </c>
      <c r="AU25" s="342" t="e">
        <f>'5烧主抽电耗'!$A$3+AT25-1</f>
        <v>#VALUE!</v>
      </c>
      <c r="AV25" s="227" t="str">
        <f t="shared" si="12"/>
        <v>甲班</v>
      </c>
    </row>
    <row r="26" spans="1:48">
      <c r="A26" s="295">
        <v>8</v>
      </c>
      <c r="B26" s="236" t="s">
        <v>24</v>
      </c>
      <c r="C26" s="293" t="str">
        <f>'6烧主抽电耗'!F24</f>
        <v>乙班</v>
      </c>
      <c r="D26" s="294">
        <v>7</v>
      </c>
      <c r="E26" s="239"/>
      <c r="F26" s="239"/>
      <c r="G26" s="239" t="str">
        <f>IF(_zhuchou5_month_day!E23="","",_zhuchou5_month_day!E23)</f>
        <v/>
      </c>
      <c r="H26" s="239" t="str">
        <f>IF(_zhuchou5_month_day!F23="","",_zhuchou5_month_day!F23)</f>
        <v/>
      </c>
      <c r="I26" s="239"/>
      <c r="J26" s="239"/>
      <c r="K26" s="239" t="str">
        <f>IF(_zhuchou5_month_day!G23="","",_zhuchou5_month_day!G23)</f>
        <v/>
      </c>
      <c r="L26" s="239" t="str">
        <f>IF(_zhuchou5_month_day!H23="","",_zhuchou5_month_day!H23)</f>
        <v/>
      </c>
      <c r="M26" s="239" t="str">
        <f>IF(_zhuchou5_month_day!I23="","",_zhuchou5_month_day!I23)</f>
        <v/>
      </c>
      <c r="N26" s="239" t="str">
        <f>IF(_zhuchou5_month_day!J23="","",_zhuchou5_month_day!J23)</f>
        <v/>
      </c>
      <c r="O26" s="239"/>
      <c r="P26" s="239"/>
      <c r="Q26" s="239"/>
      <c r="R26" s="319"/>
      <c r="S26" s="320"/>
      <c r="T26" s="243"/>
      <c r="U26" s="243"/>
      <c r="V26" s="243" t="str">
        <f>IF(_zhuchou6_month_day!A23="","",_zhuchou6_month_day!A23)</f>
        <v/>
      </c>
      <c r="W26" s="243" t="str">
        <f>IF(_zhuchou6_month_day!B23="","",_zhuchou6_month_day!B23)</f>
        <v/>
      </c>
      <c r="X26" s="243"/>
      <c r="Y26" s="243"/>
      <c r="Z26" s="239" t="str">
        <f>IF(_zhuchou6_month_day!C23="","",_zhuchou6_month_day!C23)</f>
        <v/>
      </c>
      <c r="AA26" s="239" t="str">
        <f>IF(_zhuchou6_month_day!D23="","",_zhuchou6_month_day!D23)</f>
        <v/>
      </c>
      <c r="AB26" s="239" t="str">
        <f>IF(_zhuchou6_month_day!E23="","",_zhuchou6_month_day!E23)</f>
        <v/>
      </c>
      <c r="AC26" s="239" t="str">
        <f>IF(_zhuchou6_month_day!F23="","",_zhuchou6_month_day!F23)</f>
        <v/>
      </c>
      <c r="AD26" s="304"/>
      <c r="AE26" s="304"/>
      <c r="AF26" s="239"/>
      <c r="AG26" s="337"/>
      <c r="AH26" s="154">
        <f t="shared" si="4"/>
        <v>0</v>
      </c>
      <c r="AI26" s="336">
        <f t="shared" si="5"/>
        <v>0</v>
      </c>
      <c r="AJ26" s="336">
        <f t="shared" si="6"/>
        <v>0</v>
      </c>
      <c r="AK26" s="336">
        <f t="shared" si="15"/>
        <v>0</v>
      </c>
      <c r="AL26" s="336">
        <f t="shared" si="16"/>
        <v>0</v>
      </c>
      <c r="AM26" s="336">
        <f t="shared" si="7"/>
        <v>0</v>
      </c>
      <c r="AN26" s="336" t="e">
        <f t="shared" si="8"/>
        <v>#VALUE!</v>
      </c>
      <c r="AO26" s="336" t="e">
        <f t="shared" si="9"/>
        <v>#VALUE!</v>
      </c>
      <c r="AP26" s="336" t="e">
        <f t="shared" si="10"/>
        <v>#VALUE!</v>
      </c>
      <c r="AQ26" s="336" t="e">
        <f t="shared" si="17"/>
        <v>#VALUE!</v>
      </c>
      <c r="AR26" s="336" t="e">
        <f t="shared" si="18"/>
        <v>#VALUE!</v>
      </c>
      <c r="AS26" s="336" t="e">
        <f t="shared" si="11"/>
        <v>#VALUE!</v>
      </c>
      <c r="AT26" s="341">
        <f t="shared" si="13"/>
        <v>8</v>
      </c>
      <c r="AU26" s="342" t="e">
        <f>'5烧主抽电耗'!$A$3+AT26-1</f>
        <v>#VALUE!</v>
      </c>
      <c r="AV26" s="227" t="str">
        <f t="shared" si="12"/>
        <v>乙班</v>
      </c>
    </row>
    <row r="27" spans="1:48">
      <c r="A27" s="295"/>
      <c r="B27" s="236" t="s">
        <v>25</v>
      </c>
      <c r="C27" s="293" t="str">
        <f>'6烧主抽电耗'!F25</f>
        <v>丙班</v>
      </c>
      <c r="D27" s="294">
        <v>7.33333333333333</v>
      </c>
      <c r="E27" s="239"/>
      <c r="F27" s="239"/>
      <c r="G27" s="239" t="str">
        <f>IF(_zhuchou5_month_day!E24="","",_zhuchou5_month_day!E24)</f>
        <v/>
      </c>
      <c r="H27" s="239" t="str">
        <f>IF(_zhuchou5_month_day!F24="","",_zhuchou5_month_day!F24)</f>
        <v/>
      </c>
      <c r="I27" s="239"/>
      <c r="J27" s="239"/>
      <c r="K27" s="239" t="str">
        <f>IF(_zhuchou5_month_day!G24="","",_zhuchou5_month_day!G24)</f>
        <v/>
      </c>
      <c r="L27" s="239" t="str">
        <f>IF(_zhuchou5_month_day!H24="","",_zhuchou5_month_day!H24)</f>
        <v/>
      </c>
      <c r="M27" s="239" t="str">
        <f>IF(_zhuchou5_month_day!I24="","",_zhuchou5_month_day!I24)</f>
        <v/>
      </c>
      <c r="N27" s="239" t="str">
        <f>IF(_zhuchou5_month_day!J24="","",_zhuchou5_month_day!J24)</f>
        <v/>
      </c>
      <c r="O27" s="239"/>
      <c r="P27" s="239"/>
      <c r="Q27" s="241"/>
      <c r="R27" s="319"/>
      <c r="S27" s="320"/>
      <c r="T27" s="243"/>
      <c r="U27" s="243"/>
      <c r="V27" s="243" t="str">
        <f>IF(_zhuchou6_month_day!A24="","",_zhuchou6_month_day!A24)</f>
        <v/>
      </c>
      <c r="W27" s="243" t="str">
        <f>IF(_zhuchou6_month_day!B24="","",_zhuchou6_month_day!B24)</f>
        <v/>
      </c>
      <c r="X27" s="243"/>
      <c r="Y27" s="243"/>
      <c r="Z27" s="239" t="str">
        <f>IF(_zhuchou6_month_day!C24="","",_zhuchou6_month_day!C24)</f>
        <v/>
      </c>
      <c r="AA27" s="239" t="str">
        <f>IF(_zhuchou6_month_day!D24="","",_zhuchou6_month_day!D24)</f>
        <v/>
      </c>
      <c r="AB27" s="239" t="str">
        <f>IF(_zhuchou6_month_day!E24="","",_zhuchou6_month_day!E24)</f>
        <v/>
      </c>
      <c r="AC27" s="239" t="str">
        <f>IF(_zhuchou6_month_day!F24="","",_zhuchou6_month_day!F24)</f>
        <v/>
      </c>
      <c r="AD27" s="303"/>
      <c r="AE27" s="303"/>
      <c r="AF27" s="239"/>
      <c r="AG27" s="239"/>
      <c r="AH27" s="154">
        <f t="shared" si="4"/>
        <v>0</v>
      </c>
      <c r="AI27" s="336">
        <f t="shared" si="5"/>
        <v>0</v>
      </c>
      <c r="AJ27" s="336">
        <f t="shared" si="6"/>
        <v>0</v>
      </c>
      <c r="AK27" s="336">
        <f t="shared" si="15"/>
        <v>0</v>
      </c>
      <c r="AL27" s="336">
        <f t="shared" si="16"/>
        <v>0</v>
      </c>
      <c r="AM27" s="336">
        <f t="shared" si="7"/>
        <v>0</v>
      </c>
      <c r="AN27" s="336" t="e">
        <f t="shared" si="8"/>
        <v>#VALUE!</v>
      </c>
      <c r="AO27" s="336" t="e">
        <f t="shared" si="9"/>
        <v>#VALUE!</v>
      </c>
      <c r="AP27" s="336" t="e">
        <f t="shared" si="10"/>
        <v>#VALUE!</v>
      </c>
      <c r="AQ27" s="336" t="e">
        <f t="shared" si="17"/>
        <v>#VALUE!</v>
      </c>
      <c r="AR27" s="336" t="e">
        <f t="shared" si="18"/>
        <v>#VALUE!</v>
      </c>
      <c r="AS27" s="336" t="e">
        <f t="shared" si="11"/>
        <v>#VALUE!</v>
      </c>
      <c r="AT27" s="341">
        <f t="shared" si="13"/>
        <v>8</v>
      </c>
      <c r="AU27" s="342" t="e">
        <f>'5烧主抽电耗'!$A$3+AT27-1</f>
        <v>#VALUE!</v>
      </c>
      <c r="AV27" s="227" t="str">
        <f t="shared" si="12"/>
        <v>丙班</v>
      </c>
    </row>
    <row r="28" spans="1:48">
      <c r="A28" s="295"/>
      <c r="B28" s="236" t="s">
        <v>26</v>
      </c>
      <c r="C28" s="293" t="str">
        <f>'6烧主抽电耗'!F26</f>
        <v>丁班</v>
      </c>
      <c r="D28" s="294">
        <v>7.66666666666667</v>
      </c>
      <c r="E28" s="239"/>
      <c r="F28" s="239"/>
      <c r="G28" s="239" t="str">
        <f>IF(_zhuchou5_month_day!E25="","",_zhuchou5_month_day!E25)</f>
        <v/>
      </c>
      <c r="H28" s="239" t="str">
        <f>IF(_zhuchou5_month_day!F25="","",_zhuchou5_month_day!F25)</f>
        <v/>
      </c>
      <c r="I28" s="239"/>
      <c r="J28" s="239"/>
      <c r="K28" s="239" t="str">
        <f>IF(_zhuchou5_month_day!G25="","",_zhuchou5_month_day!G25)</f>
        <v/>
      </c>
      <c r="L28" s="239" t="str">
        <f>IF(_zhuchou5_month_day!H25="","",_zhuchou5_month_day!H25)</f>
        <v/>
      </c>
      <c r="M28" s="239" t="str">
        <f>IF(_zhuchou5_month_day!I25="","",_zhuchou5_month_day!I25)</f>
        <v/>
      </c>
      <c r="N28" s="239" t="str">
        <f>IF(_zhuchou5_month_day!J25="","",_zhuchou5_month_day!J25)</f>
        <v/>
      </c>
      <c r="O28" s="239"/>
      <c r="P28" s="239"/>
      <c r="Q28" s="243"/>
      <c r="R28" s="319"/>
      <c r="S28" s="320"/>
      <c r="T28" s="253"/>
      <c r="U28" s="239"/>
      <c r="V28" s="243" t="str">
        <f>IF(_zhuchou6_month_day!A25="","",_zhuchou6_month_day!A25)</f>
        <v/>
      </c>
      <c r="W28" s="243" t="str">
        <f>IF(_zhuchou6_month_day!B25="","",_zhuchou6_month_day!B25)</f>
        <v/>
      </c>
      <c r="X28" s="243"/>
      <c r="Y28" s="243"/>
      <c r="Z28" s="239" t="str">
        <f>IF(_zhuchou6_month_day!C25="","",_zhuchou6_month_day!C25)</f>
        <v/>
      </c>
      <c r="AA28" s="239" t="str">
        <f>IF(_zhuchou6_month_day!D25="","",_zhuchou6_month_day!D25)</f>
        <v/>
      </c>
      <c r="AB28" s="239" t="str">
        <f>IF(_zhuchou6_month_day!E25="","",_zhuchou6_month_day!E25)</f>
        <v/>
      </c>
      <c r="AC28" s="239" t="str">
        <f>IF(_zhuchou6_month_day!F25="","",_zhuchou6_month_day!F25)</f>
        <v/>
      </c>
      <c r="AD28" s="303"/>
      <c r="AE28" s="303"/>
      <c r="AF28" s="239"/>
      <c r="AG28" s="337"/>
      <c r="AH28" s="154">
        <f t="shared" si="4"/>
        <v>0</v>
      </c>
      <c r="AI28" s="336">
        <f t="shared" si="5"/>
        <v>0</v>
      </c>
      <c r="AJ28" s="336">
        <f t="shared" si="6"/>
        <v>0</v>
      </c>
      <c r="AK28" s="336">
        <f t="shared" si="15"/>
        <v>0</v>
      </c>
      <c r="AL28" s="336">
        <f t="shared" si="16"/>
        <v>0</v>
      </c>
      <c r="AM28" s="336">
        <f t="shared" si="7"/>
        <v>0</v>
      </c>
      <c r="AN28" s="336" t="e">
        <f t="shared" si="8"/>
        <v>#VALUE!</v>
      </c>
      <c r="AO28" s="336" t="e">
        <f t="shared" si="9"/>
        <v>#VALUE!</v>
      </c>
      <c r="AP28" s="336" t="e">
        <f t="shared" si="10"/>
        <v>#VALUE!</v>
      </c>
      <c r="AQ28" s="336" t="e">
        <f t="shared" si="17"/>
        <v>#VALUE!</v>
      </c>
      <c r="AR28" s="336" t="e">
        <f t="shared" si="18"/>
        <v>#VALUE!</v>
      </c>
      <c r="AS28" s="336" t="e">
        <f t="shared" si="11"/>
        <v>#VALUE!</v>
      </c>
      <c r="AT28" s="341">
        <f t="shared" si="13"/>
        <v>8</v>
      </c>
      <c r="AU28" s="342" t="e">
        <f>'5烧主抽电耗'!$A$3+AT28-1</f>
        <v>#VALUE!</v>
      </c>
      <c r="AV28" s="227" t="str">
        <f t="shared" si="12"/>
        <v>丁班</v>
      </c>
    </row>
    <row r="29" spans="1:48">
      <c r="A29" s="295">
        <v>9</v>
      </c>
      <c r="B29" s="236" t="s">
        <v>24</v>
      </c>
      <c r="C29" s="293" t="str">
        <f>'6烧主抽电耗'!F27</f>
        <v>乙班</v>
      </c>
      <c r="D29" s="294">
        <v>8</v>
      </c>
      <c r="E29" s="239"/>
      <c r="F29" s="239"/>
      <c r="G29" s="239" t="str">
        <f>IF(_zhuchou5_month_day!E26="","",_zhuchou5_month_day!E26)</f>
        <v/>
      </c>
      <c r="H29" s="239" t="str">
        <f>IF(_zhuchou5_month_day!F26="","",_zhuchou5_month_day!F26)</f>
        <v/>
      </c>
      <c r="I29" s="239"/>
      <c r="J29" s="239"/>
      <c r="K29" s="239" t="str">
        <f>IF(_zhuchou5_month_day!G26="","",_zhuchou5_month_day!G26)</f>
        <v/>
      </c>
      <c r="L29" s="239" t="str">
        <f>IF(_zhuchou5_month_day!H26="","",_zhuchou5_month_day!H26)</f>
        <v/>
      </c>
      <c r="M29" s="239" t="str">
        <f>IF(_zhuchou5_month_day!I26="","",_zhuchou5_month_day!I26)</f>
        <v/>
      </c>
      <c r="N29" s="239" t="str">
        <f>IF(_zhuchou5_month_day!J26="","",_zhuchou5_month_day!J26)</f>
        <v/>
      </c>
      <c r="O29" s="239"/>
      <c r="P29" s="239"/>
      <c r="Q29" s="239"/>
      <c r="R29" s="319"/>
      <c r="S29" s="320"/>
      <c r="T29" s="243"/>
      <c r="U29" s="243"/>
      <c r="V29" s="243" t="str">
        <f>IF(_zhuchou6_month_day!A26="","",_zhuchou6_month_day!A26)</f>
        <v/>
      </c>
      <c r="W29" s="243" t="str">
        <f>IF(_zhuchou6_month_day!B26="","",_zhuchou6_month_day!B26)</f>
        <v/>
      </c>
      <c r="X29" s="243"/>
      <c r="Y29" s="243"/>
      <c r="Z29" s="239" t="str">
        <f>IF(_zhuchou6_month_day!C26="","",_zhuchou6_month_day!C26)</f>
        <v/>
      </c>
      <c r="AA29" s="239" t="str">
        <f>IF(_zhuchou6_month_day!D26="","",_zhuchou6_month_day!D26)</f>
        <v/>
      </c>
      <c r="AB29" s="239" t="str">
        <f>IF(_zhuchou6_month_day!E26="","",_zhuchou6_month_day!E26)</f>
        <v/>
      </c>
      <c r="AC29" s="239" t="str">
        <f>IF(_zhuchou6_month_day!F26="","",_zhuchou6_month_day!F26)</f>
        <v/>
      </c>
      <c r="AD29" s="304"/>
      <c r="AE29" s="304"/>
      <c r="AF29" s="239"/>
      <c r="AG29" s="335"/>
      <c r="AH29" s="154">
        <f t="shared" si="4"/>
        <v>0</v>
      </c>
      <c r="AI29" s="336">
        <f t="shared" si="5"/>
        <v>0</v>
      </c>
      <c r="AJ29" s="336">
        <f t="shared" si="6"/>
        <v>0</v>
      </c>
      <c r="AK29" s="336">
        <f t="shared" si="15"/>
        <v>0</v>
      </c>
      <c r="AL29" s="336">
        <f t="shared" si="16"/>
        <v>0</v>
      </c>
      <c r="AM29" s="336">
        <f t="shared" si="7"/>
        <v>0</v>
      </c>
      <c r="AN29" s="336" t="e">
        <f t="shared" si="8"/>
        <v>#VALUE!</v>
      </c>
      <c r="AO29" s="336" t="e">
        <f t="shared" si="9"/>
        <v>#VALUE!</v>
      </c>
      <c r="AP29" s="336" t="e">
        <f t="shared" si="10"/>
        <v>#VALUE!</v>
      </c>
      <c r="AQ29" s="336" t="e">
        <f t="shared" si="17"/>
        <v>#VALUE!</v>
      </c>
      <c r="AR29" s="336" t="e">
        <f t="shared" si="18"/>
        <v>#VALUE!</v>
      </c>
      <c r="AS29" s="336" t="e">
        <f t="shared" si="11"/>
        <v>#VALUE!</v>
      </c>
      <c r="AT29" s="341">
        <f t="shared" si="13"/>
        <v>9</v>
      </c>
      <c r="AU29" s="342" t="e">
        <f>'5烧主抽电耗'!$A$3+AT29-1</f>
        <v>#VALUE!</v>
      </c>
      <c r="AV29" s="227" t="str">
        <f t="shared" si="12"/>
        <v>乙班</v>
      </c>
    </row>
    <row r="30" spans="1:48">
      <c r="A30" s="295"/>
      <c r="B30" s="236" t="s">
        <v>25</v>
      </c>
      <c r="C30" s="293" t="str">
        <f>'6烧主抽电耗'!F28</f>
        <v>丙班</v>
      </c>
      <c r="D30" s="294">
        <v>8.33333333333333</v>
      </c>
      <c r="E30" s="239"/>
      <c r="F30" s="239"/>
      <c r="G30" s="239" t="str">
        <f>IF(_zhuchou5_month_day!E27="","",_zhuchou5_month_day!E27)</f>
        <v/>
      </c>
      <c r="H30" s="239" t="str">
        <f>IF(_zhuchou5_month_day!F27="","",_zhuchou5_month_day!F27)</f>
        <v/>
      </c>
      <c r="I30" s="239"/>
      <c r="J30" s="239"/>
      <c r="K30" s="239" t="str">
        <f>IF(_zhuchou5_month_day!G27="","",_zhuchou5_month_day!G27)</f>
        <v/>
      </c>
      <c r="L30" s="239" t="str">
        <f>IF(_zhuchou5_month_day!H27="","",_zhuchou5_month_day!H27)</f>
        <v/>
      </c>
      <c r="M30" s="239" t="str">
        <f>IF(_zhuchou5_month_day!I27="","",_zhuchou5_month_day!I27)</f>
        <v/>
      </c>
      <c r="N30" s="239" t="str">
        <f>IF(_zhuchou5_month_day!J27="","",_zhuchou5_month_day!J27)</f>
        <v/>
      </c>
      <c r="O30" s="239"/>
      <c r="P30" s="239"/>
      <c r="Q30" s="241"/>
      <c r="R30" s="319"/>
      <c r="S30" s="320"/>
      <c r="T30" s="253"/>
      <c r="U30" s="239"/>
      <c r="V30" s="243" t="str">
        <f>IF(_zhuchou6_month_day!A27="","",_zhuchou6_month_day!A27)</f>
        <v/>
      </c>
      <c r="W30" s="243" t="str">
        <f>IF(_zhuchou6_month_day!B27="","",_zhuchou6_month_day!B27)</f>
        <v/>
      </c>
      <c r="X30" s="243"/>
      <c r="Y30" s="243"/>
      <c r="Z30" s="239" t="str">
        <f>IF(_zhuchou6_month_day!C27="","",_zhuchou6_month_day!C27)</f>
        <v/>
      </c>
      <c r="AA30" s="239" t="str">
        <f>IF(_zhuchou6_month_day!D27="","",_zhuchou6_month_day!D27)</f>
        <v/>
      </c>
      <c r="AB30" s="239" t="str">
        <f>IF(_zhuchou6_month_day!E27="","",_zhuchou6_month_day!E27)</f>
        <v/>
      </c>
      <c r="AC30" s="239" t="str">
        <f>IF(_zhuchou6_month_day!F27="","",_zhuchou6_month_day!F27)</f>
        <v/>
      </c>
      <c r="AD30" s="304"/>
      <c r="AE30" s="304"/>
      <c r="AF30" s="239"/>
      <c r="AG30" s="239"/>
      <c r="AH30" s="154">
        <f t="shared" si="4"/>
        <v>0</v>
      </c>
      <c r="AI30" s="336">
        <f t="shared" si="5"/>
        <v>0</v>
      </c>
      <c r="AJ30" s="336">
        <f t="shared" si="6"/>
        <v>0</v>
      </c>
      <c r="AK30" s="336">
        <f t="shared" si="15"/>
        <v>0</v>
      </c>
      <c r="AL30" s="336">
        <f t="shared" si="16"/>
        <v>0</v>
      </c>
      <c r="AM30" s="336">
        <f t="shared" si="7"/>
        <v>0</v>
      </c>
      <c r="AN30" s="336" t="e">
        <f t="shared" si="8"/>
        <v>#VALUE!</v>
      </c>
      <c r="AO30" s="336" t="e">
        <f t="shared" si="9"/>
        <v>#VALUE!</v>
      </c>
      <c r="AP30" s="336" t="e">
        <f t="shared" si="10"/>
        <v>#VALUE!</v>
      </c>
      <c r="AQ30" s="336" t="e">
        <f t="shared" si="17"/>
        <v>#VALUE!</v>
      </c>
      <c r="AR30" s="336" t="e">
        <f t="shared" si="18"/>
        <v>#VALUE!</v>
      </c>
      <c r="AS30" s="336" t="e">
        <f t="shared" si="11"/>
        <v>#VALUE!</v>
      </c>
      <c r="AT30" s="341">
        <f t="shared" si="13"/>
        <v>9</v>
      </c>
      <c r="AU30" s="342" t="e">
        <f>'5烧主抽电耗'!$A$3+AT30-1</f>
        <v>#VALUE!</v>
      </c>
      <c r="AV30" s="227" t="str">
        <f t="shared" si="12"/>
        <v>丙班</v>
      </c>
    </row>
    <row r="31" spans="1:48">
      <c r="A31" s="295"/>
      <c r="B31" s="236" t="s">
        <v>26</v>
      </c>
      <c r="C31" s="293" t="str">
        <f>'6烧主抽电耗'!F29</f>
        <v>丁班</v>
      </c>
      <c r="D31" s="294">
        <v>8.66666666666667</v>
      </c>
      <c r="E31" s="239"/>
      <c r="F31" s="239"/>
      <c r="G31" s="239" t="str">
        <f>IF(_zhuchou5_month_day!E28="","",_zhuchou5_month_day!E28)</f>
        <v/>
      </c>
      <c r="H31" s="239" t="str">
        <f>IF(_zhuchou5_month_day!F28="","",_zhuchou5_month_day!F28)</f>
        <v/>
      </c>
      <c r="I31" s="239"/>
      <c r="J31" s="239"/>
      <c r="K31" s="239" t="str">
        <f>IF(_zhuchou5_month_day!G28="","",_zhuchou5_month_day!G28)</f>
        <v/>
      </c>
      <c r="L31" s="239" t="str">
        <f>IF(_zhuchou5_month_day!H28="","",_zhuchou5_month_day!H28)</f>
        <v/>
      </c>
      <c r="M31" s="239" t="str">
        <f>IF(_zhuchou5_month_day!I28="","",_zhuchou5_month_day!I28)</f>
        <v/>
      </c>
      <c r="N31" s="239" t="str">
        <f>IF(_zhuchou5_month_day!J28="","",_zhuchou5_month_day!J28)</f>
        <v/>
      </c>
      <c r="O31" s="239"/>
      <c r="P31" s="239"/>
      <c r="Q31" s="243"/>
      <c r="R31" s="319"/>
      <c r="S31" s="320"/>
      <c r="T31" s="253"/>
      <c r="U31" s="239"/>
      <c r="V31" s="243" t="str">
        <f>IF(_zhuchou6_month_day!A28="","",_zhuchou6_month_day!A28)</f>
        <v/>
      </c>
      <c r="W31" s="243" t="str">
        <f>IF(_zhuchou6_month_day!B28="","",_zhuchou6_month_day!B28)</f>
        <v/>
      </c>
      <c r="X31" s="243"/>
      <c r="Y31" s="243"/>
      <c r="Z31" s="239" t="str">
        <f>IF(_zhuchou6_month_day!C28="","",_zhuchou6_month_day!C28)</f>
        <v/>
      </c>
      <c r="AA31" s="239" t="str">
        <f>IF(_zhuchou6_month_day!D28="","",_zhuchou6_month_day!D28)</f>
        <v/>
      </c>
      <c r="AB31" s="239" t="str">
        <f>IF(_zhuchou6_month_day!E28="","",_zhuchou6_month_day!E28)</f>
        <v/>
      </c>
      <c r="AC31" s="239" t="str">
        <f>IF(_zhuchou6_month_day!F28="","",_zhuchou6_month_day!F28)</f>
        <v/>
      </c>
      <c r="AD31" s="304"/>
      <c r="AE31" s="304"/>
      <c r="AF31" s="239"/>
      <c r="AG31" s="338"/>
      <c r="AH31" s="154">
        <f t="shared" si="4"/>
        <v>0</v>
      </c>
      <c r="AI31" s="336">
        <f t="shared" si="5"/>
        <v>0</v>
      </c>
      <c r="AJ31" s="336">
        <f t="shared" si="6"/>
        <v>0</v>
      </c>
      <c r="AK31" s="336">
        <f t="shared" si="15"/>
        <v>0</v>
      </c>
      <c r="AL31" s="336">
        <f t="shared" si="16"/>
        <v>0</v>
      </c>
      <c r="AM31" s="336">
        <f t="shared" si="7"/>
        <v>0</v>
      </c>
      <c r="AN31" s="336" t="e">
        <f t="shared" si="8"/>
        <v>#VALUE!</v>
      </c>
      <c r="AO31" s="336" t="e">
        <f t="shared" si="9"/>
        <v>#VALUE!</v>
      </c>
      <c r="AP31" s="336" t="e">
        <f t="shared" si="10"/>
        <v>#VALUE!</v>
      </c>
      <c r="AQ31" s="336" t="e">
        <f t="shared" si="17"/>
        <v>#VALUE!</v>
      </c>
      <c r="AR31" s="336" t="e">
        <f t="shared" si="18"/>
        <v>#VALUE!</v>
      </c>
      <c r="AS31" s="336" t="e">
        <f t="shared" si="11"/>
        <v>#VALUE!</v>
      </c>
      <c r="AT31" s="341">
        <f t="shared" si="13"/>
        <v>9</v>
      </c>
      <c r="AU31" s="342" t="e">
        <f>'5烧主抽电耗'!$A$3+AT31-1</f>
        <v>#VALUE!</v>
      </c>
      <c r="AV31" s="227" t="str">
        <f t="shared" si="12"/>
        <v>丁班</v>
      </c>
    </row>
    <row r="32" spans="1:48">
      <c r="A32" s="295">
        <v>10</v>
      </c>
      <c r="B32" s="236" t="s">
        <v>24</v>
      </c>
      <c r="C32" s="293" t="str">
        <f>'6烧主抽电耗'!F30</f>
        <v>甲班</v>
      </c>
      <c r="D32" s="294">
        <v>9</v>
      </c>
      <c r="E32" s="239"/>
      <c r="F32" s="239"/>
      <c r="G32" s="239" t="str">
        <f>IF(_zhuchou5_month_day!E29="","",_zhuchou5_month_day!E29)</f>
        <v/>
      </c>
      <c r="H32" s="239" t="str">
        <f>IF(_zhuchou5_month_day!F29="","",_zhuchou5_month_day!F29)</f>
        <v/>
      </c>
      <c r="I32" s="239"/>
      <c r="J32" s="239"/>
      <c r="K32" s="239" t="str">
        <f>IF(_zhuchou5_month_day!G29="","",_zhuchou5_month_day!G29)</f>
        <v/>
      </c>
      <c r="L32" s="239" t="str">
        <f>IF(_zhuchou5_month_day!H29="","",_zhuchou5_month_day!H29)</f>
        <v/>
      </c>
      <c r="M32" s="239" t="str">
        <f>IF(_zhuchou5_month_day!I29="","",_zhuchou5_month_day!I29)</f>
        <v/>
      </c>
      <c r="N32" s="239" t="str">
        <f>IF(_zhuchou5_month_day!J29="","",_zhuchou5_month_day!J29)</f>
        <v/>
      </c>
      <c r="O32" s="239"/>
      <c r="P32" s="239"/>
      <c r="Q32" s="239"/>
      <c r="R32" s="319"/>
      <c r="S32" s="320"/>
      <c r="T32" s="253"/>
      <c r="U32" s="239"/>
      <c r="V32" s="243" t="str">
        <f>IF(_zhuchou6_month_day!A29="","",_zhuchou6_month_day!A29)</f>
        <v/>
      </c>
      <c r="W32" s="243" t="str">
        <f>IF(_zhuchou6_month_day!B29="","",_zhuchou6_month_day!B29)</f>
        <v/>
      </c>
      <c r="X32" s="243"/>
      <c r="Y32" s="243"/>
      <c r="Z32" s="239" t="str">
        <f>IF(_zhuchou6_month_day!C29="","",_zhuchou6_month_day!C29)</f>
        <v/>
      </c>
      <c r="AA32" s="239" t="str">
        <f>IF(_zhuchou6_month_day!D29="","",_zhuchou6_month_day!D29)</f>
        <v/>
      </c>
      <c r="AB32" s="239" t="str">
        <f>IF(_zhuchou6_month_day!E29="","",_zhuchou6_month_day!E29)</f>
        <v/>
      </c>
      <c r="AC32" s="239" t="str">
        <f>IF(_zhuchou6_month_day!F29="","",_zhuchou6_month_day!F29)</f>
        <v/>
      </c>
      <c r="AD32" s="304"/>
      <c r="AE32" s="304"/>
      <c r="AF32" s="239"/>
      <c r="AG32" s="239"/>
      <c r="AH32" s="154">
        <f t="shared" si="4"/>
        <v>0</v>
      </c>
      <c r="AI32" s="336">
        <f t="shared" si="5"/>
        <v>0</v>
      </c>
      <c r="AJ32" s="336">
        <f t="shared" si="6"/>
        <v>0</v>
      </c>
      <c r="AK32" s="336">
        <f t="shared" si="15"/>
        <v>0</v>
      </c>
      <c r="AL32" s="336">
        <f t="shared" si="16"/>
        <v>0</v>
      </c>
      <c r="AM32" s="336">
        <f t="shared" si="7"/>
        <v>0</v>
      </c>
      <c r="AN32" s="336" t="e">
        <f t="shared" si="8"/>
        <v>#VALUE!</v>
      </c>
      <c r="AO32" s="336" t="e">
        <f t="shared" si="9"/>
        <v>#VALUE!</v>
      </c>
      <c r="AP32" s="336" t="e">
        <f t="shared" si="10"/>
        <v>#VALUE!</v>
      </c>
      <c r="AQ32" s="336" t="e">
        <f t="shared" si="17"/>
        <v>#VALUE!</v>
      </c>
      <c r="AR32" s="336" t="e">
        <f t="shared" si="18"/>
        <v>#VALUE!</v>
      </c>
      <c r="AS32" s="336" t="e">
        <f t="shared" si="11"/>
        <v>#VALUE!</v>
      </c>
      <c r="AT32" s="341">
        <f t="shared" si="13"/>
        <v>10</v>
      </c>
      <c r="AU32" s="342" t="e">
        <f>'5烧主抽电耗'!$A$3+AT32-1</f>
        <v>#VALUE!</v>
      </c>
      <c r="AV32" s="227" t="str">
        <f t="shared" si="12"/>
        <v>甲班</v>
      </c>
    </row>
    <row r="33" spans="1:48">
      <c r="A33" s="295"/>
      <c r="B33" s="236" t="s">
        <v>25</v>
      </c>
      <c r="C33" s="293" t="str">
        <f>'6烧主抽电耗'!F31</f>
        <v>乙班</v>
      </c>
      <c r="D33" s="294">
        <v>9.33333333333333</v>
      </c>
      <c r="E33" s="239"/>
      <c r="F33" s="239"/>
      <c r="G33" s="239" t="str">
        <f>IF(_zhuchou5_month_day!E30="","",_zhuchou5_month_day!E30)</f>
        <v/>
      </c>
      <c r="H33" s="239" t="str">
        <f>IF(_zhuchou5_month_day!F30="","",_zhuchou5_month_day!F30)</f>
        <v/>
      </c>
      <c r="I33" s="239"/>
      <c r="J33" s="239"/>
      <c r="K33" s="239" t="str">
        <f>IF(_zhuchou5_month_day!G30="","",_zhuchou5_month_day!G30)</f>
        <v/>
      </c>
      <c r="L33" s="239" t="str">
        <f>IF(_zhuchou5_month_day!H30="","",_zhuchou5_month_day!H30)</f>
        <v/>
      </c>
      <c r="M33" s="239" t="str">
        <f>IF(_zhuchou5_month_day!I30="","",_zhuchou5_month_day!I30)</f>
        <v/>
      </c>
      <c r="N33" s="239" t="str">
        <f>IF(_zhuchou5_month_day!J30="","",_zhuchou5_month_day!J30)</f>
        <v/>
      </c>
      <c r="O33" s="239"/>
      <c r="P33" s="239"/>
      <c r="Q33" s="239"/>
      <c r="R33" s="319"/>
      <c r="S33" s="320"/>
      <c r="T33" s="253"/>
      <c r="U33" s="239"/>
      <c r="V33" s="243" t="str">
        <f>IF(_zhuchou6_month_day!A30="","",_zhuchou6_month_day!A30)</f>
        <v/>
      </c>
      <c r="W33" s="243" t="str">
        <f>IF(_zhuchou6_month_day!B30="","",_zhuchou6_month_day!B30)</f>
        <v/>
      </c>
      <c r="X33" s="243"/>
      <c r="Y33" s="243"/>
      <c r="Z33" s="239" t="str">
        <f>IF(_zhuchou6_month_day!C30="","",_zhuchou6_month_day!C30)</f>
        <v/>
      </c>
      <c r="AA33" s="239" t="str">
        <f>IF(_zhuchou6_month_day!D30="","",_zhuchou6_month_day!D30)</f>
        <v/>
      </c>
      <c r="AB33" s="239" t="str">
        <f>IF(_zhuchou6_month_day!E30="","",_zhuchou6_month_day!E30)</f>
        <v/>
      </c>
      <c r="AC33" s="239" t="str">
        <f>IF(_zhuchou6_month_day!F30="","",_zhuchou6_month_day!F30)</f>
        <v/>
      </c>
      <c r="AD33" s="304"/>
      <c r="AE33" s="304"/>
      <c r="AF33" s="239"/>
      <c r="AG33" s="337"/>
      <c r="AH33" s="154">
        <f t="shared" si="4"/>
        <v>0</v>
      </c>
      <c r="AI33" s="336">
        <f t="shared" si="5"/>
        <v>0</v>
      </c>
      <c r="AJ33" s="336">
        <f t="shared" si="6"/>
        <v>0</v>
      </c>
      <c r="AK33" s="336">
        <f t="shared" si="15"/>
        <v>0</v>
      </c>
      <c r="AL33" s="336">
        <f t="shared" si="16"/>
        <v>0</v>
      </c>
      <c r="AM33" s="336">
        <f t="shared" si="7"/>
        <v>0</v>
      </c>
      <c r="AN33" s="336" t="e">
        <f t="shared" si="8"/>
        <v>#VALUE!</v>
      </c>
      <c r="AO33" s="336" t="e">
        <f t="shared" si="9"/>
        <v>#VALUE!</v>
      </c>
      <c r="AP33" s="336" t="e">
        <f t="shared" si="10"/>
        <v>#VALUE!</v>
      </c>
      <c r="AQ33" s="336" t="e">
        <f t="shared" si="17"/>
        <v>#VALUE!</v>
      </c>
      <c r="AR33" s="336" t="e">
        <f t="shared" si="18"/>
        <v>#VALUE!</v>
      </c>
      <c r="AS33" s="336" t="e">
        <f t="shared" si="11"/>
        <v>#VALUE!</v>
      </c>
      <c r="AT33" s="341">
        <f t="shared" si="13"/>
        <v>10</v>
      </c>
      <c r="AU33" s="342" t="e">
        <f>'5烧主抽电耗'!$A$3+AT33-1</f>
        <v>#VALUE!</v>
      </c>
      <c r="AV33" s="227" t="str">
        <f t="shared" si="12"/>
        <v>乙班</v>
      </c>
    </row>
    <row r="34" spans="1:48">
      <c r="A34" s="295"/>
      <c r="B34" s="236" t="s">
        <v>26</v>
      </c>
      <c r="C34" s="293" t="str">
        <f>'6烧主抽电耗'!F32</f>
        <v>丙班</v>
      </c>
      <c r="D34" s="294">
        <v>9.66666666666667</v>
      </c>
      <c r="E34" s="239"/>
      <c r="F34" s="239"/>
      <c r="G34" s="239" t="str">
        <f>IF(_zhuchou5_month_day!E31="","",_zhuchou5_month_day!E31)</f>
        <v/>
      </c>
      <c r="H34" s="239" t="str">
        <f>IF(_zhuchou5_month_day!F31="","",_zhuchou5_month_day!F31)</f>
        <v/>
      </c>
      <c r="I34" s="239"/>
      <c r="J34" s="239"/>
      <c r="K34" s="239" t="str">
        <f>IF(_zhuchou5_month_day!G31="","",_zhuchou5_month_day!G31)</f>
        <v/>
      </c>
      <c r="L34" s="239" t="str">
        <f>IF(_zhuchou5_month_day!H31="","",_zhuchou5_month_day!H31)</f>
        <v/>
      </c>
      <c r="M34" s="239" t="str">
        <f>IF(_zhuchou5_month_day!I31="","",_zhuchou5_month_day!I31)</f>
        <v/>
      </c>
      <c r="N34" s="239" t="str">
        <f>IF(_zhuchou5_month_day!J31="","",_zhuchou5_month_day!J31)</f>
        <v/>
      </c>
      <c r="O34" s="239"/>
      <c r="P34" s="239"/>
      <c r="Q34" s="241"/>
      <c r="R34" s="319"/>
      <c r="S34" s="320"/>
      <c r="T34" s="253"/>
      <c r="U34" s="239"/>
      <c r="V34" s="243" t="str">
        <f>IF(_zhuchou6_month_day!A31="","",_zhuchou6_month_day!A31)</f>
        <v/>
      </c>
      <c r="W34" s="243" t="str">
        <f>IF(_zhuchou6_month_day!B31="","",_zhuchou6_month_day!B31)</f>
        <v/>
      </c>
      <c r="X34" s="243"/>
      <c r="Y34" s="243"/>
      <c r="Z34" s="239" t="str">
        <f>IF(_zhuchou6_month_day!C31="","",_zhuchou6_month_day!C31)</f>
        <v/>
      </c>
      <c r="AA34" s="239" t="str">
        <f>IF(_zhuchou6_month_day!D31="","",_zhuchou6_month_day!D31)</f>
        <v/>
      </c>
      <c r="AB34" s="239" t="str">
        <f>IF(_zhuchou6_month_day!E31="","",_zhuchou6_month_day!E31)</f>
        <v/>
      </c>
      <c r="AC34" s="239" t="str">
        <f>IF(_zhuchou6_month_day!F31="","",_zhuchou6_month_day!F31)</f>
        <v/>
      </c>
      <c r="AD34" s="304"/>
      <c r="AE34" s="304"/>
      <c r="AF34" s="239"/>
      <c r="AG34" s="239"/>
      <c r="AH34" s="154">
        <f t="shared" si="4"/>
        <v>0</v>
      </c>
      <c r="AI34" s="336">
        <f t="shared" si="5"/>
        <v>0</v>
      </c>
      <c r="AJ34" s="336">
        <f t="shared" si="6"/>
        <v>0</v>
      </c>
      <c r="AK34" s="336">
        <f t="shared" si="15"/>
        <v>0</v>
      </c>
      <c r="AL34" s="336">
        <f t="shared" si="16"/>
        <v>0</v>
      </c>
      <c r="AM34" s="336">
        <f t="shared" si="7"/>
        <v>0</v>
      </c>
      <c r="AN34" s="336" t="e">
        <f t="shared" si="8"/>
        <v>#VALUE!</v>
      </c>
      <c r="AO34" s="336" t="e">
        <f t="shared" si="9"/>
        <v>#VALUE!</v>
      </c>
      <c r="AP34" s="336" t="e">
        <f t="shared" si="10"/>
        <v>#VALUE!</v>
      </c>
      <c r="AQ34" s="336" t="e">
        <f t="shared" si="17"/>
        <v>#VALUE!</v>
      </c>
      <c r="AR34" s="336" t="e">
        <f t="shared" si="18"/>
        <v>#VALUE!</v>
      </c>
      <c r="AS34" s="336" t="e">
        <f t="shared" si="11"/>
        <v>#VALUE!</v>
      </c>
      <c r="AT34" s="341">
        <f t="shared" si="13"/>
        <v>10</v>
      </c>
      <c r="AU34" s="342" t="e">
        <f>'5烧主抽电耗'!$A$3+AT34-1</f>
        <v>#VALUE!</v>
      </c>
      <c r="AV34" s="227" t="str">
        <f t="shared" si="12"/>
        <v>丙班</v>
      </c>
    </row>
    <row r="35" spans="1:48">
      <c r="A35" s="295">
        <v>11</v>
      </c>
      <c r="B35" s="236" t="s">
        <v>24</v>
      </c>
      <c r="C35" s="293" t="str">
        <f>'6烧主抽电耗'!F33</f>
        <v>甲班</v>
      </c>
      <c r="D35" s="294">
        <v>10</v>
      </c>
      <c r="E35" s="239"/>
      <c r="F35" s="239"/>
      <c r="G35" s="239" t="str">
        <f>IF(_zhuchou5_month_day!E32="","",_zhuchou5_month_day!E32)</f>
        <v/>
      </c>
      <c r="H35" s="239" t="str">
        <f>IF(_zhuchou5_month_day!F32="","",_zhuchou5_month_day!F32)</f>
        <v/>
      </c>
      <c r="I35" s="239"/>
      <c r="J35" s="239"/>
      <c r="K35" s="239" t="str">
        <f>IF(_zhuchou5_month_day!G32="","",_zhuchou5_month_day!G32)</f>
        <v/>
      </c>
      <c r="L35" s="239" t="str">
        <f>IF(_zhuchou5_month_day!H32="","",_zhuchou5_month_day!H32)</f>
        <v/>
      </c>
      <c r="M35" s="239" t="str">
        <f>IF(_zhuchou5_month_day!I32="","",_zhuchou5_month_day!I32)</f>
        <v/>
      </c>
      <c r="N35" s="239" t="str">
        <f>IF(_zhuchou5_month_day!J32="","",_zhuchou5_month_day!J32)</f>
        <v/>
      </c>
      <c r="O35" s="239"/>
      <c r="P35" s="239"/>
      <c r="Q35" s="243"/>
      <c r="R35" s="319"/>
      <c r="S35" s="320"/>
      <c r="T35" s="253"/>
      <c r="U35" s="239"/>
      <c r="V35" s="243" t="str">
        <f>IF(_zhuchou6_month_day!A32="","",_zhuchou6_month_day!A32)</f>
        <v/>
      </c>
      <c r="W35" s="243" t="str">
        <f>IF(_zhuchou6_month_day!B32="","",_zhuchou6_month_day!B32)</f>
        <v/>
      </c>
      <c r="X35" s="243"/>
      <c r="Y35" s="243"/>
      <c r="Z35" s="239" t="str">
        <f>IF(_zhuchou6_month_day!C32="","",_zhuchou6_month_day!C32)</f>
        <v/>
      </c>
      <c r="AA35" s="239" t="str">
        <f>IF(_zhuchou6_month_day!D32="","",_zhuchou6_month_day!D32)</f>
        <v/>
      </c>
      <c r="AB35" s="239" t="str">
        <f>IF(_zhuchou6_month_day!E32="","",_zhuchou6_month_day!E32)</f>
        <v/>
      </c>
      <c r="AC35" s="239" t="str">
        <f>IF(_zhuchou6_month_day!F32="","",_zhuchou6_month_day!F32)</f>
        <v/>
      </c>
      <c r="AD35" s="304"/>
      <c r="AE35" s="304"/>
      <c r="AF35" s="239"/>
      <c r="AG35" s="239"/>
      <c r="AH35" s="154">
        <f t="shared" si="4"/>
        <v>0</v>
      </c>
      <c r="AI35" s="336">
        <f t="shared" si="5"/>
        <v>0</v>
      </c>
      <c r="AJ35" s="336">
        <f t="shared" si="6"/>
        <v>0</v>
      </c>
      <c r="AK35" s="336">
        <f t="shared" si="15"/>
        <v>0</v>
      </c>
      <c r="AL35" s="336">
        <f t="shared" si="16"/>
        <v>0</v>
      </c>
      <c r="AM35" s="336">
        <f t="shared" si="7"/>
        <v>0</v>
      </c>
      <c r="AN35" s="336" t="e">
        <f t="shared" si="8"/>
        <v>#VALUE!</v>
      </c>
      <c r="AO35" s="336" t="e">
        <f t="shared" si="9"/>
        <v>#VALUE!</v>
      </c>
      <c r="AP35" s="336" t="e">
        <f t="shared" si="10"/>
        <v>#VALUE!</v>
      </c>
      <c r="AQ35" s="336" t="e">
        <f t="shared" si="17"/>
        <v>#VALUE!</v>
      </c>
      <c r="AR35" s="336" t="e">
        <f t="shared" si="18"/>
        <v>#VALUE!</v>
      </c>
      <c r="AS35" s="336" t="e">
        <f t="shared" si="11"/>
        <v>#VALUE!</v>
      </c>
      <c r="AT35" s="341">
        <f t="shared" si="13"/>
        <v>11</v>
      </c>
      <c r="AU35" s="342" t="e">
        <f>'5烧主抽电耗'!$A$3+AT35-1</f>
        <v>#VALUE!</v>
      </c>
      <c r="AV35" s="227" t="str">
        <f t="shared" si="12"/>
        <v>甲班</v>
      </c>
    </row>
    <row r="36" spans="1:48">
      <c r="A36" s="295"/>
      <c r="B36" s="236" t="s">
        <v>25</v>
      </c>
      <c r="C36" s="293" t="str">
        <f>'6烧主抽电耗'!F34</f>
        <v>乙班</v>
      </c>
      <c r="D36" s="294">
        <v>10.3333333333333</v>
      </c>
      <c r="E36" s="239"/>
      <c r="F36" s="239"/>
      <c r="G36" s="239" t="str">
        <f>IF(_zhuchou5_month_day!E33="","",_zhuchou5_month_day!E33)</f>
        <v/>
      </c>
      <c r="H36" s="239" t="str">
        <f>IF(_zhuchou5_month_day!F33="","",_zhuchou5_month_day!F33)</f>
        <v/>
      </c>
      <c r="I36" s="239"/>
      <c r="J36" s="239"/>
      <c r="K36" s="239" t="str">
        <f>IF(_zhuchou5_month_day!G33="","",_zhuchou5_month_day!G33)</f>
        <v/>
      </c>
      <c r="L36" s="239" t="str">
        <f>IF(_zhuchou5_month_day!H33="","",_zhuchou5_month_day!H33)</f>
        <v/>
      </c>
      <c r="M36" s="239" t="str">
        <f>IF(_zhuchou5_month_day!I33="","",_zhuchou5_month_day!I33)</f>
        <v/>
      </c>
      <c r="N36" s="239" t="str">
        <f>IF(_zhuchou5_month_day!J33="","",_zhuchou5_month_day!J33)</f>
        <v/>
      </c>
      <c r="O36" s="239"/>
      <c r="P36" s="239"/>
      <c r="Q36" s="239"/>
      <c r="R36" s="319"/>
      <c r="S36" s="320"/>
      <c r="T36" s="253"/>
      <c r="U36" s="239"/>
      <c r="V36" s="243" t="str">
        <f>IF(_zhuchou6_month_day!A33="","",_zhuchou6_month_day!A33)</f>
        <v/>
      </c>
      <c r="W36" s="243" t="str">
        <f>IF(_zhuchou6_month_day!B33="","",_zhuchou6_month_day!B33)</f>
        <v/>
      </c>
      <c r="X36" s="243"/>
      <c r="Y36" s="243"/>
      <c r="Z36" s="239" t="str">
        <f>IF(_zhuchou6_month_day!C33="","",_zhuchou6_month_day!C33)</f>
        <v/>
      </c>
      <c r="AA36" s="239" t="str">
        <f>IF(_zhuchou6_month_day!D33="","",_zhuchou6_month_day!D33)</f>
        <v/>
      </c>
      <c r="AB36" s="239" t="str">
        <f>IF(_zhuchou6_month_day!E33="","",_zhuchou6_month_day!E33)</f>
        <v/>
      </c>
      <c r="AC36" s="239" t="str">
        <f>IF(_zhuchou6_month_day!F33="","",_zhuchou6_month_day!F33)</f>
        <v/>
      </c>
      <c r="AD36" s="304"/>
      <c r="AE36" s="304"/>
      <c r="AF36" s="239"/>
      <c r="AG36" s="337"/>
      <c r="AH36" s="154">
        <f t="shared" si="4"/>
        <v>0</v>
      </c>
      <c r="AI36" s="336">
        <f t="shared" si="5"/>
        <v>0</v>
      </c>
      <c r="AJ36" s="336">
        <f t="shared" si="6"/>
        <v>0</v>
      </c>
      <c r="AK36" s="336">
        <f t="shared" si="15"/>
        <v>0</v>
      </c>
      <c r="AL36" s="336">
        <f t="shared" si="16"/>
        <v>0</v>
      </c>
      <c r="AM36" s="336">
        <f t="shared" si="7"/>
        <v>0</v>
      </c>
      <c r="AN36" s="336" t="e">
        <f t="shared" si="8"/>
        <v>#VALUE!</v>
      </c>
      <c r="AO36" s="336" t="e">
        <f t="shared" si="9"/>
        <v>#VALUE!</v>
      </c>
      <c r="AP36" s="336" t="e">
        <f t="shared" si="10"/>
        <v>#VALUE!</v>
      </c>
      <c r="AQ36" s="336" t="e">
        <f t="shared" si="17"/>
        <v>#VALUE!</v>
      </c>
      <c r="AR36" s="336" t="e">
        <f t="shared" si="18"/>
        <v>#VALUE!</v>
      </c>
      <c r="AS36" s="336" t="e">
        <f t="shared" si="11"/>
        <v>#VALUE!</v>
      </c>
      <c r="AT36" s="341">
        <f t="shared" si="13"/>
        <v>11</v>
      </c>
      <c r="AU36" s="342" t="e">
        <f>'5烧主抽电耗'!$A$3+AT36-1</f>
        <v>#VALUE!</v>
      </c>
      <c r="AV36" s="227" t="str">
        <f t="shared" si="12"/>
        <v>乙班</v>
      </c>
    </row>
    <row r="37" spans="1:48">
      <c r="A37" s="295"/>
      <c r="B37" s="236" t="s">
        <v>26</v>
      </c>
      <c r="C37" s="293" t="str">
        <f>'6烧主抽电耗'!F35</f>
        <v>丙班</v>
      </c>
      <c r="D37" s="294">
        <v>10.6666666666667</v>
      </c>
      <c r="E37" s="239"/>
      <c r="F37" s="239"/>
      <c r="G37" s="239" t="str">
        <f>IF(_zhuchou5_month_day!E34="","",_zhuchou5_month_day!E34)</f>
        <v/>
      </c>
      <c r="H37" s="239" t="str">
        <f>IF(_zhuchou5_month_day!F34="","",_zhuchou5_month_day!F34)</f>
        <v/>
      </c>
      <c r="I37" s="239"/>
      <c r="J37" s="239"/>
      <c r="K37" s="239" t="str">
        <f>IF(_zhuchou5_month_day!G34="","",_zhuchou5_month_day!G34)</f>
        <v/>
      </c>
      <c r="L37" s="239" t="str">
        <f>IF(_zhuchou5_month_day!H34="","",_zhuchou5_month_day!H34)</f>
        <v/>
      </c>
      <c r="M37" s="239" t="str">
        <f>IF(_zhuchou5_month_day!I34="","",_zhuchou5_month_day!I34)</f>
        <v/>
      </c>
      <c r="N37" s="239" t="str">
        <f>IF(_zhuchou5_month_day!J34="","",_zhuchou5_month_day!J34)</f>
        <v/>
      </c>
      <c r="O37" s="239"/>
      <c r="P37" s="239"/>
      <c r="Q37" s="241"/>
      <c r="R37" s="319"/>
      <c r="S37" s="320"/>
      <c r="T37" s="253"/>
      <c r="U37" s="239"/>
      <c r="V37" s="243" t="str">
        <f>IF(_zhuchou6_month_day!A34="","",_zhuchou6_month_day!A34)</f>
        <v/>
      </c>
      <c r="W37" s="243" t="str">
        <f>IF(_zhuchou6_month_day!B34="","",_zhuchou6_month_day!B34)</f>
        <v/>
      </c>
      <c r="X37" s="243"/>
      <c r="Y37" s="243"/>
      <c r="Z37" s="239" t="str">
        <f>IF(_zhuchou6_month_day!C34="","",_zhuchou6_month_day!C34)</f>
        <v/>
      </c>
      <c r="AA37" s="239" t="str">
        <f>IF(_zhuchou6_month_day!D34="","",_zhuchou6_month_day!D34)</f>
        <v/>
      </c>
      <c r="AB37" s="239" t="str">
        <f>IF(_zhuchou6_month_day!E34="","",_zhuchou6_month_day!E34)</f>
        <v/>
      </c>
      <c r="AC37" s="239" t="str">
        <f>IF(_zhuchou6_month_day!F34="","",_zhuchou6_month_day!F34)</f>
        <v/>
      </c>
      <c r="AD37" s="304"/>
      <c r="AE37" s="304"/>
      <c r="AF37" s="239"/>
      <c r="AG37" s="239"/>
      <c r="AH37" s="154">
        <f t="shared" si="4"/>
        <v>0</v>
      </c>
      <c r="AI37" s="336">
        <f t="shared" si="5"/>
        <v>0</v>
      </c>
      <c r="AJ37" s="336">
        <f t="shared" si="6"/>
        <v>0</v>
      </c>
      <c r="AK37" s="336">
        <f t="shared" si="15"/>
        <v>0</v>
      </c>
      <c r="AL37" s="336">
        <f t="shared" si="16"/>
        <v>0</v>
      </c>
      <c r="AM37" s="336">
        <f t="shared" si="7"/>
        <v>0</v>
      </c>
      <c r="AN37" s="336" t="e">
        <f t="shared" si="8"/>
        <v>#VALUE!</v>
      </c>
      <c r="AO37" s="336" t="e">
        <f t="shared" si="9"/>
        <v>#VALUE!</v>
      </c>
      <c r="AP37" s="336" t="e">
        <f t="shared" si="10"/>
        <v>#VALUE!</v>
      </c>
      <c r="AQ37" s="336" t="e">
        <f t="shared" si="17"/>
        <v>#VALUE!</v>
      </c>
      <c r="AR37" s="336" t="e">
        <f t="shared" si="18"/>
        <v>#VALUE!</v>
      </c>
      <c r="AS37" s="336" t="e">
        <f t="shared" si="11"/>
        <v>#VALUE!</v>
      </c>
      <c r="AT37" s="341">
        <f t="shared" si="13"/>
        <v>11</v>
      </c>
      <c r="AU37" s="342" t="e">
        <f>'5烧主抽电耗'!$A$3+AT37-1</f>
        <v>#VALUE!</v>
      </c>
      <c r="AV37" s="227" t="str">
        <f t="shared" si="12"/>
        <v>丙班</v>
      </c>
    </row>
    <row r="38" spans="1:48">
      <c r="A38" s="295">
        <v>12</v>
      </c>
      <c r="B38" s="236" t="s">
        <v>24</v>
      </c>
      <c r="C38" s="293" t="str">
        <f>'6烧主抽电耗'!F36</f>
        <v>丁班</v>
      </c>
      <c r="D38" s="294">
        <v>11</v>
      </c>
      <c r="E38" s="239"/>
      <c r="F38" s="239"/>
      <c r="G38" s="239" t="str">
        <f>IF(_zhuchou5_month_day!E35="","",_zhuchou5_month_day!E35)</f>
        <v/>
      </c>
      <c r="H38" s="239" t="str">
        <f>IF(_zhuchou5_month_day!F35="","",_zhuchou5_month_day!F35)</f>
        <v/>
      </c>
      <c r="I38" s="239"/>
      <c r="J38" s="239"/>
      <c r="K38" s="239" t="str">
        <f>IF(_zhuchou5_month_day!G35="","",_zhuchou5_month_day!G35)</f>
        <v/>
      </c>
      <c r="L38" s="239" t="str">
        <f>IF(_zhuchou5_month_day!H35="","",_zhuchou5_month_day!H35)</f>
        <v/>
      </c>
      <c r="M38" s="239" t="str">
        <f>IF(_zhuchou5_month_day!I35="","",_zhuchou5_month_day!I35)</f>
        <v/>
      </c>
      <c r="N38" s="239" t="str">
        <f>IF(_zhuchou5_month_day!J35="","",_zhuchou5_month_day!J35)</f>
        <v/>
      </c>
      <c r="O38" s="239"/>
      <c r="P38" s="239"/>
      <c r="Q38" s="243"/>
      <c r="R38" s="319"/>
      <c r="S38" s="320"/>
      <c r="T38" s="253"/>
      <c r="U38" s="239"/>
      <c r="V38" s="243" t="str">
        <f>IF(_zhuchou6_month_day!A35="","",_zhuchou6_month_day!A35)</f>
        <v/>
      </c>
      <c r="W38" s="243" t="str">
        <f>IF(_zhuchou6_month_day!B35="","",_zhuchou6_month_day!B35)</f>
        <v/>
      </c>
      <c r="X38" s="243"/>
      <c r="Y38" s="243"/>
      <c r="Z38" s="239" t="str">
        <f>IF(_zhuchou6_month_day!C35="","",_zhuchou6_month_day!C35)</f>
        <v/>
      </c>
      <c r="AA38" s="239" t="str">
        <f>IF(_zhuchou6_month_day!D35="","",_zhuchou6_month_day!D35)</f>
        <v/>
      </c>
      <c r="AB38" s="239" t="str">
        <f>IF(_zhuchou6_month_day!E35="","",_zhuchou6_month_day!E35)</f>
        <v/>
      </c>
      <c r="AC38" s="239" t="str">
        <f>IF(_zhuchou6_month_day!F35="","",_zhuchou6_month_day!F35)</f>
        <v/>
      </c>
      <c r="AD38" s="304"/>
      <c r="AE38" s="304"/>
      <c r="AF38" s="239"/>
      <c r="AG38" s="239"/>
      <c r="AH38" s="154">
        <f t="shared" si="4"/>
        <v>0</v>
      </c>
      <c r="AI38" s="336">
        <f t="shared" ref="AI38:AI69" si="19">(F39-F38)*3</f>
        <v>0</v>
      </c>
      <c r="AJ38" s="336">
        <f t="shared" ref="AJ38:AJ69" si="20">AH38+AI38</f>
        <v>0</v>
      </c>
      <c r="AK38" s="336">
        <f t="shared" ref="AK38:AK69" si="21">(T41-T40)*3</f>
        <v>0</v>
      </c>
      <c r="AL38" s="336">
        <f t="shared" ref="AL38:AL69" si="22">(U41-U40)*3</f>
        <v>0</v>
      </c>
      <c r="AM38" s="336">
        <f t="shared" ref="AM38:AM69" si="23">AK38+AL38</f>
        <v>0</v>
      </c>
      <c r="AN38" s="336" t="e">
        <f t="shared" ref="AN38:AN69" si="24">G38*10000*(8-O38)*1.732*I38/1000</f>
        <v>#VALUE!</v>
      </c>
      <c r="AO38" s="336" t="e">
        <f t="shared" ref="AO38:AO69" si="25">H38*10000*(8-P38)*1.732*J38/1000</f>
        <v>#VALUE!</v>
      </c>
      <c r="AP38" s="336" t="e">
        <f t="shared" si="10"/>
        <v>#VALUE!</v>
      </c>
      <c r="AQ38" s="336" t="e">
        <f t="shared" ref="AQ38:AQ69" si="26">V40*10000*(8-$AD40)*1.732*X40/1000</f>
        <v>#VALUE!</v>
      </c>
      <c r="AR38" s="336" t="e">
        <f t="shared" ref="AR38:AR69" si="27">W40*10000*(8-$AD40)*1.732*Y40/1000</f>
        <v>#VALUE!</v>
      </c>
      <c r="AS38" s="336" t="e">
        <f t="shared" si="11"/>
        <v>#VALUE!</v>
      </c>
      <c r="AT38" s="341">
        <f t="shared" si="13"/>
        <v>12</v>
      </c>
      <c r="AU38" s="342" t="e">
        <f>'5烧主抽电耗'!$A$3+AT38-1</f>
        <v>#VALUE!</v>
      </c>
      <c r="AV38" s="227" t="str">
        <f t="shared" ref="AV38:AV69" si="28">C38</f>
        <v>丁班</v>
      </c>
    </row>
    <row r="39" spans="1:48">
      <c r="A39" s="295"/>
      <c r="B39" s="236" t="s">
        <v>25</v>
      </c>
      <c r="C39" s="293" t="str">
        <f>'6烧主抽电耗'!F37</f>
        <v>甲班</v>
      </c>
      <c r="D39" s="294">
        <v>11.3333333333333</v>
      </c>
      <c r="E39" s="239"/>
      <c r="F39" s="239"/>
      <c r="G39" s="239" t="str">
        <f>IF(_zhuchou5_month_day!E36="","",_zhuchou5_month_day!E36)</f>
        <v/>
      </c>
      <c r="H39" s="239" t="str">
        <f>IF(_zhuchou5_month_day!F36="","",_zhuchou5_month_day!F36)</f>
        <v/>
      </c>
      <c r="I39" s="239"/>
      <c r="J39" s="239"/>
      <c r="K39" s="239" t="str">
        <f>IF(_zhuchou5_month_day!G36="","",_zhuchou5_month_day!G36)</f>
        <v/>
      </c>
      <c r="L39" s="239" t="str">
        <f>IF(_zhuchou5_month_day!H36="","",_zhuchou5_month_day!H36)</f>
        <v/>
      </c>
      <c r="M39" s="239" t="str">
        <f>IF(_zhuchou5_month_day!I36="","",_zhuchou5_month_day!I36)</f>
        <v/>
      </c>
      <c r="N39" s="239" t="str">
        <f>IF(_zhuchou5_month_day!J36="","",_zhuchou5_month_day!J36)</f>
        <v/>
      </c>
      <c r="O39" s="239"/>
      <c r="P39" s="239"/>
      <c r="Q39" s="239"/>
      <c r="R39" s="319"/>
      <c r="S39" s="320"/>
      <c r="T39" s="253"/>
      <c r="U39" s="239"/>
      <c r="V39" s="243" t="str">
        <f>IF(_zhuchou6_month_day!A36="","",_zhuchou6_month_day!A36)</f>
        <v/>
      </c>
      <c r="W39" s="243" t="str">
        <f>IF(_zhuchou6_month_day!B36="","",_zhuchou6_month_day!B36)</f>
        <v/>
      </c>
      <c r="X39" s="243"/>
      <c r="Y39" s="243"/>
      <c r="Z39" s="239" t="str">
        <f>IF(_zhuchou6_month_day!C36="","",_zhuchou6_month_day!C36)</f>
        <v/>
      </c>
      <c r="AA39" s="239" t="str">
        <f>IF(_zhuchou6_month_day!D36="","",_zhuchou6_month_day!D36)</f>
        <v/>
      </c>
      <c r="AB39" s="239" t="str">
        <f>IF(_zhuchou6_month_day!E36="","",_zhuchou6_month_day!E36)</f>
        <v/>
      </c>
      <c r="AC39" s="239" t="str">
        <f>IF(_zhuchou6_month_day!F36="","",_zhuchou6_month_day!F36)</f>
        <v/>
      </c>
      <c r="AD39" s="304"/>
      <c r="AE39" s="304"/>
      <c r="AF39" s="239"/>
      <c r="AG39" s="337"/>
      <c r="AH39" s="154">
        <f t="shared" si="4"/>
        <v>0</v>
      </c>
      <c r="AI39" s="336">
        <f t="shared" si="19"/>
        <v>0</v>
      </c>
      <c r="AJ39" s="336">
        <f t="shared" si="20"/>
        <v>0</v>
      </c>
      <c r="AK39" s="336">
        <f t="shared" si="21"/>
        <v>0</v>
      </c>
      <c r="AL39" s="336">
        <f t="shared" si="22"/>
        <v>0</v>
      </c>
      <c r="AM39" s="336">
        <f t="shared" si="23"/>
        <v>0</v>
      </c>
      <c r="AN39" s="336" t="e">
        <f t="shared" si="24"/>
        <v>#VALUE!</v>
      </c>
      <c r="AO39" s="336" t="e">
        <f t="shared" si="25"/>
        <v>#VALUE!</v>
      </c>
      <c r="AP39" s="336" t="e">
        <f t="shared" si="10"/>
        <v>#VALUE!</v>
      </c>
      <c r="AQ39" s="336" t="e">
        <f t="shared" si="26"/>
        <v>#VALUE!</v>
      </c>
      <c r="AR39" s="336" t="e">
        <f t="shared" si="27"/>
        <v>#VALUE!</v>
      </c>
      <c r="AS39" s="336" t="e">
        <f t="shared" si="11"/>
        <v>#VALUE!</v>
      </c>
      <c r="AT39" s="341">
        <f t="shared" si="13"/>
        <v>12</v>
      </c>
      <c r="AU39" s="342" t="e">
        <f>'5烧主抽电耗'!$A$3+AT39-1</f>
        <v>#VALUE!</v>
      </c>
      <c r="AV39" s="227" t="str">
        <f t="shared" si="28"/>
        <v>甲班</v>
      </c>
    </row>
    <row r="40" spans="1:48">
      <c r="A40" s="295"/>
      <c r="B40" s="236" t="s">
        <v>26</v>
      </c>
      <c r="C40" s="293" t="str">
        <f>'6烧主抽电耗'!F38</f>
        <v>乙班</v>
      </c>
      <c r="D40" s="294">
        <v>11.6666666666667</v>
      </c>
      <c r="E40" s="239"/>
      <c r="F40" s="239"/>
      <c r="G40" s="239" t="str">
        <f>IF(_zhuchou5_month_day!E37="","",_zhuchou5_month_day!E37)</f>
        <v/>
      </c>
      <c r="H40" s="239" t="str">
        <f>IF(_zhuchou5_month_day!F37="","",_zhuchou5_month_day!F37)</f>
        <v/>
      </c>
      <c r="I40" s="239"/>
      <c r="J40" s="239"/>
      <c r="K40" s="239" t="str">
        <f>IF(_zhuchou5_month_day!G37="","",_zhuchou5_month_day!G37)</f>
        <v/>
      </c>
      <c r="L40" s="239" t="str">
        <f>IF(_zhuchou5_month_day!H37="","",_zhuchou5_month_day!H37)</f>
        <v/>
      </c>
      <c r="M40" s="239" t="str">
        <f>IF(_zhuchou5_month_day!I37="","",_zhuchou5_month_day!I37)</f>
        <v/>
      </c>
      <c r="N40" s="239" t="str">
        <f>IF(_zhuchou5_month_day!J37="","",_zhuchou5_month_day!J37)</f>
        <v/>
      </c>
      <c r="O40" s="239"/>
      <c r="P40" s="239"/>
      <c r="Q40" s="239"/>
      <c r="R40" s="319"/>
      <c r="S40" s="320"/>
      <c r="T40" s="253"/>
      <c r="U40" s="239"/>
      <c r="V40" s="243" t="str">
        <f>IF(_zhuchou6_month_day!A37="","",_zhuchou6_month_day!A37)</f>
        <v/>
      </c>
      <c r="W40" s="243" t="str">
        <f>IF(_zhuchou6_month_day!B37="","",_zhuchou6_month_day!B37)</f>
        <v/>
      </c>
      <c r="X40" s="243"/>
      <c r="Y40" s="243"/>
      <c r="Z40" s="239" t="str">
        <f>IF(_zhuchou6_month_day!C37="","",_zhuchou6_month_day!C37)</f>
        <v/>
      </c>
      <c r="AA40" s="239" t="str">
        <f>IF(_zhuchou6_month_day!D37="","",_zhuchou6_month_day!D37)</f>
        <v/>
      </c>
      <c r="AB40" s="239" t="str">
        <f>IF(_zhuchou6_month_day!E37="","",_zhuchou6_month_day!E37)</f>
        <v/>
      </c>
      <c r="AC40" s="239" t="str">
        <f>IF(_zhuchou6_month_day!F37="","",_zhuchou6_month_day!F37)</f>
        <v/>
      </c>
      <c r="AD40" s="304"/>
      <c r="AE40" s="304"/>
      <c r="AF40" s="243"/>
      <c r="AG40" s="337"/>
      <c r="AH40" s="154">
        <f t="shared" si="4"/>
        <v>0</v>
      </c>
      <c r="AI40" s="336">
        <f t="shared" si="19"/>
        <v>0</v>
      </c>
      <c r="AJ40" s="336">
        <f t="shared" si="20"/>
        <v>0</v>
      </c>
      <c r="AK40" s="336">
        <f t="shared" si="21"/>
        <v>0</v>
      </c>
      <c r="AL40" s="336">
        <f t="shared" si="22"/>
        <v>0</v>
      </c>
      <c r="AM40" s="336">
        <f t="shared" si="23"/>
        <v>0</v>
      </c>
      <c r="AN40" s="336" t="e">
        <f t="shared" si="24"/>
        <v>#VALUE!</v>
      </c>
      <c r="AO40" s="336" t="e">
        <f t="shared" si="25"/>
        <v>#VALUE!</v>
      </c>
      <c r="AP40" s="336" t="e">
        <f t="shared" si="10"/>
        <v>#VALUE!</v>
      </c>
      <c r="AQ40" s="336" t="e">
        <f t="shared" si="26"/>
        <v>#VALUE!</v>
      </c>
      <c r="AR40" s="336" t="e">
        <f t="shared" si="27"/>
        <v>#VALUE!</v>
      </c>
      <c r="AS40" s="336" t="e">
        <f t="shared" si="11"/>
        <v>#VALUE!</v>
      </c>
      <c r="AT40" s="341">
        <f t="shared" ref="AT40:AT71" si="29">AT37+1</f>
        <v>12</v>
      </c>
      <c r="AU40" s="342" t="e">
        <f>'5烧主抽电耗'!$A$3+AT40-1</f>
        <v>#VALUE!</v>
      </c>
      <c r="AV40" s="227" t="str">
        <f t="shared" si="28"/>
        <v>乙班</v>
      </c>
    </row>
    <row r="41" spans="1:48">
      <c r="A41" s="295">
        <v>13</v>
      </c>
      <c r="B41" s="236" t="s">
        <v>24</v>
      </c>
      <c r="C41" s="293" t="str">
        <f>'6烧主抽电耗'!F39</f>
        <v>丁班</v>
      </c>
      <c r="D41" s="294">
        <v>12</v>
      </c>
      <c r="E41" s="239"/>
      <c r="F41" s="239"/>
      <c r="G41" s="244" t="str">
        <f>IF(_zhuchou5_month_day!E38="","",_zhuchou5_month_day!E38)</f>
        <v/>
      </c>
      <c r="H41" s="244" t="str">
        <f>IF(_zhuchou5_month_day!F38="","",_zhuchou5_month_day!F38)</f>
        <v/>
      </c>
      <c r="I41" s="244"/>
      <c r="J41" s="244"/>
      <c r="K41" s="244" t="str">
        <f>IF(_zhuchou5_month_day!G38="","",_zhuchou5_month_day!G38)</f>
        <v/>
      </c>
      <c r="L41" s="244" t="str">
        <f>IF(_zhuchou5_month_day!H38="","",_zhuchou5_month_day!H38)</f>
        <v/>
      </c>
      <c r="M41" s="244" t="str">
        <f>IF(_zhuchou5_month_day!I38="","",_zhuchou5_month_day!I38)</f>
        <v/>
      </c>
      <c r="N41" s="244" t="str">
        <f>IF(_zhuchou5_month_day!J38="","",_zhuchou5_month_day!J38)</f>
        <v/>
      </c>
      <c r="O41" s="239"/>
      <c r="P41" s="239"/>
      <c r="Q41" s="243"/>
      <c r="R41" s="319"/>
      <c r="S41" s="322"/>
      <c r="T41" s="253"/>
      <c r="U41" s="239"/>
      <c r="V41" s="243" t="str">
        <f>IF(_zhuchou6_month_day!A38="","",_zhuchou6_month_day!A38)</f>
        <v/>
      </c>
      <c r="W41" s="243" t="str">
        <f>IF(_zhuchou6_month_day!B38="","",_zhuchou6_month_day!B38)</f>
        <v/>
      </c>
      <c r="X41" s="243"/>
      <c r="Y41" s="243"/>
      <c r="Z41" s="239" t="str">
        <f>IF(_zhuchou6_month_day!C38="","",_zhuchou6_month_day!C38)</f>
        <v/>
      </c>
      <c r="AA41" s="239" t="str">
        <f>IF(_zhuchou6_month_day!D38="","",_zhuchou6_month_day!D38)</f>
        <v/>
      </c>
      <c r="AB41" s="239" t="str">
        <f>IF(_zhuchou6_month_day!E38="","",_zhuchou6_month_day!E38)</f>
        <v/>
      </c>
      <c r="AC41" s="239" t="str">
        <f>IF(_zhuchou6_month_day!F38="","",_zhuchou6_month_day!F38)</f>
        <v/>
      </c>
      <c r="AD41" s="304"/>
      <c r="AE41" s="304"/>
      <c r="AF41" s="239"/>
      <c r="AG41" s="337"/>
      <c r="AH41" s="154">
        <f t="shared" si="4"/>
        <v>0</v>
      </c>
      <c r="AI41" s="336">
        <f t="shared" si="19"/>
        <v>0</v>
      </c>
      <c r="AJ41" s="336">
        <f t="shared" si="20"/>
        <v>0</v>
      </c>
      <c r="AK41" s="336">
        <f t="shared" si="21"/>
        <v>0</v>
      </c>
      <c r="AL41" s="336">
        <f t="shared" si="22"/>
        <v>0</v>
      </c>
      <c r="AM41" s="336">
        <f t="shared" si="23"/>
        <v>0</v>
      </c>
      <c r="AN41" s="336" t="e">
        <f t="shared" si="24"/>
        <v>#VALUE!</v>
      </c>
      <c r="AO41" s="336" t="e">
        <f t="shared" si="25"/>
        <v>#VALUE!</v>
      </c>
      <c r="AP41" s="336" t="e">
        <f t="shared" si="10"/>
        <v>#VALUE!</v>
      </c>
      <c r="AQ41" s="336" t="e">
        <f t="shared" si="26"/>
        <v>#VALUE!</v>
      </c>
      <c r="AR41" s="336" t="e">
        <f t="shared" si="27"/>
        <v>#VALUE!</v>
      </c>
      <c r="AS41" s="336" t="e">
        <f t="shared" si="11"/>
        <v>#VALUE!</v>
      </c>
      <c r="AT41" s="341">
        <f t="shared" si="29"/>
        <v>13</v>
      </c>
      <c r="AU41" s="342" t="e">
        <f>'5烧主抽电耗'!$A$3+AT41-1</f>
        <v>#VALUE!</v>
      </c>
      <c r="AV41" s="227" t="str">
        <f t="shared" si="28"/>
        <v>丁班</v>
      </c>
    </row>
    <row r="42" spans="1:48">
      <c r="A42" s="295"/>
      <c r="B42" s="236" t="s">
        <v>25</v>
      </c>
      <c r="C42" s="293" t="str">
        <f>'6烧主抽电耗'!F40</f>
        <v>甲班</v>
      </c>
      <c r="D42" s="294">
        <v>12.3333333333333</v>
      </c>
      <c r="E42" s="239"/>
      <c r="F42" s="239"/>
      <c r="G42" s="239" t="str">
        <f>IF(_zhuchou5_month_day!E39="","",_zhuchou5_month_day!E39)</f>
        <v/>
      </c>
      <c r="H42" s="239" t="str">
        <f>IF(_zhuchou5_month_day!F39="","",_zhuchou5_month_day!F39)</f>
        <v/>
      </c>
      <c r="I42" s="239"/>
      <c r="J42" s="239"/>
      <c r="K42" s="239" t="str">
        <f>IF(_zhuchou5_month_day!G39="","",_zhuchou5_month_day!G39)</f>
        <v/>
      </c>
      <c r="L42" s="239" t="str">
        <f>IF(_zhuchou5_month_day!H39="","",_zhuchou5_month_day!H39)</f>
        <v/>
      </c>
      <c r="M42" s="239" t="str">
        <f>IF(_zhuchou5_month_day!I39="","",_zhuchou5_month_day!I39)</f>
        <v/>
      </c>
      <c r="N42" s="239" t="str">
        <f>IF(_zhuchou5_month_day!J39="","",_zhuchou5_month_day!J39)</f>
        <v/>
      </c>
      <c r="O42" s="239"/>
      <c r="P42" s="239"/>
      <c r="Q42" s="243"/>
      <c r="R42" s="319"/>
      <c r="S42" s="320"/>
      <c r="T42" s="253"/>
      <c r="U42" s="239"/>
      <c r="V42" s="243" t="str">
        <f>IF(_zhuchou6_month_day!A39="","",_zhuchou6_month_day!A39)</f>
        <v/>
      </c>
      <c r="W42" s="243" t="str">
        <f>IF(_zhuchou6_month_day!B39="","",_zhuchou6_month_day!B39)</f>
        <v/>
      </c>
      <c r="X42" s="243"/>
      <c r="Y42" s="243"/>
      <c r="Z42" s="239" t="str">
        <f>IF(_zhuchou6_month_day!C39="","",_zhuchou6_month_day!C39)</f>
        <v/>
      </c>
      <c r="AA42" s="239" t="str">
        <f>IF(_zhuchou6_month_day!D39="","",_zhuchou6_month_day!D39)</f>
        <v/>
      </c>
      <c r="AB42" s="239" t="str">
        <f>IF(_zhuchou6_month_day!E39="","",_zhuchou6_month_day!E39)</f>
        <v/>
      </c>
      <c r="AC42" s="239" t="str">
        <f>IF(_zhuchou6_month_day!F39="","",_zhuchou6_month_day!F39)</f>
        <v/>
      </c>
      <c r="AD42" s="304"/>
      <c r="AE42" s="304"/>
      <c r="AF42" s="239"/>
      <c r="AG42" s="337"/>
      <c r="AH42" s="154">
        <f t="shared" si="4"/>
        <v>0</v>
      </c>
      <c r="AI42" s="336">
        <f t="shared" si="19"/>
        <v>0</v>
      </c>
      <c r="AJ42" s="336">
        <f t="shared" si="20"/>
        <v>0</v>
      </c>
      <c r="AK42" s="336">
        <f t="shared" si="21"/>
        <v>0</v>
      </c>
      <c r="AL42" s="336">
        <f t="shared" si="22"/>
        <v>0</v>
      </c>
      <c r="AM42" s="336">
        <f t="shared" si="23"/>
        <v>0</v>
      </c>
      <c r="AN42" s="336" t="e">
        <f t="shared" si="24"/>
        <v>#VALUE!</v>
      </c>
      <c r="AO42" s="336" t="e">
        <f t="shared" si="25"/>
        <v>#VALUE!</v>
      </c>
      <c r="AP42" s="336" t="e">
        <f t="shared" si="10"/>
        <v>#VALUE!</v>
      </c>
      <c r="AQ42" s="336" t="e">
        <f t="shared" si="26"/>
        <v>#VALUE!</v>
      </c>
      <c r="AR42" s="336" t="e">
        <f t="shared" si="27"/>
        <v>#VALUE!</v>
      </c>
      <c r="AS42" s="336" t="e">
        <f t="shared" si="11"/>
        <v>#VALUE!</v>
      </c>
      <c r="AT42" s="341">
        <f t="shared" si="29"/>
        <v>13</v>
      </c>
      <c r="AU42" s="342" t="e">
        <f>'5烧主抽电耗'!$A$3+AT42-1</f>
        <v>#VALUE!</v>
      </c>
      <c r="AV42" s="227" t="str">
        <f t="shared" si="28"/>
        <v>甲班</v>
      </c>
    </row>
    <row r="43" spans="1:48">
      <c r="A43" s="295"/>
      <c r="B43" s="236" t="s">
        <v>26</v>
      </c>
      <c r="C43" s="293" t="str">
        <f>'6烧主抽电耗'!F41</f>
        <v>乙班</v>
      </c>
      <c r="D43" s="294">
        <v>12.6666666666667</v>
      </c>
      <c r="E43" s="239"/>
      <c r="F43" s="239"/>
      <c r="G43" s="239" t="str">
        <f>IF(_zhuchou5_month_day!E40="","",_zhuchou5_month_day!E40)</f>
        <v/>
      </c>
      <c r="H43" s="239" t="str">
        <f>IF(_zhuchou5_month_day!F40="","",_zhuchou5_month_day!F40)</f>
        <v/>
      </c>
      <c r="I43" s="239"/>
      <c r="J43" s="239"/>
      <c r="K43" s="239" t="str">
        <f>IF(_zhuchou5_month_day!G40="","",_zhuchou5_month_day!G40)</f>
        <v/>
      </c>
      <c r="L43" s="239" t="str">
        <f>IF(_zhuchou5_month_day!H40="","",_zhuchou5_month_day!H40)</f>
        <v/>
      </c>
      <c r="M43" s="239" t="str">
        <f>IF(_zhuchou5_month_day!I40="","",_zhuchou5_month_day!I40)</f>
        <v/>
      </c>
      <c r="N43" s="239" t="str">
        <f>IF(_zhuchou5_month_day!J40="","",_zhuchou5_month_day!J40)</f>
        <v/>
      </c>
      <c r="O43" s="239"/>
      <c r="P43" s="239"/>
      <c r="Q43" s="239"/>
      <c r="R43" s="319"/>
      <c r="S43" s="320"/>
      <c r="T43" s="243"/>
      <c r="U43" s="243"/>
      <c r="V43" s="243" t="str">
        <f>IF(_zhuchou6_month_day!A40="","",_zhuchou6_month_day!A40)</f>
        <v/>
      </c>
      <c r="W43" s="243" t="str">
        <f>IF(_zhuchou6_month_day!B40="","",_zhuchou6_month_day!B40)</f>
        <v/>
      </c>
      <c r="X43" s="243"/>
      <c r="Y43" s="243"/>
      <c r="Z43" s="239" t="str">
        <f>IF(_zhuchou6_month_day!C40="","",_zhuchou6_month_day!C40)</f>
        <v/>
      </c>
      <c r="AA43" s="239" t="str">
        <f>IF(_zhuchou6_month_day!D40="","",_zhuchou6_month_day!D40)</f>
        <v/>
      </c>
      <c r="AB43" s="244" t="str">
        <f>IF(_zhuchou6_month_day!E40="","",_zhuchou6_month_day!E40)</f>
        <v/>
      </c>
      <c r="AC43" s="239" t="str">
        <f>IF(_zhuchou6_month_day!F40="","",_zhuchou6_month_day!F40)</f>
        <v/>
      </c>
      <c r="AD43" s="304"/>
      <c r="AE43" s="304"/>
      <c r="AF43" s="239"/>
      <c r="AG43" s="239"/>
      <c r="AH43" s="154">
        <f t="shared" si="4"/>
        <v>0</v>
      </c>
      <c r="AI43" s="336">
        <f t="shared" si="19"/>
        <v>0</v>
      </c>
      <c r="AJ43" s="336">
        <f t="shared" si="20"/>
        <v>0</v>
      </c>
      <c r="AK43" s="336">
        <f t="shared" si="21"/>
        <v>0</v>
      </c>
      <c r="AL43" s="336">
        <f t="shared" si="22"/>
        <v>0</v>
      </c>
      <c r="AM43" s="336">
        <f t="shared" si="23"/>
        <v>0</v>
      </c>
      <c r="AN43" s="336" t="e">
        <f t="shared" si="24"/>
        <v>#VALUE!</v>
      </c>
      <c r="AO43" s="336" t="e">
        <f t="shared" si="25"/>
        <v>#VALUE!</v>
      </c>
      <c r="AP43" s="336" t="e">
        <f t="shared" si="10"/>
        <v>#VALUE!</v>
      </c>
      <c r="AQ43" s="336" t="e">
        <f t="shared" si="26"/>
        <v>#VALUE!</v>
      </c>
      <c r="AR43" s="336" t="e">
        <f t="shared" si="27"/>
        <v>#VALUE!</v>
      </c>
      <c r="AS43" s="336" t="e">
        <f t="shared" si="11"/>
        <v>#VALUE!</v>
      </c>
      <c r="AT43" s="341">
        <f t="shared" si="29"/>
        <v>13</v>
      </c>
      <c r="AU43" s="342" t="e">
        <f>'5烧主抽电耗'!$A$3+AT43-1</f>
        <v>#VALUE!</v>
      </c>
      <c r="AV43" s="227" t="str">
        <f t="shared" si="28"/>
        <v>乙班</v>
      </c>
    </row>
    <row r="44" spans="1:48">
      <c r="A44" s="295">
        <v>14</v>
      </c>
      <c r="B44" s="236" t="s">
        <v>24</v>
      </c>
      <c r="C44" s="293" t="str">
        <f>'6烧主抽电耗'!F42</f>
        <v>丙班</v>
      </c>
      <c r="D44" s="294">
        <v>13</v>
      </c>
      <c r="E44" s="239"/>
      <c r="F44" s="239"/>
      <c r="G44" s="239" t="str">
        <f>IF(_zhuchou5_month_day!E41="","",_zhuchou5_month_day!E41)</f>
        <v/>
      </c>
      <c r="H44" s="239" t="str">
        <f>IF(_zhuchou5_month_day!F41="","",_zhuchou5_month_day!F41)</f>
        <v/>
      </c>
      <c r="I44" s="239"/>
      <c r="J44" s="239"/>
      <c r="K44" s="239" t="str">
        <f>IF(_zhuchou5_month_day!G41="","",_zhuchou5_month_day!G41)</f>
        <v/>
      </c>
      <c r="L44" s="239" t="str">
        <f>IF(_zhuchou5_month_day!H41="","",_zhuchou5_month_day!H41)</f>
        <v/>
      </c>
      <c r="M44" s="239" t="str">
        <f>IF(_zhuchou5_month_day!I41="","",_zhuchou5_month_day!I41)</f>
        <v/>
      </c>
      <c r="N44" s="239" t="str">
        <f>IF(_zhuchou5_month_day!J41="","",_zhuchou5_month_day!J41)</f>
        <v/>
      </c>
      <c r="O44" s="239"/>
      <c r="P44" s="239"/>
      <c r="Q44" s="241"/>
      <c r="R44" s="319"/>
      <c r="S44" s="320"/>
      <c r="T44" s="243"/>
      <c r="U44" s="243"/>
      <c r="V44" s="243" t="str">
        <f>IF(_zhuchou6_month_day!A41="","",_zhuchou6_month_day!A41)</f>
        <v/>
      </c>
      <c r="W44" s="243" t="str">
        <f>IF(_zhuchou6_month_day!B41="","",_zhuchou6_month_day!B41)</f>
        <v/>
      </c>
      <c r="X44" s="243"/>
      <c r="Y44" s="243"/>
      <c r="Z44" s="239" t="str">
        <f>IF(_zhuchou6_month_day!C41="","",_zhuchou6_month_day!C41)</f>
        <v/>
      </c>
      <c r="AA44" s="239" t="str">
        <f>IF(_zhuchou6_month_day!D41="","",_zhuchou6_month_day!D41)</f>
        <v/>
      </c>
      <c r="AB44" s="239" t="str">
        <f>IF(_zhuchou6_month_day!E41="","",_zhuchou6_month_day!E41)</f>
        <v/>
      </c>
      <c r="AC44" s="239" t="str">
        <f>IF(_zhuchou6_month_day!F41="","",_zhuchou6_month_day!F41)</f>
        <v/>
      </c>
      <c r="AD44" s="304"/>
      <c r="AE44" s="304"/>
      <c r="AF44" s="239"/>
      <c r="AG44" s="239"/>
      <c r="AH44" s="154">
        <f t="shared" si="4"/>
        <v>0</v>
      </c>
      <c r="AI44" s="336">
        <f t="shared" si="19"/>
        <v>0</v>
      </c>
      <c r="AJ44" s="336">
        <f t="shared" si="20"/>
        <v>0</v>
      </c>
      <c r="AK44" s="336">
        <f t="shared" si="21"/>
        <v>0</v>
      </c>
      <c r="AL44" s="336">
        <f t="shared" si="22"/>
        <v>0</v>
      </c>
      <c r="AM44" s="336">
        <f t="shared" si="23"/>
        <v>0</v>
      </c>
      <c r="AN44" s="336" t="e">
        <f t="shared" si="24"/>
        <v>#VALUE!</v>
      </c>
      <c r="AO44" s="336" t="e">
        <f t="shared" si="25"/>
        <v>#VALUE!</v>
      </c>
      <c r="AP44" s="336" t="e">
        <f t="shared" si="10"/>
        <v>#VALUE!</v>
      </c>
      <c r="AQ44" s="336" t="e">
        <f t="shared" si="26"/>
        <v>#VALUE!</v>
      </c>
      <c r="AR44" s="336" t="e">
        <f t="shared" si="27"/>
        <v>#VALUE!</v>
      </c>
      <c r="AS44" s="336" t="e">
        <f t="shared" si="11"/>
        <v>#VALUE!</v>
      </c>
      <c r="AT44" s="341">
        <f t="shared" si="29"/>
        <v>14</v>
      </c>
      <c r="AU44" s="342" t="e">
        <f>'5烧主抽电耗'!$A$3+AT44-1</f>
        <v>#VALUE!</v>
      </c>
      <c r="AV44" s="227" t="str">
        <f t="shared" si="28"/>
        <v>丙班</v>
      </c>
    </row>
    <row r="45" spans="1:48">
      <c r="A45" s="295"/>
      <c r="B45" s="236" t="s">
        <v>25</v>
      </c>
      <c r="C45" s="293" t="str">
        <f>'6烧主抽电耗'!F43</f>
        <v>丁班</v>
      </c>
      <c r="D45" s="294">
        <v>13.3333333333333</v>
      </c>
      <c r="E45" s="239"/>
      <c r="F45" s="239"/>
      <c r="G45" s="239" t="str">
        <f>IF(_zhuchou5_month_day!E42="","",_zhuchou5_month_day!E42)</f>
        <v/>
      </c>
      <c r="H45" s="239" t="str">
        <f>IF(_zhuchou5_month_day!F42="","",_zhuchou5_month_day!F42)</f>
        <v/>
      </c>
      <c r="I45" s="239"/>
      <c r="J45" s="239"/>
      <c r="K45" s="239" t="str">
        <f>IF(_zhuchou5_month_day!G42="","",_zhuchou5_month_day!G42)</f>
        <v/>
      </c>
      <c r="L45" s="239" t="str">
        <f>IF(_zhuchou5_month_day!H42="","",_zhuchou5_month_day!H42)</f>
        <v/>
      </c>
      <c r="M45" s="239" t="str">
        <f>IF(_zhuchou5_month_day!I42="","",_zhuchou5_month_day!I42)</f>
        <v/>
      </c>
      <c r="N45" s="239" t="str">
        <f>IF(_zhuchou5_month_day!J42="","",_zhuchou5_month_day!J42)</f>
        <v/>
      </c>
      <c r="O45" s="239"/>
      <c r="P45" s="239"/>
      <c r="Q45" s="243"/>
      <c r="R45" s="319"/>
      <c r="S45" s="320"/>
      <c r="T45" s="253"/>
      <c r="U45" s="239"/>
      <c r="V45" s="243" t="str">
        <f>IF(_zhuchou6_month_day!A42="","",_zhuchou6_month_day!A42)</f>
        <v/>
      </c>
      <c r="W45" s="243" t="str">
        <f>IF(_zhuchou6_month_day!B42="","",_zhuchou6_month_day!B42)</f>
        <v/>
      </c>
      <c r="X45" s="243"/>
      <c r="Y45" s="243"/>
      <c r="Z45" s="239" t="str">
        <f>IF(_zhuchou6_month_day!C42="","",_zhuchou6_month_day!C42)</f>
        <v/>
      </c>
      <c r="AA45" s="239" t="str">
        <f>IF(_zhuchou6_month_day!D42="","",_zhuchou6_month_day!D42)</f>
        <v/>
      </c>
      <c r="AB45" s="239" t="str">
        <f>IF(_zhuchou6_month_day!E42="","",_zhuchou6_month_day!E42)</f>
        <v/>
      </c>
      <c r="AC45" s="239" t="str">
        <f>IF(_zhuchou6_month_day!F42="","",_zhuchou6_month_day!F42)</f>
        <v/>
      </c>
      <c r="AD45" s="303"/>
      <c r="AE45" s="303"/>
      <c r="AF45" s="239"/>
      <c r="AG45" s="338"/>
      <c r="AH45" s="154">
        <f t="shared" si="4"/>
        <v>0</v>
      </c>
      <c r="AI45" s="336">
        <f t="shared" si="19"/>
        <v>0</v>
      </c>
      <c r="AJ45" s="336">
        <f t="shared" si="20"/>
        <v>0</v>
      </c>
      <c r="AK45" s="336">
        <f t="shared" si="21"/>
        <v>0</v>
      </c>
      <c r="AL45" s="336">
        <f t="shared" si="22"/>
        <v>0</v>
      </c>
      <c r="AM45" s="336">
        <f t="shared" si="23"/>
        <v>0</v>
      </c>
      <c r="AN45" s="336" t="e">
        <f t="shared" si="24"/>
        <v>#VALUE!</v>
      </c>
      <c r="AO45" s="336" t="e">
        <f t="shared" si="25"/>
        <v>#VALUE!</v>
      </c>
      <c r="AP45" s="336" t="e">
        <f t="shared" si="10"/>
        <v>#VALUE!</v>
      </c>
      <c r="AQ45" s="336" t="e">
        <f t="shared" si="26"/>
        <v>#VALUE!</v>
      </c>
      <c r="AR45" s="336" t="e">
        <f t="shared" si="27"/>
        <v>#VALUE!</v>
      </c>
      <c r="AS45" s="336" t="e">
        <f t="shared" si="11"/>
        <v>#VALUE!</v>
      </c>
      <c r="AT45" s="341">
        <f t="shared" si="29"/>
        <v>14</v>
      </c>
      <c r="AU45" s="342" t="e">
        <f>'5烧主抽电耗'!$A$3+AT45-1</f>
        <v>#VALUE!</v>
      </c>
      <c r="AV45" s="227" t="str">
        <f t="shared" si="28"/>
        <v>丁班</v>
      </c>
    </row>
    <row r="46" spans="1:48">
      <c r="A46" s="295"/>
      <c r="B46" s="236" t="s">
        <v>26</v>
      </c>
      <c r="C46" s="293" t="str">
        <f>'6烧主抽电耗'!F44</f>
        <v>甲班</v>
      </c>
      <c r="D46" s="294">
        <v>13.6666666666667</v>
      </c>
      <c r="E46" s="239"/>
      <c r="F46" s="239"/>
      <c r="G46" s="239" t="str">
        <f>IF(_zhuchou5_month_day!E43="","",_zhuchou5_month_day!E43)</f>
        <v/>
      </c>
      <c r="H46" s="239" t="str">
        <f>IF(_zhuchou5_month_day!F43="","",_zhuchou5_month_day!F43)</f>
        <v/>
      </c>
      <c r="I46" s="239"/>
      <c r="J46" s="239"/>
      <c r="K46" s="239" t="str">
        <f>IF(_zhuchou5_month_day!G43="","",_zhuchou5_month_day!G43)</f>
        <v/>
      </c>
      <c r="L46" s="239" t="str">
        <f>IF(_zhuchou5_month_day!H43="","",_zhuchou5_month_day!H43)</f>
        <v/>
      </c>
      <c r="M46" s="239" t="str">
        <f>IF(_zhuchou5_month_day!I43="","",_zhuchou5_month_day!I43)</f>
        <v/>
      </c>
      <c r="N46" s="239" t="str">
        <f>IF(_zhuchou5_month_day!J43="","",_zhuchou5_month_day!J43)</f>
        <v/>
      </c>
      <c r="O46" s="239"/>
      <c r="P46" s="239"/>
      <c r="Q46" s="239"/>
      <c r="R46" s="319"/>
      <c r="S46" s="320"/>
      <c r="T46" s="243"/>
      <c r="U46" s="243"/>
      <c r="V46" s="243" t="str">
        <f>IF(_zhuchou6_month_day!A43="","",_zhuchou6_month_day!A43)</f>
        <v/>
      </c>
      <c r="W46" s="243" t="str">
        <f>IF(_zhuchou6_month_day!B43="","",_zhuchou6_month_day!B43)</f>
        <v/>
      </c>
      <c r="X46" s="243"/>
      <c r="Y46" s="243"/>
      <c r="Z46" s="239" t="str">
        <f>IF(_zhuchou6_month_day!C43="","",_zhuchou6_month_day!C43)</f>
        <v/>
      </c>
      <c r="AA46" s="239" t="str">
        <f>IF(_zhuchou6_month_day!D43="","",_zhuchou6_month_day!D43)</f>
        <v/>
      </c>
      <c r="AB46" s="239" t="str">
        <f>IF(_zhuchou6_month_day!E43="","",_zhuchou6_month_day!E43)</f>
        <v/>
      </c>
      <c r="AC46" s="239" t="str">
        <f>IF(_zhuchou6_month_day!F43="","",_zhuchou6_month_day!F43)</f>
        <v/>
      </c>
      <c r="AD46" s="304"/>
      <c r="AE46" s="304"/>
      <c r="AF46" s="239"/>
      <c r="AG46" s="239"/>
      <c r="AH46" s="154">
        <f t="shared" si="4"/>
        <v>0</v>
      </c>
      <c r="AI46" s="336">
        <f t="shared" si="19"/>
        <v>0</v>
      </c>
      <c r="AJ46" s="336">
        <f t="shared" si="20"/>
        <v>0</v>
      </c>
      <c r="AK46" s="336">
        <f t="shared" si="21"/>
        <v>0</v>
      </c>
      <c r="AL46" s="336">
        <f t="shared" si="22"/>
        <v>0</v>
      </c>
      <c r="AM46" s="336">
        <f t="shared" si="23"/>
        <v>0</v>
      </c>
      <c r="AN46" s="336" t="e">
        <f t="shared" si="24"/>
        <v>#VALUE!</v>
      </c>
      <c r="AO46" s="336" t="e">
        <f t="shared" si="25"/>
        <v>#VALUE!</v>
      </c>
      <c r="AP46" s="336" t="e">
        <f t="shared" si="10"/>
        <v>#VALUE!</v>
      </c>
      <c r="AQ46" s="336" t="e">
        <f t="shared" si="26"/>
        <v>#VALUE!</v>
      </c>
      <c r="AR46" s="336" t="e">
        <f t="shared" si="27"/>
        <v>#VALUE!</v>
      </c>
      <c r="AS46" s="336" t="e">
        <f t="shared" si="11"/>
        <v>#VALUE!</v>
      </c>
      <c r="AT46" s="341">
        <f t="shared" si="29"/>
        <v>14</v>
      </c>
      <c r="AU46" s="342" t="e">
        <f>'5烧主抽电耗'!$A$3+AT46-1</f>
        <v>#VALUE!</v>
      </c>
      <c r="AV46" s="227" t="str">
        <f t="shared" si="28"/>
        <v>甲班</v>
      </c>
    </row>
    <row r="47" spans="1:48">
      <c r="A47" s="236">
        <v>15</v>
      </c>
      <c r="B47" s="236" t="s">
        <v>24</v>
      </c>
      <c r="C47" s="293" t="str">
        <f>'6烧主抽电耗'!F45</f>
        <v>丙班</v>
      </c>
      <c r="D47" s="294">
        <v>14</v>
      </c>
      <c r="E47" s="239"/>
      <c r="F47" s="239"/>
      <c r="G47" s="239" t="str">
        <f>IF(_zhuchou5_month_day!E44="","",_zhuchou5_month_day!E44)</f>
        <v/>
      </c>
      <c r="H47" s="239" t="str">
        <f>IF(_zhuchou5_month_day!F44="","",_zhuchou5_month_day!F44)</f>
        <v/>
      </c>
      <c r="I47" s="239"/>
      <c r="J47" s="239"/>
      <c r="K47" s="239" t="str">
        <f>IF(_zhuchou5_month_day!G44="","",_zhuchou5_month_day!G44)</f>
        <v/>
      </c>
      <c r="L47" s="239" t="str">
        <f>IF(_zhuchou5_month_day!H44="","",_zhuchou5_month_day!H44)</f>
        <v/>
      </c>
      <c r="M47" s="239" t="str">
        <f>IF(_zhuchou5_month_day!I44="","",_zhuchou5_month_day!I44)</f>
        <v/>
      </c>
      <c r="N47" s="239" t="str">
        <f>IF(_zhuchou5_month_day!J44="","",_zhuchou5_month_day!J44)</f>
        <v/>
      </c>
      <c r="O47" s="239"/>
      <c r="P47" s="239"/>
      <c r="Q47" s="243"/>
      <c r="R47" s="319"/>
      <c r="S47" s="320"/>
      <c r="T47" s="253"/>
      <c r="U47" s="239"/>
      <c r="V47" s="243" t="str">
        <f>IF(_zhuchou6_month_day!A44="","",_zhuchou6_month_day!A44)</f>
        <v/>
      </c>
      <c r="W47" s="243" t="str">
        <f>IF(_zhuchou6_month_day!B44="","",_zhuchou6_month_day!B44)</f>
        <v/>
      </c>
      <c r="X47" s="243"/>
      <c r="Y47" s="243"/>
      <c r="Z47" s="239" t="str">
        <f>IF(_zhuchou6_month_day!C44="","",_zhuchou6_month_day!C44)</f>
        <v/>
      </c>
      <c r="AA47" s="239" t="str">
        <f>IF(_zhuchou6_month_day!D44="","",_zhuchou6_month_day!D44)</f>
        <v/>
      </c>
      <c r="AB47" s="239" t="str">
        <f>IF(_zhuchou6_month_day!E44="","",_zhuchou6_month_day!E44)</f>
        <v/>
      </c>
      <c r="AC47" s="239" t="str">
        <f>IF(_zhuchou6_month_day!F44="","",_zhuchou6_month_day!F44)</f>
        <v/>
      </c>
      <c r="AD47" s="304"/>
      <c r="AE47" s="304"/>
      <c r="AF47" s="239"/>
      <c r="AG47" s="239"/>
      <c r="AH47" s="154">
        <f t="shared" si="4"/>
        <v>0</v>
      </c>
      <c r="AI47" s="336">
        <f t="shared" si="19"/>
        <v>0</v>
      </c>
      <c r="AJ47" s="336">
        <f t="shared" si="20"/>
        <v>0</v>
      </c>
      <c r="AK47" s="336">
        <f t="shared" si="21"/>
        <v>0</v>
      </c>
      <c r="AL47" s="336">
        <f t="shared" si="22"/>
        <v>0</v>
      </c>
      <c r="AM47" s="336">
        <f t="shared" si="23"/>
        <v>0</v>
      </c>
      <c r="AN47" s="336" t="e">
        <f t="shared" si="24"/>
        <v>#VALUE!</v>
      </c>
      <c r="AO47" s="336" t="e">
        <f t="shared" si="25"/>
        <v>#VALUE!</v>
      </c>
      <c r="AP47" s="336" t="e">
        <f t="shared" si="10"/>
        <v>#VALUE!</v>
      </c>
      <c r="AQ47" s="336" t="e">
        <f t="shared" si="26"/>
        <v>#VALUE!</v>
      </c>
      <c r="AR47" s="336" t="e">
        <f t="shared" si="27"/>
        <v>#VALUE!</v>
      </c>
      <c r="AS47" s="336" t="e">
        <f t="shared" si="11"/>
        <v>#VALUE!</v>
      </c>
      <c r="AT47" s="341">
        <f t="shared" si="29"/>
        <v>15</v>
      </c>
      <c r="AU47" s="342" t="e">
        <f>'5烧主抽电耗'!$A$3+AT47-1</f>
        <v>#VALUE!</v>
      </c>
      <c r="AV47" s="227" t="str">
        <f t="shared" si="28"/>
        <v>丙班</v>
      </c>
    </row>
    <row r="48" spans="1:48">
      <c r="A48" s="236"/>
      <c r="B48" s="236" t="s">
        <v>25</v>
      </c>
      <c r="C48" s="293" t="str">
        <f>'6烧主抽电耗'!F46</f>
        <v>丁班</v>
      </c>
      <c r="D48" s="294">
        <v>14.3333333333333</v>
      </c>
      <c r="E48" s="239"/>
      <c r="F48" s="239"/>
      <c r="G48" s="239" t="str">
        <f>IF(_zhuchou5_month_day!E45="","",_zhuchou5_month_day!E45)</f>
        <v/>
      </c>
      <c r="H48" s="239" t="str">
        <f>IF(_zhuchou5_month_day!F45="","",_zhuchou5_month_day!F45)</f>
        <v/>
      </c>
      <c r="I48" s="239"/>
      <c r="J48" s="239"/>
      <c r="K48" s="239" t="str">
        <f>IF(_zhuchou5_month_day!G45="","",_zhuchou5_month_day!G45)</f>
        <v/>
      </c>
      <c r="L48" s="239" t="str">
        <f>IF(_zhuchou5_month_day!H45="","",_zhuchou5_month_day!H45)</f>
        <v/>
      </c>
      <c r="M48" s="239" t="str">
        <f>IF(_zhuchou5_month_day!I45="","",_zhuchou5_month_day!I45)</f>
        <v/>
      </c>
      <c r="N48" s="239" t="str">
        <f>IF(_zhuchou5_month_day!J45="","",_zhuchou5_month_day!J45)</f>
        <v/>
      </c>
      <c r="O48" s="239"/>
      <c r="P48" s="239"/>
      <c r="Q48" s="243"/>
      <c r="R48" s="319"/>
      <c r="S48" s="320"/>
      <c r="T48" s="253"/>
      <c r="U48" s="239"/>
      <c r="V48" s="243" t="str">
        <f>IF(_zhuchou6_month_day!A45="","",_zhuchou6_month_day!A45)</f>
        <v/>
      </c>
      <c r="W48" s="243" t="str">
        <f>IF(_zhuchou6_month_day!B45="","",_zhuchou6_month_day!B45)</f>
        <v/>
      </c>
      <c r="X48" s="243"/>
      <c r="Y48" s="243"/>
      <c r="Z48" s="239" t="str">
        <f>IF(_zhuchou6_month_day!C45="","",_zhuchou6_month_day!C45)</f>
        <v/>
      </c>
      <c r="AA48" s="239" t="str">
        <f>IF(_zhuchou6_month_day!D45="","",_zhuchou6_month_day!D45)</f>
        <v/>
      </c>
      <c r="AB48" s="239" t="str">
        <f>IF(_zhuchou6_month_day!E45="","",_zhuchou6_month_day!E45)</f>
        <v/>
      </c>
      <c r="AC48" s="239" t="str">
        <f>IF(_zhuchou6_month_day!F45="","",_zhuchou6_month_day!F45)</f>
        <v/>
      </c>
      <c r="AD48" s="304"/>
      <c r="AE48" s="304"/>
      <c r="AF48" s="239"/>
      <c r="AG48" s="239"/>
      <c r="AH48" s="154">
        <f t="shared" ref="AH48:AH78" si="30">(E49-E48)*3</f>
        <v>0</v>
      </c>
      <c r="AI48" s="336">
        <f t="shared" si="19"/>
        <v>0</v>
      </c>
      <c r="AJ48" s="336">
        <f t="shared" si="20"/>
        <v>0</v>
      </c>
      <c r="AK48" s="336">
        <f t="shared" si="21"/>
        <v>0</v>
      </c>
      <c r="AL48" s="336">
        <f t="shared" si="22"/>
        <v>0</v>
      </c>
      <c r="AM48" s="336">
        <f t="shared" si="23"/>
        <v>0</v>
      </c>
      <c r="AN48" s="336" t="e">
        <f t="shared" si="24"/>
        <v>#VALUE!</v>
      </c>
      <c r="AO48" s="336" t="e">
        <f t="shared" si="25"/>
        <v>#VALUE!</v>
      </c>
      <c r="AP48" s="336" t="e">
        <f t="shared" si="10"/>
        <v>#VALUE!</v>
      </c>
      <c r="AQ48" s="336" t="e">
        <f t="shared" si="26"/>
        <v>#VALUE!</v>
      </c>
      <c r="AR48" s="336" t="e">
        <f t="shared" si="27"/>
        <v>#VALUE!</v>
      </c>
      <c r="AS48" s="336" t="e">
        <f t="shared" si="11"/>
        <v>#VALUE!</v>
      </c>
      <c r="AT48" s="341">
        <f t="shared" si="29"/>
        <v>15</v>
      </c>
      <c r="AU48" s="342" t="e">
        <f>'5烧主抽电耗'!$A$3+AT48-1</f>
        <v>#VALUE!</v>
      </c>
      <c r="AV48" s="227" t="str">
        <f t="shared" si="28"/>
        <v>丁班</v>
      </c>
    </row>
    <row r="49" spans="1:48">
      <c r="A49" s="236"/>
      <c r="B49" s="236" t="s">
        <v>26</v>
      </c>
      <c r="C49" s="293" t="str">
        <f>'6烧主抽电耗'!F47</f>
        <v>甲班</v>
      </c>
      <c r="D49" s="294">
        <v>14.6666666666667</v>
      </c>
      <c r="E49" s="239"/>
      <c r="F49" s="239"/>
      <c r="G49" s="239" t="str">
        <f>IF(_zhuchou5_month_day!E46="","",_zhuchou5_month_day!E46)</f>
        <v/>
      </c>
      <c r="H49" s="239" t="str">
        <f>IF(_zhuchou5_month_day!F46="","",_zhuchou5_month_day!F46)</f>
        <v/>
      </c>
      <c r="I49" s="239"/>
      <c r="J49" s="239"/>
      <c r="K49" s="239" t="str">
        <f>IF(_zhuchou5_month_day!G46="","",_zhuchou5_month_day!G46)</f>
        <v/>
      </c>
      <c r="L49" s="239" t="str">
        <f>IF(_zhuchou5_month_day!H46="","",_zhuchou5_month_day!H46)</f>
        <v/>
      </c>
      <c r="M49" s="239" t="str">
        <f>IF(_zhuchou5_month_day!I46="","",_zhuchou5_month_day!I46)</f>
        <v/>
      </c>
      <c r="N49" s="239" t="str">
        <f>IF(_zhuchou5_month_day!J46="","",_zhuchou5_month_day!J46)</f>
        <v/>
      </c>
      <c r="O49" s="239"/>
      <c r="P49" s="239"/>
      <c r="Q49" s="239"/>
      <c r="R49" s="319"/>
      <c r="S49" s="320"/>
      <c r="T49" s="253"/>
      <c r="U49" s="239"/>
      <c r="V49" s="243" t="str">
        <f>IF(_zhuchou6_month_day!A46="","",_zhuchou6_month_day!A46)</f>
        <v/>
      </c>
      <c r="W49" s="243" t="str">
        <f>IF(_zhuchou6_month_day!B46="","",_zhuchou6_month_day!B46)</f>
        <v/>
      </c>
      <c r="X49" s="243"/>
      <c r="Y49" s="243"/>
      <c r="Z49" s="239" t="str">
        <f>IF(_zhuchou6_month_day!C46="","",_zhuchou6_month_day!C46)</f>
        <v/>
      </c>
      <c r="AA49" s="239" t="str">
        <f>IF(_zhuchou6_month_day!D46="","",_zhuchou6_month_day!D46)</f>
        <v/>
      </c>
      <c r="AB49" s="239" t="str">
        <f>IF(_zhuchou6_month_day!E46="","",_zhuchou6_month_day!E46)</f>
        <v/>
      </c>
      <c r="AC49" s="239" t="str">
        <f>IF(_zhuchou6_month_day!F46="","",_zhuchou6_month_day!F46)</f>
        <v/>
      </c>
      <c r="AD49" s="304"/>
      <c r="AE49" s="304"/>
      <c r="AF49" s="239"/>
      <c r="AG49" s="239"/>
      <c r="AH49" s="154">
        <f t="shared" si="30"/>
        <v>0</v>
      </c>
      <c r="AI49" s="336">
        <f t="shared" si="19"/>
        <v>0</v>
      </c>
      <c r="AJ49" s="336">
        <f t="shared" si="20"/>
        <v>0</v>
      </c>
      <c r="AK49" s="336">
        <f t="shared" si="21"/>
        <v>0</v>
      </c>
      <c r="AL49" s="336">
        <f t="shared" si="22"/>
        <v>0</v>
      </c>
      <c r="AM49" s="336">
        <f t="shared" si="23"/>
        <v>0</v>
      </c>
      <c r="AN49" s="336" t="e">
        <f t="shared" si="24"/>
        <v>#VALUE!</v>
      </c>
      <c r="AO49" s="336" t="e">
        <f t="shared" si="25"/>
        <v>#VALUE!</v>
      </c>
      <c r="AP49" s="336" t="e">
        <f t="shared" si="10"/>
        <v>#VALUE!</v>
      </c>
      <c r="AQ49" s="336" t="e">
        <f t="shared" si="26"/>
        <v>#VALUE!</v>
      </c>
      <c r="AR49" s="336" t="e">
        <f t="shared" si="27"/>
        <v>#VALUE!</v>
      </c>
      <c r="AS49" s="336" t="e">
        <f t="shared" si="11"/>
        <v>#VALUE!</v>
      </c>
      <c r="AT49" s="341">
        <f t="shared" si="29"/>
        <v>15</v>
      </c>
      <c r="AU49" s="342" t="e">
        <f>'5烧主抽电耗'!$A$3+AT49-1</f>
        <v>#VALUE!</v>
      </c>
      <c r="AV49" s="227" t="str">
        <f t="shared" si="28"/>
        <v>甲班</v>
      </c>
    </row>
    <row r="50" spans="1:48">
      <c r="A50" s="236">
        <v>16</v>
      </c>
      <c r="B50" s="236" t="s">
        <v>24</v>
      </c>
      <c r="C50" s="293" t="str">
        <f>'6烧主抽电耗'!F48</f>
        <v>乙班</v>
      </c>
      <c r="D50" s="294">
        <v>15</v>
      </c>
      <c r="E50" s="239"/>
      <c r="F50" s="239"/>
      <c r="G50" s="239" t="str">
        <f>IF(_zhuchou5_month_day!E47="","",_zhuchou5_month_day!E47)</f>
        <v/>
      </c>
      <c r="H50" s="239" t="str">
        <f>IF(_zhuchou5_month_day!F47="","",_zhuchou5_month_day!F47)</f>
        <v/>
      </c>
      <c r="I50" s="239"/>
      <c r="J50" s="239"/>
      <c r="K50" s="239" t="str">
        <f>IF(_zhuchou5_month_day!G47="","",_zhuchou5_month_day!G47)</f>
        <v/>
      </c>
      <c r="L50" s="239" t="str">
        <f>IF(_zhuchou5_month_day!H47="","",_zhuchou5_month_day!H47)</f>
        <v/>
      </c>
      <c r="M50" s="239" t="str">
        <f>IF(_zhuchou5_month_day!I47="","",_zhuchou5_month_day!I47)</f>
        <v/>
      </c>
      <c r="N50" s="239" t="str">
        <f>IF(_zhuchou5_month_day!J47="","",_zhuchou5_month_day!J47)</f>
        <v/>
      </c>
      <c r="O50" s="239"/>
      <c r="P50" s="239"/>
      <c r="Q50" s="243"/>
      <c r="R50" s="319"/>
      <c r="S50" s="320"/>
      <c r="T50" s="243"/>
      <c r="U50" s="243"/>
      <c r="V50" s="243" t="str">
        <f>IF(_zhuchou6_month_day!A47="","",_zhuchou6_month_day!A47)</f>
        <v/>
      </c>
      <c r="W50" s="243" t="str">
        <f>IF(_zhuchou6_month_day!B47="","",_zhuchou6_month_day!B47)</f>
        <v/>
      </c>
      <c r="X50" s="243"/>
      <c r="Y50" s="243"/>
      <c r="Z50" s="239" t="str">
        <f>IF(_zhuchou6_month_day!C47="","",_zhuchou6_month_day!C47)</f>
        <v/>
      </c>
      <c r="AA50" s="239" t="str">
        <f>IF(_zhuchou6_month_day!D47="","",_zhuchou6_month_day!D47)</f>
        <v/>
      </c>
      <c r="AB50" s="239" t="str">
        <f>IF(_zhuchou6_month_day!E47="","",_zhuchou6_month_day!E47)</f>
        <v/>
      </c>
      <c r="AC50" s="239" t="str">
        <f>IF(_zhuchou6_month_day!F47="","",_zhuchou6_month_day!F47)</f>
        <v/>
      </c>
      <c r="AD50" s="304"/>
      <c r="AE50" s="304"/>
      <c r="AF50" s="239"/>
      <c r="AG50" s="239"/>
      <c r="AH50" s="154">
        <f t="shared" si="30"/>
        <v>0</v>
      </c>
      <c r="AI50" s="336">
        <f t="shared" si="19"/>
        <v>0</v>
      </c>
      <c r="AJ50" s="336">
        <f t="shared" si="20"/>
        <v>0</v>
      </c>
      <c r="AK50" s="336">
        <f t="shared" si="21"/>
        <v>0</v>
      </c>
      <c r="AL50" s="336">
        <f t="shared" si="22"/>
        <v>0</v>
      </c>
      <c r="AM50" s="336">
        <f t="shared" si="23"/>
        <v>0</v>
      </c>
      <c r="AN50" s="336" t="e">
        <f t="shared" si="24"/>
        <v>#VALUE!</v>
      </c>
      <c r="AO50" s="336" t="e">
        <f t="shared" si="25"/>
        <v>#VALUE!</v>
      </c>
      <c r="AP50" s="336" t="e">
        <f t="shared" si="10"/>
        <v>#VALUE!</v>
      </c>
      <c r="AQ50" s="336" t="e">
        <f t="shared" si="26"/>
        <v>#VALUE!</v>
      </c>
      <c r="AR50" s="336" t="e">
        <f t="shared" si="27"/>
        <v>#VALUE!</v>
      </c>
      <c r="AS50" s="336" t="e">
        <f t="shared" si="11"/>
        <v>#VALUE!</v>
      </c>
      <c r="AT50" s="341">
        <f t="shared" si="29"/>
        <v>16</v>
      </c>
      <c r="AU50" s="342" t="e">
        <f>'5烧主抽电耗'!$A$3+AT50-1</f>
        <v>#VALUE!</v>
      </c>
      <c r="AV50" s="227" t="str">
        <f t="shared" si="28"/>
        <v>乙班</v>
      </c>
    </row>
    <row r="51" spans="1:48">
      <c r="A51" s="236"/>
      <c r="B51" s="236" t="s">
        <v>25</v>
      </c>
      <c r="C51" s="293" t="str">
        <f>'6烧主抽电耗'!F49</f>
        <v>丙班</v>
      </c>
      <c r="D51" s="294">
        <v>15.3333333333333</v>
      </c>
      <c r="E51" s="239"/>
      <c r="F51" s="239"/>
      <c r="G51" s="239" t="str">
        <f>IF(_zhuchou5_month_day!E48="","",_zhuchou5_month_day!E48)</f>
        <v/>
      </c>
      <c r="H51" s="239" t="str">
        <f>IF(_zhuchou5_month_day!F48="","",_zhuchou5_month_day!F48)</f>
        <v/>
      </c>
      <c r="I51" s="239"/>
      <c r="J51" s="239"/>
      <c r="K51" s="239" t="str">
        <f>IF(_zhuchou5_month_day!G48="","",_zhuchou5_month_day!G48)</f>
        <v/>
      </c>
      <c r="L51" s="239" t="str">
        <f>IF(_zhuchou5_month_day!H48="","",_zhuchou5_month_day!H48)</f>
        <v/>
      </c>
      <c r="M51" s="239" t="str">
        <f>IF(_zhuchou5_month_day!I48="","",_zhuchou5_month_day!I48)</f>
        <v/>
      </c>
      <c r="N51" s="239" t="str">
        <f>IF(_zhuchou5_month_day!J48="","",_zhuchou5_month_day!J48)</f>
        <v/>
      </c>
      <c r="O51" s="239"/>
      <c r="P51" s="239"/>
      <c r="Q51" s="243"/>
      <c r="R51" s="319"/>
      <c r="S51" s="320"/>
      <c r="T51" s="253"/>
      <c r="U51" s="239"/>
      <c r="V51" s="243" t="str">
        <f>IF(_zhuchou6_month_day!A48="","",_zhuchou6_month_day!A48)</f>
        <v/>
      </c>
      <c r="W51" s="243" t="str">
        <f>IF(_zhuchou6_month_day!B48="","",_zhuchou6_month_day!B48)</f>
        <v/>
      </c>
      <c r="X51" s="243"/>
      <c r="Y51" s="243"/>
      <c r="Z51" s="239" t="str">
        <f>IF(_zhuchou6_month_day!C48="","",_zhuchou6_month_day!C48)</f>
        <v/>
      </c>
      <c r="AA51" s="239" t="str">
        <f>IF(_zhuchou6_month_day!D48="","",_zhuchou6_month_day!D48)</f>
        <v/>
      </c>
      <c r="AB51" s="239" t="str">
        <f>IF(_zhuchou6_month_day!E48="","",_zhuchou6_month_day!E48)</f>
        <v/>
      </c>
      <c r="AC51" s="239" t="str">
        <f>IF(_zhuchou6_month_day!F48="","",_zhuchou6_month_day!F48)</f>
        <v/>
      </c>
      <c r="AD51" s="304"/>
      <c r="AE51" s="304"/>
      <c r="AF51" s="239"/>
      <c r="AG51" s="239"/>
      <c r="AH51" s="154">
        <f t="shared" si="30"/>
        <v>0</v>
      </c>
      <c r="AI51" s="336">
        <f t="shared" si="19"/>
        <v>0</v>
      </c>
      <c r="AJ51" s="336">
        <f t="shared" si="20"/>
        <v>0</v>
      </c>
      <c r="AK51" s="336">
        <f t="shared" si="21"/>
        <v>0</v>
      </c>
      <c r="AL51" s="336">
        <f t="shared" si="22"/>
        <v>0</v>
      </c>
      <c r="AM51" s="336">
        <f t="shared" si="23"/>
        <v>0</v>
      </c>
      <c r="AN51" s="336" t="e">
        <f t="shared" si="24"/>
        <v>#VALUE!</v>
      </c>
      <c r="AO51" s="336" t="e">
        <f t="shared" si="25"/>
        <v>#VALUE!</v>
      </c>
      <c r="AP51" s="336" t="e">
        <f t="shared" si="10"/>
        <v>#VALUE!</v>
      </c>
      <c r="AQ51" s="336" t="e">
        <f t="shared" si="26"/>
        <v>#VALUE!</v>
      </c>
      <c r="AR51" s="336" t="e">
        <f t="shared" si="27"/>
        <v>#VALUE!</v>
      </c>
      <c r="AS51" s="336" t="e">
        <f t="shared" si="11"/>
        <v>#VALUE!</v>
      </c>
      <c r="AT51" s="341">
        <f t="shared" si="29"/>
        <v>16</v>
      </c>
      <c r="AU51" s="342" t="e">
        <f>'5烧主抽电耗'!$A$3+AT51-1</f>
        <v>#VALUE!</v>
      </c>
      <c r="AV51" s="227" t="str">
        <f t="shared" si="28"/>
        <v>丙班</v>
      </c>
    </row>
    <row r="52" ht="15" customHeight="1" spans="1:48">
      <c r="A52" s="236"/>
      <c r="B52" s="236" t="s">
        <v>26</v>
      </c>
      <c r="C52" s="293" t="str">
        <f>'6烧主抽电耗'!F50</f>
        <v>丁班</v>
      </c>
      <c r="D52" s="294">
        <v>15.6666666666667</v>
      </c>
      <c r="E52" s="239"/>
      <c r="F52" s="239"/>
      <c r="G52" s="239" t="str">
        <f>IF(_zhuchou5_month_day!E49="","",_zhuchou5_month_day!E49)</f>
        <v/>
      </c>
      <c r="H52" s="239" t="str">
        <f>IF(_zhuchou5_month_day!F49="","",_zhuchou5_month_day!F49)</f>
        <v/>
      </c>
      <c r="I52" s="239"/>
      <c r="J52" s="239"/>
      <c r="K52" s="239" t="str">
        <f>IF(_zhuchou5_month_day!G49="","",_zhuchou5_month_day!G49)</f>
        <v/>
      </c>
      <c r="L52" s="239" t="str">
        <f>IF(_zhuchou5_month_day!H49="","",_zhuchou5_month_day!H49)</f>
        <v/>
      </c>
      <c r="M52" s="239" t="str">
        <f>IF(_zhuchou5_month_day!I49="","",_zhuchou5_month_day!I49)</f>
        <v/>
      </c>
      <c r="N52" s="239" t="str">
        <f>IF(_zhuchou5_month_day!J49="","",_zhuchou5_month_day!J49)</f>
        <v/>
      </c>
      <c r="O52" s="239"/>
      <c r="P52" s="239"/>
      <c r="Q52" s="243"/>
      <c r="R52" s="319"/>
      <c r="S52" s="320"/>
      <c r="T52" s="243"/>
      <c r="U52" s="243"/>
      <c r="V52" s="243" t="str">
        <f>IF(_zhuchou6_month_day!A49="","",_zhuchou6_month_day!A49)</f>
        <v/>
      </c>
      <c r="W52" s="243" t="str">
        <f>IF(_zhuchou6_month_day!B49="","",_zhuchou6_month_day!B49)</f>
        <v/>
      </c>
      <c r="X52" s="243"/>
      <c r="Y52" s="243"/>
      <c r="Z52" s="239" t="str">
        <f>IF(_zhuchou6_month_day!C49="","",_zhuchou6_month_day!C49)</f>
        <v/>
      </c>
      <c r="AA52" s="239" t="str">
        <f>IF(_zhuchou6_month_day!D49="","",_zhuchou6_month_day!D49)</f>
        <v/>
      </c>
      <c r="AB52" s="239" t="str">
        <f>IF(_zhuchou6_month_day!E49="","",_zhuchou6_month_day!E49)</f>
        <v/>
      </c>
      <c r="AC52" s="239" t="str">
        <f>IF(_zhuchou6_month_day!F49="","",_zhuchou6_month_day!F49)</f>
        <v/>
      </c>
      <c r="AD52" s="303"/>
      <c r="AE52" s="303"/>
      <c r="AF52" s="239"/>
      <c r="AG52" s="239"/>
      <c r="AH52" s="154">
        <f t="shared" si="30"/>
        <v>0</v>
      </c>
      <c r="AI52" s="336">
        <f t="shared" si="19"/>
        <v>0</v>
      </c>
      <c r="AJ52" s="336">
        <f t="shared" si="20"/>
        <v>0</v>
      </c>
      <c r="AK52" s="336">
        <f t="shared" si="21"/>
        <v>0</v>
      </c>
      <c r="AL52" s="336">
        <f t="shared" si="22"/>
        <v>0</v>
      </c>
      <c r="AM52" s="336">
        <f t="shared" si="23"/>
        <v>0</v>
      </c>
      <c r="AN52" s="336" t="e">
        <f t="shared" si="24"/>
        <v>#VALUE!</v>
      </c>
      <c r="AO52" s="336" t="e">
        <f t="shared" si="25"/>
        <v>#VALUE!</v>
      </c>
      <c r="AP52" s="336" t="e">
        <f t="shared" si="10"/>
        <v>#VALUE!</v>
      </c>
      <c r="AQ52" s="336" t="e">
        <f t="shared" si="26"/>
        <v>#VALUE!</v>
      </c>
      <c r="AR52" s="336" t="e">
        <f t="shared" si="27"/>
        <v>#VALUE!</v>
      </c>
      <c r="AS52" s="336" t="e">
        <f t="shared" si="11"/>
        <v>#VALUE!</v>
      </c>
      <c r="AT52" s="341">
        <f t="shared" si="29"/>
        <v>16</v>
      </c>
      <c r="AU52" s="342" t="e">
        <f>'5烧主抽电耗'!$A$3+AT52-1</f>
        <v>#VALUE!</v>
      </c>
      <c r="AV52" s="227" t="str">
        <f t="shared" si="28"/>
        <v>丁班</v>
      </c>
    </row>
    <row r="53" spans="1:48">
      <c r="A53" s="236">
        <v>17</v>
      </c>
      <c r="B53" s="236" t="s">
        <v>24</v>
      </c>
      <c r="C53" s="293" t="str">
        <f>'6烧主抽电耗'!F51</f>
        <v>乙班</v>
      </c>
      <c r="D53" s="294">
        <v>16</v>
      </c>
      <c r="E53" s="239"/>
      <c r="F53" s="239"/>
      <c r="G53" s="239" t="str">
        <f>IF(_zhuchou5_month_day!E50="","",_zhuchou5_month_day!E50)</f>
        <v/>
      </c>
      <c r="H53" s="239" t="str">
        <f>IF(_zhuchou5_month_day!F50="","",_zhuchou5_month_day!F50)</f>
        <v/>
      </c>
      <c r="I53" s="239"/>
      <c r="J53" s="239"/>
      <c r="K53" s="239" t="str">
        <f>IF(_zhuchou5_month_day!G50="","",_zhuchou5_month_day!G50)</f>
        <v/>
      </c>
      <c r="L53" s="239" t="str">
        <f>IF(_zhuchou5_month_day!H50="","",_zhuchou5_month_day!H50)</f>
        <v/>
      </c>
      <c r="M53" s="239" t="str">
        <f>IF(_zhuchou5_month_day!I50="","",_zhuchou5_month_day!I50)</f>
        <v/>
      </c>
      <c r="N53" s="239" t="str">
        <f>IF(_zhuchou5_month_day!J50="","",_zhuchou5_month_day!J50)</f>
        <v/>
      </c>
      <c r="O53" s="239"/>
      <c r="P53" s="239"/>
      <c r="Q53" s="243"/>
      <c r="R53" s="319"/>
      <c r="S53" s="320"/>
      <c r="T53" s="243"/>
      <c r="U53" s="243"/>
      <c r="V53" s="243" t="str">
        <f>IF(_zhuchou6_month_day!A50="","",_zhuchou6_month_day!A50)</f>
        <v/>
      </c>
      <c r="W53" s="243" t="str">
        <f>IF(_zhuchou6_month_day!B50="","",_zhuchou6_month_day!B50)</f>
        <v/>
      </c>
      <c r="X53" s="243"/>
      <c r="Y53" s="243"/>
      <c r="Z53" s="239" t="str">
        <f>IF(_zhuchou6_month_day!C50="","",_zhuchou6_month_day!C50)</f>
        <v/>
      </c>
      <c r="AA53" s="239" t="str">
        <f>IF(_zhuchou6_month_day!D50="","",_zhuchou6_month_day!D50)</f>
        <v/>
      </c>
      <c r="AB53" s="239" t="str">
        <f>IF(_zhuchou6_month_day!E50="","",_zhuchou6_month_day!E50)</f>
        <v/>
      </c>
      <c r="AC53" s="239" t="str">
        <f>IF(_zhuchou6_month_day!F50="","",_zhuchou6_month_day!F50)</f>
        <v/>
      </c>
      <c r="AD53" s="304"/>
      <c r="AE53" s="304"/>
      <c r="AF53" s="239"/>
      <c r="AG53" s="338"/>
      <c r="AH53" s="154">
        <f t="shared" si="30"/>
        <v>0</v>
      </c>
      <c r="AI53" s="336">
        <f t="shared" si="19"/>
        <v>0</v>
      </c>
      <c r="AJ53" s="336">
        <f t="shared" si="20"/>
        <v>0</v>
      </c>
      <c r="AK53" s="336">
        <f t="shared" si="21"/>
        <v>0</v>
      </c>
      <c r="AL53" s="336">
        <f t="shared" si="22"/>
        <v>0</v>
      </c>
      <c r="AM53" s="336">
        <f t="shared" si="23"/>
        <v>0</v>
      </c>
      <c r="AN53" s="336" t="e">
        <f t="shared" si="24"/>
        <v>#VALUE!</v>
      </c>
      <c r="AO53" s="336" t="e">
        <f t="shared" si="25"/>
        <v>#VALUE!</v>
      </c>
      <c r="AP53" s="336" t="e">
        <f t="shared" si="10"/>
        <v>#VALUE!</v>
      </c>
      <c r="AQ53" s="336" t="e">
        <f t="shared" si="26"/>
        <v>#VALUE!</v>
      </c>
      <c r="AR53" s="336" t="e">
        <f t="shared" si="27"/>
        <v>#VALUE!</v>
      </c>
      <c r="AS53" s="336" t="e">
        <f t="shared" si="11"/>
        <v>#VALUE!</v>
      </c>
      <c r="AT53" s="341">
        <f t="shared" si="29"/>
        <v>17</v>
      </c>
      <c r="AU53" s="342" t="e">
        <f>'5烧主抽电耗'!$A$3+AT53-1</f>
        <v>#VALUE!</v>
      </c>
      <c r="AV53" s="227" t="str">
        <f t="shared" si="28"/>
        <v>乙班</v>
      </c>
    </row>
    <row r="54" spans="1:48">
      <c r="A54" s="236"/>
      <c r="B54" s="236" t="s">
        <v>25</v>
      </c>
      <c r="C54" s="293" t="str">
        <f>'6烧主抽电耗'!F52</f>
        <v>丙班</v>
      </c>
      <c r="D54" s="294">
        <v>16.3333333333333</v>
      </c>
      <c r="E54" s="239"/>
      <c r="F54" s="239"/>
      <c r="G54" s="239" t="str">
        <f>IF(_zhuchou5_month_day!E51="","",_zhuchou5_month_day!E51)</f>
        <v/>
      </c>
      <c r="H54" s="239" t="str">
        <f>IF(_zhuchou5_month_day!F51="","",_zhuchou5_month_day!F51)</f>
        <v/>
      </c>
      <c r="I54" s="239"/>
      <c r="J54" s="239"/>
      <c r="K54" s="239" t="str">
        <f>IF(_zhuchou5_month_day!G51="","",_zhuchou5_month_day!G51)</f>
        <v/>
      </c>
      <c r="L54" s="239" t="str">
        <f>IF(_zhuchou5_month_day!H51="","",_zhuchou5_month_day!H51)</f>
        <v/>
      </c>
      <c r="M54" s="239" t="str">
        <f>IF(_zhuchou5_month_day!I51="","",_zhuchou5_month_day!I51)</f>
        <v/>
      </c>
      <c r="N54" s="239" t="str">
        <f>IF(_zhuchou5_month_day!J51="","",_zhuchou5_month_day!J51)</f>
        <v/>
      </c>
      <c r="O54" s="239"/>
      <c r="P54" s="239"/>
      <c r="Q54" s="239"/>
      <c r="R54" s="319"/>
      <c r="S54" s="320"/>
      <c r="T54" s="253"/>
      <c r="U54" s="239"/>
      <c r="V54" s="243" t="str">
        <f>IF(_zhuchou6_month_day!A51="","",_zhuchou6_month_day!A51)</f>
        <v/>
      </c>
      <c r="W54" s="243" t="str">
        <f>IF(_zhuchou6_month_day!B51="","",_zhuchou6_month_day!B51)</f>
        <v/>
      </c>
      <c r="X54" s="243"/>
      <c r="Y54" s="243"/>
      <c r="Z54" s="239" t="str">
        <f>IF(_zhuchou6_month_day!C51="","",_zhuchou6_month_day!C51)</f>
        <v/>
      </c>
      <c r="AA54" s="239" t="str">
        <f>IF(_zhuchou6_month_day!D51="","",_zhuchou6_month_day!D51)</f>
        <v/>
      </c>
      <c r="AB54" s="239" t="str">
        <f>IF(_zhuchou6_month_day!E51="","",_zhuchou6_month_day!E51)</f>
        <v/>
      </c>
      <c r="AC54" s="239" t="str">
        <f>IF(_zhuchou6_month_day!F51="","",_zhuchou6_month_day!F51)</f>
        <v/>
      </c>
      <c r="AD54" s="304"/>
      <c r="AE54" s="304"/>
      <c r="AF54" s="239"/>
      <c r="AG54" s="239"/>
      <c r="AH54" s="154">
        <f t="shared" si="30"/>
        <v>0</v>
      </c>
      <c r="AI54" s="336">
        <f t="shared" si="19"/>
        <v>0</v>
      </c>
      <c r="AJ54" s="336">
        <f t="shared" si="20"/>
        <v>0</v>
      </c>
      <c r="AK54" s="336">
        <f t="shared" si="21"/>
        <v>0</v>
      </c>
      <c r="AL54" s="336">
        <f t="shared" si="22"/>
        <v>0</v>
      </c>
      <c r="AM54" s="336">
        <f t="shared" si="23"/>
        <v>0</v>
      </c>
      <c r="AN54" s="336" t="e">
        <f t="shared" si="24"/>
        <v>#VALUE!</v>
      </c>
      <c r="AO54" s="336" t="e">
        <f t="shared" si="25"/>
        <v>#VALUE!</v>
      </c>
      <c r="AP54" s="336" t="e">
        <f t="shared" si="10"/>
        <v>#VALUE!</v>
      </c>
      <c r="AQ54" s="336" t="e">
        <f t="shared" si="26"/>
        <v>#VALUE!</v>
      </c>
      <c r="AR54" s="336" t="e">
        <f t="shared" si="27"/>
        <v>#VALUE!</v>
      </c>
      <c r="AS54" s="336" t="e">
        <f t="shared" si="11"/>
        <v>#VALUE!</v>
      </c>
      <c r="AT54" s="341">
        <f t="shared" si="29"/>
        <v>17</v>
      </c>
      <c r="AU54" s="342" t="e">
        <f>'5烧主抽电耗'!$A$3+AT54-1</f>
        <v>#VALUE!</v>
      </c>
      <c r="AV54" s="227" t="str">
        <f t="shared" si="28"/>
        <v>丙班</v>
      </c>
    </row>
    <row r="55" spans="1:48">
      <c r="A55" s="236"/>
      <c r="B55" s="236" t="s">
        <v>26</v>
      </c>
      <c r="C55" s="293" t="str">
        <f>'6烧主抽电耗'!F53</f>
        <v>丁班</v>
      </c>
      <c r="D55" s="294">
        <v>16.6666666666667</v>
      </c>
      <c r="E55" s="239"/>
      <c r="F55" s="239"/>
      <c r="G55" s="239" t="str">
        <f>IF(_zhuchou5_month_day!E52="","",_zhuchou5_month_day!E52)</f>
        <v/>
      </c>
      <c r="H55" s="239" t="str">
        <f>IF(_zhuchou5_month_day!F52="","",_zhuchou5_month_day!F52)</f>
        <v/>
      </c>
      <c r="I55" s="239"/>
      <c r="J55" s="239"/>
      <c r="K55" s="239" t="str">
        <f>IF(_zhuchou5_month_day!G52="","",_zhuchou5_month_day!G52)</f>
        <v/>
      </c>
      <c r="L55" s="239" t="str">
        <f>IF(_zhuchou5_month_day!H52="","",_zhuchou5_month_day!H52)</f>
        <v/>
      </c>
      <c r="M55" s="239" t="str">
        <f>IF(_zhuchou5_month_day!I52="","",_zhuchou5_month_day!I52)</f>
        <v/>
      </c>
      <c r="N55" s="239" t="str">
        <f>IF(_zhuchou5_month_day!J52="","",_zhuchou5_month_day!J52)</f>
        <v/>
      </c>
      <c r="O55" s="239"/>
      <c r="P55" s="239"/>
      <c r="Q55" s="243"/>
      <c r="R55" s="319"/>
      <c r="S55" s="320"/>
      <c r="T55" s="243"/>
      <c r="U55" s="243"/>
      <c r="V55" s="243" t="str">
        <f>IF(_zhuchou6_month_day!A52="","",_zhuchou6_month_day!A52)</f>
        <v/>
      </c>
      <c r="W55" s="243" t="str">
        <f>IF(_zhuchou6_month_day!B52="","",_zhuchou6_month_day!B52)</f>
        <v/>
      </c>
      <c r="X55" s="243"/>
      <c r="Y55" s="243"/>
      <c r="Z55" s="239" t="str">
        <f>IF(_zhuchou6_month_day!C52="","",_zhuchou6_month_day!C52)</f>
        <v/>
      </c>
      <c r="AA55" s="239" t="str">
        <f>IF(_zhuchou6_month_day!D52="","",_zhuchou6_month_day!D52)</f>
        <v/>
      </c>
      <c r="AB55" s="239" t="str">
        <f>IF(_zhuchou6_month_day!E52="","",_zhuchou6_month_day!E52)</f>
        <v/>
      </c>
      <c r="AC55" s="239" t="str">
        <f>IF(_zhuchou6_month_day!F52="","",_zhuchou6_month_day!F52)</f>
        <v/>
      </c>
      <c r="AD55" s="304"/>
      <c r="AE55" s="304"/>
      <c r="AF55" s="239"/>
      <c r="AG55" s="338"/>
      <c r="AH55" s="154">
        <f t="shared" si="30"/>
        <v>0</v>
      </c>
      <c r="AI55" s="336">
        <f t="shared" si="19"/>
        <v>0</v>
      </c>
      <c r="AJ55" s="336">
        <f t="shared" si="20"/>
        <v>0</v>
      </c>
      <c r="AK55" s="336">
        <f t="shared" si="21"/>
        <v>0</v>
      </c>
      <c r="AL55" s="336">
        <f t="shared" si="22"/>
        <v>0</v>
      </c>
      <c r="AM55" s="336">
        <f t="shared" si="23"/>
        <v>0</v>
      </c>
      <c r="AN55" s="336" t="e">
        <f t="shared" si="24"/>
        <v>#VALUE!</v>
      </c>
      <c r="AO55" s="336" t="e">
        <f t="shared" si="25"/>
        <v>#VALUE!</v>
      </c>
      <c r="AP55" s="336" t="e">
        <f t="shared" si="10"/>
        <v>#VALUE!</v>
      </c>
      <c r="AQ55" s="336" t="e">
        <f t="shared" si="26"/>
        <v>#VALUE!</v>
      </c>
      <c r="AR55" s="336" t="e">
        <f t="shared" si="27"/>
        <v>#VALUE!</v>
      </c>
      <c r="AS55" s="336" t="e">
        <f t="shared" si="11"/>
        <v>#VALUE!</v>
      </c>
      <c r="AT55" s="341">
        <f t="shared" si="29"/>
        <v>17</v>
      </c>
      <c r="AU55" s="342" t="e">
        <f>'5烧主抽电耗'!$A$3+AT55-1</f>
        <v>#VALUE!</v>
      </c>
      <c r="AV55" s="227" t="str">
        <f t="shared" si="28"/>
        <v>丁班</v>
      </c>
    </row>
    <row r="56" spans="1:48">
      <c r="A56" s="236">
        <v>18</v>
      </c>
      <c r="B56" s="236" t="s">
        <v>24</v>
      </c>
      <c r="C56" s="293" t="str">
        <f>'6烧主抽电耗'!F54</f>
        <v>甲班</v>
      </c>
      <c r="D56" s="294">
        <v>17</v>
      </c>
      <c r="E56" s="239"/>
      <c r="F56" s="239"/>
      <c r="G56" s="239" t="str">
        <f>IF(_zhuchou5_month_day!E53="","",_zhuchou5_month_day!E53)</f>
        <v/>
      </c>
      <c r="H56" s="239" t="str">
        <f>IF(_zhuchou5_month_day!F53="","",_zhuchou5_month_day!F53)</f>
        <v/>
      </c>
      <c r="I56" s="239"/>
      <c r="J56" s="239"/>
      <c r="K56" s="239" t="str">
        <f>IF(_zhuchou5_month_day!G53="","",_zhuchou5_month_day!G53)</f>
        <v/>
      </c>
      <c r="L56" s="239" t="str">
        <f>IF(_zhuchou5_month_day!H53="","",_zhuchou5_month_day!H53)</f>
        <v/>
      </c>
      <c r="M56" s="239" t="str">
        <f>IF(_zhuchou5_month_day!I53="","",_zhuchou5_month_day!I53)</f>
        <v/>
      </c>
      <c r="N56" s="239" t="str">
        <f>IF(_zhuchou5_month_day!J53="","",_zhuchou5_month_day!J53)</f>
        <v/>
      </c>
      <c r="O56" s="239"/>
      <c r="P56" s="239"/>
      <c r="Q56" s="239"/>
      <c r="R56" s="319"/>
      <c r="S56" s="320"/>
      <c r="T56" s="253"/>
      <c r="U56" s="239"/>
      <c r="V56" s="243" t="str">
        <f>IF(_zhuchou6_month_day!A53="","",_zhuchou6_month_day!A53)</f>
        <v/>
      </c>
      <c r="W56" s="243" t="str">
        <f>IF(_zhuchou6_month_day!B53="","",_zhuchou6_month_day!B53)</f>
        <v/>
      </c>
      <c r="X56" s="243"/>
      <c r="Y56" s="243"/>
      <c r="Z56" s="239" t="str">
        <f>IF(_zhuchou6_month_day!C53="","",_zhuchou6_month_day!C53)</f>
        <v/>
      </c>
      <c r="AA56" s="239" t="str">
        <f>IF(_zhuchou6_month_day!D53="","",_zhuchou6_month_day!D53)</f>
        <v/>
      </c>
      <c r="AB56" s="239" t="str">
        <f>IF(_zhuchou6_month_day!E53="","",_zhuchou6_month_day!E53)</f>
        <v/>
      </c>
      <c r="AC56" s="239" t="str">
        <f>IF(_zhuchou6_month_day!F53="","",_zhuchou6_month_day!F53)</f>
        <v/>
      </c>
      <c r="AD56" s="304"/>
      <c r="AE56" s="304"/>
      <c r="AF56" s="239"/>
      <c r="AG56" s="239"/>
      <c r="AH56" s="154">
        <f t="shared" si="30"/>
        <v>0</v>
      </c>
      <c r="AI56" s="336">
        <f t="shared" si="19"/>
        <v>0</v>
      </c>
      <c r="AJ56" s="336">
        <f t="shared" si="20"/>
        <v>0</v>
      </c>
      <c r="AK56" s="336">
        <f t="shared" si="21"/>
        <v>0</v>
      </c>
      <c r="AL56" s="336">
        <f t="shared" si="22"/>
        <v>0</v>
      </c>
      <c r="AM56" s="336">
        <f t="shared" si="23"/>
        <v>0</v>
      </c>
      <c r="AN56" s="336" t="e">
        <f t="shared" si="24"/>
        <v>#VALUE!</v>
      </c>
      <c r="AO56" s="336" t="e">
        <f t="shared" si="25"/>
        <v>#VALUE!</v>
      </c>
      <c r="AP56" s="336" t="e">
        <f t="shared" si="10"/>
        <v>#VALUE!</v>
      </c>
      <c r="AQ56" s="336" t="e">
        <f t="shared" si="26"/>
        <v>#VALUE!</v>
      </c>
      <c r="AR56" s="336" t="e">
        <f t="shared" si="27"/>
        <v>#VALUE!</v>
      </c>
      <c r="AS56" s="336" t="e">
        <f t="shared" si="11"/>
        <v>#VALUE!</v>
      </c>
      <c r="AT56" s="341">
        <f t="shared" si="29"/>
        <v>18</v>
      </c>
      <c r="AU56" s="342" t="e">
        <f>'5烧主抽电耗'!$A$3+AT56-1</f>
        <v>#VALUE!</v>
      </c>
      <c r="AV56" s="227" t="str">
        <f t="shared" si="28"/>
        <v>甲班</v>
      </c>
    </row>
    <row r="57" spans="1:48">
      <c r="A57" s="236"/>
      <c r="B57" s="236" t="s">
        <v>25</v>
      </c>
      <c r="C57" s="293" t="str">
        <f>'6烧主抽电耗'!F55</f>
        <v>乙班</v>
      </c>
      <c r="D57" s="294">
        <v>17.3333333333333</v>
      </c>
      <c r="E57" s="239"/>
      <c r="F57" s="239"/>
      <c r="G57" s="239" t="str">
        <f>IF(_zhuchou5_month_day!E54="","",_zhuchou5_month_day!E54)</f>
        <v/>
      </c>
      <c r="H57" s="239" t="str">
        <f>IF(_zhuchou5_month_day!F54="","",_zhuchou5_month_day!F54)</f>
        <v/>
      </c>
      <c r="I57" s="239"/>
      <c r="J57" s="239"/>
      <c r="K57" s="239" t="str">
        <f>IF(_zhuchou5_month_day!G54="","",_zhuchou5_month_day!G54)</f>
        <v/>
      </c>
      <c r="L57" s="239" t="str">
        <f>IF(_zhuchou5_month_day!H54="","",_zhuchou5_month_day!H54)</f>
        <v/>
      </c>
      <c r="M57" s="239" t="str">
        <f>IF(_zhuchou5_month_day!I54="","",_zhuchou5_month_day!I54)</f>
        <v/>
      </c>
      <c r="N57" s="239" t="str">
        <f>IF(_zhuchou5_month_day!J54="","",_zhuchou5_month_day!J54)</f>
        <v/>
      </c>
      <c r="O57" s="239"/>
      <c r="P57" s="239"/>
      <c r="Q57" s="243"/>
      <c r="R57" s="319"/>
      <c r="S57" s="320"/>
      <c r="T57" s="243"/>
      <c r="U57" s="243"/>
      <c r="V57" s="243" t="str">
        <f>IF(_zhuchou6_month_day!A54="","",_zhuchou6_month_day!A54)</f>
        <v/>
      </c>
      <c r="W57" s="243" t="str">
        <f>IF(_zhuchou6_month_day!B54="","",_zhuchou6_month_day!B54)</f>
        <v/>
      </c>
      <c r="X57" s="243"/>
      <c r="Y57" s="243"/>
      <c r="Z57" s="239" t="str">
        <f>IF(_zhuchou6_month_day!C54="","",_zhuchou6_month_day!C54)</f>
        <v/>
      </c>
      <c r="AA57" s="239" t="str">
        <f>IF(_zhuchou6_month_day!D54="","",_zhuchou6_month_day!D54)</f>
        <v/>
      </c>
      <c r="AB57" s="239" t="str">
        <f>IF(_zhuchou6_month_day!E54="","",_zhuchou6_month_day!E54)</f>
        <v/>
      </c>
      <c r="AC57" s="239" t="str">
        <f>IF(_zhuchou6_month_day!F54="","",_zhuchou6_month_day!F54)</f>
        <v/>
      </c>
      <c r="AD57" s="304"/>
      <c r="AE57" s="304"/>
      <c r="AF57" s="239"/>
      <c r="AG57" s="338"/>
      <c r="AH57" s="154">
        <f t="shared" si="30"/>
        <v>0</v>
      </c>
      <c r="AI57" s="336">
        <f t="shared" si="19"/>
        <v>0</v>
      </c>
      <c r="AJ57" s="336">
        <f t="shared" si="20"/>
        <v>0</v>
      </c>
      <c r="AK57" s="336">
        <f t="shared" si="21"/>
        <v>0</v>
      </c>
      <c r="AL57" s="336">
        <f t="shared" si="22"/>
        <v>0</v>
      </c>
      <c r="AM57" s="336">
        <f t="shared" si="23"/>
        <v>0</v>
      </c>
      <c r="AN57" s="336" t="e">
        <f t="shared" si="24"/>
        <v>#VALUE!</v>
      </c>
      <c r="AO57" s="336" t="e">
        <f t="shared" si="25"/>
        <v>#VALUE!</v>
      </c>
      <c r="AP57" s="336" t="e">
        <f t="shared" si="10"/>
        <v>#VALUE!</v>
      </c>
      <c r="AQ57" s="336" t="e">
        <f t="shared" si="26"/>
        <v>#VALUE!</v>
      </c>
      <c r="AR57" s="336" t="e">
        <f t="shared" si="27"/>
        <v>#VALUE!</v>
      </c>
      <c r="AS57" s="336" t="e">
        <f t="shared" si="11"/>
        <v>#VALUE!</v>
      </c>
      <c r="AT57" s="341">
        <f t="shared" si="29"/>
        <v>18</v>
      </c>
      <c r="AU57" s="342" t="e">
        <f>'5烧主抽电耗'!$A$3+AT57-1</f>
        <v>#VALUE!</v>
      </c>
      <c r="AV57" s="227" t="str">
        <f t="shared" si="28"/>
        <v>乙班</v>
      </c>
    </row>
    <row r="58" spans="1:48">
      <c r="A58" s="236"/>
      <c r="B58" s="236" t="s">
        <v>26</v>
      </c>
      <c r="C58" s="293" t="str">
        <f>'6烧主抽电耗'!F56</f>
        <v>丙班</v>
      </c>
      <c r="D58" s="294">
        <v>17.6666666666667</v>
      </c>
      <c r="E58" s="239"/>
      <c r="F58" s="239"/>
      <c r="G58" s="239" t="str">
        <f>IF(_zhuchou5_month_day!E55="","",_zhuchou5_month_day!E55)</f>
        <v/>
      </c>
      <c r="H58" s="239" t="str">
        <f>IF(_zhuchou5_month_day!F55="","",_zhuchou5_month_day!F55)</f>
        <v/>
      </c>
      <c r="I58" s="239"/>
      <c r="J58" s="239"/>
      <c r="K58" s="239" t="str">
        <f>IF(_zhuchou5_month_day!G55="","",_zhuchou5_month_day!G55)</f>
        <v/>
      </c>
      <c r="L58" s="239" t="str">
        <f>IF(_zhuchou5_month_day!H55="","",_zhuchou5_month_day!H55)</f>
        <v/>
      </c>
      <c r="M58" s="239" t="str">
        <f>IF(_zhuchou5_month_day!I55="","",_zhuchou5_month_day!I55)</f>
        <v/>
      </c>
      <c r="N58" s="239" t="str">
        <f>IF(_zhuchou5_month_day!J55="","",_zhuchou5_month_day!J55)</f>
        <v/>
      </c>
      <c r="O58" s="239"/>
      <c r="P58" s="239"/>
      <c r="Q58" s="239"/>
      <c r="R58" s="319"/>
      <c r="S58" s="320"/>
      <c r="T58" s="253"/>
      <c r="U58" s="239"/>
      <c r="V58" s="243" t="str">
        <f>IF(_zhuchou6_month_day!A55="","",_zhuchou6_month_day!A55)</f>
        <v/>
      </c>
      <c r="W58" s="243" t="str">
        <f>IF(_zhuchou6_month_day!B55="","",_zhuchou6_month_day!B55)</f>
        <v/>
      </c>
      <c r="X58" s="243"/>
      <c r="Y58" s="243"/>
      <c r="Z58" s="239" t="str">
        <f>IF(_zhuchou6_month_day!C55="","",_zhuchou6_month_day!C55)</f>
        <v/>
      </c>
      <c r="AA58" s="239" t="str">
        <f>IF(_zhuchou6_month_day!D55="","",_zhuchou6_month_day!D55)</f>
        <v/>
      </c>
      <c r="AB58" s="239" t="str">
        <f>IF(_zhuchou6_month_day!E55="","",_zhuchou6_month_day!E55)</f>
        <v/>
      </c>
      <c r="AC58" s="239" t="str">
        <f>IF(_zhuchou6_month_day!F55="","",_zhuchou6_month_day!F55)</f>
        <v/>
      </c>
      <c r="AD58" s="304"/>
      <c r="AE58" s="304"/>
      <c r="AF58" s="239"/>
      <c r="AG58" s="239"/>
      <c r="AH58" s="154">
        <f t="shared" si="30"/>
        <v>0</v>
      </c>
      <c r="AI58" s="336">
        <f t="shared" si="19"/>
        <v>0</v>
      </c>
      <c r="AJ58" s="336">
        <f t="shared" si="20"/>
        <v>0</v>
      </c>
      <c r="AK58" s="336">
        <f t="shared" si="21"/>
        <v>0</v>
      </c>
      <c r="AL58" s="336">
        <f t="shared" si="22"/>
        <v>0</v>
      </c>
      <c r="AM58" s="336">
        <f t="shared" si="23"/>
        <v>0</v>
      </c>
      <c r="AN58" s="336" t="e">
        <f t="shared" si="24"/>
        <v>#VALUE!</v>
      </c>
      <c r="AO58" s="336" t="e">
        <f t="shared" si="25"/>
        <v>#VALUE!</v>
      </c>
      <c r="AP58" s="336" t="e">
        <f t="shared" si="10"/>
        <v>#VALUE!</v>
      </c>
      <c r="AQ58" s="336" t="e">
        <f t="shared" si="26"/>
        <v>#VALUE!</v>
      </c>
      <c r="AR58" s="336" t="e">
        <f t="shared" si="27"/>
        <v>#VALUE!</v>
      </c>
      <c r="AS58" s="336" t="e">
        <f t="shared" si="11"/>
        <v>#VALUE!</v>
      </c>
      <c r="AT58" s="341">
        <f t="shared" si="29"/>
        <v>18</v>
      </c>
      <c r="AU58" s="342" t="e">
        <f>'5烧主抽电耗'!$A$3+AT58-1</f>
        <v>#VALUE!</v>
      </c>
      <c r="AV58" s="227" t="str">
        <f t="shared" si="28"/>
        <v>丙班</v>
      </c>
    </row>
    <row r="59" spans="1:48">
      <c r="A59" s="236">
        <v>19</v>
      </c>
      <c r="B59" s="236" t="s">
        <v>24</v>
      </c>
      <c r="C59" s="293" t="str">
        <f>'6烧主抽电耗'!F57</f>
        <v>甲班</v>
      </c>
      <c r="D59" s="294">
        <v>18</v>
      </c>
      <c r="E59" s="239"/>
      <c r="F59" s="239"/>
      <c r="G59" s="239" t="str">
        <f>IF(_zhuchou5_month_day!E56="","",_zhuchou5_month_day!E56)</f>
        <v/>
      </c>
      <c r="H59" s="239" t="str">
        <f>IF(_zhuchou5_month_day!F56="","",_zhuchou5_month_day!F56)</f>
        <v/>
      </c>
      <c r="I59" s="239"/>
      <c r="J59" s="239"/>
      <c r="K59" s="239" t="str">
        <f>IF(_zhuchou5_month_day!G56="","",_zhuchou5_month_day!G56)</f>
        <v/>
      </c>
      <c r="L59" s="239" t="str">
        <f>IF(_zhuchou5_month_day!H56="","",_zhuchou5_month_day!H56)</f>
        <v/>
      </c>
      <c r="M59" s="239" t="str">
        <f>IF(_zhuchou5_month_day!I56="","",_zhuchou5_month_day!I56)</f>
        <v/>
      </c>
      <c r="N59" s="239" t="str">
        <f>IF(_zhuchou5_month_day!J56="","",_zhuchou5_month_day!J56)</f>
        <v/>
      </c>
      <c r="O59" s="239"/>
      <c r="P59" s="239"/>
      <c r="Q59" s="239"/>
      <c r="R59" s="319"/>
      <c r="S59" s="320"/>
      <c r="T59" s="253"/>
      <c r="U59" s="239"/>
      <c r="V59" s="243" t="str">
        <f>IF(_zhuchou6_month_day!A56="","",_zhuchou6_month_day!A56)</f>
        <v/>
      </c>
      <c r="W59" s="243" t="str">
        <f>IF(_zhuchou6_month_day!B56="","",_zhuchou6_month_day!B56)</f>
        <v/>
      </c>
      <c r="X59" s="243"/>
      <c r="Y59" s="243"/>
      <c r="Z59" s="239" t="str">
        <f>IF(_zhuchou6_month_day!C56="","",_zhuchou6_month_day!C56)</f>
        <v/>
      </c>
      <c r="AA59" s="239" t="str">
        <f>IF(_zhuchou6_month_day!D56="","",_zhuchou6_month_day!D56)</f>
        <v/>
      </c>
      <c r="AB59" s="239" t="str">
        <f>IF(_zhuchou6_month_day!E56="","",_zhuchou6_month_day!E56)</f>
        <v/>
      </c>
      <c r="AC59" s="239" t="str">
        <f>IF(_zhuchou6_month_day!F56="","",_zhuchou6_month_day!F56)</f>
        <v/>
      </c>
      <c r="AD59" s="304"/>
      <c r="AE59" s="304"/>
      <c r="AF59" s="239"/>
      <c r="AG59" s="239"/>
      <c r="AH59" s="154">
        <f t="shared" si="30"/>
        <v>0</v>
      </c>
      <c r="AI59" s="336">
        <f t="shared" si="19"/>
        <v>0</v>
      </c>
      <c r="AJ59" s="336">
        <f t="shared" si="20"/>
        <v>0</v>
      </c>
      <c r="AK59" s="336">
        <f t="shared" si="21"/>
        <v>0</v>
      </c>
      <c r="AL59" s="336">
        <f t="shared" si="22"/>
        <v>0</v>
      </c>
      <c r="AM59" s="336">
        <f t="shared" si="23"/>
        <v>0</v>
      </c>
      <c r="AN59" s="336" t="e">
        <f t="shared" si="24"/>
        <v>#VALUE!</v>
      </c>
      <c r="AO59" s="336" t="e">
        <f t="shared" si="25"/>
        <v>#VALUE!</v>
      </c>
      <c r="AP59" s="336" t="e">
        <f t="shared" si="10"/>
        <v>#VALUE!</v>
      </c>
      <c r="AQ59" s="336" t="e">
        <f t="shared" si="26"/>
        <v>#VALUE!</v>
      </c>
      <c r="AR59" s="336" t="e">
        <f t="shared" si="27"/>
        <v>#VALUE!</v>
      </c>
      <c r="AS59" s="336" t="e">
        <f t="shared" si="11"/>
        <v>#VALUE!</v>
      </c>
      <c r="AT59" s="341">
        <f t="shared" si="29"/>
        <v>19</v>
      </c>
      <c r="AU59" s="342" t="e">
        <f>'5烧主抽电耗'!$A$3+AT59-1</f>
        <v>#VALUE!</v>
      </c>
      <c r="AV59" s="227" t="str">
        <f t="shared" si="28"/>
        <v>甲班</v>
      </c>
    </row>
    <row r="60" spans="1:48">
      <c r="A60" s="236"/>
      <c r="B60" s="236" t="s">
        <v>25</v>
      </c>
      <c r="C60" s="293" t="str">
        <f>'6烧主抽电耗'!F58</f>
        <v>乙班</v>
      </c>
      <c r="D60" s="294">
        <v>18.3333333333333</v>
      </c>
      <c r="E60" s="239"/>
      <c r="F60" s="239"/>
      <c r="G60" s="239" t="str">
        <f>IF(_zhuchou5_month_day!E57="","",_zhuchou5_month_day!E57)</f>
        <v/>
      </c>
      <c r="H60" s="239" t="str">
        <f>IF(_zhuchou5_month_day!F57="","",_zhuchou5_month_day!F57)</f>
        <v/>
      </c>
      <c r="I60" s="239"/>
      <c r="J60" s="239"/>
      <c r="K60" s="239" t="str">
        <f>IF(_zhuchou5_month_day!G57="","",_zhuchou5_month_day!G57)</f>
        <v/>
      </c>
      <c r="L60" s="239" t="str">
        <f>IF(_zhuchou5_month_day!H57="","",_zhuchou5_month_day!H57)</f>
        <v/>
      </c>
      <c r="M60" s="239" t="str">
        <f>IF(_zhuchou5_month_day!I57="","",_zhuchou5_month_day!I57)</f>
        <v/>
      </c>
      <c r="N60" s="239" t="str">
        <f>IF(_zhuchou5_month_day!J57="","",_zhuchou5_month_day!J57)</f>
        <v/>
      </c>
      <c r="O60" s="239"/>
      <c r="P60" s="239"/>
      <c r="Q60" s="243"/>
      <c r="R60" s="319"/>
      <c r="S60" s="320"/>
      <c r="T60" s="253"/>
      <c r="U60" s="239"/>
      <c r="V60" s="243" t="str">
        <f>IF(_zhuchou6_month_day!A57="","",_zhuchou6_month_day!A57)</f>
        <v/>
      </c>
      <c r="W60" s="243" t="str">
        <f>IF(_zhuchou6_month_day!B57="","",_zhuchou6_month_day!B57)</f>
        <v/>
      </c>
      <c r="X60" s="243"/>
      <c r="Y60" s="243"/>
      <c r="Z60" s="239" t="str">
        <f>IF(_zhuchou6_month_day!C57="","",_zhuchou6_month_day!C57)</f>
        <v/>
      </c>
      <c r="AA60" s="239" t="str">
        <f>IF(_zhuchou6_month_day!D57="","",_zhuchou6_month_day!D57)</f>
        <v/>
      </c>
      <c r="AB60" s="239" t="str">
        <f>IF(_zhuchou6_month_day!E57="","",_zhuchou6_month_day!E57)</f>
        <v/>
      </c>
      <c r="AC60" s="239" t="str">
        <f>IF(_zhuchou6_month_day!F57="","",_zhuchou6_month_day!F57)</f>
        <v/>
      </c>
      <c r="AD60" s="304"/>
      <c r="AE60" s="304"/>
      <c r="AF60" s="239"/>
      <c r="AG60" s="239"/>
      <c r="AH60" s="154">
        <f t="shared" si="30"/>
        <v>0</v>
      </c>
      <c r="AI60" s="336">
        <f t="shared" si="19"/>
        <v>0</v>
      </c>
      <c r="AJ60" s="336">
        <f t="shared" si="20"/>
        <v>0</v>
      </c>
      <c r="AK60" s="336">
        <f t="shared" si="21"/>
        <v>0</v>
      </c>
      <c r="AL60" s="336">
        <f t="shared" si="22"/>
        <v>0</v>
      </c>
      <c r="AM60" s="336">
        <f t="shared" si="23"/>
        <v>0</v>
      </c>
      <c r="AN60" s="336" t="e">
        <f t="shared" si="24"/>
        <v>#VALUE!</v>
      </c>
      <c r="AO60" s="336" t="e">
        <f t="shared" si="25"/>
        <v>#VALUE!</v>
      </c>
      <c r="AP60" s="336" t="e">
        <f t="shared" si="10"/>
        <v>#VALUE!</v>
      </c>
      <c r="AQ60" s="336" t="e">
        <f t="shared" si="26"/>
        <v>#VALUE!</v>
      </c>
      <c r="AR60" s="336" t="e">
        <f t="shared" si="27"/>
        <v>#VALUE!</v>
      </c>
      <c r="AS60" s="336" t="e">
        <f t="shared" si="11"/>
        <v>#VALUE!</v>
      </c>
      <c r="AT60" s="341">
        <f t="shared" si="29"/>
        <v>19</v>
      </c>
      <c r="AU60" s="342" t="e">
        <f>'5烧主抽电耗'!$A$3+AT60-1</f>
        <v>#VALUE!</v>
      </c>
      <c r="AV60" s="227" t="str">
        <f t="shared" si="28"/>
        <v>乙班</v>
      </c>
    </row>
    <row r="61" spans="1:48">
      <c r="A61" s="236"/>
      <c r="B61" s="236" t="s">
        <v>26</v>
      </c>
      <c r="C61" s="293" t="str">
        <f>'6烧主抽电耗'!F59</f>
        <v>丙班</v>
      </c>
      <c r="D61" s="294">
        <v>18.6666666666667</v>
      </c>
      <c r="E61" s="239"/>
      <c r="F61" s="239"/>
      <c r="G61" s="239" t="str">
        <f>IF(_zhuchou5_month_day!E58="","",_zhuchou5_month_day!E58)</f>
        <v/>
      </c>
      <c r="H61" s="239" t="str">
        <f>IF(_zhuchou5_month_day!F58="","",_zhuchou5_month_day!F58)</f>
        <v/>
      </c>
      <c r="I61" s="239"/>
      <c r="J61" s="239"/>
      <c r="K61" s="239" t="str">
        <f>IF(_zhuchou5_month_day!G58="","",_zhuchou5_month_day!G58)</f>
        <v/>
      </c>
      <c r="L61" s="239" t="str">
        <f>IF(_zhuchou5_month_day!H58="","",_zhuchou5_month_day!H58)</f>
        <v/>
      </c>
      <c r="M61" s="239" t="str">
        <f>IF(_zhuchou5_month_day!I58="","",_zhuchou5_month_day!I58)</f>
        <v/>
      </c>
      <c r="N61" s="239" t="str">
        <f>IF(_zhuchou5_month_day!J58="","",_zhuchou5_month_day!J58)</f>
        <v/>
      </c>
      <c r="O61" s="239"/>
      <c r="P61" s="239"/>
      <c r="Q61" s="239"/>
      <c r="R61" s="319"/>
      <c r="S61" s="320"/>
      <c r="T61" s="253"/>
      <c r="U61" s="239"/>
      <c r="V61" s="243" t="str">
        <f>IF(_zhuchou6_month_day!A58="","",_zhuchou6_month_day!A58)</f>
        <v/>
      </c>
      <c r="W61" s="243" t="str">
        <f>IF(_zhuchou6_month_day!B58="","",_zhuchou6_month_day!B58)</f>
        <v/>
      </c>
      <c r="X61" s="243"/>
      <c r="Y61" s="243"/>
      <c r="Z61" s="239" t="str">
        <f>IF(_zhuchou6_month_day!C58="","",_zhuchou6_month_day!C58)</f>
        <v/>
      </c>
      <c r="AA61" s="239" t="str">
        <f>IF(_zhuchou6_month_day!D58="","",_zhuchou6_month_day!D58)</f>
        <v/>
      </c>
      <c r="AB61" s="239" t="str">
        <f>IF(_zhuchou6_month_day!E58="","",_zhuchou6_month_day!E58)</f>
        <v/>
      </c>
      <c r="AC61" s="239" t="str">
        <f>IF(_zhuchou6_month_day!F58="","",_zhuchou6_month_day!F58)</f>
        <v/>
      </c>
      <c r="AD61" s="304"/>
      <c r="AE61" s="304"/>
      <c r="AF61" s="239"/>
      <c r="AG61" s="338"/>
      <c r="AH61" s="154">
        <f t="shared" si="30"/>
        <v>0</v>
      </c>
      <c r="AI61" s="336">
        <f t="shared" si="19"/>
        <v>0</v>
      </c>
      <c r="AJ61" s="336">
        <f t="shared" si="20"/>
        <v>0</v>
      </c>
      <c r="AK61" s="336">
        <f t="shared" si="21"/>
        <v>0</v>
      </c>
      <c r="AL61" s="336">
        <f t="shared" si="22"/>
        <v>0</v>
      </c>
      <c r="AM61" s="336">
        <f t="shared" si="23"/>
        <v>0</v>
      </c>
      <c r="AN61" s="336" t="e">
        <f t="shared" si="24"/>
        <v>#VALUE!</v>
      </c>
      <c r="AO61" s="336" t="e">
        <f t="shared" si="25"/>
        <v>#VALUE!</v>
      </c>
      <c r="AP61" s="336" t="e">
        <f t="shared" si="10"/>
        <v>#VALUE!</v>
      </c>
      <c r="AQ61" s="336" t="e">
        <f t="shared" si="26"/>
        <v>#VALUE!</v>
      </c>
      <c r="AR61" s="336" t="e">
        <f t="shared" si="27"/>
        <v>#VALUE!</v>
      </c>
      <c r="AS61" s="336" t="e">
        <f t="shared" si="11"/>
        <v>#VALUE!</v>
      </c>
      <c r="AT61" s="341">
        <f t="shared" si="29"/>
        <v>19</v>
      </c>
      <c r="AU61" s="342" t="e">
        <f>'5烧主抽电耗'!$A$3+AT61-1</f>
        <v>#VALUE!</v>
      </c>
      <c r="AV61" s="227" t="str">
        <f t="shared" si="28"/>
        <v>丙班</v>
      </c>
    </row>
    <row r="62" spans="1:48">
      <c r="A62" s="236">
        <v>20</v>
      </c>
      <c r="B62" s="236" t="s">
        <v>24</v>
      </c>
      <c r="C62" s="293" t="str">
        <f>'6烧主抽电耗'!F60</f>
        <v>丁班</v>
      </c>
      <c r="D62" s="294">
        <v>19</v>
      </c>
      <c r="E62" s="239"/>
      <c r="F62" s="239"/>
      <c r="G62" s="239" t="str">
        <f>IF(_zhuchou5_month_day!E59="","",_zhuchou5_month_day!E59)</f>
        <v/>
      </c>
      <c r="H62" s="239" t="str">
        <f>IF(_zhuchou5_month_day!F59="","",_zhuchou5_month_day!F59)</f>
        <v/>
      </c>
      <c r="I62" s="239"/>
      <c r="J62" s="239"/>
      <c r="K62" s="239" t="str">
        <f>IF(_zhuchou5_month_day!G59="","",_zhuchou5_month_day!G59)</f>
        <v/>
      </c>
      <c r="L62" s="239" t="str">
        <f>IF(_zhuchou5_month_day!H59="","",_zhuchou5_month_day!H59)</f>
        <v/>
      </c>
      <c r="M62" s="239" t="str">
        <f>IF(_zhuchou5_month_day!I59="","",_zhuchou5_month_day!I59)</f>
        <v/>
      </c>
      <c r="N62" s="239" t="str">
        <f>IF(_zhuchou5_month_day!J59="","",_zhuchou5_month_day!J59)</f>
        <v/>
      </c>
      <c r="O62" s="239"/>
      <c r="P62" s="239"/>
      <c r="Q62" s="243"/>
      <c r="R62" s="319"/>
      <c r="S62" s="320"/>
      <c r="T62" s="253"/>
      <c r="U62" s="239"/>
      <c r="V62" s="243" t="str">
        <f>IF(_zhuchou6_month_day!A59="","",_zhuchou6_month_day!A59)</f>
        <v/>
      </c>
      <c r="W62" s="243" t="str">
        <f>IF(_zhuchou6_month_day!B59="","",_zhuchou6_month_day!B59)</f>
        <v/>
      </c>
      <c r="X62" s="243"/>
      <c r="Y62" s="243"/>
      <c r="Z62" s="239" t="str">
        <f>IF(_zhuchou6_month_day!C59="","",_zhuchou6_month_day!C59)</f>
        <v/>
      </c>
      <c r="AA62" s="239" t="str">
        <f>IF(_zhuchou6_month_day!D59="","",_zhuchou6_month_day!D59)</f>
        <v/>
      </c>
      <c r="AB62" s="239" t="str">
        <f>IF(_zhuchou6_month_day!E59="","",_zhuchou6_month_day!E59)</f>
        <v/>
      </c>
      <c r="AC62" s="239" t="str">
        <f>IF(_zhuchou6_month_day!F59="","",_zhuchou6_month_day!F59)</f>
        <v/>
      </c>
      <c r="AD62" s="303"/>
      <c r="AE62" s="303"/>
      <c r="AF62" s="239"/>
      <c r="AG62" s="239"/>
      <c r="AH62" s="154">
        <f t="shared" si="30"/>
        <v>0</v>
      </c>
      <c r="AI62" s="336">
        <f t="shared" si="19"/>
        <v>0</v>
      </c>
      <c r="AJ62" s="336">
        <f t="shared" si="20"/>
        <v>0</v>
      </c>
      <c r="AK62" s="336">
        <f t="shared" si="21"/>
        <v>0</v>
      </c>
      <c r="AL62" s="336">
        <f t="shared" si="22"/>
        <v>0</v>
      </c>
      <c r="AM62" s="336">
        <f t="shared" si="23"/>
        <v>0</v>
      </c>
      <c r="AN62" s="336" t="e">
        <f t="shared" si="24"/>
        <v>#VALUE!</v>
      </c>
      <c r="AO62" s="336" t="e">
        <f t="shared" si="25"/>
        <v>#VALUE!</v>
      </c>
      <c r="AP62" s="336" t="e">
        <f t="shared" si="10"/>
        <v>#VALUE!</v>
      </c>
      <c r="AQ62" s="336" t="e">
        <f t="shared" si="26"/>
        <v>#VALUE!</v>
      </c>
      <c r="AR62" s="336" t="e">
        <f t="shared" si="27"/>
        <v>#VALUE!</v>
      </c>
      <c r="AS62" s="336" t="e">
        <f t="shared" si="11"/>
        <v>#VALUE!</v>
      </c>
      <c r="AT62" s="341">
        <f t="shared" si="29"/>
        <v>20</v>
      </c>
      <c r="AU62" s="342" t="e">
        <f>'5烧主抽电耗'!$A$3+AT62-1</f>
        <v>#VALUE!</v>
      </c>
      <c r="AV62" s="227" t="str">
        <f t="shared" si="28"/>
        <v>丁班</v>
      </c>
    </row>
    <row r="63" spans="1:48">
      <c r="A63" s="236"/>
      <c r="B63" s="236" t="s">
        <v>25</v>
      </c>
      <c r="C63" s="293" t="str">
        <f>'6烧主抽电耗'!F61</f>
        <v>甲班</v>
      </c>
      <c r="D63" s="294">
        <v>19.3333333333333</v>
      </c>
      <c r="E63" s="239"/>
      <c r="F63" s="239"/>
      <c r="G63" s="239" t="str">
        <f>IF(_zhuchou5_month_day!E60="","",_zhuchou5_month_day!E60)</f>
        <v/>
      </c>
      <c r="H63" s="239" t="str">
        <f>IF(_zhuchou5_month_day!F60="","",_zhuchou5_month_day!F60)</f>
        <v/>
      </c>
      <c r="I63" s="239"/>
      <c r="J63" s="239"/>
      <c r="K63" s="239" t="str">
        <f>IF(_zhuchou5_month_day!G60="","",_zhuchou5_month_day!G60)</f>
        <v/>
      </c>
      <c r="L63" s="239" t="str">
        <f>IF(_zhuchou5_month_day!H60="","",_zhuchou5_month_day!H60)</f>
        <v/>
      </c>
      <c r="M63" s="239" t="str">
        <f>IF(_zhuchou5_month_day!I60="","",_zhuchou5_month_day!I60)</f>
        <v/>
      </c>
      <c r="N63" s="239" t="str">
        <f>IF(_zhuchou5_month_day!J60="","",_zhuchou5_month_day!J60)</f>
        <v/>
      </c>
      <c r="O63" s="239"/>
      <c r="P63" s="239"/>
      <c r="Q63" s="239"/>
      <c r="R63" s="319"/>
      <c r="S63" s="320"/>
      <c r="T63" s="253"/>
      <c r="U63" s="239"/>
      <c r="V63" s="243" t="str">
        <f>IF(_zhuchou6_month_day!A60="","",_zhuchou6_month_day!A60)</f>
        <v/>
      </c>
      <c r="W63" s="243" t="str">
        <f>IF(_zhuchou6_month_day!B60="","",_zhuchou6_month_day!B60)</f>
        <v/>
      </c>
      <c r="X63" s="243"/>
      <c r="Y63" s="243"/>
      <c r="Z63" s="239" t="str">
        <f>IF(_zhuchou6_month_day!C60="","",_zhuchou6_month_day!C60)</f>
        <v/>
      </c>
      <c r="AA63" s="239" t="str">
        <f>IF(_zhuchou6_month_day!D60="","",_zhuchou6_month_day!D60)</f>
        <v/>
      </c>
      <c r="AB63" s="239" t="str">
        <f>IF(_zhuchou6_month_day!E60="","",_zhuchou6_month_day!E60)</f>
        <v/>
      </c>
      <c r="AC63" s="239" t="str">
        <f>IF(_zhuchou6_month_day!F60="","",_zhuchou6_month_day!F60)</f>
        <v/>
      </c>
      <c r="AD63" s="304"/>
      <c r="AE63" s="304"/>
      <c r="AF63" s="239"/>
      <c r="AG63" s="338"/>
      <c r="AH63" s="154">
        <f t="shared" si="30"/>
        <v>0</v>
      </c>
      <c r="AI63" s="336">
        <f t="shared" si="19"/>
        <v>0</v>
      </c>
      <c r="AJ63" s="336">
        <f t="shared" si="20"/>
        <v>0</v>
      </c>
      <c r="AK63" s="336">
        <f t="shared" si="21"/>
        <v>0</v>
      </c>
      <c r="AL63" s="336">
        <f t="shared" si="22"/>
        <v>0</v>
      </c>
      <c r="AM63" s="336">
        <f t="shared" si="23"/>
        <v>0</v>
      </c>
      <c r="AN63" s="336" t="e">
        <f t="shared" si="24"/>
        <v>#VALUE!</v>
      </c>
      <c r="AO63" s="336" t="e">
        <f t="shared" si="25"/>
        <v>#VALUE!</v>
      </c>
      <c r="AP63" s="336" t="e">
        <f t="shared" si="10"/>
        <v>#VALUE!</v>
      </c>
      <c r="AQ63" s="336" t="e">
        <f t="shared" si="26"/>
        <v>#VALUE!</v>
      </c>
      <c r="AR63" s="336" t="e">
        <f t="shared" si="27"/>
        <v>#VALUE!</v>
      </c>
      <c r="AS63" s="336" t="e">
        <f t="shared" si="11"/>
        <v>#VALUE!</v>
      </c>
      <c r="AT63" s="341">
        <f t="shared" si="29"/>
        <v>20</v>
      </c>
      <c r="AU63" s="342" t="e">
        <f>'5烧主抽电耗'!$A$3+AT63-1</f>
        <v>#VALUE!</v>
      </c>
      <c r="AV63" s="227" t="str">
        <f t="shared" si="28"/>
        <v>甲班</v>
      </c>
    </row>
    <row r="64" spans="1:48">
      <c r="A64" s="236"/>
      <c r="B64" s="236" t="s">
        <v>26</v>
      </c>
      <c r="C64" s="293" t="str">
        <f>'6烧主抽电耗'!F62</f>
        <v>乙班</v>
      </c>
      <c r="D64" s="294">
        <v>19.6666666666667</v>
      </c>
      <c r="E64" s="239"/>
      <c r="F64" s="239"/>
      <c r="G64" s="239" t="str">
        <f>IF(_zhuchou5_month_day!E61="","",_zhuchou5_month_day!E61)</f>
        <v/>
      </c>
      <c r="H64" s="239" t="str">
        <f>IF(_zhuchou5_month_day!F61="","",_zhuchou5_month_day!F61)</f>
        <v/>
      </c>
      <c r="I64" s="239"/>
      <c r="J64" s="239"/>
      <c r="K64" s="239" t="str">
        <f>IF(_zhuchou5_month_day!G61="","",_zhuchou5_month_day!G61)</f>
        <v/>
      </c>
      <c r="L64" s="239" t="str">
        <f>IF(_zhuchou5_month_day!H61="","",_zhuchou5_month_day!H61)</f>
        <v/>
      </c>
      <c r="M64" s="239" t="str">
        <f>IF(_zhuchou5_month_day!I61="","",_zhuchou5_month_day!I61)</f>
        <v/>
      </c>
      <c r="N64" s="239" t="str">
        <f>IF(_zhuchou5_month_day!J61="","",_zhuchou5_month_day!J61)</f>
        <v/>
      </c>
      <c r="O64" s="239"/>
      <c r="P64" s="239"/>
      <c r="Q64" s="243"/>
      <c r="R64" s="319"/>
      <c r="S64" s="320"/>
      <c r="T64" s="253"/>
      <c r="U64" s="239"/>
      <c r="V64" s="243" t="str">
        <f>IF(_zhuchou6_month_day!A61="","",_zhuchou6_month_day!A61)</f>
        <v/>
      </c>
      <c r="W64" s="243" t="str">
        <f>IF(_zhuchou6_month_day!B61="","",_zhuchou6_month_day!B61)</f>
        <v/>
      </c>
      <c r="X64" s="243"/>
      <c r="Y64" s="243"/>
      <c r="Z64" s="239" t="str">
        <f>IF(_zhuchou6_month_day!C61="","",_zhuchou6_month_day!C61)</f>
        <v/>
      </c>
      <c r="AA64" s="239" t="str">
        <f>IF(_zhuchou6_month_day!D61="","",_zhuchou6_month_day!D61)</f>
        <v/>
      </c>
      <c r="AB64" s="239" t="str">
        <f>IF(_zhuchou6_month_day!E61="","",_zhuchou6_month_day!E61)</f>
        <v/>
      </c>
      <c r="AC64" s="239" t="str">
        <f>IF(_zhuchou6_month_day!F61="","",_zhuchou6_month_day!F61)</f>
        <v/>
      </c>
      <c r="AD64" s="304"/>
      <c r="AE64" s="304"/>
      <c r="AF64" s="239"/>
      <c r="AG64" s="239"/>
      <c r="AH64" s="154">
        <f t="shared" si="30"/>
        <v>0</v>
      </c>
      <c r="AI64" s="336">
        <f t="shared" si="19"/>
        <v>0</v>
      </c>
      <c r="AJ64" s="336">
        <f t="shared" si="20"/>
        <v>0</v>
      </c>
      <c r="AK64" s="336">
        <f t="shared" si="21"/>
        <v>0</v>
      </c>
      <c r="AL64" s="336">
        <f t="shared" si="22"/>
        <v>0</v>
      </c>
      <c r="AM64" s="336">
        <f t="shared" si="23"/>
        <v>0</v>
      </c>
      <c r="AN64" s="336" t="e">
        <f t="shared" si="24"/>
        <v>#VALUE!</v>
      </c>
      <c r="AO64" s="336" t="e">
        <f t="shared" si="25"/>
        <v>#VALUE!</v>
      </c>
      <c r="AP64" s="336" t="e">
        <f t="shared" si="10"/>
        <v>#VALUE!</v>
      </c>
      <c r="AQ64" s="336" t="e">
        <f t="shared" si="26"/>
        <v>#VALUE!</v>
      </c>
      <c r="AR64" s="336" t="e">
        <f t="shared" si="27"/>
        <v>#VALUE!</v>
      </c>
      <c r="AS64" s="336" t="e">
        <f t="shared" si="11"/>
        <v>#VALUE!</v>
      </c>
      <c r="AT64" s="341">
        <f t="shared" si="29"/>
        <v>20</v>
      </c>
      <c r="AU64" s="342" t="e">
        <f>'5烧主抽电耗'!$A$3+AT64-1</f>
        <v>#VALUE!</v>
      </c>
      <c r="AV64" s="227" t="str">
        <f t="shared" si="28"/>
        <v>乙班</v>
      </c>
    </row>
    <row r="65" spans="1:48">
      <c r="A65" s="236">
        <v>21</v>
      </c>
      <c r="B65" s="236" t="s">
        <v>24</v>
      </c>
      <c r="C65" s="293" t="str">
        <f>'6烧主抽电耗'!F63</f>
        <v>丁班</v>
      </c>
      <c r="D65" s="294">
        <v>20</v>
      </c>
      <c r="E65" s="239"/>
      <c r="F65" s="239"/>
      <c r="G65" s="239" t="str">
        <f>IF(_zhuchou5_month_day!E62="","",_zhuchou5_month_day!E62)</f>
        <v/>
      </c>
      <c r="H65" s="239" t="str">
        <f>IF(_zhuchou5_month_day!F62="","",_zhuchou5_month_day!F62)</f>
        <v/>
      </c>
      <c r="I65" s="239"/>
      <c r="J65" s="239"/>
      <c r="K65" s="239" t="str">
        <f>IF(_zhuchou5_month_day!G62="","",_zhuchou5_month_day!G62)</f>
        <v/>
      </c>
      <c r="L65" s="239" t="str">
        <f>IF(_zhuchou5_month_day!H62="","",_zhuchou5_month_day!H62)</f>
        <v/>
      </c>
      <c r="M65" s="239" t="str">
        <f>IF(_zhuchou5_month_day!I62="","",_zhuchou5_month_day!I62)</f>
        <v/>
      </c>
      <c r="N65" s="239" t="str">
        <f>IF(_zhuchou5_month_day!J62="","",_zhuchou5_month_day!J62)</f>
        <v/>
      </c>
      <c r="O65" s="239"/>
      <c r="P65" s="239"/>
      <c r="Q65" s="243"/>
      <c r="R65" s="319"/>
      <c r="S65" s="320"/>
      <c r="T65" s="253"/>
      <c r="U65" s="239"/>
      <c r="V65" s="243" t="str">
        <f>IF(_zhuchou6_month_day!A62="","",_zhuchou6_month_day!A62)</f>
        <v/>
      </c>
      <c r="W65" s="243" t="str">
        <f>IF(_zhuchou6_month_day!B62="","",_zhuchou6_month_day!B62)</f>
        <v/>
      </c>
      <c r="X65" s="243"/>
      <c r="Y65" s="243"/>
      <c r="Z65" s="239" t="str">
        <f>IF(_zhuchou6_month_day!C62="","",_zhuchou6_month_day!C62)</f>
        <v/>
      </c>
      <c r="AA65" s="239" t="str">
        <f>IF(_zhuchou6_month_day!D62="","",_zhuchou6_month_day!D62)</f>
        <v/>
      </c>
      <c r="AB65" s="239" t="str">
        <f>IF(_zhuchou6_month_day!E62="","",_zhuchou6_month_day!E62)</f>
        <v/>
      </c>
      <c r="AC65" s="364" t="str">
        <f>IF(_zhuchou6_month_day!F62="","",_zhuchou6_month_day!F62)</f>
        <v/>
      </c>
      <c r="AD65" s="304"/>
      <c r="AE65" s="304"/>
      <c r="AF65" s="239"/>
      <c r="AG65" s="337"/>
      <c r="AH65" s="154">
        <f t="shared" si="30"/>
        <v>0</v>
      </c>
      <c r="AI65" s="336">
        <f t="shared" si="19"/>
        <v>0</v>
      </c>
      <c r="AJ65" s="336">
        <f t="shared" si="20"/>
        <v>0</v>
      </c>
      <c r="AK65" s="336">
        <f t="shared" si="21"/>
        <v>0</v>
      </c>
      <c r="AL65" s="336">
        <f t="shared" si="22"/>
        <v>0</v>
      </c>
      <c r="AM65" s="336">
        <f t="shared" si="23"/>
        <v>0</v>
      </c>
      <c r="AN65" s="336" t="e">
        <f t="shared" si="24"/>
        <v>#VALUE!</v>
      </c>
      <c r="AO65" s="336" t="e">
        <f t="shared" si="25"/>
        <v>#VALUE!</v>
      </c>
      <c r="AP65" s="336" t="e">
        <f t="shared" si="10"/>
        <v>#VALUE!</v>
      </c>
      <c r="AQ65" s="336" t="e">
        <f t="shared" si="26"/>
        <v>#VALUE!</v>
      </c>
      <c r="AR65" s="336" t="e">
        <f t="shared" si="27"/>
        <v>#VALUE!</v>
      </c>
      <c r="AS65" s="336" t="e">
        <f t="shared" si="11"/>
        <v>#VALUE!</v>
      </c>
      <c r="AT65" s="341">
        <f t="shared" si="29"/>
        <v>21</v>
      </c>
      <c r="AU65" s="342" t="e">
        <f>'5烧主抽电耗'!$A$3+AT65-1</f>
        <v>#VALUE!</v>
      </c>
      <c r="AV65" s="227" t="str">
        <f t="shared" si="28"/>
        <v>丁班</v>
      </c>
    </row>
    <row r="66" spans="1:48">
      <c r="A66" s="236"/>
      <c r="B66" s="236" t="s">
        <v>25</v>
      </c>
      <c r="C66" s="293" t="str">
        <f>'6烧主抽电耗'!F64</f>
        <v>甲班</v>
      </c>
      <c r="D66" s="294">
        <v>20.3333333333333</v>
      </c>
      <c r="E66" s="239"/>
      <c r="F66" s="239"/>
      <c r="G66" s="239" t="str">
        <f>IF(_zhuchou5_month_day!E63="","",_zhuchou5_month_day!E63)</f>
        <v/>
      </c>
      <c r="H66" s="239" t="str">
        <f>IF(_zhuchou5_month_day!F63="","",_zhuchou5_month_day!F63)</f>
        <v/>
      </c>
      <c r="I66" s="239"/>
      <c r="J66" s="239"/>
      <c r="K66" s="239" t="str">
        <f>IF(_zhuchou5_month_day!G63="","",_zhuchou5_month_day!G63)</f>
        <v/>
      </c>
      <c r="L66" s="239" t="str">
        <f>IF(_zhuchou5_month_day!H63="","",_zhuchou5_month_day!H63)</f>
        <v/>
      </c>
      <c r="M66" s="239" t="str">
        <f>IF(_zhuchou5_month_day!I63="","",_zhuchou5_month_day!I63)</f>
        <v/>
      </c>
      <c r="N66" s="239" t="str">
        <f>IF(_zhuchou5_month_day!J63="","",_zhuchou5_month_day!J63)</f>
        <v/>
      </c>
      <c r="O66" s="239"/>
      <c r="P66" s="239"/>
      <c r="Q66" s="239"/>
      <c r="R66" s="319"/>
      <c r="S66" s="320"/>
      <c r="T66" s="243"/>
      <c r="U66" s="243"/>
      <c r="V66" s="243" t="str">
        <f>IF(_zhuchou6_month_day!A63="","",_zhuchou6_month_day!A63)</f>
        <v/>
      </c>
      <c r="W66" s="243" t="str">
        <f>IF(_zhuchou6_month_day!B63="","",_zhuchou6_month_day!B63)</f>
        <v/>
      </c>
      <c r="X66" s="243"/>
      <c r="Y66" s="243"/>
      <c r="Z66" s="243" t="str">
        <f>IF(_zhuchou6_month_day!C63="","",_zhuchou6_month_day!C63)</f>
        <v/>
      </c>
      <c r="AA66" s="243" t="str">
        <f>IF(_zhuchou6_month_day!D63="","",_zhuchou6_month_day!D63)</f>
        <v/>
      </c>
      <c r="AB66" s="239" t="str">
        <f>IF(_zhuchou6_month_day!E63="","",_zhuchou6_month_day!E63)</f>
        <v/>
      </c>
      <c r="AC66" s="239" t="str">
        <f>IF(_zhuchou6_month_day!F63="","",_zhuchou6_month_day!F63)</f>
        <v/>
      </c>
      <c r="AD66" s="304"/>
      <c r="AE66" s="304"/>
      <c r="AF66" s="239"/>
      <c r="AG66" s="239"/>
      <c r="AH66" s="154">
        <f t="shared" si="30"/>
        <v>0</v>
      </c>
      <c r="AI66" s="336">
        <f t="shared" si="19"/>
        <v>0</v>
      </c>
      <c r="AJ66" s="336">
        <f t="shared" si="20"/>
        <v>0</v>
      </c>
      <c r="AK66" s="336">
        <f t="shared" si="21"/>
        <v>0</v>
      </c>
      <c r="AL66" s="336">
        <f t="shared" si="22"/>
        <v>0</v>
      </c>
      <c r="AM66" s="336">
        <f t="shared" si="23"/>
        <v>0</v>
      </c>
      <c r="AN66" s="336" t="e">
        <f t="shared" si="24"/>
        <v>#VALUE!</v>
      </c>
      <c r="AO66" s="336" t="e">
        <f t="shared" si="25"/>
        <v>#VALUE!</v>
      </c>
      <c r="AP66" s="336" t="e">
        <f t="shared" si="10"/>
        <v>#VALUE!</v>
      </c>
      <c r="AQ66" s="336" t="e">
        <f t="shared" si="26"/>
        <v>#VALUE!</v>
      </c>
      <c r="AR66" s="336" t="e">
        <f t="shared" si="27"/>
        <v>#VALUE!</v>
      </c>
      <c r="AS66" s="336" t="e">
        <f t="shared" si="11"/>
        <v>#VALUE!</v>
      </c>
      <c r="AT66" s="341">
        <f t="shared" si="29"/>
        <v>21</v>
      </c>
      <c r="AU66" s="342" t="e">
        <f>'5烧主抽电耗'!$A$3+AT66-1</f>
        <v>#VALUE!</v>
      </c>
      <c r="AV66" s="227" t="str">
        <f t="shared" si="28"/>
        <v>甲班</v>
      </c>
    </row>
    <row r="67" spans="1:48">
      <c r="A67" s="236"/>
      <c r="B67" s="236" t="s">
        <v>26</v>
      </c>
      <c r="C67" s="293" t="str">
        <f>'6烧主抽电耗'!F65</f>
        <v>乙班</v>
      </c>
      <c r="D67" s="294">
        <v>20.6666666666667</v>
      </c>
      <c r="E67" s="239"/>
      <c r="F67" s="239"/>
      <c r="G67" s="239" t="str">
        <f>IF(_zhuchou5_month_day!E64="","",_zhuchou5_month_day!E64)</f>
        <v/>
      </c>
      <c r="H67" s="239" t="str">
        <f>IF(_zhuchou5_month_day!F64="","",_zhuchou5_month_day!F64)</f>
        <v/>
      </c>
      <c r="I67" s="239"/>
      <c r="J67" s="239"/>
      <c r="K67" s="239" t="str">
        <f>IF(_zhuchou5_month_day!G64="","",_zhuchou5_month_day!G64)</f>
        <v/>
      </c>
      <c r="L67" s="239" t="str">
        <f>IF(_zhuchou5_month_day!H64="","",_zhuchou5_month_day!H64)</f>
        <v/>
      </c>
      <c r="M67" s="239" t="str">
        <f>IF(_zhuchou5_month_day!I64="","",_zhuchou5_month_day!I64)</f>
        <v/>
      </c>
      <c r="N67" s="239" t="str">
        <f>IF(_zhuchou5_month_day!J64="","",_zhuchou5_month_day!J64)</f>
        <v/>
      </c>
      <c r="O67" s="239"/>
      <c r="P67" s="239"/>
      <c r="Q67" s="243"/>
      <c r="R67" s="319"/>
      <c r="S67" s="320"/>
      <c r="T67" s="243"/>
      <c r="U67" s="243"/>
      <c r="V67" s="243" t="str">
        <f>IF(_zhuchou6_month_day!A64="","",_zhuchou6_month_day!A64)</f>
        <v/>
      </c>
      <c r="W67" s="243" t="str">
        <f>IF(_zhuchou6_month_day!B64="","",_zhuchou6_month_day!B64)</f>
        <v/>
      </c>
      <c r="X67" s="243"/>
      <c r="Y67" s="243"/>
      <c r="Z67" s="239" t="str">
        <f>IF(_zhuchou6_month_day!C64="","",_zhuchou6_month_day!C64)</f>
        <v/>
      </c>
      <c r="AA67" s="239" t="str">
        <f>IF(_zhuchou6_month_day!D64="","",_zhuchou6_month_day!D64)</f>
        <v/>
      </c>
      <c r="AB67" s="239" t="str">
        <f>IF(_zhuchou6_month_day!E64="","",_zhuchou6_month_day!E64)</f>
        <v/>
      </c>
      <c r="AC67" s="239" t="str">
        <f>IF(_zhuchou6_month_day!F64="","",_zhuchou6_month_day!F64)</f>
        <v/>
      </c>
      <c r="AD67" s="304"/>
      <c r="AE67" s="304"/>
      <c r="AF67" s="239"/>
      <c r="AG67" s="239"/>
      <c r="AH67" s="154">
        <f t="shared" si="30"/>
        <v>0</v>
      </c>
      <c r="AI67" s="336">
        <f t="shared" si="19"/>
        <v>0</v>
      </c>
      <c r="AJ67" s="336">
        <f t="shared" si="20"/>
        <v>0</v>
      </c>
      <c r="AK67" s="336">
        <f t="shared" si="21"/>
        <v>0</v>
      </c>
      <c r="AL67" s="336">
        <f t="shared" si="22"/>
        <v>0</v>
      </c>
      <c r="AM67" s="336">
        <f t="shared" si="23"/>
        <v>0</v>
      </c>
      <c r="AN67" s="336" t="e">
        <f t="shared" si="24"/>
        <v>#VALUE!</v>
      </c>
      <c r="AO67" s="336" t="e">
        <f t="shared" si="25"/>
        <v>#VALUE!</v>
      </c>
      <c r="AP67" s="336" t="e">
        <f t="shared" si="10"/>
        <v>#VALUE!</v>
      </c>
      <c r="AQ67" s="336" t="e">
        <f t="shared" si="26"/>
        <v>#VALUE!</v>
      </c>
      <c r="AR67" s="336" t="e">
        <f t="shared" si="27"/>
        <v>#VALUE!</v>
      </c>
      <c r="AS67" s="336" t="e">
        <f t="shared" si="11"/>
        <v>#VALUE!</v>
      </c>
      <c r="AT67" s="341">
        <f t="shared" si="29"/>
        <v>21</v>
      </c>
      <c r="AU67" s="342" t="e">
        <f>'5烧主抽电耗'!$A$3+AT67-1</f>
        <v>#VALUE!</v>
      </c>
      <c r="AV67" s="227" t="str">
        <f t="shared" si="28"/>
        <v>乙班</v>
      </c>
    </row>
    <row r="68" spans="1:48">
      <c r="A68" s="236">
        <v>22</v>
      </c>
      <c r="B68" s="236" t="s">
        <v>24</v>
      </c>
      <c r="C68" s="293" t="str">
        <f>'6烧主抽电耗'!F66</f>
        <v>丙班</v>
      </c>
      <c r="D68" s="294">
        <v>21</v>
      </c>
      <c r="E68" s="239"/>
      <c r="F68" s="239"/>
      <c r="G68" s="239" t="str">
        <f>IF(_zhuchou5_month_day!E65="","",_zhuchou5_month_day!E65)</f>
        <v/>
      </c>
      <c r="H68" s="239" t="str">
        <f>IF(_zhuchou5_month_day!F65="","",_zhuchou5_month_day!F65)</f>
        <v/>
      </c>
      <c r="I68" s="239"/>
      <c r="J68" s="239"/>
      <c r="K68" s="239" t="str">
        <f>IF(_zhuchou5_month_day!G65="","",_zhuchou5_month_day!G65)</f>
        <v/>
      </c>
      <c r="L68" s="239" t="str">
        <f>IF(_zhuchou5_month_day!H65="","",_zhuchou5_month_day!H65)</f>
        <v/>
      </c>
      <c r="M68" s="239" t="str">
        <f>IF(_zhuchou5_month_day!I65="","",_zhuchou5_month_day!I65)</f>
        <v/>
      </c>
      <c r="N68" s="239" t="str">
        <f>IF(_zhuchou5_month_day!J65="","",_zhuchou5_month_day!J65)</f>
        <v/>
      </c>
      <c r="O68" s="239"/>
      <c r="P68" s="239"/>
      <c r="Q68" s="239"/>
      <c r="R68" s="319"/>
      <c r="S68" s="320"/>
      <c r="T68" s="243"/>
      <c r="U68" s="243"/>
      <c r="V68" s="243" t="str">
        <f>IF(_zhuchou6_month_day!A65="","",_zhuchou6_month_day!A65)</f>
        <v/>
      </c>
      <c r="W68" s="243" t="str">
        <f>IF(_zhuchou6_month_day!B65="","",_zhuchou6_month_day!B65)</f>
        <v/>
      </c>
      <c r="X68" s="243"/>
      <c r="Y68" s="243"/>
      <c r="Z68" s="239" t="str">
        <f>IF(_zhuchou6_month_day!C65="","",_zhuchou6_month_day!C65)</f>
        <v/>
      </c>
      <c r="AA68" s="239" t="str">
        <f>IF(_zhuchou6_month_day!D65="","",_zhuchou6_month_day!D65)</f>
        <v/>
      </c>
      <c r="AB68" s="239" t="str">
        <f>IF(_zhuchou6_month_day!E65="","",_zhuchou6_month_day!E65)</f>
        <v/>
      </c>
      <c r="AC68" s="239" t="str">
        <f>IF(_zhuchou6_month_day!F65="","",_zhuchou6_month_day!F65)</f>
        <v/>
      </c>
      <c r="AD68" s="304"/>
      <c r="AE68" s="304"/>
      <c r="AF68" s="239"/>
      <c r="AG68" s="239"/>
      <c r="AH68" s="154">
        <f t="shared" si="30"/>
        <v>0</v>
      </c>
      <c r="AI68" s="336">
        <f t="shared" si="19"/>
        <v>0</v>
      </c>
      <c r="AJ68" s="336">
        <f t="shared" si="20"/>
        <v>0</v>
      </c>
      <c r="AK68" s="336">
        <f t="shared" si="21"/>
        <v>0</v>
      </c>
      <c r="AL68" s="336">
        <f t="shared" si="22"/>
        <v>0</v>
      </c>
      <c r="AM68" s="336">
        <f t="shared" si="23"/>
        <v>0</v>
      </c>
      <c r="AN68" s="336" t="e">
        <f t="shared" si="24"/>
        <v>#VALUE!</v>
      </c>
      <c r="AO68" s="336" t="e">
        <f t="shared" si="25"/>
        <v>#VALUE!</v>
      </c>
      <c r="AP68" s="336" t="e">
        <f t="shared" si="10"/>
        <v>#VALUE!</v>
      </c>
      <c r="AQ68" s="336" t="e">
        <f t="shared" si="26"/>
        <v>#VALUE!</v>
      </c>
      <c r="AR68" s="336" t="e">
        <f t="shared" si="27"/>
        <v>#VALUE!</v>
      </c>
      <c r="AS68" s="336" t="e">
        <f t="shared" si="11"/>
        <v>#VALUE!</v>
      </c>
      <c r="AT68" s="341">
        <f t="shared" si="29"/>
        <v>22</v>
      </c>
      <c r="AU68" s="342" t="e">
        <f>'5烧主抽电耗'!$A$3+AT68-1</f>
        <v>#VALUE!</v>
      </c>
      <c r="AV68" s="227" t="str">
        <f t="shared" si="28"/>
        <v>丙班</v>
      </c>
    </row>
    <row r="69" spans="1:48">
      <c r="A69" s="236"/>
      <c r="B69" s="236" t="s">
        <v>25</v>
      </c>
      <c r="C69" s="293" t="str">
        <f>'6烧主抽电耗'!F67</f>
        <v>丁班</v>
      </c>
      <c r="D69" s="294">
        <v>21.3333333333333</v>
      </c>
      <c r="E69" s="239"/>
      <c r="F69" s="239"/>
      <c r="G69" s="239" t="str">
        <f>IF(_zhuchou5_month_day!E66="","",_zhuchou5_month_day!E66)</f>
        <v/>
      </c>
      <c r="H69" s="239" t="str">
        <f>IF(_zhuchou5_month_day!F66="","",_zhuchou5_month_day!F66)</f>
        <v/>
      </c>
      <c r="I69" s="239"/>
      <c r="J69" s="239"/>
      <c r="K69" s="239" t="str">
        <f>IF(_zhuchou5_month_day!G66="","",_zhuchou5_month_day!G66)</f>
        <v/>
      </c>
      <c r="L69" s="239" t="str">
        <f>IF(_zhuchou5_month_day!H66="","",_zhuchou5_month_day!H66)</f>
        <v/>
      </c>
      <c r="M69" s="239" t="str">
        <f>IF(_zhuchou5_month_day!I66="","",_zhuchou5_month_day!I66)</f>
        <v/>
      </c>
      <c r="N69" s="239" t="str">
        <f>IF(_zhuchou5_month_day!J66="","",_zhuchou5_month_day!J66)</f>
        <v/>
      </c>
      <c r="O69" s="239"/>
      <c r="P69" s="239"/>
      <c r="Q69" s="243"/>
      <c r="R69" s="319"/>
      <c r="S69" s="320"/>
      <c r="T69" s="253"/>
      <c r="U69" s="239"/>
      <c r="V69" s="243" t="str">
        <f>IF(_zhuchou6_month_day!A66="","",_zhuchou6_month_day!A66)</f>
        <v/>
      </c>
      <c r="W69" s="243" t="str">
        <f>IF(_zhuchou6_month_day!B66="","",_zhuchou6_month_day!B66)</f>
        <v/>
      </c>
      <c r="X69" s="243"/>
      <c r="Y69" s="243"/>
      <c r="Z69" s="239" t="str">
        <f>IF(_zhuchou6_month_day!C66="","",_zhuchou6_month_day!C66)</f>
        <v/>
      </c>
      <c r="AA69" s="239" t="str">
        <f>IF(_zhuchou6_month_day!D66="","",_zhuchou6_month_day!D66)</f>
        <v/>
      </c>
      <c r="AB69" s="239" t="str">
        <f>IF(_zhuchou6_month_day!E66="","",_zhuchou6_month_day!E66)</f>
        <v/>
      </c>
      <c r="AC69" s="239" t="str">
        <f>IF(_zhuchou6_month_day!F66="","",_zhuchou6_month_day!F66)</f>
        <v/>
      </c>
      <c r="AD69" s="304"/>
      <c r="AE69" s="304"/>
      <c r="AF69" s="239"/>
      <c r="AG69" s="239"/>
      <c r="AH69" s="154">
        <f t="shared" si="30"/>
        <v>0</v>
      </c>
      <c r="AI69" s="336">
        <f t="shared" si="19"/>
        <v>0</v>
      </c>
      <c r="AJ69" s="336">
        <f t="shared" si="20"/>
        <v>0</v>
      </c>
      <c r="AK69" s="336">
        <f t="shared" si="21"/>
        <v>0</v>
      </c>
      <c r="AL69" s="336">
        <f t="shared" si="22"/>
        <v>0</v>
      </c>
      <c r="AM69" s="336">
        <f t="shared" si="23"/>
        <v>0</v>
      </c>
      <c r="AN69" s="336" t="e">
        <f t="shared" si="24"/>
        <v>#VALUE!</v>
      </c>
      <c r="AO69" s="336" t="e">
        <f t="shared" si="25"/>
        <v>#VALUE!</v>
      </c>
      <c r="AP69" s="336" t="e">
        <f t="shared" si="10"/>
        <v>#VALUE!</v>
      </c>
      <c r="AQ69" s="336" t="e">
        <f t="shared" si="26"/>
        <v>#VALUE!</v>
      </c>
      <c r="AR69" s="336" t="e">
        <f t="shared" si="27"/>
        <v>#VALUE!</v>
      </c>
      <c r="AS69" s="336" t="e">
        <f t="shared" si="11"/>
        <v>#VALUE!</v>
      </c>
      <c r="AT69" s="341">
        <f t="shared" si="29"/>
        <v>22</v>
      </c>
      <c r="AU69" s="342" t="e">
        <f>'5烧主抽电耗'!$A$3+AT69-1</f>
        <v>#VALUE!</v>
      </c>
      <c r="AV69" s="227" t="str">
        <f t="shared" si="28"/>
        <v>丁班</v>
      </c>
    </row>
    <row r="70" spans="1:48">
      <c r="A70" s="236"/>
      <c r="B70" s="236" t="s">
        <v>26</v>
      </c>
      <c r="C70" s="293" t="str">
        <f>'6烧主抽电耗'!F68</f>
        <v>甲班</v>
      </c>
      <c r="D70" s="294">
        <v>21.6666666666667</v>
      </c>
      <c r="E70" s="239"/>
      <c r="F70" s="239"/>
      <c r="G70" s="239" t="str">
        <f>IF(_zhuchou5_month_day!E67="","",_zhuchou5_month_day!E67)</f>
        <v/>
      </c>
      <c r="H70" s="239" t="str">
        <f>IF(_zhuchou5_month_day!F67="","",_zhuchou5_month_day!F67)</f>
        <v/>
      </c>
      <c r="I70" s="239"/>
      <c r="J70" s="239"/>
      <c r="K70" s="239" t="str">
        <f>IF(_zhuchou5_month_day!G67="","",_zhuchou5_month_day!G67)</f>
        <v/>
      </c>
      <c r="L70" s="239" t="str">
        <f>IF(_zhuchou5_month_day!H67="","",_zhuchou5_month_day!H67)</f>
        <v/>
      </c>
      <c r="M70" s="239" t="str">
        <f>IF(_zhuchou5_month_day!I67="","",_zhuchou5_month_day!I67)</f>
        <v/>
      </c>
      <c r="N70" s="239" t="str">
        <f>IF(_zhuchou5_month_day!J67="","",_zhuchou5_month_day!J67)</f>
        <v/>
      </c>
      <c r="O70" s="239"/>
      <c r="P70" s="239"/>
      <c r="Q70" s="239"/>
      <c r="R70" s="319"/>
      <c r="S70" s="320"/>
      <c r="T70" s="253"/>
      <c r="U70" s="239"/>
      <c r="V70" s="243" t="str">
        <f>IF(_zhuchou6_month_day!A67="","",_zhuchou6_month_day!A67)</f>
        <v/>
      </c>
      <c r="W70" s="243" t="str">
        <f>IF(_zhuchou6_month_day!B67="","",_zhuchou6_month_day!B67)</f>
        <v/>
      </c>
      <c r="X70" s="243"/>
      <c r="Y70" s="243"/>
      <c r="Z70" s="239" t="str">
        <f>IF(_zhuchou6_month_day!C67="","",_zhuchou6_month_day!C67)</f>
        <v/>
      </c>
      <c r="AA70" s="239" t="str">
        <f>IF(_zhuchou6_month_day!D67="","",_zhuchou6_month_day!D67)</f>
        <v/>
      </c>
      <c r="AB70" s="239" t="str">
        <f>IF(_zhuchou6_month_day!E67="","",_zhuchou6_month_day!E67)</f>
        <v/>
      </c>
      <c r="AC70" s="239" t="str">
        <f>IF(_zhuchou6_month_day!F67="","",_zhuchou6_month_day!F67)</f>
        <v/>
      </c>
      <c r="AD70" s="304"/>
      <c r="AE70" s="304"/>
      <c r="AF70" s="239"/>
      <c r="AG70" s="239"/>
      <c r="AH70" s="154">
        <f t="shared" si="30"/>
        <v>0</v>
      </c>
      <c r="AI70" s="336">
        <f t="shared" ref="AI70:AI97" si="31">(F71-F70)*3</f>
        <v>0</v>
      </c>
      <c r="AJ70" s="336">
        <f t="shared" ref="AJ70:AJ97" si="32">AH70+AI70</f>
        <v>0</v>
      </c>
      <c r="AK70" s="336">
        <f t="shared" ref="AK70:AK95" si="33">(T73-T72)*3</f>
        <v>0</v>
      </c>
      <c r="AL70" s="336">
        <f t="shared" ref="AL70:AL95" si="34">(U73-U72)*3</f>
        <v>0</v>
      </c>
      <c r="AM70" s="336">
        <f t="shared" ref="AM70:AM97" si="35">AK70+AL70</f>
        <v>0</v>
      </c>
      <c r="AN70" s="336" t="e">
        <f t="shared" ref="AN70:AN97" si="36">G70*10000*(8-O70)*1.732*I70/1000</f>
        <v>#VALUE!</v>
      </c>
      <c r="AO70" s="336" t="e">
        <f t="shared" ref="AO70:AO97" si="37">H70*10000*(8-P70)*1.732*J70/1000</f>
        <v>#VALUE!</v>
      </c>
      <c r="AP70" s="336" t="e">
        <f t="shared" ref="AP70:AP97" si="38">AN70+AO70</f>
        <v>#VALUE!</v>
      </c>
      <c r="AQ70" s="336" t="e">
        <f t="shared" ref="AQ70:AQ96" si="39">V72*10000*(8-$AD72)*1.732*X72/1000</f>
        <v>#VALUE!</v>
      </c>
      <c r="AR70" s="336" t="e">
        <f t="shared" ref="AR70:AR96" si="40">W72*10000*(8-$AD72)*1.732*Y72/1000</f>
        <v>#VALUE!</v>
      </c>
      <c r="AS70" s="336" t="e">
        <f t="shared" ref="AS70:AS97" si="41">AQ70+AR70</f>
        <v>#VALUE!</v>
      </c>
      <c r="AT70" s="341">
        <f t="shared" si="29"/>
        <v>22</v>
      </c>
      <c r="AU70" s="342" t="e">
        <f>'5烧主抽电耗'!$A$3+AT70-1</f>
        <v>#VALUE!</v>
      </c>
      <c r="AV70" s="227" t="str">
        <f t="shared" ref="AV70:AV97" si="42">C70</f>
        <v>甲班</v>
      </c>
    </row>
    <row r="71" spans="1:48">
      <c r="A71" s="236">
        <v>23</v>
      </c>
      <c r="B71" s="236" t="s">
        <v>24</v>
      </c>
      <c r="C71" s="293" t="str">
        <f>'6烧主抽电耗'!F69</f>
        <v>丙班</v>
      </c>
      <c r="D71" s="294">
        <v>22</v>
      </c>
      <c r="E71" s="239"/>
      <c r="F71" s="239"/>
      <c r="G71" s="239" t="str">
        <f>IF(_zhuchou5_month_day!E68="","",_zhuchou5_month_day!E68)</f>
        <v/>
      </c>
      <c r="H71" s="239" t="str">
        <f>IF(_zhuchou5_month_day!F68="","",_zhuchou5_month_day!F68)</f>
        <v/>
      </c>
      <c r="I71" s="239"/>
      <c r="J71" s="239"/>
      <c r="K71" s="239" t="str">
        <f>IF(_zhuchou5_month_day!G68="","",_zhuchou5_month_day!G68)</f>
        <v/>
      </c>
      <c r="L71" s="239" t="str">
        <f>IF(_zhuchou5_month_day!H68="","",_zhuchou5_month_day!H68)</f>
        <v/>
      </c>
      <c r="M71" s="239" t="str">
        <f>IF(_zhuchou5_month_day!I68="","",_zhuchou5_month_day!I68)</f>
        <v/>
      </c>
      <c r="N71" s="239" t="str">
        <f>IF(_zhuchou5_month_day!J68="","",_zhuchou5_month_day!J68)</f>
        <v/>
      </c>
      <c r="O71" s="239"/>
      <c r="P71" s="239"/>
      <c r="Q71" s="239"/>
      <c r="R71" s="319"/>
      <c r="S71" s="320"/>
      <c r="T71" s="253"/>
      <c r="U71" s="239"/>
      <c r="V71" s="243" t="str">
        <f>IF(_zhuchou6_month_day!A68="","",_zhuchou6_month_day!A68)</f>
        <v/>
      </c>
      <c r="W71" s="243" t="str">
        <f>IF(_zhuchou6_month_day!B68="","",_zhuchou6_month_day!B68)</f>
        <v/>
      </c>
      <c r="X71" s="243"/>
      <c r="Y71" s="243"/>
      <c r="Z71" s="239" t="str">
        <f>IF(_zhuchou6_month_day!C68="","",_zhuchou6_month_day!C68)</f>
        <v/>
      </c>
      <c r="AA71" s="239" t="str">
        <f>IF(_zhuchou6_month_day!D68="","",_zhuchou6_month_day!D68)</f>
        <v/>
      </c>
      <c r="AB71" s="239" t="str">
        <f>IF(_zhuchou6_month_day!E68="","",_zhuchou6_month_day!E68)</f>
        <v/>
      </c>
      <c r="AC71" s="239" t="str">
        <f>IF(_zhuchou6_month_day!F68="","",_zhuchou6_month_day!F68)</f>
        <v/>
      </c>
      <c r="AD71" s="304"/>
      <c r="AE71" s="304"/>
      <c r="AF71" s="239"/>
      <c r="AG71" s="239"/>
      <c r="AH71" s="154">
        <f t="shared" si="30"/>
        <v>0</v>
      </c>
      <c r="AI71" s="336">
        <f t="shared" si="31"/>
        <v>0</v>
      </c>
      <c r="AJ71" s="336">
        <f t="shared" si="32"/>
        <v>0</v>
      </c>
      <c r="AK71" s="336">
        <f t="shared" si="33"/>
        <v>0</v>
      </c>
      <c r="AL71" s="336">
        <f t="shared" si="34"/>
        <v>0</v>
      </c>
      <c r="AM71" s="336">
        <f t="shared" si="35"/>
        <v>0</v>
      </c>
      <c r="AN71" s="336" t="e">
        <f t="shared" si="36"/>
        <v>#VALUE!</v>
      </c>
      <c r="AO71" s="336" t="e">
        <f t="shared" si="37"/>
        <v>#VALUE!</v>
      </c>
      <c r="AP71" s="336" t="e">
        <f t="shared" si="38"/>
        <v>#VALUE!</v>
      </c>
      <c r="AQ71" s="336" t="e">
        <f t="shared" si="39"/>
        <v>#VALUE!</v>
      </c>
      <c r="AR71" s="336" t="e">
        <f t="shared" si="40"/>
        <v>#VALUE!</v>
      </c>
      <c r="AS71" s="336" t="e">
        <f t="shared" si="41"/>
        <v>#VALUE!</v>
      </c>
      <c r="AT71" s="341">
        <f t="shared" si="29"/>
        <v>23</v>
      </c>
      <c r="AU71" s="342" t="e">
        <f>'5烧主抽电耗'!$A$3+AT71-1</f>
        <v>#VALUE!</v>
      </c>
      <c r="AV71" s="227" t="str">
        <f t="shared" si="42"/>
        <v>丙班</v>
      </c>
    </row>
    <row r="72" spans="1:48">
      <c r="A72" s="236"/>
      <c r="B72" s="236" t="s">
        <v>25</v>
      </c>
      <c r="C72" s="293" t="str">
        <f>'6烧主抽电耗'!F70</f>
        <v>丁班</v>
      </c>
      <c r="D72" s="294">
        <v>22.3333333333333</v>
      </c>
      <c r="E72" s="239"/>
      <c r="F72" s="239"/>
      <c r="G72" s="239" t="str">
        <f>IF(_zhuchou5_month_day!E69="","",_zhuchou5_month_day!E69)</f>
        <v/>
      </c>
      <c r="H72" s="239" t="str">
        <f>IF(_zhuchou5_month_day!F69="","",_zhuchou5_month_day!F69)</f>
        <v/>
      </c>
      <c r="I72" s="239"/>
      <c r="J72" s="239"/>
      <c r="K72" s="239" t="str">
        <f>IF(_zhuchou5_month_day!G69="","",_zhuchou5_month_day!G69)</f>
        <v/>
      </c>
      <c r="L72" s="239" t="str">
        <f>IF(_zhuchou5_month_day!H69="","",_zhuchou5_month_day!H69)</f>
        <v/>
      </c>
      <c r="M72" s="239" t="str">
        <f>IF(_zhuchou5_month_day!I69="","",_zhuchou5_month_day!I69)</f>
        <v/>
      </c>
      <c r="N72" s="239" t="str">
        <f>IF(_zhuchou5_month_day!J69="","",_zhuchou5_month_day!J69)</f>
        <v/>
      </c>
      <c r="O72" s="239"/>
      <c r="P72" s="239"/>
      <c r="Q72" s="243"/>
      <c r="R72" s="319"/>
      <c r="S72" s="320"/>
      <c r="T72" s="253"/>
      <c r="U72" s="239"/>
      <c r="V72" s="243" t="str">
        <f>IF(_zhuchou6_month_day!A69="","",_zhuchou6_month_day!A69)</f>
        <v/>
      </c>
      <c r="W72" s="243" t="str">
        <f>IF(_zhuchou6_month_day!B69="","",_zhuchou6_month_day!B69)</f>
        <v/>
      </c>
      <c r="X72" s="243"/>
      <c r="Y72" s="243"/>
      <c r="Z72" s="239" t="str">
        <f>IF(_zhuchou6_month_day!C69="","",_zhuchou6_month_day!C69)</f>
        <v/>
      </c>
      <c r="AA72" s="239" t="str">
        <f>IF(_zhuchou6_month_day!D69="","",_zhuchou6_month_day!D69)</f>
        <v/>
      </c>
      <c r="AB72" s="239" t="str">
        <f>IF(_zhuchou6_month_day!E69="","",_zhuchou6_month_day!E69)</f>
        <v/>
      </c>
      <c r="AC72" s="239" t="str">
        <f>IF(_zhuchou6_month_day!F69="","",_zhuchou6_month_day!F69)</f>
        <v/>
      </c>
      <c r="AD72" s="304"/>
      <c r="AE72" s="304"/>
      <c r="AF72" s="239"/>
      <c r="AG72" s="338"/>
      <c r="AH72" s="154">
        <f t="shared" si="30"/>
        <v>0</v>
      </c>
      <c r="AI72" s="336">
        <f t="shared" si="31"/>
        <v>0</v>
      </c>
      <c r="AJ72" s="336">
        <f t="shared" si="32"/>
        <v>0</v>
      </c>
      <c r="AK72" s="336">
        <f t="shared" si="33"/>
        <v>0</v>
      </c>
      <c r="AL72" s="336">
        <f t="shared" si="34"/>
        <v>0</v>
      </c>
      <c r="AM72" s="336">
        <f t="shared" si="35"/>
        <v>0</v>
      </c>
      <c r="AN72" s="336" t="e">
        <f t="shared" si="36"/>
        <v>#VALUE!</v>
      </c>
      <c r="AO72" s="336" t="e">
        <f t="shared" si="37"/>
        <v>#VALUE!</v>
      </c>
      <c r="AP72" s="336" t="e">
        <f t="shared" si="38"/>
        <v>#VALUE!</v>
      </c>
      <c r="AQ72" s="336" t="e">
        <f t="shared" si="39"/>
        <v>#VALUE!</v>
      </c>
      <c r="AR72" s="336" t="e">
        <f t="shared" si="40"/>
        <v>#VALUE!</v>
      </c>
      <c r="AS72" s="336" t="e">
        <f t="shared" si="41"/>
        <v>#VALUE!</v>
      </c>
      <c r="AT72" s="341">
        <f t="shared" ref="AT72:AT97" si="43">AT69+1</f>
        <v>23</v>
      </c>
      <c r="AU72" s="342" t="e">
        <f>'5烧主抽电耗'!$A$3+AT72-1</f>
        <v>#VALUE!</v>
      </c>
      <c r="AV72" s="227" t="str">
        <f t="shared" si="42"/>
        <v>丁班</v>
      </c>
    </row>
    <row r="73" spans="1:48">
      <c r="A73" s="236"/>
      <c r="B73" s="236" t="s">
        <v>26</v>
      </c>
      <c r="C73" s="293" t="str">
        <f>'6烧主抽电耗'!F71</f>
        <v>甲班</v>
      </c>
      <c r="D73" s="294">
        <v>22.6666666666667</v>
      </c>
      <c r="E73" s="239"/>
      <c r="F73" s="239"/>
      <c r="G73" s="239" t="str">
        <f>IF(_zhuchou5_month_day!E70="","",_zhuchou5_month_day!E70)</f>
        <v/>
      </c>
      <c r="H73" s="239" t="str">
        <f>IF(_zhuchou5_month_day!F70="","",_zhuchou5_month_day!F70)</f>
        <v/>
      </c>
      <c r="I73" s="239"/>
      <c r="J73" s="239"/>
      <c r="K73" s="239" t="str">
        <f>IF(_zhuchou5_month_day!G70="","",_zhuchou5_month_day!G70)</f>
        <v/>
      </c>
      <c r="L73" s="239" t="str">
        <f>IF(_zhuchou5_month_day!H70="","",_zhuchou5_month_day!H70)</f>
        <v/>
      </c>
      <c r="M73" s="239" t="str">
        <f>IF(_zhuchou5_month_day!I70="","",_zhuchou5_month_day!I70)</f>
        <v/>
      </c>
      <c r="N73" s="239" t="str">
        <f>IF(_zhuchou5_month_day!J70="","",_zhuchou5_month_day!J70)</f>
        <v/>
      </c>
      <c r="O73" s="239"/>
      <c r="P73" s="239"/>
      <c r="Q73" s="239"/>
      <c r="R73" s="319"/>
      <c r="S73" s="320"/>
      <c r="T73" s="253"/>
      <c r="U73" s="239"/>
      <c r="V73" s="243" t="str">
        <f>IF(_zhuchou6_month_day!A70="","",_zhuchou6_month_day!A70)</f>
        <v/>
      </c>
      <c r="W73" s="243" t="str">
        <f>IF(_zhuchou6_month_day!B70="","",_zhuchou6_month_day!B70)</f>
        <v/>
      </c>
      <c r="X73" s="243"/>
      <c r="Y73" s="243"/>
      <c r="Z73" s="239" t="str">
        <f>IF(_zhuchou6_month_day!C70="","",_zhuchou6_month_day!C70)</f>
        <v/>
      </c>
      <c r="AA73" s="239" t="str">
        <f>IF(_zhuchou6_month_day!D70="","",_zhuchou6_month_day!D70)</f>
        <v/>
      </c>
      <c r="AB73" s="239" t="str">
        <f>IF(_zhuchou6_month_day!E70="","",_zhuchou6_month_day!E70)</f>
        <v/>
      </c>
      <c r="AC73" s="239" t="str">
        <f>IF(_zhuchou6_month_day!F70="","",_zhuchou6_month_day!F70)</f>
        <v/>
      </c>
      <c r="AD73" s="304"/>
      <c r="AE73" s="304"/>
      <c r="AF73" s="239"/>
      <c r="AG73" s="239"/>
      <c r="AH73" s="154">
        <f t="shared" si="30"/>
        <v>0</v>
      </c>
      <c r="AI73" s="336">
        <f t="shared" si="31"/>
        <v>0</v>
      </c>
      <c r="AJ73" s="336">
        <f t="shared" si="32"/>
        <v>0</v>
      </c>
      <c r="AK73" s="336">
        <f t="shared" si="33"/>
        <v>0</v>
      </c>
      <c r="AL73" s="336">
        <f t="shared" si="34"/>
        <v>0</v>
      </c>
      <c r="AM73" s="336">
        <f t="shared" si="35"/>
        <v>0</v>
      </c>
      <c r="AN73" s="336" t="e">
        <f t="shared" si="36"/>
        <v>#VALUE!</v>
      </c>
      <c r="AO73" s="336" t="e">
        <f t="shared" si="37"/>
        <v>#VALUE!</v>
      </c>
      <c r="AP73" s="336" t="e">
        <f t="shared" si="38"/>
        <v>#VALUE!</v>
      </c>
      <c r="AQ73" s="336" t="e">
        <f t="shared" si="39"/>
        <v>#VALUE!</v>
      </c>
      <c r="AR73" s="336" t="e">
        <f t="shared" si="40"/>
        <v>#VALUE!</v>
      </c>
      <c r="AS73" s="336" t="e">
        <f t="shared" si="41"/>
        <v>#VALUE!</v>
      </c>
      <c r="AT73" s="341">
        <f t="shared" si="43"/>
        <v>23</v>
      </c>
      <c r="AU73" s="342" t="e">
        <f>'5烧主抽电耗'!$A$3+AT73-1</f>
        <v>#VALUE!</v>
      </c>
      <c r="AV73" s="227" t="str">
        <f t="shared" si="42"/>
        <v>甲班</v>
      </c>
    </row>
    <row r="74" spans="1:48">
      <c r="A74" s="236">
        <v>24</v>
      </c>
      <c r="B74" s="236" t="s">
        <v>24</v>
      </c>
      <c r="C74" s="293" t="str">
        <f>'6烧主抽电耗'!F72</f>
        <v>乙班</v>
      </c>
      <c r="D74" s="294">
        <v>23</v>
      </c>
      <c r="E74" s="244"/>
      <c r="F74" s="244"/>
      <c r="G74" s="244" t="str">
        <f>IF(_zhuchou5_month_day!E71="","",_zhuchou5_month_day!E71)</f>
        <v/>
      </c>
      <c r="H74" s="244" t="str">
        <f>IF(_zhuchou5_month_day!F71="","",_zhuchou5_month_day!F71)</f>
        <v/>
      </c>
      <c r="I74" s="244"/>
      <c r="J74" s="244"/>
      <c r="K74" s="244" t="str">
        <f>IF(_zhuchou5_month_day!G71="","",_zhuchou5_month_day!G71)</f>
        <v/>
      </c>
      <c r="L74" s="244" t="str">
        <f>IF(_zhuchou5_month_day!H71="","",_zhuchou5_month_day!H71)</f>
        <v/>
      </c>
      <c r="M74" s="244" t="str">
        <f>IF(_zhuchou5_month_day!I71="","",_zhuchou5_month_day!I71)</f>
        <v/>
      </c>
      <c r="N74" s="244" t="str">
        <f>IF(_zhuchou5_month_day!J71="","",_zhuchou5_month_day!J71)</f>
        <v/>
      </c>
      <c r="O74" s="244"/>
      <c r="P74" s="244"/>
      <c r="Q74" s="243"/>
      <c r="R74" s="351"/>
      <c r="S74" s="322"/>
      <c r="T74" s="253"/>
      <c r="U74" s="239"/>
      <c r="V74" s="243" t="str">
        <f>IF(_zhuchou6_month_day!A71="","",_zhuchou6_month_day!A71)</f>
        <v/>
      </c>
      <c r="W74" s="243" t="str">
        <f>IF(_zhuchou6_month_day!B71="","",_zhuchou6_month_day!B71)</f>
        <v/>
      </c>
      <c r="X74" s="243"/>
      <c r="Y74" s="243"/>
      <c r="Z74" s="239" t="str">
        <f>IF(_zhuchou6_month_day!C71="","",_zhuchou6_month_day!C71)</f>
        <v/>
      </c>
      <c r="AA74" s="239" t="str">
        <f>IF(_zhuchou6_month_day!D71="","",_zhuchou6_month_day!D71)</f>
        <v/>
      </c>
      <c r="AB74" s="239" t="str">
        <f>IF(_zhuchou6_month_day!E71="","",_zhuchou6_month_day!E71)</f>
        <v/>
      </c>
      <c r="AC74" s="239" t="str">
        <f>IF(_zhuchou6_month_day!F71="","",_zhuchou6_month_day!F71)</f>
        <v/>
      </c>
      <c r="AD74" s="304"/>
      <c r="AE74" s="304"/>
      <c r="AF74" s="239"/>
      <c r="AG74" s="338"/>
      <c r="AH74" s="154">
        <f t="shared" si="30"/>
        <v>0</v>
      </c>
      <c r="AI74" s="336">
        <f t="shared" si="31"/>
        <v>0</v>
      </c>
      <c r="AJ74" s="336">
        <f t="shared" si="32"/>
        <v>0</v>
      </c>
      <c r="AK74" s="336">
        <f t="shared" si="33"/>
        <v>0</v>
      </c>
      <c r="AL74" s="336">
        <f t="shared" si="34"/>
        <v>0</v>
      </c>
      <c r="AM74" s="336">
        <f t="shared" si="35"/>
        <v>0</v>
      </c>
      <c r="AN74" s="336" t="e">
        <f t="shared" si="36"/>
        <v>#VALUE!</v>
      </c>
      <c r="AO74" s="336" t="e">
        <f t="shared" si="37"/>
        <v>#VALUE!</v>
      </c>
      <c r="AP74" s="336" t="e">
        <f t="shared" si="38"/>
        <v>#VALUE!</v>
      </c>
      <c r="AQ74" s="336" t="e">
        <f t="shared" si="39"/>
        <v>#VALUE!</v>
      </c>
      <c r="AR74" s="336" t="e">
        <f t="shared" si="40"/>
        <v>#VALUE!</v>
      </c>
      <c r="AS74" s="336" t="e">
        <f t="shared" si="41"/>
        <v>#VALUE!</v>
      </c>
      <c r="AT74" s="341">
        <f t="shared" si="43"/>
        <v>24</v>
      </c>
      <c r="AU74" s="342" t="e">
        <f>'5烧主抽电耗'!$A$3+AT74-1</f>
        <v>#VALUE!</v>
      </c>
      <c r="AV74" s="227" t="str">
        <f t="shared" si="42"/>
        <v>乙班</v>
      </c>
    </row>
    <row r="75" spans="1:48">
      <c r="A75" s="236"/>
      <c r="B75" s="236" t="s">
        <v>25</v>
      </c>
      <c r="C75" s="293" t="str">
        <f>'6烧主抽电耗'!F73</f>
        <v>丙班</v>
      </c>
      <c r="D75" s="294">
        <v>23.3333333333333</v>
      </c>
      <c r="E75" s="267"/>
      <c r="F75" s="267"/>
      <c r="G75" s="267" t="str">
        <f>IF(_zhuchou5_month_day!E72="","",_zhuchou5_month_day!E72)</f>
        <v/>
      </c>
      <c r="H75" s="267" t="str">
        <f>IF(_zhuchou5_month_day!F72="","",_zhuchou5_month_day!F72)</f>
        <v/>
      </c>
      <c r="I75" s="267"/>
      <c r="J75" s="267"/>
      <c r="K75" s="267" t="str">
        <f>IF(_zhuchou5_month_day!G72="","",_zhuchou5_month_day!G72)</f>
        <v/>
      </c>
      <c r="L75" s="267" t="str">
        <f>IF(_zhuchou5_month_day!H72="","",_zhuchou5_month_day!H72)</f>
        <v/>
      </c>
      <c r="M75" s="267" t="str">
        <f>IF(_zhuchou5_month_day!I72="","",_zhuchou5_month_day!I72)</f>
        <v/>
      </c>
      <c r="N75" s="267" t="str">
        <f>IF(_zhuchou5_month_day!J72="","",_zhuchou5_month_day!J72)</f>
        <v/>
      </c>
      <c r="O75" s="267"/>
      <c r="P75" s="267"/>
      <c r="Q75" s="243"/>
      <c r="R75" s="352"/>
      <c r="S75" s="353"/>
      <c r="T75" s="253"/>
      <c r="U75" s="239"/>
      <c r="V75" s="243" t="str">
        <f>IF(_zhuchou6_month_day!A72="","",_zhuchou6_month_day!A72)</f>
        <v/>
      </c>
      <c r="W75" s="243" t="str">
        <f>IF(_zhuchou6_month_day!B72="","",_zhuchou6_month_day!B72)</f>
        <v/>
      </c>
      <c r="X75" s="243"/>
      <c r="Y75" s="243"/>
      <c r="Z75" s="239" t="str">
        <f>IF(_zhuchou6_month_day!C72="","",_zhuchou6_month_day!C72)</f>
        <v/>
      </c>
      <c r="AA75" s="239" t="str">
        <f>IF(_zhuchou6_month_day!D72="","",_zhuchou6_month_day!D72)</f>
        <v/>
      </c>
      <c r="AB75" s="239" t="str">
        <f>IF(_zhuchou6_month_day!E72="","",_zhuchou6_month_day!E72)</f>
        <v/>
      </c>
      <c r="AC75" s="239" t="str">
        <f>IF(_zhuchou6_month_day!F72="","",_zhuchou6_month_day!F72)</f>
        <v/>
      </c>
      <c r="AD75" s="304"/>
      <c r="AE75" s="304"/>
      <c r="AF75" s="239"/>
      <c r="AG75" s="239"/>
      <c r="AH75" s="154">
        <f t="shared" si="30"/>
        <v>0</v>
      </c>
      <c r="AI75" s="336">
        <f t="shared" si="31"/>
        <v>0</v>
      </c>
      <c r="AJ75" s="336">
        <f t="shared" si="32"/>
        <v>0</v>
      </c>
      <c r="AK75" s="336">
        <f t="shared" si="33"/>
        <v>0</v>
      </c>
      <c r="AL75" s="336">
        <f t="shared" si="34"/>
        <v>0</v>
      </c>
      <c r="AM75" s="336">
        <f t="shared" si="35"/>
        <v>0</v>
      </c>
      <c r="AN75" s="336" t="e">
        <f t="shared" si="36"/>
        <v>#VALUE!</v>
      </c>
      <c r="AO75" s="336" t="e">
        <f t="shared" si="37"/>
        <v>#VALUE!</v>
      </c>
      <c r="AP75" s="336" t="e">
        <f t="shared" si="38"/>
        <v>#VALUE!</v>
      </c>
      <c r="AQ75" s="336" t="e">
        <f t="shared" si="39"/>
        <v>#VALUE!</v>
      </c>
      <c r="AR75" s="336" t="e">
        <f t="shared" si="40"/>
        <v>#VALUE!</v>
      </c>
      <c r="AS75" s="336" t="e">
        <f t="shared" si="41"/>
        <v>#VALUE!</v>
      </c>
      <c r="AT75" s="341">
        <f t="shared" si="43"/>
        <v>24</v>
      </c>
      <c r="AU75" s="342" t="e">
        <f>'5烧主抽电耗'!$A$3+AT75-1</f>
        <v>#VALUE!</v>
      </c>
      <c r="AV75" s="227" t="str">
        <f t="shared" si="42"/>
        <v>丙班</v>
      </c>
    </row>
    <row r="76" spans="1:48">
      <c r="A76" s="236"/>
      <c r="B76" s="236" t="s">
        <v>26</v>
      </c>
      <c r="C76" s="293" t="str">
        <f>'6烧主抽电耗'!F74</f>
        <v>丁班</v>
      </c>
      <c r="D76" s="294">
        <v>23.6666666666667</v>
      </c>
      <c r="E76" s="243"/>
      <c r="F76" s="244"/>
      <c r="G76" s="244" t="str">
        <f>IF(_zhuchou5_month_day!E73="","",_zhuchou5_month_day!E73)</f>
        <v/>
      </c>
      <c r="H76" s="243" t="str">
        <f>IF(_zhuchou5_month_day!F73="","",_zhuchou5_month_day!F73)</f>
        <v/>
      </c>
      <c r="I76" s="267"/>
      <c r="J76" s="267"/>
      <c r="K76" s="267" t="str">
        <f>IF(_zhuchou5_month_day!G73="","",_zhuchou5_month_day!G73)</f>
        <v/>
      </c>
      <c r="L76" s="267" t="str">
        <f>IF(_zhuchou5_month_day!H73="","",_zhuchou5_month_day!H73)</f>
        <v/>
      </c>
      <c r="M76" s="244" t="str">
        <f>IF(_zhuchou5_month_day!I73="","",_zhuchou5_month_day!I73)</f>
        <v/>
      </c>
      <c r="N76" s="244" t="str">
        <f>IF(_zhuchou5_month_day!J73="","",_zhuchou5_month_day!J73)</f>
        <v/>
      </c>
      <c r="O76" s="244"/>
      <c r="P76" s="244"/>
      <c r="Q76" s="243"/>
      <c r="R76" s="351"/>
      <c r="S76" s="322"/>
      <c r="T76" s="354"/>
      <c r="U76" s="244"/>
      <c r="V76" s="243" t="str">
        <f>IF(_zhuchou6_month_day!A73="","",_zhuchou6_month_day!A73)</f>
        <v/>
      </c>
      <c r="W76" s="243" t="str">
        <f>IF(_zhuchou6_month_day!B73="","",_zhuchou6_month_day!B73)</f>
        <v/>
      </c>
      <c r="X76" s="243"/>
      <c r="Y76" s="243"/>
      <c r="Z76" s="244" t="str">
        <f>IF(_zhuchou6_month_day!C73="","",_zhuchou6_month_day!C73)</f>
        <v/>
      </c>
      <c r="AA76" s="244" t="str">
        <f>IF(_zhuchou6_month_day!D73="","",_zhuchou6_month_day!D73)</f>
        <v/>
      </c>
      <c r="AB76" s="244" t="str">
        <f>IF(_zhuchou6_month_day!E73="","",_zhuchou6_month_day!E73)</f>
        <v/>
      </c>
      <c r="AC76" s="239" t="str">
        <f>IF(_zhuchou6_month_day!F73="","",_zhuchou6_month_day!F73)</f>
        <v/>
      </c>
      <c r="AD76" s="304"/>
      <c r="AE76" s="304"/>
      <c r="AF76" s="239"/>
      <c r="AG76" s="244"/>
      <c r="AH76" s="154">
        <f t="shared" si="30"/>
        <v>0</v>
      </c>
      <c r="AI76" s="336">
        <f t="shared" si="31"/>
        <v>0</v>
      </c>
      <c r="AJ76" s="336">
        <f t="shared" si="32"/>
        <v>0</v>
      </c>
      <c r="AK76" s="336">
        <f t="shared" si="33"/>
        <v>0</v>
      </c>
      <c r="AL76" s="336">
        <f t="shared" si="34"/>
        <v>0</v>
      </c>
      <c r="AM76" s="336">
        <f t="shared" si="35"/>
        <v>0</v>
      </c>
      <c r="AN76" s="336" t="e">
        <f t="shared" si="36"/>
        <v>#VALUE!</v>
      </c>
      <c r="AO76" s="336" t="e">
        <f t="shared" si="37"/>
        <v>#VALUE!</v>
      </c>
      <c r="AP76" s="336" t="e">
        <f t="shared" si="38"/>
        <v>#VALUE!</v>
      </c>
      <c r="AQ76" s="336" t="e">
        <f t="shared" si="39"/>
        <v>#VALUE!</v>
      </c>
      <c r="AR76" s="336" t="e">
        <f t="shared" si="40"/>
        <v>#VALUE!</v>
      </c>
      <c r="AS76" s="336" t="e">
        <f t="shared" si="41"/>
        <v>#VALUE!</v>
      </c>
      <c r="AT76" s="341">
        <f t="shared" si="43"/>
        <v>24</v>
      </c>
      <c r="AU76" s="342" t="e">
        <f>'5烧主抽电耗'!$A$3+AT76-1</f>
        <v>#VALUE!</v>
      </c>
      <c r="AV76" s="227" t="str">
        <f t="shared" si="42"/>
        <v>丁班</v>
      </c>
    </row>
    <row r="77" spans="1:48">
      <c r="A77" s="236">
        <v>25</v>
      </c>
      <c r="B77" s="236" t="s">
        <v>24</v>
      </c>
      <c r="C77" s="293" t="str">
        <f>'6烧主抽电耗'!F75</f>
        <v>乙班</v>
      </c>
      <c r="D77" s="294">
        <v>24</v>
      </c>
      <c r="E77" s="243"/>
      <c r="F77" s="243"/>
      <c r="G77" s="243" t="str">
        <f>IF(_zhuchou5_month_day!E74="","",_zhuchou5_month_day!E74)</f>
        <v/>
      </c>
      <c r="H77" s="243" t="str">
        <f>IF(_zhuchou5_month_day!F74="","",_zhuchou5_month_day!F74)</f>
        <v/>
      </c>
      <c r="I77" s="267"/>
      <c r="J77" s="267"/>
      <c r="K77" s="267" t="str">
        <f>IF(_zhuchou5_month_day!G74="","",_zhuchou5_month_day!G74)</f>
        <v/>
      </c>
      <c r="L77" s="267" t="str">
        <f>IF(_zhuchou5_month_day!H74="","",_zhuchou5_month_day!H74)</f>
        <v/>
      </c>
      <c r="M77" s="243" t="str">
        <f>IF(_zhuchou5_month_day!I74="","",_zhuchou5_month_day!I74)</f>
        <v/>
      </c>
      <c r="N77" s="243" t="str">
        <f>IF(_zhuchou5_month_day!J74="","",_zhuchou5_month_day!J74)</f>
        <v/>
      </c>
      <c r="O77" s="243"/>
      <c r="P77" s="243"/>
      <c r="Q77" s="243"/>
      <c r="R77" s="355"/>
      <c r="S77" s="318"/>
      <c r="T77" s="266"/>
      <c r="U77" s="267"/>
      <c r="V77" s="243" t="str">
        <f>IF(_zhuchou6_month_day!A74="","",_zhuchou6_month_day!A74)</f>
        <v/>
      </c>
      <c r="W77" s="243" t="str">
        <f>IF(_zhuchou6_month_day!B74="","",_zhuchou6_month_day!B74)</f>
        <v/>
      </c>
      <c r="X77" s="243"/>
      <c r="Y77" s="243"/>
      <c r="Z77" s="267" t="str">
        <f>IF(_zhuchou6_month_day!C74="","",_zhuchou6_month_day!C74)</f>
        <v/>
      </c>
      <c r="AA77" s="267" t="str">
        <f>IF(_zhuchou6_month_day!D74="","",_zhuchou6_month_day!D74)</f>
        <v/>
      </c>
      <c r="AB77" s="267" t="str">
        <f>IF(_zhuchou6_month_day!E74="","",_zhuchou6_month_day!E74)</f>
        <v/>
      </c>
      <c r="AC77" s="239" t="str">
        <f>IF(_zhuchou6_month_day!F74="","",_zhuchou6_month_day!F74)</f>
        <v/>
      </c>
      <c r="AD77" s="365"/>
      <c r="AE77" s="365"/>
      <c r="AF77" s="239"/>
      <c r="AG77" s="244"/>
      <c r="AH77" s="154">
        <f t="shared" si="30"/>
        <v>0</v>
      </c>
      <c r="AI77" s="336">
        <f t="shared" si="31"/>
        <v>0</v>
      </c>
      <c r="AJ77" s="336">
        <f t="shared" si="32"/>
        <v>0</v>
      </c>
      <c r="AK77" s="336">
        <f t="shared" si="33"/>
        <v>0</v>
      </c>
      <c r="AL77" s="336">
        <f t="shared" si="34"/>
        <v>0</v>
      </c>
      <c r="AM77" s="336">
        <f t="shared" si="35"/>
        <v>0</v>
      </c>
      <c r="AN77" s="336" t="e">
        <f t="shared" si="36"/>
        <v>#VALUE!</v>
      </c>
      <c r="AO77" s="336" t="e">
        <f t="shared" si="37"/>
        <v>#VALUE!</v>
      </c>
      <c r="AP77" s="336" t="e">
        <f t="shared" si="38"/>
        <v>#VALUE!</v>
      </c>
      <c r="AQ77" s="336" t="e">
        <f t="shared" si="39"/>
        <v>#VALUE!</v>
      </c>
      <c r="AR77" s="336" t="e">
        <f t="shared" si="40"/>
        <v>#VALUE!</v>
      </c>
      <c r="AS77" s="336" t="e">
        <f t="shared" si="41"/>
        <v>#VALUE!</v>
      </c>
      <c r="AT77" s="341">
        <f t="shared" si="43"/>
        <v>25</v>
      </c>
      <c r="AU77" s="342" t="e">
        <f>'5烧主抽电耗'!$A$3+AT77-1</f>
        <v>#VALUE!</v>
      </c>
      <c r="AV77" s="227" t="str">
        <f t="shared" si="42"/>
        <v>乙班</v>
      </c>
    </row>
    <row r="78" spans="1:48">
      <c r="A78" s="236"/>
      <c r="B78" s="236" t="s">
        <v>25</v>
      </c>
      <c r="C78" s="293" t="str">
        <f>'6烧主抽电耗'!F76</f>
        <v>丙班</v>
      </c>
      <c r="D78" s="294">
        <v>24.3333333333333</v>
      </c>
      <c r="E78" s="243"/>
      <c r="F78" s="243"/>
      <c r="G78" s="243" t="str">
        <f>IF(_zhuchou5_month_day!E75="","",_zhuchou5_month_day!E75)</f>
        <v/>
      </c>
      <c r="H78" s="243" t="str">
        <f>IF(_zhuchou5_month_day!F75="","",_zhuchou5_month_day!F75)</f>
        <v/>
      </c>
      <c r="I78" s="267"/>
      <c r="J78" s="267"/>
      <c r="K78" s="267" t="str">
        <f>IF(_zhuchou5_month_day!G75="","",_zhuchou5_month_day!G75)</f>
        <v/>
      </c>
      <c r="L78" s="267" t="str">
        <f>IF(_zhuchou5_month_day!H75="","",_zhuchou5_month_day!H75)</f>
        <v/>
      </c>
      <c r="M78" s="243" t="str">
        <f>IF(_zhuchou5_month_day!I75="","",_zhuchou5_month_day!I75)</f>
        <v/>
      </c>
      <c r="N78" s="243" t="str">
        <f>IF(_zhuchou5_month_day!J75="","",_zhuchou5_month_day!J75)</f>
        <v/>
      </c>
      <c r="O78" s="303"/>
      <c r="P78" s="303"/>
      <c r="Q78" s="243"/>
      <c r="R78" s="355"/>
      <c r="S78" s="318"/>
      <c r="T78" s="266"/>
      <c r="U78" s="267"/>
      <c r="V78" s="243" t="str">
        <f>IF(_zhuchou6_month_day!A75="","",_zhuchou6_month_day!A75)</f>
        <v/>
      </c>
      <c r="W78" s="243" t="str">
        <f>IF(_zhuchou6_month_day!B75="","",_zhuchou6_month_day!B75)</f>
        <v/>
      </c>
      <c r="X78" s="243"/>
      <c r="Y78" s="243"/>
      <c r="Z78" s="244" t="str">
        <f>IF(_zhuchou6_month_day!C75="","",_zhuchou6_month_day!C75)</f>
        <v/>
      </c>
      <c r="AA78" s="244" t="str">
        <f>IF(_zhuchou6_month_day!D75="","",_zhuchou6_month_day!D75)</f>
        <v/>
      </c>
      <c r="AB78" s="244" t="str">
        <f>IF(_zhuchou6_month_day!E75="","",_zhuchou6_month_day!E75)</f>
        <v/>
      </c>
      <c r="AC78" s="239" t="str">
        <f>IF(_zhuchou6_month_day!F75="","",_zhuchou6_month_day!F75)</f>
        <v/>
      </c>
      <c r="AD78" s="365"/>
      <c r="AE78" s="365"/>
      <c r="AF78" s="239"/>
      <c r="AG78" s="335"/>
      <c r="AH78" s="154">
        <f t="shared" si="30"/>
        <v>0</v>
      </c>
      <c r="AI78" s="336">
        <f t="shared" si="31"/>
        <v>0</v>
      </c>
      <c r="AJ78" s="336">
        <f t="shared" si="32"/>
        <v>0</v>
      </c>
      <c r="AK78" s="336">
        <f t="shared" si="33"/>
        <v>0</v>
      </c>
      <c r="AL78" s="336">
        <f t="shared" si="34"/>
        <v>0</v>
      </c>
      <c r="AM78" s="336">
        <f t="shared" si="35"/>
        <v>0</v>
      </c>
      <c r="AN78" s="336" t="e">
        <f t="shared" si="36"/>
        <v>#VALUE!</v>
      </c>
      <c r="AO78" s="336" t="e">
        <f t="shared" si="37"/>
        <v>#VALUE!</v>
      </c>
      <c r="AP78" s="336" t="e">
        <f t="shared" si="38"/>
        <v>#VALUE!</v>
      </c>
      <c r="AQ78" s="336" t="e">
        <f t="shared" si="39"/>
        <v>#VALUE!</v>
      </c>
      <c r="AR78" s="336" t="e">
        <f t="shared" si="40"/>
        <v>#VALUE!</v>
      </c>
      <c r="AS78" s="336" t="e">
        <f t="shared" si="41"/>
        <v>#VALUE!</v>
      </c>
      <c r="AT78" s="341">
        <f t="shared" si="43"/>
        <v>25</v>
      </c>
      <c r="AU78" s="342" t="e">
        <f>'5烧主抽电耗'!$A$3+AT78-1</f>
        <v>#VALUE!</v>
      </c>
      <c r="AV78" s="227" t="str">
        <f t="shared" si="42"/>
        <v>丙班</v>
      </c>
    </row>
    <row r="79" spans="1:48">
      <c r="A79" s="236"/>
      <c r="B79" s="236" t="s">
        <v>26</v>
      </c>
      <c r="C79" s="293" t="str">
        <f>'6烧主抽电耗'!F77</f>
        <v>丁班</v>
      </c>
      <c r="D79" s="294">
        <v>24.6666666666667</v>
      </c>
      <c r="E79" s="243"/>
      <c r="F79" s="243"/>
      <c r="G79" s="243" t="str">
        <f>IF(_zhuchou5_month_day!E76="","",_zhuchou5_month_day!E76)</f>
        <v/>
      </c>
      <c r="H79" s="243" t="str">
        <f>IF(_zhuchou5_month_day!F76="","",_zhuchou5_month_day!F76)</f>
        <v/>
      </c>
      <c r="I79" s="243"/>
      <c r="J79" s="243"/>
      <c r="K79" s="243" t="str">
        <f>IF(_zhuchou5_month_day!G76="","",_zhuchou5_month_day!G76)</f>
        <v/>
      </c>
      <c r="L79" s="243" t="str">
        <f>IF(_zhuchou5_month_day!H76="","",_zhuchou5_month_day!H76)</f>
        <v/>
      </c>
      <c r="M79" s="243" t="str">
        <f>IF(_zhuchou5_month_day!I76="","",_zhuchou5_month_day!I76)</f>
        <v/>
      </c>
      <c r="N79" s="243" t="str">
        <f>IF(_zhuchou5_month_day!J76="","",_zhuchou5_month_day!J76)</f>
        <v/>
      </c>
      <c r="O79" s="303"/>
      <c r="P79" s="303"/>
      <c r="Q79" s="243"/>
      <c r="R79" s="355"/>
      <c r="S79" s="318"/>
      <c r="T79" s="256"/>
      <c r="U79" s="243"/>
      <c r="V79" s="243" t="str">
        <f>IF(_zhuchou6_month_day!A76="","",_zhuchou6_month_day!A76)</f>
        <v/>
      </c>
      <c r="W79" s="243" t="str">
        <f>IF(_zhuchou6_month_day!B76="","",_zhuchou6_month_day!B76)</f>
        <v/>
      </c>
      <c r="X79" s="243"/>
      <c r="Y79" s="243"/>
      <c r="Z79" s="243" t="str">
        <f>IF(_zhuchou6_month_day!C76="","",_zhuchou6_month_day!C76)</f>
        <v/>
      </c>
      <c r="AA79" s="243" t="str">
        <f>IF(_zhuchou6_month_day!D76="","",_zhuchou6_month_day!D76)</f>
        <v/>
      </c>
      <c r="AB79" s="243" t="str">
        <f>IF(_zhuchou6_month_day!E76="","",_zhuchou6_month_day!E76)</f>
        <v/>
      </c>
      <c r="AC79" s="244" t="str">
        <f>IF(_zhuchou6_month_day!F76="","",_zhuchou6_month_day!F76)</f>
        <v/>
      </c>
      <c r="AD79" s="304"/>
      <c r="AE79" s="304"/>
      <c r="AF79" s="239"/>
      <c r="AG79" s="239"/>
      <c r="AH79" s="154">
        <f t="shared" ref="AH79:AH97" si="44">(E80-E79)*3</f>
        <v>0</v>
      </c>
      <c r="AI79" s="336">
        <f t="shared" si="31"/>
        <v>0</v>
      </c>
      <c r="AJ79" s="336">
        <f t="shared" si="32"/>
        <v>0</v>
      </c>
      <c r="AK79" s="336">
        <f t="shared" si="33"/>
        <v>0</v>
      </c>
      <c r="AL79" s="336">
        <f t="shared" si="34"/>
        <v>0</v>
      </c>
      <c r="AM79" s="336">
        <f t="shared" si="35"/>
        <v>0</v>
      </c>
      <c r="AN79" s="336" t="e">
        <f t="shared" si="36"/>
        <v>#VALUE!</v>
      </c>
      <c r="AO79" s="336" t="e">
        <f t="shared" si="37"/>
        <v>#VALUE!</v>
      </c>
      <c r="AP79" s="336" t="e">
        <f t="shared" si="38"/>
        <v>#VALUE!</v>
      </c>
      <c r="AQ79" s="336" t="e">
        <f t="shared" si="39"/>
        <v>#VALUE!</v>
      </c>
      <c r="AR79" s="336" t="e">
        <f t="shared" si="40"/>
        <v>#VALUE!</v>
      </c>
      <c r="AS79" s="336" t="e">
        <f t="shared" si="41"/>
        <v>#VALUE!</v>
      </c>
      <c r="AT79" s="341">
        <f t="shared" si="43"/>
        <v>25</v>
      </c>
      <c r="AU79" s="342" t="e">
        <f>'5烧主抽电耗'!$A$3+AT79-1</f>
        <v>#VALUE!</v>
      </c>
      <c r="AV79" s="227" t="str">
        <f t="shared" si="42"/>
        <v>丁班</v>
      </c>
    </row>
    <row r="80" spans="1:48">
      <c r="A80" s="236">
        <v>26</v>
      </c>
      <c r="B80" s="236" t="s">
        <v>24</v>
      </c>
      <c r="C80" s="293" t="str">
        <f>'6烧主抽电耗'!F78</f>
        <v>甲班</v>
      </c>
      <c r="D80" s="294">
        <v>25</v>
      </c>
      <c r="E80" s="243"/>
      <c r="F80" s="243"/>
      <c r="G80" s="243" t="str">
        <f>IF(_zhuchou5_month_day!E77="","",_zhuchou5_month_day!E77)</f>
        <v/>
      </c>
      <c r="H80" s="243" t="str">
        <f>IF(_zhuchou5_month_day!F77="","",_zhuchou5_month_day!F77)</f>
        <v/>
      </c>
      <c r="I80" s="243"/>
      <c r="J80" s="243"/>
      <c r="K80" s="243" t="str">
        <f>IF(_zhuchou5_month_day!G77="","",_zhuchou5_month_day!G77)</f>
        <v/>
      </c>
      <c r="L80" s="243" t="str">
        <f>IF(_zhuchou5_month_day!H77="","",_zhuchou5_month_day!H77)</f>
        <v/>
      </c>
      <c r="M80" s="243" t="str">
        <f>IF(_zhuchou5_month_day!I77="","",_zhuchou5_month_day!I77)</f>
        <v/>
      </c>
      <c r="N80" s="243" t="str">
        <f>IF(_zhuchou5_month_day!J77="","",_zhuchou5_month_day!J77)</f>
        <v/>
      </c>
      <c r="O80" s="303"/>
      <c r="P80" s="303"/>
      <c r="Q80" s="239"/>
      <c r="R80" s="355"/>
      <c r="S80" s="318"/>
      <c r="T80" s="256"/>
      <c r="U80" s="243"/>
      <c r="V80" s="243" t="str">
        <f>IF(_zhuchou6_month_day!A77="","",_zhuchou6_month_day!A77)</f>
        <v/>
      </c>
      <c r="W80" s="243" t="str">
        <f>IF(_zhuchou6_month_day!B77="","",_zhuchou6_month_day!B77)</f>
        <v/>
      </c>
      <c r="X80" s="243"/>
      <c r="Y80" s="243"/>
      <c r="Z80" s="243" t="str">
        <f>IF(_zhuchou6_month_day!C77="","",_zhuchou6_month_day!C77)</f>
        <v/>
      </c>
      <c r="AA80" s="243" t="str">
        <f>IF(_zhuchou6_month_day!D77="","",_zhuchou6_month_day!D77)</f>
        <v/>
      </c>
      <c r="AB80" s="243" t="str">
        <f>IF(_zhuchou6_month_day!E77="","",_zhuchou6_month_day!E77)</f>
        <v/>
      </c>
      <c r="AC80" s="244" t="str">
        <f>IF(_zhuchou6_month_day!F77="","",_zhuchou6_month_day!F77)</f>
        <v/>
      </c>
      <c r="AD80" s="304"/>
      <c r="AE80" s="304"/>
      <c r="AF80" s="239"/>
      <c r="AG80" s="335"/>
      <c r="AH80" s="154">
        <f t="shared" si="44"/>
        <v>0</v>
      </c>
      <c r="AI80" s="336">
        <f t="shared" si="31"/>
        <v>0</v>
      </c>
      <c r="AJ80" s="336">
        <f t="shared" si="32"/>
        <v>0</v>
      </c>
      <c r="AK80" s="336">
        <f t="shared" si="33"/>
        <v>0</v>
      </c>
      <c r="AL80" s="336">
        <f t="shared" si="34"/>
        <v>0</v>
      </c>
      <c r="AM80" s="336">
        <f t="shared" si="35"/>
        <v>0</v>
      </c>
      <c r="AN80" s="336" t="e">
        <f t="shared" si="36"/>
        <v>#VALUE!</v>
      </c>
      <c r="AO80" s="336" t="e">
        <f t="shared" si="37"/>
        <v>#VALUE!</v>
      </c>
      <c r="AP80" s="336" t="e">
        <f t="shared" si="38"/>
        <v>#VALUE!</v>
      </c>
      <c r="AQ80" s="336" t="e">
        <f t="shared" si="39"/>
        <v>#VALUE!</v>
      </c>
      <c r="AR80" s="336" t="e">
        <f t="shared" si="40"/>
        <v>#VALUE!</v>
      </c>
      <c r="AS80" s="336" t="e">
        <f t="shared" si="41"/>
        <v>#VALUE!</v>
      </c>
      <c r="AT80" s="341">
        <f t="shared" si="43"/>
        <v>26</v>
      </c>
      <c r="AU80" s="342" t="e">
        <f>'5烧主抽电耗'!$A$3+AT80-1</f>
        <v>#VALUE!</v>
      </c>
      <c r="AV80" s="227" t="str">
        <f t="shared" si="42"/>
        <v>甲班</v>
      </c>
    </row>
    <row r="81" spans="1:48">
      <c r="A81" s="236"/>
      <c r="B81" s="236" t="s">
        <v>25</v>
      </c>
      <c r="C81" s="293" t="str">
        <f>'6烧主抽电耗'!F79</f>
        <v>乙班</v>
      </c>
      <c r="D81" s="294">
        <v>25.3333333333333</v>
      </c>
      <c r="E81" s="243"/>
      <c r="F81" s="243"/>
      <c r="G81" s="243" t="str">
        <f>IF(_zhuchou5_month_day!E78="","",_zhuchou5_month_day!E78)</f>
        <v/>
      </c>
      <c r="H81" s="243" t="str">
        <f>IF(_zhuchou5_month_day!F78="","",_zhuchou5_month_day!F78)</f>
        <v/>
      </c>
      <c r="I81" s="243"/>
      <c r="J81" s="243"/>
      <c r="K81" s="243" t="str">
        <f>IF(_zhuchou5_month_day!G78="","",_zhuchou5_month_day!G78)</f>
        <v/>
      </c>
      <c r="L81" s="243" t="str">
        <f>IF(_zhuchou5_month_day!H78="","",_zhuchou5_month_day!H78)</f>
        <v/>
      </c>
      <c r="M81" s="243" t="str">
        <f>IF(_zhuchou5_month_day!I78="","",_zhuchou5_month_day!I78)</f>
        <v/>
      </c>
      <c r="N81" s="243" t="str">
        <f>IF(_zhuchou5_month_day!J78="","",_zhuchou5_month_day!J78)</f>
        <v/>
      </c>
      <c r="O81" s="303"/>
      <c r="P81" s="303"/>
      <c r="Q81" s="243"/>
      <c r="R81" s="355"/>
      <c r="S81" s="318"/>
      <c r="T81" s="256"/>
      <c r="U81" s="243"/>
      <c r="V81" s="243" t="str">
        <f>IF(_zhuchou6_month_day!A78="","",_zhuchou6_month_day!A78)</f>
        <v/>
      </c>
      <c r="W81" s="243" t="str">
        <f>IF(_zhuchou6_month_day!B78="","",_zhuchou6_month_day!B78)</f>
        <v/>
      </c>
      <c r="X81" s="243"/>
      <c r="Y81" s="243"/>
      <c r="Z81" s="243" t="str">
        <f>IF(_zhuchou6_month_day!C78="","",_zhuchou6_month_day!C78)</f>
        <v/>
      </c>
      <c r="AA81" s="243" t="str">
        <f>IF(_zhuchou6_month_day!D78="","",_zhuchou6_month_day!D78)</f>
        <v/>
      </c>
      <c r="AB81" s="243" t="str">
        <f>IF(_zhuchou6_month_day!E78="","",_zhuchou6_month_day!E78)</f>
        <v/>
      </c>
      <c r="AC81" s="244" t="str">
        <f>IF(_zhuchou6_month_day!F78="","",_zhuchou6_month_day!F78)</f>
        <v/>
      </c>
      <c r="AD81" s="366"/>
      <c r="AE81" s="366"/>
      <c r="AF81" s="239"/>
      <c r="AG81" s="335"/>
      <c r="AH81" s="154">
        <f t="shared" si="44"/>
        <v>0</v>
      </c>
      <c r="AI81" s="336">
        <f t="shared" si="31"/>
        <v>0</v>
      </c>
      <c r="AJ81" s="336">
        <f t="shared" si="32"/>
        <v>0</v>
      </c>
      <c r="AK81" s="336">
        <f t="shared" si="33"/>
        <v>0</v>
      </c>
      <c r="AL81" s="336">
        <f t="shared" si="34"/>
        <v>0</v>
      </c>
      <c r="AM81" s="336">
        <f t="shared" si="35"/>
        <v>0</v>
      </c>
      <c r="AN81" s="336" t="e">
        <f t="shared" si="36"/>
        <v>#VALUE!</v>
      </c>
      <c r="AO81" s="336" t="e">
        <f t="shared" si="37"/>
        <v>#VALUE!</v>
      </c>
      <c r="AP81" s="336" t="e">
        <f t="shared" si="38"/>
        <v>#VALUE!</v>
      </c>
      <c r="AQ81" s="336" t="e">
        <f t="shared" si="39"/>
        <v>#VALUE!</v>
      </c>
      <c r="AR81" s="336" t="e">
        <f t="shared" si="40"/>
        <v>#VALUE!</v>
      </c>
      <c r="AS81" s="336" t="e">
        <f t="shared" si="41"/>
        <v>#VALUE!</v>
      </c>
      <c r="AT81" s="341">
        <f t="shared" si="43"/>
        <v>26</v>
      </c>
      <c r="AU81" s="342" t="e">
        <f>'5烧主抽电耗'!$A$3+AT81-1</f>
        <v>#VALUE!</v>
      </c>
      <c r="AV81" s="227" t="str">
        <f t="shared" si="42"/>
        <v>乙班</v>
      </c>
    </row>
    <row r="82" spans="1:48">
      <c r="A82" s="236"/>
      <c r="B82" s="236" t="s">
        <v>26</v>
      </c>
      <c r="C82" s="293" t="str">
        <f>'6烧主抽电耗'!F80</f>
        <v>丙班</v>
      </c>
      <c r="D82" s="294">
        <v>25.6666666666667</v>
      </c>
      <c r="E82" s="243"/>
      <c r="F82" s="243"/>
      <c r="G82" s="243" t="str">
        <f>IF(_zhuchou5_month_day!E79="","",_zhuchou5_month_day!E79)</f>
        <v/>
      </c>
      <c r="H82" s="243" t="str">
        <f>IF(_zhuchou5_month_day!F79="","",_zhuchou5_month_day!F79)</f>
        <v/>
      </c>
      <c r="I82" s="243"/>
      <c r="J82" s="243"/>
      <c r="K82" s="243" t="str">
        <f>IF(_zhuchou5_month_day!G79="","",_zhuchou5_month_day!G79)</f>
        <v/>
      </c>
      <c r="L82" s="243" t="str">
        <f>IF(_zhuchou5_month_day!H79="","",_zhuchou5_month_day!H79)</f>
        <v/>
      </c>
      <c r="M82" s="243" t="str">
        <f>IF(_zhuchou5_month_day!I79="","",_zhuchou5_month_day!I79)</f>
        <v/>
      </c>
      <c r="N82" s="243" t="str">
        <f>IF(_zhuchou5_month_day!J79="","",_zhuchou5_month_day!J79)</f>
        <v/>
      </c>
      <c r="O82" s="303"/>
      <c r="P82" s="303"/>
      <c r="Q82" s="244"/>
      <c r="R82" s="355"/>
      <c r="S82" s="318"/>
      <c r="T82" s="256"/>
      <c r="U82" s="243"/>
      <c r="V82" s="243" t="str">
        <f>IF(_zhuchou6_month_day!A79="","",_zhuchou6_month_day!A79)</f>
        <v/>
      </c>
      <c r="W82" s="243" t="str">
        <f>IF(_zhuchou6_month_day!B79="","",_zhuchou6_month_day!B79)</f>
        <v/>
      </c>
      <c r="X82" s="243"/>
      <c r="Y82" s="243"/>
      <c r="Z82" s="243" t="str">
        <f>IF(_zhuchou6_month_day!C79="","",_zhuchou6_month_day!C79)</f>
        <v/>
      </c>
      <c r="AA82" s="243" t="str">
        <f>IF(_zhuchou6_month_day!D79="","",_zhuchou6_month_day!D79)</f>
        <v/>
      </c>
      <c r="AB82" s="243" t="str">
        <f>IF(_zhuchou6_month_day!E79="","",_zhuchou6_month_day!E79)</f>
        <v/>
      </c>
      <c r="AC82" s="243" t="str">
        <f>IF(_zhuchou6_month_day!F79="","",_zhuchou6_month_day!F79)</f>
        <v/>
      </c>
      <c r="AD82" s="304"/>
      <c r="AE82" s="304"/>
      <c r="AF82" s="239"/>
      <c r="AG82" s="239"/>
      <c r="AH82" s="154">
        <f t="shared" si="44"/>
        <v>0</v>
      </c>
      <c r="AI82" s="336">
        <f t="shared" si="31"/>
        <v>0</v>
      </c>
      <c r="AJ82" s="336">
        <f t="shared" si="32"/>
        <v>0</v>
      </c>
      <c r="AK82" s="336">
        <f t="shared" si="33"/>
        <v>0</v>
      </c>
      <c r="AL82" s="336">
        <f t="shared" si="34"/>
        <v>0</v>
      </c>
      <c r="AM82" s="336">
        <f t="shared" si="35"/>
        <v>0</v>
      </c>
      <c r="AN82" s="336" t="e">
        <f t="shared" si="36"/>
        <v>#VALUE!</v>
      </c>
      <c r="AO82" s="336" t="e">
        <f t="shared" si="37"/>
        <v>#VALUE!</v>
      </c>
      <c r="AP82" s="336" t="e">
        <f t="shared" si="38"/>
        <v>#VALUE!</v>
      </c>
      <c r="AQ82" s="336" t="e">
        <f t="shared" si="39"/>
        <v>#VALUE!</v>
      </c>
      <c r="AR82" s="336" t="e">
        <f t="shared" si="40"/>
        <v>#VALUE!</v>
      </c>
      <c r="AS82" s="336" t="e">
        <f t="shared" si="41"/>
        <v>#VALUE!</v>
      </c>
      <c r="AT82" s="341">
        <f t="shared" si="43"/>
        <v>26</v>
      </c>
      <c r="AU82" s="342" t="e">
        <f>'5烧主抽电耗'!$A$3+AT82-1</f>
        <v>#VALUE!</v>
      </c>
      <c r="AV82" s="227" t="str">
        <f t="shared" si="42"/>
        <v>丙班</v>
      </c>
    </row>
    <row r="83" ht="15.95" customHeight="1" spans="1:48">
      <c r="A83" s="236">
        <v>27</v>
      </c>
      <c r="B83" s="236" t="s">
        <v>24</v>
      </c>
      <c r="C83" s="293" t="str">
        <f>'6烧主抽电耗'!F81</f>
        <v>甲班</v>
      </c>
      <c r="D83" s="294">
        <v>26</v>
      </c>
      <c r="E83" s="243"/>
      <c r="F83" s="243"/>
      <c r="G83" s="243" t="str">
        <f>IF(_zhuchou5_month_day!E80="","",_zhuchou5_month_day!E80)</f>
        <v/>
      </c>
      <c r="H83" s="243" t="str">
        <f>IF(_zhuchou5_month_day!F80="","",_zhuchou5_month_day!F80)</f>
        <v/>
      </c>
      <c r="I83" s="243"/>
      <c r="J83" s="243"/>
      <c r="K83" s="243" t="str">
        <f>IF(_zhuchou5_month_day!G80="","",_zhuchou5_month_day!G80)</f>
        <v/>
      </c>
      <c r="L83" s="243" t="str">
        <f>IF(_zhuchou5_month_day!H80="","",_zhuchou5_month_day!H80)</f>
        <v/>
      </c>
      <c r="M83" s="243" t="str">
        <f>IF(_zhuchou5_month_day!I80="","",_zhuchou5_month_day!I80)</f>
        <v/>
      </c>
      <c r="N83" s="243" t="str">
        <f>IF(_zhuchou5_month_day!J80="","",_zhuchou5_month_day!J80)</f>
        <v/>
      </c>
      <c r="O83" s="303"/>
      <c r="P83" s="303"/>
      <c r="Q83" s="239"/>
      <c r="R83" s="355"/>
      <c r="S83" s="318"/>
      <c r="T83" s="243"/>
      <c r="U83" s="243"/>
      <c r="V83" s="243" t="str">
        <f>IF(_zhuchou6_month_day!A80="","",_zhuchou6_month_day!A80)</f>
        <v/>
      </c>
      <c r="W83" s="243" t="str">
        <f>IF(_zhuchou6_month_day!B80="","",_zhuchou6_month_day!B80)</f>
        <v/>
      </c>
      <c r="X83" s="243"/>
      <c r="Y83" s="243"/>
      <c r="Z83" s="243" t="str">
        <f>IF(_zhuchou6_month_day!C80="","",_zhuchou6_month_day!C80)</f>
        <v/>
      </c>
      <c r="AA83" s="243" t="str">
        <f>IF(_zhuchou6_month_day!D80="","",_zhuchou6_month_day!D80)</f>
        <v/>
      </c>
      <c r="AB83" s="243" t="str">
        <f>IF(_zhuchou6_month_day!E80="","",_zhuchou6_month_day!E80)</f>
        <v/>
      </c>
      <c r="AC83" s="243" t="str">
        <f>IF(_zhuchou6_month_day!F80="","",_zhuchou6_month_day!F80)</f>
        <v/>
      </c>
      <c r="AD83" s="303"/>
      <c r="AE83" s="303"/>
      <c r="AF83" s="239"/>
      <c r="AG83" s="335"/>
      <c r="AH83" s="154">
        <f t="shared" si="44"/>
        <v>0</v>
      </c>
      <c r="AI83" s="336">
        <f t="shared" si="31"/>
        <v>0</v>
      </c>
      <c r="AJ83" s="336">
        <f t="shared" si="32"/>
        <v>0</v>
      </c>
      <c r="AK83" s="336">
        <f t="shared" si="33"/>
        <v>0</v>
      </c>
      <c r="AL83" s="336">
        <f t="shared" si="34"/>
        <v>0</v>
      </c>
      <c r="AM83" s="336">
        <f t="shared" si="35"/>
        <v>0</v>
      </c>
      <c r="AN83" s="336" t="e">
        <f t="shared" si="36"/>
        <v>#VALUE!</v>
      </c>
      <c r="AO83" s="336" t="e">
        <f t="shared" si="37"/>
        <v>#VALUE!</v>
      </c>
      <c r="AP83" s="336" t="e">
        <f t="shared" si="38"/>
        <v>#VALUE!</v>
      </c>
      <c r="AQ83" s="336" t="e">
        <f t="shared" si="39"/>
        <v>#VALUE!</v>
      </c>
      <c r="AR83" s="336" t="e">
        <f t="shared" si="40"/>
        <v>#VALUE!</v>
      </c>
      <c r="AS83" s="336" t="e">
        <f t="shared" si="41"/>
        <v>#VALUE!</v>
      </c>
      <c r="AT83" s="341">
        <f t="shared" si="43"/>
        <v>27</v>
      </c>
      <c r="AU83" s="342" t="e">
        <f>'5烧主抽电耗'!$A$3+AT83-1</f>
        <v>#VALUE!</v>
      </c>
      <c r="AV83" s="227" t="str">
        <f t="shared" si="42"/>
        <v>甲班</v>
      </c>
    </row>
    <row r="84" ht="15" customHeight="1" spans="1:48">
      <c r="A84" s="236"/>
      <c r="B84" s="236" t="s">
        <v>25</v>
      </c>
      <c r="C84" s="293" t="str">
        <f>'6烧主抽电耗'!F82</f>
        <v>乙班</v>
      </c>
      <c r="D84" s="294">
        <v>26.3333333333333</v>
      </c>
      <c r="E84" s="243"/>
      <c r="F84" s="243"/>
      <c r="G84" s="243" t="str">
        <f>IF(_zhuchou5_month_day!E81="","",_zhuchou5_month_day!E81)</f>
        <v/>
      </c>
      <c r="H84" s="243" t="str">
        <f>IF(_zhuchou5_month_day!F81="","",_zhuchou5_month_day!F81)</f>
        <v/>
      </c>
      <c r="I84" s="243"/>
      <c r="J84" s="243"/>
      <c r="K84" s="243" t="str">
        <f>IF(_zhuchou5_month_day!G81="","",_zhuchou5_month_day!G81)</f>
        <v/>
      </c>
      <c r="L84" s="243" t="str">
        <f>IF(_zhuchou5_month_day!H81="","",_zhuchou5_month_day!H81)</f>
        <v/>
      </c>
      <c r="M84" s="243" t="str">
        <f>IF(_zhuchou5_month_day!I81="","",_zhuchou5_month_day!I81)</f>
        <v/>
      </c>
      <c r="N84" s="243" t="str">
        <f>IF(_zhuchou5_month_day!J81="","",_zhuchou5_month_day!J81)</f>
        <v/>
      </c>
      <c r="O84" s="303"/>
      <c r="P84" s="303"/>
      <c r="Q84" s="239"/>
      <c r="R84" s="355"/>
      <c r="S84" s="318"/>
      <c r="T84" s="256"/>
      <c r="U84" s="243"/>
      <c r="V84" s="243" t="str">
        <f>IF(_zhuchou6_month_day!A81="","",_zhuchou6_month_day!A81)</f>
        <v/>
      </c>
      <c r="W84" s="243" t="str">
        <f>IF(_zhuchou6_month_day!B81="","",_zhuchou6_month_day!B81)</f>
        <v/>
      </c>
      <c r="X84" s="243"/>
      <c r="Y84" s="243"/>
      <c r="Z84" s="243" t="str">
        <f>IF(_zhuchou6_month_day!C81="","",_zhuchou6_month_day!C81)</f>
        <v/>
      </c>
      <c r="AA84" s="243" t="str">
        <f>IF(_zhuchou6_month_day!D81="","",_zhuchou6_month_day!D81)</f>
        <v/>
      </c>
      <c r="AB84" s="243" t="str">
        <f>IF(_zhuchou6_month_day!E81="","",_zhuchou6_month_day!E81)</f>
        <v/>
      </c>
      <c r="AC84" s="243" t="str">
        <f>IF(_zhuchou6_month_day!F81="","",_zhuchou6_month_day!F81)</f>
        <v/>
      </c>
      <c r="AD84" s="303"/>
      <c r="AE84" s="303"/>
      <c r="AF84" s="239"/>
      <c r="AG84" s="335"/>
      <c r="AH84" s="154">
        <f t="shared" si="44"/>
        <v>0</v>
      </c>
      <c r="AI84" s="336">
        <f t="shared" si="31"/>
        <v>0</v>
      </c>
      <c r="AJ84" s="336">
        <f t="shared" si="32"/>
        <v>0</v>
      </c>
      <c r="AK84" s="336">
        <f t="shared" si="33"/>
        <v>0</v>
      </c>
      <c r="AL84" s="336">
        <f t="shared" si="34"/>
        <v>0</v>
      </c>
      <c r="AM84" s="336">
        <f t="shared" si="35"/>
        <v>0</v>
      </c>
      <c r="AN84" s="336" t="e">
        <f t="shared" si="36"/>
        <v>#VALUE!</v>
      </c>
      <c r="AO84" s="336" t="e">
        <f t="shared" si="37"/>
        <v>#VALUE!</v>
      </c>
      <c r="AP84" s="336" t="e">
        <f t="shared" si="38"/>
        <v>#VALUE!</v>
      </c>
      <c r="AQ84" s="336" t="e">
        <f t="shared" si="39"/>
        <v>#VALUE!</v>
      </c>
      <c r="AR84" s="336" t="e">
        <f t="shared" si="40"/>
        <v>#VALUE!</v>
      </c>
      <c r="AS84" s="336" t="e">
        <f t="shared" si="41"/>
        <v>#VALUE!</v>
      </c>
      <c r="AT84" s="341">
        <f t="shared" si="43"/>
        <v>27</v>
      </c>
      <c r="AU84" s="342" t="e">
        <f>'5烧主抽电耗'!$A$3+AT84-1</f>
        <v>#VALUE!</v>
      </c>
      <c r="AV84" s="227" t="str">
        <f t="shared" si="42"/>
        <v>乙班</v>
      </c>
    </row>
    <row r="85" spans="1:48">
      <c r="A85" s="236"/>
      <c r="B85" s="236" t="s">
        <v>26</v>
      </c>
      <c r="C85" s="293" t="str">
        <f>'6烧主抽电耗'!F83</f>
        <v>丙班</v>
      </c>
      <c r="D85" s="294">
        <v>26.6666666666667</v>
      </c>
      <c r="E85" s="243"/>
      <c r="F85" s="243"/>
      <c r="G85" s="243" t="str">
        <f>IF(_zhuchou5_month_day!E82="","",_zhuchou5_month_day!E82)</f>
        <v/>
      </c>
      <c r="H85" s="243" t="str">
        <f>IF(_zhuchou5_month_day!F82="","",_zhuchou5_month_day!F82)</f>
        <v/>
      </c>
      <c r="I85" s="243"/>
      <c r="J85" s="243"/>
      <c r="K85" s="243" t="str">
        <f>IF(_zhuchou5_month_day!G82="","",_zhuchou5_month_day!G82)</f>
        <v/>
      </c>
      <c r="L85" s="243" t="str">
        <f>IF(_zhuchou5_month_day!H82="","",_zhuchou5_month_day!H82)</f>
        <v/>
      </c>
      <c r="M85" s="243" t="str">
        <f>IF(_zhuchou5_month_day!I82="","",_zhuchou5_month_day!I82)</f>
        <v/>
      </c>
      <c r="N85" s="243" t="str">
        <f>IF(_zhuchou5_month_day!J82="","",_zhuchou5_month_day!J82)</f>
        <v/>
      </c>
      <c r="O85" s="303"/>
      <c r="P85" s="303"/>
      <c r="Q85" s="239"/>
      <c r="R85" s="355"/>
      <c r="S85" s="318"/>
      <c r="T85" s="243"/>
      <c r="U85" s="243"/>
      <c r="V85" s="243" t="str">
        <f>IF(_zhuchou6_month_day!A82="","",_zhuchou6_month_day!A82)</f>
        <v/>
      </c>
      <c r="W85" s="243" t="str">
        <f>IF(_zhuchou6_month_day!B82="","",_zhuchou6_month_day!B82)</f>
        <v/>
      </c>
      <c r="X85" s="243"/>
      <c r="Y85" s="243"/>
      <c r="Z85" s="243" t="str">
        <f>IF(_zhuchou6_month_day!C82="","",_zhuchou6_month_day!C82)</f>
        <v/>
      </c>
      <c r="AA85" s="243" t="str">
        <f>IF(_zhuchou6_month_day!D82="","",_zhuchou6_month_day!D82)</f>
        <v/>
      </c>
      <c r="AB85" s="243" t="str">
        <f>IF(_zhuchou6_month_day!E82="","",_zhuchou6_month_day!E82)</f>
        <v/>
      </c>
      <c r="AC85" s="243" t="str">
        <f>IF(_zhuchou6_month_day!F82="","",_zhuchou6_month_day!F82)</f>
        <v/>
      </c>
      <c r="AD85" s="303"/>
      <c r="AE85" s="304"/>
      <c r="AF85" s="239"/>
      <c r="AG85" s="335"/>
      <c r="AH85" s="154">
        <f t="shared" si="44"/>
        <v>0</v>
      </c>
      <c r="AI85" s="336">
        <f t="shared" si="31"/>
        <v>0</v>
      </c>
      <c r="AJ85" s="336">
        <f t="shared" si="32"/>
        <v>0</v>
      </c>
      <c r="AK85" s="336">
        <f t="shared" si="33"/>
        <v>0</v>
      </c>
      <c r="AL85" s="336">
        <f t="shared" si="34"/>
        <v>0</v>
      </c>
      <c r="AM85" s="336">
        <f t="shared" si="35"/>
        <v>0</v>
      </c>
      <c r="AN85" s="336" t="e">
        <f t="shared" si="36"/>
        <v>#VALUE!</v>
      </c>
      <c r="AO85" s="336" t="e">
        <f t="shared" si="37"/>
        <v>#VALUE!</v>
      </c>
      <c r="AP85" s="336" t="e">
        <f t="shared" si="38"/>
        <v>#VALUE!</v>
      </c>
      <c r="AQ85" s="336" t="e">
        <f t="shared" si="39"/>
        <v>#VALUE!</v>
      </c>
      <c r="AR85" s="336" t="e">
        <f t="shared" si="40"/>
        <v>#VALUE!</v>
      </c>
      <c r="AS85" s="336" t="e">
        <f t="shared" si="41"/>
        <v>#VALUE!</v>
      </c>
      <c r="AT85" s="341">
        <f t="shared" si="43"/>
        <v>27</v>
      </c>
      <c r="AU85" s="342" t="e">
        <f>'5烧主抽电耗'!$A$3+AT85-1</f>
        <v>#VALUE!</v>
      </c>
      <c r="AV85" s="227" t="str">
        <f t="shared" si="42"/>
        <v>丙班</v>
      </c>
    </row>
    <row r="86" spans="1:48">
      <c r="A86" s="236">
        <v>28</v>
      </c>
      <c r="B86" s="236" t="s">
        <v>24</v>
      </c>
      <c r="C86" s="293" t="str">
        <f>'6烧主抽电耗'!F84</f>
        <v>丁班</v>
      </c>
      <c r="D86" s="294">
        <v>27</v>
      </c>
      <c r="E86" s="243"/>
      <c r="F86" s="243"/>
      <c r="G86" s="243" t="str">
        <f>IF(_zhuchou5_month_day!E83="","",_zhuchou5_month_day!E83)</f>
        <v/>
      </c>
      <c r="H86" s="243" t="str">
        <f>IF(_zhuchou5_month_day!F83="","",_zhuchou5_month_day!F83)</f>
        <v/>
      </c>
      <c r="I86" s="243"/>
      <c r="J86" s="243"/>
      <c r="K86" s="243" t="str">
        <f>IF(_zhuchou5_month_day!G83="","",_zhuchou5_month_day!G83)</f>
        <v/>
      </c>
      <c r="L86" s="243" t="str">
        <f>IF(_zhuchou5_month_day!H83="","",_zhuchou5_month_day!H83)</f>
        <v/>
      </c>
      <c r="M86" s="243" t="str">
        <f>IF(_zhuchou5_month_day!I83="","",_zhuchou5_month_day!I83)</f>
        <v/>
      </c>
      <c r="N86" s="243" t="str">
        <f>IF(_zhuchou5_month_day!J83="","",_zhuchou5_month_day!J83)</f>
        <v/>
      </c>
      <c r="O86" s="303"/>
      <c r="P86" s="303"/>
      <c r="Q86" s="239"/>
      <c r="R86" s="355"/>
      <c r="S86" s="318"/>
      <c r="T86" s="243"/>
      <c r="U86" s="243"/>
      <c r="V86" s="243" t="str">
        <f>IF(_zhuchou6_month_day!A83="","",_zhuchou6_month_day!A83)</f>
        <v/>
      </c>
      <c r="W86" s="243" t="str">
        <f>IF(_zhuchou6_month_day!B83="","",_zhuchou6_month_day!B83)</f>
        <v/>
      </c>
      <c r="X86" s="243"/>
      <c r="Y86" s="243"/>
      <c r="Z86" s="243" t="str">
        <f>IF(_zhuchou6_month_day!C83="","",_zhuchou6_month_day!C83)</f>
        <v/>
      </c>
      <c r="AA86" s="243" t="str">
        <f>IF(_zhuchou6_month_day!D83="","",_zhuchou6_month_day!D83)</f>
        <v/>
      </c>
      <c r="AB86" s="243" t="str">
        <f>IF(_zhuchou6_month_day!E83="","",_zhuchou6_month_day!E83)</f>
        <v/>
      </c>
      <c r="AC86" s="243" t="str">
        <f>IF(_zhuchou6_month_day!F83="","",_zhuchou6_month_day!F83)</f>
        <v/>
      </c>
      <c r="AD86" s="304"/>
      <c r="AE86" s="304"/>
      <c r="AF86" s="239"/>
      <c r="AG86" s="335"/>
      <c r="AH86" s="154">
        <f t="shared" si="44"/>
        <v>0</v>
      </c>
      <c r="AI86" s="336">
        <f t="shared" si="31"/>
        <v>0</v>
      </c>
      <c r="AJ86" s="336">
        <f t="shared" si="32"/>
        <v>0</v>
      </c>
      <c r="AK86" s="336">
        <f t="shared" si="33"/>
        <v>0</v>
      </c>
      <c r="AL86" s="336">
        <f t="shared" si="34"/>
        <v>0</v>
      </c>
      <c r="AM86" s="336">
        <f t="shared" si="35"/>
        <v>0</v>
      </c>
      <c r="AN86" s="336" t="e">
        <f t="shared" si="36"/>
        <v>#VALUE!</v>
      </c>
      <c r="AO86" s="336" t="e">
        <f t="shared" si="37"/>
        <v>#VALUE!</v>
      </c>
      <c r="AP86" s="336" t="e">
        <f t="shared" si="38"/>
        <v>#VALUE!</v>
      </c>
      <c r="AQ86" s="336" t="e">
        <f t="shared" si="39"/>
        <v>#VALUE!</v>
      </c>
      <c r="AR86" s="336" t="e">
        <f t="shared" si="40"/>
        <v>#VALUE!</v>
      </c>
      <c r="AS86" s="336" t="e">
        <f t="shared" si="41"/>
        <v>#VALUE!</v>
      </c>
      <c r="AT86" s="341">
        <f t="shared" si="43"/>
        <v>28</v>
      </c>
      <c r="AU86" s="342" t="e">
        <f>'5烧主抽电耗'!$A$3+AT86-1</f>
        <v>#VALUE!</v>
      </c>
      <c r="AV86" s="227" t="str">
        <f t="shared" si="42"/>
        <v>丁班</v>
      </c>
    </row>
    <row r="87" spans="1:48">
      <c r="A87" s="236"/>
      <c r="B87" s="236" t="s">
        <v>25</v>
      </c>
      <c r="C87" s="293" t="str">
        <f>'6烧主抽电耗'!F85</f>
        <v>甲班</v>
      </c>
      <c r="D87" s="294">
        <v>27.3333333333333</v>
      </c>
      <c r="E87" s="243"/>
      <c r="F87" s="243"/>
      <c r="G87" s="243" t="str">
        <f>IF(_zhuchou5_month_day!E84="","",_zhuchou5_month_day!E84)</f>
        <v/>
      </c>
      <c r="H87" s="243" t="str">
        <f>IF(_zhuchou5_month_day!F84="","",_zhuchou5_month_day!F84)</f>
        <v/>
      </c>
      <c r="I87" s="243"/>
      <c r="J87" s="243"/>
      <c r="K87" s="243" t="str">
        <f>IF(_zhuchou5_month_day!G84="","",_zhuchou5_month_day!G84)</f>
        <v/>
      </c>
      <c r="L87" s="243" t="str">
        <f>IF(_zhuchou5_month_day!H84="","",_zhuchou5_month_day!H84)</f>
        <v/>
      </c>
      <c r="M87" s="243" t="str">
        <f>IF(_zhuchou5_month_day!I84="","",_zhuchou5_month_day!I84)</f>
        <v/>
      </c>
      <c r="N87" s="243" t="str">
        <f>IF(_zhuchou5_month_day!J84="","",_zhuchou5_month_day!J84)</f>
        <v/>
      </c>
      <c r="O87" s="303"/>
      <c r="P87" s="303"/>
      <c r="Q87" s="239"/>
      <c r="R87" s="355"/>
      <c r="S87" s="318"/>
      <c r="T87" s="243"/>
      <c r="U87" s="243"/>
      <c r="V87" s="243" t="str">
        <f>IF(_zhuchou6_month_day!A84="","",_zhuchou6_month_day!A84)</f>
        <v/>
      </c>
      <c r="W87" s="243" t="str">
        <f>IF(_zhuchou6_month_day!B84="","",_zhuchou6_month_day!B84)</f>
        <v/>
      </c>
      <c r="X87" s="243"/>
      <c r="Y87" s="243"/>
      <c r="Z87" s="243" t="str">
        <f>IF(_zhuchou6_month_day!C84="","",_zhuchou6_month_day!C84)</f>
        <v/>
      </c>
      <c r="AA87" s="243" t="str">
        <f>IF(_zhuchou6_month_day!D84="","",_zhuchou6_month_day!D84)</f>
        <v/>
      </c>
      <c r="AB87" s="243" t="str">
        <f>IF(_zhuchou6_month_day!E84="","",_zhuchou6_month_day!E84)</f>
        <v/>
      </c>
      <c r="AC87" s="243" t="str">
        <f>IF(_zhuchou6_month_day!F84="","",_zhuchou6_month_day!F84)</f>
        <v/>
      </c>
      <c r="AD87" s="303"/>
      <c r="AE87" s="303"/>
      <c r="AF87" s="239"/>
      <c r="AG87" s="335"/>
      <c r="AH87" s="154">
        <f t="shared" si="44"/>
        <v>0</v>
      </c>
      <c r="AI87" s="336">
        <f t="shared" si="31"/>
        <v>0</v>
      </c>
      <c r="AJ87" s="336">
        <f t="shared" si="32"/>
        <v>0</v>
      </c>
      <c r="AK87" s="336">
        <f t="shared" si="33"/>
        <v>0</v>
      </c>
      <c r="AL87" s="336">
        <f t="shared" si="34"/>
        <v>0</v>
      </c>
      <c r="AM87" s="336">
        <f t="shared" si="35"/>
        <v>0</v>
      </c>
      <c r="AN87" s="336" t="e">
        <f t="shared" si="36"/>
        <v>#VALUE!</v>
      </c>
      <c r="AO87" s="336" t="e">
        <f t="shared" si="37"/>
        <v>#VALUE!</v>
      </c>
      <c r="AP87" s="336" t="e">
        <f t="shared" si="38"/>
        <v>#VALUE!</v>
      </c>
      <c r="AQ87" s="336" t="e">
        <f t="shared" si="39"/>
        <v>#VALUE!</v>
      </c>
      <c r="AR87" s="336" t="e">
        <f t="shared" si="40"/>
        <v>#VALUE!</v>
      </c>
      <c r="AS87" s="336" t="e">
        <f t="shared" si="41"/>
        <v>#VALUE!</v>
      </c>
      <c r="AT87" s="341">
        <f t="shared" si="43"/>
        <v>28</v>
      </c>
      <c r="AU87" s="342" t="e">
        <f>'5烧主抽电耗'!$A$3+AT87-1</f>
        <v>#VALUE!</v>
      </c>
      <c r="AV87" s="227" t="str">
        <f t="shared" si="42"/>
        <v>甲班</v>
      </c>
    </row>
    <row r="88" spans="1:48">
      <c r="A88" s="236"/>
      <c r="B88" s="236" t="s">
        <v>26</v>
      </c>
      <c r="C88" s="293" t="str">
        <f>'6烧主抽电耗'!F86</f>
        <v>乙班</v>
      </c>
      <c r="D88" s="294">
        <v>27.6666666666667</v>
      </c>
      <c r="E88" s="243"/>
      <c r="F88" s="243"/>
      <c r="G88" s="243" t="str">
        <f>IF(_zhuchou5_month_day!E85="","",_zhuchou5_month_day!E85)</f>
        <v/>
      </c>
      <c r="H88" s="243" t="str">
        <f>IF(_zhuchou5_month_day!F85="","",_zhuchou5_month_day!F85)</f>
        <v/>
      </c>
      <c r="I88" s="243"/>
      <c r="J88" s="243"/>
      <c r="K88" s="243" t="str">
        <f>IF(_zhuchou5_month_day!G85="","",_zhuchou5_month_day!G85)</f>
        <v/>
      </c>
      <c r="L88" s="243" t="str">
        <f>IF(_zhuchou5_month_day!H85="","",_zhuchou5_month_day!H85)</f>
        <v/>
      </c>
      <c r="M88" s="243" t="str">
        <f>IF(_zhuchou5_month_day!I85="","",_zhuchou5_month_day!I85)</f>
        <v/>
      </c>
      <c r="N88" s="243" t="str">
        <f>IF(_zhuchou5_month_day!J85="","",_zhuchou5_month_day!J85)</f>
        <v/>
      </c>
      <c r="O88" s="303"/>
      <c r="P88" s="303"/>
      <c r="Q88" s="244"/>
      <c r="R88" s="355"/>
      <c r="S88" s="318"/>
      <c r="T88" s="243"/>
      <c r="U88" s="243"/>
      <c r="V88" s="243" t="str">
        <f>IF(_zhuchou6_month_day!A85="","",_zhuchou6_month_day!A85)</f>
        <v/>
      </c>
      <c r="W88" s="243" t="str">
        <f>IF(_zhuchou6_month_day!B85="","",_zhuchou6_month_day!B85)</f>
        <v/>
      </c>
      <c r="X88" s="243"/>
      <c r="Y88" s="243"/>
      <c r="Z88" s="243" t="str">
        <f>IF(_zhuchou6_month_day!C85="","",_zhuchou6_month_day!C85)</f>
        <v/>
      </c>
      <c r="AA88" s="243" t="str">
        <f>IF(_zhuchou6_month_day!D85="","",_zhuchou6_month_day!D85)</f>
        <v/>
      </c>
      <c r="AB88" s="243" t="str">
        <f>IF(_zhuchou6_month_day!E85="","",_zhuchou6_month_day!E85)</f>
        <v/>
      </c>
      <c r="AC88" s="243" t="str">
        <f>IF(_zhuchou6_month_day!F85="","",_zhuchou6_month_day!F85)</f>
        <v/>
      </c>
      <c r="AD88" s="303"/>
      <c r="AE88" s="303"/>
      <c r="AF88" s="239"/>
      <c r="AG88" s="335"/>
      <c r="AH88" s="154">
        <f t="shared" si="44"/>
        <v>0</v>
      </c>
      <c r="AI88" s="336">
        <f t="shared" si="31"/>
        <v>0</v>
      </c>
      <c r="AJ88" s="336">
        <f t="shared" si="32"/>
        <v>0</v>
      </c>
      <c r="AK88" s="336">
        <f t="shared" si="33"/>
        <v>0</v>
      </c>
      <c r="AL88" s="336">
        <f t="shared" si="34"/>
        <v>0</v>
      </c>
      <c r="AM88" s="336">
        <f t="shared" si="35"/>
        <v>0</v>
      </c>
      <c r="AN88" s="336" t="e">
        <f t="shared" si="36"/>
        <v>#VALUE!</v>
      </c>
      <c r="AO88" s="336" t="e">
        <f t="shared" si="37"/>
        <v>#VALUE!</v>
      </c>
      <c r="AP88" s="336" t="e">
        <f t="shared" si="38"/>
        <v>#VALUE!</v>
      </c>
      <c r="AQ88" s="336" t="e">
        <f t="shared" si="39"/>
        <v>#VALUE!</v>
      </c>
      <c r="AR88" s="336" t="e">
        <f t="shared" si="40"/>
        <v>#VALUE!</v>
      </c>
      <c r="AS88" s="336" t="e">
        <f t="shared" si="41"/>
        <v>#VALUE!</v>
      </c>
      <c r="AT88" s="341">
        <f t="shared" si="43"/>
        <v>28</v>
      </c>
      <c r="AU88" s="342" t="e">
        <f>'5烧主抽电耗'!$A$3+AT88-1</f>
        <v>#VALUE!</v>
      </c>
      <c r="AV88" s="227" t="str">
        <f t="shared" si="42"/>
        <v>乙班</v>
      </c>
    </row>
    <row r="89" spans="1:48">
      <c r="A89" s="236">
        <v>29</v>
      </c>
      <c r="B89" s="236" t="s">
        <v>24</v>
      </c>
      <c r="C89" s="293" t="str">
        <f>'6烧主抽电耗'!F87</f>
        <v>丁班</v>
      </c>
      <c r="D89" s="294">
        <v>28</v>
      </c>
      <c r="E89" s="243"/>
      <c r="F89" s="243"/>
      <c r="G89" s="243" t="str">
        <f>IF(_zhuchou5_month_day!E86="","",_zhuchou5_month_day!E86)</f>
        <v/>
      </c>
      <c r="H89" s="243" t="str">
        <f>IF(_zhuchou5_month_day!F86="","",_zhuchou5_month_day!F86)</f>
        <v/>
      </c>
      <c r="I89" s="243"/>
      <c r="J89" s="243"/>
      <c r="K89" s="243" t="str">
        <f>IF(_zhuchou5_month_day!G86="","",_zhuchou5_month_day!G86)</f>
        <v/>
      </c>
      <c r="L89" s="243" t="str">
        <f>IF(_zhuchou5_month_day!H86="","",_zhuchou5_month_day!H86)</f>
        <v/>
      </c>
      <c r="M89" s="243" t="str">
        <f>IF(_zhuchou5_month_day!I86="","",_zhuchou5_month_day!I86)</f>
        <v/>
      </c>
      <c r="N89" s="243" t="str">
        <f>IF(_zhuchou5_month_day!J86="","",_zhuchou5_month_day!J86)</f>
        <v/>
      </c>
      <c r="O89" s="303"/>
      <c r="P89" s="303"/>
      <c r="Q89" s="239"/>
      <c r="R89" s="355"/>
      <c r="S89" s="318"/>
      <c r="T89" s="243"/>
      <c r="U89" s="243"/>
      <c r="V89" s="243" t="str">
        <f>IF(_zhuchou6_month_day!A86="","",_zhuchou6_month_day!A86)</f>
        <v/>
      </c>
      <c r="W89" s="243" t="str">
        <f>IF(_zhuchou6_month_day!B86="","",_zhuchou6_month_day!B86)</f>
        <v/>
      </c>
      <c r="X89" s="243"/>
      <c r="Y89" s="243"/>
      <c r="Z89" s="243" t="str">
        <f>IF(_zhuchou6_month_day!C86="","",_zhuchou6_month_day!C86)</f>
        <v/>
      </c>
      <c r="AA89" s="243" t="str">
        <f>IF(_zhuchou6_month_day!D86="","",_zhuchou6_month_day!D86)</f>
        <v/>
      </c>
      <c r="AB89" s="243" t="str">
        <f>IF(_zhuchou6_month_day!E86="","",_zhuchou6_month_day!E86)</f>
        <v/>
      </c>
      <c r="AC89" s="243" t="str">
        <f>IF(_zhuchou6_month_day!F86="","",_zhuchou6_month_day!F86)</f>
        <v/>
      </c>
      <c r="AD89" s="304"/>
      <c r="AE89" s="304"/>
      <c r="AF89" s="239"/>
      <c r="AG89" s="335"/>
      <c r="AH89" s="154">
        <f t="shared" si="44"/>
        <v>0</v>
      </c>
      <c r="AI89" s="336">
        <f t="shared" si="31"/>
        <v>0</v>
      </c>
      <c r="AJ89" s="336">
        <f t="shared" si="32"/>
        <v>0</v>
      </c>
      <c r="AK89" s="336">
        <f t="shared" si="33"/>
        <v>0</v>
      </c>
      <c r="AL89" s="336">
        <f t="shared" si="34"/>
        <v>0</v>
      </c>
      <c r="AM89" s="336">
        <f t="shared" si="35"/>
        <v>0</v>
      </c>
      <c r="AN89" s="336" t="e">
        <f t="shared" si="36"/>
        <v>#VALUE!</v>
      </c>
      <c r="AO89" s="336" t="e">
        <f t="shared" si="37"/>
        <v>#VALUE!</v>
      </c>
      <c r="AP89" s="336" t="e">
        <f t="shared" si="38"/>
        <v>#VALUE!</v>
      </c>
      <c r="AQ89" s="336" t="e">
        <f t="shared" si="39"/>
        <v>#VALUE!</v>
      </c>
      <c r="AR89" s="336" t="e">
        <f t="shared" si="40"/>
        <v>#VALUE!</v>
      </c>
      <c r="AS89" s="336" t="e">
        <f t="shared" si="41"/>
        <v>#VALUE!</v>
      </c>
      <c r="AT89" s="341">
        <f t="shared" si="43"/>
        <v>29</v>
      </c>
      <c r="AU89" s="342" t="e">
        <f>'5烧主抽电耗'!$A$3+AT89-1</f>
        <v>#VALUE!</v>
      </c>
      <c r="AV89" s="227" t="str">
        <f t="shared" si="42"/>
        <v>丁班</v>
      </c>
    </row>
    <row r="90" spans="1:48">
      <c r="A90" s="236"/>
      <c r="B90" s="236" t="s">
        <v>25</v>
      </c>
      <c r="C90" s="293" t="str">
        <f>'6烧主抽电耗'!F88</f>
        <v>甲班</v>
      </c>
      <c r="D90" s="294">
        <v>28.3333333333333</v>
      </c>
      <c r="E90" s="243"/>
      <c r="F90" s="243"/>
      <c r="G90" s="243" t="str">
        <f>IF(_zhuchou5_month_day!E87="","",_zhuchou5_month_day!E87)</f>
        <v/>
      </c>
      <c r="H90" s="243" t="str">
        <f>IF(_zhuchou5_month_day!F87="","",_zhuchou5_month_day!F87)</f>
        <v/>
      </c>
      <c r="I90" s="243"/>
      <c r="J90" s="243"/>
      <c r="K90" s="243" t="str">
        <f>IF(_zhuchou5_month_day!G87="","",_zhuchou5_month_day!G87)</f>
        <v/>
      </c>
      <c r="L90" s="243" t="str">
        <f>IF(_zhuchou5_month_day!H87="","",_zhuchou5_month_day!H87)</f>
        <v/>
      </c>
      <c r="M90" s="243" t="str">
        <f>IF(_zhuchou5_month_day!I87="","",_zhuchou5_month_day!I87)</f>
        <v/>
      </c>
      <c r="N90" s="243" t="str">
        <f>IF(_zhuchou5_month_day!J87="","",_zhuchou5_month_day!J87)</f>
        <v/>
      </c>
      <c r="O90" s="303"/>
      <c r="P90" s="303"/>
      <c r="Q90" s="243"/>
      <c r="R90" s="355"/>
      <c r="S90" s="318"/>
      <c r="T90" s="256"/>
      <c r="U90" s="243"/>
      <c r="V90" s="243" t="str">
        <f>IF(_zhuchou6_month_day!A87="","",_zhuchou6_month_day!A87)</f>
        <v/>
      </c>
      <c r="W90" s="243" t="str">
        <f>IF(_zhuchou6_month_day!B87="","",_zhuchou6_month_day!B87)</f>
        <v/>
      </c>
      <c r="X90" s="243"/>
      <c r="Y90" s="243"/>
      <c r="Z90" s="243" t="str">
        <f>IF(_zhuchou6_month_day!C87="","",_zhuchou6_month_day!C87)</f>
        <v/>
      </c>
      <c r="AA90" s="243" t="str">
        <f>IF(_zhuchou6_month_day!D87="","",_zhuchou6_month_day!D87)</f>
        <v/>
      </c>
      <c r="AB90" s="243" t="str">
        <f>IF(_zhuchou6_month_day!E87="","",_zhuchou6_month_day!E87)</f>
        <v/>
      </c>
      <c r="AC90" s="243" t="str">
        <f>IF(_zhuchou6_month_day!F87="","",_zhuchou6_month_day!F87)</f>
        <v/>
      </c>
      <c r="AD90" s="303"/>
      <c r="AE90" s="304"/>
      <c r="AF90" s="239"/>
      <c r="AG90" s="335"/>
      <c r="AH90" s="154">
        <f t="shared" si="44"/>
        <v>0</v>
      </c>
      <c r="AI90" s="336">
        <f t="shared" si="31"/>
        <v>0</v>
      </c>
      <c r="AJ90" s="336">
        <f t="shared" si="32"/>
        <v>0</v>
      </c>
      <c r="AK90" s="336">
        <f t="shared" si="33"/>
        <v>0</v>
      </c>
      <c r="AL90" s="336">
        <f t="shared" si="34"/>
        <v>0</v>
      </c>
      <c r="AM90" s="336">
        <f t="shared" si="35"/>
        <v>0</v>
      </c>
      <c r="AN90" s="336" t="e">
        <f t="shared" si="36"/>
        <v>#VALUE!</v>
      </c>
      <c r="AO90" s="336" t="e">
        <f t="shared" si="37"/>
        <v>#VALUE!</v>
      </c>
      <c r="AP90" s="336" t="e">
        <f t="shared" si="38"/>
        <v>#VALUE!</v>
      </c>
      <c r="AQ90" s="336" t="e">
        <f t="shared" si="39"/>
        <v>#VALUE!</v>
      </c>
      <c r="AR90" s="336" t="e">
        <f t="shared" si="40"/>
        <v>#VALUE!</v>
      </c>
      <c r="AS90" s="336" t="e">
        <f t="shared" si="41"/>
        <v>#VALUE!</v>
      </c>
      <c r="AT90" s="341">
        <f t="shared" si="43"/>
        <v>29</v>
      </c>
      <c r="AU90" s="342" t="e">
        <f>'5烧主抽电耗'!$A$3+AT90-1</f>
        <v>#VALUE!</v>
      </c>
      <c r="AV90" s="227" t="str">
        <f t="shared" si="42"/>
        <v>甲班</v>
      </c>
    </row>
    <row r="91" spans="1:48">
      <c r="A91" s="236"/>
      <c r="B91" s="236" t="s">
        <v>26</v>
      </c>
      <c r="C91" s="293" t="str">
        <f>'6烧主抽电耗'!F89</f>
        <v>乙班</v>
      </c>
      <c r="D91" s="294">
        <v>28.6666666666667</v>
      </c>
      <c r="E91" s="243"/>
      <c r="F91" s="243"/>
      <c r="G91" s="243" t="str">
        <f>IF(_zhuchou5_month_day!E88="","",_zhuchou5_month_day!E88)</f>
        <v/>
      </c>
      <c r="H91" s="243" t="str">
        <f>IF(_zhuchou5_month_day!F88="","",_zhuchou5_month_day!F88)</f>
        <v/>
      </c>
      <c r="I91" s="243"/>
      <c r="J91" s="243"/>
      <c r="K91" s="243" t="str">
        <f>IF(_zhuchou5_month_day!G88="","",_zhuchou5_month_day!G88)</f>
        <v/>
      </c>
      <c r="L91" s="243" t="str">
        <f>IF(_zhuchou5_month_day!H88="","",_zhuchou5_month_day!H88)</f>
        <v/>
      </c>
      <c r="M91" s="243" t="str">
        <f>IF(_zhuchou5_month_day!I88="","",_zhuchou5_month_day!I88)</f>
        <v/>
      </c>
      <c r="N91" s="243" t="str">
        <f>IF(_zhuchou5_month_day!J88="","",_zhuchou5_month_day!J88)</f>
        <v/>
      </c>
      <c r="O91" s="303"/>
      <c r="P91" s="303"/>
      <c r="Q91" s="243"/>
      <c r="R91" s="355"/>
      <c r="S91" s="318"/>
      <c r="T91" s="256"/>
      <c r="U91" s="243"/>
      <c r="V91" s="243" t="str">
        <f>IF(_zhuchou6_month_day!A88="","",_zhuchou6_month_day!A88)</f>
        <v/>
      </c>
      <c r="W91" s="243" t="str">
        <f>IF(_zhuchou6_month_day!B88="","",_zhuchou6_month_day!B88)</f>
        <v/>
      </c>
      <c r="X91" s="243"/>
      <c r="Y91" s="243"/>
      <c r="Z91" s="243" t="str">
        <f>IF(_zhuchou6_month_day!C88="","",_zhuchou6_month_day!C88)</f>
        <v/>
      </c>
      <c r="AA91" s="243" t="str">
        <f>IF(_zhuchou6_month_day!D88="","",_zhuchou6_month_day!D88)</f>
        <v/>
      </c>
      <c r="AB91" s="243" t="str">
        <f>IF(_zhuchou6_month_day!E88="","",_zhuchou6_month_day!E88)</f>
        <v/>
      </c>
      <c r="AC91" s="243" t="str">
        <f>IF(_zhuchou6_month_day!F88="","",_zhuchou6_month_day!F88)</f>
        <v/>
      </c>
      <c r="AD91" s="303"/>
      <c r="AE91" s="303"/>
      <c r="AF91" s="239"/>
      <c r="AG91" s="335"/>
      <c r="AH91" s="154">
        <f t="shared" si="44"/>
        <v>0</v>
      </c>
      <c r="AI91" s="336">
        <f t="shared" si="31"/>
        <v>0</v>
      </c>
      <c r="AJ91" s="336">
        <f t="shared" si="32"/>
        <v>0</v>
      </c>
      <c r="AK91" s="336">
        <f t="shared" si="33"/>
        <v>0</v>
      </c>
      <c r="AL91" s="336">
        <f t="shared" si="34"/>
        <v>0</v>
      </c>
      <c r="AM91" s="336">
        <f t="shared" si="35"/>
        <v>0</v>
      </c>
      <c r="AN91" s="336" t="e">
        <f t="shared" si="36"/>
        <v>#VALUE!</v>
      </c>
      <c r="AO91" s="336" t="e">
        <f t="shared" si="37"/>
        <v>#VALUE!</v>
      </c>
      <c r="AP91" s="336" t="e">
        <f t="shared" si="38"/>
        <v>#VALUE!</v>
      </c>
      <c r="AQ91" s="336" t="e">
        <f t="shared" si="39"/>
        <v>#VALUE!</v>
      </c>
      <c r="AR91" s="336" t="e">
        <f t="shared" si="40"/>
        <v>#VALUE!</v>
      </c>
      <c r="AS91" s="336" t="e">
        <f t="shared" si="41"/>
        <v>#VALUE!</v>
      </c>
      <c r="AT91" s="341">
        <f t="shared" si="43"/>
        <v>29</v>
      </c>
      <c r="AU91" s="342" t="e">
        <f>'5烧主抽电耗'!$A$3+AT91-1</f>
        <v>#VALUE!</v>
      </c>
      <c r="AV91" s="227" t="str">
        <f t="shared" si="42"/>
        <v>乙班</v>
      </c>
    </row>
    <row r="92" spans="1:48">
      <c r="A92" s="236">
        <v>30</v>
      </c>
      <c r="B92" s="236" t="s">
        <v>24</v>
      </c>
      <c r="C92" s="293" t="str">
        <f>'6烧主抽电耗'!F90</f>
        <v>丙班</v>
      </c>
      <c r="D92" s="294">
        <v>29</v>
      </c>
      <c r="E92" s="243"/>
      <c r="F92" s="243"/>
      <c r="G92" s="243" t="str">
        <f>IF(_zhuchou5_month_day!E89="","",_zhuchou5_month_day!E89)</f>
        <v/>
      </c>
      <c r="H92" s="243" t="str">
        <f>IF(_zhuchou5_month_day!F89="","",_zhuchou5_month_day!F89)</f>
        <v/>
      </c>
      <c r="I92" s="243"/>
      <c r="J92" s="243"/>
      <c r="K92" s="243" t="str">
        <f>IF(_zhuchou5_month_day!G89="","",_zhuchou5_month_day!G89)</f>
        <v/>
      </c>
      <c r="L92" s="243" t="str">
        <f>IF(_zhuchou5_month_day!H89="","",_zhuchou5_month_day!H89)</f>
        <v/>
      </c>
      <c r="M92" s="243" t="str">
        <f>IF(_zhuchou5_month_day!I89="","",_zhuchou5_month_day!I89)</f>
        <v/>
      </c>
      <c r="N92" s="243" t="str">
        <f>IF(_zhuchou5_month_day!J89="","",_zhuchou5_month_day!J89)</f>
        <v/>
      </c>
      <c r="O92" s="303"/>
      <c r="P92" s="303"/>
      <c r="Q92" s="239"/>
      <c r="R92" s="355"/>
      <c r="S92" s="318"/>
      <c r="T92" s="256"/>
      <c r="U92" s="243"/>
      <c r="V92" s="243" t="str">
        <f>IF(_zhuchou6_month_day!A89="","",_zhuchou6_month_day!A89)</f>
        <v/>
      </c>
      <c r="W92" s="243" t="str">
        <f>IF(_zhuchou6_month_day!B89="","",_zhuchou6_month_day!B89)</f>
        <v/>
      </c>
      <c r="X92" s="243"/>
      <c r="Y92" s="243"/>
      <c r="Z92" s="243" t="str">
        <f>IF(_zhuchou6_month_day!C89="","",_zhuchou6_month_day!C89)</f>
        <v/>
      </c>
      <c r="AA92" s="243" t="str">
        <f>IF(_zhuchou6_month_day!D89="","",_zhuchou6_month_day!D89)</f>
        <v/>
      </c>
      <c r="AB92" s="243" t="str">
        <f>IF(_zhuchou6_month_day!E89="","",_zhuchou6_month_day!E89)</f>
        <v/>
      </c>
      <c r="AC92" s="243" t="str">
        <f>IF(_zhuchou6_month_day!F89="","",_zhuchou6_month_day!F89)</f>
        <v/>
      </c>
      <c r="AD92" s="304"/>
      <c r="AE92" s="304"/>
      <c r="AF92" s="239"/>
      <c r="AG92" s="335"/>
      <c r="AH92" s="154">
        <f t="shared" si="44"/>
        <v>0</v>
      </c>
      <c r="AI92" s="336">
        <f t="shared" si="31"/>
        <v>0</v>
      </c>
      <c r="AJ92" s="336">
        <f t="shared" si="32"/>
        <v>0</v>
      </c>
      <c r="AK92" s="336">
        <f t="shared" si="33"/>
        <v>0</v>
      </c>
      <c r="AL92" s="336">
        <f t="shared" si="34"/>
        <v>0</v>
      </c>
      <c r="AM92" s="336">
        <f t="shared" si="35"/>
        <v>0</v>
      </c>
      <c r="AN92" s="336" t="e">
        <f t="shared" si="36"/>
        <v>#VALUE!</v>
      </c>
      <c r="AO92" s="336" t="e">
        <f t="shared" si="37"/>
        <v>#VALUE!</v>
      </c>
      <c r="AP92" s="336" t="e">
        <f t="shared" si="38"/>
        <v>#VALUE!</v>
      </c>
      <c r="AQ92" s="336" t="e">
        <f t="shared" si="39"/>
        <v>#VALUE!</v>
      </c>
      <c r="AR92" s="336" t="e">
        <f t="shared" si="40"/>
        <v>#VALUE!</v>
      </c>
      <c r="AS92" s="336" t="e">
        <f t="shared" si="41"/>
        <v>#VALUE!</v>
      </c>
      <c r="AT92" s="341">
        <f t="shared" si="43"/>
        <v>30</v>
      </c>
      <c r="AU92" s="342" t="e">
        <f>'5烧主抽电耗'!$A$3+AT92-1</f>
        <v>#VALUE!</v>
      </c>
      <c r="AV92" s="227" t="str">
        <f t="shared" si="42"/>
        <v>丙班</v>
      </c>
    </row>
    <row r="93" spans="1:48">
      <c r="A93" s="236"/>
      <c r="B93" s="236" t="s">
        <v>25</v>
      </c>
      <c r="C93" s="293" t="str">
        <f>'6烧主抽电耗'!F91</f>
        <v>丁班</v>
      </c>
      <c r="D93" s="294">
        <v>29.3333333333333</v>
      </c>
      <c r="E93" s="243"/>
      <c r="F93" s="243"/>
      <c r="G93" s="243" t="str">
        <f>IF(_zhuchou5_month_day!E90="","",_zhuchou5_month_day!E90)</f>
        <v/>
      </c>
      <c r="H93" s="243" t="str">
        <f>IF(_zhuchou5_month_day!F90="","",_zhuchou5_month_day!F90)</f>
        <v/>
      </c>
      <c r="I93" s="243"/>
      <c r="J93" s="243"/>
      <c r="K93" s="243" t="str">
        <f>IF(_zhuchou5_month_day!G90="","",_zhuchou5_month_day!G90)</f>
        <v/>
      </c>
      <c r="L93" s="243" t="str">
        <f>IF(_zhuchou5_month_day!H90="","",_zhuchou5_month_day!H90)</f>
        <v/>
      </c>
      <c r="M93" s="243" t="str">
        <f>IF(_zhuchou5_month_day!I90="","",_zhuchou5_month_day!I90)</f>
        <v/>
      </c>
      <c r="N93" s="243" t="str">
        <f>IF(_zhuchou5_month_day!J90="","",_zhuchou5_month_day!J90)</f>
        <v/>
      </c>
      <c r="O93" s="303"/>
      <c r="P93" s="303"/>
      <c r="Q93" s="243"/>
      <c r="R93" s="355"/>
      <c r="S93" s="318"/>
      <c r="T93" s="243"/>
      <c r="U93" s="243"/>
      <c r="V93" s="243" t="str">
        <f>IF(_zhuchou6_month_day!A90="","",_zhuchou6_month_day!A90)</f>
        <v/>
      </c>
      <c r="W93" s="243" t="str">
        <f>IF(_zhuchou6_month_day!B90="","",_zhuchou6_month_day!B90)</f>
        <v/>
      </c>
      <c r="X93" s="243"/>
      <c r="Y93" s="243"/>
      <c r="Z93" s="243" t="str">
        <f>IF(_zhuchou6_month_day!C90="","",_zhuchou6_month_day!C90)</f>
        <v/>
      </c>
      <c r="AA93" s="243" t="str">
        <f>IF(_zhuchou6_month_day!D90="","",_zhuchou6_month_day!D90)</f>
        <v/>
      </c>
      <c r="AB93" s="243" t="str">
        <f>IF(_zhuchou6_month_day!E90="","",_zhuchou6_month_day!E90)</f>
        <v/>
      </c>
      <c r="AC93" s="243" t="str">
        <f>IF(_zhuchou6_month_day!F90="","",_zhuchou6_month_day!F90)</f>
        <v/>
      </c>
      <c r="AD93" s="304"/>
      <c r="AE93" s="304"/>
      <c r="AF93" s="239"/>
      <c r="AG93" s="335"/>
      <c r="AH93" s="154">
        <f t="shared" si="44"/>
        <v>0</v>
      </c>
      <c r="AI93" s="336">
        <f t="shared" si="31"/>
        <v>0</v>
      </c>
      <c r="AJ93" s="336">
        <f t="shared" si="32"/>
        <v>0</v>
      </c>
      <c r="AK93" s="336">
        <f t="shared" si="33"/>
        <v>0</v>
      </c>
      <c r="AL93" s="336">
        <f t="shared" si="34"/>
        <v>0</v>
      </c>
      <c r="AM93" s="336">
        <f t="shared" si="35"/>
        <v>0</v>
      </c>
      <c r="AN93" s="336" t="e">
        <f t="shared" si="36"/>
        <v>#VALUE!</v>
      </c>
      <c r="AO93" s="336" t="e">
        <f t="shared" si="37"/>
        <v>#VALUE!</v>
      </c>
      <c r="AP93" s="336" t="e">
        <f t="shared" si="38"/>
        <v>#VALUE!</v>
      </c>
      <c r="AQ93" s="336" t="e">
        <f t="shared" si="39"/>
        <v>#VALUE!</v>
      </c>
      <c r="AR93" s="336" t="e">
        <f t="shared" si="40"/>
        <v>#VALUE!</v>
      </c>
      <c r="AS93" s="336" t="e">
        <f t="shared" si="41"/>
        <v>#VALUE!</v>
      </c>
      <c r="AT93" s="341">
        <f t="shared" si="43"/>
        <v>30</v>
      </c>
      <c r="AU93" s="342" t="e">
        <f>'5烧主抽电耗'!$A$3+AT93-1</f>
        <v>#VALUE!</v>
      </c>
      <c r="AV93" s="227" t="str">
        <f t="shared" si="42"/>
        <v>丁班</v>
      </c>
    </row>
    <row r="94" spans="1:48">
      <c r="A94" s="236"/>
      <c r="B94" s="236" t="s">
        <v>26</v>
      </c>
      <c r="C94" s="293" t="str">
        <f>'6烧主抽电耗'!F92</f>
        <v>甲班</v>
      </c>
      <c r="D94" s="294">
        <v>29.6666666666667</v>
      </c>
      <c r="E94" s="243"/>
      <c r="F94" s="243"/>
      <c r="G94" s="243" t="str">
        <f>IF(_zhuchou5_month_day!E91="","",_zhuchou5_month_day!E91)</f>
        <v/>
      </c>
      <c r="H94" s="243" t="str">
        <f>IF(_zhuchou5_month_day!F91="","",_zhuchou5_month_day!F91)</f>
        <v/>
      </c>
      <c r="I94" s="243"/>
      <c r="J94" s="243"/>
      <c r="K94" s="243" t="str">
        <f>IF(_zhuchou5_month_day!G91="","",_zhuchou5_month_day!G91)</f>
        <v/>
      </c>
      <c r="L94" s="243" t="str">
        <f>IF(_zhuchou5_month_day!H91="","",_zhuchou5_month_day!H91)</f>
        <v/>
      </c>
      <c r="M94" s="243" t="str">
        <f>IF(_zhuchou5_month_day!I91="","",_zhuchou5_month_day!I91)</f>
        <v/>
      </c>
      <c r="N94" s="243" t="str">
        <f>IF(_zhuchou5_month_day!J91="","",_zhuchou5_month_day!J91)</f>
        <v/>
      </c>
      <c r="O94" s="303"/>
      <c r="P94" s="303"/>
      <c r="Q94" s="239"/>
      <c r="R94" s="355"/>
      <c r="S94" s="318"/>
      <c r="T94" s="256"/>
      <c r="U94" s="256"/>
      <c r="V94" s="243" t="str">
        <f>IF(_zhuchou6_month_day!A91="","",_zhuchou6_month_day!A91)</f>
        <v/>
      </c>
      <c r="W94" s="243" t="str">
        <f>IF(_zhuchou6_month_day!B91="","",_zhuchou6_month_day!B91)</f>
        <v/>
      </c>
      <c r="X94" s="243"/>
      <c r="Y94" s="243"/>
      <c r="Z94" s="243" t="str">
        <f>IF(_zhuchou6_month_day!C91="","",_zhuchou6_month_day!C91)</f>
        <v/>
      </c>
      <c r="AA94" s="243" t="str">
        <f>IF(_zhuchou6_month_day!D91="","",_zhuchou6_month_day!D91)</f>
        <v/>
      </c>
      <c r="AB94" s="243" t="str">
        <f>IF(_zhuchou6_month_day!E91="","",_zhuchou6_month_day!E91)</f>
        <v/>
      </c>
      <c r="AC94" s="243" t="str">
        <f>IF(_zhuchou6_month_day!F91="","",_zhuchou6_month_day!F91)</f>
        <v/>
      </c>
      <c r="AD94" s="303"/>
      <c r="AE94" s="303"/>
      <c r="AF94" s="239"/>
      <c r="AG94" s="335"/>
      <c r="AH94" s="154">
        <f t="shared" si="44"/>
        <v>0</v>
      </c>
      <c r="AI94" s="336">
        <f t="shared" si="31"/>
        <v>0</v>
      </c>
      <c r="AJ94" s="336">
        <f t="shared" si="32"/>
        <v>0</v>
      </c>
      <c r="AK94" s="336">
        <f t="shared" si="33"/>
        <v>0</v>
      </c>
      <c r="AL94" s="336">
        <f t="shared" si="34"/>
        <v>0</v>
      </c>
      <c r="AM94" s="336">
        <f t="shared" si="35"/>
        <v>0</v>
      </c>
      <c r="AN94" s="336" t="e">
        <f t="shared" si="36"/>
        <v>#VALUE!</v>
      </c>
      <c r="AO94" s="336" t="e">
        <f t="shared" si="37"/>
        <v>#VALUE!</v>
      </c>
      <c r="AP94" s="336" t="e">
        <f t="shared" si="38"/>
        <v>#VALUE!</v>
      </c>
      <c r="AQ94" s="336" t="e">
        <f t="shared" si="39"/>
        <v>#VALUE!</v>
      </c>
      <c r="AR94" s="336" t="e">
        <f t="shared" si="40"/>
        <v>#VALUE!</v>
      </c>
      <c r="AS94" s="336" t="e">
        <f t="shared" si="41"/>
        <v>#VALUE!</v>
      </c>
      <c r="AT94" s="341">
        <f t="shared" si="43"/>
        <v>30</v>
      </c>
      <c r="AU94" s="342" t="e">
        <f>'5烧主抽电耗'!$A$3+AT94-1</f>
        <v>#VALUE!</v>
      </c>
      <c r="AV94" s="227" t="str">
        <f t="shared" si="42"/>
        <v>甲班</v>
      </c>
    </row>
    <row r="95" spans="1:48">
      <c r="A95" s="236">
        <v>31</v>
      </c>
      <c r="B95" s="236" t="s">
        <v>24</v>
      </c>
      <c r="C95" s="293" t="str">
        <f>'6烧主抽电耗'!F93</f>
        <v>丙班</v>
      </c>
      <c r="D95" s="294">
        <v>30</v>
      </c>
      <c r="E95" s="255"/>
      <c r="F95" s="265"/>
      <c r="G95" s="265" t="str">
        <f>IF(_zhuchou5_month_day!E92="","",_zhuchou5_month_day!E92)</f>
        <v/>
      </c>
      <c r="H95" s="265" t="str">
        <f>IF(_zhuchou5_month_day!F92="","",_zhuchou5_month_day!F92)</f>
        <v/>
      </c>
      <c r="I95" s="265"/>
      <c r="J95" s="265"/>
      <c r="K95" s="255" t="str">
        <f>IF(_zhuchou5_month_day!G92="","",_zhuchou5_month_day!G92)</f>
        <v/>
      </c>
      <c r="L95" s="255" t="str">
        <f>IF(_zhuchou5_month_day!H92="","",_zhuchou5_month_day!H92)</f>
        <v/>
      </c>
      <c r="M95" s="255" t="str">
        <f>IF(_zhuchou5_month_day!I92="","",_zhuchou5_month_day!I92)</f>
        <v/>
      </c>
      <c r="N95" s="255" t="str">
        <f>IF(_zhuchou5_month_day!J92="","",_zhuchou5_month_day!J92)</f>
        <v/>
      </c>
      <c r="O95" s="347"/>
      <c r="P95" s="347"/>
      <c r="Q95" s="239"/>
      <c r="R95" s="356"/>
      <c r="S95" s="357"/>
      <c r="T95" s="256"/>
      <c r="U95" s="243"/>
      <c r="V95" s="243" t="str">
        <f>IF(_zhuchou6_month_day!A92="","",_zhuchou6_month_day!A92)</f>
        <v/>
      </c>
      <c r="W95" s="243" t="str">
        <f>IF(_zhuchou6_month_day!B92="","",_zhuchou6_month_day!B92)</f>
        <v/>
      </c>
      <c r="X95" s="243"/>
      <c r="Y95" s="243"/>
      <c r="Z95" s="243" t="str">
        <f>IF(_zhuchou6_month_day!C92="","",_zhuchou6_month_day!C92)</f>
        <v/>
      </c>
      <c r="AA95" s="243" t="str">
        <f>IF(_zhuchou6_month_day!D92="","",_zhuchou6_month_day!D92)</f>
        <v/>
      </c>
      <c r="AB95" s="243" t="str">
        <f>IF(_zhuchou6_month_day!E92="","",_zhuchou6_month_day!E92)</f>
        <v/>
      </c>
      <c r="AC95" s="243" t="str">
        <f>IF(_zhuchou6_month_day!F92="","",_zhuchou6_month_day!F92)</f>
        <v/>
      </c>
      <c r="AD95" s="303"/>
      <c r="AE95" s="303"/>
      <c r="AF95" s="239"/>
      <c r="AG95" s="335"/>
      <c r="AH95" s="154">
        <f t="shared" si="44"/>
        <v>0</v>
      </c>
      <c r="AI95" s="336">
        <f t="shared" si="31"/>
        <v>0</v>
      </c>
      <c r="AJ95" s="336">
        <f t="shared" si="32"/>
        <v>0</v>
      </c>
      <c r="AK95" s="336">
        <f t="shared" si="33"/>
        <v>0</v>
      </c>
      <c r="AL95" s="336">
        <f t="shared" si="34"/>
        <v>0</v>
      </c>
      <c r="AM95" s="336">
        <f t="shared" si="35"/>
        <v>0</v>
      </c>
      <c r="AN95" s="336" t="e">
        <f t="shared" si="36"/>
        <v>#VALUE!</v>
      </c>
      <c r="AO95" s="336" t="e">
        <f t="shared" si="37"/>
        <v>#VALUE!</v>
      </c>
      <c r="AP95" s="336" t="e">
        <f t="shared" si="38"/>
        <v>#VALUE!</v>
      </c>
      <c r="AQ95" s="336" t="e">
        <f t="shared" si="39"/>
        <v>#VALUE!</v>
      </c>
      <c r="AR95" s="336" t="e">
        <f t="shared" si="40"/>
        <v>#VALUE!</v>
      </c>
      <c r="AS95" s="336" t="e">
        <f t="shared" si="41"/>
        <v>#VALUE!</v>
      </c>
      <c r="AT95" s="341">
        <f t="shared" si="43"/>
        <v>31</v>
      </c>
      <c r="AU95" s="342" t="e">
        <f>'5烧主抽电耗'!$A$3+AT95-1</f>
        <v>#VALUE!</v>
      </c>
      <c r="AV95" s="227" t="str">
        <f t="shared" si="42"/>
        <v>丙班</v>
      </c>
    </row>
    <row r="96" spans="1:48">
      <c r="A96" s="236"/>
      <c r="B96" s="236" t="s">
        <v>25</v>
      </c>
      <c r="C96" s="293" t="str">
        <f>'6烧主抽电耗'!F94</f>
        <v>丁班</v>
      </c>
      <c r="D96" s="294">
        <v>30.3333333333333</v>
      </c>
      <c r="E96" s="252"/>
      <c r="F96" s="252"/>
      <c r="G96" s="252" t="str">
        <f>IF(_zhuchou5_month_day!E93="","",_zhuchou5_month_day!E93)</f>
        <v/>
      </c>
      <c r="H96" s="252" t="str">
        <f>IF(_zhuchou5_month_day!F93="","",_zhuchou5_month_day!F93)</f>
        <v/>
      </c>
      <c r="I96" s="252"/>
      <c r="J96" s="252"/>
      <c r="K96" s="252" t="str">
        <f>IF(_zhuchou5_month_day!G93="","",_zhuchou5_month_day!G93)</f>
        <v/>
      </c>
      <c r="L96" s="252" t="str">
        <f>IF(_zhuchou5_month_day!H93="","",_zhuchou5_month_day!H93)</f>
        <v/>
      </c>
      <c r="M96" s="252" t="str">
        <f>IF(_zhuchou5_month_day!I93="","",_zhuchou5_month_day!I93)</f>
        <v/>
      </c>
      <c r="N96" s="252" t="str">
        <f>IF(_zhuchou5_month_day!J93="","",_zhuchou5_month_day!J93)</f>
        <v/>
      </c>
      <c r="O96" s="348"/>
      <c r="P96" s="348"/>
      <c r="Q96" s="252"/>
      <c r="R96" s="317"/>
      <c r="S96" s="358"/>
      <c r="T96" s="256"/>
      <c r="U96" s="243"/>
      <c r="V96" s="243" t="str">
        <f>IF(_zhuchou6_month_day!A93="","",_zhuchou6_month_day!A93)</f>
        <v/>
      </c>
      <c r="W96" s="243" t="str">
        <f>IF(_zhuchou6_month_day!B93="","",_zhuchou6_month_day!B93)</f>
        <v/>
      </c>
      <c r="X96" s="243"/>
      <c r="Y96" s="243"/>
      <c r="Z96" s="243" t="str">
        <f>IF(_zhuchou6_month_day!C93="","",_zhuchou6_month_day!C93)</f>
        <v/>
      </c>
      <c r="AA96" s="243" t="str">
        <f>IF(_zhuchou6_month_day!D93="","",_zhuchou6_month_day!D93)</f>
        <v/>
      </c>
      <c r="AB96" s="243" t="str">
        <f>IF(_zhuchou6_month_day!E93="","",_zhuchou6_month_day!E93)</f>
        <v/>
      </c>
      <c r="AC96" s="243" t="str">
        <f>IF(_zhuchou6_month_day!F93="","",_zhuchou6_month_day!F93)</f>
        <v/>
      </c>
      <c r="AD96" s="304"/>
      <c r="AE96" s="304"/>
      <c r="AF96" s="239"/>
      <c r="AG96" s="367"/>
      <c r="AH96" s="154">
        <f t="shared" si="44"/>
        <v>0</v>
      </c>
      <c r="AI96" s="336">
        <f t="shared" si="31"/>
        <v>0</v>
      </c>
      <c r="AJ96" s="336">
        <f t="shared" si="32"/>
        <v>0</v>
      </c>
      <c r="AK96" s="336" t="e">
        <f>(#REF!-T98)*3</f>
        <v>#REF!</v>
      </c>
      <c r="AL96" s="336" t="e">
        <f>(#REF!-U98)*3</f>
        <v>#REF!</v>
      </c>
      <c r="AM96" s="336" t="e">
        <f t="shared" si="35"/>
        <v>#REF!</v>
      </c>
      <c r="AN96" s="336" t="e">
        <f t="shared" si="36"/>
        <v>#VALUE!</v>
      </c>
      <c r="AO96" s="336" t="e">
        <f t="shared" si="37"/>
        <v>#VALUE!</v>
      </c>
      <c r="AP96" s="336" t="e">
        <f t="shared" si="38"/>
        <v>#VALUE!</v>
      </c>
      <c r="AQ96" s="336" t="e">
        <f t="shared" si="39"/>
        <v>#VALUE!</v>
      </c>
      <c r="AR96" s="336" t="e">
        <f t="shared" si="40"/>
        <v>#VALUE!</v>
      </c>
      <c r="AS96" s="336" t="e">
        <f t="shared" si="41"/>
        <v>#VALUE!</v>
      </c>
      <c r="AT96" s="341">
        <f t="shared" si="43"/>
        <v>31</v>
      </c>
      <c r="AU96" s="342" t="e">
        <f>'5烧主抽电耗'!$A$3+AT96-1</f>
        <v>#VALUE!</v>
      </c>
      <c r="AV96" s="227" t="str">
        <f t="shared" si="42"/>
        <v>丁班</v>
      </c>
    </row>
    <row r="97" spans="1:48">
      <c r="A97" s="236"/>
      <c r="B97" s="236" t="s">
        <v>26</v>
      </c>
      <c r="C97" s="293" t="str">
        <f>'6烧主抽电耗'!F95</f>
        <v>甲班</v>
      </c>
      <c r="D97" s="294">
        <v>30.6666666666667</v>
      </c>
      <c r="E97" s="252"/>
      <c r="F97" s="252"/>
      <c r="G97" s="252" t="str">
        <f>IF(_zhuchou5_month_day!E94="","",_zhuchou5_month_day!E94)</f>
        <v/>
      </c>
      <c r="H97" s="252" t="str">
        <f>IF(_zhuchou5_month_day!F94="","",_zhuchou5_month_day!F94)</f>
        <v/>
      </c>
      <c r="I97" s="252"/>
      <c r="J97" s="252"/>
      <c r="K97" s="252" t="str">
        <f>IF(_zhuchou5_month_day!G94="","",_zhuchou5_month_day!G94)</f>
        <v/>
      </c>
      <c r="L97" s="252" t="str">
        <f>IF(_zhuchou5_month_day!H94="","",_zhuchou5_month_day!H94)</f>
        <v/>
      </c>
      <c r="M97" s="252" t="str">
        <f>IF(_zhuchou5_month_day!I94="","",_zhuchou5_month_day!I94)</f>
        <v/>
      </c>
      <c r="N97" s="252" t="str">
        <f>IF(_zhuchou5_month_day!J94="","",_zhuchou5_month_day!J94)</f>
        <v/>
      </c>
      <c r="O97" s="348"/>
      <c r="P97" s="348"/>
      <c r="Q97" s="252"/>
      <c r="R97" s="317"/>
      <c r="S97" s="358"/>
      <c r="T97" s="256"/>
      <c r="U97" s="243"/>
      <c r="V97" s="243" t="str">
        <f>IF(_zhuchou6_month_day!A94="","",_zhuchou6_month_day!A94)</f>
        <v/>
      </c>
      <c r="W97" s="243" t="str">
        <f>IF(_zhuchou6_month_day!B94="","",_zhuchou6_month_day!B94)</f>
        <v/>
      </c>
      <c r="X97" s="243"/>
      <c r="Y97" s="243"/>
      <c r="Z97" s="243" t="str">
        <f>IF(_zhuchou6_month_day!C94="","",_zhuchou6_month_day!C94)</f>
        <v/>
      </c>
      <c r="AA97" s="243" t="str">
        <f>IF(_zhuchou6_month_day!D94="","",_zhuchou6_month_day!D94)</f>
        <v/>
      </c>
      <c r="AB97" s="243" t="str">
        <f>IF(_zhuchou6_month_day!E94="","",_zhuchou6_month_day!E94)</f>
        <v/>
      </c>
      <c r="AC97" s="243" t="str">
        <f>IF(_zhuchou6_month_day!F94="","",_zhuchou6_month_day!F94)</f>
        <v/>
      </c>
      <c r="AD97" s="303"/>
      <c r="AE97" s="303"/>
      <c r="AF97" s="239"/>
      <c r="AG97" s="367"/>
      <c r="AH97" s="154">
        <f t="shared" si="44"/>
        <v>0</v>
      </c>
      <c r="AI97" s="336">
        <f t="shared" si="31"/>
        <v>0</v>
      </c>
      <c r="AJ97" s="336">
        <f t="shared" si="32"/>
        <v>0</v>
      </c>
      <c r="AK97" s="336" t="e">
        <f>(#REF!-#REF!)*3</f>
        <v>#REF!</v>
      </c>
      <c r="AL97" s="336" t="e">
        <f>(#REF!-#REF!)*3</f>
        <v>#REF!</v>
      </c>
      <c r="AM97" s="336" t="e">
        <f t="shared" si="35"/>
        <v>#REF!</v>
      </c>
      <c r="AN97" s="336" t="e">
        <f t="shared" si="36"/>
        <v>#VALUE!</v>
      </c>
      <c r="AO97" s="336" t="e">
        <f t="shared" si="37"/>
        <v>#VALUE!</v>
      </c>
      <c r="AP97" s="336" t="e">
        <f t="shared" si="38"/>
        <v>#VALUE!</v>
      </c>
      <c r="AQ97" s="336" t="e">
        <f>#REF!*10000*(8-#REF!)*1.732*#REF!/1000</f>
        <v>#REF!</v>
      </c>
      <c r="AR97" s="336" t="e">
        <f>#REF!*10000*(8-#REF!)*1.732*#REF!/1000</f>
        <v>#REF!</v>
      </c>
      <c r="AS97" s="336" t="e">
        <f t="shared" si="41"/>
        <v>#REF!</v>
      </c>
      <c r="AT97" s="341">
        <f t="shared" si="43"/>
        <v>31</v>
      </c>
      <c r="AU97" s="342" t="e">
        <f>'5烧主抽电耗'!$A$3+AT97-1</f>
        <v>#VALUE!</v>
      </c>
      <c r="AV97" s="227" t="str">
        <f t="shared" si="42"/>
        <v>甲班</v>
      </c>
    </row>
    <row r="98" spans="1:47">
      <c r="A98" s="343">
        <v>1</v>
      </c>
      <c r="B98" s="236" t="s">
        <v>24</v>
      </c>
      <c r="C98" s="293" t="str">
        <f>'6烧主抽电耗'!F96</f>
        <v>乙班</v>
      </c>
      <c r="D98" s="294">
        <v>30</v>
      </c>
      <c r="E98" s="252"/>
      <c r="F98" s="252"/>
      <c r="G98" s="252" t="str">
        <f>IF(_zhuchou5_month_day!E95="","",_zhuchou5_month_day!E95)</f>
        <v/>
      </c>
      <c r="H98" s="252" t="str">
        <f>IF(_zhuchou5_month_day!F95="","",_zhuchou5_month_day!F95)</f>
        <v/>
      </c>
      <c r="I98" s="252"/>
      <c r="J98" s="252"/>
      <c r="K98" s="252" t="str">
        <f>IF(_zhuchou5_month_day!G95="","",_zhuchou5_month_day!G95)</f>
        <v/>
      </c>
      <c r="L98" s="252" t="str">
        <f>IF(_zhuchou5_month_day!H95="","",_zhuchou5_month_day!H95)</f>
        <v/>
      </c>
      <c r="M98" s="252" t="str">
        <f>IF(_zhuchou5_month_day!I95="","",_zhuchou5_month_day!I95)</f>
        <v/>
      </c>
      <c r="N98" s="252" t="str">
        <f>IF(_zhuchou5_month_day!J95="","",_zhuchou5_month_day!J95)</f>
        <v/>
      </c>
      <c r="O98" s="348"/>
      <c r="P98" s="348"/>
      <c r="Q98" s="252"/>
      <c r="R98" s="317"/>
      <c r="S98" s="358"/>
      <c r="T98" s="251"/>
      <c r="U98" s="252"/>
      <c r="V98" s="243" t="str">
        <f>IF(_zhuchou6_month_day!A95="","",_zhuchou6_month_day!A95)</f>
        <v/>
      </c>
      <c r="W98" s="243" t="str">
        <f>IF(_zhuchou6_month_day!B95="","",_zhuchou6_month_day!B95)</f>
        <v/>
      </c>
      <c r="X98" s="243"/>
      <c r="Y98" s="243"/>
      <c r="Z98" s="252" t="str">
        <f>IF(_zhuchou6_month_day!C95="","",_zhuchou6_month_day!C95)</f>
        <v/>
      </c>
      <c r="AA98" s="252" t="str">
        <f>IF(_zhuchou6_month_day!D95="","",_zhuchou6_month_day!D95)</f>
        <v/>
      </c>
      <c r="AB98" s="252" t="str">
        <f>IF(_zhuchou6_month_day!E95="","",_zhuchou6_month_day!E95)</f>
        <v/>
      </c>
      <c r="AC98" s="243" t="str">
        <f>IF(_zhuchou6_month_day!F95="","",_zhuchou6_month_day!F95)</f>
        <v/>
      </c>
      <c r="AD98" s="303"/>
      <c r="AE98" s="303"/>
      <c r="AF98" s="243"/>
      <c r="AG98" s="367"/>
      <c r="AH98" s="154"/>
      <c r="AI98" s="154"/>
      <c r="AJ98" s="154"/>
      <c r="AK98" s="154"/>
      <c r="AL98" s="154"/>
      <c r="AM98" s="154"/>
      <c r="AN98" s="154"/>
      <c r="AO98" s="154"/>
      <c r="AP98" s="154"/>
      <c r="AQ98" s="154"/>
      <c r="AR98" s="154"/>
      <c r="AS98" s="154"/>
      <c r="AT98" s="341"/>
      <c r="AU98" s="342"/>
    </row>
    <row r="99" ht="14.25" spans="1:46">
      <c r="A99" s="344"/>
      <c r="B99" s="344"/>
      <c r="C99" s="293">
        <f>'6烧主抽电耗'!F99</f>
        <v>0</v>
      </c>
      <c r="D99" s="293"/>
      <c r="E99" s="345">
        <f>SUMIF($C$5:$C$97,$C99,E$5:E$97)</f>
        <v>0</v>
      </c>
      <c r="F99" s="345">
        <f>SUMIF($C$5:$C$97,$C99,F$5:F$97)</f>
        <v>0</v>
      </c>
      <c r="G99" s="345" t="e">
        <f>SUMIF($C$5:$C$97,$C99,G$5:G$97)/COUNTIF($C$5:$C$97,$C99)</f>
        <v>#DIV/0!</v>
      </c>
      <c r="H99" s="345" t="e">
        <f>SUMIF($C$5:$C$97,$C99,H$5:H$97)/COUNTIF($C$5:$C$97,$C99)</f>
        <v>#DIV/0!</v>
      </c>
      <c r="I99" s="345"/>
      <c r="J99" s="345"/>
      <c r="K99" s="345" t="e">
        <f>SUMIF($C$5:$C$97,$C99,K$5:K$97)/COUNTIF($C$5:$C$97,$C99)</f>
        <v>#DIV/0!</v>
      </c>
      <c r="L99" s="345" t="e">
        <f t="shared" ref="L99:N100" si="45">SUMIF($C$5:$C$97,$C99,L$5:L$97)/COUNTIF($C$5:$C$97,$C99)</f>
        <v>#DIV/0!</v>
      </c>
      <c r="M99" s="345" t="e">
        <f t="shared" si="45"/>
        <v>#DIV/0!</v>
      </c>
      <c r="N99" s="345" t="e">
        <f t="shared" si="45"/>
        <v>#DIV/0!</v>
      </c>
      <c r="O99" s="349"/>
      <c r="P99" s="349"/>
      <c r="Q99" s="345"/>
      <c r="R99" s="359"/>
      <c r="S99" s="360"/>
      <c r="T99" s="345">
        <f>SUMIF($C$5:$C$97,#REF!,T$5:T$98)</f>
        <v>0</v>
      </c>
      <c r="U99" s="345">
        <f>SUMIF($C$5:$C$97,#REF!,U$5:U$98)</f>
        <v>0</v>
      </c>
      <c r="V99" s="345" t="e">
        <f>SUMIF($C$5:$C$97,#REF!,V$5:V$98)/COUNTIF($C$5:$C$97,#REF!)</f>
        <v>#DIV/0!</v>
      </c>
      <c r="W99" s="345" t="e">
        <f>SUMIF($C$5:$C$97,#REF!,W$5:W$98)/COUNTIF($C$5:$C$97,#REF!)</f>
        <v>#DIV/0!</v>
      </c>
      <c r="X99" s="345"/>
      <c r="Y99" s="345"/>
      <c r="Z99" s="345" t="e">
        <f>SUMIF($C$5:$C$97,#REF!,Z$5:Z$98)/COUNTIF($C$5:$C$97,#REF!)</f>
        <v>#DIV/0!</v>
      </c>
      <c r="AA99" s="345" t="e">
        <f>SUMIF($C$5:$C$97,#REF!,AA$5:AA$98)/COUNTIF($C$5:$C$97,#REF!)</f>
        <v>#DIV/0!</v>
      </c>
      <c r="AB99" s="345" t="e">
        <f>SUMIF($C$5:$C$97,#REF!,AB$5:AB$98)/COUNTIF($C$5:$C$97,#REF!)</f>
        <v>#DIV/0!</v>
      </c>
      <c r="AC99" s="345" t="e">
        <f>SUMIF($C$5:$C$97,#REF!,AC$5:AC$98)/COUNTIF($C$5:$C$97,#REF!)</f>
        <v>#DIV/0!</v>
      </c>
      <c r="AD99" s="349"/>
      <c r="AE99" s="349"/>
      <c r="AF99" s="304"/>
      <c r="AG99" s="368"/>
      <c r="AH99" s="154"/>
      <c r="AI99" s="154"/>
      <c r="AJ99" s="154"/>
      <c r="AK99" s="154"/>
      <c r="AL99" s="154"/>
      <c r="AM99" s="154"/>
      <c r="AN99" s="154"/>
      <c r="AO99" s="154"/>
      <c r="AP99" s="154"/>
      <c r="AQ99" s="154"/>
      <c r="AR99" s="154"/>
      <c r="AS99" s="154"/>
      <c r="AT99" s="370"/>
    </row>
    <row r="100" ht="14.25" spans="1:46">
      <c r="A100" s="344"/>
      <c r="B100" s="344"/>
      <c r="C100" s="293">
        <f>'6烧主抽电耗'!F100</f>
        <v>0</v>
      </c>
      <c r="D100" s="293"/>
      <c r="E100" s="345">
        <f>SUMIF($C$5:$C$97,$C100,E$5:E$97)</f>
        <v>0</v>
      </c>
      <c r="F100" s="345">
        <f>SUMIF($C$5:$C$97,$C100,F$5:F$97)</f>
        <v>0</v>
      </c>
      <c r="G100" s="345" t="e">
        <f>SUMIF($C$5:$C$97,$C100,G$5:G$97)/COUNTIF($C$5:$C$97,$C100)</f>
        <v>#DIV/0!</v>
      </c>
      <c r="H100" s="345" t="e">
        <f>SUMIF($C$5:$C$97,$C100,H$5:H$97)/COUNTIF($C$5:$C$97,$C100)</f>
        <v>#DIV/0!</v>
      </c>
      <c r="I100" s="345"/>
      <c r="J100" s="345"/>
      <c r="K100" s="345" t="e">
        <f>SUMIF($C$5:$C$97,$C100,K$5:K$97)/COUNTIF($C$5:$C$97,$C100)</f>
        <v>#DIV/0!</v>
      </c>
      <c r="L100" s="345" t="e">
        <f t="shared" si="45"/>
        <v>#DIV/0!</v>
      </c>
      <c r="M100" s="345" t="e">
        <f t="shared" si="45"/>
        <v>#DIV/0!</v>
      </c>
      <c r="N100" s="345" t="e">
        <f t="shared" si="45"/>
        <v>#DIV/0!</v>
      </c>
      <c r="O100" s="349"/>
      <c r="P100" s="349"/>
      <c r="Q100" s="345"/>
      <c r="R100" s="359"/>
      <c r="S100" s="360"/>
      <c r="T100" s="345">
        <f>SUMIF($C$5:$C$97,#REF!,T$5:T$98)</f>
        <v>0</v>
      </c>
      <c r="U100" s="345">
        <f>SUMIF($C$5:$C$97,#REF!,U$5:U$98)</f>
        <v>0</v>
      </c>
      <c r="V100" s="345" t="e">
        <f>SUMIF($C$5:$C$97,#REF!,V$5:V$98)/COUNTIF($C$5:$C$97,#REF!)</f>
        <v>#DIV/0!</v>
      </c>
      <c r="W100" s="345" t="e">
        <f>SUMIF($C$5:$C$97,#REF!,W$5:W$98)/COUNTIF($C$5:$C$97,#REF!)</f>
        <v>#DIV/0!</v>
      </c>
      <c r="X100" s="345"/>
      <c r="Y100" s="345"/>
      <c r="Z100" s="345" t="e">
        <f>SUMIF($C$5:$C$97,#REF!,Z$5:Z$98)/COUNTIF($C$5:$C$97,#REF!)</f>
        <v>#DIV/0!</v>
      </c>
      <c r="AA100" s="345" t="e">
        <f>SUMIF($C$5:$C$97,#REF!,AA$5:AA$98)/COUNTIF($C$5:$C$97,#REF!)</f>
        <v>#DIV/0!</v>
      </c>
      <c r="AB100" s="345" t="e">
        <f>SUMIF($C$5:$C$97,#REF!,AB$5:AB$98)/COUNTIF($C$5:$C$97,#REF!)</f>
        <v>#DIV/0!</v>
      </c>
      <c r="AC100" s="345" t="e">
        <f>SUMIF($C$5:$C$97,#REF!,AC$5:AC$98)/COUNTIF($C$5:$C$97,#REF!)</f>
        <v>#DIV/0!</v>
      </c>
      <c r="AD100" s="349"/>
      <c r="AE100" s="349"/>
      <c r="AF100" s="243"/>
      <c r="AG100" s="368"/>
      <c r="AH100" s="154"/>
      <c r="AI100" s="154"/>
      <c r="AJ100" s="154"/>
      <c r="AK100" s="154"/>
      <c r="AL100" s="154"/>
      <c r="AM100" s="154"/>
      <c r="AN100" s="154"/>
      <c r="AO100" s="154"/>
      <c r="AP100" s="154"/>
      <c r="AQ100" s="154"/>
      <c r="AR100" s="154"/>
      <c r="AS100" s="154"/>
      <c r="AT100" s="370"/>
    </row>
    <row r="101" ht="14.25" spans="1:46">
      <c r="A101" s="293" t="s">
        <v>27</v>
      </c>
      <c r="B101" s="293"/>
      <c r="C101" s="293"/>
      <c r="D101" s="293"/>
      <c r="E101" s="346">
        <f>SUM(E99:E100)</f>
        <v>0</v>
      </c>
      <c r="F101" s="346">
        <f>SUM(F99:F100)</f>
        <v>0</v>
      </c>
      <c r="G101" s="346"/>
      <c r="H101" s="346"/>
      <c r="I101" s="346"/>
      <c r="J101" s="346"/>
      <c r="K101" s="346"/>
      <c r="L101" s="346"/>
      <c r="M101" s="346"/>
      <c r="N101" s="346"/>
      <c r="O101" s="350"/>
      <c r="P101" s="350"/>
      <c r="Q101" s="346"/>
      <c r="R101" s="361"/>
      <c r="S101" s="362"/>
      <c r="T101" s="345">
        <f>SUMIF($C$5:$C$97,$C99,T$5:T$98)</f>
        <v>0</v>
      </c>
      <c r="U101" s="345">
        <f>SUMIF($C$5:$C$97,$C99,U$5:U$98)</f>
        <v>0</v>
      </c>
      <c r="V101" s="345" t="e">
        <f>SUMIF($C$5:$C$97,$C99,V$5:V$98)/COUNTIF($C$5:$C$97,$C99)</f>
        <v>#DIV/0!</v>
      </c>
      <c r="W101" s="345" t="e">
        <f>SUMIF($C$5:$C$97,$C99,W$5:W$98)/COUNTIF($C$5:$C$97,$C99)</f>
        <v>#DIV/0!</v>
      </c>
      <c r="X101" s="345"/>
      <c r="Y101" s="345"/>
      <c r="Z101" s="345" t="e">
        <f t="shared" ref="Z101:AC102" si="46">SUMIF($C$5:$C$97,$C99,Z$5:Z$98)/COUNTIF($C$5:$C$97,$C99)</f>
        <v>#DIV/0!</v>
      </c>
      <c r="AA101" s="345" t="e">
        <f t="shared" si="46"/>
        <v>#DIV/0!</v>
      </c>
      <c r="AB101" s="345" t="e">
        <f t="shared" si="46"/>
        <v>#DIV/0!</v>
      </c>
      <c r="AC101" s="345" t="e">
        <f t="shared" si="46"/>
        <v>#DIV/0!</v>
      </c>
      <c r="AD101" s="349"/>
      <c r="AE101" s="349"/>
      <c r="AF101" s="345"/>
      <c r="AG101" s="369"/>
      <c r="AH101" s="346">
        <f>SUM(AH5:AH97)</f>
        <v>0</v>
      </c>
      <c r="AI101" s="346">
        <f t="shared" ref="AI101:AS101" si="47">SUM(AI5:AI97)</f>
        <v>0</v>
      </c>
      <c r="AJ101" s="346">
        <f t="shared" si="47"/>
        <v>0</v>
      </c>
      <c r="AK101" s="346" t="e">
        <f t="shared" si="47"/>
        <v>#REF!</v>
      </c>
      <c r="AL101" s="346" t="e">
        <f t="shared" si="47"/>
        <v>#REF!</v>
      </c>
      <c r="AM101" s="346" t="e">
        <f t="shared" si="47"/>
        <v>#REF!</v>
      </c>
      <c r="AN101" s="346" t="e">
        <f t="shared" si="47"/>
        <v>#VALUE!</v>
      </c>
      <c r="AO101" s="346" t="e">
        <f t="shared" si="47"/>
        <v>#VALUE!</v>
      </c>
      <c r="AP101" s="346" t="e">
        <f t="shared" si="47"/>
        <v>#VALUE!</v>
      </c>
      <c r="AQ101" s="346" t="e">
        <f t="shared" si="47"/>
        <v>#VALUE!</v>
      </c>
      <c r="AR101" s="346" t="e">
        <f t="shared" si="47"/>
        <v>#VALUE!</v>
      </c>
      <c r="AS101" s="346" t="e">
        <f t="shared" si="47"/>
        <v>#VALUE!</v>
      </c>
      <c r="AT101" s="371"/>
    </row>
    <row r="102" spans="20:32">
      <c r="T102" s="345">
        <f>SUMIF($C$5:$C$97,$C100,T$5:T$98)</f>
        <v>0</v>
      </c>
      <c r="U102" s="345">
        <f>SUMIF($C$5:$C$97,$C100,U$5:U$98)</f>
        <v>0</v>
      </c>
      <c r="V102" s="345" t="e">
        <f>SUMIF($C$5:$C$97,$C100,V$5:V$98)/COUNTIF($C$5:$C$97,$C100)</f>
        <v>#DIV/0!</v>
      </c>
      <c r="W102" s="345" t="e">
        <f>SUMIF($C$5:$C$97,$C100,W$5:W$98)/COUNTIF($C$5:$C$97,$C100)</f>
        <v>#DIV/0!</v>
      </c>
      <c r="X102" s="345"/>
      <c r="Y102" s="345"/>
      <c r="Z102" s="345" t="e">
        <f t="shared" si="46"/>
        <v>#DIV/0!</v>
      </c>
      <c r="AA102" s="345" t="e">
        <f t="shared" si="46"/>
        <v>#DIV/0!</v>
      </c>
      <c r="AB102" s="345" t="e">
        <f t="shared" si="46"/>
        <v>#DIV/0!</v>
      </c>
      <c r="AC102" s="345" t="e">
        <f t="shared" si="46"/>
        <v>#DIV/0!</v>
      </c>
      <c r="AD102" s="349"/>
      <c r="AE102" s="349"/>
      <c r="AF102" s="345"/>
    </row>
    <row r="103" spans="20:32">
      <c r="T103" s="346">
        <f>SUM(T99:T102)</f>
        <v>0</v>
      </c>
      <c r="U103" s="346">
        <f>SUM(U99:U102)</f>
        <v>0</v>
      </c>
      <c r="V103" s="363"/>
      <c r="W103" s="363"/>
      <c r="X103" s="363"/>
      <c r="Y103" s="363"/>
      <c r="Z103" s="346"/>
      <c r="AA103" s="346"/>
      <c r="AB103" s="346"/>
      <c r="AC103" s="346"/>
      <c r="AD103" s="350"/>
      <c r="AE103" s="350"/>
      <c r="AF103" s="345"/>
    </row>
    <row r="104" spans="22:32">
      <c r="V104" s="227"/>
      <c r="W104" s="227"/>
      <c r="X104" s="227"/>
      <c r="Y104" s="227"/>
      <c r="AF104" s="345"/>
    </row>
    <row r="105" spans="32:32">
      <c r="AF105" s="346"/>
    </row>
  </sheetData>
  <mergeCells count="45">
    <mergeCell ref="E1:R1"/>
    <mergeCell ref="T1:AG1"/>
    <mergeCell ref="E3:F3"/>
    <mergeCell ref="G3:H3"/>
    <mergeCell ref="I3:J3"/>
    <mergeCell ref="K3:L3"/>
    <mergeCell ref="M3:N3"/>
    <mergeCell ref="O3:P3"/>
    <mergeCell ref="V3:W3"/>
    <mergeCell ref="X3:Y3"/>
    <mergeCell ref="AD3:AE3"/>
    <mergeCell ref="AH3:AM3"/>
    <mergeCell ref="AN3:AS3"/>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9:A100"/>
  </mergeCells>
  <conditionalFormatting sqref="AG101:AT101 AF105 T103:U103 Z103:AE103 E101:S101">
    <cfRule type="cellIs" dxfId="0" priority="1" stopIfTrue="1" operator="greaterThanOrEqual">
      <formula>10000000</formula>
    </cfRule>
  </conditionalFormatting>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D97"/>
  <sheetViews>
    <sheetView workbookViewId="0">
      <pane xSplit="1" ySplit="2" topLeftCell="B3" activePane="bottomRight" state="frozen"/>
      <selection/>
      <selection pane="topRight"/>
      <selection pane="bottomLeft"/>
      <selection pane="bottomRight" activeCell="A1" sqref="A1:Z1"/>
    </sheetView>
  </sheetViews>
  <sheetFormatPr defaultColWidth="9" defaultRowHeight="20.25" customHeight="1"/>
  <cols>
    <col min="1" max="1" width="13.125" style="122" customWidth="1"/>
    <col min="2" max="2" width="10.625" style="122" customWidth="1"/>
    <col min="3" max="3" width="10.125" style="122" customWidth="1"/>
    <col min="4" max="4" width="9.875" style="122" customWidth="1"/>
    <col min="5" max="5" width="6.25" style="122" hidden="1" customWidth="1"/>
    <col min="6" max="6" width="8.125" style="122" customWidth="1"/>
    <col min="7" max="7" width="7.75" style="123" customWidth="1"/>
    <col min="8" max="8" width="10.625" style="123" customWidth="1"/>
    <col min="9" max="9" width="9.125" style="124" customWidth="1"/>
    <col min="10" max="10" width="9.875" style="123" customWidth="1"/>
    <col min="11" max="11" width="10.125" style="123" customWidth="1"/>
    <col min="12" max="12" width="13.625" style="122" customWidth="1"/>
    <col min="13" max="13" width="11.75" style="125" customWidth="1"/>
    <col min="14" max="14" width="11.75" style="123" customWidth="1"/>
    <col min="15" max="16" width="11.625" style="126" customWidth="1"/>
    <col min="17" max="17" width="11.625" style="127" customWidth="1"/>
    <col min="18" max="21" width="11.625" style="126" customWidth="1"/>
    <col min="22" max="22" width="12.375" style="128" customWidth="1"/>
    <col min="23" max="23" width="11" style="129" customWidth="1"/>
    <col min="24" max="24" width="9" style="130"/>
    <col min="25" max="25" width="22.25" style="131" customWidth="1"/>
    <col min="26" max="26" width="27.25" style="132" customWidth="1"/>
    <col min="27" max="28" width="9" style="129"/>
    <col min="29" max="29" width="9.875" style="133" customWidth="1"/>
    <col min="30" max="238" width="9" style="134"/>
  </cols>
  <sheetData>
    <row r="1" ht="25.5" customHeight="1" spans="1:238">
      <c r="A1" s="135" t="s">
        <v>129</v>
      </c>
      <c r="B1" s="135"/>
      <c r="C1" s="135"/>
      <c r="D1" s="135"/>
      <c r="E1" s="135"/>
      <c r="F1" s="135"/>
      <c r="G1" s="135"/>
      <c r="H1" s="135"/>
      <c r="I1" s="135"/>
      <c r="J1" s="135"/>
      <c r="K1" s="135"/>
      <c r="L1" s="135"/>
      <c r="M1" s="135"/>
      <c r="N1" s="135"/>
      <c r="O1" s="135"/>
      <c r="P1" s="135"/>
      <c r="Q1" s="158"/>
      <c r="R1" s="135"/>
      <c r="S1" s="135"/>
      <c r="T1" s="135"/>
      <c r="U1" s="135"/>
      <c r="V1" s="159"/>
      <c r="W1" s="159"/>
      <c r="X1" s="135"/>
      <c r="Y1" s="135"/>
      <c r="Z1" s="135"/>
      <c r="ID1"/>
    </row>
    <row r="2" s="120" customFormat="1" ht="45" customHeight="1" spans="1:34">
      <c r="A2" s="136" t="s">
        <v>62</v>
      </c>
      <c r="B2" s="137"/>
      <c r="C2" s="137"/>
      <c r="D2" s="137" t="s">
        <v>13</v>
      </c>
      <c r="E2" s="137"/>
      <c r="F2" s="137" t="s">
        <v>14</v>
      </c>
      <c r="G2" s="138" t="s">
        <v>73</v>
      </c>
      <c r="H2" s="139" t="s">
        <v>74</v>
      </c>
      <c r="I2" s="148" t="s">
        <v>75</v>
      </c>
      <c r="J2" s="149" t="s">
        <v>76</v>
      </c>
      <c r="K2" s="149" t="s">
        <v>77</v>
      </c>
      <c r="L2" s="150" t="s">
        <v>78</v>
      </c>
      <c r="M2" s="151" t="s">
        <v>64</v>
      </c>
      <c r="N2" s="149" t="s">
        <v>65</v>
      </c>
      <c r="O2" s="152" t="s">
        <v>130</v>
      </c>
      <c r="P2" s="152" t="s">
        <v>80</v>
      </c>
      <c r="Q2" s="160" t="s">
        <v>81</v>
      </c>
      <c r="R2" s="152" t="s">
        <v>82</v>
      </c>
      <c r="S2" s="149" t="s">
        <v>83</v>
      </c>
      <c r="T2" s="152" t="s">
        <v>84</v>
      </c>
      <c r="U2" s="152" t="s">
        <v>85</v>
      </c>
      <c r="V2" s="151" t="s">
        <v>86</v>
      </c>
      <c r="W2" s="151" t="s">
        <v>70</v>
      </c>
      <c r="X2" s="152" t="s">
        <v>87</v>
      </c>
      <c r="Y2" s="150" t="s">
        <v>88</v>
      </c>
      <c r="Z2" s="167" t="s">
        <v>89</v>
      </c>
      <c r="AA2" s="168" t="s">
        <v>90</v>
      </c>
      <c r="AB2" s="169" t="s">
        <v>91</v>
      </c>
      <c r="AC2" s="170" t="s">
        <v>92</v>
      </c>
      <c r="AE2" s="168" t="s">
        <v>93</v>
      </c>
      <c r="AF2" s="169" t="s">
        <v>94</v>
      </c>
      <c r="AG2" s="182" t="s">
        <v>95</v>
      </c>
      <c r="AH2" s="182" t="s">
        <v>96</v>
      </c>
    </row>
    <row r="3" ht="22.5" customHeight="1" spans="1:34">
      <c r="A3" s="140" t="str">
        <f>主抽数据!B3</f>
        <v/>
      </c>
      <c r="B3" s="141">
        <v>0</v>
      </c>
      <c r="C3" s="140" t="e">
        <f t="shared" ref="C3:C66" si="0">A3+B3</f>
        <v>#VALUE!</v>
      </c>
      <c r="D3" s="140" t="s">
        <v>24</v>
      </c>
      <c r="E3" s="142">
        <v>2</v>
      </c>
      <c r="F3" s="143" t="str">
        <f>IF(AND(E3=1),"甲班",IF(AND(E3=2),"乙班",IF(AND(E3=3),"丙班",IF(AND(E3=4),"丁班",))))</f>
        <v>乙班</v>
      </c>
      <c r="G3" s="144">
        <f>SUMPRODUCT((_6shaozhuchou_month_day!$A$2:$A$906&gt;=C3)*(_6shaozhuchou_month_day!$A$2:$A$906&lt;C4),_6shaozhuchou_month_day!$Y$2:$Y$906)/8</f>
        <v>0</v>
      </c>
      <c r="H3" s="144">
        <f>(G3-G3*25%)*0.83*8</f>
        <v>0</v>
      </c>
      <c r="I3" s="153">
        <f>X3</f>
        <v>0</v>
      </c>
      <c r="J3" s="154" t="e">
        <f>SUMPRODUCT((主抽数据!$AU$5:$AU$97=$A3)*(主抽数据!$AV$5:$AV$97=$F3),主抽数据!$AK$5:$AK$97)</f>
        <v>#VALUE!</v>
      </c>
      <c r="K3" s="154" t="e">
        <f>SUMPRODUCT((主抽数据!$AU$5:$AU$97=$A3)*(主抽数据!$AV$5:$AV$97=$F3),主抽数据!$AL$5:$AL$97)</f>
        <v>#VALUE!</v>
      </c>
      <c r="L3" s="155" t="e">
        <f>J3+K3</f>
        <v>#VALUE!</v>
      </c>
      <c r="M3" s="155">
        <f>SUMPRODUCT((_6shaozhuchou_month_day!$A$2:$A$906&gt;=C3)*(_6shaozhuchou_month_day!$A$2:$A$906&lt;C4),_6shaozhuchou_month_day!$Z$2:$Z$906)</f>
        <v>0</v>
      </c>
      <c r="N3" s="144">
        <f>M3*查询与汇总!$O$1</f>
        <v>0</v>
      </c>
      <c r="O3" s="156">
        <f>IF(N3=0,0,L3/N3)</f>
        <v>0</v>
      </c>
      <c r="P3" s="157">
        <f>IF(G3=0,0,SUMPRODUCT((_6shaozhuchou_month_day!$A$2:$A$906&gt;=$C3)*(_6shaozhuchou_month_day!$A$2:$A$906&lt;$C4),_6shaozhuchou_month_day!T$2:T$906)/SUMPRODUCT((_6shaozhuchou_month_day!$A$2:$A$906&gt;=$C3)*(_6shaozhuchou_month_day!$A$2:$A$906&lt;$C4)*(_6shaozhuchou_month_day!T$2:T$906&gt;0)))</f>
        <v>0</v>
      </c>
      <c r="Q3" s="157">
        <f>IF(G3=0,0,SUMPRODUCT((_6shaozhuchou_month_day!$A$2:$A$906&gt;=$C3)*(_6shaozhuchou_month_day!$A$2:$A$906&lt;$C4),_6shaozhuchou_month_day!U$2:U$906)/SUMPRODUCT((_6shaozhuchou_month_day!$A$2:$A$906&gt;=$C3)*(_6shaozhuchou_month_day!$A$2:$A$906&lt;$C4)*(_6shaozhuchou_month_day!U$2:U$906&lt;0)))</f>
        <v>0</v>
      </c>
      <c r="R3" s="157">
        <f>IF(G3=0,0,SUMPRODUCT((_6shaozhuchou_month_day!$A$2:$A$906&gt;=$C3)*(_6shaozhuchou_month_day!$A$2:$A$906&lt;$C4),_6shaozhuchou_month_day!V$2:V$906)/SUMPRODUCT((_6shaozhuchou_month_day!$A$2:$A$906&gt;=$C3)*(_6shaozhuchou_month_day!$A$2:$A$906&lt;$C4)*(_6shaozhuchou_month_day!V$2:V$906&gt;0)))</f>
        <v>0</v>
      </c>
      <c r="S3" s="157">
        <f>IF(G3=0,0,SUMPRODUCT((_6shaozhuchou_month_day!$A$2:$A$906&gt;=$C3)*(_6shaozhuchou_month_day!$A$2:$A$906&lt;$C4),_6shaozhuchou_month_day!W$2:W$906)/SUMPRODUCT((_6shaozhuchou_month_day!$A$2:$A$906&gt;=$C3)*(_6shaozhuchou_month_day!$A$2:$A$906&lt;$C4)*(_6shaozhuchou_month_day!W$2:W$906&lt;0)))</f>
        <v>0</v>
      </c>
      <c r="T3" s="157" t="str">
        <f>主抽数据!Z5</f>
        <v/>
      </c>
      <c r="U3" s="157" t="str">
        <f>主抽数据!AA5</f>
        <v/>
      </c>
      <c r="V3" s="161">
        <f>查询与汇总!$S$1*M3</f>
        <v>0</v>
      </c>
      <c r="W3" s="162" t="e">
        <f>L3-V3</f>
        <v>#VALUE!</v>
      </c>
      <c r="X3" s="163"/>
      <c r="Y3" s="171"/>
      <c r="Z3" s="172"/>
      <c r="AA3" s="173" t="str">
        <f>主抽数据!AB5</f>
        <v/>
      </c>
      <c r="AB3" s="174" t="str">
        <f>主抽数据!AC5</f>
        <v/>
      </c>
      <c r="AC3" s="175" t="e">
        <f>IF(V3=-W3,0,W3*0.62/10000)</f>
        <v>#VALUE!</v>
      </c>
      <c r="AE3" s="134" t="e">
        <f>AA3/10</f>
        <v>#VALUE!</v>
      </c>
      <c r="AF3" s="134" t="e">
        <f>AB3/10</f>
        <v>#VALUE!</v>
      </c>
      <c r="AG3" s="134">
        <f>-Q3</f>
        <v>0</v>
      </c>
      <c r="AH3" s="134">
        <f>-S3</f>
        <v>0</v>
      </c>
    </row>
    <row r="4" customHeight="1" spans="1:34">
      <c r="A4" s="145" t="str">
        <f>A3</f>
        <v/>
      </c>
      <c r="B4" s="146">
        <v>0.333333333333333</v>
      </c>
      <c r="C4" s="145" t="e">
        <f t="shared" si="0"/>
        <v>#VALUE!</v>
      </c>
      <c r="D4" s="145" t="s">
        <v>25</v>
      </c>
      <c r="E4" s="143">
        <f>IF(AND(E3=4),1,IF(AND(E3&lt;4),(E3+1),))</f>
        <v>3</v>
      </c>
      <c r="F4" s="143" t="str">
        <f t="shared" ref="F4:F67" si="1">IF(AND(E4=1),"甲班",IF(AND(E4=2),"乙班",IF(AND(E4=3),"丙班",IF(AND(E4=4),"丁班",))))</f>
        <v>丙班</v>
      </c>
      <c r="G4" s="144">
        <f>SUMPRODUCT((_6shaozhuchou_month_day!$A$2:$A$906&gt;=C4)*(_6shaozhuchou_month_day!$A$2:$A$906&lt;C5),_6shaozhuchou_month_day!$Y$2:$Y$906)/8</f>
        <v>0</v>
      </c>
      <c r="H4" s="144">
        <f t="shared" ref="H4:H67" si="2">(G4-G4*25%)*0.83*8</f>
        <v>0</v>
      </c>
      <c r="I4" s="153">
        <f t="shared" ref="I4:I35" si="3">X4</f>
        <v>0</v>
      </c>
      <c r="J4" s="154" t="e">
        <f>SUMPRODUCT((主抽数据!$AU$5:$AU$97=$A4)*(主抽数据!$AV$5:$AV$97=$F4),主抽数据!$AK$5:$AK$97)</f>
        <v>#VALUE!</v>
      </c>
      <c r="K4" s="154" t="e">
        <f>SUMPRODUCT((主抽数据!$AU$5:$AU$97=$A4)*(主抽数据!$AV$5:$AV$97=$F4),主抽数据!$AL$5:$AL$97)</f>
        <v>#VALUE!</v>
      </c>
      <c r="L4" s="155" t="e">
        <f t="shared" ref="L4:L35" si="4">J4+K4</f>
        <v>#VALUE!</v>
      </c>
      <c r="M4" s="155">
        <f>SUMPRODUCT((_6shaozhuchou_month_day!$A$2:$A$906&gt;=C4)*(_6shaozhuchou_month_day!$A$2:$A$906&lt;C5),_6shaozhuchou_month_day!$Z$2:$Z$906)</f>
        <v>0</v>
      </c>
      <c r="N4" s="144">
        <f>M4*查询与汇总!$O$1</f>
        <v>0</v>
      </c>
      <c r="O4" s="156">
        <f>IF(N4=0,0,L4/N4)</f>
        <v>0</v>
      </c>
      <c r="P4" s="157">
        <f>IF(G4=0,0,SUMPRODUCT((_6shaozhuchou_month_day!$A$2:$A$906&gt;=$C4)*(_6shaozhuchou_month_day!$A$2:$A$906&lt;$C5),_6shaozhuchou_month_day!T$2:T$906)/SUMPRODUCT((_6shaozhuchou_month_day!$A$2:$A$906&gt;=$C4)*(_6shaozhuchou_month_day!$A$2:$A$906&lt;$C5)*(_6shaozhuchou_month_day!T$2:T$906&gt;0)))</f>
        <v>0</v>
      </c>
      <c r="Q4" s="157">
        <f>IF(G4=0,0,SUMPRODUCT((_6shaozhuchou_month_day!$A$2:$A$906&gt;=$C4)*(_6shaozhuchou_month_day!$A$2:$A$906&lt;$C5),_6shaozhuchou_month_day!U$2:U$906)/SUMPRODUCT((_6shaozhuchou_month_day!$A$2:$A$906&gt;=$C4)*(_6shaozhuchou_month_day!$A$2:$A$906&lt;$C5)*(_6shaozhuchou_month_day!U$2:U$906&lt;0)))</f>
        <v>0</v>
      </c>
      <c r="R4" s="157">
        <f>IF(G4=0,0,SUMPRODUCT((_6shaozhuchou_month_day!$A$2:$A$906&gt;=$C4)*(_6shaozhuchou_month_day!$A$2:$A$906&lt;$C5),_6shaozhuchou_month_day!V$2:V$906)/SUMPRODUCT((_6shaozhuchou_month_day!$A$2:$A$906&gt;=$C4)*(_6shaozhuchou_month_day!$A$2:$A$906&lt;$C5)*(_6shaozhuchou_month_day!V$2:V$906&gt;0)))</f>
        <v>0</v>
      </c>
      <c r="S4" s="157">
        <f>IF(G4=0,0,SUMPRODUCT((_6shaozhuchou_month_day!$A$2:$A$906&gt;=$C4)*(_6shaozhuchou_month_day!$A$2:$A$906&lt;$C5),_6shaozhuchou_month_day!W$2:W$906)/SUMPRODUCT((_6shaozhuchou_month_day!$A$2:$A$906&gt;=$C4)*(_6shaozhuchou_month_day!$A$2:$A$906&lt;$C5)*(_6shaozhuchou_month_day!W$2:W$906&lt;0)))</f>
        <v>0</v>
      </c>
      <c r="T4" s="157" t="str">
        <f>主抽数据!Z6</f>
        <v/>
      </c>
      <c r="U4" s="157" t="str">
        <f>主抽数据!AA6</f>
        <v/>
      </c>
      <c r="V4" s="161">
        <f>查询与汇总!$S$1*M4</f>
        <v>0</v>
      </c>
      <c r="W4" s="162" t="e">
        <f t="shared" ref="W4:W35" si="5">L4-V4</f>
        <v>#VALUE!</v>
      </c>
      <c r="X4" s="163"/>
      <c r="Y4" s="171"/>
      <c r="Z4" s="172"/>
      <c r="AA4" s="173" t="str">
        <f>主抽数据!AB6</f>
        <v/>
      </c>
      <c r="AB4" s="174" t="str">
        <f>主抽数据!AC6</f>
        <v/>
      </c>
      <c r="AC4" s="175" t="e">
        <f t="shared" ref="AC4:AC35" si="6">IF(V4=-W4,0,W4*0.62/10000)</f>
        <v>#VALUE!</v>
      </c>
      <c r="AE4" s="134" t="e">
        <f t="shared" ref="AE4:AE35" si="7">AA4/10</f>
        <v>#VALUE!</v>
      </c>
      <c r="AF4" s="134" t="e">
        <f t="shared" ref="AF4:AF35" si="8">AB4/10</f>
        <v>#VALUE!</v>
      </c>
      <c r="AG4" s="134">
        <f t="shared" ref="AG4:AG67" si="9">-Q4</f>
        <v>0</v>
      </c>
      <c r="AH4" s="134">
        <f t="shared" ref="AH4:AH67" si="10">-S4</f>
        <v>0</v>
      </c>
    </row>
    <row r="5" ht="27.95" customHeight="1" spans="1:34">
      <c r="A5" s="145" t="str">
        <f>A4</f>
        <v/>
      </c>
      <c r="B5" s="146">
        <v>0.666666666666667</v>
      </c>
      <c r="C5" s="145" t="e">
        <f t="shared" si="0"/>
        <v>#VALUE!</v>
      </c>
      <c r="D5" s="145" t="s">
        <v>26</v>
      </c>
      <c r="E5" s="143">
        <f>IF(AND(E4=4),1,IF(AND(E4&lt;4),(E4+1),))</f>
        <v>4</v>
      </c>
      <c r="F5" s="143" t="str">
        <f t="shared" si="1"/>
        <v>丁班</v>
      </c>
      <c r="G5" s="144">
        <f>SUMPRODUCT((_6shaozhuchou_month_day!$A$2:$A$906&gt;=C5)*(_6shaozhuchou_month_day!$A$2:$A$906&lt;C6),_6shaozhuchou_month_day!$Y$2:$Y$906)/8</f>
        <v>0</v>
      </c>
      <c r="H5" s="144">
        <f t="shared" si="2"/>
        <v>0</v>
      </c>
      <c r="I5" s="153">
        <f t="shared" si="3"/>
        <v>0</v>
      </c>
      <c r="J5" s="154" t="e">
        <f>SUMPRODUCT((主抽数据!$AU$5:$AU$97=$A5)*(主抽数据!$AV$5:$AV$97=$F5),主抽数据!$AK$5:$AK$97)</f>
        <v>#VALUE!</v>
      </c>
      <c r="K5" s="154" t="e">
        <f>SUMPRODUCT((主抽数据!$AU$5:$AU$97=$A5)*(主抽数据!$AV$5:$AV$97=$F5),主抽数据!$AL$5:$AL$97)</f>
        <v>#VALUE!</v>
      </c>
      <c r="L5" s="155" t="e">
        <f t="shared" si="4"/>
        <v>#VALUE!</v>
      </c>
      <c r="M5" s="155">
        <f>SUMPRODUCT((_6shaozhuchou_month_day!$A$2:$A$906&gt;=C5)*(_6shaozhuchou_month_day!$A$2:$A$906&lt;C6),_6shaozhuchou_month_day!$Z$2:$Z$906)</f>
        <v>0</v>
      </c>
      <c r="N5" s="144">
        <f>M5*查询与汇总!$O$1</f>
        <v>0</v>
      </c>
      <c r="O5" s="156">
        <f t="shared" ref="O5:O35" si="11">IF(N5=0,0,L5/N5)</f>
        <v>0</v>
      </c>
      <c r="P5" s="157">
        <f>IF(G5=0,0,SUMPRODUCT((_6shaozhuchou_month_day!$A$2:$A$906&gt;=$C5)*(_6shaozhuchou_month_day!$A$2:$A$906&lt;$C6),_6shaozhuchou_month_day!T$2:T$906)/SUMPRODUCT((_6shaozhuchou_month_day!$A$2:$A$906&gt;=$C5)*(_6shaozhuchou_month_day!$A$2:$A$906&lt;$C6)*(_6shaozhuchou_month_day!T$2:T$906&gt;0)))</f>
        <v>0</v>
      </c>
      <c r="Q5" s="157">
        <f>IF(G5=0,0,SUMPRODUCT((_6shaozhuchou_month_day!$A$2:$A$906&gt;=$C5)*(_6shaozhuchou_month_day!$A$2:$A$906&lt;$C6),_6shaozhuchou_month_day!U$2:U$906)/SUMPRODUCT((_6shaozhuchou_month_day!$A$2:$A$906&gt;=$C5)*(_6shaozhuchou_month_day!$A$2:$A$906&lt;$C6)*(_6shaozhuchou_month_day!U$2:U$906&lt;0)))</f>
        <v>0</v>
      </c>
      <c r="R5" s="157">
        <f>IF(G5=0,0,SUMPRODUCT((_6shaozhuchou_month_day!$A$2:$A$906&gt;=$C5)*(_6shaozhuchou_month_day!$A$2:$A$906&lt;$C6),_6shaozhuchou_month_day!V$2:V$906)/SUMPRODUCT((_6shaozhuchou_month_day!$A$2:$A$906&gt;=$C5)*(_6shaozhuchou_month_day!$A$2:$A$906&lt;$C6)*(_6shaozhuchou_month_day!V$2:V$906&gt;0)))</f>
        <v>0</v>
      </c>
      <c r="S5" s="157">
        <f>IF(G5=0,0,SUMPRODUCT((_6shaozhuchou_month_day!$A$2:$A$906&gt;=$C5)*(_6shaozhuchou_month_day!$A$2:$A$906&lt;$C6),_6shaozhuchou_month_day!W$2:W$906)/SUMPRODUCT((_6shaozhuchou_month_day!$A$2:$A$906&gt;=$C5)*(_6shaozhuchou_month_day!$A$2:$A$906&lt;$C6)*(_6shaozhuchou_month_day!W$2:W$906&lt;0)))</f>
        <v>0</v>
      </c>
      <c r="T5" s="157" t="str">
        <f>主抽数据!Z7</f>
        <v/>
      </c>
      <c r="U5" s="157" t="str">
        <f>主抽数据!AA7</f>
        <v/>
      </c>
      <c r="V5" s="161">
        <f>查询与汇总!$S$1*M5</f>
        <v>0</v>
      </c>
      <c r="W5" s="162" t="e">
        <f t="shared" si="5"/>
        <v>#VALUE!</v>
      </c>
      <c r="X5" s="163"/>
      <c r="Y5" s="171"/>
      <c r="Z5" s="172"/>
      <c r="AA5" s="173" t="str">
        <f>主抽数据!AB7</f>
        <v/>
      </c>
      <c r="AB5" s="174" t="str">
        <f>主抽数据!AC7</f>
        <v/>
      </c>
      <c r="AC5" s="175" t="e">
        <f t="shared" si="6"/>
        <v>#VALUE!</v>
      </c>
      <c r="AE5" s="134" t="e">
        <f t="shared" si="7"/>
        <v>#VALUE!</v>
      </c>
      <c r="AF5" s="134" t="e">
        <f t="shared" si="8"/>
        <v>#VALUE!</v>
      </c>
      <c r="AG5" s="134">
        <f t="shared" si="9"/>
        <v>0</v>
      </c>
      <c r="AH5" s="134">
        <f t="shared" si="10"/>
        <v>0</v>
      </c>
    </row>
    <row r="6" customHeight="1" spans="1:34">
      <c r="A6" s="145" t="e">
        <f t="shared" ref="A6:A69" si="12">A3+1</f>
        <v>#VALUE!</v>
      </c>
      <c r="B6" s="146">
        <f t="shared" ref="B6:B69" si="13">B3</f>
        <v>0</v>
      </c>
      <c r="C6" s="145" t="e">
        <f t="shared" si="0"/>
        <v>#VALUE!</v>
      </c>
      <c r="D6" s="146" t="str">
        <f t="shared" ref="D6:D69" si="14">D3</f>
        <v>夜班</v>
      </c>
      <c r="E6" s="142">
        <v>1</v>
      </c>
      <c r="F6" s="143" t="str">
        <f t="shared" si="1"/>
        <v>甲班</v>
      </c>
      <c r="G6" s="144">
        <f>SUMPRODUCT((_6shaozhuchou_month_day!$A$2:$A$906&gt;=C6)*(_6shaozhuchou_month_day!$A$2:$A$906&lt;C7),_6shaozhuchou_month_day!$Y$2:$Y$906)/8</f>
        <v>0</v>
      </c>
      <c r="H6" s="144">
        <f t="shared" si="2"/>
        <v>0</v>
      </c>
      <c r="I6" s="153">
        <f t="shared" si="3"/>
        <v>0</v>
      </c>
      <c r="J6" s="154" t="e">
        <f>SUMPRODUCT((主抽数据!$AU$5:$AU$97=$A6)*(主抽数据!$AV$5:$AV$97=$F6),主抽数据!$AK$5:$AK$97)</f>
        <v>#VALUE!</v>
      </c>
      <c r="K6" s="154" t="e">
        <f>SUMPRODUCT((主抽数据!$AU$5:$AU$97=$A6)*(主抽数据!$AV$5:$AV$97=$F6),主抽数据!$AL$5:$AL$97)</f>
        <v>#VALUE!</v>
      </c>
      <c r="L6" s="155" t="e">
        <f t="shared" si="4"/>
        <v>#VALUE!</v>
      </c>
      <c r="M6" s="155">
        <f>SUMPRODUCT((_6shaozhuchou_month_day!$A$2:$A$906&gt;=C6)*(_6shaozhuchou_month_day!$A$2:$A$906&lt;C7),_6shaozhuchou_month_day!$Z$2:$Z$906)</f>
        <v>0</v>
      </c>
      <c r="N6" s="144">
        <f>M6*查询与汇总!$O$1</f>
        <v>0</v>
      </c>
      <c r="O6" s="156">
        <f t="shared" si="11"/>
        <v>0</v>
      </c>
      <c r="P6" s="157">
        <f>IF(G6=0,0,SUMPRODUCT((_6shaozhuchou_month_day!$A$2:$A$906&gt;=$C6)*(_6shaozhuchou_month_day!$A$2:$A$906&lt;$C7),_6shaozhuchou_month_day!T$2:T$906)/SUMPRODUCT((_6shaozhuchou_month_day!$A$2:$A$906&gt;=$C6)*(_6shaozhuchou_month_day!$A$2:$A$906&lt;$C7)*(_6shaozhuchou_month_day!T$2:T$906&gt;0)))</f>
        <v>0</v>
      </c>
      <c r="Q6" s="157">
        <f>IF(G6=0,0,SUMPRODUCT((_6shaozhuchou_month_day!$A$2:$A$906&gt;=$C6)*(_6shaozhuchou_month_day!$A$2:$A$906&lt;$C7),_6shaozhuchou_month_day!U$2:U$906)/SUMPRODUCT((_6shaozhuchou_month_day!$A$2:$A$906&gt;=$C6)*(_6shaozhuchou_month_day!$A$2:$A$906&lt;$C7)*(_6shaozhuchou_month_day!U$2:U$906&lt;0)))</f>
        <v>0</v>
      </c>
      <c r="R6" s="157">
        <f>IF(G6=0,0,SUMPRODUCT((_6shaozhuchou_month_day!$A$2:$A$906&gt;=$C6)*(_6shaozhuchou_month_day!$A$2:$A$906&lt;$C7),_6shaozhuchou_month_day!V$2:V$906)/SUMPRODUCT((_6shaozhuchou_month_day!$A$2:$A$906&gt;=$C6)*(_6shaozhuchou_month_day!$A$2:$A$906&lt;$C7)*(_6shaozhuchou_month_day!V$2:V$906&gt;0)))</f>
        <v>0</v>
      </c>
      <c r="S6" s="157">
        <f>IF(G6=0,0,SUMPRODUCT((_6shaozhuchou_month_day!$A$2:$A$906&gt;=$C6)*(_6shaozhuchou_month_day!$A$2:$A$906&lt;$C7),_6shaozhuchou_month_day!W$2:W$906)/SUMPRODUCT((_6shaozhuchou_month_day!$A$2:$A$906&gt;=$C6)*(_6shaozhuchou_month_day!$A$2:$A$906&lt;$C7)*(_6shaozhuchou_month_day!W$2:W$906&lt;0)))</f>
        <v>0</v>
      </c>
      <c r="T6" s="157" t="str">
        <f>主抽数据!Z8</f>
        <v/>
      </c>
      <c r="U6" s="157" t="str">
        <f>主抽数据!AA8</f>
        <v/>
      </c>
      <c r="V6" s="161">
        <f>查询与汇总!$S$1*M6</f>
        <v>0</v>
      </c>
      <c r="W6" s="162" t="e">
        <f t="shared" si="5"/>
        <v>#VALUE!</v>
      </c>
      <c r="X6" s="163"/>
      <c r="Y6" s="171"/>
      <c r="Z6" s="176"/>
      <c r="AA6" s="173" t="str">
        <f>主抽数据!AB8</f>
        <v/>
      </c>
      <c r="AB6" s="174" t="str">
        <f>主抽数据!AC8</f>
        <v/>
      </c>
      <c r="AC6" s="175" t="e">
        <f t="shared" si="6"/>
        <v>#VALUE!</v>
      </c>
      <c r="AE6" s="134" t="e">
        <f t="shared" si="7"/>
        <v>#VALUE!</v>
      </c>
      <c r="AF6" s="134" t="e">
        <f t="shared" si="8"/>
        <v>#VALUE!</v>
      </c>
      <c r="AG6" s="134">
        <f t="shared" si="9"/>
        <v>0</v>
      </c>
      <c r="AH6" s="134">
        <f t="shared" si="10"/>
        <v>0</v>
      </c>
    </row>
    <row r="7" ht="36" customHeight="1" spans="1:34">
      <c r="A7" s="145" t="e">
        <f t="shared" si="12"/>
        <v>#VALUE!</v>
      </c>
      <c r="B7" s="146">
        <f t="shared" si="13"/>
        <v>0.333333333333333</v>
      </c>
      <c r="C7" s="145" t="e">
        <f t="shared" si="0"/>
        <v>#VALUE!</v>
      </c>
      <c r="D7" s="146" t="str">
        <f t="shared" si="14"/>
        <v>白班</v>
      </c>
      <c r="E7" s="143">
        <f>IF(AND(E6=4),1,IF(AND(E6&lt;4),(E6+1),))</f>
        <v>2</v>
      </c>
      <c r="F7" s="143" t="str">
        <f t="shared" si="1"/>
        <v>乙班</v>
      </c>
      <c r="G7" s="144">
        <f>SUMPRODUCT((_6shaozhuchou_month_day!$A$2:$A$906&gt;=C7)*(_6shaozhuchou_month_day!$A$2:$A$906&lt;C8),_6shaozhuchou_month_day!$Y$2:$Y$906)/8</f>
        <v>0</v>
      </c>
      <c r="H7" s="144">
        <f t="shared" si="2"/>
        <v>0</v>
      </c>
      <c r="I7" s="153">
        <f t="shared" si="3"/>
        <v>0</v>
      </c>
      <c r="J7" s="154" t="e">
        <f>SUMPRODUCT((主抽数据!$AU$5:$AU$97=$A7)*(主抽数据!$AV$5:$AV$97=$F7),主抽数据!$AK$5:$AK$97)</f>
        <v>#VALUE!</v>
      </c>
      <c r="K7" s="154" t="e">
        <f>SUMPRODUCT((主抽数据!$AU$5:$AU$97=$A7)*(主抽数据!$AV$5:$AV$97=$F7),主抽数据!$AL$5:$AL$97)</f>
        <v>#VALUE!</v>
      </c>
      <c r="L7" s="155" t="e">
        <f t="shared" si="4"/>
        <v>#VALUE!</v>
      </c>
      <c r="M7" s="155">
        <f>SUMPRODUCT((_6shaozhuchou_month_day!$A$2:$A$906&gt;=C7)*(_6shaozhuchou_month_day!$A$2:$A$906&lt;C8),_6shaozhuchou_month_day!$Z$2:$Z$906)</f>
        <v>0</v>
      </c>
      <c r="N7" s="144">
        <f>M7*查询与汇总!$O$1</f>
        <v>0</v>
      </c>
      <c r="O7" s="156">
        <f t="shared" si="11"/>
        <v>0</v>
      </c>
      <c r="P7" s="157">
        <f>IF(G7=0,0,SUMPRODUCT((_6shaozhuchou_month_day!$A$2:$A$906&gt;=$C7)*(_6shaozhuchou_month_day!$A$2:$A$906&lt;$C8),_6shaozhuchou_month_day!T$2:T$906)/SUMPRODUCT((_6shaozhuchou_month_day!$A$2:$A$906&gt;=$C7)*(_6shaozhuchou_month_day!$A$2:$A$906&lt;$C8)*(_6shaozhuchou_month_day!T$2:T$906&gt;0)))</f>
        <v>0</v>
      </c>
      <c r="Q7" s="157">
        <f>IF(G7=0,0,SUMPRODUCT((_6shaozhuchou_month_day!$A$2:$A$906&gt;=$C7)*(_6shaozhuchou_month_day!$A$2:$A$906&lt;$C8),_6shaozhuchou_month_day!U$2:U$906)/SUMPRODUCT((_6shaozhuchou_month_day!$A$2:$A$906&gt;=$C7)*(_6shaozhuchou_month_day!$A$2:$A$906&lt;$C8)*(_6shaozhuchou_month_day!U$2:U$906&lt;0)))</f>
        <v>0</v>
      </c>
      <c r="R7" s="157">
        <f>IF(G7=0,0,SUMPRODUCT((_6shaozhuchou_month_day!$A$2:$A$906&gt;=$C7)*(_6shaozhuchou_month_day!$A$2:$A$906&lt;$C8),_6shaozhuchou_month_day!V$2:V$906)/SUMPRODUCT((_6shaozhuchou_month_day!$A$2:$A$906&gt;=$C7)*(_6shaozhuchou_month_day!$A$2:$A$906&lt;$C8)*(_6shaozhuchou_month_day!V$2:V$906&gt;0)))</f>
        <v>0</v>
      </c>
      <c r="S7" s="157">
        <f>IF(G7=0,0,SUMPRODUCT((_6shaozhuchou_month_day!$A$2:$A$906&gt;=$C7)*(_6shaozhuchou_month_day!$A$2:$A$906&lt;$C8),_6shaozhuchou_month_day!W$2:W$906)/SUMPRODUCT((_6shaozhuchou_month_day!$A$2:$A$906&gt;=$C7)*(_6shaozhuchou_month_day!$A$2:$A$906&lt;$C8)*(_6shaozhuchou_month_day!W$2:W$906&lt;0)))</f>
        <v>0</v>
      </c>
      <c r="T7" s="157" t="str">
        <f>主抽数据!Z9</f>
        <v/>
      </c>
      <c r="U7" s="157" t="str">
        <f>主抽数据!AA9</f>
        <v/>
      </c>
      <c r="V7" s="161">
        <f>查询与汇总!$S$1*M7</f>
        <v>0</v>
      </c>
      <c r="W7" s="162" t="e">
        <f t="shared" si="5"/>
        <v>#VALUE!</v>
      </c>
      <c r="X7" s="163"/>
      <c r="Y7" s="171"/>
      <c r="Z7" s="172"/>
      <c r="AA7" s="173" t="str">
        <f>主抽数据!AB9</f>
        <v/>
      </c>
      <c r="AB7" s="174" t="str">
        <f>主抽数据!AC9</f>
        <v/>
      </c>
      <c r="AC7" s="175" t="e">
        <f t="shared" si="6"/>
        <v>#VALUE!</v>
      </c>
      <c r="AE7" s="134" t="e">
        <f t="shared" si="7"/>
        <v>#VALUE!</v>
      </c>
      <c r="AF7" s="134" t="e">
        <f t="shared" si="8"/>
        <v>#VALUE!</v>
      </c>
      <c r="AG7" s="134">
        <f t="shared" si="9"/>
        <v>0</v>
      </c>
      <c r="AH7" s="134">
        <f t="shared" si="10"/>
        <v>0</v>
      </c>
    </row>
    <row r="8" customHeight="1" spans="1:34">
      <c r="A8" s="145" t="e">
        <f t="shared" si="12"/>
        <v>#VALUE!</v>
      </c>
      <c r="B8" s="146">
        <f t="shared" si="13"/>
        <v>0.666666666666667</v>
      </c>
      <c r="C8" s="145" t="e">
        <f t="shared" si="0"/>
        <v>#VALUE!</v>
      </c>
      <c r="D8" s="146" t="str">
        <f t="shared" si="14"/>
        <v>中班</v>
      </c>
      <c r="E8" s="143">
        <f>IF(AND(E7=4),1,IF(AND(E7&lt;4),(E7+1),))</f>
        <v>3</v>
      </c>
      <c r="F8" s="143" t="str">
        <f t="shared" si="1"/>
        <v>丙班</v>
      </c>
      <c r="G8" s="144">
        <f>SUMPRODUCT((_6shaozhuchou_month_day!$A$2:$A$906&gt;=C8)*(_6shaozhuchou_month_day!$A$2:$A$906&lt;C9),_6shaozhuchou_month_day!$Y$2:$Y$906)/8</f>
        <v>0</v>
      </c>
      <c r="H8" s="144">
        <f t="shared" si="2"/>
        <v>0</v>
      </c>
      <c r="I8" s="153">
        <f t="shared" si="3"/>
        <v>0</v>
      </c>
      <c r="J8" s="154" t="e">
        <f>SUMPRODUCT((主抽数据!$AU$5:$AU$97=$A8)*(主抽数据!$AV$5:$AV$97=$F8),主抽数据!$AK$5:$AK$97)</f>
        <v>#VALUE!</v>
      </c>
      <c r="K8" s="154" t="e">
        <f>SUMPRODUCT((主抽数据!$AU$5:$AU$97=$A8)*(主抽数据!$AV$5:$AV$97=$F8),主抽数据!$AL$5:$AL$97)</f>
        <v>#VALUE!</v>
      </c>
      <c r="L8" s="155" t="e">
        <f t="shared" si="4"/>
        <v>#VALUE!</v>
      </c>
      <c r="M8" s="155">
        <f>SUMPRODUCT((_6shaozhuchou_month_day!$A$2:$A$906&gt;=C8)*(_6shaozhuchou_month_day!$A$2:$A$906&lt;C9),_6shaozhuchou_month_day!$Z$2:$Z$906)</f>
        <v>0</v>
      </c>
      <c r="N8" s="144">
        <f>M8*查询与汇总!$O$1</f>
        <v>0</v>
      </c>
      <c r="O8" s="156">
        <f t="shared" si="11"/>
        <v>0</v>
      </c>
      <c r="P8" s="157">
        <f>IF(G8=0,0,SUMPRODUCT((_6shaozhuchou_month_day!$A$2:$A$906&gt;=$C8)*(_6shaozhuchou_month_day!$A$2:$A$906&lt;$C9),_6shaozhuchou_month_day!T$2:T$906)/SUMPRODUCT((_6shaozhuchou_month_day!$A$2:$A$906&gt;=$C8)*(_6shaozhuchou_month_day!$A$2:$A$906&lt;$C9)*(_6shaozhuchou_month_day!T$2:T$906&gt;0)))</f>
        <v>0</v>
      </c>
      <c r="Q8" s="157">
        <f>IF(G8=0,0,SUMPRODUCT((_6shaozhuchou_month_day!$A$2:$A$906&gt;=$C8)*(_6shaozhuchou_month_day!$A$2:$A$906&lt;$C9),_6shaozhuchou_month_day!U$2:U$906)/SUMPRODUCT((_6shaozhuchou_month_day!$A$2:$A$906&gt;=$C8)*(_6shaozhuchou_month_day!$A$2:$A$906&lt;$C9)*(_6shaozhuchou_month_day!U$2:U$906&lt;0)))</f>
        <v>0</v>
      </c>
      <c r="R8" s="157">
        <f>IF(G8=0,0,SUMPRODUCT((_6shaozhuchou_month_day!$A$2:$A$906&gt;=$C8)*(_6shaozhuchou_month_day!$A$2:$A$906&lt;$C9),_6shaozhuchou_month_day!V$2:V$906)/SUMPRODUCT((_6shaozhuchou_month_day!$A$2:$A$906&gt;=$C8)*(_6shaozhuchou_month_day!$A$2:$A$906&lt;$C9)*(_6shaozhuchou_month_day!V$2:V$906&gt;0)))</f>
        <v>0</v>
      </c>
      <c r="S8" s="157">
        <f>IF(G8=0,0,SUMPRODUCT((_6shaozhuchou_month_day!$A$2:$A$906&gt;=$C8)*(_6shaozhuchou_month_day!$A$2:$A$906&lt;$C9),_6shaozhuchou_month_day!W$2:W$906)/SUMPRODUCT((_6shaozhuchou_month_day!$A$2:$A$906&gt;=$C8)*(_6shaozhuchou_month_day!$A$2:$A$906&lt;$C9)*(_6shaozhuchou_month_day!W$2:W$906&lt;0)))</f>
        <v>0</v>
      </c>
      <c r="T8" s="157" t="str">
        <f>主抽数据!Z10</f>
        <v/>
      </c>
      <c r="U8" s="157" t="str">
        <f>主抽数据!AA10</f>
        <v/>
      </c>
      <c r="V8" s="161">
        <f>查询与汇总!$S$1*M8</f>
        <v>0</v>
      </c>
      <c r="W8" s="162" t="e">
        <f t="shared" si="5"/>
        <v>#VALUE!</v>
      </c>
      <c r="X8" s="163"/>
      <c r="Y8" s="171"/>
      <c r="Z8" s="172"/>
      <c r="AA8" s="173" t="str">
        <f>主抽数据!AB10</f>
        <v/>
      </c>
      <c r="AB8" s="174" t="str">
        <f>主抽数据!AC10</f>
        <v/>
      </c>
      <c r="AC8" s="175" t="e">
        <f t="shared" si="6"/>
        <v>#VALUE!</v>
      </c>
      <c r="AE8" s="134" t="e">
        <f t="shared" si="7"/>
        <v>#VALUE!</v>
      </c>
      <c r="AF8" s="134" t="e">
        <f t="shared" si="8"/>
        <v>#VALUE!</v>
      </c>
      <c r="AG8" s="134">
        <f t="shared" si="9"/>
        <v>0</v>
      </c>
      <c r="AH8" s="134">
        <f t="shared" si="10"/>
        <v>0</v>
      </c>
    </row>
    <row r="9" ht="24" customHeight="1" spans="1:34">
      <c r="A9" s="145" t="e">
        <f t="shared" si="12"/>
        <v>#VALUE!</v>
      </c>
      <c r="B9" s="146">
        <f t="shared" si="13"/>
        <v>0</v>
      </c>
      <c r="C9" s="145" t="e">
        <f t="shared" si="0"/>
        <v>#VALUE!</v>
      </c>
      <c r="D9" s="146" t="str">
        <f t="shared" si="14"/>
        <v>夜班</v>
      </c>
      <c r="E9" s="143">
        <f>IF(AND(E3=1),4,IF(AND(E3&gt;1),(E3-1),))</f>
        <v>1</v>
      </c>
      <c r="F9" s="143" t="str">
        <f t="shared" si="1"/>
        <v>甲班</v>
      </c>
      <c r="G9" s="144">
        <f>SUMPRODUCT((_6shaozhuchou_month_day!$A$2:$A$906&gt;=C9)*(_6shaozhuchou_month_day!$A$2:$A$906&lt;C10),_6shaozhuchou_month_day!$Y$2:$Y$906)/8</f>
        <v>0</v>
      </c>
      <c r="H9" s="144">
        <f t="shared" si="2"/>
        <v>0</v>
      </c>
      <c r="I9" s="153">
        <f t="shared" si="3"/>
        <v>0</v>
      </c>
      <c r="J9" s="154" t="e">
        <f>SUMPRODUCT((主抽数据!$AU$5:$AU$97=$A9)*(主抽数据!$AV$5:$AV$97=$F9),主抽数据!$AK$5:$AK$97)</f>
        <v>#VALUE!</v>
      </c>
      <c r="K9" s="154" t="e">
        <f>SUMPRODUCT((主抽数据!$AU$5:$AU$97=$A9)*(主抽数据!$AV$5:$AV$97=$F9),主抽数据!$AL$5:$AL$97)</f>
        <v>#VALUE!</v>
      </c>
      <c r="L9" s="155" t="e">
        <f t="shared" si="4"/>
        <v>#VALUE!</v>
      </c>
      <c r="M9" s="155">
        <f>SUMPRODUCT((_6shaozhuchou_month_day!$A$2:$A$906&gt;=C9)*(_6shaozhuchou_month_day!$A$2:$A$906&lt;C10),_6shaozhuchou_month_day!$Z$2:$Z$906)</f>
        <v>0</v>
      </c>
      <c r="N9" s="144">
        <f>M9*查询与汇总!$O$1</f>
        <v>0</v>
      </c>
      <c r="O9" s="156">
        <f t="shared" si="11"/>
        <v>0</v>
      </c>
      <c r="P9" s="157">
        <f>IF(G9=0,0,SUMPRODUCT((_6shaozhuchou_month_day!$A$2:$A$906&gt;=$C9)*(_6shaozhuchou_month_day!$A$2:$A$906&lt;$C10),_6shaozhuchou_month_day!T$2:T$906)/SUMPRODUCT((_6shaozhuchou_month_day!$A$2:$A$906&gt;=$C9)*(_6shaozhuchou_month_day!$A$2:$A$906&lt;$C10)*(_6shaozhuchou_month_day!T$2:T$906&gt;0)))</f>
        <v>0</v>
      </c>
      <c r="Q9" s="157">
        <f>IF(G9=0,0,SUMPRODUCT((_6shaozhuchou_month_day!$A$2:$A$906&gt;=$C9)*(_6shaozhuchou_month_day!$A$2:$A$906&lt;$C10),_6shaozhuchou_month_day!U$2:U$906)/SUMPRODUCT((_6shaozhuchou_month_day!$A$2:$A$906&gt;=$C9)*(_6shaozhuchou_month_day!$A$2:$A$906&lt;$C10)*(_6shaozhuchou_month_day!U$2:U$906&lt;0)))</f>
        <v>0</v>
      </c>
      <c r="R9" s="157">
        <f>IF(G9=0,0,SUMPRODUCT((_6shaozhuchou_month_day!$A$2:$A$906&gt;=$C9)*(_6shaozhuchou_month_day!$A$2:$A$906&lt;$C10),_6shaozhuchou_month_day!V$2:V$906)/SUMPRODUCT((_6shaozhuchou_month_day!$A$2:$A$906&gt;=$C9)*(_6shaozhuchou_month_day!$A$2:$A$906&lt;$C10)*(_6shaozhuchou_month_day!V$2:V$906&gt;0)))</f>
        <v>0</v>
      </c>
      <c r="S9" s="157">
        <f>IF(G9=0,0,SUMPRODUCT((_6shaozhuchou_month_day!$A$2:$A$906&gt;=$C9)*(_6shaozhuchou_month_day!$A$2:$A$906&lt;$C10),_6shaozhuchou_month_day!W$2:W$906)/SUMPRODUCT((_6shaozhuchou_month_day!$A$2:$A$906&gt;=$C9)*(_6shaozhuchou_month_day!$A$2:$A$906&lt;$C10)*(_6shaozhuchou_month_day!W$2:W$906&lt;0)))</f>
        <v>0</v>
      </c>
      <c r="T9" s="157" t="str">
        <f>主抽数据!Z11</f>
        <v/>
      </c>
      <c r="U9" s="157" t="str">
        <f>主抽数据!AA11</f>
        <v/>
      </c>
      <c r="V9" s="161">
        <f>查询与汇总!$S$1*M9</f>
        <v>0</v>
      </c>
      <c r="W9" s="162" t="e">
        <f t="shared" si="5"/>
        <v>#VALUE!</v>
      </c>
      <c r="X9" s="163"/>
      <c r="Y9" s="171"/>
      <c r="Z9" s="172"/>
      <c r="AA9" s="173" t="str">
        <f>主抽数据!AB11</f>
        <v/>
      </c>
      <c r="AB9" s="174" t="str">
        <f>主抽数据!AC11</f>
        <v/>
      </c>
      <c r="AC9" s="175" t="e">
        <f t="shared" si="6"/>
        <v>#VALUE!</v>
      </c>
      <c r="AE9" s="134" t="e">
        <f t="shared" si="7"/>
        <v>#VALUE!</v>
      </c>
      <c r="AF9" s="134" t="e">
        <f t="shared" si="8"/>
        <v>#VALUE!</v>
      </c>
      <c r="AG9" s="134">
        <f t="shared" si="9"/>
        <v>0</v>
      </c>
      <c r="AH9" s="134">
        <f t="shared" si="10"/>
        <v>0</v>
      </c>
    </row>
    <row r="10" ht="21" customHeight="1" spans="1:34">
      <c r="A10" s="145" t="e">
        <f t="shared" si="12"/>
        <v>#VALUE!</v>
      </c>
      <c r="B10" s="146">
        <f t="shared" si="13"/>
        <v>0.333333333333333</v>
      </c>
      <c r="C10" s="145" t="e">
        <f t="shared" si="0"/>
        <v>#VALUE!</v>
      </c>
      <c r="D10" s="146" t="str">
        <f t="shared" si="14"/>
        <v>白班</v>
      </c>
      <c r="E10" s="143">
        <f t="shared" ref="E10:E73" si="15">IF(AND(E4=1),4,IF(AND(E4&gt;1),(E4-1),))</f>
        <v>2</v>
      </c>
      <c r="F10" s="143" t="str">
        <f t="shared" si="1"/>
        <v>乙班</v>
      </c>
      <c r="G10" s="144">
        <f>SUMPRODUCT((_6shaozhuchou_month_day!$A$2:$A$906&gt;=C10)*(_6shaozhuchou_month_day!$A$2:$A$906&lt;C11),_6shaozhuchou_month_day!$Y$2:$Y$906)/8</f>
        <v>0</v>
      </c>
      <c r="H10" s="144">
        <f t="shared" si="2"/>
        <v>0</v>
      </c>
      <c r="I10" s="153">
        <f t="shared" si="3"/>
        <v>0</v>
      </c>
      <c r="J10" s="154" t="e">
        <f>SUMPRODUCT((主抽数据!$AU$5:$AU$97=$A10)*(主抽数据!$AV$5:$AV$97=$F10),主抽数据!$AK$5:$AK$97)</f>
        <v>#VALUE!</v>
      </c>
      <c r="K10" s="154" t="e">
        <f>SUMPRODUCT((主抽数据!$AU$5:$AU$97=$A10)*(主抽数据!$AV$5:$AV$97=$F10),主抽数据!$AL$5:$AL$97)</f>
        <v>#VALUE!</v>
      </c>
      <c r="L10" s="155" t="e">
        <f t="shared" si="4"/>
        <v>#VALUE!</v>
      </c>
      <c r="M10" s="155">
        <f>SUMPRODUCT((_6shaozhuchou_month_day!$A$2:$A$906&gt;=C10)*(_6shaozhuchou_month_day!$A$2:$A$906&lt;C11),_6shaozhuchou_month_day!$Z$2:$Z$906)</f>
        <v>0</v>
      </c>
      <c r="N10" s="144">
        <f>M10*查询与汇总!$O$1</f>
        <v>0</v>
      </c>
      <c r="O10" s="156">
        <f t="shared" si="11"/>
        <v>0</v>
      </c>
      <c r="P10" s="157">
        <f>IF(G10=0,0,SUMPRODUCT((_6shaozhuchou_month_day!$A$2:$A$906&gt;=$C10)*(_6shaozhuchou_month_day!$A$2:$A$906&lt;$C11),_6shaozhuchou_month_day!T$2:T$906)/SUMPRODUCT((_6shaozhuchou_month_day!$A$2:$A$906&gt;=$C10)*(_6shaozhuchou_month_day!$A$2:$A$906&lt;$C11)*(_6shaozhuchou_month_day!T$2:T$906&gt;0)))</f>
        <v>0</v>
      </c>
      <c r="Q10" s="157">
        <f>IF(G10=0,0,SUMPRODUCT((_6shaozhuchou_month_day!$A$2:$A$906&gt;=$C10)*(_6shaozhuchou_month_day!$A$2:$A$906&lt;$C11),_6shaozhuchou_month_day!U$2:U$906)/SUMPRODUCT((_6shaozhuchou_month_day!$A$2:$A$906&gt;=$C10)*(_6shaozhuchou_month_day!$A$2:$A$906&lt;$C11)*(_6shaozhuchou_month_day!U$2:U$906&lt;0)))</f>
        <v>0</v>
      </c>
      <c r="R10" s="157">
        <f>IF(G10=0,0,SUMPRODUCT((_6shaozhuchou_month_day!$A$2:$A$906&gt;=$C10)*(_6shaozhuchou_month_day!$A$2:$A$906&lt;$C11),_6shaozhuchou_month_day!V$2:V$906)/SUMPRODUCT((_6shaozhuchou_month_day!$A$2:$A$906&gt;=$C10)*(_6shaozhuchou_month_day!$A$2:$A$906&lt;$C11)*(_6shaozhuchou_month_day!V$2:V$906&gt;0)))</f>
        <v>0</v>
      </c>
      <c r="S10" s="157">
        <f>IF(G10=0,0,SUMPRODUCT((_6shaozhuchou_month_day!$A$2:$A$906&gt;=$C10)*(_6shaozhuchou_month_day!$A$2:$A$906&lt;$C11),_6shaozhuchou_month_day!W$2:W$906)/SUMPRODUCT((_6shaozhuchou_month_day!$A$2:$A$906&gt;=$C10)*(_6shaozhuchou_month_day!$A$2:$A$906&lt;$C11)*(_6shaozhuchou_month_day!W$2:W$906&lt;0)))</f>
        <v>0</v>
      </c>
      <c r="T10" s="157" t="str">
        <f>主抽数据!Z12</f>
        <v/>
      </c>
      <c r="U10" s="157" t="str">
        <f>主抽数据!AA12</f>
        <v/>
      </c>
      <c r="V10" s="161">
        <f>查询与汇总!$S$1*M10</f>
        <v>0</v>
      </c>
      <c r="W10" s="162" t="e">
        <f t="shared" si="5"/>
        <v>#VALUE!</v>
      </c>
      <c r="X10" s="163"/>
      <c r="Y10" s="171"/>
      <c r="Z10" s="172"/>
      <c r="AA10" s="173" t="str">
        <f>主抽数据!AB12</f>
        <v/>
      </c>
      <c r="AB10" s="174" t="str">
        <f>主抽数据!AC16</f>
        <v/>
      </c>
      <c r="AC10" s="175" t="e">
        <f t="shared" si="6"/>
        <v>#VALUE!</v>
      </c>
      <c r="AE10" s="134" t="e">
        <f t="shared" si="7"/>
        <v>#VALUE!</v>
      </c>
      <c r="AF10" s="134" t="e">
        <f t="shared" si="8"/>
        <v>#VALUE!</v>
      </c>
      <c r="AG10" s="134">
        <f t="shared" si="9"/>
        <v>0</v>
      </c>
      <c r="AH10" s="134">
        <f t="shared" si="10"/>
        <v>0</v>
      </c>
    </row>
    <row r="11" ht="51" customHeight="1" spans="1:34">
      <c r="A11" s="145" t="e">
        <f t="shared" si="12"/>
        <v>#VALUE!</v>
      </c>
      <c r="B11" s="146">
        <f t="shared" si="13"/>
        <v>0.666666666666667</v>
      </c>
      <c r="C11" s="145" t="e">
        <f t="shared" si="0"/>
        <v>#VALUE!</v>
      </c>
      <c r="D11" s="146" t="str">
        <f t="shared" si="14"/>
        <v>中班</v>
      </c>
      <c r="E11" s="143">
        <f t="shared" si="15"/>
        <v>3</v>
      </c>
      <c r="F11" s="143" t="str">
        <f t="shared" si="1"/>
        <v>丙班</v>
      </c>
      <c r="G11" s="144">
        <f>SUMPRODUCT((_6shaozhuchou_month_day!$A$2:$A$906&gt;=C11)*(_6shaozhuchou_month_day!$A$2:$A$906&lt;C12),_6shaozhuchou_month_day!$Y$2:$Y$906)/8</f>
        <v>0</v>
      </c>
      <c r="H11" s="144">
        <f t="shared" si="2"/>
        <v>0</v>
      </c>
      <c r="I11" s="153">
        <f t="shared" si="3"/>
        <v>0</v>
      </c>
      <c r="J11" s="154" t="e">
        <f>SUMPRODUCT((主抽数据!$AU$5:$AU$97=$A11)*(主抽数据!$AV$5:$AV$97=$F11),主抽数据!$AK$5:$AK$97)</f>
        <v>#VALUE!</v>
      </c>
      <c r="K11" s="154" t="e">
        <f>SUMPRODUCT((主抽数据!$AU$5:$AU$97=$A11)*(主抽数据!$AV$5:$AV$97=$F11),主抽数据!$AL$5:$AL$97)</f>
        <v>#VALUE!</v>
      </c>
      <c r="L11" s="155" t="e">
        <f t="shared" si="4"/>
        <v>#VALUE!</v>
      </c>
      <c r="M11" s="155">
        <f>SUMPRODUCT((_6shaozhuchou_month_day!$A$2:$A$906&gt;=C11)*(_6shaozhuchou_month_day!$A$2:$A$906&lt;C12),_6shaozhuchou_month_day!$Z$2:$Z$906)</f>
        <v>0</v>
      </c>
      <c r="N11" s="144">
        <f>M11*查询与汇总!$O$1</f>
        <v>0</v>
      </c>
      <c r="O11" s="156">
        <f t="shared" si="11"/>
        <v>0</v>
      </c>
      <c r="P11" s="157">
        <f>IF(G11=0,0,SUMPRODUCT((_6shaozhuchou_month_day!$A$2:$A$906&gt;=$C11)*(_6shaozhuchou_month_day!$A$2:$A$906&lt;$C12),_6shaozhuchou_month_day!T$2:T$906)/SUMPRODUCT((_6shaozhuchou_month_day!$A$2:$A$906&gt;=$C11)*(_6shaozhuchou_month_day!$A$2:$A$906&lt;$C12)*(_6shaozhuchou_month_day!T$2:T$906&gt;0)))</f>
        <v>0</v>
      </c>
      <c r="Q11" s="157">
        <f>IF(G11=0,0,SUMPRODUCT((_6shaozhuchou_month_day!$A$2:$A$906&gt;=$C11)*(_6shaozhuchou_month_day!$A$2:$A$906&lt;$C12),_6shaozhuchou_month_day!U$2:U$906)/SUMPRODUCT((_6shaozhuchou_month_day!$A$2:$A$906&gt;=$C11)*(_6shaozhuchou_month_day!$A$2:$A$906&lt;$C12)*(_6shaozhuchou_month_day!U$2:U$906&lt;0)))</f>
        <v>0</v>
      </c>
      <c r="R11" s="157">
        <f>IF(G11=0,0,SUMPRODUCT((_6shaozhuchou_month_day!$A$2:$A$906&gt;=$C11)*(_6shaozhuchou_month_day!$A$2:$A$906&lt;$C12),_6shaozhuchou_month_day!V$2:V$906)/SUMPRODUCT((_6shaozhuchou_month_day!$A$2:$A$906&gt;=$C11)*(_6shaozhuchou_month_day!$A$2:$A$906&lt;$C12)*(_6shaozhuchou_month_day!V$2:V$906&gt;0)))</f>
        <v>0</v>
      </c>
      <c r="S11" s="157">
        <f>IF(G11=0,0,SUMPRODUCT((_6shaozhuchou_month_day!$A$2:$A$906&gt;=$C11)*(_6shaozhuchou_month_day!$A$2:$A$906&lt;$C12),_6shaozhuchou_month_day!W$2:W$906)/SUMPRODUCT((_6shaozhuchou_month_day!$A$2:$A$906&gt;=$C11)*(_6shaozhuchou_month_day!$A$2:$A$906&lt;$C12)*(_6shaozhuchou_month_day!W$2:W$906&lt;0)))</f>
        <v>0</v>
      </c>
      <c r="T11" s="157" t="str">
        <f>主抽数据!Z13</f>
        <v/>
      </c>
      <c r="U11" s="157" t="str">
        <f>主抽数据!AA13</f>
        <v/>
      </c>
      <c r="V11" s="161">
        <f>查询与汇总!$S$1*M11</f>
        <v>0</v>
      </c>
      <c r="W11" s="162" t="e">
        <f t="shared" si="5"/>
        <v>#VALUE!</v>
      </c>
      <c r="X11" s="164"/>
      <c r="Y11" s="177"/>
      <c r="Z11" s="172"/>
      <c r="AA11" s="173" t="str">
        <f>主抽数据!AB13</f>
        <v/>
      </c>
      <c r="AB11" s="174" t="str">
        <f>主抽数据!AC13</f>
        <v/>
      </c>
      <c r="AC11" s="175" t="e">
        <f t="shared" si="6"/>
        <v>#VALUE!</v>
      </c>
      <c r="AE11" s="134" t="e">
        <f t="shared" si="7"/>
        <v>#VALUE!</v>
      </c>
      <c r="AF11" s="134" t="e">
        <f t="shared" si="8"/>
        <v>#VALUE!</v>
      </c>
      <c r="AG11" s="134">
        <f t="shared" si="9"/>
        <v>0</v>
      </c>
      <c r="AH11" s="134">
        <f t="shared" si="10"/>
        <v>0</v>
      </c>
    </row>
    <row r="12" ht="51" customHeight="1" spans="1:34">
      <c r="A12" s="145" t="e">
        <f t="shared" si="12"/>
        <v>#VALUE!</v>
      </c>
      <c r="B12" s="146">
        <f t="shared" si="13"/>
        <v>0</v>
      </c>
      <c r="C12" s="145" t="e">
        <f t="shared" si="0"/>
        <v>#VALUE!</v>
      </c>
      <c r="D12" s="146" t="str">
        <f t="shared" si="14"/>
        <v>夜班</v>
      </c>
      <c r="E12" s="143">
        <f t="shared" si="15"/>
        <v>4</v>
      </c>
      <c r="F12" s="143" t="str">
        <f t="shared" si="1"/>
        <v>丁班</v>
      </c>
      <c r="G12" s="144">
        <f>SUMPRODUCT((_6shaozhuchou_month_day!$A$2:$A$906&gt;=C12)*(_6shaozhuchou_month_day!$A$2:$A$906&lt;C13),_6shaozhuchou_month_day!$Y$2:$Y$906)/8</f>
        <v>0</v>
      </c>
      <c r="H12" s="144">
        <f t="shared" si="2"/>
        <v>0</v>
      </c>
      <c r="I12" s="153">
        <f t="shared" si="3"/>
        <v>0</v>
      </c>
      <c r="J12" s="154" t="e">
        <f>SUMPRODUCT((主抽数据!$AU$5:$AU$97=$A12)*(主抽数据!$AV$5:$AV$97=$F12),主抽数据!$AK$5:$AK$97)</f>
        <v>#VALUE!</v>
      </c>
      <c r="K12" s="154" t="e">
        <f>SUMPRODUCT((主抽数据!$AU$5:$AU$97=$A12)*(主抽数据!$AV$5:$AV$97=$F12),主抽数据!$AL$5:$AL$97)</f>
        <v>#VALUE!</v>
      </c>
      <c r="L12" s="155" t="e">
        <f t="shared" si="4"/>
        <v>#VALUE!</v>
      </c>
      <c r="M12" s="155">
        <f>SUMPRODUCT((_6shaozhuchou_month_day!$A$2:$A$906&gt;=C12)*(_6shaozhuchou_month_day!$A$2:$A$906&lt;C13),_6shaozhuchou_month_day!$Z$2:$Z$906)</f>
        <v>0</v>
      </c>
      <c r="N12" s="144">
        <f>M12*查询与汇总!$O$1</f>
        <v>0</v>
      </c>
      <c r="O12" s="156">
        <f t="shared" si="11"/>
        <v>0</v>
      </c>
      <c r="P12" s="157">
        <f>IF(G12=0,0,SUMPRODUCT((_6shaozhuchou_month_day!$A$2:$A$906&gt;=$C12)*(_6shaozhuchou_month_day!$A$2:$A$906&lt;$C13),_6shaozhuchou_month_day!T$2:T$906)/SUMPRODUCT((_6shaozhuchou_month_day!$A$2:$A$906&gt;=$C12)*(_6shaozhuchou_month_day!$A$2:$A$906&lt;$C13)*(_6shaozhuchou_month_day!T$2:T$906&gt;0)))</f>
        <v>0</v>
      </c>
      <c r="Q12" s="157">
        <f>IF(G12=0,0,SUMPRODUCT((_6shaozhuchou_month_day!$A$2:$A$906&gt;=$C12)*(_6shaozhuchou_month_day!$A$2:$A$906&lt;$C13),_6shaozhuchou_month_day!U$2:U$906)/SUMPRODUCT((_6shaozhuchou_month_day!$A$2:$A$906&gt;=$C12)*(_6shaozhuchou_month_day!$A$2:$A$906&lt;$C13)*(_6shaozhuchou_month_day!U$2:U$906&lt;0)))</f>
        <v>0</v>
      </c>
      <c r="R12" s="157">
        <f>IF(G12=0,0,SUMPRODUCT((_6shaozhuchou_month_day!$A$2:$A$906&gt;=$C12)*(_6shaozhuchou_month_day!$A$2:$A$906&lt;$C13),_6shaozhuchou_month_day!V$2:V$906)/SUMPRODUCT((_6shaozhuchou_month_day!$A$2:$A$906&gt;=$C12)*(_6shaozhuchou_month_day!$A$2:$A$906&lt;$C13)*(_6shaozhuchou_month_day!V$2:V$906&gt;0)))</f>
        <v>0</v>
      </c>
      <c r="S12" s="157">
        <f>IF(G12=0,0,SUMPRODUCT((_6shaozhuchou_month_day!$A$2:$A$906&gt;=$C12)*(_6shaozhuchou_month_day!$A$2:$A$906&lt;$C13),_6shaozhuchou_month_day!W$2:W$906)/SUMPRODUCT((_6shaozhuchou_month_day!$A$2:$A$906&gt;=$C12)*(_6shaozhuchou_month_day!$A$2:$A$906&lt;$C13)*(_6shaozhuchou_month_day!W$2:W$906&lt;0)))</f>
        <v>0</v>
      </c>
      <c r="T12" s="157" t="str">
        <f>主抽数据!Z14</f>
        <v/>
      </c>
      <c r="U12" s="157" t="str">
        <f>主抽数据!AA14</f>
        <v/>
      </c>
      <c r="V12" s="161">
        <f>查询与汇总!$S$1*M12</f>
        <v>0</v>
      </c>
      <c r="W12" s="162" t="e">
        <f t="shared" si="5"/>
        <v>#VALUE!</v>
      </c>
      <c r="X12" s="164"/>
      <c r="Y12" s="177"/>
      <c r="Z12" s="178"/>
      <c r="AA12" s="173" t="str">
        <f>主抽数据!AB14</f>
        <v/>
      </c>
      <c r="AB12" s="174" t="str">
        <f>主抽数据!AC14</f>
        <v/>
      </c>
      <c r="AC12" s="175" t="e">
        <f t="shared" si="6"/>
        <v>#VALUE!</v>
      </c>
      <c r="AE12" s="134" t="e">
        <f t="shared" si="7"/>
        <v>#VALUE!</v>
      </c>
      <c r="AF12" s="134" t="e">
        <f t="shared" si="8"/>
        <v>#VALUE!</v>
      </c>
      <c r="AG12" s="134">
        <f t="shared" si="9"/>
        <v>0</v>
      </c>
      <c r="AH12" s="134">
        <f t="shared" si="10"/>
        <v>0</v>
      </c>
    </row>
    <row r="13" ht="24.95" customHeight="1" spans="1:34">
      <c r="A13" s="145" t="e">
        <f t="shared" si="12"/>
        <v>#VALUE!</v>
      </c>
      <c r="B13" s="146">
        <f t="shared" si="13"/>
        <v>0.333333333333333</v>
      </c>
      <c r="C13" s="145" t="e">
        <f t="shared" si="0"/>
        <v>#VALUE!</v>
      </c>
      <c r="D13" s="146" t="str">
        <f t="shared" si="14"/>
        <v>白班</v>
      </c>
      <c r="E13" s="143">
        <f t="shared" si="15"/>
        <v>1</v>
      </c>
      <c r="F13" s="143" t="str">
        <f t="shared" si="1"/>
        <v>甲班</v>
      </c>
      <c r="G13" s="144">
        <f>SUMPRODUCT((_6shaozhuchou_month_day!$A$2:$A$906&gt;=C13)*(_6shaozhuchou_month_day!$A$2:$A$906&lt;C14),_6shaozhuchou_month_day!$Y$2:$Y$906)/8</f>
        <v>0</v>
      </c>
      <c r="H13" s="144">
        <f t="shared" si="2"/>
        <v>0</v>
      </c>
      <c r="I13" s="153">
        <f t="shared" si="3"/>
        <v>0</v>
      </c>
      <c r="J13" s="154" t="e">
        <f>SUMPRODUCT((主抽数据!$AU$5:$AU$97=$A13)*(主抽数据!$AV$5:$AV$97=$F13),主抽数据!$AK$5:$AK$97)</f>
        <v>#VALUE!</v>
      </c>
      <c r="K13" s="154" t="e">
        <f>SUMPRODUCT((主抽数据!$AU$5:$AU$97=$A13)*(主抽数据!$AV$5:$AV$97=$F13),主抽数据!$AL$5:$AL$97)</f>
        <v>#VALUE!</v>
      </c>
      <c r="L13" s="155" t="e">
        <f t="shared" si="4"/>
        <v>#VALUE!</v>
      </c>
      <c r="M13" s="155">
        <f>SUMPRODUCT((_6shaozhuchou_month_day!$A$2:$A$906&gt;=C13)*(_6shaozhuchou_month_day!$A$2:$A$906&lt;C14),_6shaozhuchou_month_day!$Z$2:$Z$906)</f>
        <v>0</v>
      </c>
      <c r="N13" s="144">
        <f>M13*查询与汇总!$O$1</f>
        <v>0</v>
      </c>
      <c r="O13" s="156">
        <f t="shared" si="11"/>
        <v>0</v>
      </c>
      <c r="P13" s="157">
        <f>IF(G13=0,0,SUMPRODUCT((_6shaozhuchou_month_day!$A$2:$A$906&gt;=$C13)*(_6shaozhuchou_month_day!$A$2:$A$906&lt;$C14),_6shaozhuchou_month_day!T$2:T$906)/SUMPRODUCT((_6shaozhuchou_month_day!$A$2:$A$906&gt;=$C13)*(_6shaozhuchou_month_day!$A$2:$A$906&lt;$C14)*(_6shaozhuchou_month_day!T$2:T$906&gt;0)))</f>
        <v>0</v>
      </c>
      <c r="Q13" s="157">
        <f>IF(G13=0,0,SUMPRODUCT((_6shaozhuchou_month_day!$A$2:$A$906&gt;=$C13)*(_6shaozhuchou_month_day!$A$2:$A$906&lt;$C14),_6shaozhuchou_month_day!U$2:U$906)/SUMPRODUCT((_6shaozhuchou_month_day!$A$2:$A$906&gt;=$C13)*(_6shaozhuchou_month_day!$A$2:$A$906&lt;$C14)*(_6shaozhuchou_month_day!U$2:U$906&lt;0)))</f>
        <v>0</v>
      </c>
      <c r="R13" s="157">
        <f>IF(G13=0,0,SUMPRODUCT((_6shaozhuchou_month_day!$A$2:$A$906&gt;=$C13)*(_6shaozhuchou_month_day!$A$2:$A$906&lt;$C14),_6shaozhuchou_month_day!V$2:V$906)/SUMPRODUCT((_6shaozhuchou_month_day!$A$2:$A$906&gt;=$C13)*(_6shaozhuchou_month_day!$A$2:$A$906&lt;$C14)*(_6shaozhuchou_month_day!V$2:V$906&gt;0)))</f>
        <v>0</v>
      </c>
      <c r="S13" s="157">
        <f>IF(G13=0,0,SUMPRODUCT((_6shaozhuchou_month_day!$A$2:$A$906&gt;=$C13)*(_6shaozhuchou_month_day!$A$2:$A$906&lt;$C14),_6shaozhuchou_month_day!W$2:W$906)/SUMPRODUCT((_6shaozhuchou_month_day!$A$2:$A$906&gt;=$C13)*(_6shaozhuchou_month_day!$A$2:$A$906&lt;$C14)*(_6shaozhuchou_month_day!W$2:W$906&lt;0)))</f>
        <v>0</v>
      </c>
      <c r="T13" s="157" t="str">
        <f>主抽数据!Z15</f>
        <v/>
      </c>
      <c r="U13" s="157" t="str">
        <f>主抽数据!AA15</f>
        <v/>
      </c>
      <c r="V13" s="161">
        <f>查询与汇总!$S$1*M13</f>
        <v>0</v>
      </c>
      <c r="W13" s="162" t="e">
        <f t="shared" si="5"/>
        <v>#VALUE!</v>
      </c>
      <c r="X13" s="164"/>
      <c r="Y13" s="177"/>
      <c r="Z13" s="178"/>
      <c r="AA13" s="173" t="str">
        <f>主抽数据!AB15</f>
        <v/>
      </c>
      <c r="AB13" s="174" t="str">
        <f>主抽数据!AC15</f>
        <v/>
      </c>
      <c r="AC13" s="175" t="e">
        <f t="shared" si="6"/>
        <v>#VALUE!</v>
      </c>
      <c r="AE13" s="134" t="e">
        <f t="shared" si="7"/>
        <v>#VALUE!</v>
      </c>
      <c r="AF13" s="134" t="e">
        <f t="shared" si="8"/>
        <v>#VALUE!</v>
      </c>
      <c r="AG13" s="134">
        <f t="shared" si="9"/>
        <v>0</v>
      </c>
      <c r="AH13" s="134">
        <f t="shared" si="10"/>
        <v>0</v>
      </c>
    </row>
    <row r="14" ht="27" customHeight="1" spans="1:34">
      <c r="A14" s="145" t="e">
        <f t="shared" si="12"/>
        <v>#VALUE!</v>
      </c>
      <c r="B14" s="146">
        <f t="shared" si="13"/>
        <v>0.666666666666667</v>
      </c>
      <c r="C14" s="145" t="e">
        <f t="shared" si="0"/>
        <v>#VALUE!</v>
      </c>
      <c r="D14" s="146" t="str">
        <f t="shared" si="14"/>
        <v>中班</v>
      </c>
      <c r="E14" s="143">
        <f t="shared" si="15"/>
        <v>2</v>
      </c>
      <c r="F14" s="143" t="str">
        <f t="shared" si="1"/>
        <v>乙班</v>
      </c>
      <c r="G14" s="144">
        <f>SUMPRODUCT((_6shaozhuchou_month_day!$A$2:$A$906&gt;=C14)*(_6shaozhuchou_month_day!$A$2:$A$906&lt;C15),_6shaozhuchou_month_day!$Y$2:$Y$906)/8</f>
        <v>0</v>
      </c>
      <c r="H14" s="144">
        <f t="shared" si="2"/>
        <v>0</v>
      </c>
      <c r="I14" s="153">
        <f t="shared" si="3"/>
        <v>0</v>
      </c>
      <c r="J14" s="154" t="e">
        <f>SUMPRODUCT((主抽数据!$AU$5:$AU$97=$A14)*(主抽数据!$AV$5:$AV$97=$F14),主抽数据!$AK$5:$AK$97)</f>
        <v>#VALUE!</v>
      </c>
      <c r="K14" s="154" t="e">
        <f>SUMPRODUCT((主抽数据!$AU$5:$AU$97=$A14)*(主抽数据!$AV$5:$AV$97=$F14),主抽数据!$AL$5:$AL$97)</f>
        <v>#VALUE!</v>
      </c>
      <c r="L14" s="155" t="e">
        <f t="shared" si="4"/>
        <v>#VALUE!</v>
      </c>
      <c r="M14" s="155">
        <f>SUMPRODUCT((_6shaozhuchou_month_day!$A$2:$A$906&gt;=C14)*(_6shaozhuchou_month_day!$A$2:$A$906&lt;C15),_6shaozhuchou_month_day!$Z$2:$Z$906)</f>
        <v>0</v>
      </c>
      <c r="N14" s="144">
        <f>M14*查询与汇总!$O$1</f>
        <v>0</v>
      </c>
      <c r="O14" s="156">
        <f t="shared" si="11"/>
        <v>0</v>
      </c>
      <c r="P14" s="157">
        <f>IF(G14=0,0,SUMPRODUCT((_6shaozhuchou_month_day!$A$2:$A$906&gt;=$C14)*(_6shaozhuchou_month_day!$A$2:$A$906&lt;$C15),_6shaozhuchou_month_day!T$2:T$906)/SUMPRODUCT((_6shaozhuchou_month_day!$A$2:$A$906&gt;=$C14)*(_6shaozhuchou_month_day!$A$2:$A$906&lt;$C15)*(_6shaozhuchou_month_day!T$2:T$906&gt;0)))</f>
        <v>0</v>
      </c>
      <c r="Q14" s="157">
        <f>IF(G14=0,0,SUMPRODUCT((_6shaozhuchou_month_day!$A$2:$A$906&gt;=$C14)*(_6shaozhuchou_month_day!$A$2:$A$906&lt;$C15),_6shaozhuchou_month_day!U$2:U$906)/SUMPRODUCT((_6shaozhuchou_month_day!$A$2:$A$906&gt;=$C14)*(_6shaozhuchou_month_day!$A$2:$A$906&lt;$C15)*(_6shaozhuchou_month_day!U$2:U$906&lt;0)))</f>
        <v>0</v>
      </c>
      <c r="R14" s="157">
        <f>IF(G14=0,0,SUMPRODUCT((_6shaozhuchou_month_day!$A$2:$A$906&gt;=$C14)*(_6shaozhuchou_month_day!$A$2:$A$906&lt;$C15),_6shaozhuchou_month_day!V$2:V$906)/SUMPRODUCT((_6shaozhuchou_month_day!$A$2:$A$906&gt;=$C14)*(_6shaozhuchou_month_day!$A$2:$A$906&lt;$C15)*(_6shaozhuchou_month_day!V$2:V$906&gt;0)))</f>
        <v>0</v>
      </c>
      <c r="S14" s="157">
        <f>IF(G14=0,0,SUMPRODUCT((_6shaozhuchou_month_day!$A$2:$A$906&gt;=$C14)*(_6shaozhuchou_month_day!$A$2:$A$906&lt;$C15),_6shaozhuchou_month_day!W$2:W$906)/SUMPRODUCT((_6shaozhuchou_month_day!$A$2:$A$906&gt;=$C14)*(_6shaozhuchou_month_day!$A$2:$A$906&lt;$C15)*(_6shaozhuchou_month_day!W$2:W$906&lt;0)))</f>
        <v>0</v>
      </c>
      <c r="T14" s="157" t="str">
        <f>主抽数据!Z16</f>
        <v/>
      </c>
      <c r="U14" s="157" t="str">
        <f>主抽数据!AA16</f>
        <v/>
      </c>
      <c r="V14" s="161">
        <f>查询与汇总!$S$1*M14</f>
        <v>0</v>
      </c>
      <c r="W14" s="162" t="e">
        <f t="shared" si="5"/>
        <v>#VALUE!</v>
      </c>
      <c r="X14" s="164"/>
      <c r="Y14" s="177"/>
      <c r="Z14" s="178"/>
      <c r="AA14" s="173" t="str">
        <f>主抽数据!AB16</f>
        <v/>
      </c>
      <c r="AB14" s="174" t="e">
        <f>主抽数据!#REF!</f>
        <v>#REF!</v>
      </c>
      <c r="AC14" s="175" t="e">
        <f t="shared" si="6"/>
        <v>#VALUE!</v>
      </c>
      <c r="AE14" s="134" t="e">
        <f t="shared" si="7"/>
        <v>#VALUE!</v>
      </c>
      <c r="AF14" s="134" t="e">
        <f t="shared" si="8"/>
        <v>#REF!</v>
      </c>
      <c r="AG14" s="134">
        <f t="shared" si="9"/>
        <v>0</v>
      </c>
      <c r="AH14" s="134">
        <f t="shared" si="10"/>
        <v>0</v>
      </c>
    </row>
    <row r="15" ht="37.5" customHeight="1" spans="1:34">
      <c r="A15" s="145" t="e">
        <f t="shared" si="12"/>
        <v>#VALUE!</v>
      </c>
      <c r="B15" s="146">
        <f t="shared" si="13"/>
        <v>0</v>
      </c>
      <c r="C15" s="145" t="e">
        <f t="shared" si="0"/>
        <v>#VALUE!</v>
      </c>
      <c r="D15" s="146" t="str">
        <f t="shared" si="14"/>
        <v>夜班</v>
      </c>
      <c r="E15" s="143">
        <f t="shared" si="15"/>
        <v>4</v>
      </c>
      <c r="F15" s="143" t="str">
        <f t="shared" si="1"/>
        <v>丁班</v>
      </c>
      <c r="G15" s="144">
        <f>SUMPRODUCT((_6shaozhuchou_month_day!$A$2:$A$906&gt;=C15)*(_6shaozhuchou_month_day!$A$2:$A$906&lt;C16),_6shaozhuchou_month_day!$Y$2:$Y$906)/8</f>
        <v>0</v>
      </c>
      <c r="H15" s="144">
        <f t="shared" si="2"/>
        <v>0</v>
      </c>
      <c r="I15" s="153">
        <f t="shared" si="3"/>
        <v>0</v>
      </c>
      <c r="J15" s="154" t="e">
        <f>SUMPRODUCT((主抽数据!$AU$5:$AU$97=$A15)*(主抽数据!$AV$5:$AV$97=$F15),主抽数据!$AK$5:$AK$97)</f>
        <v>#VALUE!</v>
      </c>
      <c r="K15" s="154" t="e">
        <f>SUMPRODUCT((主抽数据!$AU$5:$AU$97=$A15)*(主抽数据!$AV$5:$AV$97=$F15),主抽数据!$AL$5:$AL$97)</f>
        <v>#VALUE!</v>
      </c>
      <c r="L15" s="155" t="e">
        <f t="shared" si="4"/>
        <v>#VALUE!</v>
      </c>
      <c r="M15" s="155">
        <f>SUMPRODUCT((_6shaozhuchou_month_day!$A$2:$A$906&gt;=C15)*(_6shaozhuchou_month_day!$A$2:$A$906&lt;C16),_6shaozhuchou_month_day!$Z$2:$Z$906)</f>
        <v>0</v>
      </c>
      <c r="N15" s="144">
        <f>M15*查询与汇总!$O$1</f>
        <v>0</v>
      </c>
      <c r="O15" s="156">
        <f t="shared" si="11"/>
        <v>0</v>
      </c>
      <c r="P15" s="157">
        <f>IF(G15=0,0,SUMPRODUCT((_6shaozhuchou_month_day!$A$2:$A$906&gt;=$C15)*(_6shaozhuchou_month_day!$A$2:$A$906&lt;$C16),_6shaozhuchou_month_day!T$2:T$906)/SUMPRODUCT((_6shaozhuchou_month_day!$A$2:$A$906&gt;=$C15)*(_6shaozhuchou_month_day!$A$2:$A$906&lt;$C16)*(_6shaozhuchou_month_day!T$2:T$906&gt;0)))</f>
        <v>0</v>
      </c>
      <c r="Q15" s="157">
        <f>IF(G15=0,0,SUMPRODUCT((_6shaozhuchou_month_day!$A$2:$A$906&gt;=$C15)*(_6shaozhuchou_month_day!$A$2:$A$906&lt;$C16),_6shaozhuchou_month_day!U$2:U$906)/SUMPRODUCT((_6shaozhuchou_month_day!$A$2:$A$906&gt;=$C15)*(_6shaozhuchou_month_day!$A$2:$A$906&lt;$C16)*(_6shaozhuchou_month_day!U$2:U$906&lt;0)))</f>
        <v>0</v>
      </c>
      <c r="R15" s="157">
        <f>IF(G15=0,0,SUMPRODUCT((_6shaozhuchou_month_day!$A$2:$A$906&gt;=$C15)*(_6shaozhuchou_month_day!$A$2:$A$906&lt;$C16),_6shaozhuchou_month_day!V$2:V$906)/SUMPRODUCT((_6shaozhuchou_month_day!$A$2:$A$906&gt;=$C15)*(_6shaozhuchou_month_day!$A$2:$A$906&lt;$C16)*(_6shaozhuchou_month_day!V$2:V$906&gt;0)))</f>
        <v>0</v>
      </c>
      <c r="S15" s="157">
        <f>IF(G15=0,0,SUMPRODUCT((_6shaozhuchou_month_day!$A$2:$A$906&gt;=$C15)*(_6shaozhuchou_month_day!$A$2:$A$906&lt;$C16),_6shaozhuchou_month_day!W$2:W$906)/SUMPRODUCT((_6shaozhuchou_month_day!$A$2:$A$906&gt;=$C15)*(_6shaozhuchou_month_day!$A$2:$A$906&lt;$C16)*(_6shaozhuchou_month_day!W$2:W$906&lt;0)))</f>
        <v>0</v>
      </c>
      <c r="T15" s="157" t="str">
        <f>主抽数据!Z17</f>
        <v/>
      </c>
      <c r="U15" s="157" t="str">
        <f>主抽数据!AA17</f>
        <v/>
      </c>
      <c r="V15" s="161">
        <f>查询与汇总!$S$1*M15</f>
        <v>0</v>
      </c>
      <c r="W15" s="162" t="e">
        <f t="shared" si="5"/>
        <v>#VALUE!</v>
      </c>
      <c r="X15" s="164"/>
      <c r="Y15" s="177"/>
      <c r="Z15" s="178"/>
      <c r="AA15" s="173" t="str">
        <f>主抽数据!AB17</f>
        <v/>
      </c>
      <c r="AB15" s="174" t="str">
        <f>主抽数据!AC17</f>
        <v/>
      </c>
      <c r="AC15" s="175" t="e">
        <f t="shared" si="6"/>
        <v>#VALUE!</v>
      </c>
      <c r="AE15" s="134" t="e">
        <f t="shared" si="7"/>
        <v>#VALUE!</v>
      </c>
      <c r="AF15" s="134" t="e">
        <f t="shared" si="8"/>
        <v>#VALUE!</v>
      </c>
      <c r="AG15" s="134">
        <f t="shared" si="9"/>
        <v>0</v>
      </c>
      <c r="AH15" s="134">
        <f t="shared" si="10"/>
        <v>0</v>
      </c>
    </row>
    <row r="16" customHeight="1" spans="1:34">
      <c r="A16" s="145" t="e">
        <f t="shared" si="12"/>
        <v>#VALUE!</v>
      </c>
      <c r="B16" s="146">
        <f t="shared" si="13"/>
        <v>0.333333333333333</v>
      </c>
      <c r="C16" s="145" t="e">
        <f t="shared" si="0"/>
        <v>#VALUE!</v>
      </c>
      <c r="D16" s="146" t="str">
        <f t="shared" si="14"/>
        <v>白班</v>
      </c>
      <c r="E16" s="143">
        <f t="shared" si="15"/>
        <v>1</v>
      </c>
      <c r="F16" s="143" t="str">
        <f t="shared" si="1"/>
        <v>甲班</v>
      </c>
      <c r="G16" s="144">
        <f>SUMPRODUCT((_6shaozhuchou_month_day!$A$2:$A$906&gt;=C16)*(_6shaozhuchou_month_day!$A$2:$A$906&lt;C17),_6shaozhuchou_month_day!$Y$2:$Y$906)/8</f>
        <v>0</v>
      </c>
      <c r="H16" s="144">
        <f t="shared" si="2"/>
        <v>0</v>
      </c>
      <c r="I16" s="153">
        <f t="shared" si="3"/>
        <v>0</v>
      </c>
      <c r="J16" s="154" t="e">
        <f>SUMPRODUCT((主抽数据!$AU$5:$AU$97=$A16)*(主抽数据!$AV$5:$AV$97=$F16),主抽数据!$AK$5:$AK$97)</f>
        <v>#VALUE!</v>
      </c>
      <c r="K16" s="154" t="e">
        <f>SUMPRODUCT((主抽数据!$AU$5:$AU$97=$A16)*(主抽数据!$AV$5:$AV$97=$F16),主抽数据!$AL$5:$AL$97)</f>
        <v>#VALUE!</v>
      </c>
      <c r="L16" s="155" t="e">
        <f t="shared" si="4"/>
        <v>#VALUE!</v>
      </c>
      <c r="M16" s="155">
        <f>SUMPRODUCT((_6shaozhuchou_month_day!$A$2:$A$906&gt;=C16)*(_6shaozhuchou_month_day!$A$2:$A$906&lt;C17),_6shaozhuchou_month_day!$Z$2:$Z$906)</f>
        <v>0</v>
      </c>
      <c r="N16" s="144">
        <f>M16*查询与汇总!$O$1</f>
        <v>0</v>
      </c>
      <c r="O16" s="156">
        <f t="shared" si="11"/>
        <v>0</v>
      </c>
      <c r="P16" s="157">
        <f>IF(G16=0,0,SUMPRODUCT((_6shaozhuchou_month_day!$A$2:$A$906&gt;=$C16)*(_6shaozhuchou_month_day!$A$2:$A$906&lt;$C17),_6shaozhuchou_month_day!T$2:T$906)/SUMPRODUCT((_6shaozhuchou_month_day!$A$2:$A$906&gt;=$C16)*(_6shaozhuchou_month_day!$A$2:$A$906&lt;$C17)*(_6shaozhuchou_month_day!T$2:T$906&gt;0)))</f>
        <v>0</v>
      </c>
      <c r="Q16" s="157">
        <f>IF(G16=0,0,SUMPRODUCT((_6shaozhuchou_month_day!$A$2:$A$906&gt;=$C16)*(_6shaozhuchou_month_day!$A$2:$A$906&lt;$C17),_6shaozhuchou_month_day!U$2:U$906)/SUMPRODUCT((_6shaozhuchou_month_day!$A$2:$A$906&gt;=$C16)*(_6shaozhuchou_month_day!$A$2:$A$906&lt;$C17)*(_6shaozhuchou_month_day!U$2:U$906&lt;0)))</f>
        <v>0</v>
      </c>
      <c r="R16" s="157">
        <f>IF(G16=0,0,SUMPRODUCT((_6shaozhuchou_month_day!$A$2:$A$906&gt;=$C16)*(_6shaozhuchou_month_day!$A$2:$A$906&lt;$C17),_6shaozhuchou_month_day!V$2:V$906)/SUMPRODUCT((_6shaozhuchou_month_day!$A$2:$A$906&gt;=$C16)*(_6shaozhuchou_month_day!$A$2:$A$906&lt;$C17)*(_6shaozhuchou_month_day!V$2:V$906&gt;0)))</f>
        <v>0</v>
      </c>
      <c r="S16" s="157">
        <f>IF(G16=0,0,SUMPRODUCT((_6shaozhuchou_month_day!$A$2:$A$906&gt;=$C16)*(_6shaozhuchou_month_day!$A$2:$A$906&lt;$C17),_6shaozhuchou_month_day!W$2:W$906)/SUMPRODUCT((_6shaozhuchou_month_day!$A$2:$A$906&gt;=$C16)*(_6shaozhuchou_month_day!$A$2:$A$906&lt;$C17)*(_6shaozhuchou_month_day!W$2:W$906&lt;0)))</f>
        <v>0</v>
      </c>
      <c r="T16" s="157" t="str">
        <f>主抽数据!Z18</f>
        <v/>
      </c>
      <c r="U16" s="157" t="str">
        <f>主抽数据!AA18</f>
        <v/>
      </c>
      <c r="V16" s="161">
        <f>查询与汇总!$S$1*M16</f>
        <v>0</v>
      </c>
      <c r="W16" s="162" t="e">
        <f t="shared" si="5"/>
        <v>#VALUE!</v>
      </c>
      <c r="X16" s="164"/>
      <c r="Y16" s="177"/>
      <c r="Z16" s="176"/>
      <c r="AA16" s="173" t="str">
        <f>主抽数据!AB18</f>
        <v/>
      </c>
      <c r="AB16" s="174" t="str">
        <f>主抽数据!AC18</f>
        <v/>
      </c>
      <c r="AC16" s="175" t="e">
        <f t="shared" si="6"/>
        <v>#VALUE!</v>
      </c>
      <c r="AE16" s="134" t="e">
        <f t="shared" si="7"/>
        <v>#VALUE!</v>
      </c>
      <c r="AF16" s="134" t="e">
        <f t="shared" si="8"/>
        <v>#VALUE!</v>
      </c>
      <c r="AG16" s="134">
        <f t="shared" si="9"/>
        <v>0</v>
      </c>
      <c r="AH16" s="134">
        <f t="shared" si="10"/>
        <v>0</v>
      </c>
    </row>
    <row r="17" customHeight="1" spans="1:34">
      <c r="A17" s="145" t="e">
        <f t="shared" si="12"/>
        <v>#VALUE!</v>
      </c>
      <c r="B17" s="146">
        <f t="shared" si="13"/>
        <v>0.666666666666667</v>
      </c>
      <c r="C17" s="145" t="e">
        <f t="shared" si="0"/>
        <v>#VALUE!</v>
      </c>
      <c r="D17" s="146" t="str">
        <f t="shared" si="14"/>
        <v>中班</v>
      </c>
      <c r="E17" s="143">
        <f t="shared" si="15"/>
        <v>2</v>
      </c>
      <c r="F17" s="143" t="str">
        <f t="shared" si="1"/>
        <v>乙班</v>
      </c>
      <c r="G17" s="144">
        <f>SUMPRODUCT((_6shaozhuchou_month_day!$A$2:$A$906&gt;=C17)*(_6shaozhuchou_month_day!$A$2:$A$906&lt;C18),_6shaozhuchou_month_day!$Y$2:$Y$906)/8</f>
        <v>0</v>
      </c>
      <c r="H17" s="144">
        <f t="shared" si="2"/>
        <v>0</v>
      </c>
      <c r="I17" s="153">
        <f t="shared" si="3"/>
        <v>0</v>
      </c>
      <c r="J17" s="154" t="e">
        <f>SUMPRODUCT((主抽数据!$AU$5:$AU$97=$A17)*(主抽数据!$AV$5:$AV$97=$F17),主抽数据!$AK$5:$AK$97)</f>
        <v>#VALUE!</v>
      </c>
      <c r="K17" s="154" t="e">
        <f>SUMPRODUCT((主抽数据!$AU$5:$AU$97=$A17)*(主抽数据!$AV$5:$AV$97=$F17),主抽数据!$AL$5:$AL$97)</f>
        <v>#VALUE!</v>
      </c>
      <c r="L17" s="155" t="e">
        <f t="shared" si="4"/>
        <v>#VALUE!</v>
      </c>
      <c r="M17" s="155">
        <f>SUMPRODUCT((_6shaozhuchou_month_day!$A$2:$A$906&gt;=C17)*(_6shaozhuchou_month_day!$A$2:$A$906&lt;C18),_6shaozhuchou_month_day!$Z$2:$Z$906)</f>
        <v>0</v>
      </c>
      <c r="N17" s="144">
        <f>M17*查询与汇总!$O$1</f>
        <v>0</v>
      </c>
      <c r="O17" s="156">
        <f t="shared" si="11"/>
        <v>0</v>
      </c>
      <c r="P17" s="157">
        <f>IF(G17=0,0,SUMPRODUCT((_6shaozhuchou_month_day!$A$2:$A$906&gt;=$C17)*(_6shaozhuchou_month_day!$A$2:$A$906&lt;$C18),_6shaozhuchou_month_day!T$2:T$906)/SUMPRODUCT((_6shaozhuchou_month_day!$A$2:$A$906&gt;=$C17)*(_6shaozhuchou_month_day!$A$2:$A$906&lt;$C18)*(_6shaozhuchou_month_day!T$2:T$906&gt;0)))</f>
        <v>0</v>
      </c>
      <c r="Q17" s="157">
        <f>IF(G17=0,0,SUMPRODUCT((_6shaozhuchou_month_day!$A$2:$A$906&gt;=$C17)*(_6shaozhuchou_month_day!$A$2:$A$906&lt;$C18),_6shaozhuchou_month_day!U$2:U$906)/SUMPRODUCT((_6shaozhuchou_month_day!$A$2:$A$906&gt;=$C17)*(_6shaozhuchou_month_day!$A$2:$A$906&lt;$C18)*(_6shaozhuchou_month_day!U$2:U$906&lt;0)))</f>
        <v>0</v>
      </c>
      <c r="R17" s="157">
        <f>IF(G17=0,0,SUMPRODUCT((_6shaozhuchou_month_day!$A$2:$A$906&gt;=$C17)*(_6shaozhuchou_month_day!$A$2:$A$906&lt;$C18),_6shaozhuchou_month_day!V$2:V$906)/SUMPRODUCT((_6shaozhuchou_month_day!$A$2:$A$906&gt;=$C17)*(_6shaozhuchou_month_day!$A$2:$A$906&lt;$C18)*(_6shaozhuchou_month_day!V$2:V$906&gt;0)))</f>
        <v>0</v>
      </c>
      <c r="S17" s="157">
        <f>IF(G17=0,0,SUMPRODUCT((_6shaozhuchou_month_day!$A$2:$A$906&gt;=$C17)*(_6shaozhuchou_month_day!$A$2:$A$906&lt;$C18),_6shaozhuchou_month_day!W$2:W$906)/SUMPRODUCT((_6shaozhuchou_month_day!$A$2:$A$906&gt;=$C17)*(_6shaozhuchou_month_day!$A$2:$A$906&lt;$C18)*(_6shaozhuchou_month_day!W$2:W$906&lt;0)))</f>
        <v>0</v>
      </c>
      <c r="T17" s="157" t="str">
        <f>主抽数据!Z19</f>
        <v/>
      </c>
      <c r="U17" s="157" t="str">
        <f>主抽数据!AA19</f>
        <v/>
      </c>
      <c r="V17" s="161">
        <f>查询与汇总!$S$1*M17</f>
        <v>0</v>
      </c>
      <c r="W17" s="162" t="e">
        <f t="shared" si="5"/>
        <v>#VALUE!</v>
      </c>
      <c r="X17" s="164"/>
      <c r="Y17" s="177"/>
      <c r="Z17" s="176"/>
      <c r="AA17" s="173" t="str">
        <f>主抽数据!AB19</f>
        <v/>
      </c>
      <c r="AB17" s="174" t="str">
        <f>主抽数据!AC19</f>
        <v/>
      </c>
      <c r="AC17" s="175" t="e">
        <f t="shared" si="6"/>
        <v>#VALUE!</v>
      </c>
      <c r="AE17" s="134" t="e">
        <f t="shared" si="7"/>
        <v>#VALUE!</v>
      </c>
      <c r="AF17" s="134" t="e">
        <f t="shared" si="8"/>
        <v>#VALUE!</v>
      </c>
      <c r="AG17" s="134">
        <f t="shared" si="9"/>
        <v>0</v>
      </c>
      <c r="AH17" s="134">
        <f t="shared" si="10"/>
        <v>0</v>
      </c>
    </row>
    <row r="18" customHeight="1" spans="1:34">
      <c r="A18" s="145" t="e">
        <f t="shared" si="12"/>
        <v>#VALUE!</v>
      </c>
      <c r="B18" s="146">
        <f t="shared" si="13"/>
        <v>0</v>
      </c>
      <c r="C18" s="145" t="e">
        <f t="shared" si="0"/>
        <v>#VALUE!</v>
      </c>
      <c r="D18" s="146" t="str">
        <f t="shared" si="14"/>
        <v>夜班</v>
      </c>
      <c r="E18" s="143">
        <f t="shared" si="15"/>
        <v>3</v>
      </c>
      <c r="F18" s="143" t="str">
        <f t="shared" si="1"/>
        <v>丙班</v>
      </c>
      <c r="G18" s="144">
        <f>SUMPRODUCT((_6shaozhuchou_month_day!$A$2:$A$906&gt;=C18)*(_6shaozhuchou_month_day!$A$2:$A$906&lt;C19),_6shaozhuchou_month_day!$Y$2:$Y$906)/8</f>
        <v>0</v>
      </c>
      <c r="H18" s="144">
        <f t="shared" si="2"/>
        <v>0</v>
      </c>
      <c r="I18" s="153">
        <f t="shared" si="3"/>
        <v>0</v>
      </c>
      <c r="J18" s="154" t="e">
        <f>SUMPRODUCT((主抽数据!$AU$5:$AU$97=$A18)*(主抽数据!$AV$5:$AV$97=$F18),主抽数据!$AK$5:$AK$97)</f>
        <v>#VALUE!</v>
      </c>
      <c r="K18" s="154" t="e">
        <f>SUMPRODUCT((主抽数据!$AU$5:$AU$97=$A18)*(主抽数据!$AV$5:$AV$97=$F18),主抽数据!$AL$5:$AL$97)</f>
        <v>#VALUE!</v>
      </c>
      <c r="L18" s="155" t="e">
        <f t="shared" si="4"/>
        <v>#VALUE!</v>
      </c>
      <c r="M18" s="155">
        <f>SUMPRODUCT((_6shaozhuchou_month_day!$A$2:$A$906&gt;=C18)*(_6shaozhuchou_month_day!$A$2:$A$906&lt;C19),_6shaozhuchou_month_day!$Z$2:$Z$906)</f>
        <v>0</v>
      </c>
      <c r="N18" s="144">
        <f>M18*查询与汇总!$O$1</f>
        <v>0</v>
      </c>
      <c r="O18" s="156">
        <f t="shared" si="11"/>
        <v>0</v>
      </c>
      <c r="P18" s="157">
        <f>IF(G18=0,0,SUMPRODUCT((_6shaozhuchou_month_day!$A$2:$A$906&gt;=$C18)*(_6shaozhuchou_month_day!$A$2:$A$906&lt;$C19),_6shaozhuchou_month_day!T$2:T$906)/SUMPRODUCT((_6shaozhuchou_month_day!$A$2:$A$906&gt;=$C18)*(_6shaozhuchou_month_day!$A$2:$A$906&lt;$C19)*(_6shaozhuchou_month_day!T$2:T$906&gt;0)))</f>
        <v>0</v>
      </c>
      <c r="Q18" s="157">
        <f>IF(G18=0,0,SUMPRODUCT((_6shaozhuchou_month_day!$A$2:$A$906&gt;=$C18)*(_6shaozhuchou_month_day!$A$2:$A$906&lt;$C19),_6shaozhuchou_month_day!U$2:U$906)/SUMPRODUCT((_6shaozhuchou_month_day!$A$2:$A$906&gt;=$C18)*(_6shaozhuchou_month_day!$A$2:$A$906&lt;$C19)*(_6shaozhuchou_month_day!U$2:U$906&lt;0)))</f>
        <v>0</v>
      </c>
      <c r="R18" s="157">
        <f>IF(G18=0,0,SUMPRODUCT((_6shaozhuchou_month_day!$A$2:$A$906&gt;=$C18)*(_6shaozhuchou_month_day!$A$2:$A$906&lt;$C19),_6shaozhuchou_month_day!V$2:V$906)/SUMPRODUCT((_6shaozhuchou_month_day!$A$2:$A$906&gt;=$C18)*(_6shaozhuchou_month_day!$A$2:$A$906&lt;$C19)*(_6shaozhuchou_month_day!V$2:V$906&gt;0)))</f>
        <v>0</v>
      </c>
      <c r="S18" s="157">
        <f>IF(G18=0,0,SUMPRODUCT((_6shaozhuchou_month_day!$A$2:$A$906&gt;=$C18)*(_6shaozhuchou_month_day!$A$2:$A$906&lt;$C19),_6shaozhuchou_month_day!W$2:W$906)/SUMPRODUCT((_6shaozhuchou_month_day!$A$2:$A$906&gt;=$C18)*(_6shaozhuchou_month_day!$A$2:$A$906&lt;$C19)*(_6shaozhuchou_month_day!W$2:W$906&lt;0)))</f>
        <v>0</v>
      </c>
      <c r="T18" s="157" t="str">
        <f>主抽数据!Z20</f>
        <v/>
      </c>
      <c r="U18" s="157" t="str">
        <f>主抽数据!AA20</f>
        <v/>
      </c>
      <c r="V18" s="161">
        <f>查询与汇总!$S$1*M18</f>
        <v>0</v>
      </c>
      <c r="W18" s="162" t="e">
        <f t="shared" si="5"/>
        <v>#VALUE!</v>
      </c>
      <c r="X18" s="164"/>
      <c r="Y18" s="177"/>
      <c r="Z18" s="176"/>
      <c r="AA18" s="173" t="str">
        <f>主抽数据!AB20</f>
        <v/>
      </c>
      <c r="AB18" s="174" t="str">
        <f>主抽数据!AC20</f>
        <v/>
      </c>
      <c r="AC18" s="175" t="e">
        <f t="shared" si="6"/>
        <v>#VALUE!</v>
      </c>
      <c r="AE18" s="134" t="e">
        <f t="shared" si="7"/>
        <v>#VALUE!</v>
      </c>
      <c r="AF18" s="134" t="e">
        <f t="shared" si="8"/>
        <v>#VALUE!</v>
      </c>
      <c r="AG18" s="134">
        <f t="shared" si="9"/>
        <v>0</v>
      </c>
      <c r="AH18" s="134">
        <f t="shared" si="10"/>
        <v>0</v>
      </c>
    </row>
    <row r="19" customHeight="1" spans="1:34">
      <c r="A19" s="145" t="e">
        <f t="shared" si="12"/>
        <v>#VALUE!</v>
      </c>
      <c r="B19" s="146">
        <f t="shared" si="13"/>
        <v>0.333333333333333</v>
      </c>
      <c r="C19" s="145" t="e">
        <f t="shared" si="0"/>
        <v>#VALUE!</v>
      </c>
      <c r="D19" s="146" t="str">
        <f t="shared" si="14"/>
        <v>白班</v>
      </c>
      <c r="E19" s="143">
        <f t="shared" si="15"/>
        <v>4</v>
      </c>
      <c r="F19" s="143" t="str">
        <f t="shared" si="1"/>
        <v>丁班</v>
      </c>
      <c r="G19" s="144">
        <f>SUMPRODUCT((_6shaozhuchou_month_day!$A$2:$A$906&gt;=C19)*(_6shaozhuchou_month_day!$A$2:$A$906&lt;C20),_6shaozhuchou_month_day!$Y$2:$Y$906)/8</f>
        <v>0</v>
      </c>
      <c r="H19" s="144">
        <f t="shared" si="2"/>
        <v>0</v>
      </c>
      <c r="I19" s="153">
        <f t="shared" si="3"/>
        <v>0</v>
      </c>
      <c r="J19" s="154" t="e">
        <f>SUMPRODUCT((主抽数据!$AU$5:$AU$97=$A19)*(主抽数据!$AV$5:$AV$97=$F19),主抽数据!$AK$5:$AK$97)</f>
        <v>#VALUE!</v>
      </c>
      <c r="K19" s="154" t="e">
        <f>SUMPRODUCT((主抽数据!$AU$5:$AU$97=$A19)*(主抽数据!$AV$5:$AV$97=$F19),主抽数据!$AL$5:$AL$97)</f>
        <v>#VALUE!</v>
      </c>
      <c r="L19" s="155" t="e">
        <f t="shared" si="4"/>
        <v>#VALUE!</v>
      </c>
      <c r="M19" s="155">
        <f>SUMPRODUCT((_6shaozhuchou_month_day!$A$2:$A$906&gt;=C19)*(_6shaozhuchou_month_day!$A$2:$A$906&lt;C20),_6shaozhuchou_month_day!$Z$2:$Z$906)</f>
        <v>0</v>
      </c>
      <c r="N19" s="144">
        <f>M19*查询与汇总!$O$1</f>
        <v>0</v>
      </c>
      <c r="O19" s="156">
        <f t="shared" si="11"/>
        <v>0</v>
      </c>
      <c r="P19" s="157">
        <f>IF(G19=0,0,SUMPRODUCT((_6shaozhuchou_month_day!$A$2:$A$906&gt;=$C19)*(_6shaozhuchou_month_day!$A$2:$A$906&lt;$C20),_6shaozhuchou_month_day!T$2:T$906)/SUMPRODUCT((_6shaozhuchou_month_day!$A$2:$A$906&gt;=$C19)*(_6shaozhuchou_month_day!$A$2:$A$906&lt;$C20)*(_6shaozhuchou_month_day!T$2:T$906&gt;0)))</f>
        <v>0</v>
      </c>
      <c r="Q19" s="157">
        <f>IF(G19=0,0,SUMPRODUCT((_6shaozhuchou_month_day!$A$2:$A$906&gt;=$C19)*(_6shaozhuchou_month_day!$A$2:$A$906&lt;$C20),_6shaozhuchou_month_day!U$2:U$906)/SUMPRODUCT((_6shaozhuchou_month_day!$A$2:$A$906&gt;=$C19)*(_6shaozhuchou_month_day!$A$2:$A$906&lt;$C20)*(_6shaozhuchou_month_day!U$2:U$906&lt;0)))</f>
        <v>0</v>
      </c>
      <c r="R19" s="157">
        <f>IF(G19=0,0,SUMPRODUCT((_6shaozhuchou_month_day!$A$2:$A$906&gt;=$C19)*(_6shaozhuchou_month_day!$A$2:$A$906&lt;$C20),_6shaozhuchou_month_day!V$2:V$906)/SUMPRODUCT((_6shaozhuchou_month_day!$A$2:$A$906&gt;=$C19)*(_6shaozhuchou_month_day!$A$2:$A$906&lt;$C20)*(_6shaozhuchou_month_day!V$2:V$906&gt;0)))</f>
        <v>0</v>
      </c>
      <c r="S19" s="157">
        <f>IF(G19=0,0,SUMPRODUCT((_6shaozhuchou_month_day!$A$2:$A$906&gt;=$C19)*(_6shaozhuchou_month_day!$A$2:$A$906&lt;$C20),_6shaozhuchou_month_day!W$2:W$906)/SUMPRODUCT((_6shaozhuchou_month_day!$A$2:$A$906&gt;=$C19)*(_6shaozhuchou_month_day!$A$2:$A$906&lt;$C20)*(_6shaozhuchou_month_day!W$2:W$906&lt;0)))</f>
        <v>0</v>
      </c>
      <c r="T19" s="157" t="str">
        <f>主抽数据!Z23</f>
        <v/>
      </c>
      <c r="U19" s="157" t="str">
        <f>主抽数据!AA23</f>
        <v/>
      </c>
      <c r="V19" s="161">
        <f>查询与汇总!$S$1*M19</f>
        <v>0</v>
      </c>
      <c r="W19" s="162" t="e">
        <f t="shared" si="5"/>
        <v>#VALUE!</v>
      </c>
      <c r="X19" s="164"/>
      <c r="Y19" s="177"/>
      <c r="Z19" s="178"/>
      <c r="AA19" s="173" t="str">
        <f>主抽数据!AB23</f>
        <v/>
      </c>
      <c r="AB19" s="174" t="str">
        <f>主抽数据!AC23</f>
        <v/>
      </c>
      <c r="AC19" s="175" t="e">
        <f t="shared" si="6"/>
        <v>#VALUE!</v>
      </c>
      <c r="AE19" s="134" t="e">
        <f t="shared" si="7"/>
        <v>#VALUE!</v>
      </c>
      <c r="AF19" s="134" t="e">
        <f t="shared" si="8"/>
        <v>#VALUE!</v>
      </c>
      <c r="AG19" s="134">
        <f t="shared" si="9"/>
        <v>0</v>
      </c>
      <c r="AH19" s="134">
        <f t="shared" si="10"/>
        <v>0</v>
      </c>
    </row>
    <row r="20" customHeight="1" spans="1:34">
      <c r="A20" s="145" t="e">
        <f t="shared" si="12"/>
        <v>#VALUE!</v>
      </c>
      <c r="B20" s="146">
        <f t="shared" si="13"/>
        <v>0.666666666666667</v>
      </c>
      <c r="C20" s="145" t="e">
        <f t="shared" si="0"/>
        <v>#VALUE!</v>
      </c>
      <c r="D20" s="146" t="str">
        <f t="shared" si="14"/>
        <v>中班</v>
      </c>
      <c r="E20" s="143">
        <f t="shared" si="15"/>
        <v>1</v>
      </c>
      <c r="F20" s="143" t="str">
        <f t="shared" si="1"/>
        <v>甲班</v>
      </c>
      <c r="G20" s="144">
        <f>SUMPRODUCT((_6shaozhuchou_month_day!$A$2:$A$906&gt;=C20)*(_6shaozhuchou_month_day!$A$2:$A$906&lt;C21),_6shaozhuchou_month_day!$Y$2:$Y$906)/8</f>
        <v>0</v>
      </c>
      <c r="H20" s="144">
        <f t="shared" si="2"/>
        <v>0</v>
      </c>
      <c r="I20" s="153">
        <f t="shared" si="3"/>
        <v>0</v>
      </c>
      <c r="J20" s="154" t="e">
        <f>SUMPRODUCT((主抽数据!$AU$5:$AU$97=$A20)*(主抽数据!$AV$5:$AV$97=$F20),主抽数据!$AK$5:$AK$97)</f>
        <v>#VALUE!</v>
      </c>
      <c r="K20" s="154" t="e">
        <f>SUMPRODUCT((主抽数据!$AU$5:$AU$97=$A20)*(主抽数据!$AV$5:$AV$97=$F20),主抽数据!$AL$5:$AL$97)</f>
        <v>#VALUE!</v>
      </c>
      <c r="L20" s="155" t="e">
        <f t="shared" si="4"/>
        <v>#VALUE!</v>
      </c>
      <c r="M20" s="155">
        <f>SUMPRODUCT((_6shaozhuchou_month_day!$A$2:$A$906&gt;=C20)*(_6shaozhuchou_month_day!$A$2:$A$906&lt;C21),_6shaozhuchou_month_day!$Z$2:$Z$906)</f>
        <v>0</v>
      </c>
      <c r="N20" s="144">
        <f>M20*查询与汇总!$O$1</f>
        <v>0</v>
      </c>
      <c r="O20" s="156">
        <f t="shared" si="11"/>
        <v>0</v>
      </c>
      <c r="P20" s="157">
        <f>IF(G20=0,0,SUMPRODUCT((_6shaozhuchou_month_day!$A$2:$A$906&gt;=$C20)*(_6shaozhuchou_month_day!$A$2:$A$906&lt;$C21),_6shaozhuchou_month_day!T$2:T$906)/SUMPRODUCT((_6shaozhuchou_month_day!$A$2:$A$906&gt;=$C20)*(_6shaozhuchou_month_day!$A$2:$A$906&lt;$C21)*(_6shaozhuchou_month_day!T$2:T$906&gt;0)))</f>
        <v>0</v>
      </c>
      <c r="Q20" s="157">
        <f>IF(G20=0,0,SUMPRODUCT((_6shaozhuchou_month_day!$A$2:$A$906&gt;=$C20)*(_6shaozhuchou_month_day!$A$2:$A$906&lt;$C21),_6shaozhuchou_month_day!U$2:U$906)/SUMPRODUCT((_6shaozhuchou_month_day!$A$2:$A$906&gt;=$C20)*(_6shaozhuchou_month_day!$A$2:$A$906&lt;$C21)*(_6shaozhuchou_month_day!U$2:U$906&lt;0)))</f>
        <v>0</v>
      </c>
      <c r="R20" s="157">
        <f>IF(G20=0,0,SUMPRODUCT((_6shaozhuchou_month_day!$A$2:$A$906&gt;=$C20)*(_6shaozhuchou_month_day!$A$2:$A$906&lt;$C21),_6shaozhuchou_month_day!V$2:V$906)/SUMPRODUCT((_6shaozhuchou_month_day!$A$2:$A$906&gt;=$C20)*(_6shaozhuchou_month_day!$A$2:$A$906&lt;$C21)*(_6shaozhuchou_month_day!V$2:V$906&gt;0)))</f>
        <v>0</v>
      </c>
      <c r="S20" s="157">
        <f>IF(G20=0,0,SUMPRODUCT((_6shaozhuchou_month_day!$A$2:$A$906&gt;=$C20)*(_6shaozhuchou_month_day!$A$2:$A$906&lt;$C21),_6shaozhuchou_month_day!W$2:W$906)/SUMPRODUCT((_6shaozhuchou_month_day!$A$2:$A$906&gt;=$C20)*(_6shaozhuchou_month_day!$A$2:$A$906&lt;$C21)*(_6shaozhuchou_month_day!W$2:W$906&lt;0)))</f>
        <v>0</v>
      </c>
      <c r="T20" s="157" t="str">
        <f>主抽数据!Z24</f>
        <v/>
      </c>
      <c r="U20" s="157" t="str">
        <f>主抽数据!AA24</f>
        <v/>
      </c>
      <c r="V20" s="161">
        <f>查询与汇总!$S$1*M20</f>
        <v>0</v>
      </c>
      <c r="W20" s="162" t="e">
        <f t="shared" si="5"/>
        <v>#VALUE!</v>
      </c>
      <c r="X20" s="164"/>
      <c r="Y20" s="177"/>
      <c r="Z20" s="176"/>
      <c r="AA20" s="173" t="str">
        <f>主抽数据!AB24</f>
        <v/>
      </c>
      <c r="AB20" s="174" t="str">
        <f>主抽数据!AC24</f>
        <v/>
      </c>
      <c r="AC20" s="175" t="e">
        <f t="shared" si="6"/>
        <v>#VALUE!</v>
      </c>
      <c r="AE20" s="134" t="e">
        <f t="shared" si="7"/>
        <v>#VALUE!</v>
      </c>
      <c r="AF20" s="134" t="e">
        <f t="shared" si="8"/>
        <v>#VALUE!</v>
      </c>
      <c r="AG20" s="134">
        <f t="shared" si="9"/>
        <v>0</v>
      </c>
      <c r="AH20" s="134">
        <f t="shared" si="10"/>
        <v>0</v>
      </c>
    </row>
    <row r="21" customHeight="1" spans="1:34">
      <c r="A21" s="145" t="e">
        <f t="shared" si="12"/>
        <v>#VALUE!</v>
      </c>
      <c r="B21" s="146">
        <f t="shared" si="13"/>
        <v>0</v>
      </c>
      <c r="C21" s="145" t="e">
        <f t="shared" si="0"/>
        <v>#VALUE!</v>
      </c>
      <c r="D21" s="146" t="str">
        <f t="shared" si="14"/>
        <v>夜班</v>
      </c>
      <c r="E21" s="143">
        <f t="shared" si="15"/>
        <v>3</v>
      </c>
      <c r="F21" s="143" t="str">
        <f t="shared" si="1"/>
        <v>丙班</v>
      </c>
      <c r="G21" s="144">
        <f>SUMPRODUCT((_6shaozhuchou_month_day!$A$2:$A$906&gt;=C21)*(_6shaozhuchou_month_day!$A$2:$A$906&lt;C22),_6shaozhuchou_month_day!$Y$2:$Y$906)/8</f>
        <v>0</v>
      </c>
      <c r="H21" s="144">
        <f t="shared" si="2"/>
        <v>0</v>
      </c>
      <c r="I21" s="153">
        <f t="shared" si="3"/>
        <v>0</v>
      </c>
      <c r="J21" s="154" t="e">
        <f>SUMPRODUCT((主抽数据!$AU$5:$AU$97=$A21)*(主抽数据!$AV$5:$AV$97=$F21),主抽数据!$AK$5:$AK$97)</f>
        <v>#VALUE!</v>
      </c>
      <c r="K21" s="154" t="e">
        <f>SUMPRODUCT((主抽数据!$AU$5:$AU$97=$A21)*(主抽数据!$AV$5:$AV$97=$F21),主抽数据!$AL$5:$AL$97)</f>
        <v>#VALUE!</v>
      </c>
      <c r="L21" s="155" t="e">
        <f t="shared" si="4"/>
        <v>#VALUE!</v>
      </c>
      <c r="M21" s="155">
        <f>SUMPRODUCT((_6shaozhuchou_month_day!$A$2:$A$906&gt;=C21)*(_6shaozhuchou_month_day!$A$2:$A$906&lt;C22),_6shaozhuchou_month_day!$Z$2:$Z$906)</f>
        <v>0</v>
      </c>
      <c r="N21" s="144">
        <f>M21*查询与汇总!$O$1</f>
        <v>0</v>
      </c>
      <c r="O21" s="156">
        <f t="shared" si="11"/>
        <v>0</v>
      </c>
      <c r="P21" s="157">
        <f>IF(G21=0,0,SUMPRODUCT((_6shaozhuchou_month_day!$A$2:$A$906&gt;=$C21)*(_6shaozhuchou_month_day!$A$2:$A$906&lt;$C22),_6shaozhuchou_month_day!T$2:T$906)/SUMPRODUCT((_6shaozhuchou_month_day!$A$2:$A$906&gt;=$C21)*(_6shaozhuchou_month_day!$A$2:$A$906&lt;$C22)*(_6shaozhuchou_month_day!T$2:T$906&gt;0)))</f>
        <v>0</v>
      </c>
      <c r="Q21" s="157">
        <f>IF(G21=0,0,SUMPRODUCT((_6shaozhuchou_month_day!$A$2:$A$906&gt;=$C21)*(_6shaozhuchou_month_day!$A$2:$A$906&lt;$C22),_6shaozhuchou_month_day!U$2:U$906)/SUMPRODUCT((_6shaozhuchou_month_day!$A$2:$A$906&gt;=$C21)*(_6shaozhuchou_month_day!$A$2:$A$906&lt;$C22)*(_6shaozhuchou_month_day!U$2:U$906&lt;0)))</f>
        <v>0</v>
      </c>
      <c r="R21" s="157">
        <f>IF(G21=0,0,SUMPRODUCT((_6shaozhuchou_month_day!$A$2:$A$906&gt;=$C21)*(_6shaozhuchou_month_day!$A$2:$A$906&lt;$C22),_6shaozhuchou_month_day!V$2:V$906)/SUMPRODUCT((_6shaozhuchou_month_day!$A$2:$A$906&gt;=$C21)*(_6shaozhuchou_month_day!$A$2:$A$906&lt;$C22)*(_6shaozhuchou_month_day!V$2:V$906&gt;0)))</f>
        <v>0</v>
      </c>
      <c r="S21" s="157">
        <f>IF(G21=0,0,SUMPRODUCT((_6shaozhuchou_month_day!$A$2:$A$906&gt;=$C21)*(_6shaozhuchou_month_day!$A$2:$A$906&lt;$C22),_6shaozhuchou_month_day!W$2:W$906)/SUMPRODUCT((_6shaozhuchou_month_day!$A$2:$A$906&gt;=$C21)*(_6shaozhuchou_month_day!$A$2:$A$906&lt;$C22)*(_6shaozhuchou_month_day!W$2:W$906&lt;0)))</f>
        <v>0</v>
      </c>
      <c r="T21" s="157" t="str">
        <f>主抽数据!Z25</f>
        <v/>
      </c>
      <c r="U21" s="157" t="str">
        <f>主抽数据!AA25</f>
        <v/>
      </c>
      <c r="V21" s="161">
        <f>查询与汇总!$S$1*M21</f>
        <v>0</v>
      </c>
      <c r="W21" s="162" t="e">
        <f t="shared" si="5"/>
        <v>#VALUE!</v>
      </c>
      <c r="X21" s="164"/>
      <c r="Y21" s="177"/>
      <c r="Z21" s="176"/>
      <c r="AA21" s="173" t="str">
        <f>主抽数据!AB25</f>
        <v/>
      </c>
      <c r="AB21" s="174" t="str">
        <f>主抽数据!AC25</f>
        <v/>
      </c>
      <c r="AC21" s="175" t="e">
        <f t="shared" si="6"/>
        <v>#VALUE!</v>
      </c>
      <c r="AE21" s="134" t="e">
        <f t="shared" si="7"/>
        <v>#VALUE!</v>
      </c>
      <c r="AF21" s="134" t="e">
        <f t="shared" si="8"/>
        <v>#VALUE!</v>
      </c>
      <c r="AG21" s="134">
        <f t="shared" si="9"/>
        <v>0</v>
      </c>
      <c r="AH21" s="134">
        <f t="shared" si="10"/>
        <v>0</v>
      </c>
    </row>
    <row r="22" ht="30" customHeight="1" spans="1:34">
      <c r="A22" s="145" t="e">
        <f t="shared" si="12"/>
        <v>#VALUE!</v>
      </c>
      <c r="B22" s="146">
        <f t="shared" si="13"/>
        <v>0.333333333333333</v>
      </c>
      <c r="C22" s="145" t="e">
        <f t="shared" si="0"/>
        <v>#VALUE!</v>
      </c>
      <c r="D22" s="146" t="str">
        <f t="shared" si="14"/>
        <v>白班</v>
      </c>
      <c r="E22" s="143">
        <f t="shared" si="15"/>
        <v>4</v>
      </c>
      <c r="F22" s="143" t="str">
        <f t="shared" si="1"/>
        <v>丁班</v>
      </c>
      <c r="G22" s="144">
        <f>SUMPRODUCT((_6shaozhuchou_month_day!$A$2:$A$906&gt;=C22)*(_6shaozhuchou_month_day!$A$2:$A$906&lt;C23),_6shaozhuchou_month_day!$Y$2:$Y$906)/8</f>
        <v>0</v>
      </c>
      <c r="H22" s="144">
        <f t="shared" si="2"/>
        <v>0</v>
      </c>
      <c r="I22" s="153">
        <f t="shared" si="3"/>
        <v>0</v>
      </c>
      <c r="J22" s="154" t="e">
        <f>SUMPRODUCT((主抽数据!$AU$5:$AU$97=$A22)*(主抽数据!$AV$5:$AV$97=$F22),主抽数据!$AK$5:$AK$97)</f>
        <v>#VALUE!</v>
      </c>
      <c r="K22" s="154" t="e">
        <f>SUMPRODUCT((主抽数据!$AU$5:$AU$97=$A22)*(主抽数据!$AV$5:$AV$97=$F22),主抽数据!$AL$5:$AL$97)</f>
        <v>#VALUE!</v>
      </c>
      <c r="L22" s="155" t="e">
        <f t="shared" si="4"/>
        <v>#VALUE!</v>
      </c>
      <c r="M22" s="155">
        <f>SUMPRODUCT((_6shaozhuchou_month_day!$A$2:$A$906&gt;=C22)*(_6shaozhuchou_month_day!$A$2:$A$906&lt;C23),_6shaozhuchou_month_day!$Z$2:$Z$906)</f>
        <v>0</v>
      </c>
      <c r="N22" s="144">
        <f>M22*查询与汇总!$O$1</f>
        <v>0</v>
      </c>
      <c r="O22" s="156">
        <f t="shared" si="11"/>
        <v>0</v>
      </c>
      <c r="P22" s="157">
        <f>IF(G22=0,0,SUMPRODUCT((_6shaozhuchou_month_day!$A$2:$A$906&gt;=$C22)*(_6shaozhuchou_month_day!$A$2:$A$906&lt;$C23),_6shaozhuchou_month_day!T$2:T$906)/SUMPRODUCT((_6shaozhuchou_month_day!$A$2:$A$906&gt;=$C22)*(_6shaozhuchou_month_day!$A$2:$A$906&lt;$C23)*(_6shaozhuchou_month_day!T$2:T$906&gt;0)))</f>
        <v>0</v>
      </c>
      <c r="Q22" s="157">
        <f>IF(G22=0,0,SUMPRODUCT((_6shaozhuchou_month_day!$A$2:$A$906&gt;=$C22)*(_6shaozhuchou_month_day!$A$2:$A$906&lt;$C23),_6shaozhuchou_month_day!U$2:U$906)/SUMPRODUCT((_6shaozhuchou_month_day!$A$2:$A$906&gt;=$C22)*(_6shaozhuchou_month_day!$A$2:$A$906&lt;$C23)*(_6shaozhuchou_month_day!U$2:U$906&lt;0)))</f>
        <v>0</v>
      </c>
      <c r="R22" s="157">
        <f>IF(G22=0,0,SUMPRODUCT((_6shaozhuchou_month_day!$A$2:$A$906&gt;=$C22)*(_6shaozhuchou_month_day!$A$2:$A$906&lt;$C23),_6shaozhuchou_month_day!V$2:V$906)/SUMPRODUCT((_6shaozhuchou_month_day!$A$2:$A$906&gt;=$C22)*(_6shaozhuchou_month_day!$A$2:$A$906&lt;$C23)*(_6shaozhuchou_month_day!V$2:V$906&gt;0)))</f>
        <v>0</v>
      </c>
      <c r="S22" s="157">
        <f>IF(G22=0,0,SUMPRODUCT((_6shaozhuchou_month_day!$A$2:$A$906&gt;=$C22)*(_6shaozhuchou_month_day!$A$2:$A$906&lt;$C23),_6shaozhuchou_month_day!W$2:W$906)/SUMPRODUCT((_6shaozhuchou_month_day!$A$2:$A$906&gt;=$C22)*(_6shaozhuchou_month_day!$A$2:$A$906&lt;$C23)*(_6shaozhuchou_month_day!W$2:W$906&lt;0)))</f>
        <v>0</v>
      </c>
      <c r="T22" s="157" t="str">
        <f>主抽数据!Z26</f>
        <v/>
      </c>
      <c r="U22" s="157" t="str">
        <f>主抽数据!AA26</f>
        <v/>
      </c>
      <c r="V22" s="161">
        <f>查询与汇总!$S$1*M22</f>
        <v>0</v>
      </c>
      <c r="W22" s="162" t="e">
        <f t="shared" si="5"/>
        <v>#VALUE!</v>
      </c>
      <c r="X22" s="164"/>
      <c r="Y22" s="177"/>
      <c r="Z22" s="176"/>
      <c r="AA22" s="173" t="str">
        <f>主抽数据!AB26</f>
        <v/>
      </c>
      <c r="AB22" s="174" t="str">
        <f>主抽数据!AC26</f>
        <v/>
      </c>
      <c r="AC22" s="175" t="e">
        <f t="shared" si="6"/>
        <v>#VALUE!</v>
      </c>
      <c r="AE22" s="134" t="e">
        <f t="shared" si="7"/>
        <v>#VALUE!</v>
      </c>
      <c r="AF22" s="134" t="e">
        <f t="shared" si="8"/>
        <v>#VALUE!</v>
      </c>
      <c r="AG22" s="134">
        <f t="shared" si="9"/>
        <v>0</v>
      </c>
      <c r="AH22" s="134">
        <f t="shared" si="10"/>
        <v>0</v>
      </c>
    </row>
    <row r="23" ht="30" customHeight="1" spans="1:34">
      <c r="A23" s="145" t="e">
        <f t="shared" si="12"/>
        <v>#VALUE!</v>
      </c>
      <c r="B23" s="146">
        <f t="shared" si="13"/>
        <v>0.666666666666667</v>
      </c>
      <c r="C23" s="145" t="e">
        <f t="shared" si="0"/>
        <v>#VALUE!</v>
      </c>
      <c r="D23" s="146" t="str">
        <f t="shared" si="14"/>
        <v>中班</v>
      </c>
      <c r="E23" s="143">
        <f t="shared" si="15"/>
        <v>1</v>
      </c>
      <c r="F23" s="143" t="str">
        <f t="shared" si="1"/>
        <v>甲班</v>
      </c>
      <c r="G23" s="144">
        <f>SUMPRODUCT((_6shaozhuchou_month_day!$A$2:$A$906&gt;=C23)*(_6shaozhuchou_month_day!$A$2:$A$906&lt;C24),_6shaozhuchou_month_day!$Y$2:$Y$906)/8</f>
        <v>0</v>
      </c>
      <c r="H23" s="144">
        <f t="shared" si="2"/>
        <v>0</v>
      </c>
      <c r="I23" s="153">
        <f t="shared" si="3"/>
        <v>0</v>
      </c>
      <c r="J23" s="154" t="e">
        <f>SUMPRODUCT((主抽数据!$AU$5:$AU$97=$A23)*(主抽数据!$AV$5:$AV$97=$F23),主抽数据!$AK$5:$AK$97)</f>
        <v>#VALUE!</v>
      </c>
      <c r="K23" s="154" t="e">
        <f>SUMPRODUCT((主抽数据!$AU$5:$AU$97=$A23)*(主抽数据!$AV$5:$AV$97=$F23),主抽数据!$AL$5:$AL$97)</f>
        <v>#VALUE!</v>
      </c>
      <c r="L23" s="155" t="e">
        <f t="shared" si="4"/>
        <v>#VALUE!</v>
      </c>
      <c r="M23" s="155">
        <f>SUMPRODUCT((_6shaozhuchou_month_day!$A$2:$A$906&gt;=C23)*(_6shaozhuchou_month_day!$A$2:$A$906&lt;C24),_6shaozhuchou_month_day!$Z$2:$Z$906)</f>
        <v>0</v>
      </c>
      <c r="N23" s="144">
        <f>M23*查询与汇总!$O$1</f>
        <v>0</v>
      </c>
      <c r="O23" s="156">
        <f t="shared" si="11"/>
        <v>0</v>
      </c>
      <c r="P23" s="157">
        <f>IF(G23=0,0,SUMPRODUCT((_6shaozhuchou_month_day!$A$2:$A$906&gt;=$C23)*(_6shaozhuchou_month_day!$A$2:$A$906&lt;$C24),_6shaozhuchou_month_day!T$2:T$906)/SUMPRODUCT((_6shaozhuchou_month_day!$A$2:$A$906&gt;=$C23)*(_6shaozhuchou_month_day!$A$2:$A$906&lt;$C24)*(_6shaozhuchou_month_day!T$2:T$906&gt;0)))</f>
        <v>0</v>
      </c>
      <c r="Q23" s="157">
        <f>IF(G23=0,0,SUMPRODUCT((_6shaozhuchou_month_day!$A$2:$A$906&gt;=$C23)*(_6shaozhuchou_month_day!$A$2:$A$906&lt;$C24),_6shaozhuchou_month_day!U$2:U$906)/SUMPRODUCT((_6shaozhuchou_month_day!$A$2:$A$906&gt;=$C23)*(_6shaozhuchou_month_day!$A$2:$A$906&lt;$C24)*(_6shaozhuchou_month_day!U$2:U$906&lt;0)))</f>
        <v>0</v>
      </c>
      <c r="R23" s="157">
        <f>IF(G23=0,0,SUMPRODUCT((_6shaozhuchou_month_day!$A$2:$A$906&gt;=$C23)*(_6shaozhuchou_month_day!$A$2:$A$906&lt;$C24),_6shaozhuchou_month_day!V$2:V$906)/SUMPRODUCT((_6shaozhuchou_month_day!$A$2:$A$906&gt;=$C23)*(_6shaozhuchou_month_day!$A$2:$A$906&lt;$C24)*(_6shaozhuchou_month_day!V$2:V$906&gt;0)))</f>
        <v>0</v>
      </c>
      <c r="S23" s="157">
        <f>IF(G23=0,0,SUMPRODUCT((_6shaozhuchou_month_day!$A$2:$A$906&gt;=$C23)*(_6shaozhuchou_month_day!$A$2:$A$906&lt;$C24),_6shaozhuchou_month_day!W$2:W$906)/SUMPRODUCT((_6shaozhuchou_month_day!$A$2:$A$906&gt;=$C23)*(_6shaozhuchou_month_day!$A$2:$A$906&lt;$C24)*(_6shaozhuchou_month_day!W$2:W$906&lt;0)))</f>
        <v>0</v>
      </c>
      <c r="T23" s="157" t="str">
        <f>主抽数据!Z27</f>
        <v/>
      </c>
      <c r="U23" s="157" t="str">
        <f>主抽数据!AA27</f>
        <v/>
      </c>
      <c r="V23" s="161">
        <f>查询与汇总!$S$1*M23</f>
        <v>0</v>
      </c>
      <c r="W23" s="162" t="e">
        <f t="shared" si="5"/>
        <v>#VALUE!</v>
      </c>
      <c r="X23" s="164"/>
      <c r="Y23" s="177"/>
      <c r="Z23" s="176"/>
      <c r="AA23" s="173" t="str">
        <f>主抽数据!AB27</f>
        <v/>
      </c>
      <c r="AB23" s="174" t="str">
        <f>主抽数据!AC27</f>
        <v/>
      </c>
      <c r="AC23" s="175" t="e">
        <f t="shared" si="6"/>
        <v>#VALUE!</v>
      </c>
      <c r="AE23" s="134" t="e">
        <f t="shared" si="7"/>
        <v>#VALUE!</v>
      </c>
      <c r="AF23" s="134" t="e">
        <f t="shared" si="8"/>
        <v>#VALUE!</v>
      </c>
      <c r="AG23" s="134">
        <f t="shared" si="9"/>
        <v>0</v>
      </c>
      <c r="AH23" s="134">
        <f t="shared" si="10"/>
        <v>0</v>
      </c>
    </row>
    <row r="24" customHeight="1" spans="1:34">
      <c r="A24" s="145" t="e">
        <f t="shared" si="12"/>
        <v>#VALUE!</v>
      </c>
      <c r="B24" s="146">
        <f t="shared" si="13"/>
        <v>0</v>
      </c>
      <c r="C24" s="145" t="e">
        <f t="shared" si="0"/>
        <v>#VALUE!</v>
      </c>
      <c r="D24" s="146" t="str">
        <f t="shared" si="14"/>
        <v>夜班</v>
      </c>
      <c r="E24" s="143">
        <f t="shared" si="15"/>
        <v>2</v>
      </c>
      <c r="F24" s="143" t="str">
        <f t="shared" si="1"/>
        <v>乙班</v>
      </c>
      <c r="G24" s="144">
        <f>SUMPRODUCT((_6shaozhuchou_month_day!$A$2:$A$906&gt;=C24)*(_6shaozhuchou_month_day!$A$2:$A$906&lt;C25),_6shaozhuchou_month_day!$Y$2:$Y$906)/8</f>
        <v>0</v>
      </c>
      <c r="H24" s="144">
        <f t="shared" si="2"/>
        <v>0</v>
      </c>
      <c r="I24" s="153">
        <f t="shared" si="3"/>
        <v>0</v>
      </c>
      <c r="J24" s="154" t="e">
        <f>SUMPRODUCT((主抽数据!$AU$5:$AU$97=$A24)*(主抽数据!$AV$5:$AV$97=$F24),主抽数据!$AK$5:$AK$97)</f>
        <v>#VALUE!</v>
      </c>
      <c r="K24" s="154" t="e">
        <f>SUMPRODUCT((主抽数据!$AU$5:$AU$97=$A24)*(主抽数据!$AV$5:$AV$97=$F24),主抽数据!$AL$5:$AL$97)</f>
        <v>#VALUE!</v>
      </c>
      <c r="L24" s="155" t="e">
        <f t="shared" si="4"/>
        <v>#VALUE!</v>
      </c>
      <c r="M24" s="155">
        <f>SUMPRODUCT((_6shaozhuchou_month_day!$A$2:$A$906&gt;=C24)*(_6shaozhuchou_month_day!$A$2:$A$906&lt;C25),_6shaozhuchou_month_day!$Z$2:$Z$906)</f>
        <v>0</v>
      </c>
      <c r="N24" s="144">
        <f>M24*查询与汇总!$O$1</f>
        <v>0</v>
      </c>
      <c r="O24" s="156">
        <f t="shared" si="11"/>
        <v>0</v>
      </c>
      <c r="P24" s="157">
        <f>IF(G24=0,0,SUMPRODUCT((_6shaozhuchou_month_day!$A$2:$A$906&gt;=$C24)*(_6shaozhuchou_month_day!$A$2:$A$906&lt;$C25),_6shaozhuchou_month_day!T$2:T$906)/SUMPRODUCT((_6shaozhuchou_month_day!$A$2:$A$906&gt;=$C24)*(_6shaozhuchou_month_day!$A$2:$A$906&lt;$C25)*(_6shaozhuchou_month_day!T$2:T$906&gt;0)))</f>
        <v>0</v>
      </c>
      <c r="Q24" s="157">
        <f>IF(G24=0,0,SUMPRODUCT((_6shaozhuchou_month_day!$A$2:$A$906&gt;=$C24)*(_6shaozhuchou_month_day!$A$2:$A$906&lt;$C25),_6shaozhuchou_month_day!U$2:U$906)/SUMPRODUCT((_6shaozhuchou_month_day!$A$2:$A$906&gt;=$C24)*(_6shaozhuchou_month_day!$A$2:$A$906&lt;$C25)*(_6shaozhuchou_month_day!U$2:U$906&lt;0)))</f>
        <v>0</v>
      </c>
      <c r="R24" s="157">
        <f>IF(G24=0,0,SUMPRODUCT((_6shaozhuchou_month_day!$A$2:$A$906&gt;=$C24)*(_6shaozhuchou_month_day!$A$2:$A$906&lt;$C25),_6shaozhuchou_month_day!V$2:V$906)/SUMPRODUCT((_6shaozhuchou_month_day!$A$2:$A$906&gt;=$C24)*(_6shaozhuchou_month_day!$A$2:$A$906&lt;$C25)*(_6shaozhuchou_month_day!V$2:V$906&gt;0)))</f>
        <v>0</v>
      </c>
      <c r="S24" s="157">
        <f>IF(G24=0,0,SUMPRODUCT((_6shaozhuchou_month_day!$A$2:$A$906&gt;=$C24)*(_6shaozhuchou_month_day!$A$2:$A$906&lt;$C25),_6shaozhuchou_month_day!W$2:W$906)/SUMPRODUCT((_6shaozhuchou_month_day!$A$2:$A$906&gt;=$C24)*(_6shaozhuchou_month_day!$A$2:$A$906&lt;$C25)*(_6shaozhuchou_month_day!W$2:W$906&lt;0)))</f>
        <v>0</v>
      </c>
      <c r="T24" s="157" t="str">
        <f>主抽数据!Z28</f>
        <v/>
      </c>
      <c r="U24" s="157" t="str">
        <f>主抽数据!AA28</f>
        <v/>
      </c>
      <c r="V24" s="161">
        <f>查询与汇总!$S$1*M24</f>
        <v>0</v>
      </c>
      <c r="W24" s="162" t="e">
        <f t="shared" si="5"/>
        <v>#VALUE!</v>
      </c>
      <c r="X24" s="164"/>
      <c r="Y24" s="177"/>
      <c r="Z24" s="176"/>
      <c r="AA24" s="173" t="str">
        <f>主抽数据!AB28</f>
        <v/>
      </c>
      <c r="AB24" s="174" t="str">
        <f>主抽数据!AC28</f>
        <v/>
      </c>
      <c r="AC24" s="175" t="e">
        <f t="shared" si="6"/>
        <v>#VALUE!</v>
      </c>
      <c r="AE24" s="134" t="e">
        <f t="shared" si="7"/>
        <v>#VALUE!</v>
      </c>
      <c r="AF24" s="134" t="e">
        <f t="shared" si="8"/>
        <v>#VALUE!</v>
      </c>
      <c r="AG24" s="134">
        <f t="shared" si="9"/>
        <v>0</v>
      </c>
      <c r="AH24" s="134">
        <f t="shared" si="10"/>
        <v>0</v>
      </c>
    </row>
    <row r="25" customHeight="1" spans="1:34">
      <c r="A25" s="145" t="e">
        <f t="shared" si="12"/>
        <v>#VALUE!</v>
      </c>
      <c r="B25" s="146">
        <f t="shared" si="13"/>
        <v>0.333333333333333</v>
      </c>
      <c r="C25" s="145" t="e">
        <f t="shared" si="0"/>
        <v>#VALUE!</v>
      </c>
      <c r="D25" s="146" t="str">
        <f t="shared" si="14"/>
        <v>白班</v>
      </c>
      <c r="E25" s="143">
        <f t="shared" si="15"/>
        <v>3</v>
      </c>
      <c r="F25" s="143" t="str">
        <f t="shared" si="1"/>
        <v>丙班</v>
      </c>
      <c r="G25" s="144">
        <f>SUMPRODUCT((_6shaozhuchou_month_day!$A$2:$A$906&gt;=C25)*(_6shaozhuchou_month_day!$A$2:$A$906&lt;C26),_6shaozhuchou_month_day!$Y$2:$Y$906)/8</f>
        <v>0</v>
      </c>
      <c r="H25" s="144">
        <f t="shared" si="2"/>
        <v>0</v>
      </c>
      <c r="I25" s="153">
        <f t="shared" si="3"/>
        <v>0</v>
      </c>
      <c r="J25" s="154" t="e">
        <f>SUMPRODUCT((主抽数据!$AU$5:$AU$97=$A25)*(主抽数据!$AV$5:$AV$97=$F25),主抽数据!$AK$5:$AK$97)</f>
        <v>#VALUE!</v>
      </c>
      <c r="K25" s="154" t="e">
        <f>SUMPRODUCT((主抽数据!$AU$5:$AU$97=$A25)*(主抽数据!$AV$5:$AV$97=$F25),主抽数据!$AL$5:$AL$97)</f>
        <v>#VALUE!</v>
      </c>
      <c r="L25" s="155" t="e">
        <f t="shared" si="4"/>
        <v>#VALUE!</v>
      </c>
      <c r="M25" s="155">
        <f>SUMPRODUCT((_6shaozhuchou_month_day!$A$2:$A$906&gt;=C25)*(_6shaozhuchou_month_day!$A$2:$A$906&lt;C26),_6shaozhuchou_month_day!$Z$2:$Z$906)</f>
        <v>0</v>
      </c>
      <c r="N25" s="144">
        <f>M25*查询与汇总!$O$1</f>
        <v>0</v>
      </c>
      <c r="O25" s="156">
        <f t="shared" si="11"/>
        <v>0</v>
      </c>
      <c r="P25" s="157">
        <f>IF(G25=0,0,SUMPRODUCT((_6shaozhuchou_month_day!$A$2:$A$906&gt;=$C25)*(_6shaozhuchou_month_day!$A$2:$A$906&lt;$C26),_6shaozhuchou_month_day!T$2:T$906)/SUMPRODUCT((_6shaozhuchou_month_day!$A$2:$A$906&gt;=$C25)*(_6shaozhuchou_month_day!$A$2:$A$906&lt;$C26)*(_6shaozhuchou_month_day!T$2:T$906&gt;0)))</f>
        <v>0</v>
      </c>
      <c r="Q25" s="157">
        <f>IF(G25=0,0,SUMPRODUCT((_6shaozhuchou_month_day!$A$2:$A$906&gt;=$C25)*(_6shaozhuchou_month_day!$A$2:$A$906&lt;$C26),_6shaozhuchou_month_day!U$2:U$906)/SUMPRODUCT((_6shaozhuchou_month_day!$A$2:$A$906&gt;=$C25)*(_6shaozhuchou_month_day!$A$2:$A$906&lt;$C26)*(_6shaozhuchou_month_day!U$2:U$906&lt;0)))</f>
        <v>0</v>
      </c>
      <c r="R25" s="157">
        <f>IF(G25=0,0,SUMPRODUCT((_6shaozhuchou_month_day!$A$2:$A$906&gt;=$C25)*(_6shaozhuchou_month_day!$A$2:$A$906&lt;$C26),_6shaozhuchou_month_day!V$2:V$906)/SUMPRODUCT((_6shaozhuchou_month_day!$A$2:$A$906&gt;=$C25)*(_6shaozhuchou_month_day!$A$2:$A$906&lt;$C26)*(_6shaozhuchou_month_day!V$2:V$906&gt;0)))</f>
        <v>0</v>
      </c>
      <c r="S25" s="157">
        <f>IF(G25=0,0,SUMPRODUCT((_6shaozhuchou_month_day!$A$2:$A$906&gt;=$C25)*(_6shaozhuchou_month_day!$A$2:$A$906&lt;$C26),_6shaozhuchou_month_day!W$2:W$906)/SUMPRODUCT((_6shaozhuchou_month_day!$A$2:$A$906&gt;=$C25)*(_6shaozhuchou_month_day!$A$2:$A$906&lt;$C26)*(_6shaozhuchou_month_day!W$2:W$906&lt;0)))</f>
        <v>0</v>
      </c>
      <c r="T25" s="157" t="str">
        <f>主抽数据!Z29</f>
        <v/>
      </c>
      <c r="U25" s="157" t="str">
        <f>主抽数据!AA29</f>
        <v/>
      </c>
      <c r="V25" s="161">
        <f>查询与汇总!$S$1*M25</f>
        <v>0</v>
      </c>
      <c r="W25" s="162" t="e">
        <f t="shared" si="5"/>
        <v>#VALUE!</v>
      </c>
      <c r="X25" s="164"/>
      <c r="Y25" s="177"/>
      <c r="Z25" s="176"/>
      <c r="AA25" s="173" t="str">
        <f>主抽数据!AB29</f>
        <v/>
      </c>
      <c r="AB25" s="174" t="str">
        <f>主抽数据!AC29</f>
        <v/>
      </c>
      <c r="AC25" s="175" t="e">
        <f t="shared" si="6"/>
        <v>#VALUE!</v>
      </c>
      <c r="AE25" s="134" t="e">
        <f t="shared" si="7"/>
        <v>#VALUE!</v>
      </c>
      <c r="AF25" s="134" t="e">
        <f t="shared" si="8"/>
        <v>#VALUE!</v>
      </c>
      <c r="AG25" s="134">
        <f t="shared" si="9"/>
        <v>0</v>
      </c>
      <c r="AH25" s="134">
        <f t="shared" si="10"/>
        <v>0</v>
      </c>
    </row>
    <row r="26" ht="27.95" customHeight="1" spans="1:34">
      <c r="A26" s="145" t="e">
        <f t="shared" si="12"/>
        <v>#VALUE!</v>
      </c>
      <c r="B26" s="146">
        <f t="shared" si="13"/>
        <v>0.666666666666667</v>
      </c>
      <c r="C26" s="145" t="e">
        <f t="shared" si="0"/>
        <v>#VALUE!</v>
      </c>
      <c r="D26" s="146" t="str">
        <f t="shared" si="14"/>
        <v>中班</v>
      </c>
      <c r="E26" s="143">
        <f t="shared" si="15"/>
        <v>4</v>
      </c>
      <c r="F26" s="143" t="str">
        <f t="shared" si="1"/>
        <v>丁班</v>
      </c>
      <c r="G26" s="144">
        <f>SUMPRODUCT((_6shaozhuchou_month_day!$A$2:$A$906&gt;=C26)*(_6shaozhuchou_month_day!$A$2:$A$906&lt;C27),_6shaozhuchou_month_day!$Y$2:$Y$906)/8</f>
        <v>0</v>
      </c>
      <c r="H26" s="144">
        <f t="shared" si="2"/>
        <v>0</v>
      </c>
      <c r="I26" s="153">
        <f t="shared" si="3"/>
        <v>0</v>
      </c>
      <c r="J26" s="154" t="e">
        <f>SUMPRODUCT((主抽数据!$AU$5:$AU$97=$A26)*(主抽数据!$AV$5:$AV$97=$F26),主抽数据!$AK$5:$AK$97)</f>
        <v>#VALUE!</v>
      </c>
      <c r="K26" s="154" t="e">
        <f>SUMPRODUCT((主抽数据!$AU$5:$AU$97=$A26)*(主抽数据!$AV$5:$AV$97=$F26),主抽数据!$AL$5:$AL$97)</f>
        <v>#VALUE!</v>
      </c>
      <c r="L26" s="155" t="e">
        <f t="shared" si="4"/>
        <v>#VALUE!</v>
      </c>
      <c r="M26" s="155">
        <f>SUMPRODUCT((_6shaozhuchou_month_day!$A$2:$A$906&gt;=C26)*(_6shaozhuchou_month_day!$A$2:$A$906&lt;C27),_6shaozhuchou_month_day!$Z$2:$Z$906)</f>
        <v>0</v>
      </c>
      <c r="N26" s="144">
        <f>M26*查询与汇总!$O$1</f>
        <v>0</v>
      </c>
      <c r="O26" s="156">
        <f t="shared" si="11"/>
        <v>0</v>
      </c>
      <c r="P26" s="157">
        <f>IF(G26=0,0,SUMPRODUCT((_6shaozhuchou_month_day!$A$2:$A$906&gt;=$C26)*(_6shaozhuchou_month_day!$A$2:$A$906&lt;$C27),_6shaozhuchou_month_day!T$2:T$906)/SUMPRODUCT((_6shaozhuchou_month_day!$A$2:$A$906&gt;=$C26)*(_6shaozhuchou_month_day!$A$2:$A$906&lt;$C27)*(_6shaozhuchou_month_day!T$2:T$906&gt;0)))</f>
        <v>0</v>
      </c>
      <c r="Q26" s="157">
        <f>IF(G26=0,0,SUMPRODUCT((_6shaozhuchou_month_day!$A$2:$A$906&gt;=$C26)*(_6shaozhuchou_month_day!$A$2:$A$906&lt;$C27),_6shaozhuchou_month_day!U$2:U$906)/SUMPRODUCT((_6shaozhuchou_month_day!$A$2:$A$906&gt;=$C26)*(_6shaozhuchou_month_day!$A$2:$A$906&lt;$C27)*(_6shaozhuchou_month_day!U$2:U$906&lt;0)))</f>
        <v>0</v>
      </c>
      <c r="R26" s="157">
        <f>IF(G26=0,0,SUMPRODUCT((_6shaozhuchou_month_day!$A$2:$A$906&gt;=$C26)*(_6shaozhuchou_month_day!$A$2:$A$906&lt;$C27),_6shaozhuchou_month_day!V$2:V$906)/SUMPRODUCT((_6shaozhuchou_month_day!$A$2:$A$906&gt;=$C26)*(_6shaozhuchou_month_day!$A$2:$A$906&lt;$C27)*(_6shaozhuchou_month_day!V$2:V$906&gt;0)))</f>
        <v>0</v>
      </c>
      <c r="S26" s="157">
        <f>IF(G26=0,0,SUMPRODUCT((_6shaozhuchou_month_day!$A$2:$A$906&gt;=$C26)*(_6shaozhuchou_month_day!$A$2:$A$906&lt;$C27),_6shaozhuchou_month_day!W$2:W$906)/SUMPRODUCT((_6shaozhuchou_month_day!$A$2:$A$906&gt;=$C26)*(_6shaozhuchou_month_day!$A$2:$A$906&lt;$C27)*(_6shaozhuchou_month_day!W$2:W$906&lt;0)))</f>
        <v>0</v>
      </c>
      <c r="T26" s="157" t="str">
        <f>主抽数据!Z30</f>
        <v/>
      </c>
      <c r="U26" s="157" t="str">
        <f>主抽数据!AA30</f>
        <v/>
      </c>
      <c r="V26" s="161">
        <f>查询与汇总!$S$1*M26</f>
        <v>0</v>
      </c>
      <c r="W26" s="162" t="e">
        <f t="shared" si="5"/>
        <v>#VALUE!</v>
      </c>
      <c r="X26" s="164"/>
      <c r="Y26" s="177"/>
      <c r="Z26" s="176"/>
      <c r="AA26" s="173" t="str">
        <f>主抽数据!AB30</f>
        <v/>
      </c>
      <c r="AB26" s="174" t="str">
        <f>主抽数据!AC30</f>
        <v/>
      </c>
      <c r="AC26" s="175" t="e">
        <f t="shared" si="6"/>
        <v>#VALUE!</v>
      </c>
      <c r="AE26" s="134" t="e">
        <f t="shared" si="7"/>
        <v>#VALUE!</v>
      </c>
      <c r="AF26" s="134" t="e">
        <f t="shared" si="8"/>
        <v>#VALUE!</v>
      </c>
      <c r="AG26" s="134">
        <f t="shared" si="9"/>
        <v>0</v>
      </c>
      <c r="AH26" s="134">
        <f t="shared" si="10"/>
        <v>0</v>
      </c>
    </row>
    <row r="27" customHeight="1" spans="1:34">
      <c r="A27" s="145" t="e">
        <f t="shared" si="12"/>
        <v>#VALUE!</v>
      </c>
      <c r="B27" s="146">
        <f t="shared" si="13"/>
        <v>0</v>
      </c>
      <c r="C27" s="145" t="e">
        <f t="shared" si="0"/>
        <v>#VALUE!</v>
      </c>
      <c r="D27" s="146" t="str">
        <f t="shared" si="14"/>
        <v>夜班</v>
      </c>
      <c r="E27" s="143">
        <f t="shared" si="15"/>
        <v>2</v>
      </c>
      <c r="F27" s="143" t="str">
        <f t="shared" si="1"/>
        <v>乙班</v>
      </c>
      <c r="G27" s="144">
        <f>SUMPRODUCT((_6shaozhuchou_month_day!$A$2:$A$906&gt;=C27)*(_6shaozhuchou_month_day!$A$2:$A$906&lt;C28),_6shaozhuchou_month_day!$Y$2:$Y$906)/8</f>
        <v>0</v>
      </c>
      <c r="H27" s="144">
        <f t="shared" si="2"/>
        <v>0</v>
      </c>
      <c r="I27" s="153">
        <f t="shared" si="3"/>
        <v>0</v>
      </c>
      <c r="J27" s="154" t="e">
        <f>SUMPRODUCT((主抽数据!$AU$5:$AU$97=$A27)*(主抽数据!$AV$5:$AV$97=$F27),主抽数据!$AK$5:$AK$97)</f>
        <v>#VALUE!</v>
      </c>
      <c r="K27" s="154" t="e">
        <f>SUMPRODUCT((主抽数据!$AU$5:$AU$97=$A27)*(主抽数据!$AV$5:$AV$97=$F27),主抽数据!$AL$5:$AL$97)</f>
        <v>#VALUE!</v>
      </c>
      <c r="L27" s="155" t="e">
        <f t="shared" si="4"/>
        <v>#VALUE!</v>
      </c>
      <c r="M27" s="155">
        <f>SUMPRODUCT((_6shaozhuchou_month_day!$A$2:$A$906&gt;=C27)*(_6shaozhuchou_month_day!$A$2:$A$906&lt;C28),_6shaozhuchou_month_day!$Z$2:$Z$906)</f>
        <v>0</v>
      </c>
      <c r="N27" s="144">
        <f>M27*查询与汇总!$O$1</f>
        <v>0</v>
      </c>
      <c r="O27" s="156">
        <f t="shared" si="11"/>
        <v>0</v>
      </c>
      <c r="P27" s="157">
        <f>IF(G27=0,0,SUMPRODUCT((_6shaozhuchou_month_day!$A$2:$A$906&gt;=$C27)*(_6shaozhuchou_month_day!$A$2:$A$906&lt;$C28),_6shaozhuchou_month_day!T$2:T$906)/SUMPRODUCT((_6shaozhuchou_month_day!$A$2:$A$906&gt;=$C27)*(_6shaozhuchou_month_day!$A$2:$A$906&lt;$C28)*(_6shaozhuchou_month_day!T$2:T$906&gt;0)))</f>
        <v>0</v>
      </c>
      <c r="Q27" s="157">
        <f>IF(G27=0,0,SUMPRODUCT((_6shaozhuchou_month_day!$A$2:$A$906&gt;=$C27)*(_6shaozhuchou_month_day!$A$2:$A$906&lt;$C28),_6shaozhuchou_month_day!U$2:U$906)/SUMPRODUCT((_6shaozhuchou_month_day!$A$2:$A$906&gt;=$C27)*(_6shaozhuchou_month_day!$A$2:$A$906&lt;$C28)*(_6shaozhuchou_month_day!U$2:U$906&lt;0)))</f>
        <v>0</v>
      </c>
      <c r="R27" s="157">
        <f>IF(G27=0,0,SUMPRODUCT((_6shaozhuchou_month_day!$A$2:$A$906&gt;=$C27)*(_6shaozhuchou_month_day!$A$2:$A$906&lt;$C28),_6shaozhuchou_month_day!V$2:V$906)/SUMPRODUCT((_6shaozhuchou_month_day!$A$2:$A$906&gt;=$C27)*(_6shaozhuchou_month_day!$A$2:$A$906&lt;$C28)*(_6shaozhuchou_month_day!V$2:V$906&gt;0)))</f>
        <v>0</v>
      </c>
      <c r="S27" s="157">
        <f>IF(G27=0,0,SUMPRODUCT((_6shaozhuchou_month_day!$A$2:$A$906&gt;=$C27)*(_6shaozhuchou_month_day!$A$2:$A$906&lt;$C28),_6shaozhuchou_month_day!W$2:W$906)/SUMPRODUCT((_6shaozhuchou_month_day!$A$2:$A$906&gt;=$C27)*(_6shaozhuchou_month_day!$A$2:$A$906&lt;$C28)*(_6shaozhuchou_month_day!W$2:W$906&lt;0)))</f>
        <v>0</v>
      </c>
      <c r="T27" s="157" t="str">
        <f>主抽数据!Z31</f>
        <v/>
      </c>
      <c r="U27" s="157" t="str">
        <f>主抽数据!AA31</f>
        <v/>
      </c>
      <c r="V27" s="161">
        <f>查询与汇总!$S$1*M27</f>
        <v>0</v>
      </c>
      <c r="W27" s="162" t="e">
        <f t="shared" si="5"/>
        <v>#VALUE!</v>
      </c>
      <c r="X27" s="164"/>
      <c r="Z27" s="176"/>
      <c r="AA27" s="173" t="str">
        <f>主抽数据!AB31</f>
        <v/>
      </c>
      <c r="AB27" s="174" t="str">
        <f>主抽数据!AC31</f>
        <v/>
      </c>
      <c r="AC27" s="175" t="e">
        <f t="shared" si="6"/>
        <v>#VALUE!</v>
      </c>
      <c r="AE27" s="134" t="e">
        <f t="shared" si="7"/>
        <v>#VALUE!</v>
      </c>
      <c r="AF27" s="134" t="e">
        <f t="shared" si="8"/>
        <v>#VALUE!</v>
      </c>
      <c r="AG27" s="134">
        <f t="shared" si="9"/>
        <v>0</v>
      </c>
      <c r="AH27" s="134">
        <f t="shared" si="10"/>
        <v>0</v>
      </c>
    </row>
    <row r="28" ht="36" customHeight="1" spans="1:34">
      <c r="A28" s="145" t="e">
        <f t="shared" si="12"/>
        <v>#VALUE!</v>
      </c>
      <c r="B28" s="146">
        <f t="shared" si="13"/>
        <v>0.333333333333333</v>
      </c>
      <c r="C28" s="145" t="e">
        <f t="shared" si="0"/>
        <v>#VALUE!</v>
      </c>
      <c r="D28" s="146" t="str">
        <f t="shared" si="14"/>
        <v>白班</v>
      </c>
      <c r="E28" s="143">
        <f t="shared" si="15"/>
        <v>3</v>
      </c>
      <c r="F28" s="143" t="str">
        <f t="shared" si="1"/>
        <v>丙班</v>
      </c>
      <c r="G28" s="144">
        <f>SUMPRODUCT((_6shaozhuchou_month_day!$A$2:$A$906&gt;=C28)*(_6shaozhuchou_month_day!$A$2:$A$906&lt;C29),_6shaozhuchou_month_day!$Y$2:$Y$906)/8</f>
        <v>0</v>
      </c>
      <c r="H28" s="144">
        <f t="shared" si="2"/>
        <v>0</v>
      </c>
      <c r="I28" s="153">
        <f t="shared" si="3"/>
        <v>0</v>
      </c>
      <c r="J28" s="154" t="e">
        <f>SUMPRODUCT((主抽数据!$AU$5:$AU$97=$A28)*(主抽数据!$AV$5:$AV$97=$F28),主抽数据!$AK$5:$AK$97)</f>
        <v>#VALUE!</v>
      </c>
      <c r="K28" s="154" t="e">
        <f>SUMPRODUCT((主抽数据!$AU$5:$AU$97=$A28)*(主抽数据!$AV$5:$AV$97=$F28),主抽数据!$AL$5:$AL$97)</f>
        <v>#VALUE!</v>
      </c>
      <c r="L28" s="155" t="e">
        <f t="shared" si="4"/>
        <v>#VALUE!</v>
      </c>
      <c r="M28" s="155">
        <f>SUMPRODUCT((_6shaozhuchou_month_day!$A$2:$A$906&gt;=C28)*(_6shaozhuchou_month_day!$A$2:$A$906&lt;C29),_6shaozhuchou_month_day!$Z$2:$Z$906)</f>
        <v>0</v>
      </c>
      <c r="N28" s="144">
        <f>M28*查询与汇总!$O$1</f>
        <v>0</v>
      </c>
      <c r="O28" s="156">
        <f t="shared" si="11"/>
        <v>0</v>
      </c>
      <c r="P28" s="157">
        <f>IF(G28=0,0,SUMPRODUCT((_6shaozhuchou_month_day!$A$2:$A$906&gt;=$C28)*(_6shaozhuchou_month_day!$A$2:$A$906&lt;$C29),_6shaozhuchou_month_day!T$2:T$906)/SUMPRODUCT((_6shaozhuchou_month_day!$A$2:$A$906&gt;=$C28)*(_6shaozhuchou_month_day!$A$2:$A$906&lt;$C29)*(_6shaozhuchou_month_day!T$2:T$906&gt;0)))</f>
        <v>0</v>
      </c>
      <c r="Q28" s="157">
        <f>IF(G28=0,0,SUMPRODUCT((_6shaozhuchou_month_day!$A$2:$A$906&gt;=$C28)*(_6shaozhuchou_month_day!$A$2:$A$906&lt;$C29),_6shaozhuchou_month_day!U$2:U$906)/SUMPRODUCT((_6shaozhuchou_month_day!$A$2:$A$906&gt;=$C28)*(_6shaozhuchou_month_day!$A$2:$A$906&lt;$C29)*(_6shaozhuchou_month_day!U$2:U$906&lt;0)))</f>
        <v>0</v>
      </c>
      <c r="R28" s="157">
        <f>IF(G28=0,0,SUMPRODUCT((_6shaozhuchou_month_day!$A$2:$A$906&gt;=$C28)*(_6shaozhuchou_month_day!$A$2:$A$906&lt;$C29),_6shaozhuchou_month_day!V$2:V$906)/SUMPRODUCT((_6shaozhuchou_month_day!$A$2:$A$906&gt;=$C28)*(_6shaozhuchou_month_day!$A$2:$A$906&lt;$C29)*(_6shaozhuchou_month_day!V$2:V$906&gt;0)))</f>
        <v>0</v>
      </c>
      <c r="S28" s="157">
        <f>IF(G28=0,0,SUMPRODUCT((_6shaozhuchou_month_day!$A$2:$A$906&gt;=$C28)*(_6shaozhuchou_month_day!$A$2:$A$906&lt;$C29),_6shaozhuchou_month_day!W$2:W$906)/SUMPRODUCT((_6shaozhuchou_month_day!$A$2:$A$906&gt;=$C28)*(_6shaozhuchou_month_day!$A$2:$A$906&lt;$C29)*(_6shaozhuchou_month_day!W$2:W$906&lt;0)))</f>
        <v>0</v>
      </c>
      <c r="T28" s="157" t="str">
        <f>主抽数据!Z32</f>
        <v/>
      </c>
      <c r="U28" s="157" t="str">
        <f>主抽数据!AA32</f>
        <v/>
      </c>
      <c r="V28" s="161">
        <f>查询与汇总!$S$1*M28</f>
        <v>0</v>
      </c>
      <c r="W28" s="162" t="e">
        <f t="shared" si="5"/>
        <v>#VALUE!</v>
      </c>
      <c r="X28" s="164"/>
      <c r="Y28" s="177"/>
      <c r="Z28" s="178"/>
      <c r="AA28" s="173" t="str">
        <f>主抽数据!AB32</f>
        <v/>
      </c>
      <c r="AB28" s="174" t="str">
        <f>主抽数据!AC32</f>
        <v/>
      </c>
      <c r="AC28" s="175" t="e">
        <f t="shared" si="6"/>
        <v>#VALUE!</v>
      </c>
      <c r="AE28" s="134" t="e">
        <f t="shared" si="7"/>
        <v>#VALUE!</v>
      </c>
      <c r="AF28" s="134" t="e">
        <f t="shared" si="8"/>
        <v>#VALUE!</v>
      </c>
      <c r="AG28" s="134">
        <f t="shared" si="9"/>
        <v>0</v>
      </c>
      <c r="AH28" s="134">
        <f t="shared" si="10"/>
        <v>0</v>
      </c>
    </row>
    <row r="29" customHeight="1" spans="1:34">
      <c r="A29" s="145" t="e">
        <f t="shared" si="12"/>
        <v>#VALUE!</v>
      </c>
      <c r="B29" s="146">
        <f t="shared" si="13"/>
        <v>0.666666666666667</v>
      </c>
      <c r="C29" s="145" t="e">
        <f t="shared" si="0"/>
        <v>#VALUE!</v>
      </c>
      <c r="D29" s="146" t="str">
        <f t="shared" si="14"/>
        <v>中班</v>
      </c>
      <c r="E29" s="143">
        <f t="shared" si="15"/>
        <v>4</v>
      </c>
      <c r="F29" s="143" t="str">
        <f t="shared" si="1"/>
        <v>丁班</v>
      </c>
      <c r="G29" s="144">
        <f>SUMPRODUCT((_6shaozhuchou_month_day!$A$2:$A$906&gt;=C29)*(_6shaozhuchou_month_day!$A$2:$A$906&lt;C30),_6shaozhuchou_month_day!$Y$2:$Y$906)/8</f>
        <v>0</v>
      </c>
      <c r="H29" s="144">
        <f t="shared" si="2"/>
        <v>0</v>
      </c>
      <c r="I29" s="153">
        <f t="shared" si="3"/>
        <v>0</v>
      </c>
      <c r="J29" s="154" t="e">
        <f>SUMPRODUCT((主抽数据!$AU$5:$AU$97=$A29)*(主抽数据!$AV$5:$AV$97=$F29),主抽数据!$AK$5:$AK$97)</f>
        <v>#VALUE!</v>
      </c>
      <c r="K29" s="154" t="e">
        <f>SUMPRODUCT((主抽数据!$AU$5:$AU$97=$A29)*(主抽数据!$AV$5:$AV$97=$F29),主抽数据!$AL$5:$AL$97)</f>
        <v>#VALUE!</v>
      </c>
      <c r="L29" s="155" t="e">
        <f t="shared" si="4"/>
        <v>#VALUE!</v>
      </c>
      <c r="M29" s="155">
        <f>SUMPRODUCT((_6shaozhuchou_month_day!$A$2:$A$906&gt;=C29)*(_6shaozhuchou_month_day!$A$2:$A$906&lt;C30),_6shaozhuchou_month_day!$Z$2:$Z$906)</f>
        <v>0</v>
      </c>
      <c r="N29" s="144">
        <f>M29*查询与汇总!$O$1</f>
        <v>0</v>
      </c>
      <c r="O29" s="156">
        <f t="shared" si="11"/>
        <v>0</v>
      </c>
      <c r="P29" s="157">
        <f>IF(G29=0,0,SUMPRODUCT((_6shaozhuchou_month_day!$A$2:$A$906&gt;=$C29)*(_6shaozhuchou_month_day!$A$2:$A$906&lt;$C30),_6shaozhuchou_month_day!T$2:T$906)/SUMPRODUCT((_6shaozhuchou_month_day!$A$2:$A$906&gt;=$C29)*(_6shaozhuchou_month_day!$A$2:$A$906&lt;$C30)*(_6shaozhuchou_month_day!T$2:T$906&gt;0)))</f>
        <v>0</v>
      </c>
      <c r="Q29" s="157">
        <f>IF(G29=0,0,SUMPRODUCT((_6shaozhuchou_month_day!$A$2:$A$906&gt;=$C29)*(_6shaozhuchou_month_day!$A$2:$A$906&lt;$C30),_6shaozhuchou_month_day!U$2:U$906)/SUMPRODUCT((_6shaozhuchou_month_day!$A$2:$A$906&gt;=$C29)*(_6shaozhuchou_month_day!$A$2:$A$906&lt;$C30)*(_6shaozhuchou_month_day!U$2:U$906&lt;0)))</f>
        <v>0</v>
      </c>
      <c r="R29" s="157">
        <f>IF(G29=0,0,SUMPRODUCT((_6shaozhuchou_month_day!$A$2:$A$906&gt;=$C29)*(_6shaozhuchou_month_day!$A$2:$A$906&lt;$C30),_6shaozhuchou_month_day!V$2:V$906)/SUMPRODUCT((_6shaozhuchou_month_day!$A$2:$A$906&gt;=$C29)*(_6shaozhuchou_month_day!$A$2:$A$906&lt;$C30)*(_6shaozhuchou_month_day!V$2:V$906&gt;0)))</f>
        <v>0</v>
      </c>
      <c r="S29" s="157">
        <f>IF(G29=0,0,SUMPRODUCT((_6shaozhuchou_month_day!$A$2:$A$906&gt;=$C29)*(_6shaozhuchou_month_day!$A$2:$A$906&lt;$C30),_6shaozhuchou_month_day!W$2:W$906)/SUMPRODUCT((_6shaozhuchou_month_day!$A$2:$A$906&gt;=$C29)*(_6shaozhuchou_month_day!$A$2:$A$906&lt;$C30)*(_6shaozhuchou_month_day!W$2:W$906&lt;0)))</f>
        <v>0</v>
      </c>
      <c r="T29" s="157" t="str">
        <f>主抽数据!Z33</f>
        <v/>
      </c>
      <c r="U29" s="157" t="str">
        <f>主抽数据!AA33</f>
        <v/>
      </c>
      <c r="V29" s="161">
        <f>查询与汇总!$S$1*M29</f>
        <v>0</v>
      </c>
      <c r="W29" s="162" t="e">
        <f t="shared" si="5"/>
        <v>#VALUE!</v>
      </c>
      <c r="X29" s="164"/>
      <c r="Y29" s="177"/>
      <c r="Z29" s="176"/>
      <c r="AA29" s="173" t="str">
        <f>主抽数据!AB33</f>
        <v/>
      </c>
      <c r="AB29" s="174" t="str">
        <f>主抽数据!AC33</f>
        <v/>
      </c>
      <c r="AC29" s="175" t="e">
        <f t="shared" si="6"/>
        <v>#VALUE!</v>
      </c>
      <c r="AE29" s="134" t="e">
        <f t="shared" si="7"/>
        <v>#VALUE!</v>
      </c>
      <c r="AF29" s="134" t="e">
        <f t="shared" si="8"/>
        <v>#VALUE!</v>
      </c>
      <c r="AG29" s="134">
        <f t="shared" si="9"/>
        <v>0</v>
      </c>
      <c r="AH29" s="134">
        <f t="shared" si="10"/>
        <v>0</v>
      </c>
    </row>
    <row r="30" customHeight="1" spans="1:34">
      <c r="A30" s="145" t="e">
        <f t="shared" si="12"/>
        <v>#VALUE!</v>
      </c>
      <c r="B30" s="146">
        <f t="shared" si="13"/>
        <v>0</v>
      </c>
      <c r="C30" s="145" t="e">
        <f t="shared" si="0"/>
        <v>#VALUE!</v>
      </c>
      <c r="D30" s="146" t="str">
        <f t="shared" si="14"/>
        <v>夜班</v>
      </c>
      <c r="E30" s="143">
        <f t="shared" si="15"/>
        <v>1</v>
      </c>
      <c r="F30" s="143" t="str">
        <f t="shared" si="1"/>
        <v>甲班</v>
      </c>
      <c r="G30" s="144">
        <f>SUMPRODUCT((_6shaozhuchou_month_day!$A$2:$A$906&gt;=C30)*(_6shaozhuchou_month_day!$A$2:$A$906&lt;C31),_6shaozhuchou_month_day!$Y$2:$Y$906)/8</f>
        <v>0</v>
      </c>
      <c r="H30" s="144">
        <f t="shared" si="2"/>
        <v>0</v>
      </c>
      <c r="I30" s="153">
        <f t="shared" si="3"/>
        <v>0</v>
      </c>
      <c r="J30" s="154" t="e">
        <f>SUMPRODUCT((主抽数据!$AU$5:$AU$97=$A30)*(主抽数据!$AV$5:$AV$97=$F30),主抽数据!$AK$5:$AK$97)</f>
        <v>#VALUE!</v>
      </c>
      <c r="K30" s="154" t="e">
        <f>SUMPRODUCT((主抽数据!$AU$5:$AU$97=$A30)*(主抽数据!$AV$5:$AV$97=$F30),主抽数据!$AL$5:$AL$97)</f>
        <v>#VALUE!</v>
      </c>
      <c r="L30" s="155" t="e">
        <f t="shared" si="4"/>
        <v>#VALUE!</v>
      </c>
      <c r="M30" s="155">
        <f>SUMPRODUCT((_6shaozhuchou_month_day!$A$2:$A$906&gt;=C30)*(_6shaozhuchou_month_day!$A$2:$A$906&lt;C31),_6shaozhuchou_month_day!$Z$2:$Z$906)</f>
        <v>0</v>
      </c>
      <c r="N30" s="144">
        <f>M30*查询与汇总!$O$1</f>
        <v>0</v>
      </c>
      <c r="O30" s="156">
        <f t="shared" si="11"/>
        <v>0</v>
      </c>
      <c r="P30" s="157">
        <f>IF(G30=0,0,SUMPRODUCT((_6shaozhuchou_month_day!$A$2:$A$906&gt;=$C30)*(_6shaozhuchou_month_day!$A$2:$A$906&lt;$C31),_6shaozhuchou_month_day!T$2:T$906)/SUMPRODUCT((_6shaozhuchou_month_day!$A$2:$A$906&gt;=$C30)*(_6shaozhuchou_month_day!$A$2:$A$906&lt;$C31)*(_6shaozhuchou_month_day!T$2:T$906&gt;0)))</f>
        <v>0</v>
      </c>
      <c r="Q30" s="157">
        <f>IF(G30=0,0,SUMPRODUCT((_6shaozhuchou_month_day!$A$2:$A$906&gt;=$C30)*(_6shaozhuchou_month_day!$A$2:$A$906&lt;$C31),_6shaozhuchou_month_day!U$2:U$906)/SUMPRODUCT((_6shaozhuchou_month_day!$A$2:$A$906&gt;=$C30)*(_6shaozhuchou_month_day!$A$2:$A$906&lt;$C31)*(_6shaozhuchou_month_day!U$2:U$906&lt;0)))</f>
        <v>0</v>
      </c>
      <c r="R30" s="157">
        <f>IF(G30=0,0,SUMPRODUCT((_6shaozhuchou_month_day!$A$2:$A$906&gt;=$C30)*(_6shaozhuchou_month_day!$A$2:$A$906&lt;$C31),_6shaozhuchou_month_day!V$2:V$906)/SUMPRODUCT((_6shaozhuchou_month_day!$A$2:$A$906&gt;=$C30)*(_6shaozhuchou_month_day!$A$2:$A$906&lt;$C31)*(_6shaozhuchou_month_day!V$2:V$906&gt;0)))</f>
        <v>0</v>
      </c>
      <c r="S30" s="157">
        <f>IF(G30=0,0,SUMPRODUCT((_6shaozhuchou_month_day!$A$2:$A$906&gt;=$C30)*(_6shaozhuchou_month_day!$A$2:$A$906&lt;$C31),_6shaozhuchou_month_day!W$2:W$906)/SUMPRODUCT((_6shaozhuchou_month_day!$A$2:$A$906&gt;=$C30)*(_6shaozhuchou_month_day!$A$2:$A$906&lt;$C31)*(_6shaozhuchou_month_day!W$2:W$906&lt;0)))</f>
        <v>0</v>
      </c>
      <c r="T30" s="157" t="str">
        <f>主抽数据!Z34</f>
        <v/>
      </c>
      <c r="U30" s="157" t="str">
        <f>主抽数据!AA34</f>
        <v/>
      </c>
      <c r="V30" s="161">
        <f>查询与汇总!$S$1*M30</f>
        <v>0</v>
      </c>
      <c r="W30" s="162" t="e">
        <f t="shared" si="5"/>
        <v>#VALUE!</v>
      </c>
      <c r="X30" s="164"/>
      <c r="Y30" s="177"/>
      <c r="Z30" s="176"/>
      <c r="AA30" s="173" t="str">
        <f>主抽数据!AB34</f>
        <v/>
      </c>
      <c r="AB30" s="174" t="str">
        <f>主抽数据!AC34</f>
        <v/>
      </c>
      <c r="AC30" s="175" t="e">
        <f t="shared" si="6"/>
        <v>#VALUE!</v>
      </c>
      <c r="AE30" s="134" t="e">
        <f t="shared" si="7"/>
        <v>#VALUE!</v>
      </c>
      <c r="AF30" s="134" t="e">
        <f t="shared" si="8"/>
        <v>#VALUE!</v>
      </c>
      <c r="AG30" s="134">
        <f t="shared" si="9"/>
        <v>0</v>
      </c>
      <c r="AH30" s="134">
        <f t="shared" si="10"/>
        <v>0</v>
      </c>
    </row>
    <row r="31" ht="30" customHeight="1" spans="1:34">
      <c r="A31" s="145" t="e">
        <f t="shared" si="12"/>
        <v>#VALUE!</v>
      </c>
      <c r="B31" s="146">
        <f t="shared" si="13"/>
        <v>0.333333333333333</v>
      </c>
      <c r="C31" s="145" t="e">
        <f t="shared" si="0"/>
        <v>#VALUE!</v>
      </c>
      <c r="D31" s="146" t="str">
        <f t="shared" si="14"/>
        <v>白班</v>
      </c>
      <c r="E31" s="143">
        <f t="shared" si="15"/>
        <v>2</v>
      </c>
      <c r="F31" s="143" t="str">
        <f t="shared" si="1"/>
        <v>乙班</v>
      </c>
      <c r="G31" s="144">
        <f>SUMPRODUCT((_6shaozhuchou_month_day!$A$2:$A$906&gt;=C31)*(_6shaozhuchou_month_day!$A$2:$A$906&lt;C32),_6shaozhuchou_month_day!$Y$2:$Y$906)/8</f>
        <v>0</v>
      </c>
      <c r="H31" s="144">
        <f t="shared" si="2"/>
        <v>0</v>
      </c>
      <c r="I31" s="153">
        <f t="shared" si="3"/>
        <v>0</v>
      </c>
      <c r="J31" s="154" t="e">
        <f>SUMPRODUCT((主抽数据!$AU$5:$AU$97=$A31)*(主抽数据!$AV$5:$AV$97=$F31),主抽数据!$AK$5:$AK$97)</f>
        <v>#VALUE!</v>
      </c>
      <c r="K31" s="154" t="e">
        <f>SUMPRODUCT((主抽数据!$AU$5:$AU$97=$A31)*(主抽数据!$AV$5:$AV$97=$F31),主抽数据!$AL$5:$AL$97)</f>
        <v>#VALUE!</v>
      </c>
      <c r="L31" s="155" t="e">
        <f t="shared" si="4"/>
        <v>#VALUE!</v>
      </c>
      <c r="M31" s="155">
        <f>SUMPRODUCT((_6shaozhuchou_month_day!$A$2:$A$906&gt;=C31)*(_6shaozhuchou_month_day!$A$2:$A$906&lt;C32),_6shaozhuchou_month_day!$Z$2:$Z$906)</f>
        <v>0</v>
      </c>
      <c r="N31" s="144">
        <f>M31*查询与汇总!$O$1</f>
        <v>0</v>
      </c>
      <c r="O31" s="156">
        <f t="shared" si="11"/>
        <v>0</v>
      </c>
      <c r="P31" s="157">
        <f>IF(G31=0,0,SUMPRODUCT((_6shaozhuchou_month_day!$A$2:$A$906&gt;=$C31)*(_6shaozhuchou_month_day!$A$2:$A$906&lt;$C32),_6shaozhuchou_month_day!T$2:T$906)/SUMPRODUCT((_6shaozhuchou_month_day!$A$2:$A$906&gt;=$C31)*(_6shaozhuchou_month_day!$A$2:$A$906&lt;$C32)*(_6shaozhuchou_month_day!T$2:T$906&gt;0)))</f>
        <v>0</v>
      </c>
      <c r="Q31" s="157">
        <f>IF(G31=0,0,SUMPRODUCT((_6shaozhuchou_month_day!$A$2:$A$906&gt;=$C31)*(_6shaozhuchou_month_day!$A$2:$A$906&lt;$C32),_6shaozhuchou_month_day!U$2:U$906)/SUMPRODUCT((_6shaozhuchou_month_day!$A$2:$A$906&gt;=$C31)*(_6shaozhuchou_month_day!$A$2:$A$906&lt;$C32)*(_6shaozhuchou_month_day!U$2:U$906&lt;0)))</f>
        <v>0</v>
      </c>
      <c r="R31" s="157">
        <f>IF(G31=0,0,SUMPRODUCT((_6shaozhuchou_month_day!$A$2:$A$906&gt;=$C31)*(_6shaozhuchou_month_day!$A$2:$A$906&lt;$C32),_6shaozhuchou_month_day!V$2:V$906)/SUMPRODUCT((_6shaozhuchou_month_day!$A$2:$A$906&gt;=$C31)*(_6shaozhuchou_month_day!$A$2:$A$906&lt;$C32)*(_6shaozhuchou_month_day!V$2:V$906&gt;0)))</f>
        <v>0</v>
      </c>
      <c r="S31" s="157">
        <f>IF(G31=0,0,SUMPRODUCT((_6shaozhuchou_month_day!$A$2:$A$906&gt;=$C31)*(_6shaozhuchou_month_day!$A$2:$A$906&lt;$C32),_6shaozhuchou_month_day!W$2:W$906)/SUMPRODUCT((_6shaozhuchou_month_day!$A$2:$A$906&gt;=$C31)*(_6shaozhuchou_month_day!$A$2:$A$906&lt;$C32)*(_6shaozhuchou_month_day!W$2:W$906&lt;0)))</f>
        <v>0</v>
      </c>
      <c r="T31" s="157" t="str">
        <f>主抽数据!Z35</f>
        <v/>
      </c>
      <c r="U31" s="157" t="str">
        <f>主抽数据!AA35</f>
        <v/>
      </c>
      <c r="V31" s="161">
        <f>查询与汇总!$S$1*M31</f>
        <v>0</v>
      </c>
      <c r="W31" s="162" t="e">
        <f t="shared" si="5"/>
        <v>#VALUE!</v>
      </c>
      <c r="X31" s="164"/>
      <c r="Y31" s="177"/>
      <c r="Z31" s="178"/>
      <c r="AA31" s="173" t="str">
        <f>主抽数据!AB35</f>
        <v/>
      </c>
      <c r="AB31" s="174" t="str">
        <f>主抽数据!AC35</f>
        <v/>
      </c>
      <c r="AC31" s="175" t="e">
        <f t="shared" si="6"/>
        <v>#VALUE!</v>
      </c>
      <c r="AE31" s="134" t="e">
        <f t="shared" si="7"/>
        <v>#VALUE!</v>
      </c>
      <c r="AF31" s="134" t="e">
        <f t="shared" si="8"/>
        <v>#VALUE!</v>
      </c>
      <c r="AG31" s="134">
        <f t="shared" si="9"/>
        <v>0</v>
      </c>
      <c r="AH31" s="134">
        <f t="shared" si="10"/>
        <v>0</v>
      </c>
    </row>
    <row r="32" ht="42" customHeight="1" spans="1:34">
      <c r="A32" s="145" t="e">
        <f t="shared" si="12"/>
        <v>#VALUE!</v>
      </c>
      <c r="B32" s="146">
        <f t="shared" si="13"/>
        <v>0.666666666666667</v>
      </c>
      <c r="C32" s="145" t="e">
        <f t="shared" si="0"/>
        <v>#VALUE!</v>
      </c>
      <c r="D32" s="146" t="str">
        <f t="shared" si="14"/>
        <v>中班</v>
      </c>
      <c r="E32" s="143">
        <f t="shared" si="15"/>
        <v>3</v>
      </c>
      <c r="F32" s="143" t="str">
        <f t="shared" si="1"/>
        <v>丙班</v>
      </c>
      <c r="G32" s="144">
        <f>SUMPRODUCT((_6shaozhuchou_month_day!$A$2:$A$906&gt;=C32)*(_6shaozhuchou_month_day!$A$2:$A$906&lt;C33),_6shaozhuchou_month_day!$Y$2:$Y$906)/8</f>
        <v>0</v>
      </c>
      <c r="H32" s="144">
        <f t="shared" si="2"/>
        <v>0</v>
      </c>
      <c r="I32" s="153">
        <f t="shared" si="3"/>
        <v>0</v>
      </c>
      <c r="J32" s="154" t="e">
        <f>SUMPRODUCT((主抽数据!$AU$5:$AU$97=$A32)*(主抽数据!$AV$5:$AV$97=$F32),主抽数据!$AK$5:$AK$97)</f>
        <v>#VALUE!</v>
      </c>
      <c r="K32" s="154" t="e">
        <f>SUMPRODUCT((主抽数据!$AU$5:$AU$97=$A32)*(主抽数据!$AV$5:$AV$97=$F32),主抽数据!$AL$5:$AL$97)</f>
        <v>#VALUE!</v>
      </c>
      <c r="L32" s="155" t="e">
        <f t="shared" si="4"/>
        <v>#VALUE!</v>
      </c>
      <c r="M32" s="155">
        <f>SUMPRODUCT((_6shaozhuchou_month_day!$A$2:$A$906&gt;=C32)*(_6shaozhuchou_month_day!$A$2:$A$906&lt;C33),_6shaozhuchou_month_day!$Z$2:$Z$906)</f>
        <v>0</v>
      </c>
      <c r="N32" s="144">
        <f>M32*查询与汇总!$O$1</f>
        <v>0</v>
      </c>
      <c r="O32" s="156">
        <f t="shared" si="11"/>
        <v>0</v>
      </c>
      <c r="P32" s="157">
        <f>IF(G32=0,0,SUMPRODUCT((_6shaozhuchou_month_day!$A$2:$A$906&gt;=$C32)*(_6shaozhuchou_month_day!$A$2:$A$906&lt;$C33),_6shaozhuchou_month_day!T$2:T$906)/SUMPRODUCT((_6shaozhuchou_month_day!$A$2:$A$906&gt;=$C32)*(_6shaozhuchou_month_day!$A$2:$A$906&lt;$C33)*(_6shaozhuchou_month_day!T$2:T$906&gt;0)))</f>
        <v>0</v>
      </c>
      <c r="Q32" s="157">
        <f>IF(G32=0,0,SUMPRODUCT((_6shaozhuchou_month_day!$A$2:$A$906&gt;=$C32)*(_6shaozhuchou_month_day!$A$2:$A$906&lt;$C33),_6shaozhuchou_month_day!U$2:U$906)/SUMPRODUCT((_6shaozhuchou_month_day!$A$2:$A$906&gt;=$C32)*(_6shaozhuchou_month_day!$A$2:$A$906&lt;$C33)*(_6shaozhuchou_month_day!U$2:U$906&lt;0)))</f>
        <v>0</v>
      </c>
      <c r="R32" s="157">
        <f>IF(G32=0,0,SUMPRODUCT((_6shaozhuchou_month_day!$A$2:$A$906&gt;=$C32)*(_6shaozhuchou_month_day!$A$2:$A$906&lt;$C33),_6shaozhuchou_month_day!V$2:V$906)/SUMPRODUCT((_6shaozhuchou_month_day!$A$2:$A$906&gt;=$C32)*(_6shaozhuchou_month_day!$A$2:$A$906&lt;$C33)*(_6shaozhuchou_month_day!V$2:V$906&gt;0)))</f>
        <v>0</v>
      </c>
      <c r="S32" s="157">
        <f>IF(G32=0,0,SUMPRODUCT((_6shaozhuchou_month_day!$A$2:$A$906&gt;=$C32)*(_6shaozhuchou_month_day!$A$2:$A$906&lt;$C33),_6shaozhuchou_month_day!W$2:W$906)/SUMPRODUCT((_6shaozhuchou_month_day!$A$2:$A$906&gt;=$C32)*(_6shaozhuchou_month_day!$A$2:$A$906&lt;$C33)*(_6shaozhuchou_month_day!W$2:W$906&lt;0)))</f>
        <v>0</v>
      </c>
      <c r="T32" s="157" t="str">
        <f>主抽数据!Z36</f>
        <v/>
      </c>
      <c r="U32" s="157" t="str">
        <f>主抽数据!AA36</f>
        <v/>
      </c>
      <c r="V32" s="161">
        <f>查询与汇总!$S$1*M32</f>
        <v>0</v>
      </c>
      <c r="W32" s="162" t="e">
        <f t="shared" si="5"/>
        <v>#VALUE!</v>
      </c>
      <c r="X32" s="164"/>
      <c r="Y32" s="177"/>
      <c r="Z32" s="178"/>
      <c r="AA32" s="173" t="str">
        <f>主抽数据!AB36</f>
        <v/>
      </c>
      <c r="AB32" s="174" t="str">
        <f>主抽数据!AC36</f>
        <v/>
      </c>
      <c r="AC32" s="175" t="e">
        <f t="shared" si="6"/>
        <v>#VALUE!</v>
      </c>
      <c r="AE32" s="134" t="e">
        <f t="shared" si="7"/>
        <v>#VALUE!</v>
      </c>
      <c r="AF32" s="134" t="e">
        <f t="shared" si="8"/>
        <v>#VALUE!</v>
      </c>
      <c r="AG32" s="134">
        <f t="shared" si="9"/>
        <v>0</v>
      </c>
      <c r="AH32" s="134">
        <f t="shared" si="10"/>
        <v>0</v>
      </c>
    </row>
    <row r="33" ht="30" customHeight="1" spans="1:34">
      <c r="A33" s="145" t="e">
        <f t="shared" si="12"/>
        <v>#VALUE!</v>
      </c>
      <c r="B33" s="146">
        <f t="shared" si="13"/>
        <v>0</v>
      </c>
      <c r="C33" s="145" t="e">
        <f t="shared" si="0"/>
        <v>#VALUE!</v>
      </c>
      <c r="D33" s="146" t="str">
        <f t="shared" si="14"/>
        <v>夜班</v>
      </c>
      <c r="E33" s="143">
        <f t="shared" si="15"/>
        <v>1</v>
      </c>
      <c r="F33" s="143" t="str">
        <f t="shared" si="1"/>
        <v>甲班</v>
      </c>
      <c r="G33" s="144">
        <f>SUMPRODUCT((_6shaozhuchou_month_day!$A$2:$A$906&gt;=C33)*(_6shaozhuchou_month_day!$A$2:$A$906&lt;C34),_6shaozhuchou_month_day!$Y$2:$Y$906)/8</f>
        <v>0</v>
      </c>
      <c r="H33" s="144">
        <f t="shared" si="2"/>
        <v>0</v>
      </c>
      <c r="I33" s="153">
        <f t="shared" si="3"/>
        <v>0</v>
      </c>
      <c r="J33" s="154" t="e">
        <f>SUMPRODUCT((主抽数据!$AU$5:$AU$97=$A33)*(主抽数据!$AV$5:$AV$97=$F33),主抽数据!$AK$5:$AK$97)</f>
        <v>#VALUE!</v>
      </c>
      <c r="K33" s="154" t="e">
        <f>SUMPRODUCT((主抽数据!$AU$5:$AU$97=$A33)*(主抽数据!$AV$5:$AV$97=$F33),主抽数据!$AL$5:$AL$97)</f>
        <v>#VALUE!</v>
      </c>
      <c r="L33" s="155" t="e">
        <f t="shared" si="4"/>
        <v>#VALUE!</v>
      </c>
      <c r="M33" s="155">
        <f>SUMPRODUCT((_6shaozhuchou_month_day!$A$2:$A$906&gt;=C33)*(_6shaozhuchou_month_day!$A$2:$A$906&lt;C34),_6shaozhuchou_month_day!$Z$2:$Z$906)</f>
        <v>0</v>
      </c>
      <c r="N33" s="144">
        <f>M33*查询与汇总!$O$1</f>
        <v>0</v>
      </c>
      <c r="O33" s="156">
        <f t="shared" si="11"/>
        <v>0</v>
      </c>
      <c r="P33" s="157">
        <f>IF(G33=0,0,SUMPRODUCT((_6shaozhuchou_month_day!$A$2:$A$906&gt;=$C33)*(_6shaozhuchou_month_day!$A$2:$A$906&lt;$C34),_6shaozhuchou_month_day!T$2:T$906)/SUMPRODUCT((_6shaozhuchou_month_day!$A$2:$A$906&gt;=$C33)*(_6shaozhuchou_month_day!$A$2:$A$906&lt;$C34)*(_6shaozhuchou_month_day!T$2:T$906&gt;0)))</f>
        <v>0</v>
      </c>
      <c r="Q33" s="157">
        <f>IF(G33=0,0,SUMPRODUCT((_6shaozhuchou_month_day!$A$2:$A$906&gt;=$C33)*(_6shaozhuchou_month_day!$A$2:$A$906&lt;$C34),_6shaozhuchou_month_day!U$2:U$906)/SUMPRODUCT((_6shaozhuchou_month_day!$A$2:$A$906&gt;=$C33)*(_6shaozhuchou_month_day!$A$2:$A$906&lt;$C34)*(_6shaozhuchou_month_day!U$2:U$906&lt;0)))</f>
        <v>0</v>
      </c>
      <c r="R33" s="157">
        <f>IF(G33=0,0,SUMPRODUCT((_6shaozhuchou_month_day!$A$2:$A$906&gt;=$C33)*(_6shaozhuchou_month_day!$A$2:$A$906&lt;$C34),_6shaozhuchou_month_day!V$2:V$906)/SUMPRODUCT((_6shaozhuchou_month_day!$A$2:$A$906&gt;=$C33)*(_6shaozhuchou_month_day!$A$2:$A$906&lt;$C34)*(_6shaozhuchou_month_day!V$2:V$906&gt;0)))</f>
        <v>0</v>
      </c>
      <c r="S33" s="157">
        <f>IF(G33=0,0,SUMPRODUCT((_6shaozhuchou_month_day!$A$2:$A$906&gt;=$C33)*(_6shaozhuchou_month_day!$A$2:$A$906&lt;$C34),_6shaozhuchou_month_day!W$2:W$906)/SUMPRODUCT((_6shaozhuchou_month_day!$A$2:$A$906&gt;=$C33)*(_6shaozhuchou_month_day!$A$2:$A$906&lt;$C34)*(_6shaozhuchou_month_day!W$2:W$906&lt;0)))</f>
        <v>0</v>
      </c>
      <c r="T33" s="157" t="str">
        <f>主抽数据!Z37</f>
        <v/>
      </c>
      <c r="U33" s="157" t="str">
        <f>主抽数据!AA37</f>
        <v/>
      </c>
      <c r="V33" s="161">
        <f>查询与汇总!$S$1*M33</f>
        <v>0</v>
      </c>
      <c r="W33" s="162" t="e">
        <f t="shared" si="5"/>
        <v>#VALUE!</v>
      </c>
      <c r="X33" s="164"/>
      <c r="Y33" s="177"/>
      <c r="Z33" s="178"/>
      <c r="AA33" s="173" t="str">
        <f>主抽数据!AB37</f>
        <v/>
      </c>
      <c r="AB33" s="174" t="str">
        <f>主抽数据!AC37</f>
        <v/>
      </c>
      <c r="AC33" s="175" t="e">
        <f t="shared" si="6"/>
        <v>#VALUE!</v>
      </c>
      <c r="AE33" s="134" t="e">
        <f t="shared" si="7"/>
        <v>#VALUE!</v>
      </c>
      <c r="AF33" s="134" t="e">
        <f t="shared" si="8"/>
        <v>#VALUE!</v>
      </c>
      <c r="AG33" s="134">
        <f t="shared" si="9"/>
        <v>0</v>
      </c>
      <c r="AH33" s="134">
        <f t="shared" si="10"/>
        <v>0</v>
      </c>
    </row>
    <row r="34" customHeight="1" spans="1:34">
      <c r="A34" s="145" t="e">
        <f t="shared" si="12"/>
        <v>#VALUE!</v>
      </c>
      <c r="B34" s="146">
        <f t="shared" si="13"/>
        <v>0.333333333333333</v>
      </c>
      <c r="C34" s="145" t="e">
        <f t="shared" si="0"/>
        <v>#VALUE!</v>
      </c>
      <c r="D34" s="146" t="str">
        <f t="shared" si="14"/>
        <v>白班</v>
      </c>
      <c r="E34" s="143">
        <f t="shared" si="15"/>
        <v>2</v>
      </c>
      <c r="F34" s="143" t="str">
        <f t="shared" si="1"/>
        <v>乙班</v>
      </c>
      <c r="G34" s="144">
        <f>SUMPRODUCT((_6shaozhuchou_month_day!$A$2:$A$906&gt;=C34)*(_6shaozhuchou_month_day!$A$2:$A$906&lt;C35),_6shaozhuchou_month_day!$Y$2:$Y$906)/8</f>
        <v>0</v>
      </c>
      <c r="H34" s="144">
        <f t="shared" si="2"/>
        <v>0</v>
      </c>
      <c r="I34" s="153">
        <f t="shared" si="3"/>
        <v>0</v>
      </c>
      <c r="J34" s="154" t="e">
        <f>SUMPRODUCT((主抽数据!$AU$5:$AU$97=$A34)*(主抽数据!$AV$5:$AV$97=$F34),主抽数据!$AK$5:$AK$97)</f>
        <v>#VALUE!</v>
      </c>
      <c r="K34" s="154" t="e">
        <f>SUMPRODUCT((主抽数据!$AU$5:$AU$97=$A34)*(主抽数据!$AV$5:$AV$97=$F34),主抽数据!$AL$5:$AL$97)</f>
        <v>#VALUE!</v>
      </c>
      <c r="L34" s="155" t="e">
        <f t="shared" si="4"/>
        <v>#VALUE!</v>
      </c>
      <c r="M34" s="155">
        <f>SUMPRODUCT((_6shaozhuchou_month_day!$A$2:$A$906&gt;=C34)*(_6shaozhuchou_month_day!$A$2:$A$906&lt;C35),_6shaozhuchou_month_day!$Z$2:$Z$906)</f>
        <v>0</v>
      </c>
      <c r="N34" s="144">
        <f>M34*查询与汇总!$O$1</f>
        <v>0</v>
      </c>
      <c r="O34" s="156">
        <f t="shared" si="11"/>
        <v>0</v>
      </c>
      <c r="P34" s="157">
        <f>IF(G34=0,0,SUMPRODUCT((_6shaozhuchou_month_day!$A$2:$A$906&gt;=$C34)*(_6shaozhuchou_month_day!$A$2:$A$906&lt;$C35),_6shaozhuchou_month_day!T$2:T$906)/SUMPRODUCT((_6shaozhuchou_month_day!$A$2:$A$906&gt;=$C34)*(_6shaozhuchou_month_day!$A$2:$A$906&lt;$C35)*(_6shaozhuchou_month_day!T$2:T$906&gt;0)))</f>
        <v>0</v>
      </c>
      <c r="Q34" s="157">
        <f>IF(G34=0,0,SUMPRODUCT((_6shaozhuchou_month_day!$A$2:$A$906&gt;=$C34)*(_6shaozhuchou_month_day!$A$2:$A$906&lt;$C35),_6shaozhuchou_month_day!U$2:U$906)/SUMPRODUCT((_6shaozhuchou_month_day!$A$2:$A$906&gt;=$C34)*(_6shaozhuchou_month_day!$A$2:$A$906&lt;$C35)*(_6shaozhuchou_month_day!U$2:U$906&lt;0)))</f>
        <v>0</v>
      </c>
      <c r="R34" s="157">
        <f>IF(G34=0,0,SUMPRODUCT((_6shaozhuchou_month_day!$A$2:$A$906&gt;=$C34)*(_6shaozhuchou_month_day!$A$2:$A$906&lt;$C35),_6shaozhuchou_month_day!V$2:V$906)/SUMPRODUCT((_6shaozhuchou_month_day!$A$2:$A$906&gt;=$C34)*(_6shaozhuchou_month_day!$A$2:$A$906&lt;$C35)*(_6shaozhuchou_month_day!V$2:V$906&gt;0)))</f>
        <v>0</v>
      </c>
      <c r="S34" s="157">
        <f>IF(G34=0,0,SUMPRODUCT((_6shaozhuchou_month_day!$A$2:$A$906&gt;=$C34)*(_6shaozhuchou_month_day!$A$2:$A$906&lt;$C35),_6shaozhuchou_month_day!W$2:W$906)/SUMPRODUCT((_6shaozhuchou_month_day!$A$2:$A$906&gt;=$C34)*(_6shaozhuchou_month_day!$A$2:$A$906&lt;$C35)*(_6shaozhuchou_month_day!W$2:W$906&lt;0)))</f>
        <v>0</v>
      </c>
      <c r="T34" s="157" t="str">
        <f>主抽数据!Z38</f>
        <v/>
      </c>
      <c r="U34" s="157" t="str">
        <f>主抽数据!AA38</f>
        <v/>
      </c>
      <c r="V34" s="161">
        <f>查询与汇总!$S$1*M34</f>
        <v>0</v>
      </c>
      <c r="W34" s="162" t="e">
        <f t="shared" si="5"/>
        <v>#VALUE!</v>
      </c>
      <c r="X34" s="165"/>
      <c r="Y34" s="179"/>
      <c r="Z34" s="176"/>
      <c r="AA34" s="173" t="str">
        <f>主抽数据!AB38</f>
        <v/>
      </c>
      <c r="AB34" s="174" t="str">
        <f>主抽数据!AC38</f>
        <v/>
      </c>
      <c r="AC34" s="175" t="e">
        <f t="shared" si="6"/>
        <v>#VALUE!</v>
      </c>
      <c r="AE34" s="134" t="e">
        <f t="shared" si="7"/>
        <v>#VALUE!</v>
      </c>
      <c r="AF34" s="134" t="e">
        <f t="shared" si="8"/>
        <v>#VALUE!</v>
      </c>
      <c r="AG34" s="134">
        <f t="shared" si="9"/>
        <v>0</v>
      </c>
      <c r="AH34" s="134">
        <f t="shared" si="10"/>
        <v>0</v>
      </c>
    </row>
    <row r="35" customHeight="1" spans="1:34">
      <c r="A35" s="145" t="e">
        <f t="shared" si="12"/>
        <v>#VALUE!</v>
      </c>
      <c r="B35" s="146">
        <f t="shared" si="13"/>
        <v>0.666666666666667</v>
      </c>
      <c r="C35" s="145" t="e">
        <f t="shared" si="0"/>
        <v>#VALUE!</v>
      </c>
      <c r="D35" s="146" t="str">
        <f t="shared" si="14"/>
        <v>中班</v>
      </c>
      <c r="E35" s="143">
        <f t="shared" si="15"/>
        <v>3</v>
      </c>
      <c r="F35" s="143" t="str">
        <f t="shared" si="1"/>
        <v>丙班</v>
      </c>
      <c r="G35" s="144">
        <f>SUMPRODUCT((_6shaozhuchou_month_day!$A$2:$A$906&gt;=C35)*(_6shaozhuchou_month_day!$A$2:$A$906&lt;C36),_6shaozhuchou_month_day!$Y$2:$Y$906)/8</f>
        <v>0</v>
      </c>
      <c r="H35" s="144">
        <f t="shared" si="2"/>
        <v>0</v>
      </c>
      <c r="I35" s="153">
        <f t="shared" si="3"/>
        <v>0</v>
      </c>
      <c r="J35" s="154" t="e">
        <f>SUMPRODUCT((主抽数据!$AU$5:$AU$97=$A35)*(主抽数据!$AV$5:$AV$97=$F35),主抽数据!$AK$5:$AK$97)</f>
        <v>#VALUE!</v>
      </c>
      <c r="K35" s="154" t="e">
        <f>SUMPRODUCT((主抽数据!$AU$5:$AU$97=$A35)*(主抽数据!$AV$5:$AV$97=$F35),主抽数据!$AL$5:$AL$97)</f>
        <v>#VALUE!</v>
      </c>
      <c r="L35" s="155" t="e">
        <f t="shared" si="4"/>
        <v>#VALUE!</v>
      </c>
      <c r="M35" s="155">
        <f>SUMPRODUCT((_6shaozhuchou_month_day!$A$2:$A$906&gt;=C35)*(_6shaozhuchou_month_day!$A$2:$A$906&lt;C36),_6shaozhuchou_month_day!$Z$2:$Z$906)</f>
        <v>0</v>
      </c>
      <c r="N35" s="144">
        <f>M35*查询与汇总!$O$1</f>
        <v>0</v>
      </c>
      <c r="O35" s="156">
        <f t="shared" si="11"/>
        <v>0</v>
      </c>
      <c r="P35" s="157">
        <f>IF(G35=0,0,SUMPRODUCT((_6shaozhuchou_month_day!$A$2:$A$906&gt;=$C35)*(_6shaozhuchou_month_day!$A$2:$A$906&lt;$C36),_6shaozhuchou_month_day!T$2:T$906)/SUMPRODUCT((_6shaozhuchou_month_day!$A$2:$A$906&gt;=$C35)*(_6shaozhuchou_month_day!$A$2:$A$906&lt;$C36)*(_6shaozhuchou_month_day!T$2:T$906&gt;0)))</f>
        <v>0</v>
      </c>
      <c r="Q35" s="157">
        <f>IF(G35=0,0,SUMPRODUCT((_6shaozhuchou_month_day!$A$2:$A$906&gt;=$C35)*(_6shaozhuchou_month_day!$A$2:$A$906&lt;$C36),_6shaozhuchou_month_day!U$2:U$906)/SUMPRODUCT((_6shaozhuchou_month_day!$A$2:$A$906&gt;=$C35)*(_6shaozhuchou_month_day!$A$2:$A$906&lt;$C36)*(_6shaozhuchou_month_day!U$2:U$906&lt;0)))</f>
        <v>0</v>
      </c>
      <c r="R35" s="157">
        <f>IF(G35=0,0,SUMPRODUCT((_6shaozhuchou_month_day!$A$2:$A$906&gt;=$C35)*(_6shaozhuchou_month_day!$A$2:$A$906&lt;$C36),_6shaozhuchou_month_day!V$2:V$906)/SUMPRODUCT((_6shaozhuchou_month_day!$A$2:$A$906&gt;=$C35)*(_6shaozhuchou_month_day!$A$2:$A$906&lt;$C36)*(_6shaozhuchou_month_day!V$2:V$906&gt;0)))</f>
        <v>0</v>
      </c>
      <c r="S35" s="157">
        <f>IF(G35=0,0,SUMPRODUCT((_6shaozhuchou_month_day!$A$2:$A$906&gt;=$C35)*(_6shaozhuchou_month_day!$A$2:$A$906&lt;$C36),_6shaozhuchou_month_day!W$2:W$906)/SUMPRODUCT((_6shaozhuchou_month_day!$A$2:$A$906&gt;=$C35)*(_6shaozhuchou_month_day!$A$2:$A$906&lt;$C36)*(_6shaozhuchou_month_day!W$2:W$906&lt;0)))</f>
        <v>0</v>
      </c>
      <c r="T35" s="157" t="str">
        <f>主抽数据!Z39</f>
        <v/>
      </c>
      <c r="U35" s="157" t="str">
        <f>主抽数据!AA39</f>
        <v/>
      </c>
      <c r="V35" s="161">
        <f>查询与汇总!$S$1*M35</f>
        <v>0</v>
      </c>
      <c r="W35" s="162" t="e">
        <f t="shared" si="5"/>
        <v>#VALUE!</v>
      </c>
      <c r="X35" s="166"/>
      <c r="Y35" s="180"/>
      <c r="Z35" s="176"/>
      <c r="AA35" s="173" t="str">
        <f>主抽数据!AB39</f>
        <v/>
      </c>
      <c r="AB35" s="174" t="str">
        <f>主抽数据!AC39</f>
        <v/>
      </c>
      <c r="AC35" s="175" t="e">
        <f t="shared" si="6"/>
        <v>#VALUE!</v>
      </c>
      <c r="AE35" s="134" t="e">
        <f t="shared" si="7"/>
        <v>#VALUE!</v>
      </c>
      <c r="AF35" s="134" t="e">
        <f t="shared" si="8"/>
        <v>#VALUE!</v>
      </c>
      <c r="AG35" s="134">
        <f t="shared" si="9"/>
        <v>0</v>
      </c>
      <c r="AH35" s="134">
        <f t="shared" si="10"/>
        <v>0</v>
      </c>
    </row>
    <row r="36" ht="27" customHeight="1" spans="1:34">
      <c r="A36" s="145" t="e">
        <f t="shared" si="12"/>
        <v>#VALUE!</v>
      </c>
      <c r="B36" s="146">
        <f t="shared" si="13"/>
        <v>0</v>
      </c>
      <c r="C36" s="145" t="e">
        <f t="shared" si="0"/>
        <v>#VALUE!</v>
      </c>
      <c r="D36" s="146" t="str">
        <f t="shared" si="14"/>
        <v>夜班</v>
      </c>
      <c r="E36" s="143">
        <f t="shared" si="15"/>
        <v>4</v>
      </c>
      <c r="F36" s="143" t="str">
        <f t="shared" si="1"/>
        <v>丁班</v>
      </c>
      <c r="G36" s="144">
        <f>SUMPRODUCT((_6shaozhuchou_month_day!$A$2:$A$906&gt;=C36)*(_6shaozhuchou_month_day!$A$2:$A$906&lt;C37),_6shaozhuchou_month_day!$Y$2:$Y$906)/8</f>
        <v>0</v>
      </c>
      <c r="H36" s="144">
        <f t="shared" si="2"/>
        <v>0</v>
      </c>
      <c r="I36" s="153">
        <f t="shared" ref="I36:I67" si="16">X36</f>
        <v>0</v>
      </c>
      <c r="J36" s="154" t="e">
        <f>SUMPRODUCT((主抽数据!$AU$5:$AU$97=$A36)*(主抽数据!$AV$5:$AV$97=$F36),主抽数据!$AK$5:$AK$97)</f>
        <v>#VALUE!</v>
      </c>
      <c r="K36" s="154" t="e">
        <f>SUMPRODUCT((主抽数据!$AU$5:$AU$97=$A36)*(主抽数据!$AV$5:$AV$97=$F36),主抽数据!$AL$5:$AL$97)</f>
        <v>#VALUE!</v>
      </c>
      <c r="L36" s="155" t="e">
        <f t="shared" ref="L36:L67" si="17">J36+K36</f>
        <v>#VALUE!</v>
      </c>
      <c r="M36" s="155">
        <f>SUMPRODUCT((_6shaozhuchou_month_day!$A$2:$A$906&gt;=C36)*(_6shaozhuchou_month_day!$A$2:$A$906&lt;C37),_6shaozhuchou_month_day!$Z$2:$Z$906)</f>
        <v>0</v>
      </c>
      <c r="N36" s="144">
        <f>M36*查询与汇总!$O$1</f>
        <v>0</v>
      </c>
      <c r="O36" s="156">
        <f t="shared" ref="O36:O67" si="18">IF(N36=0,0,L36/N36)</f>
        <v>0</v>
      </c>
      <c r="P36" s="157">
        <f>IF(G36=0,0,SUMPRODUCT((_6shaozhuchou_month_day!$A$2:$A$906&gt;=$C36)*(_6shaozhuchou_month_day!$A$2:$A$906&lt;$C37),_6shaozhuchou_month_day!T$2:T$906)/SUMPRODUCT((_6shaozhuchou_month_day!$A$2:$A$906&gt;=$C36)*(_6shaozhuchou_month_day!$A$2:$A$906&lt;$C37)*(_6shaozhuchou_month_day!T$2:T$906&gt;0)))</f>
        <v>0</v>
      </c>
      <c r="Q36" s="157">
        <f>IF(G36=0,0,SUMPRODUCT((_6shaozhuchou_month_day!$A$2:$A$906&gt;=$C36)*(_6shaozhuchou_month_day!$A$2:$A$906&lt;$C37),_6shaozhuchou_month_day!U$2:U$906)/SUMPRODUCT((_6shaozhuchou_month_day!$A$2:$A$906&gt;=$C36)*(_6shaozhuchou_month_day!$A$2:$A$906&lt;$C37)*(_6shaozhuchou_month_day!U$2:U$906&lt;0)))</f>
        <v>0</v>
      </c>
      <c r="R36" s="157">
        <f>IF(G36=0,0,SUMPRODUCT((_6shaozhuchou_month_day!$A$2:$A$906&gt;=$C36)*(_6shaozhuchou_month_day!$A$2:$A$906&lt;$C37),_6shaozhuchou_month_day!V$2:V$906)/SUMPRODUCT((_6shaozhuchou_month_day!$A$2:$A$906&gt;=$C36)*(_6shaozhuchou_month_day!$A$2:$A$906&lt;$C37)*(_6shaozhuchou_month_day!V$2:V$906&gt;0)))</f>
        <v>0</v>
      </c>
      <c r="S36" s="157">
        <f>IF(G36=0,0,SUMPRODUCT((_6shaozhuchou_month_day!$A$2:$A$906&gt;=$C36)*(_6shaozhuchou_month_day!$A$2:$A$906&lt;$C37),_6shaozhuchou_month_day!W$2:W$906)/SUMPRODUCT((_6shaozhuchou_month_day!$A$2:$A$906&gt;=$C36)*(_6shaozhuchou_month_day!$A$2:$A$906&lt;$C37)*(_6shaozhuchou_month_day!W$2:W$906&lt;0)))</f>
        <v>0</v>
      </c>
      <c r="T36" s="157" t="str">
        <f>主抽数据!Z40</f>
        <v/>
      </c>
      <c r="U36" s="157" t="str">
        <f>主抽数据!AA40</f>
        <v/>
      </c>
      <c r="V36" s="161">
        <f>查询与汇总!$S$1*M36</f>
        <v>0</v>
      </c>
      <c r="W36" s="162" t="e">
        <f t="shared" ref="W36:W67" si="19">L36-V36</f>
        <v>#VALUE!</v>
      </c>
      <c r="X36" s="163"/>
      <c r="Y36" s="171"/>
      <c r="Z36" s="176"/>
      <c r="AA36" s="173" t="str">
        <f>主抽数据!AB40</f>
        <v/>
      </c>
      <c r="AB36" s="174" t="str">
        <f>主抽数据!AC40</f>
        <v/>
      </c>
      <c r="AC36" s="175" t="e">
        <f t="shared" ref="AC36:AC58" si="20">IF(V36=-W36,0,W36*0.62/10000)</f>
        <v>#VALUE!</v>
      </c>
      <c r="AE36" s="134" t="e">
        <f t="shared" ref="AE36:AE67" si="21">AA36/10</f>
        <v>#VALUE!</v>
      </c>
      <c r="AF36" s="134" t="e">
        <f t="shared" ref="AF36:AF67" si="22">AB36/10</f>
        <v>#VALUE!</v>
      </c>
      <c r="AG36" s="134">
        <f t="shared" si="9"/>
        <v>0</v>
      </c>
      <c r="AH36" s="134">
        <f t="shared" si="10"/>
        <v>0</v>
      </c>
    </row>
    <row r="37" customHeight="1" spans="1:34">
      <c r="A37" s="145" t="e">
        <f t="shared" si="12"/>
        <v>#VALUE!</v>
      </c>
      <c r="B37" s="146">
        <f t="shared" si="13"/>
        <v>0.333333333333333</v>
      </c>
      <c r="C37" s="145" t="e">
        <f t="shared" si="0"/>
        <v>#VALUE!</v>
      </c>
      <c r="D37" s="146" t="str">
        <f t="shared" si="14"/>
        <v>白班</v>
      </c>
      <c r="E37" s="143">
        <f t="shared" si="15"/>
        <v>1</v>
      </c>
      <c r="F37" s="143" t="str">
        <f t="shared" si="1"/>
        <v>甲班</v>
      </c>
      <c r="G37" s="144">
        <f>SUMPRODUCT((_6shaozhuchou_month_day!$A$2:$A$906&gt;=C37)*(_6shaozhuchou_month_day!$A$2:$A$906&lt;C38),_6shaozhuchou_month_day!$Y$2:$Y$906)/8</f>
        <v>0</v>
      </c>
      <c r="H37" s="144">
        <f t="shared" si="2"/>
        <v>0</v>
      </c>
      <c r="I37" s="153">
        <f t="shared" si="16"/>
        <v>0</v>
      </c>
      <c r="J37" s="154" t="e">
        <f>SUMPRODUCT((主抽数据!$AU$5:$AU$97=$A37)*(主抽数据!$AV$5:$AV$97=$F37),主抽数据!$AK$5:$AK$97)</f>
        <v>#VALUE!</v>
      </c>
      <c r="K37" s="154" t="e">
        <f>SUMPRODUCT((主抽数据!$AU$5:$AU$97=$A37)*(主抽数据!$AV$5:$AV$97=$F37),主抽数据!$AL$5:$AL$97)</f>
        <v>#VALUE!</v>
      </c>
      <c r="L37" s="155" t="e">
        <f t="shared" si="17"/>
        <v>#VALUE!</v>
      </c>
      <c r="M37" s="155">
        <f>SUMPRODUCT((_6shaozhuchou_month_day!$A$2:$A$906&gt;=C37)*(_6shaozhuchou_month_day!$A$2:$A$906&lt;C38),_6shaozhuchou_month_day!$Z$2:$Z$906)</f>
        <v>0</v>
      </c>
      <c r="N37" s="144">
        <f>M37*查询与汇总!$O$1</f>
        <v>0</v>
      </c>
      <c r="O37" s="156">
        <f t="shared" si="18"/>
        <v>0</v>
      </c>
      <c r="P37" s="157">
        <f>IF(G37=0,0,SUMPRODUCT((_6shaozhuchou_month_day!$A$2:$A$906&gt;=$C37)*(_6shaozhuchou_month_day!$A$2:$A$906&lt;$C38),_6shaozhuchou_month_day!T$2:T$906)/SUMPRODUCT((_6shaozhuchou_month_day!$A$2:$A$906&gt;=$C37)*(_6shaozhuchou_month_day!$A$2:$A$906&lt;$C38)*(_6shaozhuchou_month_day!T$2:T$906&gt;0)))</f>
        <v>0</v>
      </c>
      <c r="Q37" s="157">
        <f>IF(G37=0,0,SUMPRODUCT((_6shaozhuchou_month_day!$A$2:$A$906&gt;=$C37)*(_6shaozhuchou_month_day!$A$2:$A$906&lt;$C38),_6shaozhuchou_month_day!U$2:U$906)/SUMPRODUCT((_6shaozhuchou_month_day!$A$2:$A$906&gt;=$C37)*(_6shaozhuchou_month_day!$A$2:$A$906&lt;$C38)*(_6shaozhuchou_month_day!U$2:U$906&lt;0)))</f>
        <v>0</v>
      </c>
      <c r="R37" s="157">
        <f>IF(G37=0,0,SUMPRODUCT((_6shaozhuchou_month_day!$A$2:$A$906&gt;=$C37)*(_6shaozhuchou_month_day!$A$2:$A$906&lt;$C38),_6shaozhuchou_month_day!V$2:V$906)/SUMPRODUCT((_6shaozhuchou_month_day!$A$2:$A$906&gt;=$C37)*(_6shaozhuchou_month_day!$A$2:$A$906&lt;$C38)*(_6shaozhuchou_month_day!V$2:V$906&gt;0)))</f>
        <v>0</v>
      </c>
      <c r="S37" s="157">
        <f>IF(G37=0,0,SUMPRODUCT((_6shaozhuchou_month_day!$A$2:$A$906&gt;=$C37)*(_6shaozhuchou_month_day!$A$2:$A$906&lt;$C38),_6shaozhuchou_month_day!W$2:W$906)/SUMPRODUCT((_6shaozhuchou_month_day!$A$2:$A$906&gt;=$C37)*(_6shaozhuchou_month_day!$A$2:$A$906&lt;$C38)*(_6shaozhuchou_month_day!W$2:W$906&lt;0)))</f>
        <v>0</v>
      </c>
      <c r="T37" s="157" t="str">
        <f>主抽数据!Z41</f>
        <v/>
      </c>
      <c r="U37" s="157" t="str">
        <f>主抽数据!AA41</f>
        <v/>
      </c>
      <c r="V37" s="161">
        <f>查询与汇总!$S$1*M37</f>
        <v>0</v>
      </c>
      <c r="W37" s="162" t="e">
        <f t="shared" si="19"/>
        <v>#VALUE!</v>
      </c>
      <c r="X37" s="164"/>
      <c r="Y37" s="177"/>
      <c r="Z37" s="176"/>
      <c r="AA37" s="173" t="str">
        <f>主抽数据!AB41</f>
        <v/>
      </c>
      <c r="AB37" s="174" t="str">
        <f>主抽数据!AC41</f>
        <v/>
      </c>
      <c r="AC37" s="175" t="e">
        <f t="shared" si="20"/>
        <v>#VALUE!</v>
      </c>
      <c r="AE37" s="134" t="e">
        <f t="shared" si="21"/>
        <v>#VALUE!</v>
      </c>
      <c r="AF37" s="134" t="e">
        <f t="shared" si="22"/>
        <v>#VALUE!</v>
      </c>
      <c r="AG37" s="134">
        <f t="shared" si="9"/>
        <v>0</v>
      </c>
      <c r="AH37" s="134">
        <f t="shared" si="10"/>
        <v>0</v>
      </c>
    </row>
    <row r="38" customHeight="1" spans="1:34">
      <c r="A38" s="145" t="e">
        <f t="shared" si="12"/>
        <v>#VALUE!</v>
      </c>
      <c r="B38" s="146">
        <f t="shared" si="13"/>
        <v>0.666666666666667</v>
      </c>
      <c r="C38" s="145" t="e">
        <f t="shared" si="0"/>
        <v>#VALUE!</v>
      </c>
      <c r="D38" s="146" t="str">
        <f t="shared" si="14"/>
        <v>中班</v>
      </c>
      <c r="E38" s="143">
        <f t="shared" si="15"/>
        <v>2</v>
      </c>
      <c r="F38" s="143" t="str">
        <f t="shared" si="1"/>
        <v>乙班</v>
      </c>
      <c r="G38" s="144">
        <f>SUMPRODUCT((_6shaozhuchou_month_day!$A$2:$A$906&gt;=C38)*(_6shaozhuchou_month_day!$A$2:$A$906&lt;C39),_6shaozhuchou_month_day!$Y$2:$Y$906)/8</f>
        <v>0</v>
      </c>
      <c r="H38" s="144">
        <f t="shared" si="2"/>
        <v>0</v>
      </c>
      <c r="I38" s="153">
        <f t="shared" si="16"/>
        <v>0</v>
      </c>
      <c r="J38" s="154" t="e">
        <f>SUMPRODUCT((主抽数据!$AU$5:$AU$97=$A38)*(主抽数据!$AV$5:$AV$97=$F38),主抽数据!$AK$5:$AK$97)</f>
        <v>#VALUE!</v>
      </c>
      <c r="K38" s="154" t="e">
        <f>SUMPRODUCT((主抽数据!$AU$5:$AU$97=$A38)*(主抽数据!$AV$5:$AV$97=$F38),主抽数据!$AL$5:$AL$97)</f>
        <v>#VALUE!</v>
      </c>
      <c r="L38" s="155" t="e">
        <f t="shared" si="17"/>
        <v>#VALUE!</v>
      </c>
      <c r="M38" s="155">
        <f>SUMPRODUCT((_6shaozhuchou_month_day!$A$2:$A$906&gt;=C38)*(_6shaozhuchou_month_day!$A$2:$A$906&lt;C39),_6shaozhuchou_month_day!$Z$2:$Z$906)</f>
        <v>0</v>
      </c>
      <c r="N38" s="144">
        <f>M38*查询与汇总!$O$1</f>
        <v>0</v>
      </c>
      <c r="O38" s="156">
        <f t="shared" si="18"/>
        <v>0</v>
      </c>
      <c r="P38" s="157">
        <f>IF(G38=0,0,SUMPRODUCT((_6shaozhuchou_month_day!$A$2:$A$906&gt;=$C38)*(_6shaozhuchou_month_day!$A$2:$A$906&lt;$C39),_6shaozhuchou_month_day!T$2:T$906)/SUMPRODUCT((_6shaozhuchou_month_day!$A$2:$A$906&gt;=$C38)*(_6shaozhuchou_month_day!$A$2:$A$906&lt;$C39)*(_6shaozhuchou_month_day!T$2:T$906&gt;0)))</f>
        <v>0</v>
      </c>
      <c r="Q38" s="157">
        <f>IF(G38=0,0,SUMPRODUCT((_6shaozhuchou_month_day!$A$2:$A$906&gt;=$C38)*(_6shaozhuchou_month_day!$A$2:$A$906&lt;$C39),_6shaozhuchou_month_day!U$2:U$906)/SUMPRODUCT((_6shaozhuchou_month_day!$A$2:$A$906&gt;=$C38)*(_6shaozhuchou_month_day!$A$2:$A$906&lt;$C39)*(_6shaozhuchou_month_day!U$2:U$906&lt;0)))</f>
        <v>0</v>
      </c>
      <c r="R38" s="157">
        <f>IF(G38=0,0,SUMPRODUCT((_6shaozhuchou_month_day!$A$2:$A$906&gt;=$C38)*(_6shaozhuchou_month_day!$A$2:$A$906&lt;$C39),_6shaozhuchou_month_day!V$2:V$906)/SUMPRODUCT((_6shaozhuchou_month_day!$A$2:$A$906&gt;=$C38)*(_6shaozhuchou_month_day!$A$2:$A$906&lt;$C39)*(_6shaozhuchou_month_day!V$2:V$906&gt;0)))</f>
        <v>0</v>
      </c>
      <c r="S38" s="157">
        <f>IF(G38=0,0,SUMPRODUCT((_6shaozhuchou_month_day!$A$2:$A$906&gt;=$C38)*(_6shaozhuchou_month_day!$A$2:$A$906&lt;$C39),_6shaozhuchou_month_day!W$2:W$906)/SUMPRODUCT((_6shaozhuchou_month_day!$A$2:$A$906&gt;=$C38)*(_6shaozhuchou_month_day!$A$2:$A$906&lt;$C39)*(_6shaozhuchou_month_day!W$2:W$906&lt;0)))</f>
        <v>0</v>
      </c>
      <c r="T38" s="157" t="str">
        <f>主抽数据!Z42</f>
        <v/>
      </c>
      <c r="U38" s="157" t="str">
        <f>主抽数据!AA42</f>
        <v/>
      </c>
      <c r="V38" s="161">
        <f>查询与汇总!$S$1*M38</f>
        <v>0</v>
      </c>
      <c r="W38" s="162" t="e">
        <f t="shared" si="19"/>
        <v>#VALUE!</v>
      </c>
      <c r="X38" s="164"/>
      <c r="Y38" s="177"/>
      <c r="Z38" s="176"/>
      <c r="AA38" s="173" t="str">
        <f>主抽数据!AB42</f>
        <v/>
      </c>
      <c r="AB38" s="174" t="str">
        <f>主抽数据!AC42</f>
        <v/>
      </c>
      <c r="AC38" s="175" t="e">
        <f t="shared" si="20"/>
        <v>#VALUE!</v>
      </c>
      <c r="AE38" s="134" t="e">
        <f t="shared" si="21"/>
        <v>#VALUE!</v>
      </c>
      <c r="AF38" s="134" t="e">
        <f t="shared" si="22"/>
        <v>#VALUE!</v>
      </c>
      <c r="AG38" s="134">
        <f t="shared" si="9"/>
        <v>0</v>
      </c>
      <c r="AH38" s="134">
        <f t="shared" si="10"/>
        <v>0</v>
      </c>
    </row>
    <row r="39" customHeight="1" spans="1:34">
      <c r="A39" s="145" t="e">
        <f t="shared" si="12"/>
        <v>#VALUE!</v>
      </c>
      <c r="B39" s="146">
        <f t="shared" si="13"/>
        <v>0</v>
      </c>
      <c r="C39" s="145" t="e">
        <f t="shared" si="0"/>
        <v>#VALUE!</v>
      </c>
      <c r="D39" s="146" t="str">
        <f t="shared" si="14"/>
        <v>夜班</v>
      </c>
      <c r="E39" s="143">
        <f t="shared" si="15"/>
        <v>4</v>
      </c>
      <c r="F39" s="143" t="str">
        <f t="shared" si="1"/>
        <v>丁班</v>
      </c>
      <c r="G39" s="144">
        <f>SUMPRODUCT((_6shaozhuchou_month_day!$A$2:$A$906&gt;=C39)*(_6shaozhuchou_month_day!$A$2:$A$906&lt;C40),_6shaozhuchou_month_day!$Y$2:$Y$906)/8</f>
        <v>0</v>
      </c>
      <c r="H39" s="144">
        <f t="shared" si="2"/>
        <v>0</v>
      </c>
      <c r="I39" s="153">
        <f t="shared" si="16"/>
        <v>0</v>
      </c>
      <c r="J39" s="154" t="e">
        <f>SUMPRODUCT((主抽数据!$AU$5:$AU$97=$A39)*(主抽数据!$AV$5:$AV$97=$F39),主抽数据!$AK$5:$AK$97)</f>
        <v>#VALUE!</v>
      </c>
      <c r="K39" s="154" t="e">
        <f>SUMPRODUCT((主抽数据!$AU$5:$AU$97=$A39)*(主抽数据!$AV$5:$AV$97=$F39),主抽数据!$AL$5:$AL$97)</f>
        <v>#VALUE!</v>
      </c>
      <c r="L39" s="155" t="e">
        <f t="shared" si="17"/>
        <v>#VALUE!</v>
      </c>
      <c r="M39" s="155">
        <f>SUMPRODUCT((_6shaozhuchou_month_day!$A$2:$A$906&gt;=C39)*(_6shaozhuchou_month_day!$A$2:$A$906&lt;C40),_6shaozhuchou_month_day!$Z$2:$Z$906)</f>
        <v>0</v>
      </c>
      <c r="N39" s="144">
        <f>M39*查询与汇总!$O$1</f>
        <v>0</v>
      </c>
      <c r="O39" s="156">
        <f t="shared" si="18"/>
        <v>0</v>
      </c>
      <c r="P39" s="157">
        <f>IF(G39=0,0,SUMPRODUCT((_6shaozhuchou_month_day!$A$2:$A$906&gt;=$C39)*(_6shaozhuchou_month_day!$A$2:$A$906&lt;$C40),_6shaozhuchou_month_day!T$2:T$906)/SUMPRODUCT((_6shaozhuchou_month_day!$A$2:$A$906&gt;=$C39)*(_6shaozhuchou_month_day!$A$2:$A$906&lt;$C40)*(_6shaozhuchou_month_day!T$2:T$906&gt;0)))</f>
        <v>0</v>
      </c>
      <c r="Q39" s="157">
        <f>IF(G39=0,0,SUMPRODUCT((_6shaozhuchou_month_day!$A$2:$A$906&gt;=$C39)*(_6shaozhuchou_month_day!$A$2:$A$906&lt;$C40),_6shaozhuchou_month_day!U$2:U$906)/SUMPRODUCT((_6shaozhuchou_month_day!$A$2:$A$906&gt;=$C39)*(_6shaozhuchou_month_day!$A$2:$A$906&lt;$C40)*(_6shaozhuchou_month_day!U$2:U$906&lt;0)))</f>
        <v>0</v>
      </c>
      <c r="R39" s="157">
        <f>IF(G39=0,0,SUMPRODUCT((_6shaozhuchou_month_day!$A$2:$A$906&gt;=$C39)*(_6shaozhuchou_month_day!$A$2:$A$906&lt;$C40),_6shaozhuchou_month_day!V$2:V$906)/SUMPRODUCT((_6shaozhuchou_month_day!$A$2:$A$906&gt;=$C39)*(_6shaozhuchou_month_day!$A$2:$A$906&lt;$C40)*(_6shaozhuchou_month_day!V$2:V$906&gt;0)))</f>
        <v>0</v>
      </c>
      <c r="S39" s="157">
        <f>IF(G39=0,0,SUMPRODUCT((_6shaozhuchou_month_day!$A$2:$A$906&gt;=$C39)*(_6shaozhuchou_month_day!$A$2:$A$906&lt;$C40),_6shaozhuchou_month_day!W$2:W$906)/SUMPRODUCT((_6shaozhuchou_month_day!$A$2:$A$906&gt;=$C39)*(_6shaozhuchou_month_day!$A$2:$A$906&lt;$C40)*(_6shaozhuchou_month_day!W$2:W$906&lt;0)))</f>
        <v>0</v>
      </c>
      <c r="T39" s="157" t="str">
        <f>主抽数据!Z43</f>
        <v/>
      </c>
      <c r="U39" s="157" t="str">
        <f>主抽数据!AA43</f>
        <v/>
      </c>
      <c r="V39" s="161">
        <f>查询与汇总!$S$1*M39</f>
        <v>0</v>
      </c>
      <c r="W39" s="162" t="e">
        <f t="shared" si="19"/>
        <v>#VALUE!</v>
      </c>
      <c r="X39" s="164"/>
      <c r="Y39" s="177"/>
      <c r="Z39" s="176"/>
      <c r="AA39" s="173" t="str">
        <f>主抽数据!AB43</f>
        <v/>
      </c>
      <c r="AB39" s="174" t="str">
        <f>主抽数据!AC43</f>
        <v/>
      </c>
      <c r="AC39" s="175" t="e">
        <f t="shared" si="20"/>
        <v>#VALUE!</v>
      </c>
      <c r="AE39" s="134" t="e">
        <f t="shared" si="21"/>
        <v>#VALUE!</v>
      </c>
      <c r="AF39" s="134" t="e">
        <f t="shared" si="22"/>
        <v>#VALUE!</v>
      </c>
      <c r="AG39" s="134">
        <f t="shared" si="9"/>
        <v>0</v>
      </c>
      <c r="AH39" s="134">
        <f t="shared" si="10"/>
        <v>0</v>
      </c>
    </row>
    <row r="40" customHeight="1" spans="1:34">
      <c r="A40" s="145" t="e">
        <f t="shared" si="12"/>
        <v>#VALUE!</v>
      </c>
      <c r="B40" s="146">
        <f t="shared" si="13"/>
        <v>0.333333333333333</v>
      </c>
      <c r="C40" s="145" t="e">
        <f t="shared" si="0"/>
        <v>#VALUE!</v>
      </c>
      <c r="D40" s="146" t="str">
        <f t="shared" si="14"/>
        <v>白班</v>
      </c>
      <c r="E40" s="143">
        <f t="shared" si="15"/>
        <v>1</v>
      </c>
      <c r="F40" s="143" t="str">
        <f t="shared" si="1"/>
        <v>甲班</v>
      </c>
      <c r="G40" s="144">
        <f>SUMPRODUCT((_6shaozhuchou_month_day!$A$2:$A$906&gt;=C40)*(_6shaozhuchou_month_day!$A$2:$A$906&lt;C41),_6shaozhuchou_month_day!$Y$2:$Y$906)/8</f>
        <v>0</v>
      </c>
      <c r="H40" s="144">
        <f t="shared" si="2"/>
        <v>0</v>
      </c>
      <c r="I40" s="153">
        <f t="shared" si="16"/>
        <v>0</v>
      </c>
      <c r="J40" s="154" t="e">
        <f>SUMPRODUCT((主抽数据!$AU$5:$AU$97=$A40)*(主抽数据!$AV$5:$AV$97=$F40),主抽数据!$AK$5:$AK$97)</f>
        <v>#VALUE!</v>
      </c>
      <c r="K40" s="154" t="e">
        <f>SUMPRODUCT((主抽数据!$AU$5:$AU$97=$A40)*(主抽数据!$AV$5:$AV$97=$F40),主抽数据!$AL$5:$AL$97)</f>
        <v>#VALUE!</v>
      </c>
      <c r="L40" s="155" t="e">
        <f t="shared" si="17"/>
        <v>#VALUE!</v>
      </c>
      <c r="M40" s="155">
        <f>SUMPRODUCT((_6shaozhuchou_month_day!$A$2:$A$906&gt;=C40)*(_6shaozhuchou_month_day!$A$2:$A$906&lt;C41),_6shaozhuchou_month_day!$Z$2:$Z$906)</f>
        <v>0</v>
      </c>
      <c r="N40" s="144">
        <f>M40*查询与汇总!$O$1</f>
        <v>0</v>
      </c>
      <c r="O40" s="156">
        <f t="shared" si="18"/>
        <v>0</v>
      </c>
      <c r="P40" s="157">
        <f>IF(G40=0,0,SUMPRODUCT((_6shaozhuchou_month_day!$A$2:$A$906&gt;=$C40)*(_6shaozhuchou_month_day!$A$2:$A$906&lt;$C41),_6shaozhuchou_month_day!T$2:T$906)/SUMPRODUCT((_6shaozhuchou_month_day!$A$2:$A$906&gt;=$C40)*(_6shaozhuchou_month_day!$A$2:$A$906&lt;$C41)*(_6shaozhuchou_month_day!T$2:T$906&gt;0)))</f>
        <v>0</v>
      </c>
      <c r="Q40" s="157">
        <f>IF(G40=0,0,SUMPRODUCT((_6shaozhuchou_month_day!$A$2:$A$906&gt;=$C40)*(_6shaozhuchou_month_day!$A$2:$A$906&lt;$C41),_6shaozhuchou_month_day!U$2:U$906)/SUMPRODUCT((_6shaozhuchou_month_day!$A$2:$A$906&gt;=$C40)*(_6shaozhuchou_month_day!$A$2:$A$906&lt;$C41)*(_6shaozhuchou_month_day!U$2:U$906&lt;0)))</f>
        <v>0</v>
      </c>
      <c r="R40" s="157">
        <f>IF(G40=0,0,SUMPRODUCT((_6shaozhuchou_month_day!$A$2:$A$906&gt;=$C40)*(_6shaozhuchou_month_day!$A$2:$A$906&lt;$C41),_6shaozhuchou_month_day!V$2:V$906)/SUMPRODUCT((_6shaozhuchou_month_day!$A$2:$A$906&gt;=$C40)*(_6shaozhuchou_month_day!$A$2:$A$906&lt;$C41)*(_6shaozhuchou_month_day!V$2:V$906&gt;0)))</f>
        <v>0</v>
      </c>
      <c r="S40" s="157">
        <f>IF(G40=0,0,SUMPRODUCT((_6shaozhuchou_month_day!$A$2:$A$906&gt;=$C40)*(_6shaozhuchou_month_day!$A$2:$A$906&lt;$C41),_6shaozhuchou_month_day!W$2:W$906)/SUMPRODUCT((_6shaozhuchou_month_day!$A$2:$A$906&gt;=$C40)*(_6shaozhuchou_month_day!$A$2:$A$906&lt;$C41)*(_6shaozhuchou_month_day!W$2:W$906&lt;0)))</f>
        <v>0</v>
      </c>
      <c r="T40" s="157" t="str">
        <f>主抽数据!Z44</f>
        <v/>
      </c>
      <c r="U40" s="157" t="str">
        <f>主抽数据!AA44</f>
        <v/>
      </c>
      <c r="V40" s="161">
        <f>查询与汇总!$S$1*M40</f>
        <v>0</v>
      </c>
      <c r="W40" s="162" t="e">
        <f t="shared" si="19"/>
        <v>#VALUE!</v>
      </c>
      <c r="X40" s="164"/>
      <c r="Y40" s="177"/>
      <c r="Z40" s="176"/>
      <c r="AA40" s="173" t="str">
        <f>主抽数据!AB44</f>
        <v/>
      </c>
      <c r="AB40" s="174" t="str">
        <f>主抽数据!AC44</f>
        <v/>
      </c>
      <c r="AC40" s="175" t="e">
        <f t="shared" si="20"/>
        <v>#VALUE!</v>
      </c>
      <c r="AE40" s="134" t="e">
        <f t="shared" si="21"/>
        <v>#VALUE!</v>
      </c>
      <c r="AF40" s="134" t="e">
        <f t="shared" si="22"/>
        <v>#VALUE!</v>
      </c>
      <c r="AG40" s="134">
        <f t="shared" si="9"/>
        <v>0</v>
      </c>
      <c r="AH40" s="134">
        <f t="shared" si="10"/>
        <v>0</v>
      </c>
    </row>
    <row r="41" customHeight="1" spans="1:34">
      <c r="A41" s="145" t="e">
        <f t="shared" si="12"/>
        <v>#VALUE!</v>
      </c>
      <c r="B41" s="146">
        <f t="shared" si="13"/>
        <v>0.666666666666667</v>
      </c>
      <c r="C41" s="145" t="e">
        <f t="shared" si="0"/>
        <v>#VALUE!</v>
      </c>
      <c r="D41" s="146" t="str">
        <f t="shared" si="14"/>
        <v>中班</v>
      </c>
      <c r="E41" s="143">
        <f t="shared" si="15"/>
        <v>2</v>
      </c>
      <c r="F41" s="143" t="str">
        <f t="shared" si="1"/>
        <v>乙班</v>
      </c>
      <c r="G41" s="144">
        <f>SUMPRODUCT((_6shaozhuchou_month_day!$A$2:$A$906&gt;=C41)*(_6shaozhuchou_month_day!$A$2:$A$906&lt;C42),_6shaozhuchou_month_day!$Y$2:$Y$906)/8</f>
        <v>0</v>
      </c>
      <c r="H41" s="144">
        <f t="shared" si="2"/>
        <v>0</v>
      </c>
      <c r="I41" s="153">
        <f t="shared" si="16"/>
        <v>0</v>
      </c>
      <c r="J41" s="154" t="e">
        <f>SUMPRODUCT((主抽数据!$AU$5:$AU$97=$A41)*(主抽数据!$AV$5:$AV$97=$F41),主抽数据!$AK$5:$AK$97)</f>
        <v>#VALUE!</v>
      </c>
      <c r="K41" s="154" t="e">
        <f>SUMPRODUCT((主抽数据!$AU$5:$AU$97=$A41)*(主抽数据!$AV$5:$AV$97=$F41),主抽数据!$AL$5:$AL$97)</f>
        <v>#VALUE!</v>
      </c>
      <c r="L41" s="155" t="e">
        <f t="shared" si="17"/>
        <v>#VALUE!</v>
      </c>
      <c r="M41" s="155">
        <f>SUMPRODUCT((_6shaozhuchou_month_day!$A$2:$A$906&gt;=C41)*(_6shaozhuchou_month_day!$A$2:$A$906&lt;C42),_6shaozhuchou_month_day!$Z$2:$Z$906)</f>
        <v>0</v>
      </c>
      <c r="N41" s="144">
        <f>M41*查询与汇总!$O$1</f>
        <v>0</v>
      </c>
      <c r="O41" s="156">
        <f t="shared" si="18"/>
        <v>0</v>
      </c>
      <c r="P41" s="157">
        <f>IF(G41=0,0,SUMPRODUCT((_6shaozhuchou_month_day!$A$2:$A$906&gt;=$C41)*(_6shaozhuchou_month_day!$A$2:$A$906&lt;$C42),_6shaozhuchou_month_day!T$2:T$906)/SUMPRODUCT((_6shaozhuchou_month_day!$A$2:$A$906&gt;=$C41)*(_6shaozhuchou_month_day!$A$2:$A$906&lt;$C42)*(_6shaozhuchou_month_day!T$2:T$906&gt;0)))</f>
        <v>0</v>
      </c>
      <c r="Q41" s="157">
        <f>IF(G41=0,0,SUMPRODUCT((_6shaozhuchou_month_day!$A$2:$A$906&gt;=$C41)*(_6shaozhuchou_month_day!$A$2:$A$906&lt;$C42),_6shaozhuchou_month_day!U$2:U$906)/SUMPRODUCT((_6shaozhuchou_month_day!$A$2:$A$906&gt;=$C41)*(_6shaozhuchou_month_day!$A$2:$A$906&lt;$C42)*(_6shaozhuchou_month_day!U$2:U$906&lt;0)))</f>
        <v>0</v>
      </c>
      <c r="R41" s="157">
        <f>IF(G41=0,0,SUMPRODUCT((_6shaozhuchou_month_day!$A$2:$A$906&gt;=$C41)*(_6shaozhuchou_month_day!$A$2:$A$906&lt;$C42),_6shaozhuchou_month_day!V$2:V$906)/SUMPRODUCT((_6shaozhuchou_month_day!$A$2:$A$906&gt;=$C41)*(_6shaozhuchou_month_day!$A$2:$A$906&lt;$C42)*(_6shaozhuchou_month_day!V$2:V$906&gt;0)))</f>
        <v>0</v>
      </c>
      <c r="S41" s="157">
        <f>IF(G41=0,0,SUMPRODUCT((_6shaozhuchou_month_day!$A$2:$A$906&gt;=$C41)*(_6shaozhuchou_month_day!$A$2:$A$906&lt;$C42),_6shaozhuchou_month_day!W$2:W$906)/SUMPRODUCT((_6shaozhuchou_month_day!$A$2:$A$906&gt;=$C41)*(_6shaozhuchou_month_day!$A$2:$A$906&lt;$C42)*(_6shaozhuchou_month_day!W$2:W$906&lt;0)))</f>
        <v>0</v>
      </c>
      <c r="T41" s="157" t="str">
        <f>主抽数据!Z45</f>
        <v/>
      </c>
      <c r="U41" s="157" t="str">
        <f>主抽数据!AA45</f>
        <v/>
      </c>
      <c r="V41" s="161">
        <f>查询与汇总!$S$1*M41</f>
        <v>0</v>
      </c>
      <c r="W41" s="162" t="e">
        <f t="shared" si="19"/>
        <v>#VALUE!</v>
      </c>
      <c r="X41" s="164"/>
      <c r="Y41" s="177"/>
      <c r="Z41" s="176"/>
      <c r="AA41" s="173" t="str">
        <f>主抽数据!AB45</f>
        <v/>
      </c>
      <c r="AB41" s="174" t="str">
        <f>主抽数据!AC45</f>
        <v/>
      </c>
      <c r="AC41" s="175" t="e">
        <f t="shared" si="20"/>
        <v>#VALUE!</v>
      </c>
      <c r="AE41" s="134" t="e">
        <f t="shared" si="21"/>
        <v>#VALUE!</v>
      </c>
      <c r="AF41" s="134" t="e">
        <f t="shared" si="22"/>
        <v>#VALUE!</v>
      </c>
      <c r="AG41" s="134">
        <f t="shared" si="9"/>
        <v>0</v>
      </c>
      <c r="AH41" s="134">
        <f t="shared" si="10"/>
        <v>0</v>
      </c>
    </row>
    <row r="42" ht="33" customHeight="1" spans="1:34">
      <c r="A42" s="145" t="e">
        <f t="shared" si="12"/>
        <v>#VALUE!</v>
      </c>
      <c r="B42" s="146">
        <f t="shared" si="13"/>
        <v>0</v>
      </c>
      <c r="C42" s="145" t="e">
        <f t="shared" si="0"/>
        <v>#VALUE!</v>
      </c>
      <c r="D42" s="146" t="str">
        <f t="shared" si="14"/>
        <v>夜班</v>
      </c>
      <c r="E42" s="143">
        <f t="shared" si="15"/>
        <v>3</v>
      </c>
      <c r="F42" s="143" t="str">
        <f t="shared" si="1"/>
        <v>丙班</v>
      </c>
      <c r="G42" s="144">
        <f>SUMPRODUCT((_6shaozhuchou_month_day!$A$2:$A$906&gt;=C42)*(_6shaozhuchou_month_day!$A$2:$A$906&lt;C43),_6shaozhuchou_month_day!$Y$2:$Y$906)/8</f>
        <v>0</v>
      </c>
      <c r="H42" s="144">
        <f t="shared" si="2"/>
        <v>0</v>
      </c>
      <c r="I42" s="153">
        <f t="shared" si="16"/>
        <v>0</v>
      </c>
      <c r="J42" s="154" t="e">
        <f>SUMPRODUCT((主抽数据!$AU$5:$AU$97=$A42)*(主抽数据!$AV$5:$AV$97=$F42),主抽数据!$AK$5:$AK$97)</f>
        <v>#VALUE!</v>
      </c>
      <c r="K42" s="154" t="e">
        <f>SUMPRODUCT((主抽数据!$AU$5:$AU$97=$A42)*(主抽数据!$AV$5:$AV$97=$F42),主抽数据!$AL$5:$AL$97)</f>
        <v>#VALUE!</v>
      </c>
      <c r="L42" s="155" t="e">
        <f t="shared" si="17"/>
        <v>#VALUE!</v>
      </c>
      <c r="M42" s="155">
        <f>SUMPRODUCT((_6shaozhuchou_month_day!$A$2:$A$906&gt;=C42)*(_6shaozhuchou_month_day!$A$2:$A$906&lt;C43),_6shaozhuchou_month_day!$Z$2:$Z$906)</f>
        <v>0</v>
      </c>
      <c r="N42" s="144">
        <f>M42*查询与汇总!$O$1</f>
        <v>0</v>
      </c>
      <c r="O42" s="156">
        <f t="shared" si="18"/>
        <v>0</v>
      </c>
      <c r="P42" s="157">
        <f>IF(G42=0,0,SUMPRODUCT((_6shaozhuchou_month_day!$A$2:$A$906&gt;=$C42)*(_6shaozhuchou_month_day!$A$2:$A$906&lt;$C43),_6shaozhuchou_month_day!T$2:T$906)/SUMPRODUCT((_6shaozhuchou_month_day!$A$2:$A$906&gt;=$C42)*(_6shaozhuchou_month_day!$A$2:$A$906&lt;$C43)*(_6shaozhuchou_month_day!T$2:T$906&gt;0)))</f>
        <v>0</v>
      </c>
      <c r="Q42" s="157">
        <f>IF(G42=0,0,SUMPRODUCT((_6shaozhuchou_month_day!$A$2:$A$906&gt;=$C42)*(_6shaozhuchou_month_day!$A$2:$A$906&lt;$C43),_6shaozhuchou_month_day!U$2:U$906)/SUMPRODUCT((_6shaozhuchou_month_day!$A$2:$A$906&gt;=$C42)*(_6shaozhuchou_month_day!$A$2:$A$906&lt;$C43)*(_6shaozhuchou_month_day!U$2:U$906&lt;0)))</f>
        <v>0</v>
      </c>
      <c r="R42" s="157">
        <f>IF(G42=0,0,SUMPRODUCT((_6shaozhuchou_month_day!$A$2:$A$906&gt;=$C42)*(_6shaozhuchou_month_day!$A$2:$A$906&lt;$C43),_6shaozhuchou_month_day!V$2:V$906)/SUMPRODUCT((_6shaozhuchou_month_day!$A$2:$A$906&gt;=$C42)*(_6shaozhuchou_month_day!$A$2:$A$906&lt;$C43)*(_6shaozhuchou_month_day!V$2:V$906&gt;0)))</f>
        <v>0</v>
      </c>
      <c r="S42" s="157">
        <f>IF(G42=0,0,SUMPRODUCT((_6shaozhuchou_month_day!$A$2:$A$906&gt;=$C42)*(_6shaozhuchou_month_day!$A$2:$A$906&lt;$C43),_6shaozhuchou_month_day!W$2:W$906)/SUMPRODUCT((_6shaozhuchou_month_day!$A$2:$A$906&gt;=$C42)*(_6shaozhuchou_month_day!$A$2:$A$906&lt;$C43)*(_6shaozhuchou_month_day!W$2:W$906&lt;0)))</f>
        <v>0</v>
      </c>
      <c r="T42" s="157" t="str">
        <f>主抽数据!Z46</f>
        <v/>
      </c>
      <c r="U42" s="157" t="str">
        <f>主抽数据!AA46</f>
        <v/>
      </c>
      <c r="V42" s="161">
        <f>查询与汇总!$S$1*M42</f>
        <v>0</v>
      </c>
      <c r="W42" s="162" t="e">
        <f t="shared" si="19"/>
        <v>#VALUE!</v>
      </c>
      <c r="X42" s="164"/>
      <c r="Y42" s="177"/>
      <c r="AA42" s="173" t="str">
        <f>主抽数据!AB46</f>
        <v/>
      </c>
      <c r="AB42" s="174" t="str">
        <f>主抽数据!AC46</f>
        <v/>
      </c>
      <c r="AC42" s="175" t="e">
        <f t="shared" si="20"/>
        <v>#VALUE!</v>
      </c>
      <c r="AE42" s="134" t="e">
        <f t="shared" si="21"/>
        <v>#VALUE!</v>
      </c>
      <c r="AF42" s="134" t="e">
        <f t="shared" si="22"/>
        <v>#VALUE!</v>
      </c>
      <c r="AG42" s="134">
        <f t="shared" si="9"/>
        <v>0</v>
      </c>
      <c r="AH42" s="134">
        <f t="shared" si="10"/>
        <v>0</v>
      </c>
    </row>
    <row r="43" ht="24.95" customHeight="1" spans="1:34">
      <c r="A43" s="145" t="e">
        <f t="shared" si="12"/>
        <v>#VALUE!</v>
      </c>
      <c r="B43" s="146">
        <f t="shared" si="13"/>
        <v>0.333333333333333</v>
      </c>
      <c r="C43" s="145" t="e">
        <f t="shared" si="0"/>
        <v>#VALUE!</v>
      </c>
      <c r="D43" s="146" t="str">
        <f t="shared" si="14"/>
        <v>白班</v>
      </c>
      <c r="E43" s="143">
        <f t="shared" si="15"/>
        <v>4</v>
      </c>
      <c r="F43" s="143" t="str">
        <f t="shared" si="1"/>
        <v>丁班</v>
      </c>
      <c r="G43" s="144">
        <f>SUMPRODUCT((_6shaozhuchou_month_day!$A$2:$A$906&gt;=C43)*(_6shaozhuchou_month_day!$A$2:$A$906&lt;C44),_6shaozhuchou_month_day!$Y$2:$Y$906)/8</f>
        <v>0</v>
      </c>
      <c r="H43" s="144">
        <f t="shared" si="2"/>
        <v>0</v>
      </c>
      <c r="I43" s="153">
        <f t="shared" si="16"/>
        <v>0</v>
      </c>
      <c r="J43" s="154" t="e">
        <f>SUMPRODUCT((主抽数据!$AU$5:$AU$97=$A43)*(主抽数据!$AV$5:$AV$97=$F43),主抽数据!$AK$5:$AK$97)</f>
        <v>#VALUE!</v>
      </c>
      <c r="K43" s="154" t="e">
        <f>SUMPRODUCT((主抽数据!$AU$5:$AU$97=$A43)*(主抽数据!$AV$5:$AV$97=$F43),主抽数据!$AL$5:$AL$97)</f>
        <v>#VALUE!</v>
      </c>
      <c r="L43" s="155" t="e">
        <f t="shared" si="17"/>
        <v>#VALUE!</v>
      </c>
      <c r="M43" s="155">
        <f>SUMPRODUCT((_6shaozhuchou_month_day!$A$2:$A$906&gt;=C43)*(_6shaozhuchou_month_day!$A$2:$A$906&lt;C44),_6shaozhuchou_month_day!$Z$2:$Z$906)</f>
        <v>0</v>
      </c>
      <c r="N43" s="144">
        <f>M43*查询与汇总!$O$1</f>
        <v>0</v>
      </c>
      <c r="O43" s="156">
        <f t="shared" si="18"/>
        <v>0</v>
      </c>
      <c r="P43" s="157">
        <f>IF(G43=0,0,SUMPRODUCT((_6shaozhuchou_month_day!$A$2:$A$906&gt;=$C43)*(_6shaozhuchou_month_day!$A$2:$A$906&lt;$C44),_6shaozhuchou_month_day!T$2:T$906)/SUMPRODUCT((_6shaozhuchou_month_day!$A$2:$A$906&gt;=$C43)*(_6shaozhuchou_month_day!$A$2:$A$906&lt;$C44)*(_6shaozhuchou_month_day!T$2:T$906&gt;0)))</f>
        <v>0</v>
      </c>
      <c r="Q43" s="157">
        <f>IF(G43=0,0,SUMPRODUCT((_6shaozhuchou_month_day!$A$2:$A$906&gt;=$C43)*(_6shaozhuchou_month_day!$A$2:$A$906&lt;$C44),_6shaozhuchou_month_day!U$2:U$906)/SUMPRODUCT((_6shaozhuchou_month_day!$A$2:$A$906&gt;=$C43)*(_6shaozhuchou_month_day!$A$2:$A$906&lt;$C44)*(_6shaozhuchou_month_day!U$2:U$906&lt;0)))</f>
        <v>0</v>
      </c>
      <c r="R43" s="157">
        <f>IF(G43=0,0,SUMPRODUCT((_6shaozhuchou_month_day!$A$2:$A$906&gt;=$C43)*(_6shaozhuchou_month_day!$A$2:$A$906&lt;$C44),_6shaozhuchou_month_day!V$2:V$906)/SUMPRODUCT((_6shaozhuchou_month_day!$A$2:$A$906&gt;=$C43)*(_6shaozhuchou_month_day!$A$2:$A$906&lt;$C44)*(_6shaozhuchou_month_day!V$2:V$906&gt;0)))</f>
        <v>0</v>
      </c>
      <c r="S43" s="157">
        <f>IF(G43=0,0,SUMPRODUCT((_6shaozhuchou_month_day!$A$2:$A$906&gt;=$C43)*(_6shaozhuchou_month_day!$A$2:$A$906&lt;$C44),_6shaozhuchou_month_day!W$2:W$906)/SUMPRODUCT((_6shaozhuchou_month_day!$A$2:$A$906&gt;=$C43)*(_6shaozhuchou_month_day!$A$2:$A$906&lt;$C44)*(_6shaozhuchou_month_day!W$2:W$906&lt;0)))</f>
        <v>0</v>
      </c>
      <c r="T43" s="157" t="str">
        <f>主抽数据!Z47</f>
        <v/>
      </c>
      <c r="U43" s="157" t="str">
        <f>主抽数据!AA47</f>
        <v/>
      </c>
      <c r="V43" s="161">
        <f>查询与汇总!$S$1*M43</f>
        <v>0</v>
      </c>
      <c r="W43" s="162" t="e">
        <f t="shared" si="19"/>
        <v>#VALUE!</v>
      </c>
      <c r="X43" s="164"/>
      <c r="Y43" s="177"/>
      <c r="Z43" s="178"/>
      <c r="AA43" s="173" t="str">
        <f>主抽数据!AB47</f>
        <v/>
      </c>
      <c r="AB43" s="174" t="str">
        <f>主抽数据!AC47</f>
        <v/>
      </c>
      <c r="AC43" s="175" t="e">
        <f t="shared" si="20"/>
        <v>#VALUE!</v>
      </c>
      <c r="AE43" s="134" t="e">
        <f t="shared" si="21"/>
        <v>#VALUE!</v>
      </c>
      <c r="AF43" s="134" t="e">
        <f t="shared" si="22"/>
        <v>#VALUE!</v>
      </c>
      <c r="AG43" s="134">
        <f t="shared" si="9"/>
        <v>0</v>
      </c>
      <c r="AH43" s="134">
        <f t="shared" si="10"/>
        <v>0</v>
      </c>
    </row>
    <row r="44" ht="29.1" customHeight="1" spans="1:34">
      <c r="A44" s="145" t="e">
        <f t="shared" si="12"/>
        <v>#VALUE!</v>
      </c>
      <c r="B44" s="146">
        <f t="shared" si="13"/>
        <v>0.666666666666667</v>
      </c>
      <c r="C44" s="145" t="e">
        <f t="shared" si="0"/>
        <v>#VALUE!</v>
      </c>
      <c r="D44" s="146" t="str">
        <f t="shared" si="14"/>
        <v>中班</v>
      </c>
      <c r="E44" s="143">
        <f t="shared" si="15"/>
        <v>1</v>
      </c>
      <c r="F44" s="143" t="str">
        <f t="shared" si="1"/>
        <v>甲班</v>
      </c>
      <c r="G44" s="144">
        <f>SUMPRODUCT((_6shaozhuchou_month_day!$A$2:$A$906&gt;=C44)*(_6shaozhuchou_month_day!$A$2:$A$906&lt;C45),_6shaozhuchou_month_day!$Y$2:$Y$906)/8</f>
        <v>0</v>
      </c>
      <c r="H44" s="144">
        <f t="shared" si="2"/>
        <v>0</v>
      </c>
      <c r="I44" s="153">
        <f t="shared" si="16"/>
        <v>0</v>
      </c>
      <c r="J44" s="154" t="e">
        <f>SUMPRODUCT((主抽数据!$AU$5:$AU$97=$A44)*(主抽数据!$AV$5:$AV$97=$F44),主抽数据!$AK$5:$AK$97)</f>
        <v>#VALUE!</v>
      </c>
      <c r="K44" s="154" t="e">
        <f>SUMPRODUCT((主抽数据!$AU$5:$AU$97=$A44)*(主抽数据!$AV$5:$AV$97=$F44),主抽数据!$AL$5:$AL$97)</f>
        <v>#VALUE!</v>
      </c>
      <c r="L44" s="155" t="e">
        <f t="shared" si="17"/>
        <v>#VALUE!</v>
      </c>
      <c r="M44" s="155">
        <f>SUMPRODUCT((_6shaozhuchou_month_day!$A$2:$A$906&gt;=C44)*(_6shaozhuchou_month_day!$A$2:$A$906&lt;C45),_6shaozhuchou_month_day!$Z$2:$Z$906)</f>
        <v>0</v>
      </c>
      <c r="N44" s="144">
        <f>M44*查询与汇总!$O$1</f>
        <v>0</v>
      </c>
      <c r="O44" s="156">
        <f t="shared" si="18"/>
        <v>0</v>
      </c>
      <c r="P44" s="157">
        <f>IF(G44=0,0,SUMPRODUCT((_6shaozhuchou_month_day!$A$2:$A$906&gt;=$C44)*(_6shaozhuchou_month_day!$A$2:$A$906&lt;$C45),_6shaozhuchou_month_day!T$2:T$906)/SUMPRODUCT((_6shaozhuchou_month_day!$A$2:$A$906&gt;=$C44)*(_6shaozhuchou_month_day!$A$2:$A$906&lt;$C45)*(_6shaozhuchou_month_day!T$2:T$906&gt;0)))</f>
        <v>0</v>
      </c>
      <c r="Q44" s="157">
        <f>IF(G44=0,0,SUMPRODUCT((_6shaozhuchou_month_day!$A$2:$A$906&gt;=$C44)*(_6shaozhuchou_month_day!$A$2:$A$906&lt;$C45),_6shaozhuchou_month_day!U$2:U$906)/SUMPRODUCT((_6shaozhuchou_month_day!$A$2:$A$906&gt;=$C44)*(_6shaozhuchou_month_day!$A$2:$A$906&lt;$C45)*(_6shaozhuchou_month_day!U$2:U$906&lt;0)))</f>
        <v>0</v>
      </c>
      <c r="R44" s="157">
        <f>IF(G44=0,0,SUMPRODUCT((_6shaozhuchou_month_day!$A$2:$A$906&gt;=$C44)*(_6shaozhuchou_month_day!$A$2:$A$906&lt;$C45),_6shaozhuchou_month_day!V$2:V$906)/SUMPRODUCT((_6shaozhuchou_month_day!$A$2:$A$906&gt;=$C44)*(_6shaozhuchou_month_day!$A$2:$A$906&lt;$C45)*(_6shaozhuchou_month_day!V$2:V$906&gt;0)))</f>
        <v>0</v>
      </c>
      <c r="S44" s="157">
        <f>IF(G44=0,0,SUMPRODUCT((_6shaozhuchou_month_day!$A$2:$A$906&gt;=$C44)*(_6shaozhuchou_month_day!$A$2:$A$906&lt;$C45),_6shaozhuchou_month_day!W$2:W$906)/SUMPRODUCT((_6shaozhuchou_month_day!$A$2:$A$906&gt;=$C44)*(_6shaozhuchou_month_day!$A$2:$A$906&lt;$C45)*(_6shaozhuchou_month_day!W$2:W$906&lt;0)))</f>
        <v>0</v>
      </c>
      <c r="T44" s="157" t="str">
        <f>主抽数据!Z48</f>
        <v/>
      </c>
      <c r="U44" s="157" t="str">
        <f>主抽数据!AA48</f>
        <v/>
      </c>
      <c r="V44" s="161">
        <f>查询与汇总!$S$1*M44</f>
        <v>0</v>
      </c>
      <c r="W44" s="162" t="e">
        <f t="shared" si="19"/>
        <v>#VALUE!</v>
      </c>
      <c r="X44" s="164"/>
      <c r="Y44" s="177"/>
      <c r="Z44" s="178"/>
      <c r="AA44" s="173" t="str">
        <f>主抽数据!AB48</f>
        <v/>
      </c>
      <c r="AB44" s="174" t="str">
        <f>主抽数据!AC48</f>
        <v/>
      </c>
      <c r="AC44" s="175" t="e">
        <f t="shared" si="20"/>
        <v>#VALUE!</v>
      </c>
      <c r="AE44" s="134" t="e">
        <f t="shared" si="21"/>
        <v>#VALUE!</v>
      </c>
      <c r="AF44" s="134" t="e">
        <f t="shared" si="22"/>
        <v>#VALUE!</v>
      </c>
      <c r="AG44" s="134">
        <f t="shared" si="9"/>
        <v>0</v>
      </c>
      <c r="AH44" s="134">
        <f t="shared" si="10"/>
        <v>0</v>
      </c>
    </row>
    <row r="45" ht="30" customHeight="1" spans="1:34">
      <c r="A45" s="145" t="e">
        <f t="shared" si="12"/>
        <v>#VALUE!</v>
      </c>
      <c r="B45" s="146">
        <f t="shared" si="13"/>
        <v>0</v>
      </c>
      <c r="C45" s="145" t="e">
        <f t="shared" si="0"/>
        <v>#VALUE!</v>
      </c>
      <c r="D45" s="146" t="str">
        <f t="shared" si="14"/>
        <v>夜班</v>
      </c>
      <c r="E45" s="143">
        <f t="shared" si="15"/>
        <v>3</v>
      </c>
      <c r="F45" s="143" t="str">
        <f t="shared" si="1"/>
        <v>丙班</v>
      </c>
      <c r="G45" s="144">
        <f>SUMPRODUCT((_6shaozhuchou_month_day!$A$2:$A$906&gt;=C45)*(_6shaozhuchou_month_day!$A$2:$A$906&lt;C46),_6shaozhuchou_month_day!$Y$2:$Y$906)/8</f>
        <v>0</v>
      </c>
      <c r="H45" s="144">
        <f t="shared" si="2"/>
        <v>0</v>
      </c>
      <c r="I45" s="153">
        <f t="shared" si="16"/>
        <v>0</v>
      </c>
      <c r="J45" s="154" t="e">
        <f>SUMPRODUCT((主抽数据!$AU$5:$AU$97=$A45)*(主抽数据!$AV$5:$AV$97=$F45),主抽数据!$AK$5:$AK$97)</f>
        <v>#VALUE!</v>
      </c>
      <c r="K45" s="154" t="e">
        <f>SUMPRODUCT((主抽数据!$AU$5:$AU$97=$A45)*(主抽数据!$AV$5:$AV$97=$F45),主抽数据!$AL$5:$AL$97)</f>
        <v>#VALUE!</v>
      </c>
      <c r="L45" s="155" t="e">
        <f t="shared" si="17"/>
        <v>#VALUE!</v>
      </c>
      <c r="M45" s="155">
        <f>SUMPRODUCT((_6shaozhuchou_month_day!$A$2:$A$906&gt;=C45)*(_6shaozhuchou_month_day!$A$2:$A$906&lt;C46),_6shaozhuchou_month_day!$Z$2:$Z$906)</f>
        <v>0</v>
      </c>
      <c r="N45" s="144">
        <f>M45*查询与汇总!$O$1</f>
        <v>0</v>
      </c>
      <c r="O45" s="156">
        <f t="shared" si="18"/>
        <v>0</v>
      </c>
      <c r="P45" s="157">
        <f>IF(G45=0,0,SUMPRODUCT((_6shaozhuchou_month_day!$A$2:$A$906&gt;=$C45)*(_6shaozhuchou_month_day!$A$2:$A$906&lt;$C46),_6shaozhuchou_month_day!T$2:T$906)/SUMPRODUCT((_6shaozhuchou_month_day!$A$2:$A$906&gt;=$C45)*(_6shaozhuchou_month_day!$A$2:$A$906&lt;$C46)*(_6shaozhuchou_month_day!T$2:T$906&gt;0)))</f>
        <v>0</v>
      </c>
      <c r="Q45" s="157">
        <f>IF(G45=0,0,SUMPRODUCT((_6shaozhuchou_month_day!$A$2:$A$906&gt;=$C45)*(_6shaozhuchou_month_day!$A$2:$A$906&lt;$C46),_6shaozhuchou_month_day!U$2:U$906)/SUMPRODUCT((_6shaozhuchou_month_day!$A$2:$A$906&gt;=$C45)*(_6shaozhuchou_month_day!$A$2:$A$906&lt;$C46)*(_6shaozhuchou_month_day!U$2:U$906&lt;0)))</f>
        <v>0</v>
      </c>
      <c r="R45" s="157">
        <f>IF(G45=0,0,SUMPRODUCT((_6shaozhuchou_month_day!$A$2:$A$906&gt;=$C45)*(_6shaozhuchou_month_day!$A$2:$A$906&lt;$C46),_6shaozhuchou_month_day!V$2:V$906)/SUMPRODUCT((_6shaozhuchou_month_day!$A$2:$A$906&gt;=$C45)*(_6shaozhuchou_month_day!$A$2:$A$906&lt;$C46)*(_6shaozhuchou_month_day!V$2:V$906&gt;0)))</f>
        <v>0</v>
      </c>
      <c r="S45" s="157">
        <f>IF(G45=0,0,SUMPRODUCT((_6shaozhuchou_month_day!$A$2:$A$906&gt;=$C45)*(_6shaozhuchou_month_day!$A$2:$A$906&lt;$C46),_6shaozhuchou_month_day!W$2:W$906)/SUMPRODUCT((_6shaozhuchou_month_day!$A$2:$A$906&gt;=$C45)*(_6shaozhuchou_month_day!$A$2:$A$906&lt;$C46)*(_6shaozhuchou_month_day!W$2:W$906&lt;0)))</f>
        <v>0</v>
      </c>
      <c r="T45" s="157" t="str">
        <f>主抽数据!Z49</f>
        <v/>
      </c>
      <c r="U45" s="157" t="str">
        <f>主抽数据!AA49</f>
        <v/>
      </c>
      <c r="V45" s="161">
        <f>查询与汇总!$S$1*M45</f>
        <v>0</v>
      </c>
      <c r="W45" s="162" t="e">
        <f t="shared" si="19"/>
        <v>#VALUE!</v>
      </c>
      <c r="X45" s="164"/>
      <c r="Y45" s="177"/>
      <c r="Z45" s="178"/>
      <c r="AA45" s="173" t="str">
        <f>主抽数据!AB49</f>
        <v/>
      </c>
      <c r="AB45" s="174" t="str">
        <f>主抽数据!AC49</f>
        <v/>
      </c>
      <c r="AC45" s="175" t="e">
        <f t="shared" si="20"/>
        <v>#VALUE!</v>
      </c>
      <c r="AE45" s="134" t="e">
        <f t="shared" si="21"/>
        <v>#VALUE!</v>
      </c>
      <c r="AF45" s="134" t="e">
        <f t="shared" si="22"/>
        <v>#VALUE!</v>
      </c>
      <c r="AG45" s="134">
        <f t="shared" si="9"/>
        <v>0</v>
      </c>
      <c r="AH45" s="134">
        <f t="shared" si="10"/>
        <v>0</v>
      </c>
    </row>
    <row r="46" ht="26.1" customHeight="1" spans="1:34">
      <c r="A46" s="145" t="e">
        <f t="shared" si="12"/>
        <v>#VALUE!</v>
      </c>
      <c r="B46" s="146">
        <f t="shared" si="13"/>
        <v>0.333333333333333</v>
      </c>
      <c r="C46" s="145" t="e">
        <f t="shared" si="0"/>
        <v>#VALUE!</v>
      </c>
      <c r="D46" s="146" t="str">
        <f t="shared" si="14"/>
        <v>白班</v>
      </c>
      <c r="E46" s="143">
        <f t="shared" si="15"/>
        <v>4</v>
      </c>
      <c r="F46" s="143" t="str">
        <f t="shared" si="1"/>
        <v>丁班</v>
      </c>
      <c r="G46" s="144">
        <f>SUMPRODUCT((_6shaozhuchou_month_day!$A$2:$A$906&gt;=C46)*(_6shaozhuchou_month_day!$A$2:$A$906&lt;C47),_6shaozhuchou_month_day!$Y$2:$Y$906)/8</f>
        <v>0</v>
      </c>
      <c r="H46" s="144">
        <f t="shared" si="2"/>
        <v>0</v>
      </c>
      <c r="I46" s="153">
        <f t="shared" si="16"/>
        <v>0</v>
      </c>
      <c r="J46" s="154" t="e">
        <f>SUMPRODUCT((主抽数据!$AU$5:$AU$97=$A46)*(主抽数据!$AV$5:$AV$97=$F46),主抽数据!$AK$5:$AK$97)</f>
        <v>#VALUE!</v>
      </c>
      <c r="K46" s="154" t="e">
        <f>SUMPRODUCT((主抽数据!$AU$5:$AU$97=$A46)*(主抽数据!$AV$5:$AV$97=$F46),主抽数据!$AL$5:$AL$97)</f>
        <v>#VALUE!</v>
      </c>
      <c r="L46" s="155" t="e">
        <f t="shared" si="17"/>
        <v>#VALUE!</v>
      </c>
      <c r="M46" s="155">
        <f>SUMPRODUCT((_6shaozhuchou_month_day!$A$2:$A$906&gt;=C46)*(_6shaozhuchou_month_day!$A$2:$A$906&lt;C47),_6shaozhuchou_month_day!$Z$2:$Z$906)</f>
        <v>0</v>
      </c>
      <c r="N46" s="144">
        <f>M46*查询与汇总!$O$1</f>
        <v>0</v>
      </c>
      <c r="O46" s="156">
        <f t="shared" si="18"/>
        <v>0</v>
      </c>
      <c r="P46" s="157">
        <f>IF(G46=0,0,SUMPRODUCT((_6shaozhuchou_month_day!$A$2:$A$906&gt;=$C46)*(_6shaozhuchou_month_day!$A$2:$A$906&lt;$C47),_6shaozhuchou_month_day!T$2:T$906)/SUMPRODUCT((_6shaozhuchou_month_day!$A$2:$A$906&gt;=$C46)*(_6shaozhuchou_month_day!$A$2:$A$906&lt;$C47)*(_6shaozhuchou_month_day!T$2:T$906&gt;0)))</f>
        <v>0</v>
      </c>
      <c r="Q46" s="157">
        <f>IF(G46=0,0,SUMPRODUCT((_6shaozhuchou_month_day!$A$2:$A$906&gt;=$C46)*(_6shaozhuchou_month_day!$A$2:$A$906&lt;$C47),_6shaozhuchou_month_day!U$2:U$906)/SUMPRODUCT((_6shaozhuchou_month_day!$A$2:$A$906&gt;=$C46)*(_6shaozhuchou_month_day!$A$2:$A$906&lt;$C47)*(_6shaozhuchou_month_day!U$2:U$906&lt;0)))</f>
        <v>0</v>
      </c>
      <c r="R46" s="157">
        <f>IF(G46=0,0,SUMPRODUCT((_6shaozhuchou_month_day!$A$2:$A$906&gt;=$C46)*(_6shaozhuchou_month_day!$A$2:$A$906&lt;$C47),_6shaozhuchou_month_day!V$2:V$906)/SUMPRODUCT((_6shaozhuchou_month_day!$A$2:$A$906&gt;=$C46)*(_6shaozhuchou_month_day!$A$2:$A$906&lt;$C47)*(_6shaozhuchou_month_day!V$2:V$906&gt;0)))</f>
        <v>0</v>
      </c>
      <c r="S46" s="157">
        <f>IF(G46=0,0,SUMPRODUCT((_6shaozhuchou_month_day!$A$2:$A$906&gt;=$C46)*(_6shaozhuchou_month_day!$A$2:$A$906&lt;$C47),_6shaozhuchou_month_day!W$2:W$906)/SUMPRODUCT((_6shaozhuchou_month_day!$A$2:$A$906&gt;=$C46)*(_6shaozhuchou_month_day!$A$2:$A$906&lt;$C47)*(_6shaozhuchou_month_day!W$2:W$906&lt;0)))</f>
        <v>0</v>
      </c>
      <c r="T46" s="157" t="str">
        <f>主抽数据!Z50</f>
        <v/>
      </c>
      <c r="U46" s="157" t="str">
        <f>主抽数据!AA50</f>
        <v/>
      </c>
      <c r="V46" s="161">
        <f>查询与汇总!$S$1*M46</f>
        <v>0</v>
      </c>
      <c r="W46" s="162" t="e">
        <f t="shared" si="19"/>
        <v>#VALUE!</v>
      </c>
      <c r="X46" s="164"/>
      <c r="Y46" s="177"/>
      <c r="Z46" s="178"/>
      <c r="AA46" s="173" t="str">
        <f>主抽数据!AB50</f>
        <v/>
      </c>
      <c r="AB46" s="174" t="str">
        <f>主抽数据!AC50</f>
        <v/>
      </c>
      <c r="AC46" s="175" t="e">
        <f t="shared" si="20"/>
        <v>#VALUE!</v>
      </c>
      <c r="AE46" s="134" t="e">
        <f t="shared" si="21"/>
        <v>#VALUE!</v>
      </c>
      <c r="AF46" s="134" t="e">
        <f t="shared" si="22"/>
        <v>#VALUE!</v>
      </c>
      <c r="AG46" s="134">
        <f t="shared" si="9"/>
        <v>0</v>
      </c>
      <c r="AH46" s="134">
        <f t="shared" si="10"/>
        <v>0</v>
      </c>
    </row>
    <row r="47" ht="35.1" customHeight="1" spans="1:34">
      <c r="A47" s="145" t="e">
        <f t="shared" si="12"/>
        <v>#VALUE!</v>
      </c>
      <c r="B47" s="146">
        <f t="shared" si="13"/>
        <v>0.666666666666667</v>
      </c>
      <c r="C47" s="145" t="e">
        <f t="shared" si="0"/>
        <v>#VALUE!</v>
      </c>
      <c r="D47" s="146" t="str">
        <f t="shared" si="14"/>
        <v>中班</v>
      </c>
      <c r="E47" s="143">
        <f t="shared" si="15"/>
        <v>1</v>
      </c>
      <c r="F47" s="143" t="str">
        <f t="shared" si="1"/>
        <v>甲班</v>
      </c>
      <c r="G47" s="144">
        <f>SUMPRODUCT((_6shaozhuchou_month_day!$A$2:$A$906&gt;=C47)*(_6shaozhuchou_month_day!$A$2:$A$906&lt;C48),_6shaozhuchou_month_day!$Y$2:$Y$906)/8</f>
        <v>0</v>
      </c>
      <c r="H47" s="144">
        <f t="shared" si="2"/>
        <v>0</v>
      </c>
      <c r="I47" s="153">
        <f t="shared" si="16"/>
        <v>0</v>
      </c>
      <c r="J47" s="154" t="e">
        <f>SUMPRODUCT((主抽数据!$AU$5:$AU$97=$A47)*(主抽数据!$AV$5:$AV$97=$F47),主抽数据!$AK$5:$AK$97)</f>
        <v>#VALUE!</v>
      </c>
      <c r="K47" s="154" t="e">
        <f>SUMPRODUCT((主抽数据!$AU$5:$AU$97=$A47)*(主抽数据!$AV$5:$AV$97=$F47),主抽数据!$AL$5:$AL$97)</f>
        <v>#VALUE!</v>
      </c>
      <c r="L47" s="155" t="e">
        <f t="shared" si="17"/>
        <v>#VALUE!</v>
      </c>
      <c r="M47" s="155">
        <f>SUMPRODUCT((_6shaozhuchou_month_day!$A$2:$A$906&gt;=C47)*(_6shaozhuchou_month_day!$A$2:$A$906&lt;C48),_6shaozhuchou_month_day!$Z$2:$Z$906)</f>
        <v>0</v>
      </c>
      <c r="N47" s="144">
        <f>M47*查询与汇总!$O$1</f>
        <v>0</v>
      </c>
      <c r="O47" s="156">
        <f t="shared" si="18"/>
        <v>0</v>
      </c>
      <c r="P47" s="157">
        <f>IF(G47=0,0,SUMPRODUCT((_6shaozhuchou_month_day!$A$2:$A$906&gt;=$C47)*(_6shaozhuchou_month_day!$A$2:$A$906&lt;$C48),_6shaozhuchou_month_day!T$2:T$906)/SUMPRODUCT((_6shaozhuchou_month_day!$A$2:$A$906&gt;=$C47)*(_6shaozhuchou_month_day!$A$2:$A$906&lt;$C48)*(_6shaozhuchou_month_day!T$2:T$906&gt;0)))</f>
        <v>0</v>
      </c>
      <c r="Q47" s="157">
        <f>IF(G47=0,0,SUMPRODUCT((_6shaozhuchou_month_day!$A$2:$A$906&gt;=$C47)*(_6shaozhuchou_month_day!$A$2:$A$906&lt;$C48),_6shaozhuchou_month_day!U$2:U$906)/SUMPRODUCT((_6shaozhuchou_month_day!$A$2:$A$906&gt;=$C47)*(_6shaozhuchou_month_day!$A$2:$A$906&lt;$C48)*(_6shaozhuchou_month_day!U$2:U$906&lt;0)))</f>
        <v>0</v>
      </c>
      <c r="R47" s="157">
        <f>IF(G47=0,0,SUMPRODUCT((_6shaozhuchou_month_day!$A$2:$A$906&gt;=$C47)*(_6shaozhuchou_month_day!$A$2:$A$906&lt;$C48),_6shaozhuchou_month_day!V$2:V$906)/SUMPRODUCT((_6shaozhuchou_month_day!$A$2:$A$906&gt;=$C47)*(_6shaozhuchou_month_day!$A$2:$A$906&lt;$C48)*(_6shaozhuchou_month_day!V$2:V$906&gt;0)))</f>
        <v>0</v>
      </c>
      <c r="S47" s="157">
        <f>IF(G47=0,0,SUMPRODUCT((_6shaozhuchou_month_day!$A$2:$A$906&gt;=$C47)*(_6shaozhuchou_month_day!$A$2:$A$906&lt;$C48),_6shaozhuchou_month_day!W$2:W$906)/SUMPRODUCT((_6shaozhuchou_month_day!$A$2:$A$906&gt;=$C47)*(_6shaozhuchou_month_day!$A$2:$A$906&lt;$C48)*(_6shaozhuchou_month_day!W$2:W$906&lt;0)))</f>
        <v>0</v>
      </c>
      <c r="T47" s="157" t="str">
        <f>主抽数据!Z51</f>
        <v/>
      </c>
      <c r="U47" s="157" t="str">
        <f>主抽数据!AA51</f>
        <v/>
      </c>
      <c r="V47" s="161">
        <f>查询与汇总!$S$1*M47</f>
        <v>0</v>
      </c>
      <c r="W47" s="162" t="e">
        <f t="shared" si="19"/>
        <v>#VALUE!</v>
      </c>
      <c r="X47" s="164"/>
      <c r="Y47" s="177"/>
      <c r="Z47" s="178"/>
      <c r="AA47" s="173" t="str">
        <f>主抽数据!AB51</f>
        <v/>
      </c>
      <c r="AB47" s="174" t="str">
        <f>主抽数据!AC51</f>
        <v/>
      </c>
      <c r="AC47" s="175" t="e">
        <f t="shared" si="20"/>
        <v>#VALUE!</v>
      </c>
      <c r="AE47" s="134" t="e">
        <f t="shared" si="21"/>
        <v>#VALUE!</v>
      </c>
      <c r="AF47" s="134" t="e">
        <f t="shared" si="22"/>
        <v>#VALUE!</v>
      </c>
      <c r="AG47" s="134">
        <f t="shared" si="9"/>
        <v>0</v>
      </c>
      <c r="AH47" s="134">
        <f t="shared" si="10"/>
        <v>0</v>
      </c>
    </row>
    <row r="48" ht="33" customHeight="1" spans="1:34">
      <c r="A48" s="145" t="e">
        <f t="shared" si="12"/>
        <v>#VALUE!</v>
      </c>
      <c r="B48" s="146">
        <f t="shared" si="13"/>
        <v>0</v>
      </c>
      <c r="C48" s="145" t="e">
        <f t="shared" si="0"/>
        <v>#VALUE!</v>
      </c>
      <c r="D48" s="146" t="str">
        <f t="shared" si="14"/>
        <v>夜班</v>
      </c>
      <c r="E48" s="143">
        <f t="shared" si="15"/>
        <v>2</v>
      </c>
      <c r="F48" s="143" t="str">
        <f t="shared" si="1"/>
        <v>乙班</v>
      </c>
      <c r="G48" s="144">
        <f>SUMPRODUCT((_6shaozhuchou_month_day!$A$2:$A$906&gt;=C48)*(_6shaozhuchou_month_day!$A$2:$A$906&lt;C49),_6shaozhuchou_month_day!$Y$2:$Y$906)/8</f>
        <v>0</v>
      </c>
      <c r="H48" s="144">
        <f t="shared" si="2"/>
        <v>0</v>
      </c>
      <c r="I48" s="153">
        <f t="shared" si="16"/>
        <v>0</v>
      </c>
      <c r="J48" s="154" t="e">
        <f>SUMPRODUCT((主抽数据!$AU$5:$AU$97=$A48)*(主抽数据!$AV$5:$AV$97=$F48),主抽数据!$AK$5:$AK$97)</f>
        <v>#VALUE!</v>
      </c>
      <c r="K48" s="154" t="e">
        <f>SUMPRODUCT((主抽数据!$AU$5:$AU$97=$A48)*(主抽数据!$AV$5:$AV$97=$F48),主抽数据!$AL$5:$AL$97)</f>
        <v>#VALUE!</v>
      </c>
      <c r="L48" s="155" t="e">
        <f t="shared" si="17"/>
        <v>#VALUE!</v>
      </c>
      <c r="M48" s="155">
        <f>SUMPRODUCT((_6shaozhuchou_month_day!$A$2:$A$906&gt;=C48)*(_6shaozhuchou_month_day!$A$2:$A$906&lt;C49),_6shaozhuchou_month_day!$Z$2:$Z$906)</f>
        <v>0</v>
      </c>
      <c r="N48" s="144">
        <f>M48*查询与汇总!$O$1</f>
        <v>0</v>
      </c>
      <c r="O48" s="156">
        <f t="shared" si="18"/>
        <v>0</v>
      </c>
      <c r="P48" s="157">
        <f>IF(G48=0,0,SUMPRODUCT((_6shaozhuchou_month_day!$A$2:$A$906&gt;=$C48)*(_6shaozhuchou_month_day!$A$2:$A$906&lt;$C49),_6shaozhuchou_month_day!T$2:T$906)/SUMPRODUCT((_6shaozhuchou_month_day!$A$2:$A$906&gt;=$C48)*(_6shaozhuchou_month_day!$A$2:$A$906&lt;$C49)*(_6shaozhuchou_month_day!T$2:T$906&gt;0)))</f>
        <v>0</v>
      </c>
      <c r="Q48" s="157">
        <f>IF(G48=0,0,SUMPRODUCT((_6shaozhuchou_month_day!$A$2:$A$906&gt;=$C48)*(_6shaozhuchou_month_day!$A$2:$A$906&lt;$C49),_6shaozhuchou_month_day!U$2:U$906)/SUMPRODUCT((_6shaozhuchou_month_day!$A$2:$A$906&gt;=$C48)*(_6shaozhuchou_month_day!$A$2:$A$906&lt;$C49)*(_6shaozhuchou_month_day!U$2:U$906&lt;0)))</f>
        <v>0</v>
      </c>
      <c r="R48" s="157">
        <f>IF(G48=0,0,SUMPRODUCT((_6shaozhuchou_month_day!$A$2:$A$906&gt;=$C48)*(_6shaozhuchou_month_day!$A$2:$A$906&lt;$C49),_6shaozhuchou_month_day!V$2:V$906)/SUMPRODUCT((_6shaozhuchou_month_day!$A$2:$A$906&gt;=$C48)*(_6shaozhuchou_month_day!$A$2:$A$906&lt;$C49)*(_6shaozhuchou_month_day!V$2:V$906&gt;0)))</f>
        <v>0</v>
      </c>
      <c r="S48" s="157">
        <f>IF(G48=0,0,SUMPRODUCT((_6shaozhuchou_month_day!$A$2:$A$906&gt;=$C48)*(_6shaozhuchou_month_day!$A$2:$A$906&lt;$C49),_6shaozhuchou_month_day!W$2:W$906)/SUMPRODUCT((_6shaozhuchou_month_day!$A$2:$A$906&gt;=$C48)*(_6shaozhuchou_month_day!$A$2:$A$906&lt;$C49)*(_6shaozhuchou_month_day!W$2:W$906&lt;0)))</f>
        <v>0</v>
      </c>
      <c r="T48" s="157" t="str">
        <f>主抽数据!Z52</f>
        <v/>
      </c>
      <c r="U48" s="157" t="str">
        <f>主抽数据!AA52</f>
        <v/>
      </c>
      <c r="V48" s="161">
        <f>查询与汇总!$S$1*M48</f>
        <v>0</v>
      </c>
      <c r="W48" s="162" t="e">
        <f t="shared" si="19"/>
        <v>#VALUE!</v>
      </c>
      <c r="X48" s="164"/>
      <c r="Y48" s="177"/>
      <c r="Z48" s="178"/>
      <c r="AA48" s="173" t="str">
        <f>主抽数据!AB52</f>
        <v/>
      </c>
      <c r="AB48" s="174" t="str">
        <f>主抽数据!AC52</f>
        <v/>
      </c>
      <c r="AC48" s="175" t="e">
        <f t="shared" si="20"/>
        <v>#VALUE!</v>
      </c>
      <c r="AE48" s="134" t="e">
        <f t="shared" si="21"/>
        <v>#VALUE!</v>
      </c>
      <c r="AF48" s="134" t="e">
        <f t="shared" si="22"/>
        <v>#VALUE!</v>
      </c>
      <c r="AG48" s="134">
        <f t="shared" si="9"/>
        <v>0</v>
      </c>
      <c r="AH48" s="134">
        <f t="shared" si="10"/>
        <v>0</v>
      </c>
    </row>
    <row r="49" ht="36" customHeight="1" spans="1:34">
      <c r="A49" s="145" t="e">
        <f t="shared" si="12"/>
        <v>#VALUE!</v>
      </c>
      <c r="B49" s="146">
        <f t="shared" si="13"/>
        <v>0.333333333333333</v>
      </c>
      <c r="C49" s="145" t="e">
        <f t="shared" si="0"/>
        <v>#VALUE!</v>
      </c>
      <c r="D49" s="146" t="str">
        <f t="shared" si="14"/>
        <v>白班</v>
      </c>
      <c r="E49" s="143">
        <f t="shared" si="15"/>
        <v>3</v>
      </c>
      <c r="F49" s="143" t="str">
        <f t="shared" si="1"/>
        <v>丙班</v>
      </c>
      <c r="G49" s="144">
        <f>SUMPRODUCT((_6shaozhuchou_month_day!$A$2:$A$906&gt;=C49)*(_6shaozhuchou_month_day!$A$2:$A$906&lt;C50),_6shaozhuchou_month_day!$Y$2:$Y$906)/8</f>
        <v>0</v>
      </c>
      <c r="H49" s="144">
        <f t="shared" si="2"/>
        <v>0</v>
      </c>
      <c r="I49" s="153">
        <f t="shared" si="16"/>
        <v>0</v>
      </c>
      <c r="J49" s="154" t="e">
        <f>SUMPRODUCT((主抽数据!$AU$5:$AU$97=$A49)*(主抽数据!$AV$5:$AV$97=$F49),主抽数据!$AK$5:$AK$97)</f>
        <v>#VALUE!</v>
      </c>
      <c r="K49" s="154" t="e">
        <f>SUMPRODUCT((主抽数据!$AU$5:$AU$97=$A49)*(主抽数据!$AV$5:$AV$97=$F49),主抽数据!$AL$5:$AL$97)</f>
        <v>#VALUE!</v>
      </c>
      <c r="L49" s="155" t="e">
        <f t="shared" si="17"/>
        <v>#VALUE!</v>
      </c>
      <c r="M49" s="155">
        <f>SUMPRODUCT((_6shaozhuchou_month_day!$A$2:$A$906&gt;=C49)*(_6shaozhuchou_month_day!$A$2:$A$906&lt;C50),_6shaozhuchou_month_day!$Z$2:$Z$906)</f>
        <v>0</v>
      </c>
      <c r="N49" s="144">
        <f>M49*查询与汇总!$O$1</f>
        <v>0</v>
      </c>
      <c r="O49" s="156">
        <f t="shared" si="18"/>
        <v>0</v>
      </c>
      <c r="P49" s="157">
        <f>IF(G49=0,0,SUMPRODUCT((_6shaozhuchou_month_day!$A$2:$A$906&gt;=$C49)*(_6shaozhuchou_month_day!$A$2:$A$906&lt;$C50),_6shaozhuchou_month_day!T$2:T$906)/SUMPRODUCT((_6shaozhuchou_month_day!$A$2:$A$906&gt;=$C49)*(_6shaozhuchou_month_day!$A$2:$A$906&lt;$C50)*(_6shaozhuchou_month_day!T$2:T$906&gt;0)))</f>
        <v>0</v>
      </c>
      <c r="Q49" s="157">
        <f>IF(G49=0,0,SUMPRODUCT((_6shaozhuchou_month_day!$A$2:$A$906&gt;=$C49)*(_6shaozhuchou_month_day!$A$2:$A$906&lt;$C50),_6shaozhuchou_month_day!U$2:U$906)/SUMPRODUCT((_6shaozhuchou_month_day!$A$2:$A$906&gt;=$C49)*(_6shaozhuchou_month_day!$A$2:$A$906&lt;$C50)*(_6shaozhuchou_month_day!U$2:U$906&lt;0)))</f>
        <v>0</v>
      </c>
      <c r="R49" s="157">
        <f>IF(G49=0,0,SUMPRODUCT((_6shaozhuchou_month_day!$A$2:$A$906&gt;=$C49)*(_6shaozhuchou_month_day!$A$2:$A$906&lt;$C50),_6shaozhuchou_month_day!V$2:V$906)/SUMPRODUCT((_6shaozhuchou_month_day!$A$2:$A$906&gt;=$C49)*(_6shaozhuchou_month_day!$A$2:$A$906&lt;$C50)*(_6shaozhuchou_month_day!V$2:V$906&gt;0)))</f>
        <v>0</v>
      </c>
      <c r="S49" s="157">
        <f>IF(G49=0,0,SUMPRODUCT((_6shaozhuchou_month_day!$A$2:$A$906&gt;=$C49)*(_6shaozhuchou_month_day!$A$2:$A$906&lt;$C50),_6shaozhuchou_month_day!W$2:W$906)/SUMPRODUCT((_6shaozhuchou_month_day!$A$2:$A$906&gt;=$C49)*(_6shaozhuchou_month_day!$A$2:$A$906&lt;$C50)*(_6shaozhuchou_month_day!W$2:W$906&lt;0)))</f>
        <v>0</v>
      </c>
      <c r="T49" s="157" t="str">
        <f>主抽数据!Z53</f>
        <v/>
      </c>
      <c r="U49" s="157" t="str">
        <f>主抽数据!AA53</f>
        <v/>
      </c>
      <c r="V49" s="161">
        <f>查询与汇总!$S$1*M49</f>
        <v>0</v>
      </c>
      <c r="W49" s="162" t="e">
        <f t="shared" si="19"/>
        <v>#VALUE!</v>
      </c>
      <c r="X49" s="164"/>
      <c r="Y49" s="177"/>
      <c r="Z49" s="176"/>
      <c r="AA49" s="173" t="str">
        <f>主抽数据!AB53</f>
        <v/>
      </c>
      <c r="AB49" s="174" t="str">
        <f>主抽数据!AC53</f>
        <v/>
      </c>
      <c r="AC49" s="175" t="e">
        <f t="shared" si="20"/>
        <v>#VALUE!</v>
      </c>
      <c r="AE49" s="134" t="e">
        <f t="shared" si="21"/>
        <v>#VALUE!</v>
      </c>
      <c r="AF49" s="134" t="e">
        <f t="shared" si="22"/>
        <v>#VALUE!</v>
      </c>
      <c r="AG49" s="134">
        <f t="shared" si="9"/>
        <v>0</v>
      </c>
      <c r="AH49" s="134">
        <f t="shared" si="10"/>
        <v>0</v>
      </c>
    </row>
    <row r="50" customHeight="1" spans="1:34">
      <c r="A50" s="145" t="e">
        <f t="shared" si="12"/>
        <v>#VALUE!</v>
      </c>
      <c r="B50" s="146">
        <f t="shared" si="13"/>
        <v>0.666666666666667</v>
      </c>
      <c r="C50" s="145" t="e">
        <f t="shared" si="0"/>
        <v>#VALUE!</v>
      </c>
      <c r="D50" s="146" t="str">
        <f t="shared" si="14"/>
        <v>中班</v>
      </c>
      <c r="E50" s="143">
        <f t="shared" si="15"/>
        <v>4</v>
      </c>
      <c r="F50" s="143" t="str">
        <f t="shared" si="1"/>
        <v>丁班</v>
      </c>
      <c r="G50" s="144">
        <f>SUMPRODUCT((_6shaozhuchou_month_day!$A$2:$A$906&gt;=C50)*(_6shaozhuchou_month_day!$A$2:$A$906&lt;C51),_6shaozhuchou_month_day!$Y$2:$Y$906)/8</f>
        <v>0</v>
      </c>
      <c r="H50" s="144">
        <f t="shared" si="2"/>
        <v>0</v>
      </c>
      <c r="I50" s="153">
        <f t="shared" si="16"/>
        <v>0</v>
      </c>
      <c r="J50" s="154" t="e">
        <f>SUMPRODUCT((主抽数据!$AU$5:$AU$97=$A50)*(主抽数据!$AV$5:$AV$97=$F50),主抽数据!$AK$5:$AK$97)</f>
        <v>#VALUE!</v>
      </c>
      <c r="K50" s="154" t="e">
        <f>SUMPRODUCT((主抽数据!$AU$5:$AU$97=$A50)*(主抽数据!$AV$5:$AV$97=$F50),主抽数据!$AL$5:$AL$97)</f>
        <v>#VALUE!</v>
      </c>
      <c r="L50" s="155" t="e">
        <f t="shared" si="17"/>
        <v>#VALUE!</v>
      </c>
      <c r="M50" s="155">
        <f>SUMPRODUCT((_6shaozhuchou_month_day!$A$2:$A$906&gt;=C50)*(_6shaozhuchou_month_day!$A$2:$A$906&lt;C51),_6shaozhuchou_month_day!$Z$2:$Z$906)</f>
        <v>0</v>
      </c>
      <c r="N50" s="144">
        <f>M50*查询与汇总!$O$1</f>
        <v>0</v>
      </c>
      <c r="O50" s="156">
        <f t="shared" si="18"/>
        <v>0</v>
      </c>
      <c r="P50" s="157">
        <f>IF(G50=0,0,SUMPRODUCT((_6shaozhuchou_month_day!$A$2:$A$906&gt;=$C50)*(_6shaozhuchou_month_day!$A$2:$A$906&lt;$C51),_6shaozhuchou_month_day!T$2:T$906)/SUMPRODUCT((_6shaozhuchou_month_day!$A$2:$A$906&gt;=$C50)*(_6shaozhuchou_month_day!$A$2:$A$906&lt;$C51)*(_6shaozhuchou_month_day!T$2:T$906&gt;0)))</f>
        <v>0</v>
      </c>
      <c r="Q50" s="157">
        <f>IF(G50=0,0,SUMPRODUCT((_6shaozhuchou_month_day!$A$2:$A$906&gt;=$C50)*(_6shaozhuchou_month_day!$A$2:$A$906&lt;$C51),_6shaozhuchou_month_day!U$2:U$906)/SUMPRODUCT((_6shaozhuchou_month_day!$A$2:$A$906&gt;=$C50)*(_6shaozhuchou_month_day!$A$2:$A$906&lt;$C51)*(_6shaozhuchou_month_day!U$2:U$906&lt;0)))</f>
        <v>0</v>
      </c>
      <c r="R50" s="157">
        <f>IF(G50=0,0,SUMPRODUCT((_6shaozhuchou_month_day!$A$2:$A$906&gt;=$C50)*(_6shaozhuchou_month_day!$A$2:$A$906&lt;$C51),_6shaozhuchou_month_day!V$2:V$906)/SUMPRODUCT((_6shaozhuchou_month_day!$A$2:$A$906&gt;=$C50)*(_6shaozhuchou_month_day!$A$2:$A$906&lt;$C51)*(_6shaozhuchou_month_day!V$2:V$906&gt;0)))</f>
        <v>0</v>
      </c>
      <c r="S50" s="157">
        <f>IF(G50=0,0,SUMPRODUCT((_6shaozhuchou_month_day!$A$2:$A$906&gt;=$C50)*(_6shaozhuchou_month_day!$A$2:$A$906&lt;$C51),_6shaozhuchou_month_day!W$2:W$906)/SUMPRODUCT((_6shaozhuchou_month_day!$A$2:$A$906&gt;=$C50)*(_6shaozhuchou_month_day!$A$2:$A$906&lt;$C51)*(_6shaozhuchou_month_day!W$2:W$906&lt;0)))</f>
        <v>0</v>
      </c>
      <c r="T50" s="157" t="str">
        <f>主抽数据!Z54</f>
        <v/>
      </c>
      <c r="U50" s="157" t="str">
        <f>主抽数据!AA54</f>
        <v/>
      </c>
      <c r="V50" s="161">
        <f>查询与汇总!$S$1*M50</f>
        <v>0</v>
      </c>
      <c r="W50" s="162" t="e">
        <f t="shared" si="19"/>
        <v>#VALUE!</v>
      </c>
      <c r="X50" s="164"/>
      <c r="Y50" s="177"/>
      <c r="Z50" s="176"/>
      <c r="AA50" s="173" t="str">
        <f>主抽数据!AB54</f>
        <v/>
      </c>
      <c r="AB50" s="174" t="str">
        <f>主抽数据!AC54</f>
        <v/>
      </c>
      <c r="AC50" s="175" t="e">
        <f t="shared" si="20"/>
        <v>#VALUE!</v>
      </c>
      <c r="AE50" s="134" t="e">
        <f t="shared" si="21"/>
        <v>#VALUE!</v>
      </c>
      <c r="AF50" s="134" t="e">
        <f t="shared" si="22"/>
        <v>#VALUE!</v>
      </c>
      <c r="AG50" s="134">
        <f t="shared" si="9"/>
        <v>0</v>
      </c>
      <c r="AH50" s="134">
        <f t="shared" si="10"/>
        <v>0</v>
      </c>
    </row>
    <row r="51" ht="39" customHeight="1" spans="1:34">
      <c r="A51" s="145" t="e">
        <f t="shared" si="12"/>
        <v>#VALUE!</v>
      </c>
      <c r="B51" s="146">
        <f t="shared" si="13"/>
        <v>0</v>
      </c>
      <c r="C51" s="145" t="e">
        <f t="shared" si="0"/>
        <v>#VALUE!</v>
      </c>
      <c r="D51" s="146" t="str">
        <f t="shared" si="14"/>
        <v>夜班</v>
      </c>
      <c r="E51" s="143">
        <f t="shared" si="15"/>
        <v>2</v>
      </c>
      <c r="F51" s="143" t="str">
        <f t="shared" si="1"/>
        <v>乙班</v>
      </c>
      <c r="G51" s="144">
        <f>SUMPRODUCT((_6shaozhuchou_month_day!$A$2:$A$906&gt;=C51)*(_6shaozhuchou_month_day!$A$2:$A$906&lt;C52),_6shaozhuchou_month_day!$Y$2:$Y$906)/8</f>
        <v>0</v>
      </c>
      <c r="H51" s="144">
        <f t="shared" si="2"/>
        <v>0</v>
      </c>
      <c r="I51" s="153">
        <f t="shared" si="16"/>
        <v>0</v>
      </c>
      <c r="J51" s="154" t="e">
        <f>SUMPRODUCT((主抽数据!$AU$5:$AU$97=$A51)*(主抽数据!$AV$5:$AV$97=$F51),主抽数据!$AK$5:$AK$97)</f>
        <v>#VALUE!</v>
      </c>
      <c r="K51" s="154" t="e">
        <f>SUMPRODUCT((主抽数据!$AU$5:$AU$97=$A51)*(主抽数据!$AV$5:$AV$97=$F51),主抽数据!$AL$5:$AL$97)</f>
        <v>#VALUE!</v>
      </c>
      <c r="L51" s="155" t="e">
        <f t="shared" si="17"/>
        <v>#VALUE!</v>
      </c>
      <c r="M51" s="155">
        <f>SUMPRODUCT((_6shaozhuchou_month_day!$A$2:$A$906&gt;=C51)*(_6shaozhuchou_month_day!$A$2:$A$906&lt;C52),_6shaozhuchou_month_day!$Z$2:$Z$906)</f>
        <v>0</v>
      </c>
      <c r="N51" s="144">
        <f>M51*查询与汇总!$O$1</f>
        <v>0</v>
      </c>
      <c r="O51" s="156">
        <f t="shared" si="18"/>
        <v>0</v>
      </c>
      <c r="P51" s="157">
        <f>IF(G51=0,0,SUMPRODUCT((_6shaozhuchou_month_day!$A$2:$A$906&gt;=$C51)*(_6shaozhuchou_month_day!$A$2:$A$906&lt;$C52),_6shaozhuchou_month_day!T$2:T$906)/SUMPRODUCT((_6shaozhuchou_month_day!$A$2:$A$906&gt;=$C51)*(_6shaozhuchou_month_day!$A$2:$A$906&lt;$C52)*(_6shaozhuchou_month_day!T$2:T$906&gt;0)))</f>
        <v>0</v>
      </c>
      <c r="Q51" s="157">
        <f>IF(G51=0,0,SUMPRODUCT((_6shaozhuchou_month_day!$A$2:$A$906&gt;=$C51)*(_6shaozhuchou_month_day!$A$2:$A$906&lt;$C52),_6shaozhuchou_month_day!U$2:U$906)/SUMPRODUCT((_6shaozhuchou_month_day!$A$2:$A$906&gt;=$C51)*(_6shaozhuchou_month_day!$A$2:$A$906&lt;$C52)*(_6shaozhuchou_month_day!U$2:U$906&lt;0)))</f>
        <v>0</v>
      </c>
      <c r="R51" s="157">
        <f>IF(G51=0,0,SUMPRODUCT((_6shaozhuchou_month_day!$A$2:$A$906&gt;=$C51)*(_6shaozhuchou_month_day!$A$2:$A$906&lt;$C52),_6shaozhuchou_month_day!V$2:V$906)/SUMPRODUCT((_6shaozhuchou_month_day!$A$2:$A$906&gt;=$C51)*(_6shaozhuchou_month_day!$A$2:$A$906&lt;$C52)*(_6shaozhuchou_month_day!V$2:V$906&gt;0)))</f>
        <v>0</v>
      </c>
      <c r="S51" s="157">
        <f>IF(G51=0,0,SUMPRODUCT((_6shaozhuchou_month_day!$A$2:$A$906&gt;=$C51)*(_6shaozhuchou_month_day!$A$2:$A$906&lt;$C52),_6shaozhuchou_month_day!W$2:W$906)/SUMPRODUCT((_6shaozhuchou_month_day!$A$2:$A$906&gt;=$C51)*(_6shaozhuchou_month_day!$A$2:$A$906&lt;$C52)*(_6shaozhuchou_month_day!W$2:W$906&lt;0)))</f>
        <v>0</v>
      </c>
      <c r="T51" s="157" t="str">
        <f>主抽数据!Z55</f>
        <v/>
      </c>
      <c r="U51" s="157" t="str">
        <f>主抽数据!AA55</f>
        <v/>
      </c>
      <c r="V51" s="161">
        <f>查询与汇总!$S$1*M51</f>
        <v>0</v>
      </c>
      <c r="W51" s="162" t="e">
        <f t="shared" si="19"/>
        <v>#VALUE!</v>
      </c>
      <c r="X51" s="164"/>
      <c r="Y51" s="177"/>
      <c r="Z51" s="178"/>
      <c r="AA51" s="173" t="str">
        <f>主抽数据!AB55</f>
        <v/>
      </c>
      <c r="AB51" s="174" t="str">
        <f>主抽数据!AC55</f>
        <v/>
      </c>
      <c r="AC51" s="175" t="e">
        <f t="shared" si="20"/>
        <v>#VALUE!</v>
      </c>
      <c r="AE51" s="134" t="e">
        <f t="shared" si="21"/>
        <v>#VALUE!</v>
      </c>
      <c r="AF51" s="134" t="e">
        <f t="shared" si="22"/>
        <v>#VALUE!</v>
      </c>
      <c r="AG51" s="134">
        <f t="shared" si="9"/>
        <v>0</v>
      </c>
      <c r="AH51" s="134">
        <f t="shared" si="10"/>
        <v>0</v>
      </c>
    </row>
    <row r="52" ht="39.95" customHeight="1" spans="1:34">
      <c r="A52" s="145" t="e">
        <f t="shared" si="12"/>
        <v>#VALUE!</v>
      </c>
      <c r="B52" s="146">
        <f t="shared" si="13"/>
        <v>0.333333333333333</v>
      </c>
      <c r="C52" s="145" t="e">
        <f t="shared" si="0"/>
        <v>#VALUE!</v>
      </c>
      <c r="D52" s="146" t="str">
        <f t="shared" si="14"/>
        <v>白班</v>
      </c>
      <c r="E52" s="143">
        <f t="shared" si="15"/>
        <v>3</v>
      </c>
      <c r="F52" s="143" t="str">
        <f t="shared" si="1"/>
        <v>丙班</v>
      </c>
      <c r="G52" s="144">
        <f>SUMPRODUCT((_6shaozhuchou_month_day!$A$2:$A$906&gt;=C52)*(_6shaozhuchou_month_day!$A$2:$A$906&lt;C53),_6shaozhuchou_month_day!$Y$2:$Y$906)/8</f>
        <v>0</v>
      </c>
      <c r="H52" s="144">
        <f t="shared" si="2"/>
        <v>0</v>
      </c>
      <c r="I52" s="153">
        <f t="shared" si="16"/>
        <v>0</v>
      </c>
      <c r="J52" s="154" t="e">
        <f>SUMPRODUCT((主抽数据!$AU$5:$AU$97=$A52)*(主抽数据!$AV$5:$AV$97=$F52),主抽数据!$AK$5:$AK$97)</f>
        <v>#VALUE!</v>
      </c>
      <c r="K52" s="154" t="e">
        <f>SUMPRODUCT((主抽数据!$AU$5:$AU$97=$A52)*(主抽数据!$AV$5:$AV$97=$F52),主抽数据!$AL$5:$AL$97)</f>
        <v>#VALUE!</v>
      </c>
      <c r="L52" s="155" t="e">
        <f t="shared" si="17"/>
        <v>#VALUE!</v>
      </c>
      <c r="M52" s="155">
        <f>SUMPRODUCT((_6shaozhuchou_month_day!$A$2:$A$906&gt;=C52)*(_6shaozhuchou_month_day!$A$2:$A$906&lt;C53),_6shaozhuchou_month_day!$Z$2:$Z$906)</f>
        <v>0</v>
      </c>
      <c r="N52" s="144">
        <f>M52*查询与汇总!$O$1</f>
        <v>0</v>
      </c>
      <c r="O52" s="156">
        <f t="shared" si="18"/>
        <v>0</v>
      </c>
      <c r="P52" s="157">
        <f>IF(G52=0,0,SUMPRODUCT((_6shaozhuchou_month_day!$A$2:$A$906&gt;=$C52)*(_6shaozhuchou_month_day!$A$2:$A$906&lt;$C53),_6shaozhuchou_month_day!T$2:T$906)/SUMPRODUCT((_6shaozhuchou_month_day!$A$2:$A$906&gt;=$C52)*(_6shaozhuchou_month_day!$A$2:$A$906&lt;$C53)*(_6shaozhuchou_month_day!T$2:T$906&gt;0)))</f>
        <v>0</v>
      </c>
      <c r="Q52" s="157">
        <f>IF(G52=0,0,SUMPRODUCT((_6shaozhuchou_month_day!$A$2:$A$906&gt;=$C52)*(_6shaozhuchou_month_day!$A$2:$A$906&lt;$C53),_6shaozhuchou_month_day!U$2:U$906)/SUMPRODUCT((_6shaozhuchou_month_day!$A$2:$A$906&gt;=$C52)*(_6shaozhuchou_month_day!$A$2:$A$906&lt;$C53)*(_6shaozhuchou_month_day!U$2:U$906&lt;0)))</f>
        <v>0</v>
      </c>
      <c r="R52" s="157">
        <f>IF(G52=0,0,SUMPRODUCT((_6shaozhuchou_month_day!$A$2:$A$906&gt;=$C52)*(_6shaozhuchou_month_day!$A$2:$A$906&lt;$C53),_6shaozhuchou_month_day!V$2:V$906)/SUMPRODUCT((_6shaozhuchou_month_day!$A$2:$A$906&gt;=$C52)*(_6shaozhuchou_month_day!$A$2:$A$906&lt;$C53)*(_6shaozhuchou_month_day!V$2:V$906&gt;0)))</f>
        <v>0</v>
      </c>
      <c r="S52" s="157">
        <f>IF(G52=0,0,SUMPRODUCT((_6shaozhuchou_month_day!$A$2:$A$906&gt;=$C52)*(_6shaozhuchou_month_day!$A$2:$A$906&lt;$C53),_6shaozhuchou_month_day!W$2:W$906)/SUMPRODUCT((_6shaozhuchou_month_day!$A$2:$A$906&gt;=$C52)*(_6shaozhuchou_month_day!$A$2:$A$906&lt;$C53)*(_6shaozhuchou_month_day!W$2:W$906&lt;0)))</f>
        <v>0</v>
      </c>
      <c r="T52" s="157" t="str">
        <f>主抽数据!Z56</f>
        <v/>
      </c>
      <c r="U52" s="157" t="str">
        <f>主抽数据!AA56</f>
        <v/>
      </c>
      <c r="V52" s="161">
        <f>查询与汇总!$S$1*M52</f>
        <v>0</v>
      </c>
      <c r="W52" s="162" t="e">
        <f t="shared" si="19"/>
        <v>#VALUE!</v>
      </c>
      <c r="X52" s="164"/>
      <c r="Y52" s="177"/>
      <c r="Z52" s="178"/>
      <c r="AA52" s="173" t="str">
        <f>主抽数据!AB56</f>
        <v/>
      </c>
      <c r="AB52" s="174" t="str">
        <f>主抽数据!AC56</f>
        <v/>
      </c>
      <c r="AC52" s="175" t="e">
        <f t="shared" si="20"/>
        <v>#VALUE!</v>
      </c>
      <c r="AE52" s="134" t="e">
        <f t="shared" si="21"/>
        <v>#VALUE!</v>
      </c>
      <c r="AF52" s="134" t="e">
        <f t="shared" si="22"/>
        <v>#VALUE!</v>
      </c>
      <c r="AG52" s="134">
        <f t="shared" si="9"/>
        <v>0</v>
      </c>
      <c r="AH52" s="134">
        <f t="shared" si="10"/>
        <v>0</v>
      </c>
    </row>
    <row r="53" ht="26.1" customHeight="1" spans="1:34">
      <c r="A53" s="145" t="e">
        <f t="shared" si="12"/>
        <v>#VALUE!</v>
      </c>
      <c r="B53" s="146">
        <f t="shared" si="13"/>
        <v>0.666666666666667</v>
      </c>
      <c r="C53" s="145" t="e">
        <f t="shared" si="0"/>
        <v>#VALUE!</v>
      </c>
      <c r="D53" s="146" t="str">
        <f t="shared" si="14"/>
        <v>中班</v>
      </c>
      <c r="E53" s="143">
        <f t="shared" si="15"/>
        <v>4</v>
      </c>
      <c r="F53" s="143" t="str">
        <f t="shared" si="1"/>
        <v>丁班</v>
      </c>
      <c r="G53" s="144">
        <f>SUMPRODUCT((_6shaozhuchou_month_day!$A$2:$A$906&gt;=C53)*(_6shaozhuchou_month_day!$A$2:$A$906&lt;C54),_6shaozhuchou_month_day!$Y$2:$Y$906)/8</f>
        <v>0</v>
      </c>
      <c r="H53" s="144">
        <f t="shared" si="2"/>
        <v>0</v>
      </c>
      <c r="I53" s="153">
        <f t="shared" si="16"/>
        <v>0</v>
      </c>
      <c r="J53" s="154" t="e">
        <f>SUMPRODUCT((主抽数据!$AU$5:$AU$97=$A53)*(主抽数据!$AV$5:$AV$97=$F53),主抽数据!$AK$5:$AK$97)</f>
        <v>#VALUE!</v>
      </c>
      <c r="K53" s="154" t="e">
        <f>SUMPRODUCT((主抽数据!$AU$5:$AU$97=$A53)*(主抽数据!$AV$5:$AV$97=$F53),主抽数据!$AL$5:$AL$97)</f>
        <v>#VALUE!</v>
      </c>
      <c r="L53" s="155" t="e">
        <f t="shared" si="17"/>
        <v>#VALUE!</v>
      </c>
      <c r="M53" s="155">
        <f>SUMPRODUCT((_6shaozhuchou_month_day!$A$2:$A$906&gt;=C53)*(_6shaozhuchou_month_day!$A$2:$A$906&lt;C54),_6shaozhuchou_month_day!$Z$2:$Z$906)</f>
        <v>0</v>
      </c>
      <c r="N53" s="144">
        <f>M53*查询与汇总!$O$1</f>
        <v>0</v>
      </c>
      <c r="O53" s="156">
        <f t="shared" si="18"/>
        <v>0</v>
      </c>
      <c r="P53" s="157">
        <f>IF(G53=0,0,SUMPRODUCT((_6shaozhuchou_month_day!$A$2:$A$906&gt;=$C53)*(_6shaozhuchou_month_day!$A$2:$A$906&lt;$C54),_6shaozhuchou_month_day!T$2:T$906)/SUMPRODUCT((_6shaozhuchou_month_day!$A$2:$A$906&gt;=$C53)*(_6shaozhuchou_month_day!$A$2:$A$906&lt;$C54)*(_6shaozhuchou_month_day!T$2:T$906&gt;0)))</f>
        <v>0</v>
      </c>
      <c r="Q53" s="157">
        <f>IF(G53=0,0,SUMPRODUCT((_6shaozhuchou_month_day!$A$2:$A$906&gt;=$C53)*(_6shaozhuchou_month_day!$A$2:$A$906&lt;$C54),_6shaozhuchou_month_day!U$2:U$906)/SUMPRODUCT((_6shaozhuchou_month_day!$A$2:$A$906&gt;=$C53)*(_6shaozhuchou_month_day!$A$2:$A$906&lt;$C54)*(_6shaozhuchou_month_day!U$2:U$906&lt;0)))</f>
        <v>0</v>
      </c>
      <c r="R53" s="157">
        <f>IF(G53=0,0,SUMPRODUCT((_6shaozhuchou_month_day!$A$2:$A$906&gt;=$C53)*(_6shaozhuchou_month_day!$A$2:$A$906&lt;$C54),_6shaozhuchou_month_day!V$2:V$906)/SUMPRODUCT((_6shaozhuchou_month_day!$A$2:$A$906&gt;=$C53)*(_6shaozhuchou_month_day!$A$2:$A$906&lt;$C54)*(_6shaozhuchou_month_day!V$2:V$906&gt;0)))</f>
        <v>0</v>
      </c>
      <c r="S53" s="157">
        <f>IF(G53=0,0,SUMPRODUCT((_6shaozhuchou_month_day!$A$2:$A$906&gt;=$C53)*(_6shaozhuchou_month_day!$A$2:$A$906&lt;$C54),_6shaozhuchou_month_day!W$2:W$906)/SUMPRODUCT((_6shaozhuchou_month_day!$A$2:$A$906&gt;=$C53)*(_6shaozhuchou_month_day!$A$2:$A$906&lt;$C54)*(_6shaozhuchou_month_day!W$2:W$906&lt;0)))</f>
        <v>0</v>
      </c>
      <c r="T53" s="157" t="str">
        <f>主抽数据!Z57</f>
        <v/>
      </c>
      <c r="U53" s="157" t="str">
        <f>主抽数据!AA57</f>
        <v/>
      </c>
      <c r="V53" s="161">
        <f>查询与汇总!$S$1*M53</f>
        <v>0</v>
      </c>
      <c r="W53" s="162" t="e">
        <f t="shared" si="19"/>
        <v>#VALUE!</v>
      </c>
      <c r="X53" s="164"/>
      <c r="Y53" s="177"/>
      <c r="Z53" s="176"/>
      <c r="AA53" s="173" t="str">
        <f>主抽数据!AB57</f>
        <v/>
      </c>
      <c r="AB53" s="174" t="str">
        <f>主抽数据!AC57</f>
        <v/>
      </c>
      <c r="AC53" s="175" t="e">
        <f t="shared" si="20"/>
        <v>#VALUE!</v>
      </c>
      <c r="AE53" s="134" t="e">
        <f t="shared" si="21"/>
        <v>#VALUE!</v>
      </c>
      <c r="AF53" s="134" t="e">
        <f t="shared" si="22"/>
        <v>#VALUE!</v>
      </c>
      <c r="AG53" s="134">
        <f t="shared" si="9"/>
        <v>0</v>
      </c>
      <c r="AH53" s="134">
        <f t="shared" si="10"/>
        <v>0</v>
      </c>
    </row>
    <row r="54" customHeight="1" spans="1:34">
      <c r="A54" s="145" t="e">
        <f t="shared" si="12"/>
        <v>#VALUE!</v>
      </c>
      <c r="B54" s="146">
        <f t="shared" si="13"/>
        <v>0</v>
      </c>
      <c r="C54" s="145" t="e">
        <f t="shared" si="0"/>
        <v>#VALUE!</v>
      </c>
      <c r="D54" s="146" t="str">
        <f t="shared" si="14"/>
        <v>夜班</v>
      </c>
      <c r="E54" s="143">
        <f t="shared" si="15"/>
        <v>1</v>
      </c>
      <c r="F54" s="143" t="str">
        <f t="shared" si="1"/>
        <v>甲班</v>
      </c>
      <c r="G54" s="144">
        <f>SUMPRODUCT((_6shaozhuchou_month_day!$A$2:$A$906&gt;=C54)*(_6shaozhuchou_month_day!$A$2:$A$906&lt;C55),_6shaozhuchou_month_day!$Y$2:$Y$906)/8</f>
        <v>0</v>
      </c>
      <c r="H54" s="144">
        <f t="shared" si="2"/>
        <v>0</v>
      </c>
      <c r="I54" s="153">
        <f t="shared" si="16"/>
        <v>0</v>
      </c>
      <c r="J54" s="154" t="e">
        <f>SUMPRODUCT((主抽数据!$AU$5:$AU$97=$A54)*(主抽数据!$AV$5:$AV$97=$F54),主抽数据!$AK$5:$AK$97)</f>
        <v>#VALUE!</v>
      </c>
      <c r="K54" s="154" t="e">
        <f>SUMPRODUCT((主抽数据!$AU$5:$AU$97=$A54)*(主抽数据!$AV$5:$AV$97=$F54),主抽数据!$AL$5:$AL$97)</f>
        <v>#VALUE!</v>
      </c>
      <c r="L54" s="155" t="e">
        <f t="shared" si="17"/>
        <v>#VALUE!</v>
      </c>
      <c r="M54" s="155">
        <f>SUMPRODUCT((_6shaozhuchou_month_day!$A$2:$A$906&gt;=C54)*(_6shaozhuchou_month_day!$A$2:$A$906&lt;C55),_6shaozhuchou_month_day!$Z$2:$Z$906)</f>
        <v>0</v>
      </c>
      <c r="N54" s="144">
        <f>M54*查询与汇总!$O$1</f>
        <v>0</v>
      </c>
      <c r="O54" s="156">
        <f t="shared" si="18"/>
        <v>0</v>
      </c>
      <c r="P54" s="157">
        <f>IF(G54=0,0,SUMPRODUCT((_6shaozhuchou_month_day!$A$2:$A$906&gt;=$C54)*(_6shaozhuchou_month_day!$A$2:$A$906&lt;$C55),_6shaozhuchou_month_day!T$2:T$906)/SUMPRODUCT((_6shaozhuchou_month_day!$A$2:$A$906&gt;=$C54)*(_6shaozhuchou_month_day!$A$2:$A$906&lt;$C55)*(_6shaozhuchou_month_day!T$2:T$906&gt;0)))</f>
        <v>0</v>
      </c>
      <c r="Q54" s="157">
        <f>IF(G54=0,0,SUMPRODUCT((_6shaozhuchou_month_day!$A$2:$A$906&gt;=$C54)*(_6shaozhuchou_month_day!$A$2:$A$906&lt;$C55),_6shaozhuchou_month_day!U$2:U$906)/SUMPRODUCT((_6shaozhuchou_month_day!$A$2:$A$906&gt;=$C54)*(_6shaozhuchou_month_day!$A$2:$A$906&lt;$C55)*(_6shaozhuchou_month_day!U$2:U$906&lt;0)))</f>
        <v>0</v>
      </c>
      <c r="R54" s="157">
        <f>IF(G54=0,0,SUMPRODUCT((_6shaozhuchou_month_day!$A$2:$A$906&gt;=$C54)*(_6shaozhuchou_month_day!$A$2:$A$906&lt;$C55),_6shaozhuchou_month_day!V$2:V$906)/SUMPRODUCT((_6shaozhuchou_month_day!$A$2:$A$906&gt;=$C54)*(_6shaozhuchou_month_day!$A$2:$A$906&lt;$C55)*(_6shaozhuchou_month_day!V$2:V$906&gt;0)))</f>
        <v>0</v>
      </c>
      <c r="S54" s="157">
        <f>IF(G54=0,0,SUMPRODUCT((_6shaozhuchou_month_day!$A$2:$A$906&gt;=$C54)*(_6shaozhuchou_month_day!$A$2:$A$906&lt;$C55),_6shaozhuchou_month_day!W$2:W$906)/SUMPRODUCT((_6shaozhuchou_month_day!$A$2:$A$906&gt;=$C54)*(_6shaozhuchou_month_day!$A$2:$A$906&lt;$C55)*(_6shaozhuchou_month_day!W$2:W$906&lt;0)))</f>
        <v>0</v>
      </c>
      <c r="T54" s="157" t="str">
        <f>主抽数据!Z58</f>
        <v/>
      </c>
      <c r="U54" s="157" t="str">
        <f>主抽数据!AA58</f>
        <v/>
      </c>
      <c r="V54" s="161">
        <f>查询与汇总!$S$1*M54</f>
        <v>0</v>
      </c>
      <c r="W54" s="162" t="e">
        <f t="shared" si="19"/>
        <v>#VALUE!</v>
      </c>
      <c r="X54" s="164"/>
      <c r="Y54" s="177"/>
      <c r="Z54" s="178"/>
      <c r="AA54" s="173" t="str">
        <f>主抽数据!AB58</f>
        <v/>
      </c>
      <c r="AB54" s="174" t="str">
        <f>主抽数据!AC58</f>
        <v/>
      </c>
      <c r="AC54" s="175" t="e">
        <f t="shared" si="20"/>
        <v>#VALUE!</v>
      </c>
      <c r="AE54" s="134" t="e">
        <f t="shared" si="21"/>
        <v>#VALUE!</v>
      </c>
      <c r="AF54" s="134" t="e">
        <f t="shared" si="22"/>
        <v>#VALUE!</v>
      </c>
      <c r="AG54" s="134">
        <f t="shared" si="9"/>
        <v>0</v>
      </c>
      <c r="AH54" s="134">
        <f t="shared" si="10"/>
        <v>0</v>
      </c>
    </row>
    <row r="55" ht="39" customHeight="1" spans="1:34">
      <c r="A55" s="145" t="e">
        <f t="shared" si="12"/>
        <v>#VALUE!</v>
      </c>
      <c r="B55" s="146">
        <f t="shared" si="13"/>
        <v>0.333333333333333</v>
      </c>
      <c r="C55" s="145" t="e">
        <f t="shared" si="0"/>
        <v>#VALUE!</v>
      </c>
      <c r="D55" s="146" t="str">
        <f t="shared" si="14"/>
        <v>白班</v>
      </c>
      <c r="E55" s="143">
        <f t="shared" si="15"/>
        <v>2</v>
      </c>
      <c r="F55" s="143" t="str">
        <f t="shared" si="1"/>
        <v>乙班</v>
      </c>
      <c r="G55" s="144">
        <f>SUMPRODUCT((_6shaozhuchou_month_day!$A$2:$A$906&gt;=C55)*(_6shaozhuchou_month_day!$A$2:$A$906&lt;C56),_6shaozhuchou_month_day!$Y$2:$Y$906)/8</f>
        <v>0</v>
      </c>
      <c r="H55" s="144">
        <f t="shared" si="2"/>
        <v>0</v>
      </c>
      <c r="I55" s="153">
        <f t="shared" si="16"/>
        <v>0</v>
      </c>
      <c r="J55" s="154" t="e">
        <f>SUMPRODUCT((主抽数据!$AU$5:$AU$97=$A55)*(主抽数据!$AV$5:$AV$97=$F55),主抽数据!$AK$5:$AK$97)</f>
        <v>#VALUE!</v>
      </c>
      <c r="K55" s="154" t="e">
        <f>SUMPRODUCT((主抽数据!$AU$5:$AU$97=$A55)*(主抽数据!$AV$5:$AV$97=$F55),主抽数据!$AL$5:$AL$97)</f>
        <v>#VALUE!</v>
      </c>
      <c r="L55" s="155" t="e">
        <f t="shared" si="17"/>
        <v>#VALUE!</v>
      </c>
      <c r="M55" s="155">
        <f>SUMPRODUCT((_6shaozhuchou_month_day!$A$2:$A$906&gt;=C55)*(_6shaozhuchou_month_day!$A$2:$A$906&lt;C56),_6shaozhuchou_month_day!$Z$2:$Z$906)</f>
        <v>0</v>
      </c>
      <c r="N55" s="144">
        <f>M55*查询与汇总!$O$1</f>
        <v>0</v>
      </c>
      <c r="O55" s="156">
        <f t="shared" si="18"/>
        <v>0</v>
      </c>
      <c r="P55" s="157">
        <f>IF(G55=0,0,SUMPRODUCT((_6shaozhuchou_month_day!$A$2:$A$906&gt;=$C55)*(_6shaozhuchou_month_day!$A$2:$A$906&lt;$C56),_6shaozhuchou_month_day!T$2:T$906)/SUMPRODUCT((_6shaozhuchou_month_day!$A$2:$A$906&gt;=$C55)*(_6shaozhuchou_month_day!$A$2:$A$906&lt;$C56)*(_6shaozhuchou_month_day!T$2:T$906&gt;0)))</f>
        <v>0</v>
      </c>
      <c r="Q55" s="157">
        <f>IF(G55=0,0,SUMPRODUCT((_6shaozhuchou_month_day!$A$2:$A$906&gt;=$C55)*(_6shaozhuchou_month_day!$A$2:$A$906&lt;$C56),_6shaozhuchou_month_day!U$2:U$906)/SUMPRODUCT((_6shaozhuchou_month_day!$A$2:$A$906&gt;=$C55)*(_6shaozhuchou_month_day!$A$2:$A$906&lt;$C56)*(_6shaozhuchou_month_day!U$2:U$906&lt;0)))</f>
        <v>0</v>
      </c>
      <c r="R55" s="157">
        <f>IF(G55=0,0,SUMPRODUCT((_6shaozhuchou_month_day!$A$2:$A$906&gt;=$C55)*(_6shaozhuchou_month_day!$A$2:$A$906&lt;$C56),_6shaozhuchou_month_day!V$2:V$906)/SUMPRODUCT((_6shaozhuchou_month_day!$A$2:$A$906&gt;=$C55)*(_6shaozhuchou_month_day!$A$2:$A$906&lt;$C56)*(_6shaozhuchou_month_day!V$2:V$906&gt;0)))</f>
        <v>0</v>
      </c>
      <c r="S55" s="157">
        <f>IF(G55=0,0,SUMPRODUCT((_6shaozhuchou_month_day!$A$2:$A$906&gt;=$C55)*(_6shaozhuchou_month_day!$A$2:$A$906&lt;$C56),_6shaozhuchou_month_day!W$2:W$906)/SUMPRODUCT((_6shaozhuchou_month_day!$A$2:$A$906&gt;=$C55)*(_6shaozhuchou_month_day!$A$2:$A$906&lt;$C56)*(_6shaozhuchou_month_day!W$2:W$906&lt;0)))</f>
        <v>0</v>
      </c>
      <c r="T55" s="157" t="str">
        <f>主抽数据!Z59</f>
        <v/>
      </c>
      <c r="U55" s="157" t="str">
        <f>主抽数据!AA59</f>
        <v/>
      </c>
      <c r="V55" s="161">
        <f>查询与汇总!$S$1*M55</f>
        <v>0</v>
      </c>
      <c r="W55" s="162" t="e">
        <f t="shared" si="19"/>
        <v>#VALUE!</v>
      </c>
      <c r="X55" s="164"/>
      <c r="Y55" s="177"/>
      <c r="Z55" s="178"/>
      <c r="AA55" s="173" t="str">
        <f>主抽数据!AB59</f>
        <v/>
      </c>
      <c r="AB55" s="174" t="str">
        <f>主抽数据!AC59</f>
        <v/>
      </c>
      <c r="AC55" s="175" t="e">
        <f t="shared" si="20"/>
        <v>#VALUE!</v>
      </c>
      <c r="AE55" s="134" t="e">
        <f t="shared" si="21"/>
        <v>#VALUE!</v>
      </c>
      <c r="AF55" s="134" t="e">
        <f t="shared" si="22"/>
        <v>#VALUE!</v>
      </c>
      <c r="AG55" s="134">
        <f t="shared" si="9"/>
        <v>0</v>
      </c>
      <c r="AH55" s="134">
        <f t="shared" si="10"/>
        <v>0</v>
      </c>
    </row>
    <row r="56" customHeight="1" spans="1:34">
      <c r="A56" s="145" t="e">
        <f t="shared" si="12"/>
        <v>#VALUE!</v>
      </c>
      <c r="B56" s="146">
        <f t="shared" si="13"/>
        <v>0.666666666666667</v>
      </c>
      <c r="C56" s="145" t="e">
        <f t="shared" si="0"/>
        <v>#VALUE!</v>
      </c>
      <c r="D56" s="146" t="str">
        <f t="shared" si="14"/>
        <v>中班</v>
      </c>
      <c r="E56" s="143">
        <f t="shared" si="15"/>
        <v>3</v>
      </c>
      <c r="F56" s="143" t="str">
        <f t="shared" si="1"/>
        <v>丙班</v>
      </c>
      <c r="G56" s="144">
        <f>SUMPRODUCT((_6shaozhuchou_month_day!$A$2:$A$906&gt;=C56)*(_6shaozhuchou_month_day!$A$2:$A$906&lt;C57),_6shaozhuchou_month_day!$Y$2:$Y$906)/8</f>
        <v>0</v>
      </c>
      <c r="H56" s="144">
        <f t="shared" si="2"/>
        <v>0</v>
      </c>
      <c r="I56" s="153">
        <f t="shared" si="16"/>
        <v>0</v>
      </c>
      <c r="J56" s="154" t="e">
        <f>SUMPRODUCT((主抽数据!$AU$5:$AU$97=$A56)*(主抽数据!$AV$5:$AV$97=$F56),主抽数据!$AK$5:$AK$97)</f>
        <v>#VALUE!</v>
      </c>
      <c r="K56" s="154" t="e">
        <f>SUMPRODUCT((主抽数据!$AU$5:$AU$97=$A56)*(主抽数据!$AV$5:$AV$97=$F56),主抽数据!$AL$5:$AL$97)</f>
        <v>#VALUE!</v>
      </c>
      <c r="L56" s="155" t="e">
        <f t="shared" si="17"/>
        <v>#VALUE!</v>
      </c>
      <c r="M56" s="155">
        <f>SUMPRODUCT((_6shaozhuchou_month_day!$A$2:$A$906&gt;=C56)*(_6shaozhuchou_month_day!$A$2:$A$906&lt;C57),_6shaozhuchou_month_day!$Z$2:$Z$906)</f>
        <v>0</v>
      </c>
      <c r="N56" s="144">
        <f>M56*查询与汇总!$O$1</f>
        <v>0</v>
      </c>
      <c r="O56" s="156">
        <f t="shared" si="18"/>
        <v>0</v>
      </c>
      <c r="P56" s="157">
        <f>IF(G56=0,0,SUMPRODUCT((_6shaozhuchou_month_day!$A$2:$A$906&gt;=$C56)*(_6shaozhuchou_month_day!$A$2:$A$906&lt;$C57),_6shaozhuchou_month_day!T$2:T$906)/SUMPRODUCT((_6shaozhuchou_month_day!$A$2:$A$906&gt;=$C56)*(_6shaozhuchou_month_day!$A$2:$A$906&lt;$C57)*(_6shaozhuchou_month_day!T$2:T$906&gt;0)))</f>
        <v>0</v>
      </c>
      <c r="Q56" s="157">
        <f>IF(G56=0,0,SUMPRODUCT((_6shaozhuchou_month_day!$A$2:$A$906&gt;=$C56)*(_6shaozhuchou_month_day!$A$2:$A$906&lt;$C57),_6shaozhuchou_month_day!U$2:U$906)/SUMPRODUCT((_6shaozhuchou_month_day!$A$2:$A$906&gt;=$C56)*(_6shaozhuchou_month_day!$A$2:$A$906&lt;$C57)*(_6shaozhuchou_month_day!U$2:U$906&lt;0)))</f>
        <v>0</v>
      </c>
      <c r="R56" s="157">
        <f>IF(G56=0,0,SUMPRODUCT((_6shaozhuchou_month_day!$A$2:$A$906&gt;=$C56)*(_6shaozhuchou_month_day!$A$2:$A$906&lt;$C57),_6shaozhuchou_month_day!V$2:V$906)/SUMPRODUCT((_6shaozhuchou_month_day!$A$2:$A$906&gt;=$C56)*(_6shaozhuchou_month_day!$A$2:$A$906&lt;$C57)*(_6shaozhuchou_month_day!V$2:V$906&gt;0)))</f>
        <v>0</v>
      </c>
      <c r="S56" s="157">
        <f>IF(G56=0,0,SUMPRODUCT((_6shaozhuchou_month_day!$A$2:$A$906&gt;=$C56)*(_6shaozhuchou_month_day!$A$2:$A$906&lt;$C57),_6shaozhuchou_month_day!W$2:W$906)/SUMPRODUCT((_6shaozhuchou_month_day!$A$2:$A$906&gt;=$C56)*(_6shaozhuchou_month_day!$A$2:$A$906&lt;$C57)*(_6shaozhuchou_month_day!W$2:W$906&lt;0)))</f>
        <v>0</v>
      </c>
      <c r="T56" s="157" t="str">
        <f>主抽数据!Z60</f>
        <v/>
      </c>
      <c r="U56" s="157" t="str">
        <f>主抽数据!AA60</f>
        <v/>
      </c>
      <c r="V56" s="161">
        <f>查询与汇总!$S$1*M56</f>
        <v>0</v>
      </c>
      <c r="W56" s="162" t="e">
        <f t="shared" si="19"/>
        <v>#VALUE!</v>
      </c>
      <c r="X56" s="164"/>
      <c r="Y56" s="177"/>
      <c r="Z56" s="176"/>
      <c r="AA56" s="173" t="str">
        <f>主抽数据!AB60</f>
        <v/>
      </c>
      <c r="AB56" s="174" t="str">
        <f>主抽数据!AC60</f>
        <v/>
      </c>
      <c r="AC56" s="175" t="e">
        <f t="shared" si="20"/>
        <v>#VALUE!</v>
      </c>
      <c r="AE56" s="134" t="e">
        <f t="shared" si="21"/>
        <v>#VALUE!</v>
      </c>
      <c r="AF56" s="134" t="e">
        <f t="shared" si="22"/>
        <v>#VALUE!</v>
      </c>
      <c r="AG56" s="134">
        <f t="shared" si="9"/>
        <v>0</v>
      </c>
      <c r="AH56" s="134">
        <f t="shared" si="10"/>
        <v>0</v>
      </c>
    </row>
    <row r="57" ht="50.1" customHeight="1" spans="1:34">
      <c r="A57" s="145" t="e">
        <f t="shared" si="12"/>
        <v>#VALUE!</v>
      </c>
      <c r="B57" s="146">
        <f t="shared" si="13"/>
        <v>0</v>
      </c>
      <c r="C57" s="145" t="e">
        <f t="shared" si="0"/>
        <v>#VALUE!</v>
      </c>
      <c r="D57" s="146" t="str">
        <f t="shared" si="14"/>
        <v>夜班</v>
      </c>
      <c r="E57" s="143">
        <f t="shared" si="15"/>
        <v>1</v>
      </c>
      <c r="F57" s="143" t="str">
        <f t="shared" si="1"/>
        <v>甲班</v>
      </c>
      <c r="G57" s="144">
        <f>SUMPRODUCT((_6shaozhuchou_month_day!$A$2:$A$906&gt;=C57)*(_6shaozhuchou_month_day!$A$2:$A$906&lt;C58),_6shaozhuchou_month_day!$Y$2:$Y$906)/8</f>
        <v>0</v>
      </c>
      <c r="H57" s="144">
        <f t="shared" si="2"/>
        <v>0</v>
      </c>
      <c r="I57" s="153">
        <f t="shared" si="16"/>
        <v>0</v>
      </c>
      <c r="J57" s="154" t="e">
        <f>SUMPRODUCT((主抽数据!$AU$5:$AU$97=$A57)*(主抽数据!$AV$5:$AV$97=$F57),主抽数据!$AK$5:$AK$97)</f>
        <v>#VALUE!</v>
      </c>
      <c r="K57" s="154" t="e">
        <f>SUMPRODUCT((主抽数据!$AU$5:$AU$97=$A57)*(主抽数据!$AV$5:$AV$97=$F57),主抽数据!$AL$5:$AL$97)</f>
        <v>#VALUE!</v>
      </c>
      <c r="L57" s="155" t="e">
        <f t="shared" si="17"/>
        <v>#VALUE!</v>
      </c>
      <c r="M57" s="155">
        <f>SUMPRODUCT((_6shaozhuchou_month_day!$A$2:$A$906&gt;=C57)*(_6shaozhuchou_month_day!$A$2:$A$906&lt;C58),_6shaozhuchou_month_day!$Z$2:$Z$906)</f>
        <v>0</v>
      </c>
      <c r="N57" s="144">
        <f>M57*查询与汇总!$O$1</f>
        <v>0</v>
      </c>
      <c r="O57" s="156">
        <f t="shared" si="18"/>
        <v>0</v>
      </c>
      <c r="P57" s="157">
        <f>IF(G57=0,0,SUMPRODUCT((_6shaozhuchou_month_day!$A$2:$A$906&gt;=$C57)*(_6shaozhuchou_month_day!$A$2:$A$906&lt;$C58),_6shaozhuchou_month_day!T$2:T$906)/SUMPRODUCT((_6shaozhuchou_month_day!$A$2:$A$906&gt;=$C57)*(_6shaozhuchou_month_day!$A$2:$A$906&lt;$C58)*(_6shaozhuchou_month_day!T$2:T$906&gt;0)))</f>
        <v>0</v>
      </c>
      <c r="Q57" s="157">
        <f>IF(G57=0,0,SUMPRODUCT((_6shaozhuchou_month_day!$A$2:$A$906&gt;=$C57)*(_6shaozhuchou_month_day!$A$2:$A$906&lt;$C58),_6shaozhuchou_month_day!U$2:U$906)/SUMPRODUCT((_6shaozhuchou_month_day!$A$2:$A$906&gt;=$C57)*(_6shaozhuchou_month_day!$A$2:$A$906&lt;$C58)*(_6shaozhuchou_month_day!U$2:U$906&lt;0)))</f>
        <v>0</v>
      </c>
      <c r="R57" s="157">
        <f>IF(G57=0,0,SUMPRODUCT((_6shaozhuchou_month_day!$A$2:$A$906&gt;=$C57)*(_6shaozhuchou_month_day!$A$2:$A$906&lt;$C58),_6shaozhuchou_month_day!V$2:V$906)/SUMPRODUCT((_6shaozhuchou_month_day!$A$2:$A$906&gt;=$C57)*(_6shaozhuchou_month_day!$A$2:$A$906&lt;$C58)*(_6shaozhuchou_month_day!V$2:V$906&gt;0)))</f>
        <v>0</v>
      </c>
      <c r="S57" s="157">
        <f>IF(G57=0,0,SUMPRODUCT((_6shaozhuchou_month_day!$A$2:$A$906&gt;=$C57)*(_6shaozhuchou_month_day!$A$2:$A$906&lt;$C58),_6shaozhuchou_month_day!W$2:W$906)/SUMPRODUCT((_6shaozhuchou_month_day!$A$2:$A$906&gt;=$C57)*(_6shaozhuchou_month_day!$A$2:$A$906&lt;$C58)*(_6shaozhuchou_month_day!W$2:W$906&lt;0)))</f>
        <v>0</v>
      </c>
      <c r="T57" s="157" t="str">
        <f>主抽数据!Z61</f>
        <v/>
      </c>
      <c r="U57" s="157" t="str">
        <f>主抽数据!AA61</f>
        <v/>
      </c>
      <c r="V57" s="161">
        <f>查询与汇总!$S$1*M57</f>
        <v>0</v>
      </c>
      <c r="W57" s="162" t="e">
        <f t="shared" si="19"/>
        <v>#VALUE!</v>
      </c>
      <c r="X57" s="164"/>
      <c r="Y57" s="177"/>
      <c r="Z57" s="178"/>
      <c r="AA57" s="173" t="str">
        <f>主抽数据!AB61</f>
        <v/>
      </c>
      <c r="AB57" s="174" t="str">
        <f>主抽数据!AC61</f>
        <v/>
      </c>
      <c r="AC57" s="175" t="e">
        <f t="shared" si="20"/>
        <v>#VALUE!</v>
      </c>
      <c r="AE57" s="134" t="e">
        <f t="shared" si="21"/>
        <v>#VALUE!</v>
      </c>
      <c r="AF57" s="134" t="e">
        <f t="shared" si="22"/>
        <v>#VALUE!</v>
      </c>
      <c r="AG57" s="134">
        <f t="shared" si="9"/>
        <v>0</v>
      </c>
      <c r="AH57" s="134">
        <f t="shared" si="10"/>
        <v>0</v>
      </c>
    </row>
    <row r="58" ht="24" customHeight="1" spans="1:34">
      <c r="A58" s="145" t="e">
        <f t="shared" si="12"/>
        <v>#VALUE!</v>
      </c>
      <c r="B58" s="146">
        <f t="shared" si="13"/>
        <v>0.333333333333333</v>
      </c>
      <c r="C58" s="145" t="e">
        <f t="shared" si="0"/>
        <v>#VALUE!</v>
      </c>
      <c r="D58" s="146" t="str">
        <f t="shared" si="14"/>
        <v>白班</v>
      </c>
      <c r="E58" s="143">
        <f t="shared" si="15"/>
        <v>2</v>
      </c>
      <c r="F58" s="143" t="str">
        <f t="shared" si="1"/>
        <v>乙班</v>
      </c>
      <c r="G58" s="144">
        <f>SUMPRODUCT((_6shaozhuchou_month_day!$A$2:$A$906&gt;=C58)*(_6shaozhuchou_month_day!$A$2:$A$906&lt;C59),_6shaozhuchou_month_day!$Y$2:$Y$906)/8</f>
        <v>0</v>
      </c>
      <c r="H58" s="144">
        <f t="shared" si="2"/>
        <v>0</v>
      </c>
      <c r="I58" s="153">
        <f t="shared" si="16"/>
        <v>0</v>
      </c>
      <c r="J58" s="154" t="e">
        <f>SUMPRODUCT((主抽数据!$AU$5:$AU$97=$A58)*(主抽数据!$AV$5:$AV$97=$F58),主抽数据!$AK$5:$AK$97)</f>
        <v>#VALUE!</v>
      </c>
      <c r="K58" s="154" t="e">
        <f>SUMPRODUCT((主抽数据!$AU$5:$AU$97=$A58)*(主抽数据!$AV$5:$AV$97=$F58),主抽数据!$AL$5:$AL$97)</f>
        <v>#VALUE!</v>
      </c>
      <c r="L58" s="155" t="e">
        <f t="shared" si="17"/>
        <v>#VALUE!</v>
      </c>
      <c r="M58" s="155">
        <f>SUMPRODUCT((_6shaozhuchou_month_day!$A$2:$A$906&gt;=C58)*(_6shaozhuchou_month_day!$A$2:$A$906&lt;C59),_6shaozhuchou_month_day!$Z$2:$Z$906)</f>
        <v>0</v>
      </c>
      <c r="N58" s="144">
        <f>M58*查询与汇总!$O$1</f>
        <v>0</v>
      </c>
      <c r="O58" s="156">
        <f t="shared" si="18"/>
        <v>0</v>
      </c>
      <c r="P58" s="157">
        <f>IF(G58=0,0,SUMPRODUCT((_6shaozhuchou_month_day!$A$2:$A$906&gt;=$C58)*(_6shaozhuchou_month_day!$A$2:$A$906&lt;$C59),_6shaozhuchou_month_day!T$2:T$906)/SUMPRODUCT((_6shaozhuchou_month_day!$A$2:$A$906&gt;=$C58)*(_6shaozhuchou_month_day!$A$2:$A$906&lt;$C59)*(_6shaozhuchou_month_day!T$2:T$906&gt;0)))</f>
        <v>0</v>
      </c>
      <c r="Q58" s="157">
        <f>IF(G58=0,0,SUMPRODUCT((_6shaozhuchou_month_day!$A$2:$A$906&gt;=$C58)*(_6shaozhuchou_month_day!$A$2:$A$906&lt;$C59),_6shaozhuchou_month_day!U$2:U$906)/SUMPRODUCT((_6shaozhuchou_month_day!$A$2:$A$906&gt;=$C58)*(_6shaozhuchou_month_day!$A$2:$A$906&lt;$C59)*(_6shaozhuchou_month_day!U$2:U$906&lt;0)))</f>
        <v>0</v>
      </c>
      <c r="R58" s="157">
        <f>IF(G58=0,0,SUMPRODUCT((_6shaozhuchou_month_day!$A$2:$A$906&gt;=$C58)*(_6shaozhuchou_month_day!$A$2:$A$906&lt;$C59),_6shaozhuchou_month_day!V$2:V$906)/SUMPRODUCT((_6shaozhuchou_month_day!$A$2:$A$906&gt;=$C58)*(_6shaozhuchou_month_day!$A$2:$A$906&lt;$C59)*(_6shaozhuchou_month_day!V$2:V$906&gt;0)))</f>
        <v>0</v>
      </c>
      <c r="S58" s="157">
        <f>IF(G58=0,0,SUMPRODUCT((_6shaozhuchou_month_day!$A$2:$A$906&gt;=$C58)*(_6shaozhuchou_month_day!$A$2:$A$906&lt;$C59),_6shaozhuchou_month_day!W$2:W$906)/SUMPRODUCT((_6shaozhuchou_month_day!$A$2:$A$906&gt;=$C58)*(_6shaozhuchou_month_day!$A$2:$A$906&lt;$C59)*(_6shaozhuchou_month_day!W$2:W$906&lt;0)))</f>
        <v>0</v>
      </c>
      <c r="T58" s="157" t="str">
        <f>主抽数据!Z62</f>
        <v/>
      </c>
      <c r="U58" s="157" t="str">
        <f>主抽数据!AA62</f>
        <v/>
      </c>
      <c r="V58" s="161">
        <f>查询与汇总!$S$1*M58</f>
        <v>0</v>
      </c>
      <c r="W58" s="162" t="e">
        <f t="shared" si="19"/>
        <v>#VALUE!</v>
      </c>
      <c r="X58" s="164"/>
      <c r="Y58" s="177"/>
      <c r="Z58" s="176"/>
      <c r="AA58" s="173" t="str">
        <f>主抽数据!AB62</f>
        <v/>
      </c>
      <c r="AB58" s="174" t="str">
        <f>主抽数据!AC62</f>
        <v/>
      </c>
      <c r="AC58" s="175" t="e">
        <f t="shared" si="20"/>
        <v>#VALUE!</v>
      </c>
      <c r="AE58" s="134" t="e">
        <f t="shared" si="21"/>
        <v>#VALUE!</v>
      </c>
      <c r="AF58" s="134" t="e">
        <f t="shared" si="22"/>
        <v>#VALUE!</v>
      </c>
      <c r="AG58" s="134">
        <f t="shared" si="9"/>
        <v>0</v>
      </c>
      <c r="AH58" s="134">
        <f t="shared" si="10"/>
        <v>0</v>
      </c>
    </row>
    <row r="59" customHeight="1" spans="1:34">
      <c r="A59" s="145" t="e">
        <f t="shared" si="12"/>
        <v>#VALUE!</v>
      </c>
      <c r="B59" s="146">
        <f t="shared" si="13"/>
        <v>0.666666666666667</v>
      </c>
      <c r="C59" s="145" t="e">
        <f t="shared" si="0"/>
        <v>#VALUE!</v>
      </c>
      <c r="D59" s="146" t="str">
        <f t="shared" si="14"/>
        <v>中班</v>
      </c>
      <c r="E59" s="143">
        <f t="shared" si="15"/>
        <v>3</v>
      </c>
      <c r="F59" s="143" t="str">
        <f t="shared" si="1"/>
        <v>丙班</v>
      </c>
      <c r="G59" s="144">
        <f>SUMPRODUCT((_6shaozhuchou_month_day!$A$2:$A$906&gt;=C59)*(_6shaozhuchou_month_day!$A$2:$A$906&lt;C60),_6shaozhuchou_month_day!$Y$2:$Y$906)/8</f>
        <v>0</v>
      </c>
      <c r="H59" s="144">
        <f t="shared" si="2"/>
        <v>0</v>
      </c>
      <c r="I59" s="153">
        <f t="shared" si="16"/>
        <v>0</v>
      </c>
      <c r="J59" s="154" t="e">
        <f>SUMPRODUCT((主抽数据!$AU$5:$AU$97=$A59)*(主抽数据!$AV$5:$AV$97=$F59),主抽数据!$AK$5:$AK$97)</f>
        <v>#VALUE!</v>
      </c>
      <c r="K59" s="154" t="e">
        <f>SUMPRODUCT((主抽数据!$AU$5:$AU$97=$A59)*(主抽数据!$AV$5:$AV$97=$F59),主抽数据!$AL$5:$AL$97)</f>
        <v>#VALUE!</v>
      </c>
      <c r="L59" s="155" t="e">
        <f t="shared" si="17"/>
        <v>#VALUE!</v>
      </c>
      <c r="M59" s="155">
        <f>SUMPRODUCT((_6shaozhuchou_month_day!$A$2:$A$906&gt;=C59)*(_6shaozhuchou_month_day!$A$2:$A$906&lt;C60),_6shaozhuchou_month_day!$Z$2:$Z$906)</f>
        <v>0</v>
      </c>
      <c r="N59" s="144">
        <f>M59*查询与汇总!$O$1</f>
        <v>0</v>
      </c>
      <c r="O59" s="156">
        <f t="shared" si="18"/>
        <v>0</v>
      </c>
      <c r="P59" s="157">
        <f>IF(G59=0,0,SUMPRODUCT((_6shaozhuchou_month_day!$A$2:$A$906&gt;=$C59)*(_6shaozhuchou_month_day!$A$2:$A$906&lt;$C60),_6shaozhuchou_month_day!T$2:T$906)/SUMPRODUCT((_6shaozhuchou_month_day!$A$2:$A$906&gt;=$C59)*(_6shaozhuchou_month_day!$A$2:$A$906&lt;$C60)*(_6shaozhuchou_month_day!T$2:T$906&gt;0)))</f>
        <v>0</v>
      </c>
      <c r="Q59" s="157">
        <f>IF(G59=0,0,SUMPRODUCT((_6shaozhuchou_month_day!$A$2:$A$906&gt;=$C59)*(_6shaozhuchou_month_day!$A$2:$A$906&lt;$C60),_6shaozhuchou_month_day!U$2:U$906)/SUMPRODUCT((_6shaozhuchou_month_day!$A$2:$A$906&gt;=$C59)*(_6shaozhuchou_month_day!$A$2:$A$906&lt;$C60)*(_6shaozhuchou_month_day!U$2:U$906&lt;0)))</f>
        <v>0</v>
      </c>
      <c r="R59" s="157">
        <f>IF(G59=0,0,SUMPRODUCT((_6shaozhuchou_month_day!$A$2:$A$906&gt;=$C59)*(_6shaozhuchou_month_day!$A$2:$A$906&lt;$C60),_6shaozhuchou_month_day!V$2:V$906)/SUMPRODUCT((_6shaozhuchou_month_day!$A$2:$A$906&gt;=$C59)*(_6shaozhuchou_month_day!$A$2:$A$906&lt;$C60)*(_6shaozhuchou_month_day!V$2:V$906&gt;0)))</f>
        <v>0</v>
      </c>
      <c r="S59" s="157">
        <f>IF(G59=0,0,SUMPRODUCT((_6shaozhuchou_month_day!$A$2:$A$906&gt;=$C59)*(_6shaozhuchou_month_day!$A$2:$A$906&lt;$C60),_6shaozhuchou_month_day!W$2:W$906)/SUMPRODUCT((_6shaozhuchou_month_day!$A$2:$A$906&gt;=$C59)*(_6shaozhuchou_month_day!$A$2:$A$906&lt;$C60)*(_6shaozhuchou_month_day!W$2:W$906&lt;0)))</f>
        <v>0</v>
      </c>
      <c r="T59" s="157" t="str">
        <f>主抽数据!Z63</f>
        <v/>
      </c>
      <c r="U59" s="157" t="str">
        <f>主抽数据!AA63</f>
        <v/>
      </c>
      <c r="V59" s="161">
        <f>查询与汇总!$S$1*M59</f>
        <v>0</v>
      </c>
      <c r="W59" s="162" t="e">
        <f t="shared" si="19"/>
        <v>#VALUE!</v>
      </c>
      <c r="X59" s="164"/>
      <c r="Y59" s="177"/>
      <c r="Z59" s="176"/>
      <c r="AA59" s="173" t="str">
        <f>主抽数据!AB63</f>
        <v/>
      </c>
      <c r="AB59" s="174" t="str">
        <f>主抽数据!AC63</f>
        <v/>
      </c>
      <c r="AC59" s="175" t="e">
        <f>IF(V59=-W59,0,W59*0.65/10000)</f>
        <v>#VALUE!</v>
      </c>
      <c r="AE59" s="134" t="e">
        <f t="shared" si="21"/>
        <v>#VALUE!</v>
      </c>
      <c r="AF59" s="134" t="e">
        <f t="shared" si="22"/>
        <v>#VALUE!</v>
      </c>
      <c r="AG59" s="134">
        <f t="shared" si="9"/>
        <v>0</v>
      </c>
      <c r="AH59" s="134">
        <f t="shared" si="10"/>
        <v>0</v>
      </c>
    </row>
    <row r="60" customHeight="1" spans="1:34">
      <c r="A60" s="145" t="e">
        <f t="shared" si="12"/>
        <v>#VALUE!</v>
      </c>
      <c r="B60" s="146">
        <f t="shared" si="13"/>
        <v>0</v>
      </c>
      <c r="C60" s="145" t="e">
        <f t="shared" si="0"/>
        <v>#VALUE!</v>
      </c>
      <c r="D60" s="146" t="str">
        <f t="shared" si="14"/>
        <v>夜班</v>
      </c>
      <c r="E60" s="143">
        <f t="shared" si="15"/>
        <v>4</v>
      </c>
      <c r="F60" s="143" t="str">
        <f t="shared" si="1"/>
        <v>丁班</v>
      </c>
      <c r="G60" s="144">
        <f>SUMPRODUCT((_6shaozhuchou_month_day!$A$2:$A$906&gt;=C60)*(_6shaozhuchou_month_day!$A$2:$A$906&lt;C61),_6shaozhuchou_month_day!$Y$2:$Y$906)/8</f>
        <v>0</v>
      </c>
      <c r="H60" s="144">
        <f t="shared" si="2"/>
        <v>0</v>
      </c>
      <c r="I60" s="153">
        <f t="shared" si="16"/>
        <v>0</v>
      </c>
      <c r="J60" s="154" t="e">
        <f>SUMPRODUCT((主抽数据!$AU$5:$AU$97=$A60)*(主抽数据!$AV$5:$AV$97=$F60),主抽数据!$AK$5:$AK$97)</f>
        <v>#VALUE!</v>
      </c>
      <c r="K60" s="154" t="e">
        <f>SUMPRODUCT((主抽数据!$AU$5:$AU$97=$A60)*(主抽数据!$AV$5:$AV$97=$F60),主抽数据!$AL$5:$AL$97)</f>
        <v>#VALUE!</v>
      </c>
      <c r="L60" s="155" t="e">
        <f t="shared" si="17"/>
        <v>#VALUE!</v>
      </c>
      <c r="M60" s="155">
        <f>SUMPRODUCT((_6shaozhuchou_month_day!$A$2:$A$906&gt;=C60)*(_6shaozhuchou_month_day!$A$2:$A$906&lt;C61),_6shaozhuchou_month_day!$Z$2:$Z$906)</f>
        <v>0</v>
      </c>
      <c r="N60" s="144">
        <f>M60*查询与汇总!$O$1</f>
        <v>0</v>
      </c>
      <c r="O60" s="156">
        <f t="shared" si="18"/>
        <v>0</v>
      </c>
      <c r="P60" s="157">
        <f>IF(G60=0,0,SUMPRODUCT((_6shaozhuchou_month_day!$A$2:$A$906&gt;=$C60)*(_6shaozhuchou_month_day!$A$2:$A$906&lt;$C61),_6shaozhuchou_month_day!T$2:T$906)/SUMPRODUCT((_6shaozhuchou_month_day!$A$2:$A$906&gt;=$C60)*(_6shaozhuchou_month_day!$A$2:$A$906&lt;$C61)*(_6shaozhuchou_month_day!T$2:T$906&gt;0)))</f>
        <v>0</v>
      </c>
      <c r="Q60" s="157">
        <f>IF(G60=0,0,SUMPRODUCT((_6shaozhuchou_month_day!$A$2:$A$906&gt;=$C60)*(_6shaozhuchou_month_day!$A$2:$A$906&lt;$C61),_6shaozhuchou_month_day!U$2:U$906)/SUMPRODUCT((_6shaozhuchou_month_day!$A$2:$A$906&gt;=$C60)*(_6shaozhuchou_month_day!$A$2:$A$906&lt;$C61)*(_6shaozhuchou_month_day!U$2:U$906&lt;0)))</f>
        <v>0</v>
      </c>
      <c r="R60" s="157">
        <f>IF(G60=0,0,SUMPRODUCT((_6shaozhuchou_month_day!$A$2:$A$906&gt;=$C60)*(_6shaozhuchou_month_day!$A$2:$A$906&lt;$C61),_6shaozhuchou_month_day!V$2:V$906)/SUMPRODUCT((_6shaozhuchou_month_day!$A$2:$A$906&gt;=$C60)*(_6shaozhuchou_month_day!$A$2:$A$906&lt;$C61)*(_6shaozhuchou_month_day!V$2:V$906&gt;0)))</f>
        <v>0</v>
      </c>
      <c r="S60" s="157">
        <f>IF(G60=0,0,SUMPRODUCT((_6shaozhuchou_month_day!$A$2:$A$906&gt;=$C60)*(_6shaozhuchou_month_day!$A$2:$A$906&lt;$C61),_6shaozhuchou_month_day!W$2:W$906)/SUMPRODUCT((_6shaozhuchou_month_day!$A$2:$A$906&gt;=$C60)*(_6shaozhuchou_month_day!$A$2:$A$906&lt;$C61)*(_6shaozhuchou_month_day!W$2:W$906&lt;0)))</f>
        <v>0</v>
      </c>
      <c r="T60" s="157" t="str">
        <f>主抽数据!Z64</f>
        <v/>
      </c>
      <c r="U60" s="157" t="str">
        <f>主抽数据!AA64</f>
        <v/>
      </c>
      <c r="V60" s="161">
        <f>查询与汇总!$S$1*M60</f>
        <v>0</v>
      </c>
      <c r="W60" s="162" t="e">
        <f t="shared" si="19"/>
        <v>#VALUE!</v>
      </c>
      <c r="X60" s="164"/>
      <c r="Y60" s="177"/>
      <c r="Z60" s="176"/>
      <c r="AA60" s="173" t="str">
        <f>主抽数据!AB64</f>
        <v/>
      </c>
      <c r="AB60" s="174" t="str">
        <f>主抽数据!AC64</f>
        <v/>
      </c>
      <c r="AC60" s="175" t="e">
        <f t="shared" ref="AC60:AC95" si="23">IF(V60=-W60,0,W60*0.65/10000)</f>
        <v>#VALUE!</v>
      </c>
      <c r="AE60" s="134" t="e">
        <f t="shared" si="21"/>
        <v>#VALUE!</v>
      </c>
      <c r="AF60" s="134" t="e">
        <f t="shared" si="22"/>
        <v>#VALUE!</v>
      </c>
      <c r="AG60" s="134">
        <f t="shared" si="9"/>
        <v>0</v>
      </c>
      <c r="AH60" s="134">
        <f t="shared" si="10"/>
        <v>0</v>
      </c>
    </row>
    <row r="61" s="121" customFormat="1" ht="35.1" customHeight="1" spans="1:34">
      <c r="A61" s="145" t="e">
        <f t="shared" si="12"/>
        <v>#VALUE!</v>
      </c>
      <c r="B61" s="146">
        <f t="shared" si="13"/>
        <v>0.333333333333333</v>
      </c>
      <c r="C61" s="145" t="e">
        <f t="shared" si="0"/>
        <v>#VALUE!</v>
      </c>
      <c r="D61" s="146" t="str">
        <f t="shared" si="14"/>
        <v>白班</v>
      </c>
      <c r="E61" s="147">
        <f t="shared" si="15"/>
        <v>1</v>
      </c>
      <c r="F61" s="147" t="str">
        <f t="shared" si="1"/>
        <v>甲班</v>
      </c>
      <c r="G61" s="144">
        <f>SUMPRODUCT((_6shaozhuchou_month_day!$A$2:$A$906&gt;=C61)*(_6shaozhuchou_month_day!$A$2:$A$906&lt;C62),_6shaozhuchou_month_day!$Y$2:$Y$906)/8</f>
        <v>0</v>
      </c>
      <c r="H61" s="144">
        <f t="shared" si="2"/>
        <v>0</v>
      </c>
      <c r="I61" s="153">
        <f t="shared" si="16"/>
        <v>0</v>
      </c>
      <c r="J61" s="154" t="e">
        <f>SUMPRODUCT((主抽数据!$AU$5:$AU$97=$A61)*(主抽数据!$AV$5:$AV$97=$F61),主抽数据!$AK$5:$AK$97)</f>
        <v>#VALUE!</v>
      </c>
      <c r="K61" s="154" t="e">
        <f>SUMPRODUCT((主抽数据!$AU$5:$AU$97=$A61)*(主抽数据!$AV$5:$AV$97=$F61),主抽数据!$AL$5:$AL$97)</f>
        <v>#VALUE!</v>
      </c>
      <c r="L61" s="155" t="e">
        <f t="shared" si="17"/>
        <v>#VALUE!</v>
      </c>
      <c r="M61" s="155">
        <f>SUMPRODUCT((_6shaozhuchou_month_day!$A$2:$A$906&gt;=C61)*(_6shaozhuchou_month_day!$A$2:$A$906&lt;C62),_6shaozhuchou_month_day!$Z$2:$Z$906)</f>
        <v>0</v>
      </c>
      <c r="N61" s="144">
        <f>M61*查询与汇总!$O$1</f>
        <v>0</v>
      </c>
      <c r="O61" s="156">
        <f t="shared" si="18"/>
        <v>0</v>
      </c>
      <c r="P61" s="157">
        <f>IF(G61=0,0,SUMPRODUCT((_6shaozhuchou_month_day!$A$2:$A$906&gt;=$C61)*(_6shaozhuchou_month_day!$A$2:$A$906&lt;$C62),_6shaozhuchou_month_day!T$2:T$906)/SUMPRODUCT((_6shaozhuchou_month_day!$A$2:$A$906&gt;=$C61)*(_6shaozhuchou_month_day!$A$2:$A$906&lt;$C62)*(_6shaozhuchou_month_day!T$2:T$906&gt;0)))</f>
        <v>0</v>
      </c>
      <c r="Q61" s="157">
        <f>IF(G61=0,0,SUMPRODUCT((_6shaozhuchou_month_day!$A$2:$A$906&gt;=$C61)*(_6shaozhuchou_month_day!$A$2:$A$906&lt;$C62),_6shaozhuchou_month_day!U$2:U$906)/SUMPRODUCT((_6shaozhuchou_month_day!$A$2:$A$906&gt;=$C61)*(_6shaozhuchou_month_day!$A$2:$A$906&lt;$C62)*(_6shaozhuchou_month_day!U$2:U$906&lt;0)))</f>
        <v>0</v>
      </c>
      <c r="R61" s="157">
        <f>IF(G61=0,0,SUMPRODUCT((_6shaozhuchou_month_day!$A$2:$A$906&gt;=$C61)*(_6shaozhuchou_month_day!$A$2:$A$906&lt;$C62),_6shaozhuchou_month_day!V$2:V$906)/SUMPRODUCT((_6shaozhuchou_month_day!$A$2:$A$906&gt;=$C61)*(_6shaozhuchou_month_day!$A$2:$A$906&lt;$C62)*(_6shaozhuchou_month_day!V$2:V$906&gt;0)))</f>
        <v>0</v>
      </c>
      <c r="S61" s="157">
        <f>IF(G61=0,0,SUMPRODUCT((_6shaozhuchou_month_day!$A$2:$A$906&gt;=$C61)*(_6shaozhuchou_month_day!$A$2:$A$906&lt;$C62),_6shaozhuchou_month_day!W$2:W$906)/SUMPRODUCT((_6shaozhuchou_month_day!$A$2:$A$906&gt;=$C61)*(_6shaozhuchou_month_day!$A$2:$A$906&lt;$C62)*(_6shaozhuchou_month_day!W$2:W$906&lt;0)))</f>
        <v>0</v>
      </c>
      <c r="T61" s="157" t="str">
        <f>主抽数据!Z65</f>
        <v/>
      </c>
      <c r="U61" s="157" t="str">
        <f>主抽数据!AA65</f>
        <v/>
      </c>
      <c r="V61" s="161">
        <f>查询与汇总!$S$1*M61</f>
        <v>0</v>
      </c>
      <c r="W61" s="162" t="e">
        <f t="shared" si="19"/>
        <v>#VALUE!</v>
      </c>
      <c r="X61" s="164"/>
      <c r="Y61" s="181"/>
      <c r="Z61" s="176"/>
      <c r="AA61" s="173" t="str">
        <f>主抽数据!AB65</f>
        <v/>
      </c>
      <c r="AB61" s="174" t="str">
        <f>主抽数据!AC65</f>
        <v/>
      </c>
      <c r="AC61" s="175" t="e">
        <f t="shared" si="23"/>
        <v>#VALUE!</v>
      </c>
      <c r="AE61" s="134" t="e">
        <f t="shared" si="21"/>
        <v>#VALUE!</v>
      </c>
      <c r="AF61" s="134" t="e">
        <f t="shared" si="22"/>
        <v>#VALUE!</v>
      </c>
      <c r="AG61" s="134">
        <f t="shared" si="9"/>
        <v>0</v>
      </c>
      <c r="AH61" s="134">
        <f t="shared" si="10"/>
        <v>0</v>
      </c>
    </row>
    <row r="62" customHeight="1" spans="1:34">
      <c r="A62" s="145" t="e">
        <f t="shared" si="12"/>
        <v>#VALUE!</v>
      </c>
      <c r="B62" s="146">
        <f t="shared" si="13"/>
        <v>0.666666666666667</v>
      </c>
      <c r="C62" s="145" t="e">
        <f t="shared" si="0"/>
        <v>#VALUE!</v>
      </c>
      <c r="D62" s="146" t="str">
        <f t="shared" si="14"/>
        <v>中班</v>
      </c>
      <c r="E62" s="143">
        <f t="shared" si="15"/>
        <v>2</v>
      </c>
      <c r="F62" s="143" t="str">
        <f t="shared" si="1"/>
        <v>乙班</v>
      </c>
      <c r="G62" s="144">
        <f>SUMPRODUCT((_6shaozhuchou_month_day!$A$2:$A$906&gt;=C62)*(_6shaozhuchou_month_day!$A$2:$A$906&lt;C63),_6shaozhuchou_month_day!$Y$2:$Y$906)/8</f>
        <v>0</v>
      </c>
      <c r="H62" s="144">
        <f t="shared" si="2"/>
        <v>0</v>
      </c>
      <c r="I62" s="153">
        <f t="shared" si="16"/>
        <v>0</v>
      </c>
      <c r="J62" s="154" t="e">
        <f>SUMPRODUCT((主抽数据!$AU$5:$AU$97=$A62)*(主抽数据!$AV$5:$AV$97=$F62),主抽数据!$AK$5:$AK$97)</f>
        <v>#VALUE!</v>
      </c>
      <c r="K62" s="154" t="e">
        <f>SUMPRODUCT((主抽数据!$AU$5:$AU$97=$A62)*(主抽数据!$AV$5:$AV$97=$F62),主抽数据!$AL$5:$AL$97)</f>
        <v>#VALUE!</v>
      </c>
      <c r="L62" s="155" t="e">
        <f t="shared" si="17"/>
        <v>#VALUE!</v>
      </c>
      <c r="M62" s="155">
        <f>SUMPRODUCT((_6shaozhuchou_month_day!$A$2:$A$906&gt;=C62)*(_6shaozhuchou_month_day!$A$2:$A$906&lt;C63),_6shaozhuchou_month_day!$Z$2:$Z$906)</f>
        <v>0</v>
      </c>
      <c r="N62" s="144">
        <f>M62*查询与汇总!$O$1</f>
        <v>0</v>
      </c>
      <c r="O62" s="156">
        <f t="shared" si="18"/>
        <v>0</v>
      </c>
      <c r="P62" s="157">
        <f>IF(G62=0,0,SUMPRODUCT((_6shaozhuchou_month_day!$A$2:$A$906&gt;=$C62)*(_6shaozhuchou_month_day!$A$2:$A$906&lt;$C63),_6shaozhuchou_month_day!T$2:T$906)/SUMPRODUCT((_6shaozhuchou_month_day!$A$2:$A$906&gt;=$C62)*(_6shaozhuchou_month_day!$A$2:$A$906&lt;$C63)*(_6shaozhuchou_month_day!T$2:T$906&gt;0)))</f>
        <v>0</v>
      </c>
      <c r="Q62" s="157">
        <f>IF(G62=0,0,SUMPRODUCT((_6shaozhuchou_month_day!$A$2:$A$906&gt;=$C62)*(_6shaozhuchou_month_day!$A$2:$A$906&lt;$C63),_6shaozhuchou_month_day!U$2:U$906)/SUMPRODUCT((_6shaozhuchou_month_day!$A$2:$A$906&gt;=$C62)*(_6shaozhuchou_month_day!$A$2:$A$906&lt;$C63)*(_6shaozhuchou_month_day!U$2:U$906&lt;0)))</f>
        <v>0</v>
      </c>
      <c r="R62" s="157">
        <f>IF(G62=0,0,SUMPRODUCT((_6shaozhuchou_month_day!$A$2:$A$906&gt;=$C62)*(_6shaozhuchou_month_day!$A$2:$A$906&lt;$C63),_6shaozhuchou_month_day!V$2:V$906)/SUMPRODUCT((_6shaozhuchou_month_day!$A$2:$A$906&gt;=$C62)*(_6shaozhuchou_month_day!$A$2:$A$906&lt;$C63)*(_6shaozhuchou_month_day!V$2:V$906&gt;0)))</f>
        <v>0</v>
      </c>
      <c r="S62" s="157">
        <f>IF(G62=0,0,SUMPRODUCT((_6shaozhuchou_month_day!$A$2:$A$906&gt;=$C62)*(_6shaozhuchou_month_day!$A$2:$A$906&lt;$C63),_6shaozhuchou_month_day!W$2:W$906)/SUMPRODUCT((_6shaozhuchou_month_day!$A$2:$A$906&gt;=$C62)*(_6shaozhuchou_month_day!$A$2:$A$906&lt;$C63)*(_6shaozhuchou_month_day!W$2:W$906&lt;0)))</f>
        <v>0</v>
      </c>
      <c r="T62" s="157" t="str">
        <f>主抽数据!Z66</f>
        <v/>
      </c>
      <c r="U62" s="157" t="str">
        <f>主抽数据!AA66</f>
        <v/>
      </c>
      <c r="V62" s="161">
        <f>查询与汇总!$S$1*M62</f>
        <v>0</v>
      </c>
      <c r="W62" s="162" t="e">
        <f t="shared" si="19"/>
        <v>#VALUE!</v>
      </c>
      <c r="X62" s="164"/>
      <c r="Y62" s="177"/>
      <c r="Z62" s="176"/>
      <c r="AA62" s="173" t="str">
        <f>主抽数据!AB66</f>
        <v/>
      </c>
      <c r="AB62" s="174" t="str">
        <f>主抽数据!AC66</f>
        <v/>
      </c>
      <c r="AC62" s="175" t="e">
        <f t="shared" si="23"/>
        <v>#VALUE!</v>
      </c>
      <c r="AE62" s="134" t="e">
        <f t="shared" si="21"/>
        <v>#VALUE!</v>
      </c>
      <c r="AF62" s="134" t="e">
        <f t="shared" si="22"/>
        <v>#VALUE!</v>
      </c>
      <c r="AG62" s="134">
        <f t="shared" si="9"/>
        <v>0</v>
      </c>
      <c r="AH62" s="134">
        <f t="shared" si="10"/>
        <v>0</v>
      </c>
    </row>
    <row r="63" ht="30.95" customHeight="1" spans="1:34">
      <c r="A63" s="145" t="e">
        <f t="shared" si="12"/>
        <v>#VALUE!</v>
      </c>
      <c r="B63" s="146">
        <f t="shared" si="13"/>
        <v>0</v>
      </c>
      <c r="C63" s="145" t="e">
        <f t="shared" si="0"/>
        <v>#VALUE!</v>
      </c>
      <c r="D63" s="146" t="str">
        <f t="shared" si="14"/>
        <v>夜班</v>
      </c>
      <c r="E63" s="143">
        <f t="shared" si="15"/>
        <v>4</v>
      </c>
      <c r="F63" s="143" t="str">
        <f t="shared" si="1"/>
        <v>丁班</v>
      </c>
      <c r="G63" s="144">
        <f>SUMPRODUCT((_6shaozhuchou_month_day!$A$2:$A$906&gt;=C63)*(_6shaozhuchou_month_day!$A$2:$A$906&lt;C64),_6shaozhuchou_month_day!$Y$2:$Y$906)/8</f>
        <v>0</v>
      </c>
      <c r="H63" s="144">
        <f t="shared" si="2"/>
        <v>0</v>
      </c>
      <c r="I63" s="153">
        <f t="shared" si="16"/>
        <v>0</v>
      </c>
      <c r="J63" s="154" t="e">
        <f>SUMPRODUCT((主抽数据!$AU$5:$AU$97=$A63)*(主抽数据!$AV$5:$AV$97=$F63),主抽数据!$AK$5:$AK$97)</f>
        <v>#VALUE!</v>
      </c>
      <c r="K63" s="154" t="e">
        <f>SUMPRODUCT((主抽数据!$AU$5:$AU$97=$A63)*(主抽数据!$AV$5:$AV$97=$F63),主抽数据!$AL$5:$AL$97)</f>
        <v>#VALUE!</v>
      </c>
      <c r="L63" s="155" t="e">
        <f t="shared" si="17"/>
        <v>#VALUE!</v>
      </c>
      <c r="M63" s="155">
        <f>SUMPRODUCT((_6shaozhuchou_month_day!$A$2:$A$906&gt;=C63)*(_6shaozhuchou_month_day!$A$2:$A$906&lt;C64),_6shaozhuchou_month_day!$Z$2:$Z$906)</f>
        <v>0</v>
      </c>
      <c r="N63" s="144">
        <f>M63*查询与汇总!$O$1</f>
        <v>0</v>
      </c>
      <c r="O63" s="156">
        <f t="shared" si="18"/>
        <v>0</v>
      </c>
      <c r="P63" s="157">
        <f>IF(G63=0,0,SUMPRODUCT((_6shaozhuchou_month_day!$A$2:$A$906&gt;=$C63)*(_6shaozhuchou_month_day!$A$2:$A$906&lt;$C64),_6shaozhuchou_month_day!T$2:T$906)/SUMPRODUCT((_6shaozhuchou_month_day!$A$2:$A$906&gt;=$C63)*(_6shaozhuchou_month_day!$A$2:$A$906&lt;$C64)*(_6shaozhuchou_month_day!T$2:T$906&gt;0)))</f>
        <v>0</v>
      </c>
      <c r="Q63" s="157">
        <f>IF(G63=0,0,SUMPRODUCT((_6shaozhuchou_month_day!$A$2:$A$906&gt;=$C63)*(_6shaozhuchou_month_day!$A$2:$A$906&lt;$C64),_6shaozhuchou_month_day!U$2:U$906)/SUMPRODUCT((_6shaozhuchou_month_day!$A$2:$A$906&gt;=$C63)*(_6shaozhuchou_month_day!$A$2:$A$906&lt;$C64)*(_6shaozhuchou_month_day!U$2:U$906&lt;0)))</f>
        <v>0</v>
      </c>
      <c r="R63" s="157">
        <f>IF(G63=0,0,SUMPRODUCT((_6shaozhuchou_month_day!$A$2:$A$906&gt;=$C63)*(_6shaozhuchou_month_day!$A$2:$A$906&lt;$C64),_6shaozhuchou_month_day!V$2:V$906)/SUMPRODUCT((_6shaozhuchou_month_day!$A$2:$A$906&gt;=$C63)*(_6shaozhuchou_month_day!$A$2:$A$906&lt;$C64)*(_6shaozhuchou_month_day!V$2:V$906&gt;0)))</f>
        <v>0</v>
      </c>
      <c r="S63" s="157">
        <f>IF(G63=0,0,SUMPRODUCT((_6shaozhuchou_month_day!$A$2:$A$906&gt;=$C63)*(_6shaozhuchou_month_day!$A$2:$A$906&lt;$C64),_6shaozhuchou_month_day!W$2:W$906)/SUMPRODUCT((_6shaozhuchou_month_day!$A$2:$A$906&gt;=$C63)*(_6shaozhuchou_month_day!$A$2:$A$906&lt;$C64)*(_6shaozhuchou_month_day!W$2:W$906&lt;0)))</f>
        <v>0</v>
      </c>
      <c r="T63" s="157" t="str">
        <f>主抽数据!Z67</f>
        <v/>
      </c>
      <c r="U63" s="157" t="str">
        <f>主抽数据!AA67</f>
        <v/>
      </c>
      <c r="V63" s="161">
        <f>查询与汇总!$S$1*M63</f>
        <v>0</v>
      </c>
      <c r="W63" s="162" t="e">
        <f t="shared" si="19"/>
        <v>#VALUE!</v>
      </c>
      <c r="X63" s="164"/>
      <c r="Y63" s="177"/>
      <c r="Z63" s="176"/>
      <c r="AA63" s="173" t="str">
        <f>主抽数据!AB67</f>
        <v/>
      </c>
      <c r="AB63" s="174" t="str">
        <f>主抽数据!AC67</f>
        <v/>
      </c>
      <c r="AC63" s="175" t="e">
        <f t="shared" si="23"/>
        <v>#VALUE!</v>
      </c>
      <c r="AE63" s="134" t="e">
        <f t="shared" si="21"/>
        <v>#VALUE!</v>
      </c>
      <c r="AF63" s="134" t="e">
        <f t="shared" si="22"/>
        <v>#VALUE!</v>
      </c>
      <c r="AG63" s="134">
        <f t="shared" si="9"/>
        <v>0</v>
      </c>
      <c r="AH63" s="134">
        <f t="shared" si="10"/>
        <v>0</v>
      </c>
    </row>
    <row r="64" customHeight="1" spans="1:34">
      <c r="A64" s="145" t="e">
        <f t="shared" si="12"/>
        <v>#VALUE!</v>
      </c>
      <c r="B64" s="146">
        <f t="shared" si="13"/>
        <v>0.333333333333333</v>
      </c>
      <c r="C64" s="145" t="e">
        <f t="shared" si="0"/>
        <v>#VALUE!</v>
      </c>
      <c r="D64" s="146" t="str">
        <f t="shared" si="14"/>
        <v>白班</v>
      </c>
      <c r="E64" s="143">
        <f t="shared" si="15"/>
        <v>1</v>
      </c>
      <c r="F64" s="143" t="str">
        <f t="shared" si="1"/>
        <v>甲班</v>
      </c>
      <c r="G64" s="144">
        <f>SUMPRODUCT((_6shaozhuchou_month_day!$A$2:$A$906&gt;=C64)*(_6shaozhuchou_month_day!$A$2:$A$906&lt;C65),_6shaozhuchou_month_day!$Y$2:$Y$906)/8</f>
        <v>0</v>
      </c>
      <c r="H64" s="144">
        <f t="shared" si="2"/>
        <v>0</v>
      </c>
      <c r="I64" s="153">
        <f t="shared" si="16"/>
        <v>0</v>
      </c>
      <c r="J64" s="154" t="e">
        <f>SUMPRODUCT((主抽数据!$AU$5:$AU$97=$A64)*(主抽数据!$AV$5:$AV$97=$F64),主抽数据!$AK$5:$AK$97)</f>
        <v>#VALUE!</v>
      </c>
      <c r="K64" s="154" t="e">
        <f>SUMPRODUCT((主抽数据!$AU$5:$AU$97=$A64)*(主抽数据!$AV$5:$AV$97=$F64),主抽数据!$AL$5:$AL$97)</f>
        <v>#VALUE!</v>
      </c>
      <c r="L64" s="155" t="e">
        <f t="shared" si="17"/>
        <v>#VALUE!</v>
      </c>
      <c r="M64" s="155">
        <f>SUMPRODUCT((_6shaozhuchou_month_day!$A$2:$A$906&gt;=C64)*(_6shaozhuchou_month_day!$A$2:$A$906&lt;C65),_6shaozhuchou_month_day!$Z$2:$Z$906)</f>
        <v>0</v>
      </c>
      <c r="N64" s="144">
        <f>M64*查询与汇总!$O$1</f>
        <v>0</v>
      </c>
      <c r="O64" s="156">
        <f t="shared" si="18"/>
        <v>0</v>
      </c>
      <c r="P64" s="157">
        <f>IF(G64=0,0,SUMPRODUCT((_6shaozhuchou_month_day!$A$2:$A$906&gt;=$C64)*(_6shaozhuchou_month_day!$A$2:$A$906&lt;$C65),_6shaozhuchou_month_day!T$2:T$906)/SUMPRODUCT((_6shaozhuchou_month_day!$A$2:$A$906&gt;=$C64)*(_6shaozhuchou_month_day!$A$2:$A$906&lt;$C65)*(_6shaozhuchou_month_day!T$2:T$906&gt;0)))</f>
        <v>0</v>
      </c>
      <c r="Q64" s="157">
        <f>IF(G64=0,0,SUMPRODUCT((_6shaozhuchou_month_day!$A$2:$A$906&gt;=$C64)*(_6shaozhuchou_month_day!$A$2:$A$906&lt;$C65),_6shaozhuchou_month_day!U$2:U$906)/SUMPRODUCT((_6shaozhuchou_month_day!$A$2:$A$906&gt;=$C64)*(_6shaozhuchou_month_day!$A$2:$A$906&lt;$C65)*(_6shaozhuchou_month_day!U$2:U$906&lt;0)))</f>
        <v>0</v>
      </c>
      <c r="R64" s="157">
        <f>IF(G64=0,0,SUMPRODUCT((_6shaozhuchou_month_day!$A$2:$A$906&gt;=$C64)*(_6shaozhuchou_month_day!$A$2:$A$906&lt;$C65),_6shaozhuchou_month_day!V$2:V$906)/SUMPRODUCT((_6shaozhuchou_month_day!$A$2:$A$906&gt;=$C64)*(_6shaozhuchou_month_day!$A$2:$A$906&lt;$C65)*(_6shaozhuchou_month_day!V$2:V$906&gt;0)))</f>
        <v>0</v>
      </c>
      <c r="S64" s="157">
        <f>IF(G64=0,0,SUMPRODUCT((_6shaozhuchou_month_day!$A$2:$A$906&gt;=$C64)*(_6shaozhuchou_month_day!$A$2:$A$906&lt;$C65),_6shaozhuchou_month_day!W$2:W$906)/SUMPRODUCT((_6shaozhuchou_month_day!$A$2:$A$906&gt;=$C64)*(_6shaozhuchou_month_day!$A$2:$A$906&lt;$C65)*(_6shaozhuchou_month_day!W$2:W$906&lt;0)))</f>
        <v>0</v>
      </c>
      <c r="T64" s="157" t="str">
        <f>主抽数据!Z68</f>
        <v/>
      </c>
      <c r="U64" s="157" t="str">
        <f>主抽数据!AA68</f>
        <v/>
      </c>
      <c r="V64" s="161">
        <f>查询与汇总!$S$1*M64</f>
        <v>0</v>
      </c>
      <c r="W64" s="162" t="e">
        <f t="shared" si="19"/>
        <v>#VALUE!</v>
      </c>
      <c r="X64" s="164"/>
      <c r="Y64" s="177"/>
      <c r="Z64" s="178"/>
      <c r="AA64" s="173" t="str">
        <f>主抽数据!AB68</f>
        <v/>
      </c>
      <c r="AB64" s="174" t="str">
        <f>主抽数据!AC68</f>
        <v/>
      </c>
      <c r="AC64" s="175" t="e">
        <f t="shared" si="23"/>
        <v>#VALUE!</v>
      </c>
      <c r="AE64" s="134" t="e">
        <f t="shared" si="21"/>
        <v>#VALUE!</v>
      </c>
      <c r="AF64" s="134" t="e">
        <f t="shared" si="22"/>
        <v>#VALUE!</v>
      </c>
      <c r="AG64" s="134">
        <f t="shared" si="9"/>
        <v>0</v>
      </c>
      <c r="AH64" s="134">
        <f t="shared" si="10"/>
        <v>0</v>
      </c>
    </row>
    <row r="65" customHeight="1" spans="1:34">
      <c r="A65" s="145" t="e">
        <f t="shared" si="12"/>
        <v>#VALUE!</v>
      </c>
      <c r="B65" s="146">
        <f t="shared" si="13"/>
        <v>0.666666666666667</v>
      </c>
      <c r="C65" s="145" t="e">
        <f t="shared" si="0"/>
        <v>#VALUE!</v>
      </c>
      <c r="D65" s="146" t="str">
        <f t="shared" si="14"/>
        <v>中班</v>
      </c>
      <c r="E65" s="143">
        <f t="shared" si="15"/>
        <v>2</v>
      </c>
      <c r="F65" s="143" t="str">
        <f t="shared" si="1"/>
        <v>乙班</v>
      </c>
      <c r="G65" s="144">
        <f>SUMPRODUCT((_6shaozhuchou_month_day!$A$2:$A$906&gt;=C65)*(_6shaozhuchou_month_day!$A$2:$A$906&lt;C66),_6shaozhuchou_month_day!$Y$2:$Y$906)/8</f>
        <v>0</v>
      </c>
      <c r="H65" s="144">
        <f t="shared" si="2"/>
        <v>0</v>
      </c>
      <c r="I65" s="153">
        <f t="shared" si="16"/>
        <v>0</v>
      </c>
      <c r="J65" s="154" t="e">
        <f>SUMPRODUCT((主抽数据!$AU$5:$AU$97=$A65)*(主抽数据!$AV$5:$AV$97=$F65),主抽数据!$AK$5:$AK$97)</f>
        <v>#VALUE!</v>
      </c>
      <c r="K65" s="154" t="e">
        <f>SUMPRODUCT((主抽数据!$AU$5:$AU$97=$A65)*(主抽数据!$AV$5:$AV$97=$F65),主抽数据!$AL$5:$AL$97)</f>
        <v>#VALUE!</v>
      </c>
      <c r="L65" s="155" t="e">
        <f t="shared" si="17"/>
        <v>#VALUE!</v>
      </c>
      <c r="M65" s="155">
        <f>SUMPRODUCT((_6shaozhuchou_month_day!$A$2:$A$906&gt;=C65)*(_6shaozhuchou_month_day!$A$2:$A$906&lt;C66),_6shaozhuchou_month_day!$Z$2:$Z$906)</f>
        <v>0</v>
      </c>
      <c r="N65" s="144">
        <f>M65*查询与汇总!$O$1</f>
        <v>0</v>
      </c>
      <c r="O65" s="156">
        <f t="shared" si="18"/>
        <v>0</v>
      </c>
      <c r="P65" s="157">
        <f>IF(G65=0,0,SUMPRODUCT((_6shaozhuchou_month_day!$A$2:$A$906&gt;=$C65)*(_6shaozhuchou_month_day!$A$2:$A$906&lt;$C66),_6shaozhuchou_month_day!T$2:T$906)/SUMPRODUCT((_6shaozhuchou_month_day!$A$2:$A$906&gt;=$C65)*(_6shaozhuchou_month_day!$A$2:$A$906&lt;$C66)*(_6shaozhuchou_month_day!T$2:T$906&gt;0)))</f>
        <v>0</v>
      </c>
      <c r="Q65" s="157">
        <f>IF(G65=0,0,SUMPRODUCT((_6shaozhuchou_month_day!$A$2:$A$906&gt;=$C65)*(_6shaozhuchou_month_day!$A$2:$A$906&lt;$C66),_6shaozhuchou_month_day!U$2:U$906)/SUMPRODUCT((_6shaozhuchou_month_day!$A$2:$A$906&gt;=$C65)*(_6shaozhuchou_month_day!$A$2:$A$906&lt;$C66)*(_6shaozhuchou_month_day!U$2:U$906&lt;0)))</f>
        <v>0</v>
      </c>
      <c r="R65" s="157">
        <f>IF(G65=0,0,SUMPRODUCT((_6shaozhuchou_month_day!$A$2:$A$906&gt;=$C65)*(_6shaozhuchou_month_day!$A$2:$A$906&lt;$C66),_6shaozhuchou_month_day!V$2:V$906)/SUMPRODUCT((_6shaozhuchou_month_day!$A$2:$A$906&gt;=$C65)*(_6shaozhuchou_month_day!$A$2:$A$906&lt;$C66)*(_6shaozhuchou_month_day!V$2:V$906&gt;0)))</f>
        <v>0</v>
      </c>
      <c r="S65" s="157">
        <f>IF(G65=0,0,SUMPRODUCT((_6shaozhuchou_month_day!$A$2:$A$906&gt;=$C65)*(_6shaozhuchou_month_day!$A$2:$A$906&lt;$C66),_6shaozhuchou_month_day!W$2:W$906)/SUMPRODUCT((_6shaozhuchou_month_day!$A$2:$A$906&gt;=$C65)*(_6shaozhuchou_month_day!$A$2:$A$906&lt;$C66)*(_6shaozhuchou_month_day!W$2:W$906&lt;0)))</f>
        <v>0</v>
      </c>
      <c r="T65" s="157" t="str">
        <f>主抽数据!Z69</f>
        <v/>
      </c>
      <c r="U65" s="157" t="str">
        <f>主抽数据!AA69</f>
        <v/>
      </c>
      <c r="V65" s="161">
        <f>查询与汇总!$S$1*M65</f>
        <v>0</v>
      </c>
      <c r="W65" s="162" t="e">
        <f t="shared" si="19"/>
        <v>#VALUE!</v>
      </c>
      <c r="X65" s="164"/>
      <c r="Y65" s="177"/>
      <c r="Z65" s="176"/>
      <c r="AA65" s="173" t="str">
        <f>主抽数据!AB69</f>
        <v/>
      </c>
      <c r="AB65" s="174" t="str">
        <f>主抽数据!AC69</f>
        <v/>
      </c>
      <c r="AC65" s="175" t="e">
        <f t="shared" si="23"/>
        <v>#VALUE!</v>
      </c>
      <c r="AE65" s="134" t="e">
        <f t="shared" si="21"/>
        <v>#VALUE!</v>
      </c>
      <c r="AF65" s="134" t="e">
        <f t="shared" si="22"/>
        <v>#VALUE!</v>
      </c>
      <c r="AG65" s="134">
        <f t="shared" si="9"/>
        <v>0</v>
      </c>
      <c r="AH65" s="134">
        <f t="shared" si="10"/>
        <v>0</v>
      </c>
    </row>
    <row r="66" ht="45.95" customHeight="1" spans="1:34">
      <c r="A66" s="145" t="e">
        <f t="shared" si="12"/>
        <v>#VALUE!</v>
      </c>
      <c r="B66" s="146">
        <f t="shared" si="13"/>
        <v>0</v>
      </c>
      <c r="C66" s="145" t="e">
        <f t="shared" si="0"/>
        <v>#VALUE!</v>
      </c>
      <c r="D66" s="146" t="str">
        <f t="shared" si="14"/>
        <v>夜班</v>
      </c>
      <c r="E66" s="143">
        <f t="shared" si="15"/>
        <v>3</v>
      </c>
      <c r="F66" s="143" t="str">
        <f t="shared" si="1"/>
        <v>丙班</v>
      </c>
      <c r="G66" s="144">
        <f>SUMPRODUCT((_6shaozhuchou_month_day!$A$2:$A$906&gt;=C66)*(_6shaozhuchou_month_day!$A$2:$A$906&lt;C67),_6shaozhuchou_month_day!$Y$2:$Y$906)/8</f>
        <v>0</v>
      </c>
      <c r="H66" s="144">
        <f t="shared" si="2"/>
        <v>0</v>
      </c>
      <c r="I66" s="153">
        <f t="shared" si="16"/>
        <v>0</v>
      </c>
      <c r="J66" s="154" t="e">
        <f>SUMPRODUCT((主抽数据!$AU$5:$AU$97=$A66)*(主抽数据!$AV$5:$AV$97=$F66),主抽数据!$AK$5:$AK$97)</f>
        <v>#VALUE!</v>
      </c>
      <c r="K66" s="154" t="e">
        <f>SUMPRODUCT((主抽数据!$AU$5:$AU$97=$A66)*(主抽数据!$AV$5:$AV$97=$F66),主抽数据!$AL$5:$AL$97)</f>
        <v>#VALUE!</v>
      </c>
      <c r="L66" s="155" t="e">
        <f t="shared" si="17"/>
        <v>#VALUE!</v>
      </c>
      <c r="M66" s="155">
        <f>SUMPRODUCT((_6shaozhuchou_month_day!$A$2:$A$906&gt;=C66)*(_6shaozhuchou_month_day!$A$2:$A$906&lt;C67),_6shaozhuchou_month_day!$Z$2:$Z$906)</f>
        <v>0</v>
      </c>
      <c r="N66" s="144">
        <f>M66*查询与汇总!$O$1</f>
        <v>0</v>
      </c>
      <c r="O66" s="156">
        <f t="shared" si="18"/>
        <v>0</v>
      </c>
      <c r="P66" s="157">
        <f>IF(G66=0,0,SUMPRODUCT((_6shaozhuchou_month_day!$A$2:$A$906&gt;=$C66)*(_6shaozhuchou_month_day!$A$2:$A$906&lt;$C67),_6shaozhuchou_month_day!T$2:T$906)/SUMPRODUCT((_6shaozhuchou_month_day!$A$2:$A$906&gt;=$C66)*(_6shaozhuchou_month_day!$A$2:$A$906&lt;$C67)*(_6shaozhuchou_month_day!T$2:T$906&gt;0)))</f>
        <v>0</v>
      </c>
      <c r="Q66" s="157">
        <f>IF(G66=0,0,SUMPRODUCT((_6shaozhuchou_month_day!$A$2:$A$906&gt;=$C66)*(_6shaozhuchou_month_day!$A$2:$A$906&lt;$C67),_6shaozhuchou_month_day!U$2:U$906)/SUMPRODUCT((_6shaozhuchou_month_day!$A$2:$A$906&gt;=$C66)*(_6shaozhuchou_month_day!$A$2:$A$906&lt;$C67)*(_6shaozhuchou_month_day!U$2:U$906&lt;0)))</f>
        <v>0</v>
      </c>
      <c r="R66" s="157">
        <f>IF(G66=0,0,SUMPRODUCT((_6shaozhuchou_month_day!$A$2:$A$906&gt;=$C66)*(_6shaozhuchou_month_day!$A$2:$A$906&lt;$C67),_6shaozhuchou_month_day!V$2:V$906)/SUMPRODUCT((_6shaozhuchou_month_day!$A$2:$A$906&gt;=$C66)*(_6shaozhuchou_month_day!$A$2:$A$906&lt;$C67)*(_6shaozhuchou_month_day!V$2:V$906&gt;0)))</f>
        <v>0</v>
      </c>
      <c r="S66" s="157">
        <f>IF(G66=0,0,SUMPRODUCT((_6shaozhuchou_month_day!$A$2:$A$906&gt;=$C66)*(_6shaozhuchou_month_day!$A$2:$A$906&lt;$C67),_6shaozhuchou_month_day!W$2:W$906)/SUMPRODUCT((_6shaozhuchou_month_day!$A$2:$A$906&gt;=$C66)*(_6shaozhuchou_month_day!$A$2:$A$906&lt;$C67)*(_6shaozhuchou_month_day!W$2:W$906&lt;0)))</f>
        <v>0</v>
      </c>
      <c r="T66" s="157" t="str">
        <f>主抽数据!Z70</f>
        <v/>
      </c>
      <c r="U66" s="157" t="str">
        <f>主抽数据!AA70</f>
        <v/>
      </c>
      <c r="V66" s="161">
        <f>查询与汇总!$S$1*M66</f>
        <v>0</v>
      </c>
      <c r="W66" s="162" t="e">
        <f t="shared" si="19"/>
        <v>#VALUE!</v>
      </c>
      <c r="X66" s="164"/>
      <c r="Y66" s="177"/>
      <c r="Z66" s="178"/>
      <c r="AA66" s="173" t="str">
        <f>主抽数据!AB70</f>
        <v/>
      </c>
      <c r="AB66" s="174" t="str">
        <f>主抽数据!AC70</f>
        <v/>
      </c>
      <c r="AC66" s="175" t="e">
        <f t="shared" si="23"/>
        <v>#VALUE!</v>
      </c>
      <c r="AE66" s="134" t="e">
        <f t="shared" si="21"/>
        <v>#VALUE!</v>
      </c>
      <c r="AF66" s="134" t="e">
        <f t="shared" si="22"/>
        <v>#VALUE!</v>
      </c>
      <c r="AG66" s="134">
        <f t="shared" si="9"/>
        <v>0</v>
      </c>
      <c r="AH66" s="134">
        <f t="shared" si="10"/>
        <v>0</v>
      </c>
    </row>
    <row r="67" ht="27.95" customHeight="1" spans="1:34">
      <c r="A67" s="145" t="e">
        <f t="shared" si="12"/>
        <v>#VALUE!</v>
      </c>
      <c r="B67" s="146">
        <f t="shared" si="13"/>
        <v>0.333333333333333</v>
      </c>
      <c r="C67" s="145" t="e">
        <f t="shared" ref="C67:C80" si="24">A67+B67</f>
        <v>#VALUE!</v>
      </c>
      <c r="D67" s="146" t="str">
        <f t="shared" si="14"/>
        <v>白班</v>
      </c>
      <c r="E67" s="143">
        <f t="shared" si="15"/>
        <v>4</v>
      </c>
      <c r="F67" s="143" t="str">
        <f t="shared" si="1"/>
        <v>丁班</v>
      </c>
      <c r="G67" s="144">
        <f>SUMPRODUCT((_6shaozhuchou_month_day!$A$2:$A$906&gt;=C67)*(_6shaozhuchou_month_day!$A$2:$A$906&lt;C68),_6shaozhuchou_month_day!$Y$2:$Y$906)/8</f>
        <v>0</v>
      </c>
      <c r="H67" s="144">
        <f t="shared" si="2"/>
        <v>0</v>
      </c>
      <c r="I67" s="153">
        <f t="shared" si="16"/>
        <v>0</v>
      </c>
      <c r="J67" s="154" t="e">
        <f>SUMPRODUCT((主抽数据!$AU$5:$AU$97=$A67)*(主抽数据!$AV$5:$AV$97=$F67),主抽数据!$AK$5:$AK$97)</f>
        <v>#VALUE!</v>
      </c>
      <c r="K67" s="154" t="e">
        <f>SUMPRODUCT((主抽数据!$AU$5:$AU$97=$A67)*(主抽数据!$AV$5:$AV$97=$F67),主抽数据!$AL$5:$AL$97)</f>
        <v>#VALUE!</v>
      </c>
      <c r="L67" s="155" t="e">
        <f t="shared" si="17"/>
        <v>#VALUE!</v>
      </c>
      <c r="M67" s="155">
        <f>SUMPRODUCT((_6shaozhuchou_month_day!$A$2:$A$906&gt;=C67)*(_6shaozhuchou_month_day!$A$2:$A$906&lt;C68),_6shaozhuchou_month_day!$Z$2:$Z$906)</f>
        <v>0</v>
      </c>
      <c r="N67" s="144">
        <f>M67*查询与汇总!$O$1</f>
        <v>0</v>
      </c>
      <c r="O67" s="156">
        <f t="shared" si="18"/>
        <v>0</v>
      </c>
      <c r="P67" s="157">
        <f>IF(G67=0,0,SUMPRODUCT((_6shaozhuchou_month_day!$A$2:$A$906&gt;=$C67)*(_6shaozhuchou_month_day!$A$2:$A$906&lt;$C68),_6shaozhuchou_month_day!T$2:T$906)/SUMPRODUCT((_6shaozhuchou_month_day!$A$2:$A$906&gt;=$C67)*(_6shaozhuchou_month_day!$A$2:$A$906&lt;$C68)*(_6shaozhuchou_month_day!T$2:T$906&gt;0)))</f>
        <v>0</v>
      </c>
      <c r="Q67" s="157">
        <f>IF(G67=0,0,SUMPRODUCT((_6shaozhuchou_month_day!$A$2:$A$906&gt;=$C67)*(_6shaozhuchou_month_day!$A$2:$A$906&lt;$C68),_6shaozhuchou_month_day!U$2:U$906)/SUMPRODUCT((_6shaozhuchou_month_day!$A$2:$A$906&gt;=$C67)*(_6shaozhuchou_month_day!$A$2:$A$906&lt;$C68)*(_6shaozhuchou_month_day!U$2:U$906&lt;0)))</f>
        <v>0</v>
      </c>
      <c r="R67" s="157">
        <f>IF(G67=0,0,SUMPRODUCT((_6shaozhuchou_month_day!$A$2:$A$906&gt;=$C67)*(_6shaozhuchou_month_day!$A$2:$A$906&lt;$C68),_6shaozhuchou_month_day!V$2:V$906)/SUMPRODUCT((_6shaozhuchou_month_day!$A$2:$A$906&gt;=$C67)*(_6shaozhuchou_month_day!$A$2:$A$906&lt;$C68)*(_6shaozhuchou_month_day!V$2:V$906&gt;0)))</f>
        <v>0</v>
      </c>
      <c r="S67" s="157">
        <f>IF(G67=0,0,SUMPRODUCT((_6shaozhuchou_month_day!$A$2:$A$906&gt;=$C67)*(_6shaozhuchou_month_day!$A$2:$A$906&lt;$C68),_6shaozhuchou_month_day!W$2:W$906)/SUMPRODUCT((_6shaozhuchou_month_day!$A$2:$A$906&gt;=$C67)*(_6shaozhuchou_month_day!$A$2:$A$906&lt;$C68)*(_6shaozhuchou_month_day!W$2:W$906&lt;0)))</f>
        <v>0</v>
      </c>
      <c r="T67" s="157" t="str">
        <f>主抽数据!Z71</f>
        <v/>
      </c>
      <c r="U67" s="157" t="str">
        <f>主抽数据!AA71</f>
        <v/>
      </c>
      <c r="V67" s="161">
        <f>查询与汇总!$S$1*M67</f>
        <v>0</v>
      </c>
      <c r="W67" s="162" t="e">
        <f t="shared" si="19"/>
        <v>#VALUE!</v>
      </c>
      <c r="X67" s="164"/>
      <c r="Y67" s="177"/>
      <c r="Z67" s="178"/>
      <c r="AA67" s="173" t="str">
        <f>主抽数据!AB71</f>
        <v/>
      </c>
      <c r="AB67" s="174" t="str">
        <f>主抽数据!AC71</f>
        <v/>
      </c>
      <c r="AC67" s="175" t="e">
        <f t="shared" si="23"/>
        <v>#VALUE!</v>
      </c>
      <c r="AE67" s="134" t="e">
        <f t="shared" si="21"/>
        <v>#VALUE!</v>
      </c>
      <c r="AF67" s="134" t="e">
        <f t="shared" si="22"/>
        <v>#VALUE!</v>
      </c>
      <c r="AG67" s="134">
        <f t="shared" si="9"/>
        <v>0</v>
      </c>
      <c r="AH67" s="134">
        <f t="shared" si="10"/>
        <v>0</v>
      </c>
    </row>
    <row r="68" ht="36.95" customHeight="1" spans="1:34">
      <c r="A68" s="145" t="e">
        <f t="shared" si="12"/>
        <v>#VALUE!</v>
      </c>
      <c r="B68" s="146">
        <f t="shared" si="13"/>
        <v>0.666666666666667</v>
      </c>
      <c r="C68" s="145" t="e">
        <f t="shared" si="24"/>
        <v>#VALUE!</v>
      </c>
      <c r="D68" s="146" t="str">
        <f t="shared" si="14"/>
        <v>中班</v>
      </c>
      <c r="E68" s="143">
        <f t="shared" si="15"/>
        <v>1</v>
      </c>
      <c r="F68" s="143" t="str">
        <f t="shared" ref="F68:F96" si="25">IF(AND(E68=1),"甲班",IF(AND(E68=2),"乙班",IF(AND(E68=3),"丙班",IF(AND(E68=4),"丁班",))))</f>
        <v>甲班</v>
      </c>
      <c r="G68" s="144">
        <f>SUMPRODUCT((_6shaozhuchou_month_day!$A$2:$A$906&gt;=C68)*(_6shaozhuchou_month_day!$A$2:$A$906&lt;C69),_6shaozhuchou_month_day!$Y$2:$Y$906)/8</f>
        <v>0</v>
      </c>
      <c r="H68" s="144">
        <f t="shared" ref="H68:H95" si="26">(G68-G68*25%)*0.83*8</f>
        <v>0</v>
      </c>
      <c r="I68" s="153">
        <f t="shared" ref="I68:I95" si="27">X68</f>
        <v>0</v>
      </c>
      <c r="J68" s="154" t="e">
        <f>SUMPRODUCT((主抽数据!$AU$5:$AU$97=$A68)*(主抽数据!$AV$5:$AV$97=$F68),主抽数据!$AK$5:$AK$97)</f>
        <v>#VALUE!</v>
      </c>
      <c r="K68" s="154" t="e">
        <f>SUMPRODUCT((主抽数据!$AU$5:$AU$97=$A68)*(主抽数据!$AV$5:$AV$97=$F68),主抽数据!$AL$5:$AL$97)</f>
        <v>#VALUE!</v>
      </c>
      <c r="L68" s="155" t="e">
        <f t="shared" ref="L68:L95" si="28">J68+K68</f>
        <v>#VALUE!</v>
      </c>
      <c r="M68" s="155">
        <f>SUMPRODUCT((_6shaozhuchou_month_day!$A$2:$A$906&gt;=C68)*(_6shaozhuchou_month_day!$A$2:$A$906&lt;C69),_6shaozhuchou_month_day!$Z$2:$Z$906)</f>
        <v>0</v>
      </c>
      <c r="N68" s="144">
        <f>M68*查询与汇总!$O$1</f>
        <v>0</v>
      </c>
      <c r="O68" s="156">
        <f t="shared" ref="O68:O95" si="29">IF(N68=0,0,L68/N68)</f>
        <v>0</v>
      </c>
      <c r="P68" s="157">
        <f>IF(G68=0,0,SUMPRODUCT((_6shaozhuchou_month_day!$A$2:$A$906&gt;=$C68)*(_6shaozhuchou_month_day!$A$2:$A$906&lt;$C69),_6shaozhuchou_month_day!T$2:T$906)/SUMPRODUCT((_6shaozhuchou_month_day!$A$2:$A$906&gt;=$C68)*(_6shaozhuchou_month_day!$A$2:$A$906&lt;$C69)*(_6shaozhuchou_month_day!T$2:T$906&gt;0)))</f>
        <v>0</v>
      </c>
      <c r="Q68" s="157">
        <f>IF(G68=0,0,SUMPRODUCT((_6shaozhuchou_month_day!$A$2:$A$906&gt;=$C68)*(_6shaozhuchou_month_day!$A$2:$A$906&lt;$C69),_6shaozhuchou_month_day!U$2:U$906)/SUMPRODUCT((_6shaozhuchou_month_day!$A$2:$A$906&gt;=$C68)*(_6shaozhuchou_month_day!$A$2:$A$906&lt;$C69)*(_6shaozhuchou_month_day!U$2:U$906&lt;0)))</f>
        <v>0</v>
      </c>
      <c r="R68" s="157">
        <f>IF(G68=0,0,SUMPRODUCT((_6shaozhuchou_month_day!$A$2:$A$906&gt;=$C68)*(_6shaozhuchou_month_day!$A$2:$A$906&lt;$C69),_6shaozhuchou_month_day!V$2:V$906)/SUMPRODUCT((_6shaozhuchou_month_day!$A$2:$A$906&gt;=$C68)*(_6shaozhuchou_month_day!$A$2:$A$906&lt;$C69)*(_6shaozhuchou_month_day!V$2:V$906&gt;0)))</f>
        <v>0</v>
      </c>
      <c r="S68" s="157">
        <f>IF(G68=0,0,SUMPRODUCT((_6shaozhuchou_month_day!$A$2:$A$906&gt;=$C68)*(_6shaozhuchou_month_day!$A$2:$A$906&lt;$C69),_6shaozhuchou_month_day!W$2:W$906)/SUMPRODUCT((_6shaozhuchou_month_day!$A$2:$A$906&gt;=$C68)*(_6shaozhuchou_month_day!$A$2:$A$906&lt;$C69)*(_6shaozhuchou_month_day!W$2:W$906&lt;0)))</f>
        <v>0</v>
      </c>
      <c r="T68" s="157" t="str">
        <f>主抽数据!Z72</f>
        <v/>
      </c>
      <c r="U68" s="157" t="str">
        <f>主抽数据!AA72</f>
        <v/>
      </c>
      <c r="V68" s="161">
        <f>查询与汇总!$S$1*M68</f>
        <v>0</v>
      </c>
      <c r="W68" s="162" t="e">
        <f t="shared" ref="W68:W95" si="30">L68-V68</f>
        <v>#VALUE!</v>
      </c>
      <c r="X68" s="164"/>
      <c r="Y68" s="177"/>
      <c r="Z68" s="178"/>
      <c r="AA68" s="173" t="str">
        <f>主抽数据!AB72</f>
        <v/>
      </c>
      <c r="AB68" s="174" t="str">
        <f>主抽数据!AC72</f>
        <v/>
      </c>
      <c r="AC68" s="175" t="e">
        <f t="shared" si="23"/>
        <v>#VALUE!</v>
      </c>
      <c r="AE68" s="134" t="e">
        <f t="shared" ref="AE68:AE95" si="31">AA68/10</f>
        <v>#VALUE!</v>
      </c>
      <c r="AF68" s="134" t="e">
        <f t="shared" ref="AF68:AF95" si="32">AB68/10</f>
        <v>#VALUE!</v>
      </c>
      <c r="AG68" s="134">
        <f t="shared" ref="AG68:AG95" si="33">-Q68</f>
        <v>0</v>
      </c>
      <c r="AH68" s="134">
        <f t="shared" ref="AH68:AH95" si="34">-S68</f>
        <v>0</v>
      </c>
    </row>
    <row r="69" ht="33" customHeight="1" spans="1:34">
      <c r="A69" s="145" t="e">
        <f t="shared" si="12"/>
        <v>#VALUE!</v>
      </c>
      <c r="B69" s="146">
        <f t="shared" si="13"/>
        <v>0</v>
      </c>
      <c r="C69" s="145" t="e">
        <f t="shared" si="24"/>
        <v>#VALUE!</v>
      </c>
      <c r="D69" s="146" t="str">
        <f t="shared" si="14"/>
        <v>夜班</v>
      </c>
      <c r="E69" s="143">
        <f t="shared" si="15"/>
        <v>3</v>
      </c>
      <c r="F69" s="143" t="str">
        <f t="shared" si="25"/>
        <v>丙班</v>
      </c>
      <c r="G69" s="144">
        <f>SUMPRODUCT((_6shaozhuchou_month_day!$A$2:$A$906&gt;=C69)*(_6shaozhuchou_month_day!$A$2:$A$906&lt;C70),_6shaozhuchou_month_day!$Y$2:$Y$906)/8</f>
        <v>0</v>
      </c>
      <c r="H69" s="144">
        <f t="shared" si="26"/>
        <v>0</v>
      </c>
      <c r="I69" s="153">
        <f t="shared" si="27"/>
        <v>0</v>
      </c>
      <c r="J69" s="154" t="e">
        <f>SUMPRODUCT((主抽数据!$AU$5:$AU$97=$A69)*(主抽数据!$AV$5:$AV$97=$F69),主抽数据!$AK$5:$AK$97)</f>
        <v>#VALUE!</v>
      </c>
      <c r="K69" s="154" t="e">
        <f>SUMPRODUCT((主抽数据!$AU$5:$AU$97=$A69)*(主抽数据!$AV$5:$AV$97=$F69),主抽数据!$AL$5:$AL$97)</f>
        <v>#VALUE!</v>
      </c>
      <c r="L69" s="155" t="e">
        <f t="shared" si="28"/>
        <v>#VALUE!</v>
      </c>
      <c r="M69" s="155">
        <f>SUMPRODUCT((_6shaozhuchou_month_day!$A$2:$A$906&gt;=C69)*(_6shaozhuchou_month_day!$A$2:$A$906&lt;C70),_6shaozhuchou_month_day!$Z$2:$Z$906)</f>
        <v>0</v>
      </c>
      <c r="N69" s="144">
        <f>M69*查询与汇总!$O$1</f>
        <v>0</v>
      </c>
      <c r="O69" s="156">
        <f t="shared" si="29"/>
        <v>0</v>
      </c>
      <c r="P69" s="157">
        <f>IF(G69=0,0,SUMPRODUCT((_6shaozhuchou_month_day!$A$2:$A$906&gt;=$C69)*(_6shaozhuchou_month_day!$A$2:$A$906&lt;$C70),_6shaozhuchou_month_day!T$2:T$906)/SUMPRODUCT((_6shaozhuchou_month_day!$A$2:$A$906&gt;=$C69)*(_6shaozhuchou_month_day!$A$2:$A$906&lt;$C70)*(_6shaozhuchou_month_day!T$2:T$906&gt;0)))</f>
        <v>0</v>
      </c>
      <c r="Q69" s="157">
        <f>IF(G69=0,0,SUMPRODUCT((_6shaozhuchou_month_day!$A$2:$A$906&gt;=$C69)*(_6shaozhuchou_month_day!$A$2:$A$906&lt;$C70),_6shaozhuchou_month_day!U$2:U$906)/SUMPRODUCT((_6shaozhuchou_month_day!$A$2:$A$906&gt;=$C69)*(_6shaozhuchou_month_day!$A$2:$A$906&lt;$C70)*(_6shaozhuchou_month_day!U$2:U$906&lt;0)))</f>
        <v>0</v>
      </c>
      <c r="R69" s="157">
        <f>IF(G69=0,0,SUMPRODUCT((_6shaozhuchou_month_day!$A$2:$A$906&gt;=$C69)*(_6shaozhuchou_month_day!$A$2:$A$906&lt;$C70),_6shaozhuchou_month_day!V$2:V$906)/SUMPRODUCT((_6shaozhuchou_month_day!$A$2:$A$906&gt;=$C69)*(_6shaozhuchou_month_day!$A$2:$A$906&lt;$C70)*(_6shaozhuchou_month_day!V$2:V$906&gt;0)))</f>
        <v>0</v>
      </c>
      <c r="S69" s="157">
        <f>IF(G69=0,0,SUMPRODUCT((_6shaozhuchou_month_day!$A$2:$A$906&gt;=$C69)*(_6shaozhuchou_month_day!$A$2:$A$906&lt;$C70),_6shaozhuchou_month_day!W$2:W$906)/SUMPRODUCT((_6shaozhuchou_month_day!$A$2:$A$906&gt;=$C69)*(_6shaozhuchou_month_day!$A$2:$A$906&lt;$C70)*(_6shaozhuchou_month_day!W$2:W$906&lt;0)))</f>
        <v>0</v>
      </c>
      <c r="T69" s="157" t="str">
        <f>主抽数据!Z73</f>
        <v/>
      </c>
      <c r="U69" s="157" t="str">
        <f>主抽数据!AA73</f>
        <v/>
      </c>
      <c r="V69" s="161">
        <f>查询与汇总!$S$1*M69</f>
        <v>0</v>
      </c>
      <c r="W69" s="162" t="e">
        <f t="shared" si="30"/>
        <v>#VALUE!</v>
      </c>
      <c r="X69" s="164"/>
      <c r="Y69" s="177"/>
      <c r="Z69" s="176"/>
      <c r="AA69" s="173" t="str">
        <f>主抽数据!AB73</f>
        <v/>
      </c>
      <c r="AB69" s="174" t="str">
        <f>主抽数据!AC73</f>
        <v/>
      </c>
      <c r="AC69" s="175" t="e">
        <f t="shared" si="23"/>
        <v>#VALUE!</v>
      </c>
      <c r="AE69" s="134" t="e">
        <f t="shared" si="31"/>
        <v>#VALUE!</v>
      </c>
      <c r="AF69" s="134" t="e">
        <f t="shared" si="32"/>
        <v>#VALUE!</v>
      </c>
      <c r="AG69" s="134">
        <f t="shared" si="33"/>
        <v>0</v>
      </c>
      <c r="AH69" s="134">
        <f t="shared" si="34"/>
        <v>0</v>
      </c>
    </row>
    <row r="70" ht="39.95" customHeight="1" spans="1:34">
      <c r="A70" s="145" t="e">
        <f t="shared" ref="A70:A96" si="35">A67+1</f>
        <v>#VALUE!</v>
      </c>
      <c r="B70" s="146">
        <f t="shared" ref="B70:B96" si="36">B67</f>
        <v>0.333333333333333</v>
      </c>
      <c r="C70" s="145" t="e">
        <f t="shared" si="24"/>
        <v>#VALUE!</v>
      </c>
      <c r="D70" s="146" t="str">
        <f t="shared" ref="D70:D96" si="37">D67</f>
        <v>白班</v>
      </c>
      <c r="E70" s="143">
        <f t="shared" si="15"/>
        <v>4</v>
      </c>
      <c r="F70" s="143" t="str">
        <f t="shared" si="25"/>
        <v>丁班</v>
      </c>
      <c r="G70" s="144">
        <f>SUMPRODUCT((_6shaozhuchou_month_day!$A$2:$A$906&gt;=C70)*(_6shaozhuchou_month_day!$A$2:$A$906&lt;C71),_6shaozhuchou_month_day!$Y$2:$Y$906)/8</f>
        <v>0</v>
      </c>
      <c r="H70" s="144">
        <f t="shared" si="26"/>
        <v>0</v>
      </c>
      <c r="I70" s="153">
        <f t="shared" si="27"/>
        <v>0</v>
      </c>
      <c r="J70" s="154" t="e">
        <f>SUMPRODUCT((主抽数据!$AU$5:$AU$97=$A70)*(主抽数据!$AV$5:$AV$97=$F70),主抽数据!$AK$5:$AK$97)</f>
        <v>#VALUE!</v>
      </c>
      <c r="K70" s="154" t="e">
        <f>SUMPRODUCT((主抽数据!$AU$5:$AU$97=$A70)*(主抽数据!$AV$5:$AV$97=$F70),主抽数据!$AL$5:$AL$97)</f>
        <v>#VALUE!</v>
      </c>
      <c r="L70" s="155" t="e">
        <f t="shared" si="28"/>
        <v>#VALUE!</v>
      </c>
      <c r="M70" s="155">
        <f>SUMPRODUCT((_6shaozhuchou_month_day!$A$2:$A$906&gt;=C70)*(_6shaozhuchou_month_day!$A$2:$A$906&lt;C71),_6shaozhuchou_month_day!$Z$2:$Z$906)</f>
        <v>0</v>
      </c>
      <c r="N70" s="144">
        <f>M70*查询与汇总!$O$1</f>
        <v>0</v>
      </c>
      <c r="O70" s="156">
        <f t="shared" si="29"/>
        <v>0</v>
      </c>
      <c r="P70" s="157">
        <f>IF(G70=0,0,SUMPRODUCT((_6shaozhuchou_month_day!$A$2:$A$906&gt;=$C70)*(_6shaozhuchou_month_day!$A$2:$A$906&lt;$C71),_6shaozhuchou_month_day!T$2:T$906)/SUMPRODUCT((_6shaozhuchou_month_day!$A$2:$A$906&gt;=$C70)*(_6shaozhuchou_month_day!$A$2:$A$906&lt;$C71)*(_6shaozhuchou_month_day!T$2:T$906&gt;0)))</f>
        <v>0</v>
      </c>
      <c r="Q70" s="157">
        <f>IF(G70=0,0,SUMPRODUCT((_6shaozhuchou_month_day!$A$2:$A$906&gt;=$C70)*(_6shaozhuchou_month_day!$A$2:$A$906&lt;$C71),_6shaozhuchou_month_day!U$2:U$906)/SUMPRODUCT((_6shaozhuchou_month_day!$A$2:$A$906&gt;=$C70)*(_6shaozhuchou_month_day!$A$2:$A$906&lt;$C71)*(_6shaozhuchou_month_day!U$2:U$906&lt;0)))</f>
        <v>0</v>
      </c>
      <c r="R70" s="157">
        <f>IF(G70=0,0,SUMPRODUCT((_6shaozhuchou_month_day!$A$2:$A$906&gt;=$C70)*(_6shaozhuchou_month_day!$A$2:$A$906&lt;$C71),_6shaozhuchou_month_day!V$2:V$906)/SUMPRODUCT((_6shaozhuchou_month_day!$A$2:$A$906&gt;=$C70)*(_6shaozhuchou_month_day!$A$2:$A$906&lt;$C71)*(_6shaozhuchou_month_day!V$2:V$906&gt;0)))</f>
        <v>0</v>
      </c>
      <c r="S70" s="157">
        <f>IF(G70=0,0,SUMPRODUCT((_6shaozhuchou_month_day!$A$2:$A$906&gt;=$C70)*(_6shaozhuchou_month_day!$A$2:$A$906&lt;$C71),_6shaozhuchou_month_day!W$2:W$906)/SUMPRODUCT((_6shaozhuchou_month_day!$A$2:$A$906&gt;=$C70)*(_6shaozhuchou_month_day!$A$2:$A$906&lt;$C71)*(_6shaozhuchou_month_day!W$2:W$906&lt;0)))</f>
        <v>0</v>
      </c>
      <c r="T70" s="157" t="str">
        <f>主抽数据!Z74</f>
        <v/>
      </c>
      <c r="U70" s="157" t="str">
        <f>主抽数据!AA74</f>
        <v/>
      </c>
      <c r="V70" s="161">
        <f>查询与汇总!$S$1*M70</f>
        <v>0</v>
      </c>
      <c r="W70" s="162" t="e">
        <f t="shared" si="30"/>
        <v>#VALUE!</v>
      </c>
      <c r="X70" s="164"/>
      <c r="Y70" s="177"/>
      <c r="Z70" s="178"/>
      <c r="AA70" s="173" t="str">
        <f>主抽数据!AB74</f>
        <v/>
      </c>
      <c r="AB70" s="174" t="str">
        <f>主抽数据!AC74</f>
        <v/>
      </c>
      <c r="AC70" s="175" t="e">
        <f t="shared" si="23"/>
        <v>#VALUE!</v>
      </c>
      <c r="AE70" s="134" t="e">
        <f t="shared" si="31"/>
        <v>#VALUE!</v>
      </c>
      <c r="AF70" s="134" t="e">
        <f t="shared" si="32"/>
        <v>#VALUE!</v>
      </c>
      <c r="AG70" s="134">
        <f t="shared" si="33"/>
        <v>0</v>
      </c>
      <c r="AH70" s="134">
        <f t="shared" si="34"/>
        <v>0</v>
      </c>
    </row>
    <row r="71" ht="57" customHeight="1" spans="1:34">
      <c r="A71" s="145" t="e">
        <f t="shared" si="35"/>
        <v>#VALUE!</v>
      </c>
      <c r="B71" s="146">
        <f t="shared" si="36"/>
        <v>0.666666666666667</v>
      </c>
      <c r="C71" s="145" t="e">
        <f t="shared" si="24"/>
        <v>#VALUE!</v>
      </c>
      <c r="D71" s="146" t="str">
        <f t="shared" si="37"/>
        <v>中班</v>
      </c>
      <c r="E71" s="143">
        <f t="shared" si="15"/>
        <v>1</v>
      </c>
      <c r="F71" s="143" t="str">
        <f t="shared" si="25"/>
        <v>甲班</v>
      </c>
      <c r="G71" s="144">
        <f>SUMPRODUCT((_6shaozhuchou_month_day!$A$2:$A$906&gt;=C71)*(_6shaozhuchou_month_day!$A$2:$A$906&lt;C72),_6shaozhuchou_month_day!$Y$2:$Y$906)/8</f>
        <v>0</v>
      </c>
      <c r="H71" s="144">
        <f t="shared" si="26"/>
        <v>0</v>
      </c>
      <c r="I71" s="153">
        <f t="shared" si="27"/>
        <v>0</v>
      </c>
      <c r="J71" s="154" t="e">
        <f>SUMPRODUCT((主抽数据!$AU$5:$AU$97=$A71)*(主抽数据!$AV$5:$AV$97=$F71),主抽数据!$AK$5:$AK$97)</f>
        <v>#VALUE!</v>
      </c>
      <c r="K71" s="154" t="e">
        <f>SUMPRODUCT((主抽数据!$AU$5:$AU$97=$A71)*(主抽数据!$AV$5:$AV$97=$F71),主抽数据!$AL$5:$AL$97)</f>
        <v>#VALUE!</v>
      </c>
      <c r="L71" s="155" t="e">
        <f t="shared" si="28"/>
        <v>#VALUE!</v>
      </c>
      <c r="M71" s="155">
        <f>SUMPRODUCT((_6shaozhuchou_month_day!$A$2:$A$906&gt;=C71)*(_6shaozhuchou_month_day!$A$2:$A$906&lt;C72),_6shaozhuchou_month_day!$Z$2:$Z$906)</f>
        <v>0</v>
      </c>
      <c r="N71" s="144">
        <f>M71*查询与汇总!$O$1</f>
        <v>0</v>
      </c>
      <c r="O71" s="156">
        <f t="shared" si="29"/>
        <v>0</v>
      </c>
      <c r="P71" s="157">
        <f>IF(G71=0,0,SUMPRODUCT((_6shaozhuchou_month_day!$A$2:$A$906&gt;=$C71)*(_6shaozhuchou_month_day!$A$2:$A$906&lt;$C72),_6shaozhuchou_month_day!T$2:T$906)/SUMPRODUCT((_6shaozhuchou_month_day!$A$2:$A$906&gt;=$C71)*(_6shaozhuchou_month_day!$A$2:$A$906&lt;$C72)*(_6shaozhuchou_month_day!T$2:T$906&gt;0)))</f>
        <v>0</v>
      </c>
      <c r="Q71" s="157">
        <f>IF(G71=0,0,SUMPRODUCT((_6shaozhuchou_month_day!$A$2:$A$906&gt;=$C71)*(_6shaozhuchou_month_day!$A$2:$A$906&lt;$C72),_6shaozhuchou_month_day!U$2:U$906)/SUMPRODUCT((_6shaozhuchou_month_day!$A$2:$A$906&gt;=$C71)*(_6shaozhuchou_month_day!$A$2:$A$906&lt;$C72)*(_6shaozhuchou_month_day!U$2:U$906&lt;0)))</f>
        <v>0</v>
      </c>
      <c r="R71" s="157">
        <f>IF(G71=0,0,SUMPRODUCT((_6shaozhuchou_month_day!$A$2:$A$906&gt;=$C71)*(_6shaozhuchou_month_day!$A$2:$A$906&lt;$C72),_6shaozhuchou_month_day!V$2:V$906)/SUMPRODUCT((_6shaozhuchou_month_day!$A$2:$A$906&gt;=$C71)*(_6shaozhuchou_month_day!$A$2:$A$906&lt;$C72)*(_6shaozhuchou_month_day!V$2:V$906&gt;0)))</f>
        <v>0</v>
      </c>
      <c r="S71" s="157">
        <f>IF(G71=0,0,SUMPRODUCT((_6shaozhuchou_month_day!$A$2:$A$906&gt;=$C71)*(_6shaozhuchou_month_day!$A$2:$A$906&lt;$C72),_6shaozhuchou_month_day!W$2:W$906)/SUMPRODUCT((_6shaozhuchou_month_day!$A$2:$A$906&gt;=$C71)*(_6shaozhuchou_month_day!$A$2:$A$906&lt;$C72)*(_6shaozhuchou_month_day!W$2:W$906&lt;0)))</f>
        <v>0</v>
      </c>
      <c r="T71" s="157" t="str">
        <f>主抽数据!Z75</f>
        <v/>
      </c>
      <c r="U71" s="157" t="str">
        <f>主抽数据!AA75</f>
        <v/>
      </c>
      <c r="V71" s="161">
        <f>查询与汇总!$S$1*M71</f>
        <v>0</v>
      </c>
      <c r="W71" s="162" t="e">
        <f t="shared" si="30"/>
        <v>#VALUE!</v>
      </c>
      <c r="X71" s="164"/>
      <c r="Y71" s="177"/>
      <c r="Z71" s="178"/>
      <c r="AA71" s="173" t="str">
        <f>主抽数据!AB75</f>
        <v/>
      </c>
      <c r="AB71" s="174" t="str">
        <f>主抽数据!AC75</f>
        <v/>
      </c>
      <c r="AC71" s="175" t="e">
        <f t="shared" si="23"/>
        <v>#VALUE!</v>
      </c>
      <c r="AE71" s="134" t="e">
        <f t="shared" si="31"/>
        <v>#VALUE!</v>
      </c>
      <c r="AF71" s="134" t="e">
        <f t="shared" si="32"/>
        <v>#VALUE!</v>
      </c>
      <c r="AG71" s="134">
        <f t="shared" si="33"/>
        <v>0</v>
      </c>
      <c r="AH71" s="134">
        <f t="shared" si="34"/>
        <v>0</v>
      </c>
    </row>
    <row r="72" customHeight="1" spans="1:34">
      <c r="A72" s="145" t="e">
        <f t="shared" si="35"/>
        <v>#VALUE!</v>
      </c>
      <c r="B72" s="146">
        <f t="shared" si="36"/>
        <v>0</v>
      </c>
      <c r="C72" s="145" t="e">
        <f t="shared" si="24"/>
        <v>#VALUE!</v>
      </c>
      <c r="D72" s="146" t="str">
        <f t="shared" si="37"/>
        <v>夜班</v>
      </c>
      <c r="E72" s="143">
        <f t="shared" si="15"/>
        <v>2</v>
      </c>
      <c r="F72" s="143" t="str">
        <f t="shared" si="25"/>
        <v>乙班</v>
      </c>
      <c r="G72" s="144">
        <f>SUMPRODUCT((_6shaozhuchou_month_day!$A$2:$A$906&gt;=C72)*(_6shaozhuchou_month_day!$A$2:$A$906&lt;C73),_6shaozhuchou_month_day!$Y$2:$Y$906)/8</f>
        <v>0</v>
      </c>
      <c r="H72" s="144">
        <f t="shared" si="26"/>
        <v>0</v>
      </c>
      <c r="I72" s="153">
        <f t="shared" si="27"/>
        <v>0</v>
      </c>
      <c r="J72" s="154" t="e">
        <f>SUMPRODUCT((主抽数据!$AU$5:$AU$97=$A72)*(主抽数据!$AV$5:$AV$97=$F72),主抽数据!$AK$5:$AK$97)</f>
        <v>#VALUE!</v>
      </c>
      <c r="K72" s="154" t="e">
        <f>SUMPRODUCT((主抽数据!$AU$5:$AU$97=$A72)*(主抽数据!$AV$5:$AV$97=$F72),主抽数据!$AL$5:$AL$97)</f>
        <v>#VALUE!</v>
      </c>
      <c r="L72" s="155" t="e">
        <f t="shared" si="28"/>
        <v>#VALUE!</v>
      </c>
      <c r="M72" s="155">
        <f>SUMPRODUCT((_6shaozhuchou_month_day!$A$2:$A$906&gt;=C72)*(_6shaozhuchou_month_day!$A$2:$A$906&lt;C73),_6shaozhuchou_month_day!$Z$2:$Z$906)</f>
        <v>0</v>
      </c>
      <c r="N72" s="144">
        <f>M72*查询与汇总!$O$1</f>
        <v>0</v>
      </c>
      <c r="O72" s="156">
        <f t="shared" si="29"/>
        <v>0</v>
      </c>
      <c r="P72" s="157">
        <f>IF(G72=0,0,SUMPRODUCT((_6shaozhuchou_month_day!$A$2:$A$906&gt;=$C72)*(_6shaozhuchou_month_day!$A$2:$A$906&lt;$C73),_6shaozhuchou_month_day!T$2:T$906)/SUMPRODUCT((_6shaozhuchou_month_day!$A$2:$A$906&gt;=$C72)*(_6shaozhuchou_month_day!$A$2:$A$906&lt;$C73)*(_6shaozhuchou_month_day!T$2:T$906&gt;0)))</f>
        <v>0</v>
      </c>
      <c r="Q72" s="157">
        <f>IF(G72=0,0,SUMPRODUCT((_6shaozhuchou_month_day!$A$2:$A$906&gt;=$C72)*(_6shaozhuchou_month_day!$A$2:$A$906&lt;$C73),_6shaozhuchou_month_day!U$2:U$906)/SUMPRODUCT((_6shaozhuchou_month_day!$A$2:$A$906&gt;=$C72)*(_6shaozhuchou_month_day!$A$2:$A$906&lt;$C73)*(_6shaozhuchou_month_day!U$2:U$906&lt;0)))</f>
        <v>0</v>
      </c>
      <c r="R72" s="157">
        <f>IF(G72=0,0,SUMPRODUCT((_6shaozhuchou_month_day!$A$2:$A$906&gt;=$C72)*(_6shaozhuchou_month_day!$A$2:$A$906&lt;$C73),_6shaozhuchou_month_day!V$2:V$906)/SUMPRODUCT((_6shaozhuchou_month_day!$A$2:$A$906&gt;=$C72)*(_6shaozhuchou_month_day!$A$2:$A$906&lt;$C73)*(_6shaozhuchou_month_day!V$2:V$906&gt;0)))</f>
        <v>0</v>
      </c>
      <c r="S72" s="157">
        <f>IF(G72=0,0,SUMPRODUCT((_6shaozhuchou_month_day!$A$2:$A$906&gt;=$C72)*(_6shaozhuchou_month_day!$A$2:$A$906&lt;$C73),_6shaozhuchou_month_day!W$2:W$906)/SUMPRODUCT((_6shaozhuchou_month_day!$A$2:$A$906&gt;=$C72)*(_6shaozhuchou_month_day!$A$2:$A$906&lt;$C73)*(_6shaozhuchou_month_day!W$2:W$906&lt;0)))</f>
        <v>0</v>
      </c>
      <c r="T72" s="157" t="str">
        <f>主抽数据!Z76</f>
        <v/>
      </c>
      <c r="U72" s="157" t="str">
        <f>主抽数据!AA76</f>
        <v/>
      </c>
      <c r="V72" s="161">
        <f>查询与汇总!$S$1*M72</f>
        <v>0</v>
      </c>
      <c r="W72" s="162" t="e">
        <f t="shared" si="30"/>
        <v>#VALUE!</v>
      </c>
      <c r="X72" s="164"/>
      <c r="Y72" s="177"/>
      <c r="Z72" s="176"/>
      <c r="AA72" s="173" t="str">
        <f>主抽数据!AB76</f>
        <v/>
      </c>
      <c r="AB72" s="174" t="str">
        <f>主抽数据!AC76</f>
        <v/>
      </c>
      <c r="AC72" s="175" t="e">
        <f t="shared" si="23"/>
        <v>#VALUE!</v>
      </c>
      <c r="AE72" s="134" t="e">
        <f t="shared" si="31"/>
        <v>#VALUE!</v>
      </c>
      <c r="AF72" s="134" t="e">
        <f t="shared" si="32"/>
        <v>#VALUE!</v>
      </c>
      <c r="AG72" s="134">
        <f t="shared" si="33"/>
        <v>0</v>
      </c>
      <c r="AH72" s="134">
        <f t="shared" si="34"/>
        <v>0</v>
      </c>
    </row>
    <row r="73" ht="27" customHeight="1" spans="1:34">
      <c r="A73" s="145" t="e">
        <f t="shared" si="35"/>
        <v>#VALUE!</v>
      </c>
      <c r="B73" s="146">
        <f t="shared" si="36"/>
        <v>0.333333333333333</v>
      </c>
      <c r="C73" s="145" t="e">
        <f t="shared" si="24"/>
        <v>#VALUE!</v>
      </c>
      <c r="D73" s="146" t="str">
        <f t="shared" si="37"/>
        <v>白班</v>
      </c>
      <c r="E73" s="143">
        <f t="shared" si="15"/>
        <v>3</v>
      </c>
      <c r="F73" s="143" t="str">
        <f t="shared" si="25"/>
        <v>丙班</v>
      </c>
      <c r="G73" s="144">
        <f>SUMPRODUCT((_6shaozhuchou_month_day!$A$2:$A$906&gt;=C73)*(_6shaozhuchou_month_day!$A$2:$A$906&lt;C74),_6shaozhuchou_month_day!$Y$2:$Y$906)/8</f>
        <v>0</v>
      </c>
      <c r="H73" s="144">
        <f t="shared" si="26"/>
        <v>0</v>
      </c>
      <c r="I73" s="153">
        <f t="shared" si="27"/>
        <v>0</v>
      </c>
      <c r="J73" s="154" t="e">
        <f>SUMPRODUCT((主抽数据!$AU$5:$AU$97=$A73)*(主抽数据!$AV$5:$AV$97=$F73),主抽数据!$AK$5:$AK$97)</f>
        <v>#VALUE!</v>
      </c>
      <c r="K73" s="154" t="e">
        <f>SUMPRODUCT((主抽数据!$AU$5:$AU$97=$A73)*(主抽数据!$AV$5:$AV$97=$F73),主抽数据!$AL$5:$AL$97)</f>
        <v>#VALUE!</v>
      </c>
      <c r="L73" s="155" t="e">
        <f t="shared" si="28"/>
        <v>#VALUE!</v>
      </c>
      <c r="M73" s="155">
        <f>SUMPRODUCT((_6shaozhuchou_month_day!$A$2:$A$906&gt;=C73)*(_6shaozhuchou_month_day!$A$2:$A$906&lt;C74),_6shaozhuchou_month_day!$Z$2:$Z$906)</f>
        <v>0</v>
      </c>
      <c r="N73" s="144">
        <f>M73*查询与汇总!$O$1</f>
        <v>0</v>
      </c>
      <c r="O73" s="156">
        <f t="shared" si="29"/>
        <v>0</v>
      </c>
      <c r="P73" s="157">
        <f>IF(G73=0,0,SUMPRODUCT((_6shaozhuchou_month_day!$A$2:$A$906&gt;=$C73)*(_6shaozhuchou_month_day!$A$2:$A$906&lt;$C74),_6shaozhuchou_month_day!T$2:T$906)/SUMPRODUCT((_6shaozhuchou_month_day!$A$2:$A$906&gt;=$C73)*(_6shaozhuchou_month_day!$A$2:$A$906&lt;$C74)*(_6shaozhuchou_month_day!T$2:T$906&gt;0)))</f>
        <v>0</v>
      </c>
      <c r="Q73" s="157">
        <f>IF(G73=0,0,SUMPRODUCT((_6shaozhuchou_month_day!$A$2:$A$906&gt;=$C73)*(_6shaozhuchou_month_day!$A$2:$A$906&lt;$C74),_6shaozhuchou_month_day!U$2:U$906)/SUMPRODUCT((_6shaozhuchou_month_day!$A$2:$A$906&gt;=$C73)*(_6shaozhuchou_month_day!$A$2:$A$906&lt;$C74)*(_6shaozhuchou_month_day!U$2:U$906&lt;0)))</f>
        <v>0</v>
      </c>
      <c r="R73" s="157">
        <f>IF(G73=0,0,SUMPRODUCT((_6shaozhuchou_month_day!$A$2:$A$906&gt;=$C73)*(_6shaozhuchou_month_day!$A$2:$A$906&lt;$C74),_6shaozhuchou_month_day!V$2:V$906)/SUMPRODUCT((_6shaozhuchou_month_day!$A$2:$A$906&gt;=$C73)*(_6shaozhuchou_month_day!$A$2:$A$906&lt;$C74)*(_6shaozhuchou_month_day!V$2:V$906&gt;0)))</f>
        <v>0</v>
      </c>
      <c r="S73" s="157">
        <f>IF(G73=0,0,SUMPRODUCT((_6shaozhuchou_month_day!$A$2:$A$906&gt;=$C73)*(_6shaozhuchou_month_day!$A$2:$A$906&lt;$C74),_6shaozhuchou_month_day!W$2:W$906)/SUMPRODUCT((_6shaozhuchou_month_day!$A$2:$A$906&gt;=$C73)*(_6shaozhuchou_month_day!$A$2:$A$906&lt;$C74)*(_6shaozhuchou_month_day!W$2:W$906&lt;0)))</f>
        <v>0</v>
      </c>
      <c r="T73" s="157" t="str">
        <f>主抽数据!Z77</f>
        <v/>
      </c>
      <c r="U73" s="157" t="str">
        <f>主抽数据!AA77</f>
        <v/>
      </c>
      <c r="V73" s="161">
        <f>查询与汇总!$S$1*M73</f>
        <v>0</v>
      </c>
      <c r="W73" s="162" t="e">
        <f t="shared" si="30"/>
        <v>#VALUE!</v>
      </c>
      <c r="X73" s="164"/>
      <c r="Y73" s="177"/>
      <c r="Z73" s="176"/>
      <c r="AA73" s="173" t="str">
        <f>主抽数据!AB77</f>
        <v/>
      </c>
      <c r="AB73" s="174" t="str">
        <f>主抽数据!AC77</f>
        <v/>
      </c>
      <c r="AC73" s="175" t="e">
        <f t="shared" si="23"/>
        <v>#VALUE!</v>
      </c>
      <c r="AE73" s="134" t="e">
        <f t="shared" si="31"/>
        <v>#VALUE!</v>
      </c>
      <c r="AF73" s="134" t="e">
        <f t="shared" si="32"/>
        <v>#VALUE!</v>
      </c>
      <c r="AG73" s="134">
        <f t="shared" si="33"/>
        <v>0</v>
      </c>
      <c r="AH73" s="134">
        <f t="shared" si="34"/>
        <v>0</v>
      </c>
    </row>
    <row r="74" customHeight="1" spans="1:34">
      <c r="A74" s="145" t="e">
        <f t="shared" si="35"/>
        <v>#VALUE!</v>
      </c>
      <c r="B74" s="146">
        <f t="shared" si="36"/>
        <v>0.666666666666667</v>
      </c>
      <c r="C74" s="145" t="e">
        <f t="shared" si="24"/>
        <v>#VALUE!</v>
      </c>
      <c r="D74" s="146" t="str">
        <f t="shared" si="37"/>
        <v>中班</v>
      </c>
      <c r="E74" s="143">
        <f t="shared" ref="E74:E96" si="38">IF(AND(E68=1),4,IF(AND(E68&gt;1),(E68-1),))</f>
        <v>4</v>
      </c>
      <c r="F74" s="143" t="str">
        <f t="shared" si="25"/>
        <v>丁班</v>
      </c>
      <c r="G74" s="144">
        <f>SUMPRODUCT((_6shaozhuchou_month_day!$A$2:$A$906&gt;=C74)*(_6shaozhuchou_month_day!$A$2:$A$906&lt;C75),_6shaozhuchou_month_day!$Y$2:$Y$906)/8</f>
        <v>0</v>
      </c>
      <c r="H74" s="144">
        <f t="shared" si="26"/>
        <v>0</v>
      </c>
      <c r="I74" s="153">
        <f t="shared" si="27"/>
        <v>0</v>
      </c>
      <c r="J74" s="154" t="e">
        <f>SUMPRODUCT((主抽数据!$AU$5:$AU$97=$A74)*(主抽数据!$AV$5:$AV$97=$F74),主抽数据!$AK$5:$AK$97)</f>
        <v>#VALUE!</v>
      </c>
      <c r="K74" s="154" t="e">
        <f>SUMPRODUCT((主抽数据!$AU$5:$AU$97=$A74)*(主抽数据!$AV$5:$AV$97=$F74),主抽数据!$AL$5:$AL$97)</f>
        <v>#VALUE!</v>
      </c>
      <c r="L74" s="155" t="e">
        <f t="shared" si="28"/>
        <v>#VALUE!</v>
      </c>
      <c r="M74" s="155">
        <f>SUMPRODUCT((_6shaozhuchou_month_day!$A$2:$A$906&gt;=C74)*(_6shaozhuchou_month_day!$A$2:$A$906&lt;C75),_6shaozhuchou_month_day!$Z$2:$Z$906)</f>
        <v>0</v>
      </c>
      <c r="N74" s="144">
        <f>M74*查询与汇总!$O$1</f>
        <v>0</v>
      </c>
      <c r="O74" s="156">
        <f t="shared" si="29"/>
        <v>0</v>
      </c>
      <c r="P74" s="157">
        <f>IF(G74=0,0,SUMPRODUCT((_6shaozhuchou_month_day!$A$2:$A$906&gt;=$C74)*(_6shaozhuchou_month_day!$A$2:$A$906&lt;$C75),_6shaozhuchou_month_day!T$2:T$906)/SUMPRODUCT((_6shaozhuchou_month_day!$A$2:$A$906&gt;=$C74)*(_6shaozhuchou_month_day!$A$2:$A$906&lt;$C75)*(_6shaozhuchou_month_day!T$2:T$906&gt;0)))</f>
        <v>0</v>
      </c>
      <c r="Q74" s="157">
        <f>IF(G74=0,0,SUMPRODUCT((_6shaozhuchou_month_day!$A$2:$A$906&gt;=$C74)*(_6shaozhuchou_month_day!$A$2:$A$906&lt;$C75),_6shaozhuchou_month_day!U$2:U$906)/SUMPRODUCT((_6shaozhuchou_month_day!$A$2:$A$906&gt;=$C74)*(_6shaozhuchou_month_day!$A$2:$A$906&lt;$C75)*(_6shaozhuchou_month_day!U$2:U$906&lt;0)))</f>
        <v>0</v>
      </c>
      <c r="R74" s="157">
        <f>IF(G74=0,0,SUMPRODUCT((_6shaozhuchou_month_day!$A$2:$A$906&gt;=$C74)*(_6shaozhuchou_month_day!$A$2:$A$906&lt;$C75),_6shaozhuchou_month_day!V$2:V$906)/SUMPRODUCT((_6shaozhuchou_month_day!$A$2:$A$906&gt;=$C74)*(_6shaozhuchou_month_day!$A$2:$A$906&lt;$C75)*(_6shaozhuchou_month_day!V$2:V$906&gt;0)))</f>
        <v>0</v>
      </c>
      <c r="S74" s="157">
        <f>IF(G74=0,0,SUMPRODUCT((_6shaozhuchou_month_day!$A$2:$A$906&gt;=$C74)*(_6shaozhuchou_month_day!$A$2:$A$906&lt;$C75),_6shaozhuchou_month_day!W$2:W$906)/SUMPRODUCT((_6shaozhuchou_month_day!$A$2:$A$906&gt;=$C74)*(_6shaozhuchou_month_day!$A$2:$A$906&lt;$C75)*(_6shaozhuchou_month_day!W$2:W$906&lt;0)))</f>
        <v>0</v>
      </c>
      <c r="T74" s="157" t="str">
        <f>主抽数据!Z78</f>
        <v/>
      </c>
      <c r="U74" s="157" t="str">
        <f>主抽数据!AA78</f>
        <v/>
      </c>
      <c r="V74" s="161">
        <f>查询与汇总!$S$1*M74</f>
        <v>0</v>
      </c>
      <c r="W74" s="162" t="e">
        <f t="shared" si="30"/>
        <v>#VALUE!</v>
      </c>
      <c r="X74" s="164"/>
      <c r="Y74" s="177"/>
      <c r="Z74" s="176"/>
      <c r="AA74" s="173" t="str">
        <f>主抽数据!AB78</f>
        <v/>
      </c>
      <c r="AB74" s="174" t="str">
        <f>主抽数据!AC78</f>
        <v/>
      </c>
      <c r="AC74" s="175" t="e">
        <f t="shared" si="23"/>
        <v>#VALUE!</v>
      </c>
      <c r="AE74" s="134" t="e">
        <f t="shared" si="31"/>
        <v>#VALUE!</v>
      </c>
      <c r="AF74" s="134" t="e">
        <f t="shared" si="32"/>
        <v>#VALUE!</v>
      </c>
      <c r="AG74" s="134">
        <f t="shared" si="33"/>
        <v>0</v>
      </c>
      <c r="AH74" s="134">
        <f t="shared" si="34"/>
        <v>0</v>
      </c>
    </row>
    <row r="75" customHeight="1" spans="1:34">
      <c r="A75" s="145" t="e">
        <f t="shared" si="35"/>
        <v>#VALUE!</v>
      </c>
      <c r="B75" s="146">
        <f t="shared" si="36"/>
        <v>0</v>
      </c>
      <c r="C75" s="145" t="e">
        <f t="shared" si="24"/>
        <v>#VALUE!</v>
      </c>
      <c r="D75" s="146" t="str">
        <f t="shared" si="37"/>
        <v>夜班</v>
      </c>
      <c r="E75" s="143">
        <f t="shared" si="38"/>
        <v>2</v>
      </c>
      <c r="F75" s="143" t="str">
        <f t="shared" si="25"/>
        <v>乙班</v>
      </c>
      <c r="G75" s="144">
        <f>SUMPRODUCT((_6shaozhuchou_month_day!$A$2:$A$906&gt;=C75)*(_6shaozhuchou_month_day!$A$2:$A$906&lt;C76),_6shaozhuchou_month_day!$Y$2:$Y$906)/8</f>
        <v>0</v>
      </c>
      <c r="H75" s="144">
        <f t="shared" si="26"/>
        <v>0</v>
      </c>
      <c r="I75" s="153">
        <f t="shared" si="27"/>
        <v>0</v>
      </c>
      <c r="J75" s="154" t="e">
        <f>SUMPRODUCT((主抽数据!$AU$5:$AU$97=$A75)*(主抽数据!$AV$5:$AV$97=$F75),主抽数据!$AK$5:$AK$97)</f>
        <v>#VALUE!</v>
      </c>
      <c r="K75" s="154" t="e">
        <f>SUMPRODUCT((主抽数据!$AU$5:$AU$97=$A75)*(主抽数据!$AV$5:$AV$97=$F75),主抽数据!$AL$5:$AL$97)</f>
        <v>#VALUE!</v>
      </c>
      <c r="L75" s="155" t="e">
        <f t="shared" si="28"/>
        <v>#VALUE!</v>
      </c>
      <c r="M75" s="155">
        <f>SUMPRODUCT((_6shaozhuchou_month_day!$A$2:$A$906&gt;=C75)*(_6shaozhuchou_month_day!$A$2:$A$906&lt;C76),_6shaozhuchou_month_day!$Z$2:$Z$906)</f>
        <v>0</v>
      </c>
      <c r="N75" s="144">
        <f>M75*查询与汇总!$O$1</f>
        <v>0</v>
      </c>
      <c r="O75" s="156">
        <f t="shared" si="29"/>
        <v>0</v>
      </c>
      <c r="P75" s="157">
        <f>IF(G75=0,0,SUMPRODUCT((_6shaozhuchou_month_day!$A$2:$A$906&gt;=$C75)*(_6shaozhuchou_month_day!$A$2:$A$906&lt;$C76),_6shaozhuchou_month_day!T$2:T$906)/SUMPRODUCT((_6shaozhuchou_month_day!$A$2:$A$906&gt;=$C75)*(_6shaozhuchou_month_day!$A$2:$A$906&lt;$C76)*(_6shaozhuchou_month_day!T$2:T$906&gt;0)))</f>
        <v>0</v>
      </c>
      <c r="Q75" s="157">
        <f>IF(G75=0,0,SUMPRODUCT((_6shaozhuchou_month_day!$A$2:$A$906&gt;=$C75)*(_6shaozhuchou_month_day!$A$2:$A$906&lt;$C76),_6shaozhuchou_month_day!U$2:U$906)/SUMPRODUCT((_6shaozhuchou_month_day!$A$2:$A$906&gt;=$C75)*(_6shaozhuchou_month_day!$A$2:$A$906&lt;$C76)*(_6shaozhuchou_month_day!U$2:U$906&lt;0)))</f>
        <v>0</v>
      </c>
      <c r="R75" s="157">
        <f>IF(G75=0,0,SUMPRODUCT((_6shaozhuchou_month_day!$A$2:$A$906&gt;=$C75)*(_6shaozhuchou_month_day!$A$2:$A$906&lt;$C76),_6shaozhuchou_month_day!V$2:V$906)/SUMPRODUCT((_6shaozhuchou_month_day!$A$2:$A$906&gt;=$C75)*(_6shaozhuchou_month_day!$A$2:$A$906&lt;$C76)*(_6shaozhuchou_month_day!V$2:V$906&gt;0)))</f>
        <v>0</v>
      </c>
      <c r="S75" s="157">
        <f>IF(G75=0,0,SUMPRODUCT((_6shaozhuchou_month_day!$A$2:$A$906&gt;=$C75)*(_6shaozhuchou_month_day!$A$2:$A$906&lt;$C76),_6shaozhuchou_month_day!W$2:W$906)/SUMPRODUCT((_6shaozhuchou_month_day!$A$2:$A$906&gt;=$C75)*(_6shaozhuchou_month_day!$A$2:$A$906&lt;$C76)*(_6shaozhuchou_month_day!W$2:W$906&lt;0)))</f>
        <v>0</v>
      </c>
      <c r="T75" s="157" t="str">
        <f>主抽数据!Z79</f>
        <v/>
      </c>
      <c r="U75" s="157" t="str">
        <f>主抽数据!AA79</f>
        <v/>
      </c>
      <c r="V75" s="161">
        <f>查询与汇总!$S$1*M75</f>
        <v>0</v>
      </c>
      <c r="W75" s="162" t="e">
        <f t="shared" si="30"/>
        <v>#VALUE!</v>
      </c>
      <c r="X75" s="164"/>
      <c r="Y75" s="177"/>
      <c r="Z75" s="176"/>
      <c r="AA75" s="173" t="str">
        <f>主抽数据!AB79</f>
        <v/>
      </c>
      <c r="AB75" s="174" t="str">
        <f>主抽数据!AC79</f>
        <v/>
      </c>
      <c r="AC75" s="175" t="e">
        <f t="shared" si="23"/>
        <v>#VALUE!</v>
      </c>
      <c r="AE75" s="134" t="e">
        <f t="shared" si="31"/>
        <v>#VALUE!</v>
      </c>
      <c r="AF75" s="134" t="e">
        <f t="shared" si="32"/>
        <v>#VALUE!</v>
      </c>
      <c r="AG75" s="134">
        <f t="shared" si="33"/>
        <v>0</v>
      </c>
      <c r="AH75" s="134">
        <f t="shared" si="34"/>
        <v>0</v>
      </c>
    </row>
    <row r="76" customHeight="1" spans="1:34">
      <c r="A76" s="145" t="e">
        <f t="shared" si="35"/>
        <v>#VALUE!</v>
      </c>
      <c r="B76" s="146">
        <f t="shared" si="36"/>
        <v>0.333333333333333</v>
      </c>
      <c r="C76" s="145" t="e">
        <f t="shared" si="24"/>
        <v>#VALUE!</v>
      </c>
      <c r="D76" s="146" t="str">
        <f t="shared" si="37"/>
        <v>白班</v>
      </c>
      <c r="E76" s="143">
        <f t="shared" si="38"/>
        <v>3</v>
      </c>
      <c r="F76" s="143" t="str">
        <f t="shared" si="25"/>
        <v>丙班</v>
      </c>
      <c r="G76" s="144">
        <f>SUMPRODUCT((_6shaozhuchou_month_day!$A$2:$A$906&gt;=C76)*(_6shaozhuchou_month_day!$A$2:$A$906&lt;C77),_6shaozhuchou_month_day!$Y$2:$Y$906)/8</f>
        <v>0</v>
      </c>
      <c r="H76" s="144">
        <f t="shared" si="26"/>
        <v>0</v>
      </c>
      <c r="I76" s="153">
        <f t="shared" si="27"/>
        <v>0</v>
      </c>
      <c r="J76" s="154" t="e">
        <f>SUMPRODUCT((主抽数据!$AU$5:$AU$97=$A76)*(主抽数据!$AV$5:$AV$97=$F76),主抽数据!$AK$5:$AK$97)</f>
        <v>#VALUE!</v>
      </c>
      <c r="K76" s="154" t="e">
        <f>SUMPRODUCT((主抽数据!$AU$5:$AU$97=$A76)*(主抽数据!$AV$5:$AV$97=$F76),主抽数据!$AL$5:$AL$97)</f>
        <v>#VALUE!</v>
      </c>
      <c r="L76" s="155" t="e">
        <f t="shared" si="28"/>
        <v>#VALUE!</v>
      </c>
      <c r="M76" s="155">
        <f>SUMPRODUCT((_6shaozhuchou_month_day!$A$2:$A$906&gt;=C76)*(_6shaozhuchou_month_day!$A$2:$A$906&lt;C77),_6shaozhuchou_month_day!$Z$2:$Z$906)</f>
        <v>0</v>
      </c>
      <c r="N76" s="144">
        <f>M76*查询与汇总!$O$1</f>
        <v>0</v>
      </c>
      <c r="O76" s="156">
        <f t="shared" si="29"/>
        <v>0</v>
      </c>
      <c r="P76" s="157">
        <f>IF(G76=0,0,SUMPRODUCT((_6shaozhuchou_month_day!$A$2:$A$906&gt;=$C76)*(_6shaozhuchou_month_day!$A$2:$A$906&lt;$C77),_6shaozhuchou_month_day!T$2:T$906)/SUMPRODUCT((_6shaozhuchou_month_day!$A$2:$A$906&gt;=$C76)*(_6shaozhuchou_month_day!$A$2:$A$906&lt;$C77)*(_6shaozhuchou_month_day!T$2:T$906&gt;0)))</f>
        <v>0</v>
      </c>
      <c r="Q76" s="157">
        <f>IF(G76=0,0,SUMPRODUCT((_6shaozhuchou_month_day!$A$2:$A$906&gt;=$C76)*(_6shaozhuchou_month_day!$A$2:$A$906&lt;$C77),_6shaozhuchou_month_day!U$2:U$906)/SUMPRODUCT((_6shaozhuchou_month_day!$A$2:$A$906&gt;=$C76)*(_6shaozhuchou_month_day!$A$2:$A$906&lt;$C77)*(_6shaozhuchou_month_day!U$2:U$906&lt;0)))</f>
        <v>0</v>
      </c>
      <c r="R76" s="157">
        <f>IF(G76=0,0,SUMPRODUCT((_6shaozhuchou_month_day!$A$2:$A$906&gt;=$C76)*(_6shaozhuchou_month_day!$A$2:$A$906&lt;$C77),_6shaozhuchou_month_day!V$2:V$906)/SUMPRODUCT((_6shaozhuchou_month_day!$A$2:$A$906&gt;=$C76)*(_6shaozhuchou_month_day!$A$2:$A$906&lt;$C77)*(_6shaozhuchou_month_day!V$2:V$906&gt;0)))</f>
        <v>0</v>
      </c>
      <c r="S76" s="157">
        <f>IF(G76=0,0,SUMPRODUCT((_6shaozhuchou_month_day!$A$2:$A$906&gt;=$C76)*(_6shaozhuchou_month_day!$A$2:$A$906&lt;$C77),_6shaozhuchou_month_day!W$2:W$906)/SUMPRODUCT((_6shaozhuchou_month_day!$A$2:$A$906&gt;=$C76)*(_6shaozhuchou_month_day!$A$2:$A$906&lt;$C77)*(_6shaozhuchou_month_day!W$2:W$906&lt;0)))</f>
        <v>0</v>
      </c>
      <c r="T76" s="157" t="str">
        <f>主抽数据!Z80</f>
        <v/>
      </c>
      <c r="U76" s="157" t="str">
        <f>主抽数据!AA80</f>
        <v/>
      </c>
      <c r="V76" s="161">
        <f>查询与汇总!$S$1*M76</f>
        <v>0</v>
      </c>
      <c r="W76" s="162" t="e">
        <f t="shared" si="30"/>
        <v>#VALUE!</v>
      </c>
      <c r="X76" s="164"/>
      <c r="Y76" s="177"/>
      <c r="Z76" s="176"/>
      <c r="AA76" s="173" t="str">
        <f>主抽数据!AB80</f>
        <v/>
      </c>
      <c r="AB76" s="174" t="str">
        <f>主抽数据!AC80</f>
        <v/>
      </c>
      <c r="AC76" s="175" t="e">
        <f t="shared" si="23"/>
        <v>#VALUE!</v>
      </c>
      <c r="AE76" s="134" t="e">
        <f t="shared" si="31"/>
        <v>#VALUE!</v>
      </c>
      <c r="AF76" s="134" t="e">
        <f t="shared" si="32"/>
        <v>#VALUE!</v>
      </c>
      <c r="AG76" s="134">
        <f t="shared" si="33"/>
        <v>0</v>
      </c>
      <c r="AH76" s="134">
        <f t="shared" si="34"/>
        <v>0</v>
      </c>
    </row>
    <row r="77" ht="30.95" customHeight="1" spans="1:34">
      <c r="A77" s="145" t="e">
        <f t="shared" si="35"/>
        <v>#VALUE!</v>
      </c>
      <c r="B77" s="146">
        <f t="shared" si="36"/>
        <v>0.666666666666667</v>
      </c>
      <c r="C77" s="145" t="e">
        <f t="shared" si="24"/>
        <v>#VALUE!</v>
      </c>
      <c r="D77" s="146" t="str">
        <f t="shared" si="37"/>
        <v>中班</v>
      </c>
      <c r="E77" s="143">
        <f t="shared" si="38"/>
        <v>4</v>
      </c>
      <c r="F77" s="143" t="str">
        <f t="shared" si="25"/>
        <v>丁班</v>
      </c>
      <c r="G77" s="144">
        <f>SUMPRODUCT((_6shaozhuchou_month_day!$A$2:$A$906&gt;=C77)*(_6shaozhuchou_month_day!$A$2:$A$906&lt;C78),_6shaozhuchou_month_day!$Y$2:$Y$906)/8</f>
        <v>0</v>
      </c>
      <c r="H77" s="144">
        <f t="shared" si="26"/>
        <v>0</v>
      </c>
      <c r="I77" s="153">
        <f t="shared" si="27"/>
        <v>0</v>
      </c>
      <c r="J77" s="154" t="e">
        <f>SUMPRODUCT((主抽数据!$AU$5:$AU$97=$A77)*(主抽数据!$AV$5:$AV$97=$F77),主抽数据!$AK$5:$AK$97)</f>
        <v>#VALUE!</v>
      </c>
      <c r="K77" s="154" t="e">
        <f>SUMPRODUCT((主抽数据!$AU$5:$AU$97=$A77)*(主抽数据!$AV$5:$AV$97=$F77),主抽数据!$AL$5:$AL$97)</f>
        <v>#VALUE!</v>
      </c>
      <c r="L77" s="155" t="e">
        <f t="shared" si="28"/>
        <v>#VALUE!</v>
      </c>
      <c r="M77" s="155">
        <f>SUMPRODUCT((_6shaozhuchou_month_day!$A$2:$A$906&gt;=C77)*(_6shaozhuchou_month_day!$A$2:$A$906&lt;C78),_6shaozhuchou_month_day!$Z$2:$Z$906)</f>
        <v>0</v>
      </c>
      <c r="N77" s="144">
        <f>M77*查询与汇总!$O$1</f>
        <v>0</v>
      </c>
      <c r="O77" s="156">
        <f t="shared" si="29"/>
        <v>0</v>
      </c>
      <c r="P77" s="157">
        <f>IF(G77=0,0,SUMPRODUCT((_6shaozhuchou_month_day!$A$2:$A$906&gt;=$C77)*(_6shaozhuchou_month_day!$A$2:$A$906&lt;$C78),_6shaozhuchou_month_day!T$2:T$906)/SUMPRODUCT((_6shaozhuchou_month_day!$A$2:$A$906&gt;=$C77)*(_6shaozhuchou_month_day!$A$2:$A$906&lt;$C78)*(_6shaozhuchou_month_day!T$2:T$906&gt;0)))</f>
        <v>0</v>
      </c>
      <c r="Q77" s="157">
        <f>IF(G77=0,0,SUMPRODUCT((_6shaozhuchou_month_day!$A$2:$A$906&gt;=$C77)*(_6shaozhuchou_month_day!$A$2:$A$906&lt;$C78),_6shaozhuchou_month_day!U$2:U$906)/SUMPRODUCT((_6shaozhuchou_month_day!$A$2:$A$906&gt;=$C77)*(_6shaozhuchou_month_day!$A$2:$A$906&lt;$C78)*(_6shaozhuchou_month_day!U$2:U$906&lt;0)))</f>
        <v>0</v>
      </c>
      <c r="R77" s="157">
        <f>IF(G77=0,0,SUMPRODUCT((_6shaozhuchou_month_day!$A$2:$A$906&gt;=$C77)*(_6shaozhuchou_month_day!$A$2:$A$906&lt;$C78),_6shaozhuchou_month_day!V$2:V$906)/SUMPRODUCT((_6shaozhuchou_month_day!$A$2:$A$906&gt;=$C77)*(_6shaozhuchou_month_day!$A$2:$A$906&lt;$C78)*(_6shaozhuchou_month_day!V$2:V$906&gt;0)))</f>
        <v>0</v>
      </c>
      <c r="S77" s="157">
        <f>IF(G77=0,0,SUMPRODUCT((_6shaozhuchou_month_day!$A$2:$A$906&gt;=$C77)*(_6shaozhuchou_month_day!$A$2:$A$906&lt;$C78),_6shaozhuchou_month_day!W$2:W$906)/SUMPRODUCT((_6shaozhuchou_month_day!$A$2:$A$906&gt;=$C77)*(_6shaozhuchou_month_day!$A$2:$A$906&lt;$C78)*(_6shaozhuchou_month_day!W$2:W$906&lt;0)))</f>
        <v>0</v>
      </c>
      <c r="T77" s="157" t="str">
        <f>主抽数据!Z81</f>
        <v/>
      </c>
      <c r="U77" s="157" t="str">
        <f>主抽数据!AA81</f>
        <v/>
      </c>
      <c r="V77" s="161">
        <f>查询与汇总!$S$1*M77</f>
        <v>0</v>
      </c>
      <c r="W77" s="162" t="e">
        <f t="shared" si="30"/>
        <v>#VALUE!</v>
      </c>
      <c r="X77" s="164"/>
      <c r="Y77" s="177"/>
      <c r="Z77" s="178"/>
      <c r="AA77" s="173" t="str">
        <f>主抽数据!AB81</f>
        <v/>
      </c>
      <c r="AB77" s="174" t="str">
        <f>主抽数据!AC81</f>
        <v/>
      </c>
      <c r="AC77" s="175" t="e">
        <f t="shared" si="23"/>
        <v>#VALUE!</v>
      </c>
      <c r="AE77" s="134" t="e">
        <f t="shared" si="31"/>
        <v>#VALUE!</v>
      </c>
      <c r="AF77" s="134" t="e">
        <f t="shared" si="32"/>
        <v>#VALUE!</v>
      </c>
      <c r="AG77" s="134">
        <f t="shared" si="33"/>
        <v>0</v>
      </c>
      <c r="AH77" s="134">
        <f t="shared" si="34"/>
        <v>0</v>
      </c>
    </row>
    <row r="78" ht="44.1" customHeight="1" spans="1:34">
      <c r="A78" s="145" t="e">
        <f t="shared" si="35"/>
        <v>#VALUE!</v>
      </c>
      <c r="B78" s="146">
        <f t="shared" si="36"/>
        <v>0</v>
      </c>
      <c r="C78" s="145" t="e">
        <f t="shared" si="24"/>
        <v>#VALUE!</v>
      </c>
      <c r="D78" s="146" t="str">
        <f t="shared" si="37"/>
        <v>夜班</v>
      </c>
      <c r="E78" s="143">
        <f t="shared" si="38"/>
        <v>1</v>
      </c>
      <c r="F78" s="143" t="str">
        <f t="shared" si="25"/>
        <v>甲班</v>
      </c>
      <c r="G78" s="144">
        <f>SUMPRODUCT((_6shaozhuchou_month_day!$A$2:$A$906&gt;=C78)*(_6shaozhuchou_month_day!$A$2:$A$906&lt;C79),_6shaozhuchou_month_day!$Y$2:$Y$906)/8</f>
        <v>0</v>
      </c>
      <c r="H78" s="144">
        <f t="shared" si="26"/>
        <v>0</v>
      </c>
      <c r="I78" s="153">
        <f t="shared" si="27"/>
        <v>0</v>
      </c>
      <c r="J78" s="154" t="e">
        <f>SUMPRODUCT((主抽数据!$AU$5:$AU$97=$A78)*(主抽数据!$AV$5:$AV$97=$F78),主抽数据!$AK$5:$AK$97)</f>
        <v>#VALUE!</v>
      </c>
      <c r="K78" s="154" t="e">
        <f>SUMPRODUCT((主抽数据!$AU$5:$AU$97=$A78)*(主抽数据!$AV$5:$AV$97=$F78),主抽数据!$AL$5:$AL$97)</f>
        <v>#VALUE!</v>
      </c>
      <c r="L78" s="155" t="e">
        <f t="shared" si="28"/>
        <v>#VALUE!</v>
      </c>
      <c r="M78" s="155">
        <f>SUMPRODUCT((_6shaozhuchou_month_day!$A$2:$A$906&gt;=C78)*(_6shaozhuchou_month_day!$A$2:$A$906&lt;C79),_6shaozhuchou_month_day!$Z$2:$Z$906)</f>
        <v>0</v>
      </c>
      <c r="N78" s="144">
        <f>M78*查询与汇总!$O$1</f>
        <v>0</v>
      </c>
      <c r="O78" s="156">
        <f t="shared" si="29"/>
        <v>0</v>
      </c>
      <c r="P78" s="157">
        <f>IF(G78=0,0,SUMPRODUCT((_6shaozhuchou_month_day!$A$2:$A$906&gt;=$C78)*(_6shaozhuchou_month_day!$A$2:$A$906&lt;$C79),_6shaozhuchou_month_day!T$2:T$906)/SUMPRODUCT((_6shaozhuchou_month_day!$A$2:$A$906&gt;=$C78)*(_6shaozhuchou_month_day!$A$2:$A$906&lt;$C79)*(_6shaozhuchou_month_day!T$2:T$906&gt;0)))</f>
        <v>0</v>
      </c>
      <c r="Q78" s="157">
        <f>IF(G78=0,0,SUMPRODUCT((_6shaozhuchou_month_day!$A$2:$A$906&gt;=$C78)*(_6shaozhuchou_month_day!$A$2:$A$906&lt;$C79),_6shaozhuchou_month_day!U$2:U$906)/SUMPRODUCT((_6shaozhuchou_month_day!$A$2:$A$906&gt;=$C78)*(_6shaozhuchou_month_day!$A$2:$A$906&lt;$C79)*(_6shaozhuchou_month_day!U$2:U$906&lt;0)))</f>
        <v>0</v>
      </c>
      <c r="R78" s="157">
        <f>IF(G78=0,0,SUMPRODUCT((_6shaozhuchou_month_day!$A$2:$A$906&gt;=$C78)*(_6shaozhuchou_month_day!$A$2:$A$906&lt;$C79),_6shaozhuchou_month_day!V$2:V$906)/SUMPRODUCT((_6shaozhuchou_month_day!$A$2:$A$906&gt;=$C78)*(_6shaozhuchou_month_day!$A$2:$A$906&lt;$C79)*(_6shaozhuchou_month_day!V$2:V$906&gt;0)))</f>
        <v>0</v>
      </c>
      <c r="S78" s="157">
        <f>IF(G78=0,0,SUMPRODUCT((_6shaozhuchou_month_day!$A$2:$A$906&gt;=$C78)*(_6shaozhuchou_month_day!$A$2:$A$906&lt;$C79),_6shaozhuchou_month_day!W$2:W$906)/SUMPRODUCT((_6shaozhuchou_month_day!$A$2:$A$906&gt;=$C78)*(_6shaozhuchou_month_day!$A$2:$A$906&lt;$C79)*(_6shaozhuchou_month_day!W$2:W$906&lt;0)))</f>
        <v>0</v>
      </c>
      <c r="T78" s="157" t="str">
        <f>主抽数据!Z82</f>
        <v/>
      </c>
      <c r="U78" s="157" t="str">
        <f>主抽数据!AA82</f>
        <v/>
      </c>
      <c r="V78" s="161">
        <f>查询与汇总!$S$1*M78</f>
        <v>0</v>
      </c>
      <c r="W78" s="162" t="e">
        <f t="shared" si="30"/>
        <v>#VALUE!</v>
      </c>
      <c r="X78" s="164"/>
      <c r="Y78" s="177"/>
      <c r="Z78" s="176"/>
      <c r="AA78" s="173" t="str">
        <f>主抽数据!AB82</f>
        <v/>
      </c>
      <c r="AB78" s="174" t="str">
        <f>主抽数据!AC82</f>
        <v/>
      </c>
      <c r="AC78" s="175" t="e">
        <f t="shared" si="23"/>
        <v>#VALUE!</v>
      </c>
      <c r="AE78" s="134" t="e">
        <f t="shared" si="31"/>
        <v>#VALUE!</v>
      </c>
      <c r="AF78" s="134" t="e">
        <f t="shared" si="32"/>
        <v>#VALUE!</v>
      </c>
      <c r="AG78" s="134">
        <f t="shared" si="33"/>
        <v>0</v>
      </c>
      <c r="AH78" s="134">
        <f t="shared" si="34"/>
        <v>0</v>
      </c>
    </row>
    <row r="79" ht="30" customHeight="1" spans="1:34">
      <c r="A79" s="145" t="e">
        <f t="shared" si="35"/>
        <v>#VALUE!</v>
      </c>
      <c r="B79" s="146">
        <f t="shared" si="36"/>
        <v>0.333333333333333</v>
      </c>
      <c r="C79" s="145" t="e">
        <f t="shared" si="24"/>
        <v>#VALUE!</v>
      </c>
      <c r="D79" s="146" t="str">
        <f t="shared" si="37"/>
        <v>白班</v>
      </c>
      <c r="E79" s="143">
        <f t="shared" si="38"/>
        <v>2</v>
      </c>
      <c r="F79" s="143" t="str">
        <f t="shared" si="25"/>
        <v>乙班</v>
      </c>
      <c r="G79" s="144">
        <f>SUMPRODUCT((_6shaozhuchou_month_day!$A$2:$A$906&gt;=C79)*(_6shaozhuchou_month_day!$A$2:$A$906&lt;C80),_6shaozhuchou_month_day!$Y$2:$Y$906)/8</f>
        <v>0</v>
      </c>
      <c r="H79" s="144">
        <f t="shared" si="26"/>
        <v>0</v>
      </c>
      <c r="I79" s="153">
        <f t="shared" si="27"/>
        <v>0</v>
      </c>
      <c r="J79" s="154" t="e">
        <f>SUMPRODUCT((主抽数据!$AU$5:$AU$97=$A79)*(主抽数据!$AV$5:$AV$97=$F79),主抽数据!$AK$5:$AK$97)</f>
        <v>#VALUE!</v>
      </c>
      <c r="K79" s="154" t="e">
        <f>SUMPRODUCT((主抽数据!$AU$5:$AU$97=$A79)*(主抽数据!$AV$5:$AV$97=$F79),主抽数据!$AL$5:$AL$97)</f>
        <v>#VALUE!</v>
      </c>
      <c r="L79" s="155" t="e">
        <f t="shared" si="28"/>
        <v>#VALUE!</v>
      </c>
      <c r="M79" s="155">
        <f>SUMPRODUCT((_6shaozhuchou_month_day!$A$2:$A$906&gt;=C79)*(_6shaozhuchou_month_day!$A$2:$A$906&lt;C80),_6shaozhuchou_month_day!$Z$2:$Z$906)</f>
        <v>0</v>
      </c>
      <c r="N79" s="144">
        <f>M79*查询与汇总!$O$1</f>
        <v>0</v>
      </c>
      <c r="O79" s="156">
        <f t="shared" si="29"/>
        <v>0</v>
      </c>
      <c r="P79" s="157">
        <f>IF(G79=0,0,SUMPRODUCT((_6shaozhuchou_month_day!$A$2:$A$906&gt;=$C79)*(_6shaozhuchou_month_day!$A$2:$A$906&lt;$C80),_6shaozhuchou_month_day!T$2:T$906)/SUMPRODUCT((_6shaozhuchou_month_day!$A$2:$A$906&gt;=$C79)*(_6shaozhuchou_month_day!$A$2:$A$906&lt;$C80)*(_6shaozhuchou_month_day!T$2:T$906&gt;0)))</f>
        <v>0</v>
      </c>
      <c r="Q79" s="157">
        <f>IF(G79=0,0,SUMPRODUCT((_6shaozhuchou_month_day!$A$2:$A$906&gt;=$C79)*(_6shaozhuchou_month_day!$A$2:$A$906&lt;$C80),_6shaozhuchou_month_day!U$2:U$906)/SUMPRODUCT((_6shaozhuchou_month_day!$A$2:$A$906&gt;=$C79)*(_6shaozhuchou_month_day!$A$2:$A$906&lt;$C80)*(_6shaozhuchou_month_day!U$2:U$906&lt;0)))</f>
        <v>0</v>
      </c>
      <c r="R79" s="157">
        <f>IF(G79=0,0,SUMPRODUCT((_6shaozhuchou_month_day!$A$2:$A$906&gt;=$C79)*(_6shaozhuchou_month_day!$A$2:$A$906&lt;$C80),_6shaozhuchou_month_day!V$2:V$906)/SUMPRODUCT((_6shaozhuchou_month_day!$A$2:$A$906&gt;=$C79)*(_6shaozhuchou_month_day!$A$2:$A$906&lt;$C80)*(_6shaozhuchou_month_day!V$2:V$906&gt;0)))</f>
        <v>0</v>
      </c>
      <c r="S79" s="157">
        <f>IF(G79=0,0,SUMPRODUCT((_6shaozhuchou_month_day!$A$2:$A$906&gt;=$C79)*(_6shaozhuchou_month_day!$A$2:$A$906&lt;$C80),_6shaozhuchou_month_day!W$2:W$906)/SUMPRODUCT((_6shaozhuchou_month_day!$A$2:$A$906&gt;=$C79)*(_6shaozhuchou_month_day!$A$2:$A$906&lt;$C80)*(_6shaozhuchou_month_day!W$2:W$906&lt;0)))</f>
        <v>0</v>
      </c>
      <c r="T79" s="157" t="str">
        <f>主抽数据!Z83</f>
        <v/>
      </c>
      <c r="U79" s="157" t="str">
        <f>主抽数据!AA83</f>
        <v/>
      </c>
      <c r="V79" s="161">
        <f>查询与汇总!$S$1*M79</f>
        <v>0</v>
      </c>
      <c r="W79" s="162" t="e">
        <f t="shared" si="30"/>
        <v>#VALUE!</v>
      </c>
      <c r="X79" s="164"/>
      <c r="Y79" s="177"/>
      <c r="Z79" s="176"/>
      <c r="AA79" s="173" t="str">
        <f>主抽数据!AB83</f>
        <v/>
      </c>
      <c r="AB79" s="174" t="str">
        <f>主抽数据!AC83</f>
        <v/>
      </c>
      <c r="AC79" s="175" t="e">
        <f t="shared" si="23"/>
        <v>#VALUE!</v>
      </c>
      <c r="AE79" s="134" t="e">
        <f t="shared" si="31"/>
        <v>#VALUE!</v>
      </c>
      <c r="AF79" s="134" t="e">
        <f t="shared" si="32"/>
        <v>#VALUE!</v>
      </c>
      <c r="AG79" s="134">
        <f t="shared" si="33"/>
        <v>0</v>
      </c>
      <c r="AH79" s="134">
        <f t="shared" si="34"/>
        <v>0</v>
      </c>
    </row>
    <row r="80" ht="27" customHeight="1" spans="1:34">
      <c r="A80" s="145" t="e">
        <f t="shared" si="35"/>
        <v>#VALUE!</v>
      </c>
      <c r="B80" s="146">
        <f t="shared" si="36"/>
        <v>0.666666666666667</v>
      </c>
      <c r="C80" s="145" t="e">
        <f t="shared" si="24"/>
        <v>#VALUE!</v>
      </c>
      <c r="D80" s="146" t="str">
        <f t="shared" si="37"/>
        <v>中班</v>
      </c>
      <c r="E80" s="143">
        <f t="shared" si="38"/>
        <v>3</v>
      </c>
      <c r="F80" s="143" t="str">
        <f t="shared" si="25"/>
        <v>丙班</v>
      </c>
      <c r="G80" s="144">
        <f>SUMPRODUCT((_6shaozhuchou_month_day!$A$2:$A$906&gt;=C80)*(_6shaozhuchou_month_day!$A$2:$A$906&lt;C81),_6shaozhuchou_month_day!$Y$2:$Y$906)/8</f>
        <v>0</v>
      </c>
      <c r="H80" s="144">
        <f t="shared" si="26"/>
        <v>0</v>
      </c>
      <c r="I80" s="153">
        <f t="shared" si="27"/>
        <v>0</v>
      </c>
      <c r="J80" s="154" t="e">
        <f>SUMPRODUCT((主抽数据!$AU$5:$AU$97=$A80)*(主抽数据!$AV$5:$AV$97=$F80),主抽数据!$AK$5:$AK$97)</f>
        <v>#VALUE!</v>
      </c>
      <c r="K80" s="154" t="e">
        <f>SUMPRODUCT((主抽数据!$AU$5:$AU$97=$A80)*(主抽数据!$AV$5:$AV$97=$F80),主抽数据!$AL$5:$AL$97)</f>
        <v>#VALUE!</v>
      </c>
      <c r="L80" s="155" t="e">
        <f t="shared" si="28"/>
        <v>#VALUE!</v>
      </c>
      <c r="M80" s="155">
        <f>SUMPRODUCT((_6shaozhuchou_month_day!$A$2:$A$906&gt;=C80)*(_6shaozhuchou_month_day!$A$2:$A$906&lt;C81),_6shaozhuchou_month_day!$Z$2:$Z$906)</f>
        <v>0</v>
      </c>
      <c r="N80" s="144">
        <f>M80*查询与汇总!$O$1</f>
        <v>0</v>
      </c>
      <c r="O80" s="156">
        <f t="shared" si="29"/>
        <v>0</v>
      </c>
      <c r="P80" s="157">
        <f>IF(G80=0,0,SUMPRODUCT((_6shaozhuchou_month_day!$A$2:$A$906&gt;=$C80)*(_6shaozhuchou_month_day!$A$2:$A$906&lt;$C81),_6shaozhuchou_month_day!T$2:T$906)/SUMPRODUCT((_6shaozhuchou_month_day!$A$2:$A$906&gt;=$C80)*(_6shaozhuchou_month_day!$A$2:$A$906&lt;$C81)*(_6shaozhuchou_month_day!T$2:T$906&gt;0)))</f>
        <v>0</v>
      </c>
      <c r="Q80" s="157">
        <f>IF(G80=0,0,SUMPRODUCT((_6shaozhuchou_month_day!$A$2:$A$906&gt;=$C80)*(_6shaozhuchou_month_day!$A$2:$A$906&lt;$C81),_6shaozhuchou_month_day!U$2:U$906)/SUMPRODUCT((_6shaozhuchou_month_day!$A$2:$A$906&gt;=$C80)*(_6shaozhuchou_month_day!$A$2:$A$906&lt;$C81)*(_6shaozhuchou_month_day!U$2:U$906&lt;0)))</f>
        <v>0</v>
      </c>
      <c r="R80" s="157">
        <f>IF(G80=0,0,SUMPRODUCT((_6shaozhuchou_month_day!$A$2:$A$906&gt;=$C80)*(_6shaozhuchou_month_day!$A$2:$A$906&lt;$C81),_6shaozhuchou_month_day!V$2:V$906)/SUMPRODUCT((_6shaozhuchou_month_day!$A$2:$A$906&gt;=$C80)*(_6shaozhuchou_month_day!$A$2:$A$906&lt;$C81)*(_6shaozhuchou_month_day!V$2:V$906&gt;0)))</f>
        <v>0</v>
      </c>
      <c r="S80" s="157">
        <f>IF(G80=0,0,SUMPRODUCT((_6shaozhuchou_month_day!$A$2:$A$906&gt;=$C80)*(_6shaozhuchou_month_day!$A$2:$A$906&lt;$C81),_6shaozhuchou_month_day!W$2:W$906)/SUMPRODUCT((_6shaozhuchou_month_day!$A$2:$A$906&gt;=$C80)*(_6shaozhuchou_month_day!$A$2:$A$906&lt;$C81)*(_6shaozhuchou_month_day!W$2:W$906&lt;0)))</f>
        <v>0</v>
      </c>
      <c r="T80" s="157" t="str">
        <f>主抽数据!Z84</f>
        <v/>
      </c>
      <c r="U80" s="157" t="str">
        <f>主抽数据!AA84</f>
        <v/>
      </c>
      <c r="V80" s="161">
        <f>查询与汇总!$S$1*M80</f>
        <v>0</v>
      </c>
      <c r="W80" s="162" t="e">
        <f t="shared" si="30"/>
        <v>#VALUE!</v>
      </c>
      <c r="X80" s="164"/>
      <c r="Y80" s="177"/>
      <c r="Z80" s="176"/>
      <c r="AA80" s="173" t="str">
        <f>主抽数据!AB84</f>
        <v/>
      </c>
      <c r="AB80" s="174" t="str">
        <f>主抽数据!AC84</f>
        <v/>
      </c>
      <c r="AC80" s="175" t="e">
        <f t="shared" si="23"/>
        <v>#VALUE!</v>
      </c>
      <c r="AE80" s="134" t="e">
        <f t="shared" si="31"/>
        <v>#VALUE!</v>
      </c>
      <c r="AF80" s="134" t="e">
        <f t="shared" si="32"/>
        <v>#VALUE!</v>
      </c>
      <c r="AG80" s="134">
        <f t="shared" si="33"/>
        <v>0</v>
      </c>
      <c r="AH80" s="134">
        <f t="shared" si="34"/>
        <v>0</v>
      </c>
    </row>
    <row r="81" ht="29.1" customHeight="1" spans="1:34">
      <c r="A81" s="145" t="e">
        <f t="shared" si="35"/>
        <v>#VALUE!</v>
      </c>
      <c r="B81" s="146">
        <f t="shared" si="36"/>
        <v>0</v>
      </c>
      <c r="C81" s="145" t="e">
        <f t="shared" ref="C81:C96" si="39">A81+B81</f>
        <v>#VALUE!</v>
      </c>
      <c r="D81" s="146" t="str">
        <f t="shared" si="37"/>
        <v>夜班</v>
      </c>
      <c r="E81" s="143">
        <f t="shared" si="38"/>
        <v>1</v>
      </c>
      <c r="F81" s="143" t="str">
        <f t="shared" si="25"/>
        <v>甲班</v>
      </c>
      <c r="G81" s="144">
        <f>SUMPRODUCT((_6shaozhuchou_month_day!$A$2:$A$906&gt;=C81)*(_6shaozhuchou_month_day!$A$2:$A$906&lt;C82),_6shaozhuchou_month_day!$Y$2:$Y$906)/8</f>
        <v>0</v>
      </c>
      <c r="H81" s="144">
        <f t="shared" si="26"/>
        <v>0</v>
      </c>
      <c r="I81" s="153">
        <f t="shared" si="27"/>
        <v>0</v>
      </c>
      <c r="J81" s="154" t="e">
        <f>SUMPRODUCT((主抽数据!$AU$5:$AU$97=$A81)*(主抽数据!$AV$5:$AV$97=$F81),主抽数据!$AK$5:$AK$97)</f>
        <v>#VALUE!</v>
      </c>
      <c r="K81" s="154" t="e">
        <f>SUMPRODUCT((主抽数据!$AU$5:$AU$97=$A81)*(主抽数据!$AV$5:$AV$97=$F81),主抽数据!$AL$5:$AL$97)</f>
        <v>#VALUE!</v>
      </c>
      <c r="L81" s="155" t="e">
        <f t="shared" si="28"/>
        <v>#VALUE!</v>
      </c>
      <c r="M81" s="155">
        <f>SUMPRODUCT((_6shaozhuchou_month_day!$A$2:$A$906&gt;=C81)*(_6shaozhuchou_month_day!$A$2:$A$906&lt;C82),_6shaozhuchou_month_day!$Z$2:$Z$906)</f>
        <v>0</v>
      </c>
      <c r="N81" s="144">
        <f>M81*查询与汇总!$O$1</f>
        <v>0</v>
      </c>
      <c r="O81" s="156">
        <f t="shared" si="29"/>
        <v>0</v>
      </c>
      <c r="P81" s="157">
        <f>IF(G81=0,0,SUMPRODUCT((_6shaozhuchou_month_day!$A$2:$A$906&gt;=$C81)*(_6shaozhuchou_month_day!$A$2:$A$906&lt;$C82),_6shaozhuchou_month_day!T$2:T$906)/SUMPRODUCT((_6shaozhuchou_month_day!$A$2:$A$906&gt;=$C81)*(_6shaozhuchou_month_day!$A$2:$A$906&lt;$C82)*(_6shaozhuchou_month_day!T$2:T$906&gt;0)))</f>
        <v>0</v>
      </c>
      <c r="Q81" s="157">
        <f>IF(G81=0,0,SUMPRODUCT((_6shaozhuchou_month_day!$A$2:$A$906&gt;=$C81)*(_6shaozhuchou_month_day!$A$2:$A$906&lt;$C82),_6shaozhuchou_month_day!U$2:U$906)/SUMPRODUCT((_6shaozhuchou_month_day!$A$2:$A$906&gt;=$C81)*(_6shaozhuchou_month_day!$A$2:$A$906&lt;$C82)*(_6shaozhuchou_month_day!U$2:U$906&lt;0)))</f>
        <v>0</v>
      </c>
      <c r="R81" s="157">
        <f>IF(G81=0,0,SUMPRODUCT((_6shaozhuchou_month_day!$A$2:$A$906&gt;=$C81)*(_6shaozhuchou_month_day!$A$2:$A$906&lt;$C82),_6shaozhuchou_month_day!V$2:V$906)/SUMPRODUCT((_6shaozhuchou_month_day!$A$2:$A$906&gt;=$C81)*(_6shaozhuchou_month_day!$A$2:$A$906&lt;$C82)*(_6shaozhuchou_month_day!V$2:V$906&gt;0)))</f>
        <v>0</v>
      </c>
      <c r="S81" s="157">
        <f>IF(G81=0,0,SUMPRODUCT((_6shaozhuchou_month_day!$A$2:$A$906&gt;=$C81)*(_6shaozhuchou_month_day!$A$2:$A$906&lt;$C82),_6shaozhuchou_month_day!W$2:W$906)/SUMPRODUCT((_6shaozhuchou_month_day!$A$2:$A$906&gt;=$C81)*(_6shaozhuchou_month_day!$A$2:$A$906&lt;$C82)*(_6shaozhuchou_month_day!W$2:W$906&lt;0)))</f>
        <v>0</v>
      </c>
      <c r="T81" s="157" t="str">
        <f>主抽数据!Z85</f>
        <v/>
      </c>
      <c r="U81" s="157" t="str">
        <f>主抽数据!AA85</f>
        <v/>
      </c>
      <c r="V81" s="161">
        <f>查询与汇总!$S$1*M81</f>
        <v>0</v>
      </c>
      <c r="W81" s="162" t="e">
        <f t="shared" si="30"/>
        <v>#VALUE!</v>
      </c>
      <c r="X81" s="164"/>
      <c r="Y81" s="177"/>
      <c r="Z81" s="176"/>
      <c r="AA81" s="173" t="str">
        <f>主抽数据!AB85</f>
        <v/>
      </c>
      <c r="AB81" s="174" t="str">
        <f>主抽数据!AC85</f>
        <v/>
      </c>
      <c r="AC81" s="175" t="e">
        <f t="shared" si="23"/>
        <v>#VALUE!</v>
      </c>
      <c r="AE81" s="134" t="e">
        <f t="shared" si="31"/>
        <v>#VALUE!</v>
      </c>
      <c r="AF81" s="134" t="e">
        <f t="shared" si="32"/>
        <v>#VALUE!</v>
      </c>
      <c r="AG81" s="134">
        <f t="shared" si="33"/>
        <v>0</v>
      </c>
      <c r="AH81" s="134">
        <f t="shared" si="34"/>
        <v>0</v>
      </c>
    </row>
    <row r="82" ht="30" customHeight="1" spans="1:34">
      <c r="A82" s="145" t="e">
        <f t="shared" si="35"/>
        <v>#VALUE!</v>
      </c>
      <c r="B82" s="146">
        <f t="shared" si="36"/>
        <v>0.333333333333333</v>
      </c>
      <c r="C82" s="145" t="e">
        <f t="shared" si="39"/>
        <v>#VALUE!</v>
      </c>
      <c r="D82" s="146" t="str">
        <f t="shared" si="37"/>
        <v>白班</v>
      </c>
      <c r="E82" s="143">
        <f t="shared" si="38"/>
        <v>2</v>
      </c>
      <c r="F82" s="143" t="str">
        <f t="shared" si="25"/>
        <v>乙班</v>
      </c>
      <c r="G82" s="144">
        <f>SUMPRODUCT((_6shaozhuchou_month_day!$A$2:$A$906&gt;=C82)*(_6shaozhuchou_month_day!$A$2:$A$906&lt;C83),_6shaozhuchou_month_day!$Y$2:$Y$906)/8</f>
        <v>0</v>
      </c>
      <c r="H82" s="144">
        <f t="shared" si="26"/>
        <v>0</v>
      </c>
      <c r="I82" s="153">
        <f t="shared" si="27"/>
        <v>0</v>
      </c>
      <c r="J82" s="154" t="e">
        <f>SUMPRODUCT((主抽数据!$AU$5:$AU$97=$A82)*(主抽数据!$AV$5:$AV$97=$F82),主抽数据!$AK$5:$AK$97)</f>
        <v>#VALUE!</v>
      </c>
      <c r="K82" s="154" t="e">
        <f>SUMPRODUCT((主抽数据!$AU$5:$AU$97=$A82)*(主抽数据!$AV$5:$AV$97=$F82),主抽数据!$AL$5:$AL$97)</f>
        <v>#VALUE!</v>
      </c>
      <c r="L82" s="155" t="e">
        <f t="shared" si="28"/>
        <v>#VALUE!</v>
      </c>
      <c r="M82" s="155">
        <f>SUMPRODUCT((_6shaozhuchou_month_day!$A$2:$A$906&gt;=C82)*(_6shaozhuchou_month_day!$A$2:$A$906&lt;C83),_6shaozhuchou_month_day!$Z$2:$Z$906)</f>
        <v>0</v>
      </c>
      <c r="N82" s="144">
        <f>M82*查询与汇总!$O$1</f>
        <v>0</v>
      </c>
      <c r="O82" s="156">
        <f t="shared" si="29"/>
        <v>0</v>
      </c>
      <c r="P82" s="157">
        <f>IF(G82=0,0,SUMPRODUCT((_6shaozhuchou_month_day!$A$2:$A$906&gt;=$C82)*(_6shaozhuchou_month_day!$A$2:$A$906&lt;$C83),_6shaozhuchou_month_day!T$2:T$906)/SUMPRODUCT((_6shaozhuchou_month_day!$A$2:$A$906&gt;=$C82)*(_6shaozhuchou_month_day!$A$2:$A$906&lt;$C83)*(_6shaozhuchou_month_day!T$2:T$906&gt;0)))</f>
        <v>0</v>
      </c>
      <c r="Q82" s="157">
        <f>IF(G82=0,0,SUMPRODUCT((_6shaozhuchou_month_day!$A$2:$A$906&gt;=$C82)*(_6shaozhuchou_month_day!$A$2:$A$906&lt;$C83),_6shaozhuchou_month_day!U$2:U$906)/SUMPRODUCT((_6shaozhuchou_month_day!$A$2:$A$906&gt;=$C82)*(_6shaozhuchou_month_day!$A$2:$A$906&lt;$C83)*(_6shaozhuchou_month_day!U$2:U$906&lt;0)))</f>
        <v>0</v>
      </c>
      <c r="R82" s="157">
        <f>IF(G82=0,0,SUMPRODUCT((_6shaozhuchou_month_day!$A$2:$A$906&gt;=$C82)*(_6shaozhuchou_month_day!$A$2:$A$906&lt;$C83),_6shaozhuchou_month_day!V$2:V$906)/SUMPRODUCT((_6shaozhuchou_month_day!$A$2:$A$906&gt;=$C82)*(_6shaozhuchou_month_day!$A$2:$A$906&lt;$C83)*(_6shaozhuchou_month_day!V$2:V$906&gt;0)))</f>
        <v>0</v>
      </c>
      <c r="S82" s="157">
        <f>IF(G82=0,0,SUMPRODUCT((_6shaozhuchou_month_day!$A$2:$A$906&gt;=$C82)*(_6shaozhuchou_month_day!$A$2:$A$906&lt;$C83),_6shaozhuchou_month_day!W$2:W$906)/SUMPRODUCT((_6shaozhuchou_month_day!$A$2:$A$906&gt;=$C82)*(_6shaozhuchou_month_day!$A$2:$A$906&lt;$C83)*(_6shaozhuchou_month_day!W$2:W$906&lt;0)))</f>
        <v>0</v>
      </c>
      <c r="T82" s="157" t="str">
        <f>主抽数据!Z86</f>
        <v/>
      </c>
      <c r="U82" s="157" t="str">
        <f>主抽数据!AA86</f>
        <v/>
      </c>
      <c r="V82" s="161">
        <f>查询与汇总!$S$1*M82</f>
        <v>0</v>
      </c>
      <c r="W82" s="162" t="e">
        <f t="shared" si="30"/>
        <v>#VALUE!</v>
      </c>
      <c r="X82" s="164"/>
      <c r="Y82" s="177"/>
      <c r="Z82" s="176"/>
      <c r="AA82" s="173" t="str">
        <f>主抽数据!AB86</f>
        <v/>
      </c>
      <c r="AB82" s="174" t="str">
        <f>主抽数据!AC86</f>
        <v/>
      </c>
      <c r="AC82" s="175" t="e">
        <f t="shared" si="23"/>
        <v>#VALUE!</v>
      </c>
      <c r="AE82" s="134" t="e">
        <f t="shared" si="31"/>
        <v>#VALUE!</v>
      </c>
      <c r="AF82" s="134" t="e">
        <f t="shared" si="32"/>
        <v>#VALUE!</v>
      </c>
      <c r="AG82" s="134">
        <f t="shared" si="33"/>
        <v>0</v>
      </c>
      <c r="AH82" s="134">
        <f t="shared" si="34"/>
        <v>0</v>
      </c>
    </row>
    <row r="83" ht="15.75" customHeight="1" spans="1:34">
      <c r="A83" s="145" t="e">
        <f t="shared" si="35"/>
        <v>#VALUE!</v>
      </c>
      <c r="B83" s="146">
        <f t="shared" si="36"/>
        <v>0.666666666666667</v>
      </c>
      <c r="C83" s="145" t="e">
        <f t="shared" si="39"/>
        <v>#VALUE!</v>
      </c>
      <c r="D83" s="146" t="str">
        <f t="shared" si="37"/>
        <v>中班</v>
      </c>
      <c r="E83" s="143">
        <f t="shared" si="38"/>
        <v>3</v>
      </c>
      <c r="F83" s="143" t="str">
        <f t="shared" si="25"/>
        <v>丙班</v>
      </c>
      <c r="G83" s="144">
        <f>SUMPRODUCT((_6shaozhuchou_month_day!$A$2:$A$906&gt;=C83)*(_6shaozhuchou_month_day!$A$2:$A$906&lt;C84),_6shaozhuchou_month_day!$Y$2:$Y$906)/8</f>
        <v>0</v>
      </c>
      <c r="H83" s="144">
        <f t="shared" si="26"/>
        <v>0</v>
      </c>
      <c r="I83" s="153">
        <f t="shared" si="27"/>
        <v>0</v>
      </c>
      <c r="J83" s="154" t="e">
        <f>SUMPRODUCT((主抽数据!$AU$5:$AU$97=$A83)*(主抽数据!$AV$5:$AV$97=$F83),主抽数据!$AK$5:$AK$97)</f>
        <v>#VALUE!</v>
      </c>
      <c r="K83" s="154" t="e">
        <f>SUMPRODUCT((主抽数据!$AU$5:$AU$97=$A83)*(主抽数据!$AV$5:$AV$97=$F83),主抽数据!$AL$5:$AL$97)</f>
        <v>#VALUE!</v>
      </c>
      <c r="L83" s="155" t="e">
        <f t="shared" si="28"/>
        <v>#VALUE!</v>
      </c>
      <c r="M83" s="155">
        <f>SUMPRODUCT((_6shaozhuchou_month_day!$A$2:$A$906&gt;=C83)*(_6shaozhuchou_month_day!$A$2:$A$906&lt;C84),_6shaozhuchou_month_day!$Z$2:$Z$906)</f>
        <v>0</v>
      </c>
      <c r="N83" s="144">
        <f>M83*查询与汇总!$O$1</f>
        <v>0</v>
      </c>
      <c r="O83" s="156">
        <f t="shared" si="29"/>
        <v>0</v>
      </c>
      <c r="P83" s="157">
        <f>IF(G83=0,0,SUMPRODUCT((_6shaozhuchou_month_day!$A$2:$A$906&gt;=$C83)*(_6shaozhuchou_month_day!$A$2:$A$906&lt;$C84),_6shaozhuchou_month_day!T$2:T$906)/SUMPRODUCT((_6shaozhuchou_month_day!$A$2:$A$906&gt;=$C83)*(_6shaozhuchou_month_day!$A$2:$A$906&lt;$C84)*(_6shaozhuchou_month_day!T$2:T$906&gt;0)))</f>
        <v>0</v>
      </c>
      <c r="Q83" s="157">
        <f>IF(G83=0,0,SUMPRODUCT((_6shaozhuchou_month_day!$A$2:$A$906&gt;=$C83)*(_6shaozhuchou_month_day!$A$2:$A$906&lt;$C84),_6shaozhuchou_month_day!U$2:U$906)/SUMPRODUCT((_6shaozhuchou_month_day!$A$2:$A$906&gt;=$C83)*(_6shaozhuchou_month_day!$A$2:$A$906&lt;$C84)*(_6shaozhuchou_month_day!U$2:U$906&lt;0)))</f>
        <v>0</v>
      </c>
      <c r="R83" s="157">
        <f>IF(G83=0,0,SUMPRODUCT((_6shaozhuchou_month_day!$A$2:$A$906&gt;=$C83)*(_6shaozhuchou_month_day!$A$2:$A$906&lt;$C84),_6shaozhuchou_month_day!V$2:V$906)/SUMPRODUCT((_6shaozhuchou_month_day!$A$2:$A$906&gt;=$C83)*(_6shaozhuchou_month_day!$A$2:$A$906&lt;$C84)*(_6shaozhuchou_month_day!V$2:V$906&gt;0)))</f>
        <v>0</v>
      </c>
      <c r="S83" s="157">
        <f>IF(G83=0,0,SUMPRODUCT((_6shaozhuchou_month_day!$A$2:$A$906&gt;=$C83)*(_6shaozhuchou_month_day!$A$2:$A$906&lt;$C84),_6shaozhuchou_month_day!W$2:W$906)/SUMPRODUCT((_6shaozhuchou_month_day!$A$2:$A$906&gt;=$C83)*(_6shaozhuchou_month_day!$A$2:$A$906&lt;$C84)*(_6shaozhuchou_month_day!W$2:W$906&lt;0)))</f>
        <v>0</v>
      </c>
      <c r="T83" s="157" t="str">
        <f>主抽数据!Z87</f>
        <v/>
      </c>
      <c r="U83" s="157" t="str">
        <f>主抽数据!AA87</f>
        <v/>
      </c>
      <c r="V83" s="161">
        <f>查询与汇总!$S$1*M83</f>
        <v>0</v>
      </c>
      <c r="W83" s="162" t="e">
        <f t="shared" si="30"/>
        <v>#VALUE!</v>
      </c>
      <c r="X83" s="187"/>
      <c r="Y83" s="190"/>
      <c r="Z83" s="176"/>
      <c r="AA83" s="173" t="str">
        <f>主抽数据!AB87</f>
        <v/>
      </c>
      <c r="AB83" s="174" t="str">
        <f>主抽数据!AC87</f>
        <v/>
      </c>
      <c r="AC83" s="175" t="e">
        <f t="shared" si="23"/>
        <v>#VALUE!</v>
      </c>
      <c r="AE83" s="134" t="e">
        <f t="shared" si="31"/>
        <v>#VALUE!</v>
      </c>
      <c r="AF83" s="134" t="e">
        <f t="shared" si="32"/>
        <v>#VALUE!</v>
      </c>
      <c r="AG83" s="134">
        <f t="shared" si="33"/>
        <v>0</v>
      </c>
      <c r="AH83" s="134">
        <f t="shared" si="34"/>
        <v>0</v>
      </c>
    </row>
    <row r="84" customHeight="1" spans="1:34">
      <c r="A84" s="145" t="e">
        <f t="shared" si="35"/>
        <v>#VALUE!</v>
      </c>
      <c r="B84" s="146">
        <f t="shared" si="36"/>
        <v>0</v>
      </c>
      <c r="C84" s="145" t="e">
        <f t="shared" si="39"/>
        <v>#VALUE!</v>
      </c>
      <c r="D84" s="146" t="str">
        <f t="shared" si="37"/>
        <v>夜班</v>
      </c>
      <c r="E84" s="143">
        <f t="shared" si="38"/>
        <v>4</v>
      </c>
      <c r="F84" s="143" t="str">
        <f t="shared" si="25"/>
        <v>丁班</v>
      </c>
      <c r="G84" s="144">
        <f>SUMPRODUCT((_6shaozhuchou_month_day!$A$2:$A$906&gt;=C84)*(_6shaozhuchou_month_day!$A$2:$A$906&lt;C85),_6shaozhuchou_month_day!$Y$2:$Y$906)/8</f>
        <v>0</v>
      </c>
      <c r="H84" s="144">
        <f t="shared" si="26"/>
        <v>0</v>
      </c>
      <c r="I84" s="153">
        <f t="shared" si="27"/>
        <v>0</v>
      </c>
      <c r="J84" s="154" t="e">
        <f>SUMPRODUCT((主抽数据!$AU$5:$AU$97=$A84)*(主抽数据!$AV$5:$AV$97=$F84),主抽数据!$AK$5:$AK$97)</f>
        <v>#VALUE!</v>
      </c>
      <c r="K84" s="154" t="e">
        <f>SUMPRODUCT((主抽数据!$AU$5:$AU$97=$A84)*(主抽数据!$AV$5:$AV$97=$F84),主抽数据!$AL$5:$AL$97)</f>
        <v>#VALUE!</v>
      </c>
      <c r="L84" s="155" t="e">
        <f t="shared" si="28"/>
        <v>#VALUE!</v>
      </c>
      <c r="M84" s="155">
        <f>SUMPRODUCT((_6shaozhuchou_month_day!$A$2:$A$906&gt;=C84)*(_6shaozhuchou_month_day!$A$2:$A$906&lt;C85),_6shaozhuchou_month_day!$Z$2:$Z$906)</f>
        <v>0</v>
      </c>
      <c r="N84" s="144">
        <f>M84*查询与汇总!$O$1</f>
        <v>0</v>
      </c>
      <c r="O84" s="156">
        <f t="shared" si="29"/>
        <v>0</v>
      </c>
      <c r="P84" s="157">
        <f>IF(G84=0,0,SUMPRODUCT((_6shaozhuchou_month_day!$A$2:$A$906&gt;=$C84)*(_6shaozhuchou_month_day!$A$2:$A$906&lt;$C85),_6shaozhuchou_month_day!T$2:T$906)/SUMPRODUCT((_6shaozhuchou_month_day!$A$2:$A$906&gt;=$C84)*(_6shaozhuchou_month_day!$A$2:$A$906&lt;$C85)*(_6shaozhuchou_month_day!T$2:T$906&gt;0)))</f>
        <v>0</v>
      </c>
      <c r="Q84" s="157">
        <f>IF(G84=0,0,SUMPRODUCT((_6shaozhuchou_month_day!$A$2:$A$906&gt;=$C84)*(_6shaozhuchou_month_day!$A$2:$A$906&lt;$C85),_6shaozhuchou_month_day!U$2:U$906)/SUMPRODUCT((_6shaozhuchou_month_day!$A$2:$A$906&gt;=$C84)*(_6shaozhuchou_month_day!$A$2:$A$906&lt;$C85)*(_6shaozhuchou_month_day!U$2:U$906&lt;0)))</f>
        <v>0</v>
      </c>
      <c r="R84" s="157">
        <f>IF(G84=0,0,SUMPRODUCT((_6shaozhuchou_month_day!$A$2:$A$906&gt;=$C84)*(_6shaozhuchou_month_day!$A$2:$A$906&lt;$C85),_6shaozhuchou_month_day!V$2:V$906)/SUMPRODUCT((_6shaozhuchou_month_day!$A$2:$A$906&gt;=$C84)*(_6shaozhuchou_month_day!$A$2:$A$906&lt;$C85)*(_6shaozhuchou_month_day!V$2:V$906&gt;0)))</f>
        <v>0</v>
      </c>
      <c r="S84" s="157">
        <f>IF(G84=0,0,SUMPRODUCT((_6shaozhuchou_month_day!$A$2:$A$906&gt;=$C84)*(_6shaozhuchou_month_day!$A$2:$A$906&lt;$C85),_6shaozhuchou_month_day!W$2:W$906)/SUMPRODUCT((_6shaozhuchou_month_day!$A$2:$A$906&gt;=$C84)*(_6shaozhuchou_month_day!$A$2:$A$906&lt;$C85)*(_6shaozhuchou_month_day!W$2:W$906&lt;0)))</f>
        <v>0</v>
      </c>
      <c r="T84" s="157" t="str">
        <f>主抽数据!Z88</f>
        <v/>
      </c>
      <c r="U84" s="157" t="str">
        <f>主抽数据!AA88</f>
        <v/>
      </c>
      <c r="V84" s="161">
        <f>查询与汇总!$S$1*M84</f>
        <v>0</v>
      </c>
      <c r="W84" s="162" t="e">
        <f t="shared" si="30"/>
        <v>#VALUE!</v>
      </c>
      <c r="X84" s="187"/>
      <c r="Y84" s="190"/>
      <c r="Z84" s="191"/>
      <c r="AA84" s="173" t="str">
        <f>主抽数据!AB88</f>
        <v/>
      </c>
      <c r="AB84" s="174" t="str">
        <f>主抽数据!AC88</f>
        <v/>
      </c>
      <c r="AC84" s="175" t="e">
        <f t="shared" si="23"/>
        <v>#VALUE!</v>
      </c>
      <c r="AE84" s="134" t="e">
        <f t="shared" si="31"/>
        <v>#VALUE!</v>
      </c>
      <c r="AF84" s="134" t="e">
        <f t="shared" si="32"/>
        <v>#VALUE!</v>
      </c>
      <c r="AG84" s="134">
        <f t="shared" si="33"/>
        <v>0</v>
      </c>
      <c r="AH84" s="134">
        <f t="shared" si="34"/>
        <v>0</v>
      </c>
    </row>
    <row r="85" ht="24.95" customHeight="1" spans="1:34">
      <c r="A85" s="145" t="e">
        <f t="shared" si="35"/>
        <v>#VALUE!</v>
      </c>
      <c r="B85" s="146">
        <f t="shared" si="36"/>
        <v>0.333333333333333</v>
      </c>
      <c r="C85" s="145" t="e">
        <f t="shared" si="39"/>
        <v>#VALUE!</v>
      </c>
      <c r="D85" s="146" t="str">
        <f t="shared" si="37"/>
        <v>白班</v>
      </c>
      <c r="E85" s="143">
        <f t="shared" si="38"/>
        <v>1</v>
      </c>
      <c r="F85" s="143" t="str">
        <f t="shared" si="25"/>
        <v>甲班</v>
      </c>
      <c r="G85" s="144">
        <f>SUMPRODUCT((_6shaozhuchou_month_day!$A$2:$A$906&gt;=C85)*(_6shaozhuchou_month_day!$A$2:$A$906&lt;C86),_6shaozhuchou_month_day!$Y$2:$Y$906)/8</f>
        <v>0</v>
      </c>
      <c r="H85" s="144">
        <f t="shared" si="26"/>
        <v>0</v>
      </c>
      <c r="I85" s="153">
        <f t="shared" si="27"/>
        <v>0</v>
      </c>
      <c r="J85" s="154" t="e">
        <f>SUMPRODUCT((主抽数据!$AU$5:$AU$97=$A85)*(主抽数据!$AV$5:$AV$97=$F85),主抽数据!$AK$5:$AK$97)</f>
        <v>#VALUE!</v>
      </c>
      <c r="K85" s="154" t="e">
        <f>SUMPRODUCT((主抽数据!$AU$5:$AU$97=$A85)*(主抽数据!$AV$5:$AV$97=$F85),主抽数据!$AL$5:$AL$97)</f>
        <v>#VALUE!</v>
      </c>
      <c r="L85" s="155" t="e">
        <f t="shared" si="28"/>
        <v>#VALUE!</v>
      </c>
      <c r="M85" s="155">
        <f>SUMPRODUCT((_6shaozhuchou_month_day!$A$2:$A$906&gt;=C85)*(_6shaozhuchou_month_day!$A$2:$A$906&lt;C86),_6shaozhuchou_month_day!$Z$2:$Z$906)</f>
        <v>0</v>
      </c>
      <c r="N85" s="144">
        <f>M85*查询与汇总!$O$1</f>
        <v>0</v>
      </c>
      <c r="O85" s="156">
        <f t="shared" si="29"/>
        <v>0</v>
      </c>
      <c r="P85" s="157">
        <f>IF(G85=0,0,SUMPRODUCT((_6shaozhuchou_month_day!$A$2:$A$906&gt;=$C85)*(_6shaozhuchou_month_day!$A$2:$A$906&lt;$C86),_6shaozhuchou_month_day!T$2:T$906)/SUMPRODUCT((_6shaozhuchou_month_day!$A$2:$A$906&gt;=$C85)*(_6shaozhuchou_month_day!$A$2:$A$906&lt;$C86)*(_6shaozhuchou_month_day!T$2:T$906&gt;0)))</f>
        <v>0</v>
      </c>
      <c r="Q85" s="157">
        <f>IF(G85=0,0,SUMPRODUCT((_6shaozhuchou_month_day!$A$2:$A$906&gt;=$C85)*(_6shaozhuchou_month_day!$A$2:$A$906&lt;$C86),_6shaozhuchou_month_day!U$2:U$906)/SUMPRODUCT((_6shaozhuchou_month_day!$A$2:$A$906&gt;=$C85)*(_6shaozhuchou_month_day!$A$2:$A$906&lt;$C86)*(_6shaozhuchou_month_day!U$2:U$906&lt;0)))</f>
        <v>0</v>
      </c>
      <c r="R85" s="157">
        <f>IF(G85=0,0,SUMPRODUCT((_6shaozhuchou_month_day!$A$2:$A$906&gt;=$C85)*(_6shaozhuchou_month_day!$A$2:$A$906&lt;$C86),_6shaozhuchou_month_day!V$2:V$906)/SUMPRODUCT((_6shaozhuchou_month_day!$A$2:$A$906&gt;=$C85)*(_6shaozhuchou_month_day!$A$2:$A$906&lt;$C86)*(_6shaozhuchou_month_day!V$2:V$906&gt;0)))</f>
        <v>0</v>
      </c>
      <c r="S85" s="157">
        <f>IF(G85=0,0,SUMPRODUCT((_6shaozhuchou_month_day!$A$2:$A$906&gt;=$C85)*(_6shaozhuchou_month_day!$A$2:$A$906&lt;$C86),_6shaozhuchou_month_day!W$2:W$906)/SUMPRODUCT((_6shaozhuchou_month_day!$A$2:$A$906&gt;=$C85)*(_6shaozhuchou_month_day!$A$2:$A$906&lt;$C86)*(_6shaozhuchou_month_day!W$2:W$906&lt;0)))</f>
        <v>0</v>
      </c>
      <c r="T85" s="157" t="str">
        <f>主抽数据!Z89</f>
        <v/>
      </c>
      <c r="U85" s="157" t="str">
        <f>主抽数据!AA89</f>
        <v/>
      </c>
      <c r="V85" s="161">
        <f>查询与汇总!$S$1*M85</f>
        <v>0</v>
      </c>
      <c r="W85" s="162" t="e">
        <f t="shared" si="30"/>
        <v>#VALUE!</v>
      </c>
      <c r="X85" s="187"/>
      <c r="Y85" s="192"/>
      <c r="Z85" s="191"/>
      <c r="AA85" s="173" t="str">
        <f>主抽数据!AB89</f>
        <v/>
      </c>
      <c r="AB85" s="174" t="str">
        <f>主抽数据!AC89</f>
        <v/>
      </c>
      <c r="AC85" s="175" t="e">
        <f t="shared" si="23"/>
        <v>#VALUE!</v>
      </c>
      <c r="AE85" s="134" t="e">
        <f t="shared" si="31"/>
        <v>#VALUE!</v>
      </c>
      <c r="AF85" s="134" t="e">
        <f t="shared" si="32"/>
        <v>#VALUE!</v>
      </c>
      <c r="AG85" s="134">
        <f t="shared" si="33"/>
        <v>0</v>
      </c>
      <c r="AH85" s="134">
        <f t="shared" si="34"/>
        <v>0</v>
      </c>
    </row>
    <row r="86" ht="27" customHeight="1" spans="1:34">
      <c r="A86" s="145" t="e">
        <f t="shared" si="35"/>
        <v>#VALUE!</v>
      </c>
      <c r="B86" s="146">
        <f t="shared" si="36"/>
        <v>0.666666666666667</v>
      </c>
      <c r="C86" s="145" t="e">
        <f t="shared" si="39"/>
        <v>#VALUE!</v>
      </c>
      <c r="D86" s="146" t="str">
        <f t="shared" si="37"/>
        <v>中班</v>
      </c>
      <c r="E86" s="143">
        <f t="shared" si="38"/>
        <v>2</v>
      </c>
      <c r="F86" s="143" t="str">
        <f t="shared" si="25"/>
        <v>乙班</v>
      </c>
      <c r="G86" s="144">
        <f>SUMPRODUCT((_6shaozhuchou_month_day!$A$2:$A$906&gt;=C86)*(_6shaozhuchou_month_day!$A$2:$A$906&lt;C87),_6shaozhuchou_month_day!$Y$2:$Y$906)/8</f>
        <v>0</v>
      </c>
      <c r="H86" s="144">
        <f t="shared" si="26"/>
        <v>0</v>
      </c>
      <c r="I86" s="153">
        <f t="shared" si="27"/>
        <v>0</v>
      </c>
      <c r="J86" s="154" t="e">
        <f>SUMPRODUCT((主抽数据!$AU$5:$AU$97=$A86)*(主抽数据!$AV$5:$AV$97=$F86),主抽数据!$AK$5:$AK$97)</f>
        <v>#VALUE!</v>
      </c>
      <c r="K86" s="154" t="e">
        <f>SUMPRODUCT((主抽数据!$AU$5:$AU$97=$A86)*(主抽数据!$AV$5:$AV$97=$F86),主抽数据!$AL$5:$AL$97)</f>
        <v>#VALUE!</v>
      </c>
      <c r="L86" s="155" t="e">
        <f t="shared" si="28"/>
        <v>#VALUE!</v>
      </c>
      <c r="M86" s="155">
        <f>SUMPRODUCT((_6shaozhuchou_month_day!$A$2:$A$906&gt;=C86)*(_6shaozhuchou_month_day!$A$2:$A$906&lt;C87),_6shaozhuchou_month_day!$Z$2:$Z$906)</f>
        <v>0</v>
      </c>
      <c r="N86" s="144">
        <f>M86*查询与汇总!$O$1</f>
        <v>0</v>
      </c>
      <c r="O86" s="156">
        <f t="shared" si="29"/>
        <v>0</v>
      </c>
      <c r="P86" s="157">
        <f>IF(G86=0,0,SUMPRODUCT((_6shaozhuchou_month_day!$A$2:$A$906&gt;=$C86)*(_6shaozhuchou_month_day!$A$2:$A$906&lt;$C87),_6shaozhuchou_month_day!T$2:T$906)/SUMPRODUCT((_6shaozhuchou_month_day!$A$2:$A$906&gt;=$C86)*(_6shaozhuchou_month_day!$A$2:$A$906&lt;$C87)*(_6shaozhuchou_month_day!T$2:T$906&gt;0)))</f>
        <v>0</v>
      </c>
      <c r="Q86" s="157">
        <f>IF(G86=0,0,SUMPRODUCT((_6shaozhuchou_month_day!$A$2:$A$906&gt;=$C86)*(_6shaozhuchou_month_day!$A$2:$A$906&lt;$C87),_6shaozhuchou_month_day!U$2:U$906)/SUMPRODUCT((_6shaozhuchou_month_day!$A$2:$A$906&gt;=$C86)*(_6shaozhuchou_month_day!$A$2:$A$906&lt;$C87)*(_6shaozhuchou_month_day!U$2:U$906&lt;0)))</f>
        <v>0</v>
      </c>
      <c r="R86" s="157">
        <f>IF(G86=0,0,SUMPRODUCT((_6shaozhuchou_month_day!$A$2:$A$906&gt;=$C86)*(_6shaozhuchou_month_day!$A$2:$A$906&lt;$C87),_6shaozhuchou_month_day!V$2:V$906)/SUMPRODUCT((_6shaozhuchou_month_day!$A$2:$A$906&gt;=$C86)*(_6shaozhuchou_month_day!$A$2:$A$906&lt;$C87)*(_6shaozhuchou_month_day!V$2:V$906&gt;0)))</f>
        <v>0</v>
      </c>
      <c r="S86" s="157">
        <f>IF(G86=0,0,SUMPRODUCT((_6shaozhuchou_month_day!$A$2:$A$906&gt;=$C86)*(_6shaozhuchou_month_day!$A$2:$A$906&lt;$C87),_6shaozhuchou_month_day!W$2:W$906)/SUMPRODUCT((_6shaozhuchou_month_day!$A$2:$A$906&gt;=$C86)*(_6shaozhuchou_month_day!$A$2:$A$906&lt;$C87)*(_6shaozhuchou_month_day!W$2:W$906&lt;0)))</f>
        <v>0</v>
      </c>
      <c r="T86" s="157" t="str">
        <f>主抽数据!Z90</f>
        <v/>
      </c>
      <c r="U86" s="157" t="str">
        <f>主抽数据!AA90</f>
        <v/>
      </c>
      <c r="V86" s="161">
        <f>查询与汇总!$S$1*M86</f>
        <v>0</v>
      </c>
      <c r="W86" s="162" t="e">
        <f t="shared" si="30"/>
        <v>#VALUE!</v>
      </c>
      <c r="X86" s="187"/>
      <c r="Y86" s="192"/>
      <c r="Z86" s="191"/>
      <c r="AA86" s="173" t="str">
        <f>主抽数据!AB90</f>
        <v/>
      </c>
      <c r="AB86" s="174" t="str">
        <f>主抽数据!AC90</f>
        <v/>
      </c>
      <c r="AC86" s="175" t="e">
        <f t="shared" si="23"/>
        <v>#VALUE!</v>
      </c>
      <c r="AE86" s="134" t="e">
        <f t="shared" si="31"/>
        <v>#VALUE!</v>
      </c>
      <c r="AF86" s="134" t="e">
        <f t="shared" si="32"/>
        <v>#VALUE!</v>
      </c>
      <c r="AG86" s="134">
        <f t="shared" si="33"/>
        <v>0</v>
      </c>
      <c r="AH86" s="134">
        <f t="shared" si="34"/>
        <v>0</v>
      </c>
    </row>
    <row r="87" customHeight="1" spans="1:34">
      <c r="A87" s="145" t="e">
        <f t="shared" si="35"/>
        <v>#VALUE!</v>
      </c>
      <c r="B87" s="146">
        <f t="shared" si="36"/>
        <v>0</v>
      </c>
      <c r="C87" s="145" t="e">
        <f t="shared" si="39"/>
        <v>#VALUE!</v>
      </c>
      <c r="D87" s="146" t="str">
        <f t="shared" si="37"/>
        <v>夜班</v>
      </c>
      <c r="E87" s="143">
        <f t="shared" si="38"/>
        <v>4</v>
      </c>
      <c r="F87" s="143" t="str">
        <f t="shared" si="25"/>
        <v>丁班</v>
      </c>
      <c r="G87" s="144">
        <f>SUMPRODUCT((_6shaozhuchou_month_day!$A$2:$A$906&gt;=C87)*(_6shaozhuchou_month_day!$A$2:$A$906&lt;C88),_6shaozhuchou_month_day!$Y$2:$Y$906)/8</f>
        <v>0</v>
      </c>
      <c r="H87" s="144">
        <f t="shared" si="26"/>
        <v>0</v>
      </c>
      <c r="I87" s="153">
        <f t="shared" si="27"/>
        <v>0</v>
      </c>
      <c r="J87" s="154" t="e">
        <f>SUMPRODUCT((主抽数据!$AU$5:$AU$97=$A87)*(主抽数据!$AV$5:$AV$97=$F87),主抽数据!$AK$5:$AK$97)</f>
        <v>#VALUE!</v>
      </c>
      <c r="K87" s="154" t="e">
        <f>SUMPRODUCT((主抽数据!$AU$5:$AU$97=$A87)*(主抽数据!$AV$5:$AV$97=$F87),主抽数据!$AL$5:$AL$97)</f>
        <v>#VALUE!</v>
      </c>
      <c r="L87" s="155" t="e">
        <f t="shared" si="28"/>
        <v>#VALUE!</v>
      </c>
      <c r="M87" s="155">
        <f>SUMPRODUCT((_6shaozhuchou_month_day!$A$2:$A$906&gt;=C87)*(_6shaozhuchou_month_day!$A$2:$A$906&lt;C88),_6shaozhuchou_month_day!$Z$2:$Z$906)</f>
        <v>0</v>
      </c>
      <c r="N87" s="144">
        <f>M87*查询与汇总!$O$1</f>
        <v>0</v>
      </c>
      <c r="O87" s="156">
        <f t="shared" si="29"/>
        <v>0</v>
      </c>
      <c r="P87" s="157">
        <f>IF(G87=0,0,SUMPRODUCT((_6shaozhuchou_month_day!$A$2:$A$906&gt;=$C87)*(_6shaozhuchou_month_day!$A$2:$A$906&lt;$C88),_6shaozhuchou_month_day!T$2:T$906)/SUMPRODUCT((_6shaozhuchou_month_day!$A$2:$A$906&gt;=$C87)*(_6shaozhuchou_month_day!$A$2:$A$906&lt;$C88)*(_6shaozhuchou_month_day!T$2:T$906&gt;0)))</f>
        <v>0</v>
      </c>
      <c r="Q87" s="157">
        <f>IF(G87=0,0,SUMPRODUCT((_6shaozhuchou_month_day!$A$2:$A$906&gt;=$C87)*(_6shaozhuchou_month_day!$A$2:$A$906&lt;$C88),_6shaozhuchou_month_day!U$2:U$906)/SUMPRODUCT((_6shaozhuchou_month_day!$A$2:$A$906&gt;=$C87)*(_6shaozhuchou_month_day!$A$2:$A$906&lt;$C88)*(_6shaozhuchou_month_day!U$2:U$906&lt;0)))</f>
        <v>0</v>
      </c>
      <c r="R87" s="157">
        <f>IF(G87=0,0,SUMPRODUCT((_6shaozhuchou_month_day!$A$2:$A$906&gt;=$C87)*(_6shaozhuchou_month_day!$A$2:$A$906&lt;$C88),_6shaozhuchou_month_day!V$2:V$906)/SUMPRODUCT((_6shaozhuchou_month_day!$A$2:$A$906&gt;=$C87)*(_6shaozhuchou_month_day!$A$2:$A$906&lt;$C88)*(_6shaozhuchou_month_day!V$2:V$906&gt;0)))</f>
        <v>0</v>
      </c>
      <c r="S87" s="157">
        <f>IF(G87=0,0,SUMPRODUCT((_6shaozhuchou_month_day!$A$2:$A$906&gt;=$C87)*(_6shaozhuchou_month_day!$A$2:$A$906&lt;$C88),_6shaozhuchou_month_day!W$2:W$906)/SUMPRODUCT((_6shaozhuchou_month_day!$A$2:$A$906&gt;=$C87)*(_6shaozhuchou_month_day!$A$2:$A$906&lt;$C88)*(_6shaozhuchou_month_day!W$2:W$906&lt;0)))</f>
        <v>0</v>
      </c>
      <c r="T87" s="157" t="str">
        <f>主抽数据!Z91</f>
        <v/>
      </c>
      <c r="U87" s="157" t="str">
        <f>主抽数据!AA91</f>
        <v/>
      </c>
      <c r="V87" s="161">
        <f>查询与汇总!$S$1*M87</f>
        <v>0</v>
      </c>
      <c r="W87" s="162" t="e">
        <f t="shared" si="30"/>
        <v>#VALUE!</v>
      </c>
      <c r="X87" s="187"/>
      <c r="Y87" s="190"/>
      <c r="Z87" s="191"/>
      <c r="AA87" s="173" t="str">
        <f>主抽数据!AB91</f>
        <v/>
      </c>
      <c r="AB87" s="174" t="str">
        <f>主抽数据!AC91</f>
        <v/>
      </c>
      <c r="AC87" s="175" t="e">
        <f t="shared" si="23"/>
        <v>#VALUE!</v>
      </c>
      <c r="AE87" s="134" t="e">
        <f t="shared" si="31"/>
        <v>#VALUE!</v>
      </c>
      <c r="AF87" s="134" t="e">
        <f t="shared" si="32"/>
        <v>#VALUE!</v>
      </c>
      <c r="AG87" s="134">
        <f t="shared" si="33"/>
        <v>0</v>
      </c>
      <c r="AH87" s="134">
        <f t="shared" si="34"/>
        <v>0</v>
      </c>
    </row>
    <row r="88" ht="15.75" customHeight="1" spans="1:34">
      <c r="A88" s="145" t="e">
        <f t="shared" si="35"/>
        <v>#VALUE!</v>
      </c>
      <c r="B88" s="146">
        <f t="shared" si="36"/>
        <v>0.333333333333333</v>
      </c>
      <c r="C88" s="145" t="e">
        <f t="shared" si="39"/>
        <v>#VALUE!</v>
      </c>
      <c r="D88" s="146" t="str">
        <f t="shared" si="37"/>
        <v>白班</v>
      </c>
      <c r="E88" s="143">
        <f t="shared" si="38"/>
        <v>1</v>
      </c>
      <c r="F88" s="143" t="str">
        <f t="shared" si="25"/>
        <v>甲班</v>
      </c>
      <c r="G88" s="144">
        <f>SUMPRODUCT((_6shaozhuchou_month_day!$A$2:$A$906&gt;=C88)*(_6shaozhuchou_month_day!$A$2:$A$906&lt;C89),_6shaozhuchou_month_day!$Y$2:$Y$906)/8</f>
        <v>0</v>
      </c>
      <c r="H88" s="144">
        <f t="shared" si="26"/>
        <v>0</v>
      </c>
      <c r="I88" s="153">
        <f t="shared" si="27"/>
        <v>0</v>
      </c>
      <c r="J88" s="154" t="e">
        <f>SUMPRODUCT((主抽数据!$AU$5:$AU$97=$A88)*(主抽数据!$AV$5:$AV$97=$F88),主抽数据!$AK$5:$AK$97)</f>
        <v>#VALUE!</v>
      </c>
      <c r="K88" s="154" t="e">
        <f>SUMPRODUCT((主抽数据!$AU$5:$AU$97=$A88)*(主抽数据!$AV$5:$AV$97=$F88),主抽数据!$AL$5:$AL$97)</f>
        <v>#VALUE!</v>
      </c>
      <c r="L88" s="155" t="e">
        <f t="shared" si="28"/>
        <v>#VALUE!</v>
      </c>
      <c r="M88" s="155">
        <f>SUMPRODUCT((_6shaozhuchou_month_day!$A$2:$A$906&gt;=C88)*(_6shaozhuchou_month_day!$A$2:$A$906&lt;C89),_6shaozhuchou_month_day!$Z$2:$Z$906)</f>
        <v>0</v>
      </c>
      <c r="N88" s="144">
        <f>M88*查询与汇总!$O$1</f>
        <v>0</v>
      </c>
      <c r="O88" s="156">
        <f t="shared" si="29"/>
        <v>0</v>
      </c>
      <c r="P88" s="157">
        <f>IF(G88=0,0,SUMPRODUCT((_6shaozhuchou_month_day!$A$2:$A$906&gt;=$C88)*(_6shaozhuchou_month_day!$A$2:$A$906&lt;$C89),_6shaozhuchou_month_day!T$2:T$906)/SUMPRODUCT((_6shaozhuchou_month_day!$A$2:$A$906&gt;=$C88)*(_6shaozhuchou_month_day!$A$2:$A$906&lt;$C89)*(_6shaozhuchou_month_day!T$2:T$906&gt;0)))</f>
        <v>0</v>
      </c>
      <c r="Q88" s="157">
        <f>IF(G88=0,0,SUMPRODUCT((_6shaozhuchou_month_day!$A$2:$A$906&gt;=$C88)*(_6shaozhuchou_month_day!$A$2:$A$906&lt;$C89),_6shaozhuchou_month_day!U$2:U$906)/SUMPRODUCT((_6shaozhuchou_month_day!$A$2:$A$906&gt;=$C88)*(_6shaozhuchou_month_day!$A$2:$A$906&lt;$C89)*(_6shaozhuchou_month_day!U$2:U$906&lt;0)))</f>
        <v>0</v>
      </c>
      <c r="R88" s="157">
        <f>IF(G88=0,0,SUMPRODUCT((_6shaozhuchou_month_day!$A$2:$A$906&gt;=$C88)*(_6shaozhuchou_month_day!$A$2:$A$906&lt;$C89),_6shaozhuchou_month_day!V$2:V$906)/SUMPRODUCT((_6shaozhuchou_month_day!$A$2:$A$906&gt;=$C88)*(_6shaozhuchou_month_day!$A$2:$A$906&lt;$C89)*(_6shaozhuchou_month_day!V$2:V$906&gt;0)))</f>
        <v>0</v>
      </c>
      <c r="S88" s="157">
        <f>IF(G88=0,0,SUMPRODUCT((_6shaozhuchou_month_day!$A$2:$A$906&gt;=$C88)*(_6shaozhuchou_month_day!$A$2:$A$906&lt;$C89),_6shaozhuchou_month_day!W$2:W$906)/SUMPRODUCT((_6shaozhuchou_month_day!$A$2:$A$906&gt;=$C88)*(_6shaozhuchou_month_day!$A$2:$A$906&lt;$C89)*(_6shaozhuchou_month_day!W$2:W$906&lt;0)))</f>
        <v>0</v>
      </c>
      <c r="T88" s="157" t="str">
        <f>主抽数据!Z92</f>
        <v/>
      </c>
      <c r="U88" s="157" t="str">
        <f>主抽数据!AA92</f>
        <v/>
      </c>
      <c r="V88" s="161">
        <f>查询与汇总!$S$1*M88</f>
        <v>0</v>
      </c>
      <c r="W88" s="162" t="e">
        <f t="shared" si="30"/>
        <v>#VALUE!</v>
      </c>
      <c r="X88" s="187"/>
      <c r="Y88" s="190"/>
      <c r="Z88" s="193"/>
      <c r="AA88" s="173" t="str">
        <f>主抽数据!AB92</f>
        <v/>
      </c>
      <c r="AB88" s="174" t="str">
        <f>主抽数据!AC92</f>
        <v/>
      </c>
      <c r="AC88" s="175" t="e">
        <f t="shared" si="23"/>
        <v>#VALUE!</v>
      </c>
      <c r="AE88" s="134" t="e">
        <f t="shared" si="31"/>
        <v>#VALUE!</v>
      </c>
      <c r="AF88" s="134" t="e">
        <f t="shared" si="32"/>
        <v>#VALUE!</v>
      </c>
      <c r="AG88" s="134">
        <f t="shared" si="33"/>
        <v>0</v>
      </c>
      <c r="AH88" s="134">
        <f t="shared" si="34"/>
        <v>0</v>
      </c>
    </row>
    <row r="89" ht="29.1" customHeight="1" spans="1:34">
      <c r="A89" s="145" t="e">
        <f t="shared" si="35"/>
        <v>#VALUE!</v>
      </c>
      <c r="B89" s="146">
        <f t="shared" si="36"/>
        <v>0.666666666666667</v>
      </c>
      <c r="C89" s="145" t="e">
        <f t="shared" si="39"/>
        <v>#VALUE!</v>
      </c>
      <c r="D89" s="146" t="str">
        <f t="shared" si="37"/>
        <v>中班</v>
      </c>
      <c r="E89" s="143">
        <f t="shared" si="38"/>
        <v>2</v>
      </c>
      <c r="F89" s="143" t="str">
        <f t="shared" si="25"/>
        <v>乙班</v>
      </c>
      <c r="G89" s="144">
        <f>SUMPRODUCT((_6shaozhuchou_month_day!$A$2:$A$906&gt;=C89)*(_6shaozhuchou_month_day!$A$2:$A$906&lt;C90),_6shaozhuchou_month_day!$Y$2:$Y$906)/8</f>
        <v>0</v>
      </c>
      <c r="H89" s="144">
        <f t="shared" si="26"/>
        <v>0</v>
      </c>
      <c r="I89" s="153">
        <f t="shared" si="27"/>
        <v>0</v>
      </c>
      <c r="J89" s="154" t="e">
        <f>SUMPRODUCT((主抽数据!$AU$5:$AU$97=$A89)*(主抽数据!$AV$5:$AV$97=$F89),主抽数据!$AK$5:$AK$97)</f>
        <v>#VALUE!</v>
      </c>
      <c r="K89" s="154" t="e">
        <f>SUMPRODUCT((主抽数据!$AU$5:$AU$97=$A89)*(主抽数据!$AV$5:$AV$97=$F89),主抽数据!$AL$5:$AL$97)</f>
        <v>#VALUE!</v>
      </c>
      <c r="L89" s="155" t="e">
        <f t="shared" si="28"/>
        <v>#VALUE!</v>
      </c>
      <c r="M89" s="155">
        <f>SUMPRODUCT((_6shaozhuchou_month_day!$A$2:$A$906&gt;=C89)*(_6shaozhuchou_month_day!$A$2:$A$906&lt;C90),_6shaozhuchou_month_day!$Z$2:$Z$906)</f>
        <v>0</v>
      </c>
      <c r="N89" s="144">
        <f>M89*查询与汇总!$O$1</f>
        <v>0</v>
      </c>
      <c r="O89" s="156">
        <f t="shared" si="29"/>
        <v>0</v>
      </c>
      <c r="P89" s="157">
        <f>IF(G89=0,0,SUMPRODUCT((_6shaozhuchou_month_day!$A$2:$A$906&gt;=$C89)*(_6shaozhuchou_month_day!$A$2:$A$906&lt;$C90),_6shaozhuchou_month_day!T$2:T$906)/SUMPRODUCT((_6shaozhuchou_month_day!$A$2:$A$906&gt;=$C89)*(_6shaozhuchou_month_day!$A$2:$A$906&lt;$C90)*(_6shaozhuchou_month_day!T$2:T$906&gt;0)))</f>
        <v>0</v>
      </c>
      <c r="Q89" s="157">
        <f>IF(G89=0,0,SUMPRODUCT((_6shaozhuchou_month_day!$A$2:$A$906&gt;=$C89)*(_6shaozhuchou_month_day!$A$2:$A$906&lt;$C90),_6shaozhuchou_month_day!U$2:U$906)/SUMPRODUCT((_6shaozhuchou_month_day!$A$2:$A$906&gt;=$C89)*(_6shaozhuchou_month_day!$A$2:$A$906&lt;$C90)*(_6shaozhuchou_month_day!U$2:U$906&lt;0)))</f>
        <v>0</v>
      </c>
      <c r="R89" s="157">
        <f>IF(G89=0,0,SUMPRODUCT((_6shaozhuchou_month_day!$A$2:$A$906&gt;=$C89)*(_6shaozhuchou_month_day!$A$2:$A$906&lt;$C90),_6shaozhuchou_month_day!V$2:V$906)/SUMPRODUCT((_6shaozhuchou_month_day!$A$2:$A$906&gt;=$C89)*(_6shaozhuchou_month_day!$A$2:$A$906&lt;$C90)*(_6shaozhuchou_month_day!V$2:V$906&gt;0)))</f>
        <v>0</v>
      </c>
      <c r="S89" s="157">
        <f>IF(G89=0,0,SUMPRODUCT((_6shaozhuchou_month_day!$A$2:$A$906&gt;=$C89)*(_6shaozhuchou_month_day!$A$2:$A$906&lt;$C90),_6shaozhuchou_month_day!W$2:W$906)/SUMPRODUCT((_6shaozhuchou_month_day!$A$2:$A$906&gt;=$C89)*(_6shaozhuchou_month_day!$A$2:$A$906&lt;$C90)*(_6shaozhuchou_month_day!W$2:W$906&lt;0)))</f>
        <v>0</v>
      </c>
      <c r="T89" s="157" t="str">
        <f>主抽数据!Z93</f>
        <v/>
      </c>
      <c r="U89" s="157" t="str">
        <f>主抽数据!AA93</f>
        <v/>
      </c>
      <c r="V89" s="161">
        <f>查询与汇总!$S$1*M89</f>
        <v>0</v>
      </c>
      <c r="W89" s="162" t="e">
        <f t="shared" si="30"/>
        <v>#VALUE!</v>
      </c>
      <c r="X89" s="187"/>
      <c r="Y89" s="192"/>
      <c r="Z89" s="194"/>
      <c r="AA89" s="173" t="str">
        <f>主抽数据!AB93</f>
        <v/>
      </c>
      <c r="AB89" s="174" t="str">
        <f>主抽数据!AC93</f>
        <v/>
      </c>
      <c r="AC89" s="175" t="e">
        <f t="shared" si="23"/>
        <v>#VALUE!</v>
      </c>
      <c r="AE89" s="134" t="e">
        <f t="shared" si="31"/>
        <v>#VALUE!</v>
      </c>
      <c r="AF89" s="134" t="e">
        <f t="shared" si="32"/>
        <v>#VALUE!</v>
      </c>
      <c r="AG89" s="134">
        <f t="shared" si="33"/>
        <v>0</v>
      </c>
      <c r="AH89" s="134">
        <f t="shared" si="34"/>
        <v>0</v>
      </c>
    </row>
    <row r="90" customHeight="1" spans="1:34">
      <c r="A90" s="145" t="e">
        <f t="shared" si="35"/>
        <v>#VALUE!</v>
      </c>
      <c r="B90" s="146">
        <f t="shared" si="36"/>
        <v>0</v>
      </c>
      <c r="C90" s="145" t="e">
        <f t="shared" si="39"/>
        <v>#VALUE!</v>
      </c>
      <c r="D90" s="146" t="str">
        <f t="shared" si="37"/>
        <v>夜班</v>
      </c>
      <c r="E90" s="143">
        <f t="shared" si="38"/>
        <v>3</v>
      </c>
      <c r="F90" s="143" t="str">
        <f t="shared" si="25"/>
        <v>丙班</v>
      </c>
      <c r="G90" s="144">
        <f>SUMPRODUCT((_6shaozhuchou_month_day!$A$2:$A$906&gt;=C90)*(_6shaozhuchou_month_day!$A$2:$A$906&lt;C91),_6shaozhuchou_month_day!$Y$2:$Y$906)/8</f>
        <v>0</v>
      </c>
      <c r="H90" s="144">
        <f t="shared" si="26"/>
        <v>0</v>
      </c>
      <c r="I90" s="153">
        <f t="shared" si="27"/>
        <v>0</v>
      </c>
      <c r="J90" s="154" t="e">
        <f>SUMPRODUCT((主抽数据!$AU$5:$AU$97=$A90)*(主抽数据!$AV$5:$AV$97=$F90),主抽数据!$AK$5:$AK$97)</f>
        <v>#VALUE!</v>
      </c>
      <c r="K90" s="154" t="e">
        <f>SUMPRODUCT((主抽数据!$AU$5:$AU$97=$A90)*(主抽数据!$AV$5:$AV$97=$F90),主抽数据!$AL$5:$AL$97)</f>
        <v>#VALUE!</v>
      </c>
      <c r="L90" s="155" t="e">
        <f t="shared" si="28"/>
        <v>#VALUE!</v>
      </c>
      <c r="M90" s="155">
        <f>SUMPRODUCT((_6shaozhuchou_month_day!$A$2:$A$906&gt;=C90)*(_6shaozhuchou_month_day!$A$2:$A$906&lt;C91),_6shaozhuchou_month_day!$Z$2:$Z$906)</f>
        <v>0</v>
      </c>
      <c r="N90" s="144">
        <f>M90*查询与汇总!$O$1</f>
        <v>0</v>
      </c>
      <c r="O90" s="156">
        <f t="shared" si="29"/>
        <v>0</v>
      </c>
      <c r="P90" s="157">
        <f>IF(G90=0,0,SUMPRODUCT((_6shaozhuchou_month_day!$A$2:$A$906&gt;=$C90)*(_6shaozhuchou_month_day!$A$2:$A$906&lt;$C91),_6shaozhuchou_month_day!T$2:T$906)/SUMPRODUCT((_6shaozhuchou_month_day!$A$2:$A$906&gt;=$C90)*(_6shaozhuchou_month_day!$A$2:$A$906&lt;$C91)*(_6shaozhuchou_month_day!T$2:T$906&gt;0)))</f>
        <v>0</v>
      </c>
      <c r="Q90" s="157">
        <f>IF(G90=0,0,SUMPRODUCT((_6shaozhuchou_month_day!$A$2:$A$906&gt;=$C90)*(_6shaozhuchou_month_day!$A$2:$A$906&lt;$C91),_6shaozhuchou_month_day!U$2:U$906)/SUMPRODUCT((_6shaozhuchou_month_day!$A$2:$A$906&gt;=$C90)*(_6shaozhuchou_month_day!$A$2:$A$906&lt;$C91)*(_6shaozhuchou_month_day!U$2:U$906&lt;0)))</f>
        <v>0</v>
      </c>
      <c r="R90" s="157">
        <f>IF(G90=0,0,SUMPRODUCT((_6shaozhuchou_month_day!$A$2:$A$906&gt;=$C90)*(_6shaozhuchou_month_day!$A$2:$A$906&lt;$C91),_6shaozhuchou_month_day!V$2:V$906)/SUMPRODUCT((_6shaozhuchou_month_day!$A$2:$A$906&gt;=$C90)*(_6shaozhuchou_month_day!$A$2:$A$906&lt;$C91)*(_6shaozhuchou_month_day!V$2:V$906&gt;0)))</f>
        <v>0</v>
      </c>
      <c r="S90" s="157">
        <f>IF(G90=0,0,SUMPRODUCT((_6shaozhuchou_month_day!$A$2:$A$906&gt;=$C90)*(_6shaozhuchou_month_day!$A$2:$A$906&lt;$C91),_6shaozhuchou_month_day!W$2:W$906)/SUMPRODUCT((_6shaozhuchou_month_day!$A$2:$A$906&gt;=$C90)*(_6shaozhuchou_month_day!$A$2:$A$906&lt;$C91)*(_6shaozhuchou_month_day!W$2:W$906&lt;0)))</f>
        <v>0</v>
      </c>
      <c r="T90" s="157" t="str">
        <f>主抽数据!Z94</f>
        <v/>
      </c>
      <c r="U90" s="157" t="str">
        <f>主抽数据!AA94</f>
        <v/>
      </c>
      <c r="V90" s="161">
        <f>查询与汇总!$S$1*M90</f>
        <v>0</v>
      </c>
      <c r="W90" s="162" t="e">
        <f t="shared" si="30"/>
        <v>#VALUE!</v>
      </c>
      <c r="X90" s="187"/>
      <c r="Y90" s="190"/>
      <c r="Z90" s="191"/>
      <c r="AA90" s="173" t="str">
        <f>主抽数据!AB94</f>
        <v/>
      </c>
      <c r="AB90" s="174" t="str">
        <f>主抽数据!AC94</f>
        <v/>
      </c>
      <c r="AC90" s="175" t="e">
        <f t="shared" si="23"/>
        <v>#VALUE!</v>
      </c>
      <c r="AE90" s="134" t="e">
        <f t="shared" si="31"/>
        <v>#VALUE!</v>
      </c>
      <c r="AF90" s="134" t="e">
        <f t="shared" si="32"/>
        <v>#VALUE!</v>
      </c>
      <c r="AG90" s="134">
        <f t="shared" si="33"/>
        <v>0</v>
      </c>
      <c r="AH90" s="134">
        <f t="shared" si="34"/>
        <v>0</v>
      </c>
    </row>
    <row r="91" customHeight="1" spans="1:34">
      <c r="A91" s="145" t="e">
        <f t="shared" si="35"/>
        <v>#VALUE!</v>
      </c>
      <c r="B91" s="146">
        <f t="shared" si="36"/>
        <v>0.333333333333333</v>
      </c>
      <c r="C91" s="145" t="e">
        <f t="shared" si="39"/>
        <v>#VALUE!</v>
      </c>
      <c r="D91" s="146" t="str">
        <f t="shared" si="37"/>
        <v>白班</v>
      </c>
      <c r="E91" s="143">
        <f t="shared" si="38"/>
        <v>4</v>
      </c>
      <c r="F91" s="143" t="str">
        <f t="shared" si="25"/>
        <v>丁班</v>
      </c>
      <c r="G91" s="144">
        <f>SUMPRODUCT((_6shaozhuchou_month_day!$A$2:$A$906&gt;=C91)*(_6shaozhuchou_month_day!$A$2:$A$906&lt;C92),_6shaozhuchou_month_day!$Y$2:$Y$906)/8</f>
        <v>0</v>
      </c>
      <c r="H91" s="144">
        <f t="shared" si="26"/>
        <v>0</v>
      </c>
      <c r="I91" s="153">
        <f t="shared" si="27"/>
        <v>0</v>
      </c>
      <c r="J91" s="154" t="e">
        <f>SUMPRODUCT((主抽数据!$AU$5:$AU$97=$A91)*(主抽数据!$AV$5:$AV$97=$F91),主抽数据!$AK$5:$AK$97)</f>
        <v>#VALUE!</v>
      </c>
      <c r="K91" s="154" t="e">
        <f>SUMPRODUCT((主抽数据!$AU$5:$AU$97=$A91)*(主抽数据!$AV$5:$AV$97=$F91),主抽数据!$AL$5:$AL$97)</f>
        <v>#VALUE!</v>
      </c>
      <c r="L91" s="155" t="e">
        <f t="shared" si="28"/>
        <v>#VALUE!</v>
      </c>
      <c r="M91" s="155">
        <f>SUMPRODUCT((_6shaozhuchou_month_day!$A$2:$A$906&gt;=C91)*(_6shaozhuchou_month_day!$A$2:$A$906&lt;C92),_6shaozhuchou_month_day!$Z$2:$Z$906)</f>
        <v>0</v>
      </c>
      <c r="N91" s="144">
        <f>M91*查询与汇总!$O$1</f>
        <v>0</v>
      </c>
      <c r="O91" s="156">
        <f t="shared" si="29"/>
        <v>0</v>
      </c>
      <c r="P91" s="157">
        <f>IF(G91=0,0,SUMPRODUCT((_6shaozhuchou_month_day!$A$2:$A$906&gt;=$C91)*(_6shaozhuchou_month_day!$A$2:$A$906&lt;$C92),_6shaozhuchou_month_day!T$2:T$906)/SUMPRODUCT((_6shaozhuchou_month_day!$A$2:$A$906&gt;=$C91)*(_6shaozhuchou_month_day!$A$2:$A$906&lt;$C92)*(_6shaozhuchou_month_day!T$2:T$906&gt;0)))</f>
        <v>0</v>
      </c>
      <c r="Q91" s="157">
        <f>IF(G91=0,0,SUMPRODUCT((_6shaozhuchou_month_day!$A$2:$A$906&gt;=$C91)*(_6shaozhuchou_month_day!$A$2:$A$906&lt;$C92),_6shaozhuchou_month_day!U$2:U$906)/SUMPRODUCT((_6shaozhuchou_month_day!$A$2:$A$906&gt;=$C91)*(_6shaozhuchou_month_day!$A$2:$A$906&lt;$C92)*(_6shaozhuchou_month_day!U$2:U$906&lt;0)))</f>
        <v>0</v>
      </c>
      <c r="R91" s="157">
        <f>IF(G91=0,0,SUMPRODUCT((_6shaozhuchou_month_day!$A$2:$A$906&gt;=$C91)*(_6shaozhuchou_month_day!$A$2:$A$906&lt;$C92),_6shaozhuchou_month_day!V$2:V$906)/SUMPRODUCT((_6shaozhuchou_month_day!$A$2:$A$906&gt;=$C91)*(_6shaozhuchou_month_day!$A$2:$A$906&lt;$C92)*(_6shaozhuchou_month_day!V$2:V$906&gt;0)))</f>
        <v>0</v>
      </c>
      <c r="S91" s="157">
        <f>IF(G91=0,0,SUMPRODUCT((_6shaozhuchou_month_day!$A$2:$A$906&gt;=$C91)*(_6shaozhuchou_month_day!$A$2:$A$906&lt;$C92),_6shaozhuchou_month_day!W$2:W$906)/SUMPRODUCT((_6shaozhuchou_month_day!$A$2:$A$906&gt;=$C91)*(_6shaozhuchou_month_day!$A$2:$A$906&lt;$C92)*(_6shaozhuchou_month_day!W$2:W$906&lt;0)))</f>
        <v>0</v>
      </c>
      <c r="T91" s="157" t="str">
        <f>主抽数据!Z95</f>
        <v/>
      </c>
      <c r="U91" s="157" t="str">
        <f>主抽数据!AA95</f>
        <v/>
      </c>
      <c r="V91" s="161">
        <f>查询与汇总!$S$1*M91</f>
        <v>0</v>
      </c>
      <c r="W91" s="162" t="e">
        <f t="shared" si="30"/>
        <v>#VALUE!</v>
      </c>
      <c r="X91" s="187"/>
      <c r="Y91" s="190"/>
      <c r="Z91" s="191"/>
      <c r="AA91" s="173" t="str">
        <f>主抽数据!AB95</f>
        <v/>
      </c>
      <c r="AB91" s="174" t="str">
        <f>主抽数据!AC95</f>
        <v/>
      </c>
      <c r="AC91" s="175" t="e">
        <f t="shared" si="23"/>
        <v>#VALUE!</v>
      </c>
      <c r="AE91" s="134" t="e">
        <f t="shared" si="31"/>
        <v>#VALUE!</v>
      </c>
      <c r="AF91" s="134" t="e">
        <f t="shared" si="32"/>
        <v>#VALUE!</v>
      </c>
      <c r="AG91" s="134">
        <f t="shared" si="33"/>
        <v>0</v>
      </c>
      <c r="AH91" s="134">
        <f t="shared" si="34"/>
        <v>0</v>
      </c>
    </row>
    <row r="92" customHeight="1" spans="1:34">
      <c r="A92" s="145" t="e">
        <f t="shared" si="35"/>
        <v>#VALUE!</v>
      </c>
      <c r="B92" s="146">
        <f t="shared" si="36"/>
        <v>0.666666666666667</v>
      </c>
      <c r="C92" s="145" t="e">
        <f t="shared" si="39"/>
        <v>#VALUE!</v>
      </c>
      <c r="D92" s="146" t="str">
        <f t="shared" si="37"/>
        <v>中班</v>
      </c>
      <c r="E92" s="143">
        <f t="shared" si="38"/>
        <v>1</v>
      </c>
      <c r="F92" s="143" t="str">
        <f t="shared" si="25"/>
        <v>甲班</v>
      </c>
      <c r="G92" s="144">
        <f>SUMPRODUCT((_6shaozhuchou_month_day!$A$2:$A$906&gt;=C92)*(_6shaozhuchou_month_day!$A$2:$A$906&lt;C93),_6shaozhuchou_month_day!$Y$2:$Y$906)/8</f>
        <v>0</v>
      </c>
      <c r="H92" s="144">
        <f t="shared" si="26"/>
        <v>0</v>
      </c>
      <c r="I92" s="153">
        <f t="shared" si="27"/>
        <v>0</v>
      </c>
      <c r="J92" s="154" t="e">
        <f>SUMPRODUCT((主抽数据!$AU$5:$AU$97=$A92)*(主抽数据!$AV$5:$AV$97=$F92),主抽数据!$AK$5:$AK$97)</f>
        <v>#VALUE!</v>
      </c>
      <c r="K92" s="154" t="e">
        <f>SUMPRODUCT((主抽数据!$AU$5:$AU$97=$A92)*(主抽数据!$AV$5:$AV$97=$F92),主抽数据!$AL$5:$AL$97)</f>
        <v>#VALUE!</v>
      </c>
      <c r="L92" s="155" t="e">
        <f t="shared" si="28"/>
        <v>#VALUE!</v>
      </c>
      <c r="M92" s="155">
        <f>SUMPRODUCT((_6shaozhuchou_month_day!$A$2:$A$906&gt;=C92)*(_6shaozhuchou_month_day!$A$2:$A$906&lt;C93),_6shaozhuchou_month_day!$Z$2:$Z$906)</f>
        <v>0</v>
      </c>
      <c r="N92" s="144">
        <f>M92*查询与汇总!$O$1</f>
        <v>0</v>
      </c>
      <c r="O92" s="156">
        <f t="shared" si="29"/>
        <v>0</v>
      </c>
      <c r="P92" s="157">
        <f>IF(G92=0,0,SUMPRODUCT((_6shaozhuchou_month_day!$A$2:$A$906&gt;=$C92)*(_6shaozhuchou_month_day!$A$2:$A$906&lt;$C93),_6shaozhuchou_month_day!T$2:T$906)/SUMPRODUCT((_6shaozhuchou_month_day!$A$2:$A$906&gt;=$C92)*(_6shaozhuchou_month_day!$A$2:$A$906&lt;$C93)*(_6shaozhuchou_month_day!T$2:T$906&gt;0)))</f>
        <v>0</v>
      </c>
      <c r="Q92" s="157">
        <f>IF(G92=0,0,SUMPRODUCT((_6shaozhuchou_month_day!$A$2:$A$906&gt;=$C92)*(_6shaozhuchou_month_day!$A$2:$A$906&lt;$C93),_6shaozhuchou_month_day!U$2:U$906)/SUMPRODUCT((_6shaozhuchou_month_day!$A$2:$A$906&gt;=$C92)*(_6shaozhuchou_month_day!$A$2:$A$906&lt;$C93)*(_6shaozhuchou_month_day!U$2:U$906&lt;0)))</f>
        <v>0</v>
      </c>
      <c r="R92" s="157">
        <f>IF(G92=0,0,SUMPRODUCT((_6shaozhuchou_month_day!$A$2:$A$906&gt;=$C92)*(_6shaozhuchou_month_day!$A$2:$A$906&lt;$C93),_6shaozhuchou_month_day!V$2:V$906)/SUMPRODUCT((_6shaozhuchou_month_day!$A$2:$A$906&gt;=$C92)*(_6shaozhuchou_month_day!$A$2:$A$906&lt;$C93)*(_6shaozhuchou_month_day!V$2:V$906&gt;0)))</f>
        <v>0</v>
      </c>
      <c r="S92" s="157">
        <f>IF(G92=0,0,SUMPRODUCT((_6shaozhuchou_month_day!$A$2:$A$906&gt;=$C92)*(_6shaozhuchou_month_day!$A$2:$A$906&lt;$C93),_6shaozhuchou_month_day!W$2:W$906)/SUMPRODUCT((_6shaozhuchou_month_day!$A$2:$A$906&gt;=$C92)*(_6shaozhuchou_month_day!$A$2:$A$906&lt;$C93)*(_6shaozhuchou_month_day!W$2:W$906&lt;0)))</f>
        <v>0</v>
      </c>
      <c r="T92" s="157" t="str">
        <f>主抽数据!Z96</f>
        <v/>
      </c>
      <c r="U92" s="157" t="str">
        <f>主抽数据!AA96</f>
        <v/>
      </c>
      <c r="V92" s="161">
        <f>查询与汇总!$S$1*M92</f>
        <v>0</v>
      </c>
      <c r="W92" s="162" t="e">
        <f t="shared" si="30"/>
        <v>#VALUE!</v>
      </c>
      <c r="X92" s="187"/>
      <c r="Y92" s="190"/>
      <c r="Z92" s="191"/>
      <c r="AA92" s="173" t="str">
        <f>主抽数据!AB96</f>
        <v/>
      </c>
      <c r="AB92" s="174" t="str">
        <f>主抽数据!AC96</f>
        <v/>
      </c>
      <c r="AC92" s="175" t="e">
        <f t="shared" si="23"/>
        <v>#VALUE!</v>
      </c>
      <c r="AE92" s="134" t="e">
        <f t="shared" si="31"/>
        <v>#VALUE!</v>
      </c>
      <c r="AF92" s="134" t="e">
        <f t="shared" si="32"/>
        <v>#VALUE!</v>
      </c>
      <c r="AG92" s="134">
        <f t="shared" si="33"/>
        <v>0</v>
      </c>
      <c r="AH92" s="134">
        <f t="shared" si="34"/>
        <v>0</v>
      </c>
    </row>
    <row r="93" customHeight="1" spans="1:34">
      <c r="A93" s="145" t="e">
        <f t="shared" si="35"/>
        <v>#VALUE!</v>
      </c>
      <c r="B93" s="146">
        <f t="shared" si="36"/>
        <v>0</v>
      </c>
      <c r="C93" s="145" t="e">
        <f t="shared" si="39"/>
        <v>#VALUE!</v>
      </c>
      <c r="D93" s="146" t="str">
        <f t="shared" si="37"/>
        <v>夜班</v>
      </c>
      <c r="E93" s="143">
        <f t="shared" si="38"/>
        <v>3</v>
      </c>
      <c r="F93" s="143" t="str">
        <f t="shared" si="25"/>
        <v>丙班</v>
      </c>
      <c r="G93" s="144">
        <f>SUMPRODUCT((_6shaozhuchou_month_day!$A$2:$A$906&gt;=C93)*(_6shaozhuchou_month_day!$A$2:$A$906&lt;C94),_6shaozhuchou_month_day!$Y$2:$Y$906)/8</f>
        <v>0</v>
      </c>
      <c r="H93" s="144">
        <f t="shared" si="26"/>
        <v>0</v>
      </c>
      <c r="I93" s="153">
        <f t="shared" si="27"/>
        <v>0</v>
      </c>
      <c r="J93" s="154" t="e">
        <f>SUMPRODUCT((主抽数据!$AU$5:$AU$97=$A93)*(主抽数据!$AV$5:$AV$97=$F93),主抽数据!$AK$5:$AK$97)</f>
        <v>#VALUE!</v>
      </c>
      <c r="K93" s="154" t="e">
        <f>SUMPRODUCT((主抽数据!$AU$5:$AU$97=$A93)*(主抽数据!$AV$5:$AV$97=$F93),主抽数据!$AL$5:$AL$97)</f>
        <v>#VALUE!</v>
      </c>
      <c r="L93" s="155" t="e">
        <f t="shared" si="28"/>
        <v>#VALUE!</v>
      </c>
      <c r="M93" s="155">
        <f>SUMPRODUCT((_6shaozhuchou_month_day!$A$2:$A$906&gt;=C93)*(_6shaozhuchou_month_day!$A$2:$A$906&lt;C94),_6shaozhuchou_month_day!$Z$2:$Z$906)</f>
        <v>0</v>
      </c>
      <c r="N93" s="144">
        <f>M93*查询与汇总!$O$1</f>
        <v>0</v>
      </c>
      <c r="O93" s="156">
        <f t="shared" si="29"/>
        <v>0</v>
      </c>
      <c r="P93" s="157">
        <f>IF(G93=0,0,SUMPRODUCT((_6shaozhuchou_month_day!$A$2:$A$906&gt;=$C93)*(_6shaozhuchou_month_day!$A$2:$A$906&lt;$C94),_6shaozhuchou_month_day!T$2:T$906)/SUMPRODUCT((_6shaozhuchou_month_day!$A$2:$A$906&gt;=$C93)*(_6shaozhuchou_month_day!$A$2:$A$906&lt;$C94)*(_6shaozhuchou_month_day!T$2:T$906&gt;0)))</f>
        <v>0</v>
      </c>
      <c r="Q93" s="157">
        <f>IF(G93=0,0,SUMPRODUCT((_6shaozhuchou_month_day!$A$2:$A$906&gt;=$C93)*(_6shaozhuchou_month_day!$A$2:$A$906&lt;$C94),_6shaozhuchou_month_day!U$2:U$906)/SUMPRODUCT((_6shaozhuchou_month_day!$A$2:$A$906&gt;=$C93)*(_6shaozhuchou_month_day!$A$2:$A$906&lt;$C94)*(_6shaozhuchou_month_day!U$2:U$906&lt;0)))</f>
        <v>0</v>
      </c>
      <c r="R93" s="157">
        <f>IF(G93=0,0,SUMPRODUCT((_6shaozhuchou_month_day!$A$2:$A$906&gt;=$C93)*(_6shaozhuchou_month_day!$A$2:$A$906&lt;$C94),_6shaozhuchou_month_day!V$2:V$906)/SUMPRODUCT((_6shaozhuchou_month_day!$A$2:$A$906&gt;=$C93)*(_6shaozhuchou_month_day!$A$2:$A$906&lt;$C94)*(_6shaozhuchou_month_day!V$2:V$906&gt;0)))</f>
        <v>0</v>
      </c>
      <c r="S93" s="157">
        <f>IF(G93=0,0,SUMPRODUCT((_6shaozhuchou_month_day!$A$2:$A$906&gt;=$C93)*(_6shaozhuchou_month_day!$A$2:$A$906&lt;$C94),_6shaozhuchou_month_day!W$2:W$906)/SUMPRODUCT((_6shaozhuchou_month_day!$A$2:$A$906&gt;=$C93)*(_6shaozhuchou_month_day!$A$2:$A$906&lt;$C94)*(_6shaozhuchou_month_day!W$2:W$906&lt;0)))</f>
        <v>0</v>
      </c>
      <c r="T93" s="157" t="str">
        <f>主抽数据!Z97</f>
        <v/>
      </c>
      <c r="U93" s="157" t="str">
        <f>主抽数据!AA97</f>
        <v/>
      </c>
      <c r="V93" s="161">
        <f>查询与汇总!$S$1*M93</f>
        <v>0</v>
      </c>
      <c r="W93" s="162" t="e">
        <f t="shared" si="30"/>
        <v>#VALUE!</v>
      </c>
      <c r="X93" s="187"/>
      <c r="Y93" s="190"/>
      <c r="Z93" s="191"/>
      <c r="AA93" s="173" t="str">
        <f>主抽数据!AB97</f>
        <v/>
      </c>
      <c r="AB93" s="174" t="str">
        <f>主抽数据!AC97</f>
        <v/>
      </c>
      <c r="AC93" s="175" t="e">
        <f t="shared" si="23"/>
        <v>#VALUE!</v>
      </c>
      <c r="AE93" s="134" t="e">
        <f t="shared" si="31"/>
        <v>#VALUE!</v>
      </c>
      <c r="AF93" s="134" t="e">
        <f t="shared" si="32"/>
        <v>#VALUE!</v>
      </c>
      <c r="AG93" s="134">
        <f t="shared" si="33"/>
        <v>0</v>
      </c>
      <c r="AH93" s="134">
        <f t="shared" si="34"/>
        <v>0</v>
      </c>
    </row>
    <row r="94" customHeight="1" spans="1:34">
      <c r="A94" s="145" t="e">
        <f t="shared" si="35"/>
        <v>#VALUE!</v>
      </c>
      <c r="B94" s="146">
        <f t="shared" si="36"/>
        <v>0.333333333333333</v>
      </c>
      <c r="C94" s="145" t="e">
        <f t="shared" si="39"/>
        <v>#VALUE!</v>
      </c>
      <c r="D94" s="146" t="str">
        <f t="shared" si="37"/>
        <v>白班</v>
      </c>
      <c r="E94" s="143">
        <f t="shared" si="38"/>
        <v>4</v>
      </c>
      <c r="F94" s="143" t="str">
        <f t="shared" si="25"/>
        <v>丁班</v>
      </c>
      <c r="G94" s="144">
        <f>SUMPRODUCT((_6shaozhuchou_month_day!$A$2:$A$906&gt;=C94)*(_6shaozhuchou_month_day!$A$2:$A$906&lt;C95),_6shaozhuchou_month_day!$Y$2:$Y$906)/8</f>
        <v>0</v>
      </c>
      <c r="H94" s="144">
        <f t="shared" si="26"/>
        <v>0</v>
      </c>
      <c r="I94" s="153">
        <f t="shared" si="27"/>
        <v>0</v>
      </c>
      <c r="J94" s="154" t="e">
        <f>SUMPRODUCT((主抽数据!$AU$5:$AU$97=$A94)*(主抽数据!$AV$5:$AV$97=$F94),主抽数据!$AK$5:$AK$97)</f>
        <v>#VALUE!</v>
      </c>
      <c r="K94" s="154" t="e">
        <f>SUMPRODUCT((主抽数据!$AU$5:$AU$97=$A94)*(主抽数据!$AV$5:$AV$97=$F94),主抽数据!$AL$5:$AL$97)</f>
        <v>#VALUE!</v>
      </c>
      <c r="L94" s="155" t="e">
        <f t="shared" si="28"/>
        <v>#VALUE!</v>
      </c>
      <c r="M94" s="155">
        <f>SUMPRODUCT((_6shaozhuchou_month_day!$A$2:$A$906&gt;=C94)*(_6shaozhuchou_month_day!$A$2:$A$906&lt;C95),_6shaozhuchou_month_day!$Z$2:$Z$906)</f>
        <v>0</v>
      </c>
      <c r="N94" s="144">
        <f>M94*查询与汇总!$O$1</f>
        <v>0</v>
      </c>
      <c r="O94" s="156">
        <f t="shared" si="29"/>
        <v>0</v>
      </c>
      <c r="P94" s="157">
        <f>IF(G94=0,0,SUMPRODUCT((_6shaozhuchou_month_day!$A$2:$A$906&gt;=$C94)*(_6shaozhuchou_month_day!$A$2:$A$906&lt;$C95),_6shaozhuchou_month_day!T$2:T$906)/SUMPRODUCT((_6shaozhuchou_month_day!$A$2:$A$906&gt;=$C94)*(_6shaozhuchou_month_day!$A$2:$A$906&lt;$C95)*(_6shaozhuchou_month_day!T$2:T$906&gt;0)))</f>
        <v>0</v>
      </c>
      <c r="Q94" s="157">
        <f>IF(G94=0,0,SUMPRODUCT((_6shaozhuchou_month_day!$A$2:$A$906&gt;=$C94)*(_6shaozhuchou_month_day!$A$2:$A$906&lt;$C95),_6shaozhuchou_month_day!U$2:U$906)/SUMPRODUCT((_6shaozhuchou_month_day!$A$2:$A$906&gt;=$C94)*(_6shaozhuchou_month_day!$A$2:$A$906&lt;$C95)*(_6shaozhuchou_month_day!U$2:U$906&lt;0)))</f>
        <v>0</v>
      </c>
      <c r="R94" s="157">
        <f>IF(G94=0,0,SUMPRODUCT((_6shaozhuchou_month_day!$A$2:$A$906&gt;=$C94)*(_6shaozhuchou_month_day!$A$2:$A$906&lt;$C95),_6shaozhuchou_month_day!V$2:V$906)/SUMPRODUCT((_6shaozhuchou_month_day!$A$2:$A$906&gt;=$C94)*(_6shaozhuchou_month_day!$A$2:$A$906&lt;$C95)*(_6shaozhuchou_month_day!V$2:V$906&gt;0)))</f>
        <v>0</v>
      </c>
      <c r="S94" s="157">
        <f>IF(G94=0,0,SUMPRODUCT((_6shaozhuchou_month_day!$A$2:$A$906&gt;=$C94)*(_6shaozhuchou_month_day!$A$2:$A$906&lt;$C95),_6shaozhuchou_month_day!W$2:W$906)/SUMPRODUCT((_6shaozhuchou_month_day!$A$2:$A$906&gt;=$C94)*(_6shaozhuchou_month_day!$A$2:$A$906&lt;$C95)*(_6shaozhuchou_month_day!W$2:W$906&lt;0)))</f>
        <v>0</v>
      </c>
      <c r="T94" s="157" t="str">
        <f>主抽数据!Z98</f>
        <v/>
      </c>
      <c r="U94" s="157" t="str">
        <f>主抽数据!AA98</f>
        <v/>
      </c>
      <c r="V94" s="161">
        <f>查询与汇总!$S$1*M94</f>
        <v>0</v>
      </c>
      <c r="W94" s="162" t="e">
        <f t="shared" si="30"/>
        <v>#VALUE!</v>
      </c>
      <c r="X94" s="187"/>
      <c r="Y94" s="190"/>
      <c r="Z94" s="191"/>
      <c r="AA94" s="173" t="str">
        <f>主抽数据!AB98</f>
        <v/>
      </c>
      <c r="AB94" s="174" t="str">
        <f>主抽数据!AC98</f>
        <v/>
      </c>
      <c r="AC94" s="175" t="e">
        <f t="shared" si="23"/>
        <v>#VALUE!</v>
      </c>
      <c r="AE94" s="134" t="e">
        <f t="shared" si="31"/>
        <v>#VALUE!</v>
      </c>
      <c r="AF94" s="134" t="e">
        <f t="shared" si="32"/>
        <v>#VALUE!</v>
      </c>
      <c r="AG94" s="134">
        <f t="shared" si="33"/>
        <v>0</v>
      </c>
      <c r="AH94" s="134">
        <f t="shared" si="34"/>
        <v>0</v>
      </c>
    </row>
    <row r="95" customHeight="1" spans="1:34">
      <c r="A95" s="145" t="e">
        <f t="shared" si="35"/>
        <v>#VALUE!</v>
      </c>
      <c r="B95" s="146">
        <f t="shared" si="36"/>
        <v>0.666666666666667</v>
      </c>
      <c r="C95" s="145" t="e">
        <f t="shared" si="39"/>
        <v>#VALUE!</v>
      </c>
      <c r="D95" s="146" t="str">
        <f t="shared" si="37"/>
        <v>中班</v>
      </c>
      <c r="E95" s="143">
        <f t="shared" si="38"/>
        <v>1</v>
      </c>
      <c r="F95" s="143" t="str">
        <f t="shared" si="25"/>
        <v>甲班</v>
      </c>
      <c r="G95" s="144">
        <f>SUMPRODUCT((_6shaozhuchou_month_day!$A$2:$A$906&gt;=C95)*(_6shaozhuchou_month_day!$A$2:$A$906&lt;C96),_6shaozhuchou_month_day!$Y$2:$Y$906)/8</f>
        <v>0</v>
      </c>
      <c r="H95" s="144">
        <f t="shared" si="26"/>
        <v>0</v>
      </c>
      <c r="I95" s="153">
        <f t="shared" si="27"/>
        <v>0</v>
      </c>
      <c r="J95" s="154" t="e">
        <f>SUMPRODUCT((主抽数据!$AU$5:$AU$97=$A95)*(主抽数据!$AV$5:$AV$97=$F95),主抽数据!$AK$5:$AK$97)</f>
        <v>#VALUE!</v>
      </c>
      <c r="K95" s="154" t="e">
        <f>SUMPRODUCT((主抽数据!$AU$5:$AU$97=$A95)*(主抽数据!$AV$5:$AV$97=$F95),主抽数据!$AL$5:$AL$97)</f>
        <v>#VALUE!</v>
      </c>
      <c r="L95" s="155" t="e">
        <f t="shared" si="28"/>
        <v>#VALUE!</v>
      </c>
      <c r="M95" s="155">
        <f>SUMPRODUCT((_6shaozhuchou_month_day!$A$2:$A$906&gt;=C95)*(_6shaozhuchou_month_day!$A$2:$A$906&lt;C96),_6shaozhuchou_month_day!$Z$2:$Z$906)</f>
        <v>0</v>
      </c>
      <c r="N95" s="144">
        <f>M95*查询与汇总!$O$1</f>
        <v>0</v>
      </c>
      <c r="O95" s="156">
        <f t="shared" si="29"/>
        <v>0</v>
      </c>
      <c r="P95" s="157">
        <f>IF(G95=0,0,SUMPRODUCT((_6shaozhuchou_month_day!$A$2:$A$906&gt;=$C95)*(_6shaozhuchou_month_day!$A$2:$A$906&lt;$C96),_6shaozhuchou_month_day!T$2:T$906)/SUMPRODUCT((_6shaozhuchou_month_day!$A$2:$A$906&gt;=$C95)*(_6shaozhuchou_month_day!$A$2:$A$906&lt;$C96)*(_6shaozhuchou_month_day!T$2:T$906&gt;0)))</f>
        <v>0</v>
      </c>
      <c r="Q95" s="157">
        <f>IF(G95=0,0,SUMPRODUCT((_6shaozhuchou_month_day!$A$2:$A$906&gt;=$C95)*(_6shaozhuchou_month_day!$A$2:$A$906&lt;$C96),_6shaozhuchou_month_day!U$2:U$906)/SUMPRODUCT((_6shaozhuchou_month_day!$A$2:$A$906&gt;=$C95)*(_6shaozhuchou_month_day!$A$2:$A$906&lt;$C96)*(_6shaozhuchou_month_day!U$2:U$906&lt;0)))</f>
        <v>0</v>
      </c>
      <c r="R95" s="157">
        <f>IF(G95=0,0,SUMPRODUCT((_6shaozhuchou_month_day!$A$2:$A$906&gt;=$C95)*(_6shaozhuchou_month_day!$A$2:$A$906&lt;$C96),_6shaozhuchou_month_day!V$2:V$906)/SUMPRODUCT((_6shaozhuchou_month_day!$A$2:$A$906&gt;=$C95)*(_6shaozhuchou_month_day!$A$2:$A$906&lt;$C96)*(_6shaozhuchou_month_day!V$2:V$906&gt;0)))</f>
        <v>0</v>
      </c>
      <c r="S95" s="157">
        <f>IF(G95=0,0,SUMPRODUCT((_6shaozhuchou_month_day!$A$2:$A$906&gt;=$C95)*(_6shaozhuchou_month_day!$A$2:$A$906&lt;$C96),_6shaozhuchou_month_day!W$2:W$906)/SUMPRODUCT((_6shaozhuchou_month_day!$A$2:$A$906&gt;=$C95)*(_6shaozhuchou_month_day!$A$2:$A$906&lt;$C96)*(_6shaozhuchou_month_day!W$2:W$906&lt;0)))</f>
        <v>0</v>
      </c>
      <c r="T95" s="157" t="e">
        <f>主抽数据!#REF!</f>
        <v>#REF!</v>
      </c>
      <c r="U95" s="157" t="e">
        <f>主抽数据!#REF!</f>
        <v>#REF!</v>
      </c>
      <c r="V95" s="161">
        <f>查询与汇总!$S$1*M95</f>
        <v>0</v>
      </c>
      <c r="W95" s="162" t="e">
        <f t="shared" si="30"/>
        <v>#VALUE!</v>
      </c>
      <c r="X95" s="187"/>
      <c r="Y95" s="190"/>
      <c r="Z95" s="191"/>
      <c r="AA95" s="173" t="e">
        <f>主抽数据!#REF!</f>
        <v>#REF!</v>
      </c>
      <c r="AB95" s="174" t="e">
        <f>主抽数据!#REF!</f>
        <v>#REF!</v>
      </c>
      <c r="AC95" s="175" t="e">
        <f t="shared" si="23"/>
        <v>#VALUE!</v>
      </c>
      <c r="AE95" s="134" t="e">
        <f t="shared" si="31"/>
        <v>#REF!</v>
      </c>
      <c r="AF95" s="134" t="e">
        <f t="shared" si="32"/>
        <v>#REF!</v>
      </c>
      <c r="AG95" s="134">
        <f t="shared" si="33"/>
        <v>0</v>
      </c>
      <c r="AH95" s="134">
        <f t="shared" si="34"/>
        <v>0</v>
      </c>
    </row>
    <row r="96" customHeight="1" spans="1:29">
      <c r="A96" s="145" t="e">
        <f t="shared" si="35"/>
        <v>#VALUE!</v>
      </c>
      <c r="B96" s="146">
        <f t="shared" si="36"/>
        <v>0</v>
      </c>
      <c r="C96" s="145" t="e">
        <f t="shared" si="39"/>
        <v>#VALUE!</v>
      </c>
      <c r="D96" s="146" t="str">
        <f t="shared" si="37"/>
        <v>夜班</v>
      </c>
      <c r="E96" s="143">
        <f t="shared" si="38"/>
        <v>2</v>
      </c>
      <c r="F96" s="143" t="str">
        <f t="shared" si="25"/>
        <v>乙班</v>
      </c>
      <c r="G96" s="144"/>
      <c r="H96" s="144"/>
      <c r="I96" s="153"/>
      <c r="J96" s="154"/>
      <c r="K96" s="154"/>
      <c r="L96" s="155"/>
      <c r="M96" s="155"/>
      <c r="N96" s="144"/>
      <c r="O96" s="156"/>
      <c r="P96" s="157"/>
      <c r="Q96" s="157"/>
      <c r="R96" s="157"/>
      <c r="S96" s="157"/>
      <c r="T96" s="188"/>
      <c r="U96" s="188"/>
      <c r="V96" s="161"/>
      <c r="W96" s="162"/>
      <c r="X96" s="187"/>
      <c r="Y96" s="190"/>
      <c r="Z96" s="191"/>
      <c r="AA96" s="173"/>
      <c r="AB96" s="174"/>
      <c r="AC96" s="175"/>
    </row>
    <row r="97" customHeight="1" spans="1:29">
      <c r="A97" s="183" t="s">
        <v>71</v>
      </c>
      <c r="B97" s="184" t="s">
        <v>71</v>
      </c>
      <c r="C97" s="185"/>
      <c r="D97" s="185"/>
      <c r="E97" s="143"/>
      <c r="F97" s="143"/>
      <c r="G97" s="186"/>
      <c r="H97" s="186"/>
      <c r="I97" s="187">
        <f>SUM(I3:I95)</f>
        <v>0</v>
      </c>
      <c r="J97" s="186" t="e">
        <f>SUM(J3:J95)</f>
        <v>#VALUE!</v>
      </c>
      <c r="K97" s="186" t="e">
        <f>SUM(K3:K95)</f>
        <v>#VALUE!</v>
      </c>
      <c r="L97" s="186" t="e">
        <f>SUM(L3:L95)</f>
        <v>#VALUE!</v>
      </c>
      <c r="M97" s="155">
        <f>SUM(M3:M96)</f>
        <v>0</v>
      </c>
      <c r="N97" s="144">
        <f>M97*0.92</f>
        <v>0</v>
      </c>
      <c r="O97" s="156" t="e">
        <f>L97*1000/N97/5.8</f>
        <v>#VALUE!</v>
      </c>
      <c r="P97" s="185"/>
      <c r="Q97" s="189"/>
      <c r="R97" s="185"/>
      <c r="S97" s="185"/>
      <c r="T97" s="185"/>
      <c r="U97" s="185"/>
      <c r="V97" s="161"/>
      <c r="W97" s="162" t="e">
        <f>O97-V97</f>
        <v>#VALUE!</v>
      </c>
      <c r="X97" s="185">
        <f>SUM(X3:X95)</f>
        <v>0</v>
      </c>
      <c r="Y97" s="185"/>
      <c r="Z97" s="185"/>
      <c r="AA97" s="173"/>
      <c r="AB97" s="174"/>
      <c r="AC97" s="175" t="e">
        <f>SUM(AC3:AC96)</f>
        <v>#VALUE!</v>
      </c>
    </row>
  </sheetData>
  <protectedRanges>
    <protectedRange sqref="M3:M95" name="区域2_1" securityDescriptor=""/>
    <protectedRange sqref="Y10" name="区域1_3_3" securityDescriptor=""/>
  </protectedRanges>
  <mergeCells count="1">
    <mergeCell ref="A1:Z1"/>
  </mergeCells>
  <pageMargins left="0.75" right="0.75" top="1" bottom="1" header="0.5" footer="0.5"/>
  <pageSetup paperSize="9" orientation="portrait"/>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AS767"/>
  <sheetViews>
    <sheetView workbookViewId="0">
      <selection activeCell="H13" sqref="H13"/>
    </sheetView>
  </sheetViews>
  <sheetFormatPr defaultColWidth="9" defaultRowHeight="14.25"/>
  <cols>
    <col min="1" max="1" width="5.25"/>
    <col min="2" max="2" width="3.375"/>
    <col min="3" max="3" width="13"/>
    <col min="4" max="4" width="7.125"/>
    <col min="5" max="6" width="5.25"/>
    <col min="7" max="7" width="19.375"/>
    <col min="8" max="8" width="17.375" customWidth="1"/>
    <col min="9" max="9" width="12.125"/>
    <col min="10" max="10" width="14.375"/>
    <col min="11" max="12" width="12.25"/>
    <col min="13" max="13" width="19.75"/>
    <col min="14" max="14" width="13.5"/>
    <col min="15" max="15" width="10.25"/>
    <col min="16" max="16" width="12.375"/>
    <col min="17" max="17" width="10.25"/>
    <col min="18" max="18" width="12.125"/>
    <col min="19" max="19" width="12.25"/>
    <col min="20" max="20" width="15.25"/>
    <col min="21" max="21" width="16.5"/>
    <col min="22" max="22" width="15.25"/>
    <col min="23" max="23" width="16.5"/>
    <col min="24" max="24" width="15.5"/>
    <col min="25" max="25" width="11.25"/>
    <col min="26" max="26" width="13.125"/>
    <col min="27" max="27" width="11.625" customWidth="1"/>
    <col min="28" max="31" width="12.625" customWidth="1"/>
    <col min="32" max="33" width="13"/>
    <col min="34" max="34" width="23.125" customWidth="1"/>
    <col min="35" max="37" width="13"/>
    <col min="38" max="38" width="8.25"/>
    <col min="39" max="41" width="6.25"/>
    <col min="42" max="43" width="10"/>
    <col min="44" max="44" width="5.25"/>
    <col min="45" max="45" width="7.125" customWidth="1"/>
    <col min="46" max="47" width="12.625"/>
    <col min="49" max="49" width="9.375"/>
    <col min="50" max="50" width="12.625"/>
  </cols>
  <sheetData>
    <row r="1" s="116" customFormat="1" ht="126.75" customHeight="1" spans="1:45">
      <c r="A1" s="117"/>
      <c r="B1" s="117"/>
      <c r="C1" s="117" t="s">
        <v>131</v>
      </c>
      <c r="D1" s="117"/>
      <c r="E1" s="117"/>
      <c r="F1" s="117"/>
      <c r="G1" s="117"/>
      <c r="H1" s="117" t="s">
        <v>132</v>
      </c>
      <c r="I1" s="117" t="s">
        <v>133</v>
      </c>
      <c r="J1" s="117" t="s">
        <v>134</v>
      </c>
      <c r="K1" s="117"/>
      <c r="L1" s="117" t="s">
        <v>135</v>
      </c>
      <c r="M1" s="117" t="s">
        <v>136</v>
      </c>
      <c r="N1" s="117" t="s">
        <v>137</v>
      </c>
      <c r="O1" s="117" t="s">
        <v>138</v>
      </c>
      <c r="P1" s="117" t="s">
        <v>139</v>
      </c>
      <c r="Q1" s="117" t="s">
        <v>140</v>
      </c>
      <c r="R1" s="117" t="s">
        <v>141</v>
      </c>
      <c r="S1" s="117" t="s">
        <v>142</v>
      </c>
      <c r="T1" s="117" t="s">
        <v>143</v>
      </c>
      <c r="U1" s="117" t="s">
        <v>144</v>
      </c>
      <c r="V1" s="117" t="s">
        <v>145</v>
      </c>
      <c r="W1" s="117" t="s">
        <v>146</v>
      </c>
      <c r="X1" s="117" t="s">
        <v>131</v>
      </c>
      <c r="Y1" s="117" t="s">
        <v>147</v>
      </c>
      <c r="Z1" s="117" t="s">
        <v>131</v>
      </c>
      <c r="AA1" s="117" t="s">
        <v>148</v>
      </c>
      <c r="AB1" s="117" t="s">
        <v>149</v>
      </c>
      <c r="AC1" s="116" t="s">
        <v>150</v>
      </c>
      <c r="AD1" s="117" t="s">
        <v>151</v>
      </c>
      <c r="AE1" s="117" t="s">
        <v>152</v>
      </c>
      <c r="AF1" s="117" t="s">
        <v>153</v>
      </c>
      <c r="AG1" s="117" t="s">
        <v>154</v>
      </c>
      <c r="AH1" s="117" t="s">
        <v>155</v>
      </c>
      <c r="AI1" s="117" t="s">
        <v>156</v>
      </c>
      <c r="AJ1" s="117" t="s">
        <v>157</v>
      </c>
      <c r="AK1" s="117" t="s">
        <v>158</v>
      </c>
      <c r="AL1" s="117" t="s">
        <v>131</v>
      </c>
      <c r="AM1" s="117" t="s">
        <v>131</v>
      </c>
      <c r="AN1" s="117" t="s">
        <v>131</v>
      </c>
      <c r="AO1" s="117" t="s">
        <v>131</v>
      </c>
      <c r="AP1" s="117" t="s">
        <v>131</v>
      </c>
      <c r="AQ1" s="117" t="s">
        <v>131</v>
      </c>
      <c r="AR1" s="117" t="s">
        <v>159</v>
      </c>
      <c r="AS1" s="117"/>
    </row>
    <row r="2" spans="1:1">
      <c r="A2" s="118"/>
    </row>
    <row r="3" spans="1:1">
      <c r="A3" s="118"/>
    </row>
    <row r="4" spans="1:1">
      <c r="A4" s="118"/>
    </row>
    <row r="5" spans="1:1">
      <c r="A5" s="118"/>
    </row>
    <row r="6" spans="1:1">
      <c r="A6" s="118"/>
    </row>
    <row r="7" spans="1:1">
      <c r="A7" s="118"/>
    </row>
    <row r="8" spans="1:1">
      <c r="A8" s="118"/>
    </row>
    <row r="9" spans="1:1">
      <c r="A9" s="118"/>
    </row>
    <row r="10" spans="1:1">
      <c r="A10" s="118"/>
    </row>
    <row r="11" spans="1:1">
      <c r="A11" s="118"/>
    </row>
    <row r="12" spans="1:1">
      <c r="A12" s="118"/>
    </row>
    <row r="13" spans="1:1">
      <c r="A13" s="118"/>
    </row>
    <row r="14" spans="1:1">
      <c r="A14" s="118"/>
    </row>
    <row r="15" spans="1:1">
      <c r="A15" s="118"/>
    </row>
    <row r="16" spans="1:1">
      <c r="A16" s="118"/>
    </row>
    <row r="17" spans="1:1">
      <c r="A17" s="118"/>
    </row>
    <row r="18" spans="1:1">
      <c r="A18" s="118"/>
    </row>
    <row r="19" spans="1:1">
      <c r="A19" s="118"/>
    </row>
    <row r="20" spans="1:1">
      <c r="A20" s="118"/>
    </row>
    <row r="21" spans="1:1">
      <c r="A21" s="118"/>
    </row>
    <row r="22" spans="1:1">
      <c r="A22" s="118"/>
    </row>
    <row r="23" spans="1:1">
      <c r="A23" s="118"/>
    </row>
    <row r="24" spans="1:1">
      <c r="A24" s="118"/>
    </row>
    <row r="25" spans="1:1">
      <c r="A25" s="118"/>
    </row>
    <row r="26" spans="1:1">
      <c r="A26" s="118"/>
    </row>
    <row r="27" spans="1:1">
      <c r="A27" s="118"/>
    </row>
    <row r="28" spans="1:1">
      <c r="A28" s="118"/>
    </row>
    <row r="29" spans="1:1">
      <c r="A29" s="118"/>
    </row>
    <row r="30" spans="1:1">
      <c r="A30" s="118"/>
    </row>
    <row r="31" spans="1:1">
      <c r="A31" s="118"/>
    </row>
    <row r="32" spans="1:1">
      <c r="A32" s="118"/>
    </row>
    <row r="33" spans="1:1">
      <c r="A33" s="118"/>
    </row>
    <row r="34" spans="1:1">
      <c r="A34" s="118"/>
    </row>
    <row r="35" spans="1:1">
      <c r="A35" s="118"/>
    </row>
    <row r="36" spans="1:1">
      <c r="A36" s="118"/>
    </row>
    <row r="37" spans="1:1">
      <c r="A37" s="118"/>
    </row>
    <row r="38" spans="1:1">
      <c r="A38" s="118"/>
    </row>
    <row r="39" spans="1:1">
      <c r="A39" s="118"/>
    </row>
    <row r="40" spans="1:1">
      <c r="A40" s="118"/>
    </row>
    <row r="41" spans="1:1">
      <c r="A41" s="118"/>
    </row>
    <row r="42" spans="1:1">
      <c r="A42" s="118"/>
    </row>
    <row r="43" spans="1:1">
      <c r="A43" s="118"/>
    </row>
    <row r="44" spans="1:1">
      <c r="A44" s="118"/>
    </row>
    <row r="45" spans="1:1">
      <c r="A45" s="118"/>
    </row>
    <row r="46" spans="1:1">
      <c r="A46" s="118"/>
    </row>
    <row r="47" spans="1:1">
      <c r="A47" s="118"/>
    </row>
    <row r="48" spans="1:1">
      <c r="A48" s="118"/>
    </row>
    <row r="49" spans="1:1">
      <c r="A49" s="118"/>
    </row>
    <row r="50" spans="1:1">
      <c r="A50" s="118"/>
    </row>
    <row r="51" spans="1:1">
      <c r="A51" s="118"/>
    </row>
    <row r="52" spans="1:1">
      <c r="A52" s="118"/>
    </row>
    <row r="53" spans="1:1">
      <c r="A53" s="118"/>
    </row>
    <row r="54" spans="1:1">
      <c r="A54" s="118"/>
    </row>
    <row r="55" spans="1:1">
      <c r="A55" s="118"/>
    </row>
    <row r="56" spans="1:1">
      <c r="A56" s="118"/>
    </row>
    <row r="57" spans="1:1">
      <c r="A57" s="118"/>
    </row>
    <row r="58" spans="1:1">
      <c r="A58" s="118"/>
    </row>
    <row r="59" spans="1:1">
      <c r="A59" s="118"/>
    </row>
    <row r="60" spans="1:1">
      <c r="A60" s="118"/>
    </row>
    <row r="61" spans="1:1">
      <c r="A61" s="118"/>
    </row>
    <row r="62" spans="1:1">
      <c r="A62" s="118"/>
    </row>
    <row r="63" spans="1:1">
      <c r="A63" s="118"/>
    </row>
    <row r="64" spans="1:1">
      <c r="A64" s="118"/>
    </row>
    <row r="65" spans="1:1">
      <c r="A65" s="118"/>
    </row>
    <row r="66" spans="1:1">
      <c r="A66" s="118"/>
    </row>
    <row r="67" spans="1:1">
      <c r="A67" s="118"/>
    </row>
    <row r="68" spans="1:1">
      <c r="A68" s="118"/>
    </row>
    <row r="69" spans="1:1">
      <c r="A69" s="118"/>
    </row>
    <row r="70" spans="1:1">
      <c r="A70" s="118"/>
    </row>
    <row r="71" spans="1:1">
      <c r="A71" s="118"/>
    </row>
    <row r="72" spans="1:1">
      <c r="A72" s="118"/>
    </row>
    <row r="73" spans="1:1">
      <c r="A73" s="118"/>
    </row>
    <row r="74" spans="1:1">
      <c r="A74" s="118"/>
    </row>
    <row r="75" spans="1:1">
      <c r="A75" s="118"/>
    </row>
    <row r="76" spans="1:1">
      <c r="A76" s="118"/>
    </row>
    <row r="77" spans="1:1">
      <c r="A77" s="118"/>
    </row>
    <row r="78" spans="1:1">
      <c r="A78" s="118"/>
    </row>
    <row r="79" spans="1:1">
      <c r="A79" s="118"/>
    </row>
    <row r="80" spans="1:1">
      <c r="A80" s="118"/>
    </row>
    <row r="81" spans="1:1">
      <c r="A81" s="118"/>
    </row>
    <row r="82" spans="1:1">
      <c r="A82" s="118"/>
    </row>
    <row r="83" spans="1:1">
      <c r="A83" s="118"/>
    </row>
    <row r="84" spans="1:1">
      <c r="A84" s="118"/>
    </row>
    <row r="85" spans="1:1">
      <c r="A85" s="118"/>
    </row>
    <row r="86" spans="1:1">
      <c r="A86" s="118"/>
    </row>
    <row r="87" spans="1:1">
      <c r="A87" s="118"/>
    </row>
    <row r="88" spans="1:1">
      <c r="A88" s="118"/>
    </row>
    <row r="89" spans="1:1">
      <c r="A89" s="118"/>
    </row>
    <row r="90" spans="1:1">
      <c r="A90" s="118"/>
    </row>
    <row r="91" spans="1:1">
      <c r="A91" s="118"/>
    </row>
    <row r="92" spans="1:1">
      <c r="A92" s="118"/>
    </row>
    <row r="93" spans="1:1">
      <c r="A93" s="118"/>
    </row>
    <row r="94" spans="1:1">
      <c r="A94" s="118"/>
    </row>
    <row r="95" spans="1:1">
      <c r="A95" s="118"/>
    </row>
    <row r="96" spans="1:1">
      <c r="A96" s="118"/>
    </row>
    <row r="97" spans="1:1">
      <c r="A97" s="118"/>
    </row>
    <row r="98" spans="1:1">
      <c r="A98" s="118"/>
    </row>
    <row r="99" spans="1:1">
      <c r="A99" s="118"/>
    </row>
    <row r="100" spans="1:1">
      <c r="A100" s="118"/>
    </row>
    <row r="101" spans="1:1">
      <c r="A101" s="118"/>
    </row>
    <row r="102" spans="1:1">
      <c r="A102" s="118"/>
    </row>
    <row r="103" spans="1:1">
      <c r="A103" s="118"/>
    </row>
    <row r="104" spans="1:1">
      <c r="A104" s="118"/>
    </row>
    <row r="105" spans="1:1">
      <c r="A105" s="118"/>
    </row>
    <row r="106" spans="1:1">
      <c r="A106" s="118"/>
    </row>
    <row r="107" spans="1:1">
      <c r="A107" s="118"/>
    </row>
    <row r="108" spans="1:1">
      <c r="A108" s="118"/>
    </row>
    <row r="109" spans="1:1">
      <c r="A109" s="118"/>
    </row>
    <row r="110" spans="1:1">
      <c r="A110" s="118"/>
    </row>
    <row r="111" spans="1:1">
      <c r="A111" s="118"/>
    </row>
    <row r="112" spans="1:1">
      <c r="A112" s="118"/>
    </row>
    <row r="113" spans="1:1">
      <c r="A113" s="118"/>
    </row>
    <row r="114" spans="1:1">
      <c r="A114" s="118"/>
    </row>
    <row r="115" spans="1:1">
      <c r="A115" s="118"/>
    </row>
    <row r="116" spans="1:1">
      <c r="A116" s="118"/>
    </row>
    <row r="117" spans="1:1">
      <c r="A117" s="118"/>
    </row>
    <row r="118" spans="1:1">
      <c r="A118" s="118"/>
    </row>
    <row r="119" spans="1:1">
      <c r="A119" s="118"/>
    </row>
    <row r="120" spans="1:1">
      <c r="A120" s="118"/>
    </row>
    <row r="121" spans="1:1">
      <c r="A121" s="118"/>
    </row>
    <row r="122" spans="1:1">
      <c r="A122" s="118"/>
    </row>
    <row r="123" spans="1:1">
      <c r="A123" s="118"/>
    </row>
    <row r="124" spans="1:1">
      <c r="A124" s="118"/>
    </row>
    <row r="125" spans="1:1">
      <c r="A125" s="118"/>
    </row>
    <row r="126" spans="1:1">
      <c r="A126" s="118"/>
    </row>
    <row r="127" spans="1:1">
      <c r="A127" s="118"/>
    </row>
    <row r="128" spans="1:1">
      <c r="A128" s="118"/>
    </row>
    <row r="129" spans="1:1">
      <c r="A129" s="118"/>
    </row>
    <row r="130" spans="1:1">
      <c r="A130" s="118"/>
    </row>
    <row r="131" spans="1:1">
      <c r="A131" s="118"/>
    </row>
    <row r="132" spans="1:1">
      <c r="A132" s="118"/>
    </row>
    <row r="133" spans="1:1">
      <c r="A133" s="118"/>
    </row>
    <row r="134" spans="1:1">
      <c r="A134" s="118"/>
    </row>
    <row r="135" spans="1:1">
      <c r="A135" s="118"/>
    </row>
    <row r="136" spans="1:1">
      <c r="A136" s="118"/>
    </row>
    <row r="137" spans="1:1">
      <c r="A137" s="118"/>
    </row>
    <row r="138" spans="1:1">
      <c r="A138" s="118"/>
    </row>
    <row r="139" spans="1:1">
      <c r="A139" s="118"/>
    </row>
    <row r="140" spans="1:1">
      <c r="A140" s="118"/>
    </row>
    <row r="141" spans="1:1">
      <c r="A141" s="118"/>
    </row>
    <row r="142" spans="1:1">
      <c r="A142" s="118"/>
    </row>
    <row r="143" spans="1:1">
      <c r="A143" s="118"/>
    </row>
    <row r="144" spans="1:1">
      <c r="A144" s="118"/>
    </row>
    <row r="145" spans="1:1">
      <c r="A145" s="118"/>
    </row>
    <row r="146" spans="1:1">
      <c r="A146" s="118"/>
    </row>
    <row r="147" spans="1:1">
      <c r="A147" s="118"/>
    </row>
    <row r="148" spans="1:1">
      <c r="A148" s="118"/>
    </row>
    <row r="149" spans="1:1">
      <c r="A149" s="118"/>
    </row>
    <row r="150" spans="1:1">
      <c r="A150" s="118"/>
    </row>
    <row r="151" spans="1:1">
      <c r="A151" s="118"/>
    </row>
    <row r="152" spans="1:1">
      <c r="A152" s="118"/>
    </row>
    <row r="153" spans="1:1">
      <c r="A153" s="118"/>
    </row>
    <row r="154" spans="1:1">
      <c r="A154" s="118"/>
    </row>
    <row r="155" spans="1:1">
      <c r="A155" s="118"/>
    </row>
    <row r="156" spans="1:1">
      <c r="A156" s="118"/>
    </row>
    <row r="157" spans="1:1">
      <c r="A157" s="118"/>
    </row>
    <row r="158" spans="1:1">
      <c r="A158" s="118"/>
    </row>
    <row r="159" spans="1:1">
      <c r="A159" s="118"/>
    </row>
    <row r="160" spans="1:1">
      <c r="A160" s="118"/>
    </row>
    <row r="161" spans="1:1">
      <c r="A161" s="118"/>
    </row>
    <row r="162" spans="1:1">
      <c r="A162" s="118"/>
    </row>
    <row r="163" spans="1:1">
      <c r="A163" s="118"/>
    </row>
    <row r="164" spans="1:1">
      <c r="A164" s="118"/>
    </row>
    <row r="165" spans="1:1">
      <c r="A165" s="118"/>
    </row>
    <row r="166" spans="1:1">
      <c r="A166" s="118"/>
    </row>
    <row r="167" spans="1:1">
      <c r="A167" s="118"/>
    </row>
    <row r="168" spans="1:1">
      <c r="A168" s="118"/>
    </row>
    <row r="169" spans="1:1">
      <c r="A169" s="118"/>
    </row>
    <row r="170" spans="1:1">
      <c r="A170" s="118"/>
    </row>
    <row r="171" spans="1:1">
      <c r="A171" s="118"/>
    </row>
    <row r="172" spans="1:1">
      <c r="A172" s="118"/>
    </row>
    <row r="173" spans="1:1">
      <c r="A173" s="118"/>
    </row>
    <row r="174" spans="1:1">
      <c r="A174" s="118"/>
    </row>
    <row r="175" spans="1:1">
      <c r="A175" s="118"/>
    </row>
    <row r="176" spans="1:1">
      <c r="A176" s="118"/>
    </row>
    <row r="177" spans="1:1">
      <c r="A177" s="118"/>
    </row>
    <row r="178" spans="1:1">
      <c r="A178" s="118"/>
    </row>
    <row r="179" spans="1:1">
      <c r="A179" s="118"/>
    </row>
    <row r="180" spans="1:1">
      <c r="A180" s="118"/>
    </row>
    <row r="181" spans="1:1">
      <c r="A181" s="118"/>
    </row>
    <row r="182" spans="1:1">
      <c r="A182" s="118"/>
    </row>
    <row r="183" spans="1:1">
      <c r="A183" s="118"/>
    </row>
    <row r="184" spans="1:1">
      <c r="A184" s="118"/>
    </row>
    <row r="185" spans="1:1">
      <c r="A185" s="118"/>
    </row>
    <row r="186" spans="1:1">
      <c r="A186" s="118"/>
    </row>
    <row r="187" spans="1:1">
      <c r="A187" s="118"/>
    </row>
    <row r="188" spans="1:1">
      <c r="A188" s="118"/>
    </row>
    <row r="189" spans="1:1">
      <c r="A189" s="118"/>
    </row>
    <row r="190" spans="1:1">
      <c r="A190" s="118"/>
    </row>
    <row r="191" spans="1:1">
      <c r="A191" s="118"/>
    </row>
    <row r="192" spans="1:1">
      <c r="A192" s="118"/>
    </row>
    <row r="193" spans="1:1">
      <c r="A193" s="118"/>
    </row>
    <row r="194" spans="1:1">
      <c r="A194" s="118"/>
    </row>
    <row r="195" spans="1:1">
      <c r="A195" s="118"/>
    </row>
    <row r="196" spans="1:1">
      <c r="A196" s="118"/>
    </row>
    <row r="197" spans="1:1">
      <c r="A197" s="118"/>
    </row>
    <row r="198" spans="1:1">
      <c r="A198" s="118"/>
    </row>
    <row r="199" spans="1:1">
      <c r="A199" s="118"/>
    </row>
    <row r="200" spans="1:1">
      <c r="A200" s="118"/>
    </row>
    <row r="201" spans="1:1">
      <c r="A201" s="118"/>
    </row>
    <row r="202" spans="1:1">
      <c r="A202" s="118"/>
    </row>
    <row r="203" spans="1:1">
      <c r="A203" s="118"/>
    </row>
    <row r="204" spans="1:1">
      <c r="A204" s="118"/>
    </row>
    <row r="205" spans="1:1">
      <c r="A205" s="118"/>
    </row>
    <row r="206" spans="1:1">
      <c r="A206" s="118"/>
    </row>
    <row r="207" spans="1:1">
      <c r="A207" s="118"/>
    </row>
    <row r="208" spans="1:1">
      <c r="A208" s="118"/>
    </row>
    <row r="209" spans="1:1">
      <c r="A209" s="118"/>
    </row>
    <row r="210" spans="1:1">
      <c r="A210" s="118"/>
    </row>
    <row r="211" spans="1:1">
      <c r="A211" s="118"/>
    </row>
    <row r="212" spans="1:1">
      <c r="A212" s="118"/>
    </row>
    <row r="213" spans="1:1">
      <c r="A213" s="118"/>
    </row>
    <row r="214" spans="1:1">
      <c r="A214" s="118"/>
    </row>
    <row r="215" spans="1:1">
      <c r="A215" s="118"/>
    </row>
    <row r="216" spans="1:1">
      <c r="A216" s="118"/>
    </row>
    <row r="217" spans="1:1">
      <c r="A217" s="118"/>
    </row>
    <row r="218" spans="1:1">
      <c r="A218" s="118"/>
    </row>
    <row r="219" spans="1:1">
      <c r="A219" s="118"/>
    </row>
    <row r="220" spans="1:1">
      <c r="A220" s="118"/>
    </row>
    <row r="221" spans="1:1">
      <c r="A221" s="118"/>
    </row>
    <row r="222" spans="1:1">
      <c r="A222" s="118"/>
    </row>
    <row r="223" spans="1:1">
      <c r="A223" s="118"/>
    </row>
    <row r="224" spans="1:1">
      <c r="A224" s="118"/>
    </row>
    <row r="225" spans="1:1">
      <c r="A225" s="118"/>
    </row>
    <row r="226" spans="1:1">
      <c r="A226" s="118"/>
    </row>
    <row r="227" spans="1:1">
      <c r="A227" s="118"/>
    </row>
    <row r="228" spans="1:1">
      <c r="A228" s="118"/>
    </row>
    <row r="229" spans="1:1">
      <c r="A229" s="118"/>
    </row>
    <row r="230" spans="1:1">
      <c r="A230" s="118"/>
    </row>
    <row r="231" spans="1:1">
      <c r="A231" s="118"/>
    </row>
    <row r="232" spans="1:1">
      <c r="A232" s="118"/>
    </row>
    <row r="233" spans="1:1">
      <c r="A233" s="118"/>
    </row>
    <row r="234" spans="1:1">
      <c r="A234" s="118"/>
    </row>
    <row r="235" spans="1:1">
      <c r="A235" s="118"/>
    </row>
    <row r="236" spans="1:1">
      <c r="A236" s="118"/>
    </row>
    <row r="237" spans="1:1">
      <c r="A237" s="118"/>
    </row>
    <row r="238" spans="1:1">
      <c r="A238" s="118"/>
    </row>
    <row r="239" spans="1:1">
      <c r="A239" s="118"/>
    </row>
    <row r="240" spans="1:1">
      <c r="A240" s="118"/>
    </row>
    <row r="241" spans="1:1">
      <c r="A241" s="118"/>
    </row>
    <row r="242" spans="1:1">
      <c r="A242" s="118"/>
    </row>
    <row r="243" spans="1:1">
      <c r="A243" s="118"/>
    </row>
    <row r="244" spans="1:1">
      <c r="A244" s="118"/>
    </row>
    <row r="245" spans="1:1">
      <c r="A245" s="118"/>
    </row>
    <row r="246" spans="1:1">
      <c r="A246" s="118"/>
    </row>
    <row r="247" spans="1:1">
      <c r="A247" s="118"/>
    </row>
    <row r="248" spans="1:1">
      <c r="A248" s="118"/>
    </row>
    <row r="249" spans="1:1">
      <c r="A249" s="118"/>
    </row>
    <row r="250" spans="1:1">
      <c r="A250" s="118"/>
    </row>
    <row r="251" spans="1:1">
      <c r="A251" s="118"/>
    </row>
    <row r="252" spans="1:1">
      <c r="A252" s="118"/>
    </row>
    <row r="253" spans="1:1">
      <c r="A253" s="118"/>
    </row>
    <row r="254" spans="1:1">
      <c r="A254" s="118"/>
    </row>
    <row r="255" spans="1:1">
      <c r="A255" s="118"/>
    </row>
    <row r="256" spans="1:1">
      <c r="A256" s="118"/>
    </row>
    <row r="257" spans="1:1">
      <c r="A257" s="118"/>
    </row>
    <row r="258" spans="1:1">
      <c r="A258" s="118"/>
    </row>
    <row r="259" spans="1:1">
      <c r="A259" s="118"/>
    </row>
    <row r="260" spans="1:1">
      <c r="A260" s="118"/>
    </row>
    <row r="261" spans="1:1">
      <c r="A261" s="118"/>
    </row>
    <row r="262" spans="1:1">
      <c r="A262" s="118"/>
    </row>
    <row r="263" spans="1:1">
      <c r="A263" s="118"/>
    </row>
    <row r="264" spans="1:1">
      <c r="A264" s="118"/>
    </row>
    <row r="265" spans="1:1">
      <c r="A265" s="118"/>
    </row>
    <row r="266" spans="1:1">
      <c r="A266" s="118"/>
    </row>
    <row r="267" spans="1:1">
      <c r="A267" s="118"/>
    </row>
    <row r="268" spans="1:1">
      <c r="A268" s="118"/>
    </row>
    <row r="269" spans="1:1">
      <c r="A269" s="118"/>
    </row>
    <row r="270" spans="1:1">
      <c r="A270" s="118"/>
    </row>
    <row r="271" spans="1:1">
      <c r="A271" s="118"/>
    </row>
    <row r="272" spans="1:1">
      <c r="A272" s="118"/>
    </row>
    <row r="273" spans="1:1">
      <c r="A273" s="118"/>
    </row>
    <row r="274" spans="1:1">
      <c r="A274" s="118"/>
    </row>
    <row r="275" spans="1:1">
      <c r="A275" s="118"/>
    </row>
    <row r="276" spans="1:1">
      <c r="A276" s="118"/>
    </row>
    <row r="277" spans="1:1">
      <c r="A277" s="118"/>
    </row>
    <row r="278" spans="1:1">
      <c r="A278" s="118"/>
    </row>
    <row r="279" spans="1:1">
      <c r="A279" s="118"/>
    </row>
    <row r="280" spans="1:1">
      <c r="A280" s="118"/>
    </row>
    <row r="281" spans="1:1">
      <c r="A281" s="118"/>
    </row>
    <row r="282" spans="1:1">
      <c r="A282" s="118"/>
    </row>
    <row r="283" spans="1:1">
      <c r="A283" s="118"/>
    </row>
    <row r="284" spans="1:1">
      <c r="A284" s="118"/>
    </row>
    <row r="285" spans="1:1">
      <c r="A285" s="118"/>
    </row>
    <row r="286" spans="1:1">
      <c r="A286" s="118"/>
    </row>
    <row r="287" spans="1:1">
      <c r="A287" s="118"/>
    </row>
    <row r="288" spans="1:1">
      <c r="A288" s="118"/>
    </row>
    <row r="289" spans="1:1">
      <c r="A289" s="118"/>
    </row>
    <row r="290" spans="1:1">
      <c r="A290" s="118"/>
    </row>
    <row r="291" spans="1:1">
      <c r="A291" s="118"/>
    </row>
    <row r="292" spans="1:1">
      <c r="A292" s="118"/>
    </row>
    <row r="293" spans="1:1">
      <c r="A293" s="118"/>
    </row>
    <row r="294" spans="1:1">
      <c r="A294" s="118"/>
    </row>
    <row r="295" spans="1:1">
      <c r="A295" s="118"/>
    </row>
    <row r="296" spans="1:1">
      <c r="A296" s="118"/>
    </row>
    <row r="297" spans="1:1">
      <c r="A297" s="118"/>
    </row>
    <row r="298" spans="1:1">
      <c r="A298" s="118"/>
    </row>
    <row r="299" spans="1:1">
      <c r="A299" s="118"/>
    </row>
    <row r="300" spans="1:1">
      <c r="A300" s="118"/>
    </row>
    <row r="301" spans="1:1">
      <c r="A301" s="118"/>
    </row>
    <row r="302" spans="1:1">
      <c r="A302" s="118"/>
    </row>
    <row r="303" spans="1:1">
      <c r="A303" s="118"/>
    </row>
    <row r="304" spans="1:1">
      <c r="A304" s="118"/>
    </row>
    <row r="305" spans="1:1">
      <c r="A305" s="118"/>
    </row>
    <row r="306" spans="1:1">
      <c r="A306" s="118"/>
    </row>
    <row r="307" spans="1:1">
      <c r="A307" s="118"/>
    </row>
    <row r="308" spans="1:1">
      <c r="A308" s="118"/>
    </row>
    <row r="309" spans="1:1">
      <c r="A309" s="118"/>
    </row>
    <row r="310" spans="1:1">
      <c r="A310" s="118"/>
    </row>
    <row r="311" spans="1:1">
      <c r="A311" s="118"/>
    </row>
    <row r="312" spans="1:1">
      <c r="A312" s="118"/>
    </row>
    <row r="313" spans="1:1">
      <c r="A313" s="118"/>
    </row>
    <row r="314" spans="1:1">
      <c r="A314" s="118"/>
    </row>
    <row r="315" spans="1:1">
      <c r="A315" s="118"/>
    </row>
    <row r="316" spans="1:1">
      <c r="A316" s="118"/>
    </row>
    <row r="317" spans="1:1">
      <c r="A317" s="118"/>
    </row>
    <row r="318" spans="1:1">
      <c r="A318" s="118"/>
    </row>
    <row r="319" spans="1:1">
      <c r="A319" s="118"/>
    </row>
    <row r="320" spans="1:1">
      <c r="A320" s="118"/>
    </row>
    <row r="321" spans="1:1">
      <c r="A321" s="118"/>
    </row>
    <row r="322" spans="1:1">
      <c r="A322" s="118"/>
    </row>
    <row r="323" spans="1:1">
      <c r="A323" s="118"/>
    </row>
    <row r="324" spans="1:1">
      <c r="A324" s="118"/>
    </row>
    <row r="325" spans="1:1">
      <c r="A325" s="118"/>
    </row>
    <row r="326" spans="1:1">
      <c r="A326" s="118"/>
    </row>
    <row r="327" spans="1:1">
      <c r="A327" s="118"/>
    </row>
    <row r="328" spans="1:1">
      <c r="A328" s="118"/>
    </row>
    <row r="329" spans="1:1">
      <c r="A329" s="118"/>
    </row>
    <row r="330" spans="1:1">
      <c r="A330" s="118"/>
    </row>
    <row r="331" spans="1:1">
      <c r="A331" s="118"/>
    </row>
    <row r="332" spans="1:1">
      <c r="A332" s="118"/>
    </row>
    <row r="333" spans="1:1">
      <c r="A333" s="118"/>
    </row>
    <row r="334" spans="1:1">
      <c r="A334" s="118"/>
    </row>
    <row r="335" spans="1:1">
      <c r="A335" s="118"/>
    </row>
    <row r="336" spans="1:1">
      <c r="A336" s="118"/>
    </row>
    <row r="337" spans="1:1">
      <c r="A337" s="118"/>
    </row>
    <row r="338" spans="1:1">
      <c r="A338" s="118"/>
    </row>
    <row r="339" spans="1:1">
      <c r="A339" s="118"/>
    </row>
    <row r="340" spans="1:1">
      <c r="A340" s="118"/>
    </row>
    <row r="341" spans="1:1">
      <c r="A341" s="118"/>
    </row>
    <row r="342" spans="1:1">
      <c r="A342" s="118"/>
    </row>
    <row r="343" spans="1:1">
      <c r="A343" s="118"/>
    </row>
    <row r="344" spans="1:1">
      <c r="A344" s="118"/>
    </row>
    <row r="345" spans="1:1">
      <c r="A345" s="118"/>
    </row>
    <row r="346" spans="1:1">
      <c r="A346" s="118"/>
    </row>
    <row r="347" spans="1:1">
      <c r="A347" s="118"/>
    </row>
    <row r="348" spans="1:1">
      <c r="A348" s="118"/>
    </row>
    <row r="349" spans="1:1">
      <c r="A349" s="118"/>
    </row>
    <row r="350" spans="1:1">
      <c r="A350" s="118"/>
    </row>
    <row r="351" spans="1:1">
      <c r="A351" s="118"/>
    </row>
    <row r="352" spans="1:1">
      <c r="A352" s="118"/>
    </row>
    <row r="353" spans="1:1">
      <c r="A353" s="118"/>
    </row>
    <row r="354" spans="1:1">
      <c r="A354" s="118"/>
    </row>
    <row r="355" spans="1:1">
      <c r="A355" s="118"/>
    </row>
    <row r="356" spans="1:1">
      <c r="A356" s="118"/>
    </row>
    <row r="357" spans="1:1">
      <c r="A357" s="118"/>
    </row>
    <row r="358" spans="1:1">
      <c r="A358" s="118"/>
    </row>
    <row r="359" spans="1:1">
      <c r="A359" s="118"/>
    </row>
    <row r="360" spans="1:1">
      <c r="A360" s="118"/>
    </row>
    <row r="361" spans="1:1">
      <c r="A361" s="118"/>
    </row>
    <row r="362" spans="1:1">
      <c r="A362" s="118"/>
    </row>
    <row r="363" spans="1:1">
      <c r="A363" s="118"/>
    </row>
    <row r="364" spans="1:1">
      <c r="A364" s="118"/>
    </row>
    <row r="365" spans="1:1">
      <c r="A365" s="118"/>
    </row>
    <row r="366" spans="1:1">
      <c r="A366" s="118"/>
    </row>
    <row r="367" spans="1:1">
      <c r="A367" s="118"/>
    </row>
    <row r="368" spans="1:1">
      <c r="A368" s="118"/>
    </row>
    <row r="369" spans="1:1">
      <c r="A369" s="118"/>
    </row>
    <row r="370" spans="1:1">
      <c r="A370" s="118"/>
    </row>
    <row r="371" spans="1:1">
      <c r="A371" s="118"/>
    </row>
    <row r="372" spans="1:1">
      <c r="A372" s="118"/>
    </row>
    <row r="373" spans="1:1">
      <c r="A373" s="118"/>
    </row>
    <row r="374" spans="1:1">
      <c r="A374" s="118"/>
    </row>
    <row r="375" spans="1:1">
      <c r="A375" s="118"/>
    </row>
    <row r="376" spans="1:1">
      <c r="A376" s="118"/>
    </row>
    <row r="377" spans="1:1">
      <c r="A377" s="118"/>
    </row>
    <row r="378" spans="1:1">
      <c r="A378" s="118"/>
    </row>
    <row r="379" spans="1:1">
      <c r="A379" s="118"/>
    </row>
    <row r="380" spans="1:1">
      <c r="A380" s="118"/>
    </row>
    <row r="381" spans="1:1">
      <c r="A381" s="118"/>
    </row>
    <row r="382" spans="1:1">
      <c r="A382" s="118"/>
    </row>
    <row r="383" spans="1:1">
      <c r="A383" s="118"/>
    </row>
    <row r="384" spans="1:1">
      <c r="A384" s="118"/>
    </row>
    <row r="385" spans="1:1">
      <c r="A385" s="118"/>
    </row>
    <row r="386" spans="1:1">
      <c r="A386" s="118"/>
    </row>
    <row r="387" spans="1:1">
      <c r="A387" s="118"/>
    </row>
    <row r="388" spans="1:1">
      <c r="A388" s="118"/>
    </row>
    <row r="389" spans="1:1">
      <c r="A389" s="118"/>
    </row>
    <row r="390" spans="1:1">
      <c r="A390" s="118"/>
    </row>
    <row r="391" spans="1:1">
      <c r="A391" s="118"/>
    </row>
    <row r="392" spans="1:1">
      <c r="A392" s="118"/>
    </row>
    <row r="393" spans="1:1">
      <c r="A393" s="118"/>
    </row>
    <row r="394" spans="1:1">
      <c r="A394" s="118"/>
    </row>
    <row r="395" spans="1:1">
      <c r="A395" s="118"/>
    </row>
    <row r="396" spans="1:1">
      <c r="A396" s="118"/>
    </row>
    <row r="397" spans="1:1">
      <c r="A397" s="118"/>
    </row>
    <row r="398" spans="1:1">
      <c r="A398" s="118"/>
    </row>
    <row r="399" spans="1:1">
      <c r="A399" s="118"/>
    </row>
    <row r="400" spans="1:1">
      <c r="A400" s="118"/>
    </row>
    <row r="401" spans="1:1">
      <c r="A401" s="118"/>
    </row>
    <row r="402" spans="1:1">
      <c r="A402" s="118"/>
    </row>
    <row r="403" spans="1:1">
      <c r="A403" s="118"/>
    </row>
    <row r="404" spans="1:1">
      <c r="A404" s="118"/>
    </row>
    <row r="405" spans="1:1">
      <c r="A405" s="118"/>
    </row>
    <row r="406" spans="1:1">
      <c r="A406" s="118"/>
    </row>
    <row r="407" spans="1:1">
      <c r="A407" s="118"/>
    </row>
    <row r="408" spans="1:1">
      <c r="A408" s="118"/>
    </row>
    <row r="409" spans="1:1">
      <c r="A409" s="118"/>
    </row>
    <row r="410" spans="1:1">
      <c r="A410" s="118"/>
    </row>
    <row r="411" spans="1:1">
      <c r="A411" s="118"/>
    </row>
    <row r="412" spans="1:1">
      <c r="A412" s="118"/>
    </row>
    <row r="413" spans="1:1">
      <c r="A413" s="118"/>
    </row>
    <row r="414" spans="1:1">
      <c r="A414" s="118"/>
    </row>
    <row r="415" spans="1:1">
      <c r="A415" s="118"/>
    </row>
    <row r="416" spans="1:1">
      <c r="A416" s="118"/>
    </row>
    <row r="417" spans="1:1">
      <c r="A417" s="118"/>
    </row>
    <row r="418" spans="1:1">
      <c r="A418" s="118"/>
    </row>
    <row r="419" spans="1:1">
      <c r="A419" s="118"/>
    </row>
    <row r="420" spans="1:1">
      <c r="A420" s="118"/>
    </row>
    <row r="421" spans="1:1">
      <c r="A421" s="118"/>
    </row>
    <row r="422" spans="1:1">
      <c r="A422" s="118"/>
    </row>
    <row r="423" spans="1:1">
      <c r="A423" s="118"/>
    </row>
    <row r="424" spans="1:1">
      <c r="A424" s="118"/>
    </row>
    <row r="425" spans="1:1">
      <c r="A425" s="118"/>
    </row>
    <row r="426" spans="1:1">
      <c r="A426" s="118"/>
    </row>
    <row r="427" spans="1:1">
      <c r="A427" s="118"/>
    </row>
    <row r="428" spans="1:1">
      <c r="A428" s="118"/>
    </row>
    <row r="429" spans="1:1">
      <c r="A429" s="118"/>
    </row>
    <row r="430" spans="1:1">
      <c r="A430" s="118"/>
    </row>
    <row r="431" spans="1:1">
      <c r="A431" s="118"/>
    </row>
    <row r="432" spans="1:1">
      <c r="A432" s="118"/>
    </row>
    <row r="433" spans="1:1">
      <c r="A433" s="118"/>
    </row>
    <row r="434" spans="1:1">
      <c r="A434" s="118"/>
    </row>
    <row r="435" spans="1:1">
      <c r="A435" s="118"/>
    </row>
    <row r="436" spans="1:1">
      <c r="A436" s="118"/>
    </row>
    <row r="437" spans="1:1">
      <c r="A437" s="118"/>
    </row>
    <row r="438" spans="1:1">
      <c r="A438" s="118"/>
    </row>
    <row r="439" spans="1:1">
      <c r="A439" s="118"/>
    </row>
    <row r="440" spans="1:1">
      <c r="A440" s="118"/>
    </row>
    <row r="441" spans="1:1">
      <c r="A441" s="118"/>
    </row>
    <row r="442" spans="1:1">
      <c r="A442" s="118"/>
    </row>
    <row r="443" spans="1:1">
      <c r="A443" s="118"/>
    </row>
    <row r="444" spans="1:1">
      <c r="A444" s="118"/>
    </row>
    <row r="445" spans="1:1">
      <c r="A445" s="118"/>
    </row>
    <row r="446" spans="1:1">
      <c r="A446" s="118"/>
    </row>
    <row r="447" spans="1:1">
      <c r="A447" s="118"/>
    </row>
    <row r="448" spans="1:1">
      <c r="A448" s="118"/>
    </row>
    <row r="449" spans="1:1">
      <c r="A449" s="118"/>
    </row>
    <row r="450" spans="1:1">
      <c r="A450" s="118"/>
    </row>
    <row r="451" spans="1:1">
      <c r="A451" s="118"/>
    </row>
    <row r="452" spans="1:1">
      <c r="A452" s="118"/>
    </row>
    <row r="453" spans="1:1">
      <c r="A453" s="118"/>
    </row>
    <row r="454" spans="1:1">
      <c r="A454" s="118"/>
    </row>
    <row r="455" spans="1:1">
      <c r="A455" s="118"/>
    </row>
    <row r="456" spans="1:1">
      <c r="A456" s="118"/>
    </row>
    <row r="457" spans="1:1">
      <c r="A457" s="118"/>
    </row>
    <row r="458" spans="1:1">
      <c r="A458" s="118"/>
    </row>
    <row r="459" spans="1:1">
      <c r="A459" s="118"/>
    </row>
    <row r="460" spans="1:1">
      <c r="A460" s="118"/>
    </row>
    <row r="461" spans="1:1">
      <c r="A461" s="118"/>
    </row>
    <row r="462" spans="1:1">
      <c r="A462" s="118"/>
    </row>
    <row r="463" spans="1:1">
      <c r="A463" s="118"/>
    </row>
    <row r="464" spans="1:1">
      <c r="A464" s="118"/>
    </row>
    <row r="465" spans="1:1">
      <c r="A465" s="118"/>
    </row>
    <row r="466" spans="1:1">
      <c r="A466" s="118"/>
    </row>
    <row r="467" spans="1:1">
      <c r="A467" s="118"/>
    </row>
    <row r="468" spans="1:1">
      <c r="A468" s="118"/>
    </row>
    <row r="469" spans="1:1">
      <c r="A469" s="118"/>
    </row>
    <row r="470" spans="1:1">
      <c r="A470" s="118"/>
    </row>
    <row r="471" spans="1:1">
      <c r="A471" s="118"/>
    </row>
    <row r="472" spans="1:1">
      <c r="A472" s="118"/>
    </row>
    <row r="473" spans="1:1">
      <c r="A473" s="118"/>
    </row>
    <row r="474" spans="1:1">
      <c r="A474" s="118"/>
    </row>
    <row r="475" spans="1:1">
      <c r="A475" s="118"/>
    </row>
    <row r="476" spans="1:1">
      <c r="A476" s="118"/>
    </row>
    <row r="477" spans="1:1">
      <c r="A477" s="118"/>
    </row>
    <row r="478" spans="1:1">
      <c r="A478" s="118"/>
    </row>
    <row r="479" spans="1:1">
      <c r="A479" s="118"/>
    </row>
    <row r="480" spans="1:1">
      <c r="A480" s="118"/>
    </row>
    <row r="481" spans="1:1">
      <c r="A481" s="118"/>
    </row>
    <row r="482" spans="1:1">
      <c r="A482" s="118"/>
    </row>
    <row r="483" spans="1:1">
      <c r="A483" s="118"/>
    </row>
    <row r="484" spans="1:1">
      <c r="A484" s="118"/>
    </row>
    <row r="485" spans="1:1">
      <c r="A485" s="118"/>
    </row>
    <row r="486" spans="1:1">
      <c r="A486" s="118"/>
    </row>
    <row r="487" spans="1:1">
      <c r="A487" s="118"/>
    </row>
    <row r="488" spans="1:1">
      <c r="A488" s="118"/>
    </row>
    <row r="489" spans="1:1">
      <c r="A489" s="118"/>
    </row>
    <row r="490" spans="1:1">
      <c r="A490" s="118"/>
    </row>
    <row r="491" spans="1:1">
      <c r="A491" s="118"/>
    </row>
    <row r="492" spans="1:1">
      <c r="A492" s="118"/>
    </row>
    <row r="493" spans="1:1">
      <c r="A493" s="118"/>
    </row>
    <row r="494" spans="1:1">
      <c r="A494" s="118"/>
    </row>
    <row r="495" spans="1:1">
      <c r="A495" s="118"/>
    </row>
    <row r="496" spans="1:1">
      <c r="A496" s="118"/>
    </row>
    <row r="497" spans="1:1">
      <c r="A497" s="118"/>
    </row>
    <row r="498" spans="1:1">
      <c r="A498" s="118"/>
    </row>
    <row r="499" spans="1:1">
      <c r="A499" s="118"/>
    </row>
    <row r="500" spans="1:1">
      <c r="A500" s="118"/>
    </row>
    <row r="501" spans="1:1">
      <c r="A501" s="118"/>
    </row>
    <row r="502" spans="1:1">
      <c r="A502" s="118"/>
    </row>
    <row r="503" spans="1:1">
      <c r="A503" s="118"/>
    </row>
    <row r="504" spans="1:1">
      <c r="A504" s="118"/>
    </row>
    <row r="505" spans="1:1">
      <c r="A505" s="118"/>
    </row>
    <row r="506" ht="15" customHeight="1" spans="1:1">
      <c r="A506" s="118"/>
    </row>
    <row r="507" spans="1:1">
      <c r="A507" s="118"/>
    </row>
    <row r="508" spans="1:1">
      <c r="A508" s="118"/>
    </row>
    <row r="509" spans="1:1">
      <c r="A509" s="118"/>
    </row>
    <row r="510" spans="1:1">
      <c r="A510" s="118"/>
    </row>
    <row r="511" spans="1:1">
      <c r="A511" s="118"/>
    </row>
    <row r="512" spans="1:1">
      <c r="A512" s="118"/>
    </row>
    <row r="513" spans="1:1">
      <c r="A513" s="118"/>
    </row>
    <row r="514" spans="1:1">
      <c r="A514" s="118"/>
    </row>
    <row r="515" spans="1:1">
      <c r="A515" s="118"/>
    </row>
    <row r="516" spans="1:1">
      <c r="A516" s="118"/>
    </row>
    <row r="517" spans="1:1">
      <c r="A517" s="118"/>
    </row>
    <row r="518" spans="1:1">
      <c r="A518" s="118"/>
    </row>
    <row r="519" spans="1:1">
      <c r="A519" s="118"/>
    </row>
    <row r="520" spans="1:1">
      <c r="A520" s="118"/>
    </row>
    <row r="521" spans="1:1">
      <c r="A521" s="118"/>
    </row>
    <row r="522" spans="1:1">
      <c r="A522" s="118"/>
    </row>
    <row r="523" spans="1:1">
      <c r="A523" s="118"/>
    </row>
    <row r="524" spans="1:1">
      <c r="A524" s="118"/>
    </row>
    <row r="525" spans="1:1">
      <c r="A525" s="118"/>
    </row>
    <row r="526" spans="1:1">
      <c r="A526" s="118"/>
    </row>
    <row r="527" spans="1:1">
      <c r="A527" s="118"/>
    </row>
    <row r="528" spans="1:1">
      <c r="A528" s="118"/>
    </row>
    <row r="529" spans="1:1">
      <c r="A529" s="118"/>
    </row>
    <row r="530" spans="1:1">
      <c r="A530" s="118"/>
    </row>
    <row r="531" spans="1:1">
      <c r="A531" s="118"/>
    </row>
    <row r="532" spans="1:1">
      <c r="A532" s="118"/>
    </row>
    <row r="533" spans="1:1">
      <c r="A533" s="118"/>
    </row>
    <row r="534" spans="1:1">
      <c r="A534" s="118"/>
    </row>
    <row r="535" spans="1:1">
      <c r="A535" s="118"/>
    </row>
    <row r="536" spans="1:1">
      <c r="A536" s="118"/>
    </row>
    <row r="537" spans="1:1">
      <c r="A537" s="118"/>
    </row>
    <row r="538" spans="1:1">
      <c r="A538" s="118"/>
    </row>
    <row r="539" spans="1:1">
      <c r="A539" s="118"/>
    </row>
    <row r="540" spans="1:1">
      <c r="A540" s="118"/>
    </row>
    <row r="541" spans="1:1">
      <c r="A541" s="118"/>
    </row>
    <row r="542" spans="1:1">
      <c r="A542" s="118"/>
    </row>
    <row r="543" spans="1:1">
      <c r="A543" s="118"/>
    </row>
    <row r="544" spans="1:1">
      <c r="A544" s="118"/>
    </row>
    <row r="545" spans="1:1">
      <c r="A545" s="118"/>
    </row>
    <row r="546" spans="1:1">
      <c r="A546" s="118"/>
    </row>
    <row r="547" spans="1:1">
      <c r="A547" s="118"/>
    </row>
    <row r="548" spans="1:1">
      <c r="A548" s="118"/>
    </row>
    <row r="549" spans="1:1">
      <c r="A549" s="118"/>
    </row>
    <row r="550" spans="1:1">
      <c r="A550" s="118"/>
    </row>
    <row r="551" spans="1:1">
      <c r="A551" s="118"/>
    </row>
    <row r="552" spans="1:1">
      <c r="A552" s="118"/>
    </row>
    <row r="553" spans="1:1">
      <c r="A553" s="118"/>
    </row>
    <row r="554" spans="1:1">
      <c r="A554" s="118"/>
    </row>
    <row r="555" spans="1:1">
      <c r="A555" s="118"/>
    </row>
    <row r="556" spans="1:1">
      <c r="A556" s="118"/>
    </row>
    <row r="557" spans="1:1">
      <c r="A557" s="118"/>
    </row>
    <row r="558" spans="1:1">
      <c r="A558" s="118"/>
    </row>
    <row r="559" spans="1:1">
      <c r="A559" s="118"/>
    </row>
    <row r="560" spans="1:1">
      <c r="A560" s="118"/>
    </row>
    <row r="561" spans="1:1">
      <c r="A561" s="118"/>
    </row>
    <row r="562" spans="1:1">
      <c r="A562" s="118"/>
    </row>
    <row r="563" spans="1:1">
      <c r="A563" s="118"/>
    </row>
    <row r="564" spans="1:1">
      <c r="A564" s="118"/>
    </row>
    <row r="565" spans="1:1">
      <c r="A565" s="118"/>
    </row>
    <row r="566" spans="1:1">
      <c r="A566" s="118"/>
    </row>
    <row r="567" spans="1:1">
      <c r="A567" s="118"/>
    </row>
    <row r="568" spans="1:1">
      <c r="A568" s="118"/>
    </row>
    <row r="569" spans="1:1">
      <c r="A569" s="118"/>
    </row>
    <row r="570" spans="1:1">
      <c r="A570" s="118"/>
    </row>
    <row r="571" spans="1:1">
      <c r="A571" s="118"/>
    </row>
    <row r="572" spans="1:1">
      <c r="A572" s="118"/>
    </row>
    <row r="573" spans="1:1">
      <c r="A573" s="118"/>
    </row>
    <row r="574" spans="1:1">
      <c r="A574" s="118"/>
    </row>
    <row r="575" spans="1:1">
      <c r="A575" s="118"/>
    </row>
    <row r="576" spans="1:1">
      <c r="A576" s="118"/>
    </row>
    <row r="577" spans="1:1">
      <c r="A577" s="118"/>
    </row>
    <row r="578" spans="1:1">
      <c r="A578" s="118"/>
    </row>
    <row r="579" spans="1:1">
      <c r="A579" s="118"/>
    </row>
    <row r="580" spans="1:1">
      <c r="A580" s="118"/>
    </row>
    <row r="581" spans="1:1">
      <c r="A581" s="118"/>
    </row>
    <row r="582" spans="1:1">
      <c r="A582" s="118"/>
    </row>
    <row r="583" spans="1:1">
      <c r="A583" s="118"/>
    </row>
    <row r="584" spans="1:1">
      <c r="A584" s="118"/>
    </row>
    <row r="585" spans="1:1">
      <c r="A585" s="118"/>
    </row>
    <row r="586" spans="1:1">
      <c r="A586" s="118"/>
    </row>
    <row r="587" spans="1:1">
      <c r="A587" s="118"/>
    </row>
    <row r="588" spans="1:1">
      <c r="A588" s="118"/>
    </row>
    <row r="589" spans="1:1">
      <c r="A589" s="118"/>
    </row>
    <row r="590" spans="1:1">
      <c r="A590" s="118"/>
    </row>
    <row r="591" spans="1:1">
      <c r="A591" s="118"/>
    </row>
    <row r="592" spans="1:1">
      <c r="A592" s="118"/>
    </row>
    <row r="593" spans="1:1">
      <c r="A593" s="118"/>
    </row>
    <row r="594" spans="1:1">
      <c r="A594" s="118"/>
    </row>
    <row r="595" spans="1:1">
      <c r="A595" s="118"/>
    </row>
    <row r="596" spans="1:1">
      <c r="A596" s="118"/>
    </row>
    <row r="597" spans="1:1">
      <c r="A597" s="118"/>
    </row>
    <row r="598" spans="1:1">
      <c r="A598" s="118"/>
    </row>
    <row r="599" spans="1:1">
      <c r="A599" s="118"/>
    </row>
    <row r="600" spans="1:1">
      <c r="A600" s="118"/>
    </row>
    <row r="601" spans="1:1">
      <c r="A601" s="118"/>
    </row>
    <row r="602" spans="1:1">
      <c r="A602" s="118"/>
    </row>
    <row r="603" spans="1:1">
      <c r="A603" s="118"/>
    </row>
    <row r="604" spans="1:1">
      <c r="A604" s="118"/>
    </row>
    <row r="605" spans="1:1">
      <c r="A605" s="118"/>
    </row>
    <row r="606" spans="1:1">
      <c r="A606" s="118"/>
    </row>
    <row r="607" spans="1:1">
      <c r="A607" s="118"/>
    </row>
    <row r="608" spans="1:1">
      <c r="A608" s="118"/>
    </row>
    <row r="609" spans="1:1">
      <c r="A609" s="118"/>
    </row>
    <row r="610" spans="1:1">
      <c r="A610" s="118"/>
    </row>
    <row r="611" spans="1:1">
      <c r="A611" s="118"/>
    </row>
    <row r="612" spans="1:1">
      <c r="A612" s="118"/>
    </row>
    <row r="613" spans="1:1">
      <c r="A613" s="118"/>
    </row>
    <row r="614" spans="1:1">
      <c r="A614" s="118"/>
    </row>
    <row r="615" spans="1:1">
      <c r="A615" s="118"/>
    </row>
    <row r="616" spans="1:1">
      <c r="A616" s="118"/>
    </row>
    <row r="617" spans="1:1">
      <c r="A617" s="118"/>
    </row>
    <row r="618" spans="1:1">
      <c r="A618" s="118"/>
    </row>
    <row r="619" spans="1:1">
      <c r="A619" s="118"/>
    </row>
    <row r="620" spans="1:1">
      <c r="A620" s="118"/>
    </row>
    <row r="621" spans="1:1">
      <c r="A621" s="118"/>
    </row>
    <row r="622" spans="1:1">
      <c r="A622" s="118"/>
    </row>
    <row r="623" spans="1:1">
      <c r="A623" s="118"/>
    </row>
    <row r="624" spans="1:1">
      <c r="A624" s="118"/>
    </row>
    <row r="625" spans="1:1">
      <c r="A625" s="118"/>
    </row>
    <row r="626" spans="1:1">
      <c r="A626" s="118"/>
    </row>
    <row r="627" spans="1:1">
      <c r="A627" s="118"/>
    </row>
    <row r="628" spans="1:1">
      <c r="A628" s="118"/>
    </row>
    <row r="629" spans="1:1">
      <c r="A629" s="118"/>
    </row>
    <row r="630" spans="1:1">
      <c r="A630" s="118"/>
    </row>
    <row r="631" spans="1:1">
      <c r="A631" s="118"/>
    </row>
    <row r="632" spans="1:1">
      <c r="A632" s="118"/>
    </row>
    <row r="633" spans="1:1">
      <c r="A633" s="118"/>
    </row>
    <row r="634" spans="1:1">
      <c r="A634" s="118"/>
    </row>
    <row r="635" spans="1:1">
      <c r="A635" s="118"/>
    </row>
    <row r="636" spans="1:1">
      <c r="A636" s="118"/>
    </row>
    <row r="637" spans="1:1">
      <c r="A637" s="118"/>
    </row>
    <row r="638" spans="1:1">
      <c r="A638" s="118"/>
    </row>
    <row r="639" spans="1:1">
      <c r="A639" s="118"/>
    </row>
    <row r="640" spans="1:1">
      <c r="A640" s="118"/>
    </row>
    <row r="641" spans="1:1">
      <c r="A641" s="118"/>
    </row>
    <row r="642" spans="1:1">
      <c r="A642" s="118"/>
    </row>
    <row r="643" spans="1:1">
      <c r="A643" s="118"/>
    </row>
    <row r="644" spans="1:1">
      <c r="A644" s="118"/>
    </row>
    <row r="645" spans="1:1">
      <c r="A645" s="118"/>
    </row>
    <row r="646" spans="1:1">
      <c r="A646" s="118"/>
    </row>
    <row r="647" spans="1:1">
      <c r="A647" s="118"/>
    </row>
    <row r="648" spans="1:1">
      <c r="A648" s="118"/>
    </row>
    <row r="649" spans="1:1">
      <c r="A649" s="118"/>
    </row>
    <row r="650" spans="1:1">
      <c r="A650" s="118"/>
    </row>
    <row r="651" spans="1:1">
      <c r="A651" s="118"/>
    </row>
    <row r="652" spans="1:1">
      <c r="A652" s="118"/>
    </row>
    <row r="653" spans="1:1">
      <c r="A653" s="118"/>
    </row>
    <row r="654" spans="1:1">
      <c r="A654" s="118"/>
    </row>
    <row r="655" spans="1:1">
      <c r="A655" s="118"/>
    </row>
    <row r="656" spans="1:1">
      <c r="A656" s="118"/>
    </row>
    <row r="657" spans="1:1">
      <c r="A657" s="118"/>
    </row>
    <row r="658" spans="1:1">
      <c r="A658" s="118"/>
    </row>
    <row r="659" spans="1:1">
      <c r="A659" s="118"/>
    </row>
    <row r="660" spans="1:1">
      <c r="A660" s="118"/>
    </row>
    <row r="661" spans="1:1">
      <c r="A661" s="118"/>
    </row>
    <row r="662" spans="1:1">
      <c r="A662" s="118"/>
    </row>
    <row r="663" spans="1:1">
      <c r="A663" s="118"/>
    </row>
    <row r="664" spans="1:1">
      <c r="A664" s="118"/>
    </row>
    <row r="665" spans="1:1">
      <c r="A665" s="118"/>
    </row>
    <row r="666" spans="1:1">
      <c r="A666" s="118"/>
    </row>
    <row r="667" spans="1:1">
      <c r="A667" s="118"/>
    </row>
    <row r="668" spans="1:1">
      <c r="A668" s="118"/>
    </row>
    <row r="669" spans="1:1">
      <c r="A669" s="118"/>
    </row>
    <row r="670" spans="1:1">
      <c r="A670" s="118"/>
    </row>
    <row r="671" spans="1:1">
      <c r="A671" s="118"/>
    </row>
    <row r="672" spans="1:1">
      <c r="A672" s="118"/>
    </row>
    <row r="673" spans="1:1">
      <c r="A673" s="118"/>
    </row>
    <row r="674" spans="1:1">
      <c r="A674" s="118"/>
    </row>
    <row r="675" spans="1:1">
      <c r="A675" s="118"/>
    </row>
    <row r="676" spans="1:1">
      <c r="A676" s="118"/>
    </row>
    <row r="677" spans="1:1">
      <c r="A677" s="118"/>
    </row>
    <row r="678" spans="1:1">
      <c r="A678" s="118"/>
    </row>
    <row r="679" spans="1:1">
      <c r="A679" s="118"/>
    </row>
    <row r="680" spans="1:1">
      <c r="A680" s="118"/>
    </row>
    <row r="681" spans="1:1">
      <c r="A681" s="118"/>
    </row>
    <row r="682" spans="1:1">
      <c r="A682" s="118"/>
    </row>
    <row r="683" spans="1:1">
      <c r="A683" s="118"/>
    </row>
    <row r="684" spans="1:1">
      <c r="A684" s="118"/>
    </row>
    <row r="685" spans="1:1">
      <c r="A685" s="118"/>
    </row>
    <row r="686" spans="1:1">
      <c r="A686" s="118"/>
    </row>
    <row r="687" spans="1:1">
      <c r="A687" s="118"/>
    </row>
    <row r="688" spans="1:1">
      <c r="A688" s="118"/>
    </row>
    <row r="689" spans="1:1">
      <c r="A689" s="118"/>
    </row>
    <row r="690" spans="1:1">
      <c r="A690" s="118"/>
    </row>
    <row r="691" spans="1:1">
      <c r="A691" s="118"/>
    </row>
    <row r="692" spans="1:1">
      <c r="A692" s="118"/>
    </row>
    <row r="693" spans="1:1">
      <c r="A693" s="118"/>
    </row>
    <row r="694" spans="1:1">
      <c r="A694" s="118"/>
    </row>
    <row r="695" spans="1:1">
      <c r="A695" s="118"/>
    </row>
    <row r="696" spans="1:1">
      <c r="A696" s="118"/>
    </row>
    <row r="697" spans="1:1">
      <c r="A697" s="118"/>
    </row>
    <row r="698" spans="1:1">
      <c r="A698" s="118"/>
    </row>
    <row r="699" spans="1:1">
      <c r="A699" s="118"/>
    </row>
    <row r="700" spans="1:1">
      <c r="A700" s="118"/>
    </row>
    <row r="701" spans="1:1">
      <c r="A701" s="118"/>
    </row>
    <row r="702" spans="1:1">
      <c r="A702" s="118"/>
    </row>
    <row r="703" spans="1:1">
      <c r="A703" s="118"/>
    </row>
    <row r="704" spans="1:1">
      <c r="A704" s="118"/>
    </row>
    <row r="705" spans="1:1">
      <c r="A705" s="118"/>
    </row>
    <row r="706" spans="1:1">
      <c r="A706" s="118"/>
    </row>
    <row r="707" spans="1:1">
      <c r="A707" s="118"/>
    </row>
    <row r="708" spans="1:1">
      <c r="A708" s="118"/>
    </row>
    <row r="709" spans="1:1">
      <c r="A709" s="118"/>
    </row>
    <row r="710" spans="1:1">
      <c r="A710" s="118"/>
    </row>
    <row r="711" spans="1:1">
      <c r="A711" s="118"/>
    </row>
    <row r="712" spans="1:1">
      <c r="A712" s="118"/>
    </row>
    <row r="713" spans="1:1">
      <c r="A713" s="118"/>
    </row>
    <row r="714" spans="1:1">
      <c r="A714" s="118"/>
    </row>
    <row r="715" spans="1:1">
      <c r="A715" s="118"/>
    </row>
    <row r="716" spans="1:1">
      <c r="A716" s="118"/>
    </row>
    <row r="717" spans="1:1">
      <c r="A717" s="118"/>
    </row>
    <row r="718" spans="1:1">
      <c r="A718" s="118"/>
    </row>
    <row r="719" spans="1:1">
      <c r="A719" s="118"/>
    </row>
    <row r="720" spans="1:1">
      <c r="A720" s="118"/>
    </row>
    <row r="721" spans="1:1">
      <c r="A721" s="118"/>
    </row>
    <row r="722" spans="1:1">
      <c r="A722" s="118"/>
    </row>
    <row r="723" spans="1:1">
      <c r="A723" s="118"/>
    </row>
    <row r="724" spans="1:1">
      <c r="A724" s="118"/>
    </row>
    <row r="725" spans="1:1">
      <c r="A725" s="118"/>
    </row>
    <row r="726" spans="1:1">
      <c r="A726" s="118"/>
    </row>
    <row r="727" spans="1:1">
      <c r="A727" s="118"/>
    </row>
    <row r="728" spans="1:1">
      <c r="A728" s="118"/>
    </row>
    <row r="729" spans="1:1">
      <c r="A729" s="118"/>
    </row>
    <row r="730" spans="1:1">
      <c r="A730" s="118"/>
    </row>
    <row r="731" spans="1:1">
      <c r="A731" s="118"/>
    </row>
    <row r="732" spans="1:1">
      <c r="A732" s="118"/>
    </row>
    <row r="733" spans="1:1">
      <c r="A733" s="118"/>
    </row>
    <row r="734" spans="1:1">
      <c r="A734" s="118"/>
    </row>
    <row r="735" spans="1:1">
      <c r="A735" s="118"/>
    </row>
    <row r="736" spans="1:1">
      <c r="A736" s="118"/>
    </row>
    <row r="737" spans="1:1">
      <c r="A737" s="118"/>
    </row>
    <row r="738" spans="1:1">
      <c r="A738" s="118"/>
    </row>
    <row r="739" spans="1:1">
      <c r="A739" s="118"/>
    </row>
    <row r="740" spans="1:1">
      <c r="A740" s="118"/>
    </row>
    <row r="741" spans="1:1">
      <c r="A741" s="118"/>
    </row>
    <row r="742" spans="1:1">
      <c r="A742" s="118"/>
    </row>
    <row r="743" spans="1:1">
      <c r="A743" s="118"/>
    </row>
    <row r="744" spans="1:1">
      <c r="A744" s="118"/>
    </row>
    <row r="745" spans="1:1">
      <c r="A745" s="118"/>
    </row>
    <row r="746" spans="1:45">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c r="AA746" s="119"/>
      <c r="AB746" s="119"/>
      <c r="AC746" s="119"/>
      <c r="AD746" s="119"/>
      <c r="AE746" s="119"/>
      <c r="AF746" s="119"/>
      <c r="AG746" s="119"/>
      <c r="AH746" s="119"/>
      <c r="AI746" s="119"/>
      <c r="AJ746" s="119"/>
      <c r="AK746" s="119"/>
      <c r="AL746" s="119"/>
      <c r="AM746" s="119"/>
      <c r="AN746" s="119"/>
      <c r="AO746" s="119"/>
      <c r="AP746" s="119"/>
      <c r="AQ746" s="119"/>
      <c r="AR746" s="119"/>
      <c r="AS746" s="119"/>
    </row>
    <row r="747" spans="1:45">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c r="AA747" s="119"/>
      <c r="AB747" s="119"/>
      <c r="AC747" s="119"/>
      <c r="AD747" s="119"/>
      <c r="AE747" s="119"/>
      <c r="AF747" s="119"/>
      <c r="AG747" s="119"/>
      <c r="AH747" s="119"/>
      <c r="AI747" s="119"/>
      <c r="AJ747" s="119"/>
      <c r="AK747" s="119"/>
      <c r="AL747" s="119"/>
      <c r="AM747" s="119"/>
      <c r="AN747" s="119"/>
      <c r="AO747" s="119"/>
      <c r="AP747" s="119"/>
      <c r="AQ747" s="119"/>
      <c r="AR747" s="119"/>
      <c r="AS747" s="119"/>
    </row>
    <row r="748" spans="1:45">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c r="AA748" s="119"/>
      <c r="AB748" s="119"/>
      <c r="AC748" s="119"/>
      <c r="AD748" s="119"/>
      <c r="AE748" s="119"/>
      <c r="AF748" s="119"/>
      <c r="AG748" s="119"/>
      <c r="AH748" s="119"/>
      <c r="AI748" s="119"/>
      <c r="AJ748" s="119"/>
      <c r="AK748" s="119"/>
      <c r="AL748" s="119"/>
      <c r="AM748" s="119"/>
      <c r="AN748" s="119"/>
      <c r="AO748" s="119"/>
      <c r="AP748" s="119"/>
      <c r="AQ748" s="119"/>
      <c r="AR748" s="119"/>
      <c r="AS748" s="119"/>
    </row>
    <row r="749" spans="1:45">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c r="AA749" s="119"/>
      <c r="AB749" s="119"/>
      <c r="AC749" s="119"/>
      <c r="AD749" s="119"/>
      <c r="AE749" s="119"/>
      <c r="AF749" s="119"/>
      <c r="AG749" s="119"/>
      <c r="AH749" s="119"/>
      <c r="AI749" s="119"/>
      <c r="AJ749" s="119"/>
      <c r="AK749" s="119"/>
      <c r="AL749" s="119"/>
      <c r="AM749" s="119"/>
      <c r="AN749" s="119"/>
      <c r="AO749" s="119"/>
      <c r="AP749" s="119"/>
      <c r="AQ749" s="119"/>
      <c r="AR749" s="119"/>
      <c r="AS749" s="119"/>
    </row>
    <row r="750" spans="1:45">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c r="AA750" s="119"/>
      <c r="AB750" s="119"/>
      <c r="AC750" s="119"/>
      <c r="AD750" s="119"/>
      <c r="AE750" s="119"/>
      <c r="AF750" s="119"/>
      <c r="AG750" s="119"/>
      <c r="AH750" s="119"/>
      <c r="AI750" s="119"/>
      <c r="AJ750" s="119"/>
      <c r="AK750" s="119"/>
      <c r="AL750" s="119"/>
      <c r="AM750" s="119"/>
      <c r="AN750" s="119"/>
      <c r="AO750" s="119"/>
      <c r="AP750" s="119"/>
      <c r="AQ750" s="119"/>
      <c r="AR750" s="119"/>
      <c r="AS750" s="119"/>
    </row>
    <row r="751" spans="1:45">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c r="AA751" s="119"/>
      <c r="AB751" s="119"/>
      <c r="AC751" s="119"/>
      <c r="AD751" s="119"/>
      <c r="AE751" s="119"/>
      <c r="AF751" s="119"/>
      <c r="AG751" s="119"/>
      <c r="AH751" s="119"/>
      <c r="AI751" s="119"/>
      <c r="AJ751" s="119"/>
      <c r="AK751" s="119"/>
      <c r="AL751" s="119"/>
      <c r="AM751" s="119"/>
      <c r="AN751" s="119"/>
      <c r="AO751" s="119"/>
      <c r="AP751" s="119"/>
      <c r="AQ751" s="119"/>
      <c r="AR751" s="119"/>
      <c r="AS751" s="119"/>
    </row>
    <row r="752" spans="1:45">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c r="AA752" s="119"/>
      <c r="AB752" s="119"/>
      <c r="AC752" s="119"/>
      <c r="AD752" s="119"/>
      <c r="AE752" s="119"/>
      <c r="AF752" s="119"/>
      <c r="AG752" s="119"/>
      <c r="AH752" s="119"/>
      <c r="AI752" s="119"/>
      <c r="AJ752" s="119"/>
      <c r="AK752" s="119"/>
      <c r="AL752" s="119"/>
      <c r="AM752" s="119"/>
      <c r="AN752" s="119"/>
      <c r="AO752" s="119"/>
      <c r="AP752" s="119"/>
      <c r="AQ752" s="119"/>
      <c r="AR752" s="119"/>
      <c r="AS752" s="119"/>
    </row>
    <row r="753" spans="1:45">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c r="AA753" s="119"/>
      <c r="AB753" s="119"/>
      <c r="AC753" s="119"/>
      <c r="AD753" s="119"/>
      <c r="AE753" s="119"/>
      <c r="AF753" s="119"/>
      <c r="AG753" s="119"/>
      <c r="AH753" s="119"/>
      <c r="AI753" s="119"/>
      <c r="AJ753" s="119"/>
      <c r="AK753" s="119"/>
      <c r="AL753" s="119"/>
      <c r="AM753" s="119"/>
      <c r="AN753" s="119"/>
      <c r="AO753" s="119"/>
      <c r="AP753" s="119"/>
      <c r="AQ753" s="119"/>
      <c r="AR753" s="119"/>
      <c r="AS753" s="119"/>
    </row>
    <row r="754" spans="1:45">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c r="AA754" s="119"/>
      <c r="AB754" s="119"/>
      <c r="AC754" s="119"/>
      <c r="AD754" s="119"/>
      <c r="AE754" s="119"/>
      <c r="AF754" s="119"/>
      <c r="AG754" s="119"/>
      <c r="AH754" s="119"/>
      <c r="AI754" s="119"/>
      <c r="AJ754" s="119"/>
      <c r="AK754" s="119"/>
      <c r="AL754" s="119"/>
      <c r="AM754" s="119"/>
      <c r="AN754" s="119"/>
      <c r="AO754" s="119"/>
      <c r="AP754" s="119"/>
      <c r="AQ754" s="119"/>
      <c r="AR754" s="119"/>
      <c r="AS754" s="119"/>
    </row>
    <row r="755" spans="1:45">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c r="AA755" s="119"/>
      <c r="AB755" s="119"/>
      <c r="AC755" s="119"/>
      <c r="AD755" s="119"/>
      <c r="AE755" s="119"/>
      <c r="AF755" s="119"/>
      <c r="AG755" s="119"/>
      <c r="AH755" s="119"/>
      <c r="AI755" s="119"/>
      <c r="AJ755" s="119"/>
      <c r="AK755" s="119"/>
      <c r="AL755" s="119"/>
      <c r="AM755" s="119"/>
      <c r="AN755" s="119"/>
      <c r="AO755" s="119"/>
      <c r="AP755" s="119"/>
      <c r="AQ755" s="119"/>
      <c r="AR755" s="119"/>
      <c r="AS755" s="119"/>
    </row>
    <row r="756" spans="1:45">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c r="AA756" s="119"/>
      <c r="AB756" s="119"/>
      <c r="AC756" s="119"/>
      <c r="AD756" s="119"/>
      <c r="AE756" s="119"/>
      <c r="AF756" s="119"/>
      <c r="AG756" s="119"/>
      <c r="AH756" s="119"/>
      <c r="AI756" s="119"/>
      <c r="AJ756" s="119"/>
      <c r="AK756" s="119"/>
      <c r="AL756" s="119"/>
      <c r="AM756" s="119"/>
      <c r="AN756" s="119"/>
      <c r="AO756" s="119"/>
      <c r="AP756" s="119"/>
      <c r="AQ756" s="119"/>
      <c r="AR756" s="119"/>
      <c r="AS756" s="119"/>
    </row>
    <row r="757" spans="1:45">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c r="AA757" s="119"/>
      <c r="AB757" s="119"/>
      <c r="AC757" s="119"/>
      <c r="AD757" s="119"/>
      <c r="AE757" s="119"/>
      <c r="AF757" s="119"/>
      <c r="AG757" s="119"/>
      <c r="AH757" s="119"/>
      <c r="AI757" s="119"/>
      <c r="AJ757" s="119"/>
      <c r="AK757" s="119"/>
      <c r="AL757" s="119"/>
      <c r="AM757" s="119"/>
      <c r="AN757" s="119"/>
      <c r="AO757" s="119"/>
      <c r="AP757" s="119"/>
      <c r="AQ757" s="119"/>
      <c r="AR757" s="119"/>
      <c r="AS757" s="119"/>
    </row>
    <row r="758" spans="1:45">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c r="AA758" s="119"/>
      <c r="AB758" s="119"/>
      <c r="AC758" s="119"/>
      <c r="AD758" s="119"/>
      <c r="AE758" s="119"/>
      <c r="AF758" s="119"/>
      <c r="AG758" s="119"/>
      <c r="AH758" s="119"/>
      <c r="AI758" s="119"/>
      <c r="AJ758" s="119"/>
      <c r="AK758" s="119"/>
      <c r="AL758" s="119"/>
      <c r="AM758" s="119"/>
      <c r="AN758" s="119"/>
      <c r="AO758" s="119"/>
      <c r="AP758" s="119"/>
      <c r="AQ758" s="119"/>
      <c r="AR758" s="119"/>
      <c r="AS758" s="119"/>
    </row>
    <row r="759" spans="1:45">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c r="AA759" s="119"/>
      <c r="AB759" s="119"/>
      <c r="AC759" s="119"/>
      <c r="AD759" s="119"/>
      <c r="AE759" s="119"/>
      <c r="AF759" s="119"/>
      <c r="AG759" s="119"/>
      <c r="AH759" s="119"/>
      <c r="AI759" s="119"/>
      <c r="AJ759" s="119"/>
      <c r="AK759" s="119"/>
      <c r="AL759" s="119"/>
      <c r="AM759" s="119"/>
      <c r="AN759" s="119"/>
      <c r="AO759" s="119"/>
      <c r="AP759" s="119"/>
      <c r="AQ759" s="119"/>
      <c r="AR759" s="119"/>
      <c r="AS759" s="119"/>
    </row>
    <row r="760" spans="1:45">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c r="AA760" s="119"/>
      <c r="AB760" s="119"/>
      <c r="AC760" s="119"/>
      <c r="AD760" s="119"/>
      <c r="AE760" s="119"/>
      <c r="AF760" s="119"/>
      <c r="AG760" s="119"/>
      <c r="AH760" s="119"/>
      <c r="AI760" s="119"/>
      <c r="AJ760" s="119"/>
      <c r="AK760" s="119"/>
      <c r="AL760" s="119"/>
      <c r="AM760" s="119"/>
      <c r="AN760" s="119"/>
      <c r="AO760" s="119"/>
      <c r="AP760" s="119"/>
      <c r="AQ760" s="119"/>
      <c r="AR760" s="119"/>
      <c r="AS760" s="119"/>
    </row>
    <row r="761" spans="1:45">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c r="AA761" s="119"/>
      <c r="AB761" s="119"/>
      <c r="AC761" s="119"/>
      <c r="AD761" s="119"/>
      <c r="AE761" s="119"/>
      <c r="AF761" s="119"/>
      <c r="AG761" s="119"/>
      <c r="AH761" s="119"/>
      <c r="AI761" s="119"/>
      <c r="AJ761" s="119"/>
      <c r="AK761" s="119"/>
      <c r="AL761" s="119"/>
      <c r="AM761" s="119"/>
      <c r="AN761" s="119"/>
      <c r="AO761" s="119"/>
      <c r="AP761" s="119"/>
      <c r="AQ761" s="119"/>
      <c r="AR761" s="119"/>
      <c r="AS761" s="119"/>
    </row>
    <row r="762" spans="1:45">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c r="AA762" s="119"/>
      <c r="AB762" s="119"/>
      <c r="AC762" s="119"/>
      <c r="AD762" s="119"/>
      <c r="AE762" s="119"/>
      <c r="AF762" s="119"/>
      <c r="AG762" s="119"/>
      <c r="AH762" s="119"/>
      <c r="AI762" s="119"/>
      <c r="AJ762" s="119"/>
      <c r="AK762" s="119"/>
      <c r="AL762" s="119"/>
      <c r="AM762" s="119"/>
      <c r="AN762" s="119"/>
      <c r="AO762" s="119"/>
      <c r="AP762" s="119"/>
      <c r="AQ762" s="119"/>
      <c r="AR762" s="119"/>
      <c r="AS762" s="119"/>
    </row>
    <row r="763" spans="1:45">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c r="AA763" s="119"/>
      <c r="AB763" s="119"/>
      <c r="AC763" s="119"/>
      <c r="AD763" s="119"/>
      <c r="AE763" s="119"/>
      <c r="AF763" s="119"/>
      <c r="AG763" s="119"/>
      <c r="AH763" s="119"/>
      <c r="AI763" s="119"/>
      <c r="AJ763" s="119"/>
      <c r="AK763" s="119"/>
      <c r="AL763" s="119"/>
      <c r="AM763" s="119"/>
      <c r="AN763" s="119"/>
      <c r="AO763" s="119"/>
      <c r="AP763" s="119"/>
      <c r="AQ763" s="119"/>
      <c r="AR763" s="119"/>
      <c r="AS763" s="119"/>
    </row>
    <row r="764" spans="1:45">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c r="AA764" s="119"/>
      <c r="AB764" s="119"/>
      <c r="AC764" s="119"/>
      <c r="AD764" s="119"/>
      <c r="AE764" s="119"/>
      <c r="AF764" s="119"/>
      <c r="AG764" s="119"/>
      <c r="AH764" s="119"/>
      <c r="AI764" s="119"/>
      <c r="AJ764" s="119"/>
      <c r="AK764" s="119"/>
      <c r="AL764" s="119"/>
      <c r="AM764" s="119"/>
      <c r="AN764" s="119"/>
      <c r="AO764" s="119"/>
      <c r="AP764" s="119"/>
      <c r="AQ764" s="119"/>
      <c r="AR764" s="119"/>
      <c r="AS764" s="119"/>
    </row>
    <row r="765" spans="1:45">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c r="AA765" s="119"/>
      <c r="AB765" s="119"/>
      <c r="AC765" s="119"/>
      <c r="AD765" s="119"/>
      <c r="AE765" s="119"/>
      <c r="AF765" s="119"/>
      <c r="AG765" s="119"/>
      <c r="AH765" s="119"/>
      <c r="AI765" s="119"/>
      <c r="AJ765" s="119"/>
      <c r="AK765" s="119"/>
      <c r="AL765" s="119"/>
      <c r="AM765" s="119"/>
      <c r="AN765" s="119"/>
      <c r="AO765" s="119"/>
      <c r="AP765" s="119"/>
      <c r="AQ765" s="119"/>
      <c r="AR765" s="119"/>
      <c r="AS765" s="119"/>
    </row>
    <row r="766" spans="1:45">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c r="AA766" s="119"/>
      <c r="AB766" s="119"/>
      <c r="AC766" s="119"/>
      <c r="AD766" s="119"/>
      <c r="AE766" s="119"/>
      <c r="AF766" s="119"/>
      <c r="AG766" s="119"/>
      <c r="AH766" s="119"/>
      <c r="AI766" s="119"/>
      <c r="AJ766" s="119"/>
      <c r="AK766" s="119"/>
      <c r="AL766" s="119"/>
      <c r="AM766" s="119"/>
      <c r="AN766" s="119"/>
      <c r="AO766" s="119"/>
      <c r="AP766" s="119"/>
      <c r="AQ766" s="119"/>
      <c r="AR766" s="119"/>
      <c r="AS766" s="119"/>
    </row>
    <row r="767" spans="1:45">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c r="AA767" s="119"/>
      <c r="AB767" s="119"/>
      <c r="AC767" s="119"/>
      <c r="AD767" s="119"/>
      <c r="AE767" s="119"/>
      <c r="AF767" s="119"/>
      <c r="AG767" s="119"/>
      <c r="AH767" s="119"/>
      <c r="AI767" s="119"/>
      <c r="AJ767" s="119"/>
      <c r="AK767" s="119"/>
      <c r="AL767" s="119"/>
      <c r="AM767" s="119"/>
      <c r="AN767" s="119"/>
      <c r="AO767" s="119"/>
      <c r="AP767" s="119"/>
      <c r="AQ767" s="119"/>
      <c r="AR767" s="119"/>
      <c r="AS767" s="119"/>
    </row>
  </sheetData>
  <pageMargins left="0.75" right="0.75" top="1" bottom="1" header="0.5" footer="0.5"/>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8"/>
  <sheetViews>
    <sheetView workbookViewId="0">
      <pane xSplit="1" ySplit="2" topLeftCell="B3" activePane="bottomRight" state="frozen"/>
      <selection/>
      <selection pane="topRight"/>
      <selection pane="bottomLeft"/>
      <selection pane="bottomRight" activeCell="H10" sqref="H10"/>
    </sheetView>
  </sheetViews>
  <sheetFormatPr defaultColWidth="9" defaultRowHeight="14.25"/>
  <cols>
    <col min="1" max="1" width="8.5"/>
    <col min="2" max="2" width="9.375"/>
    <col min="3" max="3" width="12.625"/>
    <col min="4" max="4" width="12.875" customWidth="1"/>
    <col min="5" max="5" width="10.5" style="81" customWidth="1"/>
    <col min="6" max="6" width="11.125" style="81" customWidth="1"/>
    <col min="7" max="7" width="14.625" style="81" customWidth="1"/>
    <col min="8" max="8" width="11.25" style="81" customWidth="1"/>
    <col min="9" max="9" width="7.125" style="81" customWidth="1"/>
    <col min="10" max="10" width="5.5" style="81" customWidth="1"/>
    <col min="11" max="11" width="5.125" style="81" customWidth="1"/>
    <col min="12" max="12" width="11.625" style="81"/>
    <col min="13" max="13" width="10.25" style="82"/>
    <col min="14" max="14" width="11" style="82"/>
    <col min="17" max="17" width="10.375"/>
    <col min="18" max="18" width="11.5" style="81"/>
    <col min="19" max="19" width="11" style="81" customWidth="1"/>
    <col min="20" max="20" width="9.375" style="81" customWidth="1"/>
    <col min="21" max="21" width="10.25" style="81" customWidth="1"/>
    <col min="22" max="24" width="7.5" style="81" customWidth="1"/>
    <col min="25" max="25" width="11" style="81"/>
    <col min="26" max="27" width="12.625" style="82" customWidth="1"/>
    <col min="30" max="31" width="11.5" style="81"/>
    <col min="32" max="32" width="12.25" style="81" customWidth="1"/>
    <col min="33" max="34" width="12.625" style="82"/>
  </cols>
  <sheetData>
    <row r="1" ht="18.75" spans="1:34">
      <c r="A1" s="83"/>
      <c r="B1" s="84" t="s">
        <v>160</v>
      </c>
      <c r="C1" s="84"/>
      <c r="D1" s="84"/>
      <c r="E1" s="84"/>
      <c r="F1" s="84"/>
      <c r="G1" s="84"/>
      <c r="H1" s="84"/>
      <c r="I1" s="84"/>
      <c r="J1" s="84"/>
      <c r="K1" s="84"/>
      <c r="L1" s="84"/>
      <c r="M1" s="84"/>
      <c r="N1" s="84"/>
      <c r="O1" s="95" t="s">
        <v>161</v>
      </c>
      <c r="P1" s="95"/>
      <c r="Q1" s="95"/>
      <c r="R1" s="95"/>
      <c r="S1" s="95"/>
      <c r="T1" s="95"/>
      <c r="U1" s="95"/>
      <c r="V1" s="95"/>
      <c r="W1" s="95"/>
      <c r="X1" s="95"/>
      <c r="Y1" s="95"/>
      <c r="Z1" s="95"/>
      <c r="AA1" s="95"/>
      <c r="AB1" s="103" t="s">
        <v>162</v>
      </c>
      <c r="AC1" s="103"/>
      <c r="AD1" s="103"/>
      <c r="AE1" s="103"/>
      <c r="AF1" s="103"/>
      <c r="AG1" s="103"/>
      <c r="AH1" s="103"/>
    </row>
    <row r="2" ht="18" customHeight="1" spans="1:34">
      <c r="A2" s="85"/>
      <c r="B2" s="86" t="s">
        <v>47</v>
      </c>
      <c r="C2" s="86" t="s">
        <v>163</v>
      </c>
      <c r="D2" s="86" t="s">
        <v>164</v>
      </c>
      <c r="E2" s="87" t="s">
        <v>165</v>
      </c>
      <c r="F2" s="27" t="s">
        <v>48</v>
      </c>
      <c r="G2" s="27" t="s">
        <v>49</v>
      </c>
      <c r="H2" s="27" t="s">
        <v>50</v>
      </c>
      <c r="I2" s="27" t="s">
        <v>48</v>
      </c>
      <c r="J2" s="27" t="s">
        <v>49</v>
      </c>
      <c r="K2" s="27" t="s">
        <v>50</v>
      </c>
      <c r="L2" s="96" t="s">
        <v>70</v>
      </c>
      <c r="M2" s="97" t="s">
        <v>166</v>
      </c>
      <c r="N2" s="97" t="s">
        <v>167</v>
      </c>
      <c r="O2" s="98" t="s">
        <v>47</v>
      </c>
      <c r="P2" s="98" t="s">
        <v>163</v>
      </c>
      <c r="Q2" s="98" t="s">
        <v>164</v>
      </c>
      <c r="R2" s="101" t="s">
        <v>165</v>
      </c>
      <c r="S2" s="27" t="s">
        <v>48</v>
      </c>
      <c r="T2" s="27" t="s">
        <v>49</v>
      </c>
      <c r="U2" s="27" t="s">
        <v>50</v>
      </c>
      <c r="V2" s="27" t="s">
        <v>168</v>
      </c>
      <c r="W2" s="27" t="s">
        <v>169</v>
      </c>
      <c r="X2" s="27" t="s">
        <v>170</v>
      </c>
      <c r="Y2" s="104" t="s">
        <v>70</v>
      </c>
      <c r="Z2" s="105" t="s">
        <v>166</v>
      </c>
      <c r="AA2" s="106" t="s">
        <v>167</v>
      </c>
      <c r="AB2" s="107" t="s">
        <v>47</v>
      </c>
      <c r="AC2" s="107" t="s">
        <v>163</v>
      </c>
      <c r="AD2" s="108" t="s">
        <v>164</v>
      </c>
      <c r="AE2" s="108" t="s">
        <v>165</v>
      </c>
      <c r="AF2" s="109" t="s">
        <v>70</v>
      </c>
      <c r="AG2" s="114" t="s">
        <v>166</v>
      </c>
      <c r="AH2" s="97" t="s">
        <v>167</v>
      </c>
    </row>
    <row r="3" spans="1:34">
      <c r="A3" s="88" t="str">
        <f>主抽数据!B3</f>
        <v/>
      </c>
      <c r="B3" s="89" t="e">
        <f>SUMIF('5烧主抽电耗'!$A$3:$A$95,A3,'5烧主抽电耗'!$M$3:$M$95)</f>
        <v>#VALUE!</v>
      </c>
      <c r="C3" s="89" t="e">
        <f>SUMIF('5烧主抽电耗'!$A$3:$A$95,A3,'5烧主抽电耗'!$N$3:$N$95)</f>
        <v>#VALUE!</v>
      </c>
      <c r="D3" s="90" t="e">
        <f>SUMIF('5烧主抽电耗'!$A$3:$A$95,A3,'5烧主抽电耗'!$L$3:$L$95)</f>
        <v>#VALUE!</v>
      </c>
      <c r="E3" s="91" t="e">
        <f>SUMIF('5烧主抽电耗'!$A$3:$A$95,A3,'5烧主抽电耗'!$V$3:$V$95)</f>
        <v>#VALUE!</v>
      </c>
      <c r="F3" s="91">
        <f>SUMIF(错峰用电!$A$4:$A$189,$A3,错峰用电!N$4:N$189)</f>
        <v>0</v>
      </c>
      <c r="G3" s="91">
        <f>SUMIF(错峰用电!$A$4:$A$189,$A3,错峰用电!O$4:O$189)</f>
        <v>0</v>
      </c>
      <c r="H3" s="91">
        <f>SUMIF(错峰用电!$A$4:$A$189,$A3,错峰用电!P$4:P$189)</f>
        <v>0</v>
      </c>
      <c r="I3" s="99">
        <f>IFERROR(F3/SUM($F3:$H3),0)</f>
        <v>0</v>
      </c>
      <c r="J3" s="99">
        <f>IFERROR(G3/SUM($F3:$H3),0)</f>
        <v>0</v>
      </c>
      <c r="K3" s="99">
        <f>IFERROR(H3/SUM($F3:$H3),0)</f>
        <v>0</v>
      </c>
      <c r="L3" s="91" t="e">
        <f>IF(D3=0,0,D3-E3)</f>
        <v>#VALUE!</v>
      </c>
      <c r="M3" s="100" t="e">
        <f>IF(C3=0,0,D3/C3)</f>
        <v>#VALUE!</v>
      </c>
      <c r="N3" s="100" t="e">
        <f>SUMIF('5烧主抽电耗'!$A$3:$A$96,A3,'5烧主抽电耗'!$AC$3:$AC$96)</f>
        <v>#VALUE!</v>
      </c>
      <c r="O3" s="89">
        <f>SUMIF('6烧主抽电耗'!$A$3:$A$95,A3,'6烧主抽电耗'!$M$3:$M$95)</f>
        <v>0</v>
      </c>
      <c r="P3" s="89">
        <f>SUMIF('6烧主抽电耗'!$A$3:$A$95,A3,'6烧主抽电耗'!$N$3:$N$95)</f>
        <v>0</v>
      </c>
      <c r="Q3" s="90" t="e">
        <f>SUMIF('6烧主抽电耗'!$A$3:$A$95,A3,'6烧主抽电耗'!$L$3:$L$95)</f>
        <v>#VALUE!</v>
      </c>
      <c r="R3" s="91">
        <f>SUMIF('6烧主抽电耗'!$A$3:$A$95,A3,'6烧主抽电耗'!$V$3:$V$95)</f>
        <v>0</v>
      </c>
      <c r="S3" s="91">
        <f>SUMIF(错峰用电!$A$4:$A$189,$A3,错峰用电!AC$4:AC$189)</f>
        <v>0</v>
      </c>
      <c r="T3" s="91">
        <f>SUMIF(错峰用电!$A$4:$A$189,$A3,错峰用电!AD$4:AD$189)</f>
        <v>0</v>
      </c>
      <c r="U3" s="91">
        <f>SUMIF(错峰用电!$A$4:$A$189,$A3,错峰用电!AE$4:AE$189)</f>
        <v>0</v>
      </c>
      <c r="V3" s="99">
        <f>IFERROR(S3/SUM($S3:$U3),0)</f>
        <v>0</v>
      </c>
      <c r="W3" s="99">
        <f>IFERROR(T3/SUM($S3:$U3),0)</f>
        <v>0</v>
      </c>
      <c r="X3" s="99">
        <f>IFERROR(U3/SUM($S3:$U3),0)</f>
        <v>0</v>
      </c>
      <c r="Y3" s="91" t="e">
        <f>IF(Q3=0,0,Q3-R3)</f>
        <v>#VALUE!</v>
      </c>
      <c r="Z3" s="100">
        <f>IF(P3=0,0,Q3/P3)</f>
        <v>0</v>
      </c>
      <c r="AA3" s="100" t="e">
        <f>SUMIF('6烧主抽电耗'!$A$3:$A$96,A3,'6烧主抽电耗'!$AC$3:$AC$96)</f>
        <v>#VALUE!</v>
      </c>
      <c r="AB3" s="110" t="e">
        <f>SUM(B3,O3)</f>
        <v>#VALUE!</v>
      </c>
      <c r="AC3" s="110" t="e">
        <f>SUM(C3,P3)</f>
        <v>#VALUE!</v>
      </c>
      <c r="AD3" s="111" t="e">
        <f>D3+Q3</f>
        <v>#VALUE!</v>
      </c>
      <c r="AE3" s="112" t="e">
        <f>E3+R3</f>
        <v>#VALUE!</v>
      </c>
      <c r="AF3" s="112" t="e">
        <f>IF(AD3=0,0,AD3-AE3)</f>
        <v>#VALUE!</v>
      </c>
      <c r="AG3" s="115" t="e">
        <f>IF(AC3=0,0,AD3/AC3)</f>
        <v>#VALUE!</v>
      </c>
      <c r="AH3" s="100" t="e">
        <f>N3+AA3</f>
        <v>#VALUE!</v>
      </c>
    </row>
    <row r="4" spans="1:34">
      <c r="A4" s="88" t="e">
        <f>A3+1</f>
        <v>#VALUE!</v>
      </c>
      <c r="B4" s="89" t="e">
        <f>SUMIF('5烧主抽电耗'!$A$3:$A$95,A4,'5烧主抽电耗'!$M$3:$M$95)</f>
        <v>#VALUE!</v>
      </c>
      <c r="C4" s="89" t="e">
        <f>SUMIF('5烧主抽电耗'!$A$3:$A$95,A4,'5烧主抽电耗'!$N$3:$N$95)</f>
        <v>#VALUE!</v>
      </c>
      <c r="D4" s="90" t="e">
        <f>SUMIF('5烧主抽电耗'!$A$3:$A$95,A4,'5烧主抽电耗'!$L$3:$L$95)</f>
        <v>#VALUE!</v>
      </c>
      <c r="E4" s="91" t="e">
        <f>SUMIF('5烧主抽电耗'!$A$3:$A$95,A4,'5烧主抽电耗'!$V$3:$V$95)</f>
        <v>#VALUE!</v>
      </c>
      <c r="F4" s="91">
        <f>SUMIF(错峰用电!$A$4:$A$189,$A4,错峰用电!N$4:N$189)</f>
        <v>0</v>
      </c>
      <c r="G4" s="91">
        <f>SUMIF(错峰用电!$A$4:$A$189,$A4,错峰用电!O$4:O$189)</f>
        <v>0</v>
      </c>
      <c r="H4" s="91">
        <f>SUMIF(错峰用电!$A$4:$A$189,$A4,错峰用电!P$4:P$189)</f>
        <v>0</v>
      </c>
      <c r="I4" s="99">
        <f t="shared" ref="I4:I33" si="0">IFERROR(F4/SUM($F4:$H4),0)</f>
        <v>0</v>
      </c>
      <c r="J4" s="99">
        <f t="shared" ref="J4:J33" si="1">IFERROR(G4/SUM($F4:$H4),0)</f>
        <v>0</v>
      </c>
      <c r="K4" s="99">
        <f t="shared" ref="K4:K33" si="2">IFERROR(H4/SUM($F4:$H4),0)</f>
        <v>0</v>
      </c>
      <c r="L4" s="91" t="e">
        <f t="shared" ref="L4:L33" si="3">IF(D4=0,0,D4-E4)</f>
        <v>#VALUE!</v>
      </c>
      <c r="M4" s="100" t="e">
        <f t="shared" ref="M4:M35" si="4">IF(C4=0,0,D4/C4)</f>
        <v>#VALUE!</v>
      </c>
      <c r="N4" s="100" t="e">
        <f>SUMIF('5烧主抽电耗'!$A$3:$A$96,A4,'5烧主抽电耗'!$AC$3:$AC$96)</f>
        <v>#VALUE!</v>
      </c>
      <c r="O4" s="89">
        <f>SUMIF('6烧主抽电耗'!$A$3:$A$95,A4,'6烧主抽电耗'!$M$3:$M$95)</f>
        <v>0</v>
      </c>
      <c r="P4" s="89">
        <f>SUMIF('6烧主抽电耗'!$A$3:$A$95,A4,'6烧主抽电耗'!$N$3:$N$95)</f>
        <v>0</v>
      </c>
      <c r="Q4" s="90" t="e">
        <f>SUMIF('6烧主抽电耗'!$A$3:$A$95,A4,'6烧主抽电耗'!$L$3:$L$95)</f>
        <v>#VALUE!</v>
      </c>
      <c r="R4" s="91">
        <f>SUMIF('6烧主抽电耗'!$A$3:$A$95,A4,'6烧主抽电耗'!$V$3:$V$95)</f>
        <v>0</v>
      </c>
      <c r="S4" s="91">
        <f>SUMIF(错峰用电!$A$4:$A$189,$A4,错峰用电!AC$4:AC$189)</f>
        <v>0</v>
      </c>
      <c r="T4" s="91">
        <f>SUMIF(错峰用电!$A$4:$A$189,$A4,错峰用电!AD$4:AD$189)</f>
        <v>0</v>
      </c>
      <c r="U4" s="91">
        <f>SUMIF(错峰用电!$A$4:$A$189,$A4,错峰用电!AE$4:AE$189)</f>
        <v>0</v>
      </c>
      <c r="V4" s="99">
        <f t="shared" ref="V4:V26" si="5">IFERROR(S4/SUM($S4:$U4),0)</f>
        <v>0</v>
      </c>
      <c r="W4" s="99">
        <f t="shared" ref="W4:W33" si="6">IFERROR(T4/SUM($S4:$U4),0)</f>
        <v>0</v>
      </c>
      <c r="X4" s="99">
        <f t="shared" ref="X4:X33" si="7">IFERROR(U4/SUM($S4:$U4),0)</f>
        <v>0</v>
      </c>
      <c r="Y4" s="91" t="e">
        <f t="shared" ref="Y4:Y33" si="8">IF(Q4=0,0,Q4-R4)</f>
        <v>#VALUE!</v>
      </c>
      <c r="Z4" s="100">
        <f t="shared" ref="Z4:Z35" si="9">IF(P4=0,0,Q4/P4)</f>
        <v>0</v>
      </c>
      <c r="AA4" s="100" t="e">
        <f>SUMIF('6烧主抽电耗'!$A$3:$A$96,A4,'6烧主抽电耗'!$AC$3:$AC$96)</f>
        <v>#VALUE!</v>
      </c>
      <c r="AB4" s="89" t="e">
        <f t="shared" ref="AB4:AB33" si="10">SUM(B4,O4)</f>
        <v>#VALUE!</v>
      </c>
      <c r="AC4" s="89" t="e">
        <f t="shared" ref="AC4:AC33" si="11">SUM(C4,P4)</f>
        <v>#VALUE!</v>
      </c>
      <c r="AD4" s="102" t="e">
        <f t="shared" ref="AD4:AD33" si="12">D4+Q4</f>
        <v>#VALUE!</v>
      </c>
      <c r="AE4" s="91" t="e">
        <f>AE3</f>
        <v>#VALUE!</v>
      </c>
      <c r="AF4" s="112" t="e">
        <f t="shared" ref="AF4:AF33" si="13">IF(AD4=0,0,AD4-AE4)</f>
        <v>#VALUE!</v>
      </c>
      <c r="AG4" s="115" t="e">
        <f t="shared" ref="AG4:AG35" si="14">IF(AC4=0,0,AD4/AC4)</f>
        <v>#VALUE!</v>
      </c>
      <c r="AH4" s="100" t="e">
        <f t="shared" ref="AH4:AH35" si="15">N4+AA4</f>
        <v>#VALUE!</v>
      </c>
    </row>
    <row r="5" spans="1:34">
      <c r="A5" s="88" t="e">
        <f t="shared" ref="A5:A34" si="16">A4+1</f>
        <v>#VALUE!</v>
      </c>
      <c r="B5" s="89" t="e">
        <f>SUMIF('5烧主抽电耗'!$A$3:$A$95,A5,'5烧主抽电耗'!$M$3:$M$95)</f>
        <v>#VALUE!</v>
      </c>
      <c r="C5" s="89" t="e">
        <f>SUMIF('5烧主抽电耗'!$A$3:$A$95,A5,'5烧主抽电耗'!$N$3:$N$95)</f>
        <v>#VALUE!</v>
      </c>
      <c r="D5" s="90" t="e">
        <f>SUMIF('5烧主抽电耗'!$A$3:$A$95,A5,'5烧主抽电耗'!$L$3:$L$95)</f>
        <v>#VALUE!</v>
      </c>
      <c r="E5" s="91" t="e">
        <f>SUMIF('5烧主抽电耗'!$A$3:$A$95,A5,'5烧主抽电耗'!$V$3:$V$95)</f>
        <v>#VALUE!</v>
      </c>
      <c r="F5" s="91">
        <f>SUMIF(错峰用电!$A$4:$A$189,$A5,错峰用电!N$4:N$189)</f>
        <v>0</v>
      </c>
      <c r="G5" s="91">
        <f>SUMIF(错峰用电!$A$4:$A$189,$A5,错峰用电!O$4:O$189)</f>
        <v>0</v>
      </c>
      <c r="H5" s="91">
        <f>SUMIF(错峰用电!$A$4:$A$189,$A5,错峰用电!P$4:P$189)</f>
        <v>0</v>
      </c>
      <c r="I5" s="99">
        <f t="shared" si="0"/>
        <v>0</v>
      </c>
      <c r="J5" s="99">
        <f t="shared" si="1"/>
        <v>0</v>
      </c>
      <c r="K5" s="99">
        <f t="shared" si="2"/>
        <v>0</v>
      </c>
      <c r="L5" s="91" t="e">
        <f t="shared" si="3"/>
        <v>#VALUE!</v>
      </c>
      <c r="M5" s="100" t="e">
        <f t="shared" si="4"/>
        <v>#VALUE!</v>
      </c>
      <c r="N5" s="100" t="e">
        <f>SUMIF('5烧主抽电耗'!$A$3:$A$96,A5,'5烧主抽电耗'!$AC$3:$AC$96)</f>
        <v>#VALUE!</v>
      </c>
      <c r="O5" s="89">
        <f>SUMIF('6烧主抽电耗'!$A$3:$A$95,A5,'6烧主抽电耗'!$M$3:$M$95)</f>
        <v>0</v>
      </c>
      <c r="P5" s="89">
        <f>SUMIF('6烧主抽电耗'!$A$3:$A$95,A5,'6烧主抽电耗'!$N$3:$N$95)</f>
        <v>0</v>
      </c>
      <c r="Q5" s="90" t="e">
        <f>SUMIF('6烧主抽电耗'!$A$3:$A$95,A5,'6烧主抽电耗'!$L$3:$L$95)</f>
        <v>#VALUE!</v>
      </c>
      <c r="R5" s="91">
        <f>SUMIF('6烧主抽电耗'!$A$3:$A$95,A5,'6烧主抽电耗'!$V$3:$V$95)</f>
        <v>0</v>
      </c>
      <c r="S5" s="91">
        <f>SUMIF(错峰用电!$A$4:$A$189,$A5,错峰用电!AC$4:AC$189)</f>
        <v>0</v>
      </c>
      <c r="T5" s="91">
        <f>SUMIF(错峰用电!$A$4:$A$189,$A5,错峰用电!AD$4:AD$189)</f>
        <v>0</v>
      </c>
      <c r="U5" s="91">
        <f>SUMIF(错峰用电!$A$4:$A$189,$A5,错峰用电!AE$4:AE$189)</f>
        <v>0</v>
      </c>
      <c r="V5" s="99">
        <f t="shared" si="5"/>
        <v>0</v>
      </c>
      <c r="W5" s="99">
        <f t="shared" si="6"/>
        <v>0</v>
      </c>
      <c r="X5" s="99">
        <f t="shared" si="7"/>
        <v>0</v>
      </c>
      <c r="Y5" s="91" t="e">
        <f t="shared" si="8"/>
        <v>#VALUE!</v>
      </c>
      <c r="Z5" s="100">
        <f t="shared" si="9"/>
        <v>0</v>
      </c>
      <c r="AA5" s="100" t="e">
        <f>SUMIF('6烧主抽电耗'!$A$3:$A$96,A5,'6烧主抽电耗'!$AC$3:$AC$96)</f>
        <v>#VALUE!</v>
      </c>
      <c r="AB5" s="89" t="e">
        <f t="shared" si="10"/>
        <v>#VALUE!</v>
      </c>
      <c r="AC5" s="89" t="e">
        <f t="shared" si="11"/>
        <v>#VALUE!</v>
      </c>
      <c r="AD5" s="102" t="e">
        <f t="shared" si="12"/>
        <v>#VALUE!</v>
      </c>
      <c r="AE5" s="91" t="e">
        <f t="shared" ref="AE5:AE33" si="17">AE4</f>
        <v>#VALUE!</v>
      </c>
      <c r="AF5" s="112" t="e">
        <f t="shared" si="13"/>
        <v>#VALUE!</v>
      </c>
      <c r="AG5" s="115" t="e">
        <f t="shared" si="14"/>
        <v>#VALUE!</v>
      </c>
      <c r="AH5" s="100" t="e">
        <f t="shared" si="15"/>
        <v>#VALUE!</v>
      </c>
    </row>
    <row r="6" spans="1:34">
      <c r="A6" s="88" t="e">
        <f t="shared" si="16"/>
        <v>#VALUE!</v>
      </c>
      <c r="B6" s="89" t="e">
        <f>SUMIF('5烧主抽电耗'!$A$3:$A$95,A6,'5烧主抽电耗'!$M$3:$M$95)</f>
        <v>#VALUE!</v>
      </c>
      <c r="C6" s="89" t="e">
        <f>SUMIF('5烧主抽电耗'!$A$3:$A$95,A6,'5烧主抽电耗'!$N$3:$N$95)</f>
        <v>#VALUE!</v>
      </c>
      <c r="D6" s="90" t="e">
        <f>SUMIF('5烧主抽电耗'!$A$3:$A$95,A6,'5烧主抽电耗'!$L$3:$L$95)</f>
        <v>#VALUE!</v>
      </c>
      <c r="E6" s="91" t="e">
        <f>SUMIF('5烧主抽电耗'!$A$3:$A$95,A6,'5烧主抽电耗'!$V$3:$V$95)</f>
        <v>#VALUE!</v>
      </c>
      <c r="F6" s="91">
        <f>SUMIF(错峰用电!$A$4:$A$189,$A6,错峰用电!N$4:N$189)</f>
        <v>0</v>
      </c>
      <c r="G6" s="91">
        <f>SUMIF(错峰用电!$A$4:$A$189,$A6,错峰用电!O$4:O$189)</f>
        <v>0</v>
      </c>
      <c r="H6" s="91">
        <f>SUMIF(错峰用电!$A$4:$A$189,$A6,错峰用电!P$4:P$189)</f>
        <v>0</v>
      </c>
      <c r="I6" s="99">
        <f t="shared" si="0"/>
        <v>0</v>
      </c>
      <c r="J6" s="99">
        <f t="shared" si="1"/>
        <v>0</v>
      </c>
      <c r="K6" s="99">
        <f t="shared" si="2"/>
        <v>0</v>
      </c>
      <c r="L6" s="91" t="e">
        <f t="shared" si="3"/>
        <v>#VALUE!</v>
      </c>
      <c r="M6" s="100" t="e">
        <f t="shared" si="4"/>
        <v>#VALUE!</v>
      </c>
      <c r="N6" s="100" t="e">
        <f>SUMIF('5烧主抽电耗'!$A$3:$A$96,A6,'5烧主抽电耗'!$AC$3:$AC$96)</f>
        <v>#VALUE!</v>
      </c>
      <c r="O6" s="89">
        <f>SUMIF('6烧主抽电耗'!$A$3:$A$95,A6,'6烧主抽电耗'!$M$3:$M$95)</f>
        <v>0</v>
      </c>
      <c r="P6" s="89">
        <f>SUMIF('6烧主抽电耗'!$A$3:$A$95,A6,'6烧主抽电耗'!$N$3:$N$95)</f>
        <v>0</v>
      </c>
      <c r="Q6" s="90" t="e">
        <f>SUMIF('6烧主抽电耗'!$A$3:$A$95,A6,'6烧主抽电耗'!$L$3:$L$95)</f>
        <v>#VALUE!</v>
      </c>
      <c r="R6" s="91">
        <f>SUMIF('6烧主抽电耗'!$A$3:$A$95,A6,'6烧主抽电耗'!$V$3:$V$95)</f>
        <v>0</v>
      </c>
      <c r="S6" s="91">
        <f>SUMIF(错峰用电!$A$4:$A$189,$A6,错峰用电!AC$4:AC$189)</f>
        <v>0</v>
      </c>
      <c r="T6" s="91">
        <f>SUMIF(错峰用电!$A$4:$A$189,$A6,错峰用电!AD$4:AD$189)</f>
        <v>0</v>
      </c>
      <c r="U6" s="91">
        <f>SUMIF(错峰用电!$A$4:$A$189,$A6,错峰用电!AE$4:AE$189)</f>
        <v>0</v>
      </c>
      <c r="V6" s="99">
        <f t="shared" si="5"/>
        <v>0</v>
      </c>
      <c r="W6" s="99">
        <f t="shared" si="6"/>
        <v>0</v>
      </c>
      <c r="X6" s="99">
        <f t="shared" si="7"/>
        <v>0</v>
      </c>
      <c r="Y6" s="91" t="e">
        <f t="shared" si="8"/>
        <v>#VALUE!</v>
      </c>
      <c r="Z6" s="100">
        <f t="shared" si="9"/>
        <v>0</v>
      </c>
      <c r="AA6" s="100" t="e">
        <f>SUMIF('6烧主抽电耗'!$A$3:$A$96,A6,'6烧主抽电耗'!$AC$3:$AC$96)</f>
        <v>#VALUE!</v>
      </c>
      <c r="AB6" s="89" t="e">
        <f t="shared" si="10"/>
        <v>#VALUE!</v>
      </c>
      <c r="AC6" s="89" t="e">
        <f t="shared" si="11"/>
        <v>#VALUE!</v>
      </c>
      <c r="AD6" s="102" t="e">
        <f t="shared" si="12"/>
        <v>#VALUE!</v>
      </c>
      <c r="AE6" s="91" t="e">
        <f t="shared" si="17"/>
        <v>#VALUE!</v>
      </c>
      <c r="AF6" s="112" t="e">
        <f t="shared" si="13"/>
        <v>#VALUE!</v>
      </c>
      <c r="AG6" s="115" t="e">
        <f t="shared" si="14"/>
        <v>#VALUE!</v>
      </c>
      <c r="AH6" s="100" t="e">
        <f t="shared" si="15"/>
        <v>#VALUE!</v>
      </c>
    </row>
    <row r="7" spans="1:34">
      <c r="A7" s="88" t="e">
        <f t="shared" si="16"/>
        <v>#VALUE!</v>
      </c>
      <c r="B7" s="89" t="e">
        <f>SUMIF('5烧主抽电耗'!$A$3:$A$95,A7,'5烧主抽电耗'!$M$3:$M$95)</f>
        <v>#VALUE!</v>
      </c>
      <c r="C7" s="89" t="e">
        <f>SUMIF('5烧主抽电耗'!$A$3:$A$95,A7,'5烧主抽电耗'!$N$3:$N$95)</f>
        <v>#VALUE!</v>
      </c>
      <c r="D7" s="90" t="e">
        <f>SUMIF('5烧主抽电耗'!$A$3:$A$95,A7,'5烧主抽电耗'!$L$3:$L$95)</f>
        <v>#VALUE!</v>
      </c>
      <c r="E7" s="91" t="e">
        <f>SUMIF('5烧主抽电耗'!$A$3:$A$95,A7,'5烧主抽电耗'!$V$3:$V$95)</f>
        <v>#VALUE!</v>
      </c>
      <c r="F7" s="91">
        <f>SUMIF(错峰用电!$A$4:$A$189,$A7,错峰用电!N$4:N$189)</f>
        <v>0</v>
      </c>
      <c r="G7" s="91">
        <f>SUMIF(错峰用电!$A$4:$A$189,$A7,错峰用电!O$4:O$189)</f>
        <v>0</v>
      </c>
      <c r="H7" s="91">
        <f>SUMIF(错峰用电!$A$4:$A$189,$A7,错峰用电!P$4:P$189)</f>
        <v>0</v>
      </c>
      <c r="I7" s="99">
        <f t="shared" si="0"/>
        <v>0</v>
      </c>
      <c r="J7" s="99">
        <f t="shared" si="1"/>
        <v>0</v>
      </c>
      <c r="K7" s="99">
        <f t="shared" si="2"/>
        <v>0</v>
      </c>
      <c r="L7" s="91" t="e">
        <f t="shared" si="3"/>
        <v>#VALUE!</v>
      </c>
      <c r="M7" s="100" t="e">
        <f t="shared" si="4"/>
        <v>#VALUE!</v>
      </c>
      <c r="N7" s="100" t="e">
        <f>SUMIF('5烧主抽电耗'!$A$3:$A$96,A7,'5烧主抽电耗'!$AC$3:$AC$96)</f>
        <v>#VALUE!</v>
      </c>
      <c r="O7" s="89">
        <f>SUMIF('6烧主抽电耗'!$A$3:$A$95,A7,'6烧主抽电耗'!$M$3:$M$95)</f>
        <v>0</v>
      </c>
      <c r="P7" s="89">
        <f>SUMIF('6烧主抽电耗'!$A$3:$A$95,A7,'6烧主抽电耗'!$N$3:$N$95)</f>
        <v>0</v>
      </c>
      <c r="Q7" s="90" t="e">
        <f>SUMIF('6烧主抽电耗'!$A$3:$A$95,A7,'6烧主抽电耗'!$L$3:$L$95)</f>
        <v>#VALUE!</v>
      </c>
      <c r="R7" s="91">
        <f>SUMIF('6烧主抽电耗'!$A$3:$A$95,A7,'6烧主抽电耗'!$V$3:$V$95)</f>
        <v>0</v>
      </c>
      <c r="S7" s="91">
        <f>SUMIF(错峰用电!$A$4:$A$189,$A7,错峰用电!AC$4:AC$189)</f>
        <v>0</v>
      </c>
      <c r="T7" s="91">
        <f>SUMIF(错峰用电!$A$4:$A$189,$A7,错峰用电!AD$4:AD$189)</f>
        <v>0</v>
      </c>
      <c r="U7" s="91">
        <f>SUMIF(错峰用电!$A$4:$A$189,$A7,错峰用电!AE$4:AE$189)</f>
        <v>0</v>
      </c>
      <c r="V7" s="99">
        <f t="shared" si="5"/>
        <v>0</v>
      </c>
      <c r="W7" s="99">
        <f t="shared" si="6"/>
        <v>0</v>
      </c>
      <c r="X7" s="99">
        <f t="shared" si="7"/>
        <v>0</v>
      </c>
      <c r="Y7" s="91" t="e">
        <f t="shared" si="8"/>
        <v>#VALUE!</v>
      </c>
      <c r="Z7" s="100">
        <f t="shared" si="9"/>
        <v>0</v>
      </c>
      <c r="AA7" s="100" t="e">
        <f>SUMIF('6烧主抽电耗'!$A$3:$A$96,A7,'6烧主抽电耗'!$AC$3:$AC$96)</f>
        <v>#VALUE!</v>
      </c>
      <c r="AB7" s="89" t="e">
        <f t="shared" si="10"/>
        <v>#VALUE!</v>
      </c>
      <c r="AC7" s="89" t="e">
        <f t="shared" si="11"/>
        <v>#VALUE!</v>
      </c>
      <c r="AD7" s="102" t="e">
        <f t="shared" si="12"/>
        <v>#VALUE!</v>
      </c>
      <c r="AE7" s="91" t="e">
        <f t="shared" si="17"/>
        <v>#VALUE!</v>
      </c>
      <c r="AF7" s="112" t="e">
        <f t="shared" si="13"/>
        <v>#VALUE!</v>
      </c>
      <c r="AG7" s="115" t="e">
        <f t="shared" si="14"/>
        <v>#VALUE!</v>
      </c>
      <c r="AH7" s="100" t="e">
        <f t="shared" si="15"/>
        <v>#VALUE!</v>
      </c>
    </row>
    <row r="8" spans="1:34">
      <c r="A8" s="88" t="e">
        <f t="shared" si="16"/>
        <v>#VALUE!</v>
      </c>
      <c r="B8" s="89" t="e">
        <f>SUMIF('5烧主抽电耗'!$A$3:$A$95,A8,'5烧主抽电耗'!$M$3:$M$95)</f>
        <v>#VALUE!</v>
      </c>
      <c r="C8" s="89" t="e">
        <f>SUMIF('5烧主抽电耗'!$A$3:$A$95,A8,'5烧主抽电耗'!$N$3:$N$95)</f>
        <v>#VALUE!</v>
      </c>
      <c r="D8" s="90" t="e">
        <f>SUMIF('5烧主抽电耗'!$A$3:$A$95,A8,'5烧主抽电耗'!$L$3:$L$95)</f>
        <v>#VALUE!</v>
      </c>
      <c r="E8" s="91" t="e">
        <f>SUMIF('5烧主抽电耗'!$A$3:$A$95,A8,'5烧主抽电耗'!$V$3:$V$95)</f>
        <v>#VALUE!</v>
      </c>
      <c r="F8" s="91">
        <f>SUMIF(错峰用电!$A$4:$A$189,$A8,错峰用电!N$4:N$189)</f>
        <v>0</v>
      </c>
      <c r="G8" s="91">
        <f>SUMIF(错峰用电!$A$4:$A$189,$A8,错峰用电!O$4:O$189)</f>
        <v>0</v>
      </c>
      <c r="H8" s="91">
        <f>SUMIF(错峰用电!$A$4:$A$189,$A8,错峰用电!P$4:P$189)</f>
        <v>0</v>
      </c>
      <c r="I8" s="99">
        <f t="shared" si="0"/>
        <v>0</v>
      </c>
      <c r="J8" s="99">
        <f t="shared" si="1"/>
        <v>0</v>
      </c>
      <c r="K8" s="99">
        <f t="shared" si="2"/>
        <v>0</v>
      </c>
      <c r="L8" s="91" t="e">
        <f t="shared" si="3"/>
        <v>#VALUE!</v>
      </c>
      <c r="M8" s="100" t="e">
        <f t="shared" si="4"/>
        <v>#VALUE!</v>
      </c>
      <c r="N8" s="100" t="e">
        <f>SUMIF('5烧主抽电耗'!$A$3:$A$96,A8,'5烧主抽电耗'!$AC$3:$AC$96)</f>
        <v>#VALUE!</v>
      </c>
      <c r="O8" s="89">
        <f>SUMIF('6烧主抽电耗'!$A$3:$A$95,A8,'6烧主抽电耗'!$M$3:$M$95)</f>
        <v>0</v>
      </c>
      <c r="P8" s="89">
        <f>SUMIF('6烧主抽电耗'!$A$3:$A$95,A8,'6烧主抽电耗'!$N$3:$N$95)</f>
        <v>0</v>
      </c>
      <c r="Q8" s="90" t="e">
        <f>SUMIF('6烧主抽电耗'!$A$3:$A$95,A8,'6烧主抽电耗'!$L$3:$L$95)</f>
        <v>#VALUE!</v>
      </c>
      <c r="R8" s="91">
        <f>SUMIF('6烧主抽电耗'!$A$3:$A$95,A8,'6烧主抽电耗'!$V$3:$V$95)</f>
        <v>0</v>
      </c>
      <c r="S8" s="91">
        <f>SUMIF(错峰用电!$A$4:$A$189,$A8,错峰用电!AC$4:AC$189)</f>
        <v>0</v>
      </c>
      <c r="T8" s="91">
        <f>SUMIF(错峰用电!$A$4:$A$189,$A8,错峰用电!AD$4:AD$189)</f>
        <v>0</v>
      </c>
      <c r="U8" s="91">
        <f>SUMIF(错峰用电!$A$4:$A$189,$A8,错峰用电!AE$4:AE$189)</f>
        <v>0</v>
      </c>
      <c r="V8" s="99">
        <f t="shared" si="5"/>
        <v>0</v>
      </c>
      <c r="W8" s="99">
        <f t="shared" si="6"/>
        <v>0</v>
      </c>
      <c r="X8" s="99">
        <f t="shared" si="7"/>
        <v>0</v>
      </c>
      <c r="Y8" s="91" t="e">
        <f t="shared" si="8"/>
        <v>#VALUE!</v>
      </c>
      <c r="Z8" s="100">
        <f t="shared" si="9"/>
        <v>0</v>
      </c>
      <c r="AA8" s="100" t="e">
        <f>SUMIF('6烧主抽电耗'!$A$3:$A$96,A8,'6烧主抽电耗'!$AC$3:$AC$96)</f>
        <v>#VALUE!</v>
      </c>
      <c r="AB8" s="89" t="e">
        <f t="shared" si="10"/>
        <v>#VALUE!</v>
      </c>
      <c r="AC8" s="89" t="e">
        <f t="shared" si="11"/>
        <v>#VALUE!</v>
      </c>
      <c r="AD8" s="102" t="e">
        <f t="shared" si="12"/>
        <v>#VALUE!</v>
      </c>
      <c r="AE8" s="91" t="e">
        <f t="shared" si="17"/>
        <v>#VALUE!</v>
      </c>
      <c r="AF8" s="112" t="e">
        <f t="shared" si="13"/>
        <v>#VALUE!</v>
      </c>
      <c r="AG8" s="115" t="e">
        <f t="shared" si="14"/>
        <v>#VALUE!</v>
      </c>
      <c r="AH8" s="100" t="e">
        <f t="shared" si="15"/>
        <v>#VALUE!</v>
      </c>
    </row>
    <row r="9" spans="1:34">
      <c r="A9" s="88" t="e">
        <f t="shared" si="16"/>
        <v>#VALUE!</v>
      </c>
      <c r="B9" s="89" t="e">
        <f>SUMIF('5烧主抽电耗'!$A$3:$A$95,A9,'5烧主抽电耗'!$M$3:$M$95)</f>
        <v>#VALUE!</v>
      </c>
      <c r="C9" s="89" t="e">
        <f>SUMIF('5烧主抽电耗'!$A$3:$A$95,A9,'5烧主抽电耗'!$N$3:$N$95)</f>
        <v>#VALUE!</v>
      </c>
      <c r="D9" s="90" t="e">
        <f>SUMIF('5烧主抽电耗'!$A$3:$A$95,A9,'5烧主抽电耗'!$L$3:$L$95)</f>
        <v>#VALUE!</v>
      </c>
      <c r="E9" s="91" t="e">
        <f>SUMIF('5烧主抽电耗'!$A$3:$A$95,A9,'5烧主抽电耗'!$V$3:$V$95)</f>
        <v>#VALUE!</v>
      </c>
      <c r="F9" s="91">
        <f>SUMIF(错峰用电!$A$4:$A$189,$A9,错峰用电!N$4:N$189)</f>
        <v>0</v>
      </c>
      <c r="G9" s="91">
        <f>SUMIF(错峰用电!$A$4:$A$189,$A9,错峰用电!O$4:O$189)</f>
        <v>0</v>
      </c>
      <c r="H9" s="91">
        <f>SUMIF(错峰用电!$A$4:$A$189,$A9,错峰用电!P$4:P$189)</f>
        <v>0</v>
      </c>
      <c r="I9" s="99">
        <f t="shared" si="0"/>
        <v>0</v>
      </c>
      <c r="J9" s="99">
        <f t="shared" si="1"/>
        <v>0</v>
      </c>
      <c r="K9" s="99">
        <f t="shared" si="2"/>
        <v>0</v>
      </c>
      <c r="L9" s="91" t="e">
        <f t="shared" si="3"/>
        <v>#VALUE!</v>
      </c>
      <c r="M9" s="100" t="e">
        <f t="shared" si="4"/>
        <v>#VALUE!</v>
      </c>
      <c r="N9" s="100" t="e">
        <f>SUMIF('5烧主抽电耗'!$A$3:$A$96,A9,'5烧主抽电耗'!$AC$3:$AC$96)</f>
        <v>#VALUE!</v>
      </c>
      <c r="O9" s="89">
        <f>SUMIF('6烧主抽电耗'!$A$3:$A$95,A9,'6烧主抽电耗'!$M$3:$M$95)</f>
        <v>0</v>
      </c>
      <c r="P9" s="89">
        <f>SUMIF('6烧主抽电耗'!$A$3:$A$95,A9,'6烧主抽电耗'!$N$3:$N$95)</f>
        <v>0</v>
      </c>
      <c r="Q9" s="90" t="e">
        <f>SUMIF('6烧主抽电耗'!$A$3:$A$95,A9,'6烧主抽电耗'!$L$3:$L$95)</f>
        <v>#VALUE!</v>
      </c>
      <c r="R9" s="91">
        <f>SUMIF('6烧主抽电耗'!$A$3:$A$95,A9,'6烧主抽电耗'!$V$3:$V$95)</f>
        <v>0</v>
      </c>
      <c r="S9" s="91">
        <f>SUMIF(错峰用电!$A$4:$A$189,$A9,错峰用电!AC$4:AC$189)</f>
        <v>0</v>
      </c>
      <c r="T9" s="91">
        <f>SUMIF(错峰用电!$A$4:$A$189,$A9,错峰用电!AD$4:AD$189)</f>
        <v>0</v>
      </c>
      <c r="U9" s="91">
        <f>SUMIF(错峰用电!$A$4:$A$189,$A9,错峰用电!AE$4:AE$189)</f>
        <v>0</v>
      </c>
      <c r="V9" s="99">
        <f t="shared" si="5"/>
        <v>0</v>
      </c>
      <c r="W9" s="99">
        <f t="shared" si="6"/>
        <v>0</v>
      </c>
      <c r="X9" s="99">
        <f t="shared" si="7"/>
        <v>0</v>
      </c>
      <c r="Y9" s="91" t="e">
        <f t="shared" si="8"/>
        <v>#VALUE!</v>
      </c>
      <c r="Z9" s="100">
        <f t="shared" si="9"/>
        <v>0</v>
      </c>
      <c r="AA9" s="100" t="e">
        <f>SUMIF('6烧主抽电耗'!$A$3:$A$96,A9,'6烧主抽电耗'!$AC$3:$AC$96)</f>
        <v>#VALUE!</v>
      </c>
      <c r="AB9" s="89" t="e">
        <f t="shared" si="10"/>
        <v>#VALUE!</v>
      </c>
      <c r="AC9" s="89" t="e">
        <f t="shared" si="11"/>
        <v>#VALUE!</v>
      </c>
      <c r="AD9" s="102" t="e">
        <f t="shared" si="12"/>
        <v>#VALUE!</v>
      </c>
      <c r="AE9" s="91" t="e">
        <f t="shared" si="17"/>
        <v>#VALUE!</v>
      </c>
      <c r="AF9" s="112" t="e">
        <f t="shared" si="13"/>
        <v>#VALUE!</v>
      </c>
      <c r="AG9" s="115" t="e">
        <f t="shared" si="14"/>
        <v>#VALUE!</v>
      </c>
      <c r="AH9" s="100" t="e">
        <f t="shared" si="15"/>
        <v>#VALUE!</v>
      </c>
    </row>
    <row r="10" spans="1:34">
      <c r="A10" s="88" t="e">
        <f t="shared" si="16"/>
        <v>#VALUE!</v>
      </c>
      <c r="B10" s="89" t="e">
        <f>SUMIF('5烧主抽电耗'!$A$3:$A$95,A10,'5烧主抽电耗'!$M$3:$M$95)</f>
        <v>#VALUE!</v>
      </c>
      <c r="C10" s="89" t="e">
        <f>SUMIF('5烧主抽电耗'!$A$3:$A$95,A10,'5烧主抽电耗'!$N$3:$N$95)</f>
        <v>#VALUE!</v>
      </c>
      <c r="D10" s="90" t="e">
        <f>SUMIF('5烧主抽电耗'!$A$3:$A$95,A10,'5烧主抽电耗'!$L$3:$L$95)</f>
        <v>#VALUE!</v>
      </c>
      <c r="E10" s="91" t="e">
        <f>SUMIF('5烧主抽电耗'!$A$3:$A$95,A10,'5烧主抽电耗'!$V$3:$V$95)</f>
        <v>#VALUE!</v>
      </c>
      <c r="F10" s="91">
        <f>SUMIF(错峰用电!$A$4:$A$189,$A10,错峰用电!N$4:N$189)</f>
        <v>0</v>
      </c>
      <c r="G10" s="91">
        <f>SUMIF(错峰用电!$A$4:$A$189,$A10,错峰用电!O$4:O$189)</f>
        <v>0</v>
      </c>
      <c r="H10" s="91">
        <f>SUMIF(错峰用电!$A$4:$A$189,$A10,错峰用电!P$4:P$189)</f>
        <v>0</v>
      </c>
      <c r="I10" s="99">
        <f t="shared" si="0"/>
        <v>0</v>
      </c>
      <c r="J10" s="99">
        <f t="shared" si="1"/>
        <v>0</v>
      </c>
      <c r="K10" s="99">
        <f t="shared" si="2"/>
        <v>0</v>
      </c>
      <c r="L10" s="91" t="e">
        <f t="shared" si="3"/>
        <v>#VALUE!</v>
      </c>
      <c r="M10" s="100" t="e">
        <f t="shared" si="4"/>
        <v>#VALUE!</v>
      </c>
      <c r="N10" s="100" t="e">
        <f>SUMIF('5烧主抽电耗'!$A$3:$A$96,A10,'5烧主抽电耗'!$AC$3:$AC$96)</f>
        <v>#VALUE!</v>
      </c>
      <c r="O10" s="89">
        <f>SUMIF('6烧主抽电耗'!$A$3:$A$95,A10,'6烧主抽电耗'!$M$3:$M$95)</f>
        <v>0</v>
      </c>
      <c r="P10" s="89">
        <f>SUMIF('6烧主抽电耗'!$A$3:$A$95,A10,'6烧主抽电耗'!$N$3:$N$95)</f>
        <v>0</v>
      </c>
      <c r="Q10" s="90" t="e">
        <f>SUMIF('6烧主抽电耗'!$A$3:$A$95,A10,'6烧主抽电耗'!$L$3:$L$95)</f>
        <v>#VALUE!</v>
      </c>
      <c r="R10" s="91">
        <f>SUMIF('6烧主抽电耗'!$A$3:$A$95,A10,'6烧主抽电耗'!$V$3:$V$95)</f>
        <v>0</v>
      </c>
      <c r="S10" s="91">
        <f>SUMIF(错峰用电!$A$4:$A$189,$A10,错峰用电!AC$4:AC$189)</f>
        <v>0</v>
      </c>
      <c r="T10" s="91">
        <f>SUMIF(错峰用电!$A$4:$A$189,$A10,错峰用电!AD$4:AD$189)</f>
        <v>0</v>
      </c>
      <c r="U10" s="91">
        <f>SUMIF(错峰用电!$A$4:$A$189,$A10,错峰用电!AE$4:AE$189)</f>
        <v>0</v>
      </c>
      <c r="V10" s="99">
        <f t="shared" si="5"/>
        <v>0</v>
      </c>
      <c r="W10" s="99">
        <f t="shared" si="6"/>
        <v>0</v>
      </c>
      <c r="X10" s="99">
        <f t="shared" si="7"/>
        <v>0</v>
      </c>
      <c r="Y10" s="91" t="e">
        <f t="shared" si="8"/>
        <v>#VALUE!</v>
      </c>
      <c r="Z10" s="100">
        <f t="shared" si="9"/>
        <v>0</v>
      </c>
      <c r="AA10" s="100" t="e">
        <f>SUMIF('6烧主抽电耗'!$A$3:$A$96,A10,'6烧主抽电耗'!$AC$3:$AC$96)</f>
        <v>#VALUE!</v>
      </c>
      <c r="AB10" s="89" t="e">
        <f t="shared" si="10"/>
        <v>#VALUE!</v>
      </c>
      <c r="AC10" s="89" t="e">
        <f t="shared" si="11"/>
        <v>#VALUE!</v>
      </c>
      <c r="AD10" s="102" t="e">
        <f t="shared" si="12"/>
        <v>#VALUE!</v>
      </c>
      <c r="AE10" s="91" t="e">
        <f t="shared" si="17"/>
        <v>#VALUE!</v>
      </c>
      <c r="AF10" s="112" t="e">
        <f t="shared" si="13"/>
        <v>#VALUE!</v>
      </c>
      <c r="AG10" s="115" t="e">
        <f t="shared" si="14"/>
        <v>#VALUE!</v>
      </c>
      <c r="AH10" s="100" t="e">
        <f t="shared" si="15"/>
        <v>#VALUE!</v>
      </c>
    </row>
    <row r="11" spans="1:34">
      <c r="A11" s="88" t="e">
        <f t="shared" si="16"/>
        <v>#VALUE!</v>
      </c>
      <c r="B11" s="89" t="e">
        <f>SUMIF('5烧主抽电耗'!$A$3:$A$95,A11,'5烧主抽电耗'!$M$3:$M$95)</f>
        <v>#VALUE!</v>
      </c>
      <c r="C11" s="89" t="e">
        <f>SUMIF('5烧主抽电耗'!$A$3:$A$95,A11,'5烧主抽电耗'!$N$3:$N$95)</f>
        <v>#VALUE!</v>
      </c>
      <c r="D11" s="90" t="e">
        <f>SUMIF('5烧主抽电耗'!$A$3:$A$95,A11,'5烧主抽电耗'!$L$3:$L$95)</f>
        <v>#VALUE!</v>
      </c>
      <c r="E11" s="91" t="e">
        <f>SUMIF('5烧主抽电耗'!$A$3:$A$95,A11,'5烧主抽电耗'!$V$3:$V$95)</f>
        <v>#VALUE!</v>
      </c>
      <c r="F11" s="91">
        <f>SUMIF(错峰用电!$A$4:$A$189,$A11,错峰用电!N$4:N$189)</f>
        <v>0</v>
      </c>
      <c r="G11" s="91">
        <f>SUMIF(错峰用电!$A$4:$A$189,$A11,错峰用电!O$4:O$189)</f>
        <v>0</v>
      </c>
      <c r="H11" s="91">
        <f>SUMIF(错峰用电!$A$4:$A$189,$A11,错峰用电!P$4:P$189)</f>
        <v>0</v>
      </c>
      <c r="I11" s="99">
        <f t="shared" si="0"/>
        <v>0</v>
      </c>
      <c r="J11" s="99">
        <f t="shared" si="1"/>
        <v>0</v>
      </c>
      <c r="K11" s="99">
        <f t="shared" si="2"/>
        <v>0</v>
      </c>
      <c r="L11" s="91" t="e">
        <f t="shared" si="3"/>
        <v>#VALUE!</v>
      </c>
      <c r="M11" s="100" t="e">
        <f t="shared" si="4"/>
        <v>#VALUE!</v>
      </c>
      <c r="N11" s="100" t="e">
        <f>SUMIF('5烧主抽电耗'!$A$3:$A$96,A11,'5烧主抽电耗'!$AC$3:$AC$96)</f>
        <v>#VALUE!</v>
      </c>
      <c r="O11" s="89">
        <f>SUMIF('6烧主抽电耗'!$A$3:$A$95,A11,'6烧主抽电耗'!$M$3:$M$95)</f>
        <v>0</v>
      </c>
      <c r="P11" s="89">
        <f>SUMIF('6烧主抽电耗'!$A$3:$A$95,A11,'6烧主抽电耗'!$N$3:$N$95)</f>
        <v>0</v>
      </c>
      <c r="Q11" s="90" t="e">
        <f>SUMIF('6烧主抽电耗'!$A$3:$A$95,A11,'6烧主抽电耗'!$L$3:$L$95)</f>
        <v>#VALUE!</v>
      </c>
      <c r="R11" s="91">
        <f>SUMIF('6烧主抽电耗'!$A$3:$A$95,A11,'6烧主抽电耗'!$V$3:$V$95)</f>
        <v>0</v>
      </c>
      <c r="S11" s="91">
        <f>SUMIF(错峰用电!$A$4:$A$189,$A11,错峰用电!AC$4:AC$189)</f>
        <v>0</v>
      </c>
      <c r="T11" s="91">
        <f>SUMIF(错峰用电!$A$4:$A$189,$A11,错峰用电!AD$4:AD$189)</f>
        <v>0</v>
      </c>
      <c r="U11" s="91">
        <f>SUMIF(错峰用电!$A$4:$A$189,$A11,错峰用电!AE$4:AE$189)</f>
        <v>0</v>
      </c>
      <c r="V11" s="99">
        <f t="shared" si="5"/>
        <v>0</v>
      </c>
      <c r="W11" s="99">
        <f t="shared" si="6"/>
        <v>0</v>
      </c>
      <c r="X11" s="99">
        <f t="shared" si="7"/>
        <v>0</v>
      </c>
      <c r="Y11" s="91" t="e">
        <f t="shared" si="8"/>
        <v>#VALUE!</v>
      </c>
      <c r="Z11" s="100">
        <f t="shared" si="9"/>
        <v>0</v>
      </c>
      <c r="AA11" s="100" t="e">
        <f>SUMIF('6烧主抽电耗'!$A$3:$A$96,A11,'6烧主抽电耗'!$AC$3:$AC$96)</f>
        <v>#VALUE!</v>
      </c>
      <c r="AB11" s="89" t="e">
        <f t="shared" si="10"/>
        <v>#VALUE!</v>
      </c>
      <c r="AC11" s="89" t="e">
        <f t="shared" si="11"/>
        <v>#VALUE!</v>
      </c>
      <c r="AD11" s="102" t="e">
        <f t="shared" si="12"/>
        <v>#VALUE!</v>
      </c>
      <c r="AE11" s="91" t="e">
        <f t="shared" si="17"/>
        <v>#VALUE!</v>
      </c>
      <c r="AF11" s="112" t="e">
        <f t="shared" si="13"/>
        <v>#VALUE!</v>
      </c>
      <c r="AG11" s="115" t="e">
        <f t="shared" si="14"/>
        <v>#VALUE!</v>
      </c>
      <c r="AH11" s="100" t="e">
        <f t="shared" si="15"/>
        <v>#VALUE!</v>
      </c>
    </row>
    <row r="12" spans="1:34">
      <c r="A12" s="88" t="e">
        <f t="shared" si="16"/>
        <v>#VALUE!</v>
      </c>
      <c r="B12" s="89" t="e">
        <f>SUMIF('5烧主抽电耗'!$A$3:$A$95,A12,'5烧主抽电耗'!$M$3:$M$95)</f>
        <v>#VALUE!</v>
      </c>
      <c r="C12" s="89" t="e">
        <f>SUMIF('5烧主抽电耗'!$A$3:$A$95,A12,'5烧主抽电耗'!$N$3:$N$95)</f>
        <v>#VALUE!</v>
      </c>
      <c r="D12" s="90" t="e">
        <f>SUMIF('5烧主抽电耗'!$A$3:$A$95,A12,'5烧主抽电耗'!$L$3:$L$95)</f>
        <v>#VALUE!</v>
      </c>
      <c r="E12" s="91" t="e">
        <f>SUMIF('5烧主抽电耗'!$A$3:$A$95,A12,'5烧主抽电耗'!$V$3:$V$95)</f>
        <v>#VALUE!</v>
      </c>
      <c r="F12" s="91">
        <f>SUMIF(错峰用电!$A$4:$A$189,$A12,错峰用电!N$4:N$189)</f>
        <v>0</v>
      </c>
      <c r="G12" s="91">
        <f>SUMIF(错峰用电!$A$4:$A$189,$A12,错峰用电!O$4:O$189)</f>
        <v>0</v>
      </c>
      <c r="H12" s="91">
        <f>SUMIF(错峰用电!$A$4:$A$189,$A12,错峰用电!P$4:P$189)</f>
        <v>0</v>
      </c>
      <c r="I12" s="99">
        <f t="shared" si="0"/>
        <v>0</v>
      </c>
      <c r="J12" s="99">
        <f t="shared" si="1"/>
        <v>0</v>
      </c>
      <c r="K12" s="99">
        <f t="shared" si="2"/>
        <v>0</v>
      </c>
      <c r="L12" s="91" t="e">
        <f t="shared" si="3"/>
        <v>#VALUE!</v>
      </c>
      <c r="M12" s="100" t="e">
        <f t="shared" si="4"/>
        <v>#VALUE!</v>
      </c>
      <c r="N12" s="100" t="e">
        <f>SUMIF('5烧主抽电耗'!$A$3:$A$96,A12,'5烧主抽电耗'!$AC$3:$AC$96)</f>
        <v>#VALUE!</v>
      </c>
      <c r="O12" s="89">
        <f>SUMIF('6烧主抽电耗'!$A$3:$A$95,A12,'6烧主抽电耗'!$M$3:$M$95)</f>
        <v>0</v>
      </c>
      <c r="P12" s="89">
        <f>SUMIF('6烧主抽电耗'!$A$3:$A$95,A12,'6烧主抽电耗'!$N$3:$N$95)</f>
        <v>0</v>
      </c>
      <c r="Q12" s="90" t="e">
        <f>SUMIF('6烧主抽电耗'!$A$3:$A$95,A12,'6烧主抽电耗'!$L$3:$L$95)</f>
        <v>#VALUE!</v>
      </c>
      <c r="R12" s="91">
        <f>SUMIF('6烧主抽电耗'!$A$3:$A$95,A12,'6烧主抽电耗'!$V$3:$V$95)</f>
        <v>0</v>
      </c>
      <c r="S12" s="91">
        <f>SUMIF(错峰用电!$A$4:$A$189,$A12,错峰用电!AC$4:AC$189)</f>
        <v>0</v>
      </c>
      <c r="T12" s="91">
        <f>SUMIF(错峰用电!$A$4:$A$189,$A12,错峰用电!AD$4:AD$189)</f>
        <v>0</v>
      </c>
      <c r="U12" s="91">
        <f>SUMIF(错峰用电!$A$4:$A$189,$A12,错峰用电!AE$4:AE$189)</f>
        <v>0</v>
      </c>
      <c r="V12" s="99">
        <f t="shared" si="5"/>
        <v>0</v>
      </c>
      <c r="W12" s="99">
        <f t="shared" si="6"/>
        <v>0</v>
      </c>
      <c r="X12" s="99">
        <f t="shared" si="7"/>
        <v>0</v>
      </c>
      <c r="Y12" s="91" t="e">
        <f t="shared" si="8"/>
        <v>#VALUE!</v>
      </c>
      <c r="Z12" s="100">
        <f t="shared" si="9"/>
        <v>0</v>
      </c>
      <c r="AA12" s="100" t="e">
        <f>SUMIF('6烧主抽电耗'!$A$3:$A$96,A12,'6烧主抽电耗'!$AC$3:$AC$96)</f>
        <v>#VALUE!</v>
      </c>
      <c r="AB12" s="89" t="e">
        <f t="shared" si="10"/>
        <v>#VALUE!</v>
      </c>
      <c r="AC12" s="89" t="e">
        <f t="shared" si="11"/>
        <v>#VALUE!</v>
      </c>
      <c r="AD12" s="102" t="e">
        <f t="shared" si="12"/>
        <v>#VALUE!</v>
      </c>
      <c r="AE12" s="91" t="e">
        <f t="shared" si="17"/>
        <v>#VALUE!</v>
      </c>
      <c r="AF12" s="112" t="e">
        <f t="shared" si="13"/>
        <v>#VALUE!</v>
      </c>
      <c r="AG12" s="115" t="e">
        <f t="shared" si="14"/>
        <v>#VALUE!</v>
      </c>
      <c r="AH12" s="100" t="e">
        <f t="shared" si="15"/>
        <v>#VALUE!</v>
      </c>
    </row>
    <row r="13" spans="1:34">
      <c r="A13" s="88" t="e">
        <f t="shared" si="16"/>
        <v>#VALUE!</v>
      </c>
      <c r="B13" s="89" t="e">
        <f>SUMIF('5烧主抽电耗'!$A$3:$A$95,A13,'5烧主抽电耗'!$M$3:$M$95)</f>
        <v>#VALUE!</v>
      </c>
      <c r="C13" s="89" t="e">
        <f>SUMIF('5烧主抽电耗'!$A$3:$A$95,A13,'5烧主抽电耗'!$N$3:$N$95)</f>
        <v>#VALUE!</v>
      </c>
      <c r="D13" s="90" t="e">
        <f>SUMIF('5烧主抽电耗'!$A$3:$A$95,A13,'5烧主抽电耗'!$L$3:$L$95)</f>
        <v>#VALUE!</v>
      </c>
      <c r="E13" s="91" t="e">
        <f>SUMIF('5烧主抽电耗'!$A$3:$A$95,A13,'5烧主抽电耗'!$V$3:$V$95)</f>
        <v>#VALUE!</v>
      </c>
      <c r="F13" s="91">
        <f>SUMIF(错峰用电!$A$4:$A$189,$A13,错峰用电!N$4:N$189)</f>
        <v>0</v>
      </c>
      <c r="G13" s="91">
        <f>SUMIF(错峰用电!$A$4:$A$189,$A13,错峰用电!O$4:O$189)</f>
        <v>0</v>
      </c>
      <c r="H13" s="91">
        <f>SUMIF(错峰用电!$A$4:$A$189,$A13,错峰用电!P$4:P$189)</f>
        <v>0</v>
      </c>
      <c r="I13" s="99">
        <f t="shared" si="0"/>
        <v>0</v>
      </c>
      <c r="J13" s="99">
        <f t="shared" si="1"/>
        <v>0</v>
      </c>
      <c r="K13" s="99">
        <f t="shared" si="2"/>
        <v>0</v>
      </c>
      <c r="L13" s="91" t="e">
        <f t="shared" si="3"/>
        <v>#VALUE!</v>
      </c>
      <c r="M13" s="100" t="e">
        <f t="shared" si="4"/>
        <v>#VALUE!</v>
      </c>
      <c r="N13" s="100" t="e">
        <f>SUMIF('5烧主抽电耗'!$A$3:$A$96,A13,'5烧主抽电耗'!$AC$3:$AC$96)</f>
        <v>#VALUE!</v>
      </c>
      <c r="O13" s="89">
        <f>SUMIF('6烧主抽电耗'!$A$3:$A$95,A13,'6烧主抽电耗'!$M$3:$M$95)</f>
        <v>0</v>
      </c>
      <c r="P13" s="89">
        <f>SUMIF('6烧主抽电耗'!$A$3:$A$95,A13,'6烧主抽电耗'!$N$3:$N$95)</f>
        <v>0</v>
      </c>
      <c r="Q13" s="90" t="e">
        <f>SUMIF('6烧主抽电耗'!$A$3:$A$95,A13,'6烧主抽电耗'!$L$3:$L$95)</f>
        <v>#VALUE!</v>
      </c>
      <c r="R13" s="91">
        <f>SUMIF('6烧主抽电耗'!$A$3:$A$95,A13,'6烧主抽电耗'!$V$3:$V$95)</f>
        <v>0</v>
      </c>
      <c r="S13" s="91">
        <f>SUMIF(错峰用电!$A$4:$A$189,$A13,错峰用电!AC$4:AC$189)</f>
        <v>0</v>
      </c>
      <c r="T13" s="91">
        <f>SUMIF(错峰用电!$A$4:$A$189,$A13,错峰用电!AD$4:AD$189)</f>
        <v>0</v>
      </c>
      <c r="U13" s="91">
        <f>SUMIF(错峰用电!$A$4:$A$189,$A13,错峰用电!AE$4:AE$189)</f>
        <v>0</v>
      </c>
      <c r="V13" s="99">
        <f t="shared" si="5"/>
        <v>0</v>
      </c>
      <c r="W13" s="99">
        <f t="shared" si="6"/>
        <v>0</v>
      </c>
      <c r="X13" s="99">
        <f t="shared" si="7"/>
        <v>0</v>
      </c>
      <c r="Y13" s="91" t="e">
        <f t="shared" si="8"/>
        <v>#VALUE!</v>
      </c>
      <c r="Z13" s="100">
        <f t="shared" si="9"/>
        <v>0</v>
      </c>
      <c r="AA13" s="100" t="e">
        <f>SUMIF('6烧主抽电耗'!$A$3:$A$96,A13,'6烧主抽电耗'!$AC$3:$AC$96)</f>
        <v>#VALUE!</v>
      </c>
      <c r="AB13" s="89" t="e">
        <f t="shared" si="10"/>
        <v>#VALUE!</v>
      </c>
      <c r="AC13" s="89" t="e">
        <f t="shared" si="11"/>
        <v>#VALUE!</v>
      </c>
      <c r="AD13" s="102" t="e">
        <f t="shared" si="12"/>
        <v>#VALUE!</v>
      </c>
      <c r="AE13" s="91" t="e">
        <f t="shared" si="17"/>
        <v>#VALUE!</v>
      </c>
      <c r="AF13" s="112" t="e">
        <f t="shared" si="13"/>
        <v>#VALUE!</v>
      </c>
      <c r="AG13" s="115" t="e">
        <f t="shared" si="14"/>
        <v>#VALUE!</v>
      </c>
      <c r="AH13" s="100" t="e">
        <f t="shared" si="15"/>
        <v>#VALUE!</v>
      </c>
    </row>
    <row r="14" spans="1:34">
      <c r="A14" s="88" t="e">
        <f t="shared" si="16"/>
        <v>#VALUE!</v>
      </c>
      <c r="B14" s="89" t="e">
        <f>SUMIF('5烧主抽电耗'!$A$3:$A$95,A14,'5烧主抽电耗'!$M$3:$M$95)</f>
        <v>#VALUE!</v>
      </c>
      <c r="C14" s="89" t="e">
        <f>SUMIF('5烧主抽电耗'!$A$3:$A$95,A14,'5烧主抽电耗'!$N$3:$N$95)</f>
        <v>#VALUE!</v>
      </c>
      <c r="D14" s="90" t="e">
        <f>SUMIF('5烧主抽电耗'!$A$3:$A$95,A14,'5烧主抽电耗'!$L$3:$L$95)</f>
        <v>#VALUE!</v>
      </c>
      <c r="E14" s="91" t="e">
        <f>SUMIF('5烧主抽电耗'!$A$3:$A$95,A14,'5烧主抽电耗'!$V$3:$V$95)</f>
        <v>#VALUE!</v>
      </c>
      <c r="F14" s="91">
        <f>SUMIF(错峰用电!$A$4:$A$189,$A14,错峰用电!N$4:N$189)</f>
        <v>0</v>
      </c>
      <c r="G14" s="91">
        <f>SUMIF(错峰用电!$A$4:$A$189,$A14,错峰用电!O$4:O$189)</f>
        <v>0</v>
      </c>
      <c r="H14" s="91">
        <f>SUMIF(错峰用电!$A$4:$A$189,$A14,错峰用电!P$4:P$189)</f>
        <v>0</v>
      </c>
      <c r="I14" s="99">
        <f t="shared" si="0"/>
        <v>0</v>
      </c>
      <c r="J14" s="99">
        <f t="shared" si="1"/>
        <v>0</v>
      </c>
      <c r="K14" s="99">
        <f t="shared" si="2"/>
        <v>0</v>
      </c>
      <c r="L14" s="91" t="e">
        <f t="shared" si="3"/>
        <v>#VALUE!</v>
      </c>
      <c r="M14" s="100" t="e">
        <f t="shared" si="4"/>
        <v>#VALUE!</v>
      </c>
      <c r="N14" s="100" t="e">
        <f>SUMIF('5烧主抽电耗'!$A$3:$A$96,A14,'5烧主抽电耗'!$AC$3:$AC$96)</f>
        <v>#VALUE!</v>
      </c>
      <c r="O14" s="89">
        <f>SUMIF('6烧主抽电耗'!$A$3:$A$95,A14,'6烧主抽电耗'!$M$3:$M$95)</f>
        <v>0</v>
      </c>
      <c r="P14" s="89">
        <f>SUMIF('6烧主抽电耗'!$A$3:$A$95,A14,'6烧主抽电耗'!$N$3:$N$95)</f>
        <v>0</v>
      </c>
      <c r="Q14" s="90" t="e">
        <f>SUMIF('6烧主抽电耗'!$A$3:$A$95,A14,'6烧主抽电耗'!$L$3:$L$95)</f>
        <v>#VALUE!</v>
      </c>
      <c r="R14" s="91">
        <f>SUMIF('6烧主抽电耗'!$A$3:$A$95,A14,'6烧主抽电耗'!$V$3:$V$95)</f>
        <v>0</v>
      </c>
      <c r="S14" s="91">
        <f>SUMIF(错峰用电!$A$4:$A$189,$A14,错峰用电!AC$4:AC$189)</f>
        <v>0</v>
      </c>
      <c r="T14" s="91">
        <f>SUMIF(错峰用电!$A$4:$A$189,$A14,错峰用电!AD$4:AD$189)</f>
        <v>0</v>
      </c>
      <c r="U14" s="91">
        <f>SUMIF(错峰用电!$A$4:$A$189,$A14,错峰用电!AE$4:AE$189)</f>
        <v>0</v>
      </c>
      <c r="V14" s="99">
        <f t="shared" si="5"/>
        <v>0</v>
      </c>
      <c r="W14" s="99">
        <f t="shared" si="6"/>
        <v>0</v>
      </c>
      <c r="X14" s="99">
        <f t="shared" si="7"/>
        <v>0</v>
      </c>
      <c r="Y14" s="91" t="e">
        <f t="shared" si="8"/>
        <v>#VALUE!</v>
      </c>
      <c r="Z14" s="100">
        <f t="shared" si="9"/>
        <v>0</v>
      </c>
      <c r="AA14" s="100" t="e">
        <f>SUMIF('6烧主抽电耗'!$A$3:$A$96,A14,'6烧主抽电耗'!$AC$3:$AC$96)</f>
        <v>#VALUE!</v>
      </c>
      <c r="AB14" s="89" t="e">
        <f t="shared" si="10"/>
        <v>#VALUE!</v>
      </c>
      <c r="AC14" s="89" t="e">
        <f t="shared" si="11"/>
        <v>#VALUE!</v>
      </c>
      <c r="AD14" s="102" t="e">
        <f t="shared" si="12"/>
        <v>#VALUE!</v>
      </c>
      <c r="AE14" s="91" t="e">
        <f t="shared" si="17"/>
        <v>#VALUE!</v>
      </c>
      <c r="AF14" s="112" t="e">
        <f t="shared" si="13"/>
        <v>#VALUE!</v>
      </c>
      <c r="AG14" s="115" t="e">
        <f t="shared" si="14"/>
        <v>#VALUE!</v>
      </c>
      <c r="AH14" s="100" t="e">
        <f t="shared" si="15"/>
        <v>#VALUE!</v>
      </c>
    </row>
    <row r="15" spans="1:34">
      <c r="A15" s="88" t="e">
        <f t="shared" si="16"/>
        <v>#VALUE!</v>
      </c>
      <c r="B15" s="89" t="e">
        <f>SUMIF('5烧主抽电耗'!$A$3:$A$95,A15,'5烧主抽电耗'!$M$3:$M$95)</f>
        <v>#VALUE!</v>
      </c>
      <c r="C15" s="89" t="e">
        <f>SUMIF('5烧主抽电耗'!$A$3:$A$95,A15,'5烧主抽电耗'!$N$3:$N$95)</f>
        <v>#VALUE!</v>
      </c>
      <c r="D15" s="90" t="e">
        <f>SUMIF('5烧主抽电耗'!$A$3:$A$95,A15,'5烧主抽电耗'!$L$3:$L$95)</f>
        <v>#VALUE!</v>
      </c>
      <c r="E15" s="91" t="e">
        <f>SUMIF('5烧主抽电耗'!$A$3:$A$95,A15,'5烧主抽电耗'!$V$3:$V$95)</f>
        <v>#VALUE!</v>
      </c>
      <c r="F15" s="91">
        <f>SUMIF(错峰用电!$A$4:$A$189,$A15,错峰用电!N$4:N$189)</f>
        <v>0</v>
      </c>
      <c r="G15" s="91">
        <f>SUMIF(错峰用电!$A$4:$A$189,$A15,错峰用电!O$4:O$189)</f>
        <v>0</v>
      </c>
      <c r="H15" s="91">
        <f>SUMIF(错峰用电!$A$4:$A$189,$A15,错峰用电!P$4:P$189)</f>
        <v>0</v>
      </c>
      <c r="I15" s="99">
        <f t="shared" si="0"/>
        <v>0</v>
      </c>
      <c r="J15" s="99">
        <f t="shared" si="1"/>
        <v>0</v>
      </c>
      <c r="K15" s="99">
        <f t="shared" si="2"/>
        <v>0</v>
      </c>
      <c r="L15" s="91" t="e">
        <f t="shared" si="3"/>
        <v>#VALUE!</v>
      </c>
      <c r="M15" s="100" t="e">
        <f t="shared" si="4"/>
        <v>#VALUE!</v>
      </c>
      <c r="N15" s="100" t="e">
        <f>SUMIF('5烧主抽电耗'!$A$3:$A$96,A15,'5烧主抽电耗'!$AC$3:$AC$96)</f>
        <v>#VALUE!</v>
      </c>
      <c r="O15" s="89">
        <f>SUMIF('6烧主抽电耗'!$A$3:$A$95,A15,'6烧主抽电耗'!$M$3:$M$95)</f>
        <v>0</v>
      </c>
      <c r="P15" s="89">
        <f>SUMIF('6烧主抽电耗'!$A$3:$A$95,A15,'6烧主抽电耗'!$N$3:$N$95)</f>
        <v>0</v>
      </c>
      <c r="Q15" s="90" t="e">
        <f>SUMIF('6烧主抽电耗'!$A$3:$A$95,A15,'6烧主抽电耗'!$L$3:$L$95)</f>
        <v>#VALUE!</v>
      </c>
      <c r="R15" s="91">
        <f>SUMIF('6烧主抽电耗'!$A$3:$A$95,A15,'6烧主抽电耗'!$V$3:$V$95)</f>
        <v>0</v>
      </c>
      <c r="S15" s="91">
        <f>SUMIF(错峰用电!$A$4:$A$189,$A15,错峰用电!AC$4:AC$189)</f>
        <v>0</v>
      </c>
      <c r="T15" s="91">
        <f>SUMIF(错峰用电!$A$4:$A$189,$A15,错峰用电!AD$4:AD$189)</f>
        <v>0</v>
      </c>
      <c r="U15" s="91">
        <f>SUMIF(错峰用电!$A$4:$A$189,$A15,错峰用电!AE$4:AE$189)</f>
        <v>0</v>
      </c>
      <c r="V15" s="99">
        <f t="shared" si="5"/>
        <v>0</v>
      </c>
      <c r="W15" s="99">
        <f t="shared" si="6"/>
        <v>0</v>
      </c>
      <c r="X15" s="99">
        <f t="shared" si="7"/>
        <v>0</v>
      </c>
      <c r="Y15" s="91" t="e">
        <f t="shared" si="8"/>
        <v>#VALUE!</v>
      </c>
      <c r="Z15" s="100">
        <f t="shared" si="9"/>
        <v>0</v>
      </c>
      <c r="AA15" s="100" t="e">
        <f>SUMIF('6烧主抽电耗'!$A$3:$A$96,A15,'6烧主抽电耗'!$AC$3:$AC$96)</f>
        <v>#VALUE!</v>
      </c>
      <c r="AB15" s="89" t="e">
        <f t="shared" si="10"/>
        <v>#VALUE!</v>
      </c>
      <c r="AC15" s="89" t="e">
        <f t="shared" si="11"/>
        <v>#VALUE!</v>
      </c>
      <c r="AD15" s="102" t="e">
        <f t="shared" si="12"/>
        <v>#VALUE!</v>
      </c>
      <c r="AE15" s="91" t="e">
        <f t="shared" si="17"/>
        <v>#VALUE!</v>
      </c>
      <c r="AF15" s="112" t="e">
        <f t="shared" si="13"/>
        <v>#VALUE!</v>
      </c>
      <c r="AG15" s="115" t="e">
        <f t="shared" si="14"/>
        <v>#VALUE!</v>
      </c>
      <c r="AH15" s="100" t="e">
        <f t="shared" si="15"/>
        <v>#VALUE!</v>
      </c>
    </row>
    <row r="16" spans="1:34">
      <c r="A16" s="88" t="e">
        <f t="shared" si="16"/>
        <v>#VALUE!</v>
      </c>
      <c r="B16" s="89" t="e">
        <f>SUMIF('5烧主抽电耗'!$A$3:$A$95,A16,'5烧主抽电耗'!$M$3:$M$95)</f>
        <v>#VALUE!</v>
      </c>
      <c r="C16" s="89" t="e">
        <f>SUMIF('5烧主抽电耗'!$A$3:$A$95,A16,'5烧主抽电耗'!$N$3:$N$95)</f>
        <v>#VALUE!</v>
      </c>
      <c r="D16" s="90" t="e">
        <f>SUMIF('5烧主抽电耗'!$A$3:$A$95,A16,'5烧主抽电耗'!$L$3:$L$95)</f>
        <v>#VALUE!</v>
      </c>
      <c r="E16" s="91" t="e">
        <f>SUMIF('5烧主抽电耗'!$A$3:$A$95,A16,'5烧主抽电耗'!$V$3:$V$95)</f>
        <v>#VALUE!</v>
      </c>
      <c r="F16" s="91">
        <f>SUMIF(错峰用电!$A$4:$A$189,$A16,错峰用电!N$4:N$189)</f>
        <v>0</v>
      </c>
      <c r="G16" s="91">
        <f>SUMIF(错峰用电!$A$4:$A$189,$A16,错峰用电!O$4:O$189)</f>
        <v>0</v>
      </c>
      <c r="H16" s="91">
        <f>SUMIF(错峰用电!$A$4:$A$189,$A16,错峰用电!P$4:P$189)</f>
        <v>0</v>
      </c>
      <c r="I16" s="99">
        <f t="shared" si="0"/>
        <v>0</v>
      </c>
      <c r="J16" s="99">
        <f t="shared" si="1"/>
        <v>0</v>
      </c>
      <c r="K16" s="99">
        <f t="shared" si="2"/>
        <v>0</v>
      </c>
      <c r="L16" s="91" t="e">
        <f t="shared" si="3"/>
        <v>#VALUE!</v>
      </c>
      <c r="M16" s="100" t="e">
        <f t="shared" si="4"/>
        <v>#VALUE!</v>
      </c>
      <c r="N16" s="100" t="e">
        <f>SUMIF('5烧主抽电耗'!$A$3:$A$96,A16,'5烧主抽电耗'!$AC$3:$AC$96)</f>
        <v>#VALUE!</v>
      </c>
      <c r="O16" s="89">
        <f>SUMIF('6烧主抽电耗'!$A$3:$A$95,A16,'6烧主抽电耗'!$M$3:$M$95)</f>
        <v>0</v>
      </c>
      <c r="P16" s="89">
        <f>SUMIF('6烧主抽电耗'!$A$3:$A$95,A16,'6烧主抽电耗'!$N$3:$N$95)</f>
        <v>0</v>
      </c>
      <c r="Q16" s="90" t="e">
        <f>SUMIF('6烧主抽电耗'!$A$3:$A$95,A16,'6烧主抽电耗'!$L$3:$L$95)</f>
        <v>#VALUE!</v>
      </c>
      <c r="R16" s="91">
        <f>SUMIF('6烧主抽电耗'!$A$3:$A$95,A16,'6烧主抽电耗'!$V$3:$V$95)</f>
        <v>0</v>
      </c>
      <c r="S16" s="91">
        <f>SUMIF(错峰用电!$A$4:$A$189,$A16,错峰用电!AC$4:AC$189)</f>
        <v>0</v>
      </c>
      <c r="T16" s="91">
        <f>SUMIF(错峰用电!$A$4:$A$189,$A16,错峰用电!AD$4:AD$189)</f>
        <v>0</v>
      </c>
      <c r="U16" s="91">
        <f>SUMIF(错峰用电!$A$4:$A$189,$A16,错峰用电!AE$4:AE$189)</f>
        <v>0</v>
      </c>
      <c r="V16" s="99">
        <f t="shared" si="5"/>
        <v>0</v>
      </c>
      <c r="W16" s="99">
        <f t="shared" si="6"/>
        <v>0</v>
      </c>
      <c r="X16" s="99">
        <f t="shared" si="7"/>
        <v>0</v>
      </c>
      <c r="Y16" s="91" t="e">
        <f t="shared" si="8"/>
        <v>#VALUE!</v>
      </c>
      <c r="Z16" s="100">
        <f t="shared" si="9"/>
        <v>0</v>
      </c>
      <c r="AA16" s="100" t="e">
        <f>SUMIF('6烧主抽电耗'!$A$3:$A$96,A16,'6烧主抽电耗'!$AC$3:$AC$96)</f>
        <v>#VALUE!</v>
      </c>
      <c r="AB16" s="89" t="e">
        <f t="shared" si="10"/>
        <v>#VALUE!</v>
      </c>
      <c r="AC16" s="89" t="e">
        <f t="shared" si="11"/>
        <v>#VALUE!</v>
      </c>
      <c r="AD16" s="102" t="e">
        <f t="shared" si="12"/>
        <v>#VALUE!</v>
      </c>
      <c r="AE16" s="91" t="e">
        <f t="shared" si="17"/>
        <v>#VALUE!</v>
      </c>
      <c r="AF16" s="112" t="e">
        <f t="shared" si="13"/>
        <v>#VALUE!</v>
      </c>
      <c r="AG16" s="115" t="e">
        <f t="shared" si="14"/>
        <v>#VALUE!</v>
      </c>
      <c r="AH16" s="100" t="e">
        <f t="shared" si="15"/>
        <v>#VALUE!</v>
      </c>
    </row>
    <row r="17" spans="1:34">
      <c r="A17" s="88" t="e">
        <f t="shared" si="16"/>
        <v>#VALUE!</v>
      </c>
      <c r="B17" s="89" t="e">
        <f>SUMIF('5烧主抽电耗'!$A$3:$A$95,A17,'5烧主抽电耗'!$M$3:$M$95)</f>
        <v>#VALUE!</v>
      </c>
      <c r="C17" s="89" t="e">
        <f>SUMIF('5烧主抽电耗'!$A$3:$A$95,A17,'5烧主抽电耗'!$N$3:$N$95)</f>
        <v>#VALUE!</v>
      </c>
      <c r="D17" s="90" t="e">
        <f>SUMIF('5烧主抽电耗'!$A$3:$A$95,A17,'5烧主抽电耗'!$L$3:$L$95)</f>
        <v>#VALUE!</v>
      </c>
      <c r="E17" s="91" t="e">
        <f>SUMIF('5烧主抽电耗'!$A$3:$A$95,A17,'5烧主抽电耗'!$V$3:$V$95)</f>
        <v>#VALUE!</v>
      </c>
      <c r="F17" s="91">
        <f>SUMIF(错峰用电!$A$4:$A$189,$A17,错峰用电!N$4:N$189)</f>
        <v>0</v>
      </c>
      <c r="G17" s="91">
        <f>SUMIF(错峰用电!$A$4:$A$189,$A17,错峰用电!O$4:O$189)</f>
        <v>0</v>
      </c>
      <c r="H17" s="91">
        <f>SUMIF(错峰用电!$A$4:$A$189,$A17,错峰用电!P$4:P$189)</f>
        <v>0</v>
      </c>
      <c r="I17" s="99">
        <f t="shared" si="0"/>
        <v>0</v>
      </c>
      <c r="J17" s="99">
        <f t="shared" si="1"/>
        <v>0</v>
      </c>
      <c r="K17" s="99">
        <f t="shared" si="2"/>
        <v>0</v>
      </c>
      <c r="L17" s="91" t="e">
        <f t="shared" si="3"/>
        <v>#VALUE!</v>
      </c>
      <c r="M17" s="100" t="e">
        <f t="shared" si="4"/>
        <v>#VALUE!</v>
      </c>
      <c r="N17" s="100" t="e">
        <f>SUMIF('5烧主抽电耗'!$A$3:$A$96,A17,'5烧主抽电耗'!$AC$3:$AC$96)</f>
        <v>#VALUE!</v>
      </c>
      <c r="O17" s="89">
        <f>SUMIF('6烧主抽电耗'!$A$3:$A$95,A17,'6烧主抽电耗'!$M$3:$M$95)</f>
        <v>0</v>
      </c>
      <c r="P17" s="89">
        <f>SUMIF('6烧主抽电耗'!$A$3:$A$95,A17,'6烧主抽电耗'!$N$3:$N$95)</f>
        <v>0</v>
      </c>
      <c r="Q17" s="90" t="e">
        <f>SUMIF('6烧主抽电耗'!$A$3:$A$95,A17,'6烧主抽电耗'!$L$3:$L$95)</f>
        <v>#VALUE!</v>
      </c>
      <c r="R17" s="91">
        <f>SUMIF('6烧主抽电耗'!$A$3:$A$95,A17,'6烧主抽电耗'!$V$3:$V$95)</f>
        <v>0</v>
      </c>
      <c r="S17" s="91">
        <f>SUMIF(错峰用电!$A$4:$A$189,$A17,错峰用电!AC$4:AC$189)</f>
        <v>0</v>
      </c>
      <c r="T17" s="91">
        <f>SUMIF(错峰用电!$A$4:$A$189,$A17,错峰用电!AD$4:AD$189)</f>
        <v>0</v>
      </c>
      <c r="U17" s="91">
        <f>SUMIF(错峰用电!$A$4:$A$189,$A17,错峰用电!AE$4:AE$189)</f>
        <v>0</v>
      </c>
      <c r="V17" s="99">
        <f t="shared" si="5"/>
        <v>0</v>
      </c>
      <c r="W17" s="99">
        <f t="shared" si="6"/>
        <v>0</v>
      </c>
      <c r="X17" s="99">
        <f t="shared" si="7"/>
        <v>0</v>
      </c>
      <c r="Y17" s="91" t="e">
        <f t="shared" si="8"/>
        <v>#VALUE!</v>
      </c>
      <c r="Z17" s="100">
        <f t="shared" si="9"/>
        <v>0</v>
      </c>
      <c r="AA17" s="100" t="e">
        <f>SUMIF('6烧主抽电耗'!$A$3:$A$96,A17,'6烧主抽电耗'!$AC$3:$AC$96)</f>
        <v>#VALUE!</v>
      </c>
      <c r="AB17" s="89" t="e">
        <f t="shared" si="10"/>
        <v>#VALUE!</v>
      </c>
      <c r="AC17" s="89" t="e">
        <f t="shared" si="11"/>
        <v>#VALUE!</v>
      </c>
      <c r="AD17" s="102" t="e">
        <f t="shared" si="12"/>
        <v>#VALUE!</v>
      </c>
      <c r="AE17" s="91" t="e">
        <f t="shared" si="17"/>
        <v>#VALUE!</v>
      </c>
      <c r="AF17" s="112" t="e">
        <f t="shared" si="13"/>
        <v>#VALUE!</v>
      </c>
      <c r="AG17" s="115" t="e">
        <f t="shared" si="14"/>
        <v>#VALUE!</v>
      </c>
      <c r="AH17" s="100" t="e">
        <f t="shared" si="15"/>
        <v>#VALUE!</v>
      </c>
    </row>
    <row r="18" spans="1:34">
      <c r="A18" s="88" t="e">
        <f t="shared" si="16"/>
        <v>#VALUE!</v>
      </c>
      <c r="B18" s="89" t="e">
        <f>SUMIF('5烧主抽电耗'!$A$3:$A$95,A18,'5烧主抽电耗'!$M$3:$M$95)</f>
        <v>#VALUE!</v>
      </c>
      <c r="C18" s="89" t="e">
        <f>SUMIF('5烧主抽电耗'!$A$3:$A$95,A18,'5烧主抽电耗'!$N$3:$N$95)</f>
        <v>#VALUE!</v>
      </c>
      <c r="D18" s="90" t="e">
        <f>SUMIF('5烧主抽电耗'!$A$3:$A$95,A18,'5烧主抽电耗'!$L$3:$L$95)</f>
        <v>#VALUE!</v>
      </c>
      <c r="E18" s="91" t="e">
        <f>SUMIF('5烧主抽电耗'!$A$3:$A$95,A18,'5烧主抽电耗'!$V$3:$V$95)</f>
        <v>#VALUE!</v>
      </c>
      <c r="F18" s="91">
        <f>SUMIF(错峰用电!$A$4:$A$189,$A18,错峰用电!N$4:N$189)</f>
        <v>0</v>
      </c>
      <c r="G18" s="91">
        <f>SUMIF(错峰用电!$A$4:$A$189,$A18,错峰用电!O$4:O$189)</f>
        <v>0</v>
      </c>
      <c r="H18" s="91">
        <f>SUMIF(错峰用电!$A$4:$A$189,$A18,错峰用电!P$4:P$189)</f>
        <v>0</v>
      </c>
      <c r="I18" s="99">
        <f t="shared" si="0"/>
        <v>0</v>
      </c>
      <c r="J18" s="99">
        <f t="shared" si="1"/>
        <v>0</v>
      </c>
      <c r="K18" s="99">
        <f t="shared" si="2"/>
        <v>0</v>
      </c>
      <c r="L18" s="91" t="e">
        <f t="shared" si="3"/>
        <v>#VALUE!</v>
      </c>
      <c r="M18" s="100" t="e">
        <f t="shared" si="4"/>
        <v>#VALUE!</v>
      </c>
      <c r="N18" s="100" t="e">
        <f>SUMIF('5烧主抽电耗'!$A$3:$A$96,A18,'5烧主抽电耗'!$AC$3:$AC$96)</f>
        <v>#VALUE!</v>
      </c>
      <c r="O18" s="89">
        <f>SUMIF('6烧主抽电耗'!$A$3:$A$95,A18,'6烧主抽电耗'!$M$3:$M$95)</f>
        <v>0</v>
      </c>
      <c r="P18" s="89">
        <f>SUMIF('6烧主抽电耗'!$A$3:$A$95,A18,'6烧主抽电耗'!$N$3:$N$95)</f>
        <v>0</v>
      </c>
      <c r="Q18" s="90" t="e">
        <f>SUMIF('6烧主抽电耗'!$A$3:$A$95,A18,'6烧主抽电耗'!$L$3:$L$95)</f>
        <v>#VALUE!</v>
      </c>
      <c r="R18" s="91">
        <f>SUMIF('6烧主抽电耗'!$A$3:$A$95,A18,'6烧主抽电耗'!$V$3:$V$95)</f>
        <v>0</v>
      </c>
      <c r="S18" s="91">
        <f>SUMIF(错峰用电!$A$4:$A$189,$A18,错峰用电!AC$4:AC$189)</f>
        <v>0</v>
      </c>
      <c r="T18" s="91">
        <f>SUMIF(错峰用电!$A$4:$A$189,$A18,错峰用电!AD$4:AD$189)</f>
        <v>0</v>
      </c>
      <c r="U18" s="91">
        <f>SUMIF(错峰用电!$A$4:$A$189,$A18,错峰用电!AE$4:AE$189)</f>
        <v>0</v>
      </c>
      <c r="V18" s="99">
        <f t="shared" si="5"/>
        <v>0</v>
      </c>
      <c r="W18" s="99">
        <f t="shared" si="6"/>
        <v>0</v>
      </c>
      <c r="X18" s="99">
        <f t="shared" si="7"/>
        <v>0</v>
      </c>
      <c r="Y18" s="91" t="e">
        <f t="shared" si="8"/>
        <v>#VALUE!</v>
      </c>
      <c r="Z18" s="100">
        <f t="shared" si="9"/>
        <v>0</v>
      </c>
      <c r="AA18" s="100" t="e">
        <f>SUMIF('6烧主抽电耗'!$A$3:$A$96,A18,'6烧主抽电耗'!$AC$3:$AC$96)</f>
        <v>#VALUE!</v>
      </c>
      <c r="AB18" s="89" t="e">
        <f t="shared" si="10"/>
        <v>#VALUE!</v>
      </c>
      <c r="AC18" s="89" t="e">
        <f t="shared" si="11"/>
        <v>#VALUE!</v>
      </c>
      <c r="AD18" s="102" t="e">
        <f t="shared" si="12"/>
        <v>#VALUE!</v>
      </c>
      <c r="AE18" s="91" t="e">
        <f t="shared" si="17"/>
        <v>#VALUE!</v>
      </c>
      <c r="AF18" s="112" t="e">
        <f t="shared" si="13"/>
        <v>#VALUE!</v>
      </c>
      <c r="AG18" s="115" t="e">
        <f t="shared" si="14"/>
        <v>#VALUE!</v>
      </c>
      <c r="AH18" s="100" t="e">
        <f t="shared" si="15"/>
        <v>#VALUE!</v>
      </c>
    </row>
    <row r="19" spans="1:34">
      <c r="A19" s="88" t="e">
        <f t="shared" si="16"/>
        <v>#VALUE!</v>
      </c>
      <c r="B19" s="89" t="e">
        <f>SUMIF('5烧主抽电耗'!$A$3:$A$95,A19,'5烧主抽电耗'!$M$3:$M$95)</f>
        <v>#VALUE!</v>
      </c>
      <c r="C19" s="89" t="e">
        <f>SUMIF('5烧主抽电耗'!$A$3:$A$95,A19,'5烧主抽电耗'!$N$3:$N$95)</f>
        <v>#VALUE!</v>
      </c>
      <c r="D19" s="90" t="e">
        <f>SUMIF('5烧主抽电耗'!$A$3:$A$95,A19,'5烧主抽电耗'!$L$3:$L$95)</f>
        <v>#VALUE!</v>
      </c>
      <c r="E19" s="91" t="e">
        <f>SUMIF('5烧主抽电耗'!$A$3:$A$95,A19,'5烧主抽电耗'!$V$3:$V$95)</f>
        <v>#VALUE!</v>
      </c>
      <c r="F19" s="91">
        <f>SUMIF(错峰用电!$A$4:$A$189,$A19,错峰用电!N$4:N$189)</f>
        <v>0</v>
      </c>
      <c r="G19" s="91">
        <f>SUMIF(错峰用电!$A$4:$A$189,$A19,错峰用电!O$4:O$189)</f>
        <v>0</v>
      </c>
      <c r="H19" s="91">
        <f>SUMIF(错峰用电!$A$4:$A$189,$A19,错峰用电!P$4:P$189)</f>
        <v>0</v>
      </c>
      <c r="I19" s="99">
        <f t="shared" si="0"/>
        <v>0</v>
      </c>
      <c r="J19" s="99">
        <f t="shared" si="1"/>
        <v>0</v>
      </c>
      <c r="K19" s="99">
        <f t="shared" si="2"/>
        <v>0</v>
      </c>
      <c r="L19" s="91" t="e">
        <f t="shared" si="3"/>
        <v>#VALUE!</v>
      </c>
      <c r="M19" s="100" t="e">
        <f t="shared" si="4"/>
        <v>#VALUE!</v>
      </c>
      <c r="N19" s="100" t="e">
        <f>SUMIF('5烧主抽电耗'!$A$3:$A$96,A19,'5烧主抽电耗'!$AC$3:$AC$96)</f>
        <v>#VALUE!</v>
      </c>
      <c r="O19" s="89">
        <f>SUMIF('6烧主抽电耗'!$A$3:$A$95,A19,'6烧主抽电耗'!$M$3:$M$95)</f>
        <v>0</v>
      </c>
      <c r="P19" s="89">
        <f>SUMIF('6烧主抽电耗'!$A$3:$A$95,A19,'6烧主抽电耗'!$N$3:$N$95)</f>
        <v>0</v>
      </c>
      <c r="Q19" s="90" t="e">
        <f>SUMIF('6烧主抽电耗'!$A$3:$A$95,A19,'6烧主抽电耗'!$L$3:$L$95)</f>
        <v>#VALUE!</v>
      </c>
      <c r="R19" s="91">
        <f>SUMIF('6烧主抽电耗'!$A$3:$A$95,A19,'6烧主抽电耗'!$V$3:$V$95)</f>
        <v>0</v>
      </c>
      <c r="S19" s="91">
        <f>SUMIF(错峰用电!$A$4:$A$189,$A19,错峰用电!AC$4:AC$189)</f>
        <v>0</v>
      </c>
      <c r="T19" s="91">
        <f>SUMIF(错峰用电!$A$4:$A$189,$A19,错峰用电!AD$4:AD$189)</f>
        <v>0</v>
      </c>
      <c r="U19" s="91">
        <f>SUMIF(错峰用电!$A$4:$A$189,$A19,错峰用电!AE$4:AE$189)</f>
        <v>0</v>
      </c>
      <c r="V19" s="99">
        <f t="shared" si="5"/>
        <v>0</v>
      </c>
      <c r="W19" s="99">
        <f t="shared" si="6"/>
        <v>0</v>
      </c>
      <c r="X19" s="99">
        <f t="shared" si="7"/>
        <v>0</v>
      </c>
      <c r="Y19" s="91" t="e">
        <f t="shared" si="8"/>
        <v>#VALUE!</v>
      </c>
      <c r="Z19" s="100">
        <f t="shared" si="9"/>
        <v>0</v>
      </c>
      <c r="AA19" s="100" t="e">
        <f>SUMIF('6烧主抽电耗'!$A$3:$A$96,A19,'6烧主抽电耗'!$AC$3:$AC$96)</f>
        <v>#VALUE!</v>
      </c>
      <c r="AB19" s="89" t="e">
        <f t="shared" si="10"/>
        <v>#VALUE!</v>
      </c>
      <c r="AC19" s="89" t="e">
        <f t="shared" si="11"/>
        <v>#VALUE!</v>
      </c>
      <c r="AD19" s="102" t="e">
        <f t="shared" si="12"/>
        <v>#VALUE!</v>
      </c>
      <c r="AE19" s="91" t="e">
        <f t="shared" si="17"/>
        <v>#VALUE!</v>
      </c>
      <c r="AF19" s="112" t="e">
        <f t="shared" si="13"/>
        <v>#VALUE!</v>
      </c>
      <c r="AG19" s="115" t="e">
        <f t="shared" si="14"/>
        <v>#VALUE!</v>
      </c>
      <c r="AH19" s="100" t="e">
        <f t="shared" si="15"/>
        <v>#VALUE!</v>
      </c>
    </row>
    <row r="20" spans="1:34">
      <c r="A20" s="88" t="e">
        <f t="shared" si="16"/>
        <v>#VALUE!</v>
      </c>
      <c r="B20" s="89" t="e">
        <f>SUMIF('5烧主抽电耗'!$A$3:$A$95,A20,'5烧主抽电耗'!$M$3:$M$95)</f>
        <v>#VALUE!</v>
      </c>
      <c r="C20" s="89" t="e">
        <f>SUMIF('5烧主抽电耗'!$A$3:$A$95,A20,'5烧主抽电耗'!$N$3:$N$95)</f>
        <v>#VALUE!</v>
      </c>
      <c r="D20" s="90" t="e">
        <f>SUMIF('5烧主抽电耗'!$A$3:$A$95,A20,'5烧主抽电耗'!$L$3:$L$95)</f>
        <v>#VALUE!</v>
      </c>
      <c r="E20" s="91" t="e">
        <f>SUMIF('5烧主抽电耗'!$A$3:$A$95,A20,'5烧主抽电耗'!$V$3:$V$95)</f>
        <v>#VALUE!</v>
      </c>
      <c r="F20" s="91">
        <f>SUMIF(错峰用电!$A$4:$A$189,$A20,错峰用电!N$4:N$189)</f>
        <v>0</v>
      </c>
      <c r="G20" s="91">
        <f>SUMIF(错峰用电!$A$4:$A$189,$A20,错峰用电!O$4:O$189)</f>
        <v>0</v>
      </c>
      <c r="H20" s="91">
        <f>SUMIF(错峰用电!$A$4:$A$189,$A20,错峰用电!P$4:P$189)</f>
        <v>0</v>
      </c>
      <c r="I20" s="99">
        <f t="shared" si="0"/>
        <v>0</v>
      </c>
      <c r="J20" s="99">
        <f t="shared" si="1"/>
        <v>0</v>
      </c>
      <c r="K20" s="99">
        <f t="shared" si="2"/>
        <v>0</v>
      </c>
      <c r="L20" s="91" t="e">
        <f t="shared" si="3"/>
        <v>#VALUE!</v>
      </c>
      <c r="M20" s="100" t="e">
        <f t="shared" si="4"/>
        <v>#VALUE!</v>
      </c>
      <c r="N20" s="100" t="e">
        <f>SUMIF('5烧主抽电耗'!$A$3:$A$96,A20,'5烧主抽电耗'!$AC$3:$AC$96)</f>
        <v>#VALUE!</v>
      </c>
      <c r="O20" s="89">
        <f>SUMIF('6烧主抽电耗'!$A$3:$A$95,A20,'6烧主抽电耗'!$M$3:$M$95)</f>
        <v>0</v>
      </c>
      <c r="P20" s="89">
        <f>SUMIF('6烧主抽电耗'!$A$3:$A$95,A20,'6烧主抽电耗'!$N$3:$N$95)</f>
        <v>0</v>
      </c>
      <c r="Q20" s="90" t="e">
        <f>SUMIF('6烧主抽电耗'!$A$3:$A$95,A20,'6烧主抽电耗'!$L$3:$L$95)</f>
        <v>#VALUE!</v>
      </c>
      <c r="R20" s="91">
        <f>SUMIF('6烧主抽电耗'!$A$3:$A$95,A20,'6烧主抽电耗'!$V$3:$V$95)</f>
        <v>0</v>
      </c>
      <c r="S20" s="91">
        <f>SUMIF(错峰用电!$A$4:$A$189,$A20,错峰用电!AC$4:AC$189)</f>
        <v>0</v>
      </c>
      <c r="T20" s="91">
        <f>SUMIF(错峰用电!$A$4:$A$189,$A20,错峰用电!AD$4:AD$189)</f>
        <v>0</v>
      </c>
      <c r="U20" s="91">
        <f>SUMIF(错峰用电!$A$4:$A$189,$A20,错峰用电!AE$4:AE$189)</f>
        <v>0</v>
      </c>
      <c r="V20" s="99">
        <f t="shared" si="5"/>
        <v>0</v>
      </c>
      <c r="W20" s="99">
        <f t="shared" si="6"/>
        <v>0</v>
      </c>
      <c r="X20" s="99">
        <f t="shared" si="7"/>
        <v>0</v>
      </c>
      <c r="Y20" s="91" t="e">
        <f t="shared" si="8"/>
        <v>#VALUE!</v>
      </c>
      <c r="Z20" s="100">
        <f t="shared" si="9"/>
        <v>0</v>
      </c>
      <c r="AA20" s="100" t="e">
        <f>SUMIF('6烧主抽电耗'!$A$3:$A$96,A20,'6烧主抽电耗'!$AC$3:$AC$96)</f>
        <v>#VALUE!</v>
      </c>
      <c r="AB20" s="89" t="e">
        <f t="shared" si="10"/>
        <v>#VALUE!</v>
      </c>
      <c r="AC20" s="89" t="e">
        <f t="shared" si="11"/>
        <v>#VALUE!</v>
      </c>
      <c r="AD20" s="102" t="e">
        <f t="shared" si="12"/>
        <v>#VALUE!</v>
      </c>
      <c r="AE20" s="91" t="e">
        <f t="shared" si="17"/>
        <v>#VALUE!</v>
      </c>
      <c r="AF20" s="112" t="e">
        <f t="shared" si="13"/>
        <v>#VALUE!</v>
      </c>
      <c r="AG20" s="115" t="e">
        <f t="shared" si="14"/>
        <v>#VALUE!</v>
      </c>
      <c r="AH20" s="100" t="e">
        <f t="shared" si="15"/>
        <v>#VALUE!</v>
      </c>
    </row>
    <row r="21" spans="1:34">
      <c r="A21" s="88" t="e">
        <f t="shared" si="16"/>
        <v>#VALUE!</v>
      </c>
      <c r="B21" s="89" t="e">
        <f>SUMIF('5烧主抽电耗'!$A$3:$A$95,A21,'5烧主抽电耗'!$M$3:$M$95)</f>
        <v>#VALUE!</v>
      </c>
      <c r="C21" s="89" t="e">
        <f>SUMIF('5烧主抽电耗'!$A$3:$A$95,A21,'5烧主抽电耗'!$N$3:$N$95)</f>
        <v>#VALUE!</v>
      </c>
      <c r="D21" s="90" t="e">
        <f>SUMIF('5烧主抽电耗'!$A$3:$A$95,A21,'5烧主抽电耗'!$L$3:$L$95)</f>
        <v>#VALUE!</v>
      </c>
      <c r="E21" s="91" t="e">
        <f>SUMIF('5烧主抽电耗'!$A$3:$A$95,A21,'5烧主抽电耗'!$V$3:$V$95)</f>
        <v>#VALUE!</v>
      </c>
      <c r="F21" s="91">
        <f>SUMIF(错峰用电!$A$4:$A$189,$A21,错峰用电!N$4:N$189)</f>
        <v>0</v>
      </c>
      <c r="G21" s="91">
        <f>SUMIF(错峰用电!$A$4:$A$189,$A21,错峰用电!O$4:O$189)</f>
        <v>0</v>
      </c>
      <c r="H21" s="91">
        <f>SUMIF(错峰用电!$A$4:$A$189,$A21,错峰用电!P$4:P$189)</f>
        <v>0</v>
      </c>
      <c r="I21" s="99">
        <f t="shared" si="0"/>
        <v>0</v>
      </c>
      <c r="J21" s="99">
        <f t="shared" si="1"/>
        <v>0</v>
      </c>
      <c r="K21" s="99">
        <f t="shared" si="2"/>
        <v>0</v>
      </c>
      <c r="L21" s="91" t="e">
        <f t="shared" si="3"/>
        <v>#VALUE!</v>
      </c>
      <c r="M21" s="100" t="e">
        <f t="shared" si="4"/>
        <v>#VALUE!</v>
      </c>
      <c r="N21" s="100" t="e">
        <f>SUMIF('5烧主抽电耗'!$A$3:$A$96,A21,'5烧主抽电耗'!$AC$3:$AC$96)</f>
        <v>#VALUE!</v>
      </c>
      <c r="O21" s="89">
        <f>SUMIF('6烧主抽电耗'!$A$3:$A$95,A21,'6烧主抽电耗'!$M$3:$M$95)</f>
        <v>0</v>
      </c>
      <c r="P21" s="89">
        <f>SUMIF('6烧主抽电耗'!$A$3:$A$95,A21,'6烧主抽电耗'!$N$3:$N$95)</f>
        <v>0</v>
      </c>
      <c r="Q21" s="90" t="e">
        <f>SUMIF('6烧主抽电耗'!$A$3:$A$95,A21,'6烧主抽电耗'!$L$3:$L$95)</f>
        <v>#VALUE!</v>
      </c>
      <c r="R21" s="91">
        <f>SUMIF('6烧主抽电耗'!$A$3:$A$95,A21,'6烧主抽电耗'!$V$3:$V$95)</f>
        <v>0</v>
      </c>
      <c r="S21" s="91">
        <f>SUMIF(错峰用电!$A$4:$A$189,$A21,错峰用电!AC$4:AC$189)</f>
        <v>0</v>
      </c>
      <c r="T21" s="91">
        <f>SUMIF(错峰用电!$A$4:$A$189,$A21,错峰用电!AD$4:AD$189)</f>
        <v>0</v>
      </c>
      <c r="U21" s="91">
        <f>SUMIF(错峰用电!$A$4:$A$189,$A21,错峰用电!AE$4:AE$189)</f>
        <v>0</v>
      </c>
      <c r="V21" s="99">
        <f t="shared" si="5"/>
        <v>0</v>
      </c>
      <c r="W21" s="99">
        <f t="shared" si="6"/>
        <v>0</v>
      </c>
      <c r="X21" s="99">
        <f t="shared" si="7"/>
        <v>0</v>
      </c>
      <c r="Y21" s="91" t="e">
        <f t="shared" si="8"/>
        <v>#VALUE!</v>
      </c>
      <c r="Z21" s="100">
        <f t="shared" si="9"/>
        <v>0</v>
      </c>
      <c r="AA21" s="100" t="e">
        <f>SUMIF('6烧主抽电耗'!$A$3:$A$96,A21,'6烧主抽电耗'!$AC$3:$AC$96)</f>
        <v>#VALUE!</v>
      </c>
      <c r="AB21" s="89" t="e">
        <f t="shared" si="10"/>
        <v>#VALUE!</v>
      </c>
      <c r="AC21" s="89" t="e">
        <f t="shared" si="11"/>
        <v>#VALUE!</v>
      </c>
      <c r="AD21" s="102" t="e">
        <f t="shared" si="12"/>
        <v>#VALUE!</v>
      </c>
      <c r="AE21" s="91" t="e">
        <f t="shared" si="17"/>
        <v>#VALUE!</v>
      </c>
      <c r="AF21" s="112" t="e">
        <f t="shared" si="13"/>
        <v>#VALUE!</v>
      </c>
      <c r="AG21" s="115" t="e">
        <f t="shared" si="14"/>
        <v>#VALUE!</v>
      </c>
      <c r="AH21" s="100" t="e">
        <f t="shared" si="15"/>
        <v>#VALUE!</v>
      </c>
    </row>
    <row r="22" spans="1:34">
      <c r="A22" s="88" t="e">
        <f t="shared" si="16"/>
        <v>#VALUE!</v>
      </c>
      <c r="B22" s="89" t="e">
        <f>SUMIF('5烧主抽电耗'!$A$3:$A$95,A22,'5烧主抽电耗'!$M$3:$M$95)</f>
        <v>#VALUE!</v>
      </c>
      <c r="C22" s="89" t="e">
        <f>SUMIF('5烧主抽电耗'!$A$3:$A$95,A22,'5烧主抽电耗'!$N$3:$N$95)</f>
        <v>#VALUE!</v>
      </c>
      <c r="D22" s="90" t="e">
        <f>SUMIF('5烧主抽电耗'!$A$3:$A$95,A22,'5烧主抽电耗'!$L$3:$L$95)</f>
        <v>#VALUE!</v>
      </c>
      <c r="E22" s="91" t="e">
        <f>SUMIF('5烧主抽电耗'!$A$3:$A$95,A22,'5烧主抽电耗'!$V$3:$V$95)</f>
        <v>#VALUE!</v>
      </c>
      <c r="F22" s="91">
        <f>SUMIF(错峰用电!$A$4:$A$189,$A22,错峰用电!N$4:N$189)</f>
        <v>0</v>
      </c>
      <c r="G22" s="91">
        <f>SUMIF(错峰用电!$A$4:$A$189,$A22,错峰用电!O$4:O$189)</f>
        <v>0</v>
      </c>
      <c r="H22" s="91">
        <f>SUMIF(错峰用电!$A$4:$A$189,$A22,错峰用电!P$4:P$189)</f>
        <v>0</v>
      </c>
      <c r="I22" s="99">
        <f t="shared" si="0"/>
        <v>0</v>
      </c>
      <c r="J22" s="99">
        <f t="shared" si="1"/>
        <v>0</v>
      </c>
      <c r="K22" s="99">
        <f t="shared" si="2"/>
        <v>0</v>
      </c>
      <c r="L22" s="91" t="e">
        <f t="shared" si="3"/>
        <v>#VALUE!</v>
      </c>
      <c r="M22" s="100" t="e">
        <f t="shared" si="4"/>
        <v>#VALUE!</v>
      </c>
      <c r="N22" s="100" t="e">
        <f>SUMIF('5烧主抽电耗'!$A$3:$A$96,A22,'5烧主抽电耗'!$AC$3:$AC$96)</f>
        <v>#VALUE!</v>
      </c>
      <c r="O22" s="89">
        <f>SUMIF('6烧主抽电耗'!$A$3:$A$95,A22,'6烧主抽电耗'!$M$3:$M$95)</f>
        <v>0</v>
      </c>
      <c r="P22" s="89">
        <f>SUMIF('6烧主抽电耗'!$A$3:$A$95,A22,'6烧主抽电耗'!$N$3:$N$95)</f>
        <v>0</v>
      </c>
      <c r="Q22" s="90" t="e">
        <f>SUMIF('6烧主抽电耗'!$A$3:$A$95,A22,'6烧主抽电耗'!$L$3:$L$95)</f>
        <v>#VALUE!</v>
      </c>
      <c r="R22" s="91">
        <f>SUMIF('6烧主抽电耗'!$A$3:$A$95,A22,'6烧主抽电耗'!$V$3:$V$95)</f>
        <v>0</v>
      </c>
      <c r="S22" s="91">
        <f>SUMIF(错峰用电!$A$4:$A$189,$A22,错峰用电!AC$4:AC$189)</f>
        <v>0</v>
      </c>
      <c r="T22" s="91">
        <f>SUMIF(错峰用电!$A$4:$A$189,$A22,错峰用电!AD$4:AD$189)</f>
        <v>0</v>
      </c>
      <c r="U22" s="91">
        <f>SUMIF(错峰用电!$A$4:$A$189,$A22,错峰用电!AE$4:AE$189)</f>
        <v>0</v>
      </c>
      <c r="V22" s="99">
        <f t="shared" si="5"/>
        <v>0</v>
      </c>
      <c r="W22" s="99">
        <f t="shared" si="6"/>
        <v>0</v>
      </c>
      <c r="X22" s="99">
        <f t="shared" si="7"/>
        <v>0</v>
      </c>
      <c r="Y22" s="91" t="e">
        <f t="shared" si="8"/>
        <v>#VALUE!</v>
      </c>
      <c r="Z22" s="100">
        <f t="shared" si="9"/>
        <v>0</v>
      </c>
      <c r="AA22" s="100" t="e">
        <f>SUMIF('6烧主抽电耗'!$A$3:$A$96,A22,'6烧主抽电耗'!$AC$3:$AC$96)</f>
        <v>#VALUE!</v>
      </c>
      <c r="AB22" s="89" t="e">
        <f t="shared" si="10"/>
        <v>#VALUE!</v>
      </c>
      <c r="AC22" s="89" t="e">
        <f t="shared" si="11"/>
        <v>#VALUE!</v>
      </c>
      <c r="AD22" s="102" t="e">
        <f t="shared" si="12"/>
        <v>#VALUE!</v>
      </c>
      <c r="AE22" s="91" t="e">
        <f t="shared" si="17"/>
        <v>#VALUE!</v>
      </c>
      <c r="AF22" s="112" t="e">
        <f t="shared" si="13"/>
        <v>#VALUE!</v>
      </c>
      <c r="AG22" s="115" t="e">
        <f t="shared" si="14"/>
        <v>#VALUE!</v>
      </c>
      <c r="AH22" s="100" t="e">
        <f t="shared" si="15"/>
        <v>#VALUE!</v>
      </c>
    </row>
    <row r="23" spans="1:34">
      <c r="A23" s="88" t="e">
        <f t="shared" si="16"/>
        <v>#VALUE!</v>
      </c>
      <c r="B23" s="89" t="e">
        <f>SUMIF('5烧主抽电耗'!$A$3:$A$95,A23,'5烧主抽电耗'!$M$3:$M$95)</f>
        <v>#VALUE!</v>
      </c>
      <c r="C23" s="89" t="e">
        <f>SUMIF('5烧主抽电耗'!$A$3:$A$95,A23,'5烧主抽电耗'!$N$3:$N$95)</f>
        <v>#VALUE!</v>
      </c>
      <c r="D23" s="90" t="e">
        <f>SUMIF('5烧主抽电耗'!$A$3:$A$95,A23,'5烧主抽电耗'!$L$3:$L$95)</f>
        <v>#VALUE!</v>
      </c>
      <c r="E23" s="91" t="e">
        <f>SUMIF('5烧主抽电耗'!$A$3:$A$95,A23,'5烧主抽电耗'!$V$3:$V$95)</f>
        <v>#VALUE!</v>
      </c>
      <c r="F23" s="91">
        <f>SUMIF(错峰用电!$A$4:$A$189,$A23,错峰用电!N$4:N$189)</f>
        <v>0</v>
      </c>
      <c r="G23" s="91">
        <f>SUMIF(错峰用电!$A$4:$A$189,$A23,错峰用电!O$4:O$189)</f>
        <v>0</v>
      </c>
      <c r="H23" s="91">
        <f>SUMIF(错峰用电!$A$4:$A$189,$A23,错峰用电!P$4:P$189)</f>
        <v>0</v>
      </c>
      <c r="I23" s="99">
        <f t="shared" si="0"/>
        <v>0</v>
      </c>
      <c r="J23" s="99">
        <f t="shared" si="1"/>
        <v>0</v>
      </c>
      <c r="K23" s="99">
        <f t="shared" si="2"/>
        <v>0</v>
      </c>
      <c r="L23" s="91" t="e">
        <f t="shared" si="3"/>
        <v>#VALUE!</v>
      </c>
      <c r="M23" s="100" t="e">
        <f t="shared" si="4"/>
        <v>#VALUE!</v>
      </c>
      <c r="N23" s="100" t="e">
        <f>SUMIF('5烧主抽电耗'!$A$3:$A$96,A23,'5烧主抽电耗'!$AC$3:$AC$96)</f>
        <v>#VALUE!</v>
      </c>
      <c r="O23" s="89">
        <f>SUMIF('6烧主抽电耗'!$A$3:$A$95,A23,'6烧主抽电耗'!$M$3:$M$95)</f>
        <v>0</v>
      </c>
      <c r="P23" s="89">
        <f>SUMIF('6烧主抽电耗'!$A$3:$A$95,A23,'6烧主抽电耗'!$N$3:$N$95)</f>
        <v>0</v>
      </c>
      <c r="Q23" s="90" t="e">
        <f>SUMIF('6烧主抽电耗'!$A$3:$A$95,A23,'6烧主抽电耗'!$L$3:$L$95)</f>
        <v>#VALUE!</v>
      </c>
      <c r="R23" s="91">
        <f>SUMIF('6烧主抽电耗'!$A$3:$A$95,A23,'6烧主抽电耗'!$V$3:$V$95)</f>
        <v>0</v>
      </c>
      <c r="S23" s="91">
        <f>SUMIF(错峰用电!$A$4:$A$189,$A23,错峰用电!AC$4:AC$189)</f>
        <v>0</v>
      </c>
      <c r="T23" s="91">
        <f>SUMIF(错峰用电!$A$4:$A$189,$A23,错峰用电!AD$4:AD$189)</f>
        <v>0</v>
      </c>
      <c r="U23" s="91">
        <f>SUMIF(错峰用电!$A$4:$A$189,$A23,错峰用电!AE$4:AE$189)</f>
        <v>0</v>
      </c>
      <c r="V23" s="99">
        <f t="shared" si="5"/>
        <v>0</v>
      </c>
      <c r="W23" s="99">
        <f t="shared" si="6"/>
        <v>0</v>
      </c>
      <c r="X23" s="99">
        <f t="shared" si="7"/>
        <v>0</v>
      </c>
      <c r="Y23" s="91" t="e">
        <f t="shared" si="8"/>
        <v>#VALUE!</v>
      </c>
      <c r="Z23" s="100">
        <f t="shared" si="9"/>
        <v>0</v>
      </c>
      <c r="AA23" s="100" t="e">
        <f>SUMIF('6烧主抽电耗'!$A$3:$A$96,A23,'6烧主抽电耗'!$AC$3:$AC$96)</f>
        <v>#VALUE!</v>
      </c>
      <c r="AB23" s="89" t="e">
        <f t="shared" si="10"/>
        <v>#VALUE!</v>
      </c>
      <c r="AC23" s="89" t="e">
        <f t="shared" si="11"/>
        <v>#VALUE!</v>
      </c>
      <c r="AD23" s="102" t="e">
        <f t="shared" si="12"/>
        <v>#VALUE!</v>
      </c>
      <c r="AE23" s="91" t="e">
        <f t="shared" si="17"/>
        <v>#VALUE!</v>
      </c>
      <c r="AF23" s="112" t="e">
        <f t="shared" si="13"/>
        <v>#VALUE!</v>
      </c>
      <c r="AG23" s="115" t="e">
        <f t="shared" si="14"/>
        <v>#VALUE!</v>
      </c>
      <c r="AH23" s="100" t="e">
        <f t="shared" si="15"/>
        <v>#VALUE!</v>
      </c>
    </row>
    <row r="24" spans="1:34">
      <c r="A24" s="88" t="e">
        <f t="shared" si="16"/>
        <v>#VALUE!</v>
      </c>
      <c r="B24" s="89" t="e">
        <f>SUMIF('5烧主抽电耗'!$A$3:$A$95,A24,'5烧主抽电耗'!$M$3:$M$95)</f>
        <v>#VALUE!</v>
      </c>
      <c r="C24" s="89" t="e">
        <f>SUMIF('5烧主抽电耗'!$A$3:$A$95,A24,'5烧主抽电耗'!$N$3:$N$95)</f>
        <v>#VALUE!</v>
      </c>
      <c r="D24" s="90" t="e">
        <f>SUMIF('5烧主抽电耗'!$A$3:$A$95,A24,'5烧主抽电耗'!$L$3:$L$95)</f>
        <v>#VALUE!</v>
      </c>
      <c r="E24" s="91" t="e">
        <f>SUMIF('5烧主抽电耗'!$A$3:$A$95,A24,'5烧主抽电耗'!$V$3:$V$95)</f>
        <v>#VALUE!</v>
      </c>
      <c r="F24" s="91">
        <f>SUMIF(错峰用电!$A$4:$A$189,$A24,错峰用电!N$4:N$189)</f>
        <v>0</v>
      </c>
      <c r="G24" s="91">
        <f>SUMIF(错峰用电!$A$4:$A$189,$A24,错峰用电!O$4:O$189)</f>
        <v>0</v>
      </c>
      <c r="H24" s="91">
        <f>SUMIF(错峰用电!$A$4:$A$189,$A24,错峰用电!P$4:P$189)</f>
        <v>0</v>
      </c>
      <c r="I24" s="99">
        <f t="shared" si="0"/>
        <v>0</v>
      </c>
      <c r="J24" s="99">
        <f t="shared" si="1"/>
        <v>0</v>
      </c>
      <c r="K24" s="99">
        <f t="shared" si="2"/>
        <v>0</v>
      </c>
      <c r="L24" s="91" t="e">
        <f t="shared" si="3"/>
        <v>#VALUE!</v>
      </c>
      <c r="M24" s="100" t="e">
        <f t="shared" si="4"/>
        <v>#VALUE!</v>
      </c>
      <c r="N24" s="100" t="e">
        <f>SUMIF('5烧主抽电耗'!$A$3:$A$96,A24,'5烧主抽电耗'!$AC$3:$AC$96)</f>
        <v>#VALUE!</v>
      </c>
      <c r="O24" s="89">
        <f>SUMIF('6烧主抽电耗'!$A$3:$A$95,A24,'6烧主抽电耗'!$M$3:$M$95)</f>
        <v>0</v>
      </c>
      <c r="P24" s="89">
        <f>SUMIF('6烧主抽电耗'!$A$3:$A$95,A24,'6烧主抽电耗'!$N$3:$N$95)</f>
        <v>0</v>
      </c>
      <c r="Q24" s="90" t="e">
        <f>SUMIF('6烧主抽电耗'!$A$3:$A$95,A24,'6烧主抽电耗'!$L$3:$L$95)</f>
        <v>#VALUE!</v>
      </c>
      <c r="R24" s="91">
        <f>SUMIF('6烧主抽电耗'!$A$3:$A$95,A24,'6烧主抽电耗'!$V$3:$V$95)</f>
        <v>0</v>
      </c>
      <c r="S24" s="91">
        <f>SUMIF(错峰用电!$A$4:$A$189,$A24,错峰用电!AC$4:AC$189)</f>
        <v>0</v>
      </c>
      <c r="T24" s="91">
        <f>SUMIF(错峰用电!$A$4:$A$189,$A24,错峰用电!AD$4:AD$189)</f>
        <v>0</v>
      </c>
      <c r="U24" s="91">
        <f>SUMIF(错峰用电!$A$4:$A$189,$A24,错峰用电!AE$4:AE$189)</f>
        <v>0</v>
      </c>
      <c r="V24" s="99">
        <f t="shared" si="5"/>
        <v>0</v>
      </c>
      <c r="W24" s="99">
        <f t="shared" si="6"/>
        <v>0</v>
      </c>
      <c r="X24" s="99">
        <f t="shared" si="7"/>
        <v>0</v>
      </c>
      <c r="Y24" s="91" t="e">
        <f t="shared" si="8"/>
        <v>#VALUE!</v>
      </c>
      <c r="Z24" s="100">
        <f t="shared" si="9"/>
        <v>0</v>
      </c>
      <c r="AA24" s="100" t="e">
        <f>SUMIF('6烧主抽电耗'!$A$3:$A$96,A24,'6烧主抽电耗'!$AC$3:$AC$96)</f>
        <v>#VALUE!</v>
      </c>
      <c r="AB24" s="89" t="e">
        <f t="shared" si="10"/>
        <v>#VALUE!</v>
      </c>
      <c r="AC24" s="89" t="e">
        <f t="shared" si="11"/>
        <v>#VALUE!</v>
      </c>
      <c r="AD24" s="102" t="e">
        <f t="shared" si="12"/>
        <v>#VALUE!</v>
      </c>
      <c r="AE24" s="91" t="e">
        <f t="shared" si="17"/>
        <v>#VALUE!</v>
      </c>
      <c r="AF24" s="112" t="e">
        <f t="shared" si="13"/>
        <v>#VALUE!</v>
      </c>
      <c r="AG24" s="115" t="e">
        <f t="shared" si="14"/>
        <v>#VALUE!</v>
      </c>
      <c r="AH24" s="100" t="e">
        <f t="shared" si="15"/>
        <v>#VALUE!</v>
      </c>
    </row>
    <row r="25" spans="1:34">
      <c r="A25" s="88" t="e">
        <f t="shared" si="16"/>
        <v>#VALUE!</v>
      </c>
      <c r="B25" s="89" t="e">
        <f>SUMIF('5烧主抽电耗'!$A$3:$A$95,A25,'5烧主抽电耗'!$M$3:$M$95)</f>
        <v>#VALUE!</v>
      </c>
      <c r="C25" s="89" t="e">
        <f>SUMIF('5烧主抽电耗'!$A$3:$A$95,A25,'5烧主抽电耗'!$N$3:$N$95)</f>
        <v>#VALUE!</v>
      </c>
      <c r="D25" s="90" t="e">
        <f>SUMIF('5烧主抽电耗'!$A$3:$A$95,A25,'5烧主抽电耗'!$L$3:$L$95)</f>
        <v>#VALUE!</v>
      </c>
      <c r="E25" s="91" t="e">
        <f>SUMIF('5烧主抽电耗'!$A$3:$A$95,A25,'5烧主抽电耗'!$V$3:$V$95)</f>
        <v>#VALUE!</v>
      </c>
      <c r="F25" s="91">
        <f>SUMIF(错峰用电!$A$4:$A$189,$A25,错峰用电!N$4:N$189)</f>
        <v>0</v>
      </c>
      <c r="G25" s="91">
        <f>SUMIF(错峰用电!$A$4:$A$189,$A25,错峰用电!O$4:O$189)</f>
        <v>0</v>
      </c>
      <c r="H25" s="91">
        <f>SUMIF(错峰用电!$A$4:$A$189,$A25,错峰用电!P$4:P$189)</f>
        <v>0</v>
      </c>
      <c r="I25" s="99">
        <f t="shared" si="0"/>
        <v>0</v>
      </c>
      <c r="J25" s="99">
        <f t="shared" si="1"/>
        <v>0</v>
      </c>
      <c r="K25" s="99">
        <f t="shared" si="2"/>
        <v>0</v>
      </c>
      <c r="L25" s="91" t="e">
        <f t="shared" si="3"/>
        <v>#VALUE!</v>
      </c>
      <c r="M25" s="100" t="e">
        <f t="shared" si="4"/>
        <v>#VALUE!</v>
      </c>
      <c r="N25" s="100" t="e">
        <f>SUMIF('5烧主抽电耗'!$A$3:$A$96,A25,'5烧主抽电耗'!$AC$3:$AC$96)</f>
        <v>#VALUE!</v>
      </c>
      <c r="O25" s="89">
        <f>SUMIF('6烧主抽电耗'!$A$3:$A$95,A25,'6烧主抽电耗'!$M$3:$M$95)</f>
        <v>0</v>
      </c>
      <c r="P25" s="89">
        <f>SUMIF('6烧主抽电耗'!$A$3:$A$95,A25,'6烧主抽电耗'!$N$3:$N$95)</f>
        <v>0</v>
      </c>
      <c r="Q25" s="90" t="e">
        <f>SUMIF('6烧主抽电耗'!$A$3:$A$95,A25,'6烧主抽电耗'!$L$3:$L$95)</f>
        <v>#VALUE!</v>
      </c>
      <c r="R25" s="91">
        <f>SUMIF('6烧主抽电耗'!$A$3:$A$95,A25,'6烧主抽电耗'!$V$3:$V$95)</f>
        <v>0</v>
      </c>
      <c r="S25" s="91">
        <f>SUMIF(错峰用电!$A$4:$A$189,$A25,错峰用电!AC$4:AC$189)</f>
        <v>0</v>
      </c>
      <c r="T25" s="91">
        <f>SUMIF(错峰用电!$A$4:$A$189,$A25,错峰用电!AD$4:AD$189)</f>
        <v>0</v>
      </c>
      <c r="U25" s="91">
        <f>SUMIF(错峰用电!$A$4:$A$189,$A25,错峰用电!AE$4:AE$189)</f>
        <v>0</v>
      </c>
      <c r="V25" s="99">
        <f t="shared" si="5"/>
        <v>0</v>
      </c>
      <c r="W25" s="99">
        <f t="shared" si="6"/>
        <v>0</v>
      </c>
      <c r="X25" s="99">
        <f t="shared" si="7"/>
        <v>0</v>
      </c>
      <c r="Y25" s="91" t="e">
        <f t="shared" si="8"/>
        <v>#VALUE!</v>
      </c>
      <c r="Z25" s="100">
        <f t="shared" si="9"/>
        <v>0</v>
      </c>
      <c r="AA25" s="100" t="e">
        <f>SUMIF('6烧主抽电耗'!$A$3:$A$96,A25,'6烧主抽电耗'!$AC$3:$AC$96)</f>
        <v>#VALUE!</v>
      </c>
      <c r="AB25" s="89" t="e">
        <f t="shared" si="10"/>
        <v>#VALUE!</v>
      </c>
      <c r="AC25" s="89" t="e">
        <f t="shared" si="11"/>
        <v>#VALUE!</v>
      </c>
      <c r="AD25" s="102" t="e">
        <f t="shared" si="12"/>
        <v>#VALUE!</v>
      </c>
      <c r="AE25" s="91" t="e">
        <f t="shared" si="17"/>
        <v>#VALUE!</v>
      </c>
      <c r="AF25" s="112" t="e">
        <f t="shared" si="13"/>
        <v>#VALUE!</v>
      </c>
      <c r="AG25" s="115" t="e">
        <f t="shared" si="14"/>
        <v>#VALUE!</v>
      </c>
      <c r="AH25" s="100" t="e">
        <f t="shared" si="15"/>
        <v>#VALUE!</v>
      </c>
    </row>
    <row r="26" spans="1:34">
      <c r="A26" s="88" t="e">
        <f t="shared" si="16"/>
        <v>#VALUE!</v>
      </c>
      <c r="B26" s="89" t="e">
        <f>SUMIF('5烧主抽电耗'!$A$3:$A$95,A26,'5烧主抽电耗'!$M$3:$M$95)</f>
        <v>#VALUE!</v>
      </c>
      <c r="C26" s="89" t="e">
        <f>SUMIF('5烧主抽电耗'!$A$3:$A$95,A26,'5烧主抽电耗'!$N$3:$N$95)</f>
        <v>#VALUE!</v>
      </c>
      <c r="D26" s="90" t="e">
        <f>SUMIF('5烧主抽电耗'!$A$3:$A$95,A26,'5烧主抽电耗'!$L$3:$L$95)</f>
        <v>#VALUE!</v>
      </c>
      <c r="E26" s="91" t="e">
        <f>SUMIF('5烧主抽电耗'!$A$3:$A$95,A26,'5烧主抽电耗'!$V$3:$V$95)</f>
        <v>#VALUE!</v>
      </c>
      <c r="F26" s="91">
        <f>SUMIF(错峰用电!$A$4:$A$189,$A26,错峰用电!N$4:N$189)</f>
        <v>0</v>
      </c>
      <c r="G26" s="91">
        <f>SUMIF(错峰用电!$A$4:$A$189,$A26,错峰用电!O$4:O$189)</f>
        <v>0</v>
      </c>
      <c r="H26" s="91">
        <f>SUMIF(错峰用电!$A$4:$A$189,$A26,错峰用电!P$4:P$189)</f>
        <v>0</v>
      </c>
      <c r="I26" s="99">
        <f t="shared" si="0"/>
        <v>0</v>
      </c>
      <c r="J26" s="99">
        <f t="shared" si="1"/>
        <v>0</v>
      </c>
      <c r="K26" s="99">
        <f t="shared" si="2"/>
        <v>0</v>
      </c>
      <c r="L26" s="91" t="e">
        <f t="shared" si="3"/>
        <v>#VALUE!</v>
      </c>
      <c r="M26" s="100" t="e">
        <f t="shared" si="4"/>
        <v>#VALUE!</v>
      </c>
      <c r="N26" s="100" t="e">
        <f>SUMIF('5烧主抽电耗'!$A$3:$A$96,A26,'5烧主抽电耗'!$AC$3:$AC$96)</f>
        <v>#VALUE!</v>
      </c>
      <c r="O26" s="89">
        <f>SUMIF('6烧主抽电耗'!$A$3:$A$95,A26,'6烧主抽电耗'!$M$3:$M$95)</f>
        <v>0</v>
      </c>
      <c r="P26" s="89">
        <f>SUMIF('6烧主抽电耗'!$A$3:$A$95,A26,'6烧主抽电耗'!$N$3:$N$95)</f>
        <v>0</v>
      </c>
      <c r="Q26" s="90" t="e">
        <f>SUMIF('6烧主抽电耗'!$A$3:$A$95,A26,'6烧主抽电耗'!$L$3:$L$95)</f>
        <v>#VALUE!</v>
      </c>
      <c r="R26" s="91">
        <f>SUMIF('6烧主抽电耗'!$A$3:$A$95,A26,'6烧主抽电耗'!$V$3:$V$95)</f>
        <v>0</v>
      </c>
      <c r="S26" s="91">
        <f>SUMIF(错峰用电!$A$4:$A$189,$A26,错峰用电!AC$4:AC$189)</f>
        <v>0</v>
      </c>
      <c r="T26" s="91">
        <f>SUMIF(错峰用电!$A$4:$A$189,$A26,错峰用电!AD$4:AD$189)</f>
        <v>0</v>
      </c>
      <c r="U26" s="91">
        <f>SUMIF(错峰用电!$A$4:$A$189,$A26,错峰用电!AE$4:AE$189)</f>
        <v>0</v>
      </c>
      <c r="V26" s="99">
        <f t="shared" si="5"/>
        <v>0</v>
      </c>
      <c r="W26" s="99">
        <f t="shared" si="6"/>
        <v>0</v>
      </c>
      <c r="X26" s="99">
        <f t="shared" si="7"/>
        <v>0</v>
      </c>
      <c r="Y26" s="91" t="e">
        <f t="shared" si="8"/>
        <v>#VALUE!</v>
      </c>
      <c r="Z26" s="100">
        <f t="shared" si="9"/>
        <v>0</v>
      </c>
      <c r="AA26" s="100" t="e">
        <f>SUMIF('6烧主抽电耗'!$A$3:$A$96,A26,'6烧主抽电耗'!$AC$3:$AC$96)</f>
        <v>#VALUE!</v>
      </c>
      <c r="AB26" s="89" t="e">
        <f t="shared" si="10"/>
        <v>#VALUE!</v>
      </c>
      <c r="AC26" s="89" t="e">
        <f t="shared" si="11"/>
        <v>#VALUE!</v>
      </c>
      <c r="AD26" s="102" t="e">
        <f t="shared" si="12"/>
        <v>#VALUE!</v>
      </c>
      <c r="AE26" s="91" t="e">
        <f t="shared" si="17"/>
        <v>#VALUE!</v>
      </c>
      <c r="AF26" s="112" t="e">
        <f t="shared" si="13"/>
        <v>#VALUE!</v>
      </c>
      <c r="AG26" s="115" t="e">
        <f t="shared" si="14"/>
        <v>#VALUE!</v>
      </c>
      <c r="AH26" s="100" t="e">
        <f t="shared" si="15"/>
        <v>#VALUE!</v>
      </c>
    </row>
    <row r="27" spans="1:34">
      <c r="A27" s="88" t="e">
        <f t="shared" si="16"/>
        <v>#VALUE!</v>
      </c>
      <c r="B27" s="89" t="e">
        <f>SUMIF('5烧主抽电耗'!$A$3:$A$95,A27,'5烧主抽电耗'!$M$3:$M$95)</f>
        <v>#VALUE!</v>
      </c>
      <c r="C27" s="89" t="e">
        <f>SUMIF('5烧主抽电耗'!$A$3:$A$95,A27,'5烧主抽电耗'!$N$3:$N$95)</f>
        <v>#VALUE!</v>
      </c>
      <c r="D27" s="90" t="e">
        <f>SUMIF('5烧主抽电耗'!$A$3:$A$95,A27,'5烧主抽电耗'!$L$3:$L$95)</f>
        <v>#VALUE!</v>
      </c>
      <c r="E27" s="91" t="e">
        <f>SUMIF('5烧主抽电耗'!$A$3:$A$95,A27,'5烧主抽电耗'!$V$3:$V$95)</f>
        <v>#VALUE!</v>
      </c>
      <c r="F27" s="91">
        <f>SUMIF(错峰用电!$A$4:$A$189,$A27,错峰用电!N$4:N$189)</f>
        <v>0</v>
      </c>
      <c r="G27" s="91">
        <f>SUMIF(错峰用电!$A$4:$A$189,$A27,错峰用电!O$4:O$189)</f>
        <v>0</v>
      </c>
      <c r="H27" s="91">
        <f>SUMIF(错峰用电!$A$4:$A$189,$A27,错峰用电!P$4:P$189)</f>
        <v>0</v>
      </c>
      <c r="I27" s="99">
        <f t="shared" si="0"/>
        <v>0</v>
      </c>
      <c r="J27" s="99">
        <f t="shared" si="1"/>
        <v>0</v>
      </c>
      <c r="K27" s="99">
        <f t="shared" si="2"/>
        <v>0</v>
      </c>
      <c r="L27" s="91" t="e">
        <f t="shared" si="3"/>
        <v>#VALUE!</v>
      </c>
      <c r="M27" s="100" t="e">
        <f t="shared" si="4"/>
        <v>#VALUE!</v>
      </c>
      <c r="N27" s="100" t="e">
        <f>SUMIF('5烧主抽电耗'!$A$3:$A$96,A27,'5烧主抽电耗'!$AC$3:$AC$96)</f>
        <v>#VALUE!</v>
      </c>
      <c r="O27" s="89">
        <f>SUMIF('6烧主抽电耗'!$A$3:$A$95,A27,'6烧主抽电耗'!$M$3:$M$95)</f>
        <v>0</v>
      </c>
      <c r="P27" s="89">
        <f>SUMIF('6烧主抽电耗'!$A$3:$A$95,A27,'6烧主抽电耗'!$N$3:$N$95)</f>
        <v>0</v>
      </c>
      <c r="Q27" s="90" t="e">
        <f>SUMIF('6烧主抽电耗'!$A$3:$A$95,A27,'6烧主抽电耗'!$L$3:$L$95)</f>
        <v>#VALUE!</v>
      </c>
      <c r="R27" s="91">
        <f>SUMIF('6烧主抽电耗'!$A$3:$A$95,A27,'6烧主抽电耗'!$V$3:$V$95)</f>
        <v>0</v>
      </c>
      <c r="S27" s="91">
        <f>SUMIF(错峰用电!$A$4:$A$189,$A27,错峰用电!AC$4:AC$189)</f>
        <v>0</v>
      </c>
      <c r="T27" s="91">
        <f>SUMIF(错峰用电!$A$4:$A$189,$A27,错峰用电!AD$4:AD$189)</f>
        <v>0</v>
      </c>
      <c r="U27" s="91">
        <f>SUMIF(错峰用电!$A$4:$A$189,$A27,错峰用电!AE$4:AE$189)</f>
        <v>0</v>
      </c>
      <c r="V27" s="99">
        <f t="shared" ref="V27:V33" si="18">IFERROR(S27/SUM($S27:$U27),0)</f>
        <v>0</v>
      </c>
      <c r="W27" s="99">
        <f t="shared" si="6"/>
        <v>0</v>
      </c>
      <c r="X27" s="99">
        <f t="shared" si="7"/>
        <v>0</v>
      </c>
      <c r="Y27" s="91" t="e">
        <f t="shared" si="8"/>
        <v>#VALUE!</v>
      </c>
      <c r="Z27" s="100">
        <f t="shared" si="9"/>
        <v>0</v>
      </c>
      <c r="AA27" s="100" t="e">
        <f>SUMIF('6烧主抽电耗'!$A$3:$A$96,A27,'6烧主抽电耗'!$AC$3:$AC$96)</f>
        <v>#VALUE!</v>
      </c>
      <c r="AB27" s="89" t="e">
        <f t="shared" si="10"/>
        <v>#VALUE!</v>
      </c>
      <c r="AC27" s="89" t="e">
        <f t="shared" si="11"/>
        <v>#VALUE!</v>
      </c>
      <c r="AD27" s="102" t="e">
        <f t="shared" si="12"/>
        <v>#VALUE!</v>
      </c>
      <c r="AE27" s="91" t="e">
        <f t="shared" si="17"/>
        <v>#VALUE!</v>
      </c>
      <c r="AF27" s="112" t="e">
        <f t="shared" si="13"/>
        <v>#VALUE!</v>
      </c>
      <c r="AG27" s="115" t="e">
        <f t="shared" si="14"/>
        <v>#VALUE!</v>
      </c>
      <c r="AH27" s="100" t="e">
        <f t="shared" si="15"/>
        <v>#VALUE!</v>
      </c>
    </row>
    <row r="28" spans="1:34">
      <c r="A28" s="88" t="e">
        <f t="shared" si="16"/>
        <v>#VALUE!</v>
      </c>
      <c r="B28" s="89" t="e">
        <f>SUMIF('5烧主抽电耗'!$A$3:$A$95,A28,'5烧主抽电耗'!$M$3:$M$95)</f>
        <v>#VALUE!</v>
      </c>
      <c r="C28" s="89" t="e">
        <f>SUMIF('5烧主抽电耗'!$A$3:$A$95,A28,'5烧主抽电耗'!$N$3:$N$95)</f>
        <v>#VALUE!</v>
      </c>
      <c r="D28" s="90" t="e">
        <f>SUMIF('5烧主抽电耗'!$A$3:$A$95,A28,'5烧主抽电耗'!$L$3:$L$95)</f>
        <v>#VALUE!</v>
      </c>
      <c r="E28" s="91" t="e">
        <f>SUMIF('5烧主抽电耗'!$A$3:$A$95,A28,'5烧主抽电耗'!$V$3:$V$95)</f>
        <v>#VALUE!</v>
      </c>
      <c r="F28" s="91">
        <f>SUMIF(错峰用电!$A$4:$A$189,$A28,错峰用电!N$4:N$189)</f>
        <v>0</v>
      </c>
      <c r="G28" s="91">
        <f>SUMIF(错峰用电!$A$4:$A$189,$A28,错峰用电!O$4:O$189)</f>
        <v>0</v>
      </c>
      <c r="H28" s="91">
        <f>SUMIF(错峰用电!$A$4:$A$189,$A28,错峰用电!P$4:P$189)</f>
        <v>0</v>
      </c>
      <c r="I28" s="99">
        <f t="shared" si="0"/>
        <v>0</v>
      </c>
      <c r="J28" s="99">
        <f t="shared" si="1"/>
        <v>0</v>
      </c>
      <c r="K28" s="99">
        <f t="shared" si="2"/>
        <v>0</v>
      </c>
      <c r="L28" s="91" t="e">
        <f t="shared" si="3"/>
        <v>#VALUE!</v>
      </c>
      <c r="M28" s="100" t="e">
        <f t="shared" si="4"/>
        <v>#VALUE!</v>
      </c>
      <c r="N28" s="100" t="e">
        <f>SUMIF('5烧主抽电耗'!$A$3:$A$96,A28,'5烧主抽电耗'!$AC$3:$AC$96)</f>
        <v>#VALUE!</v>
      </c>
      <c r="O28" s="89">
        <f>SUMIF('6烧主抽电耗'!$A$3:$A$95,A28,'6烧主抽电耗'!$M$3:$M$95)</f>
        <v>0</v>
      </c>
      <c r="P28" s="89">
        <f>SUMIF('6烧主抽电耗'!$A$3:$A$95,A28,'6烧主抽电耗'!$N$3:$N$95)</f>
        <v>0</v>
      </c>
      <c r="Q28" s="90" t="e">
        <f>SUMIF('6烧主抽电耗'!$A$3:$A$95,A28,'6烧主抽电耗'!$L$3:$L$95)</f>
        <v>#VALUE!</v>
      </c>
      <c r="R28" s="91">
        <f>SUMIF('6烧主抽电耗'!$A$3:$A$95,A28,'6烧主抽电耗'!$V$3:$V$95)</f>
        <v>0</v>
      </c>
      <c r="S28" s="91">
        <f>SUMIF(错峰用电!$A$4:$A$189,$A28,错峰用电!AC$4:AC$189)</f>
        <v>0</v>
      </c>
      <c r="T28" s="91">
        <f>SUMIF(错峰用电!$A$4:$A$189,$A28,错峰用电!AD$4:AD$189)</f>
        <v>0</v>
      </c>
      <c r="U28" s="91">
        <f>SUMIF(错峰用电!$A$4:$A$189,$A28,错峰用电!AE$4:AE$189)</f>
        <v>0</v>
      </c>
      <c r="V28" s="99">
        <f t="shared" si="18"/>
        <v>0</v>
      </c>
      <c r="W28" s="99">
        <f t="shared" si="6"/>
        <v>0</v>
      </c>
      <c r="X28" s="99">
        <f t="shared" si="7"/>
        <v>0</v>
      </c>
      <c r="Y28" s="91" t="e">
        <f t="shared" si="8"/>
        <v>#VALUE!</v>
      </c>
      <c r="Z28" s="100">
        <f t="shared" si="9"/>
        <v>0</v>
      </c>
      <c r="AA28" s="100" t="e">
        <f>SUMIF('6烧主抽电耗'!$A$3:$A$96,A28,'6烧主抽电耗'!$AC$3:$AC$96)</f>
        <v>#VALUE!</v>
      </c>
      <c r="AB28" s="89" t="e">
        <f t="shared" si="10"/>
        <v>#VALUE!</v>
      </c>
      <c r="AC28" s="89" t="e">
        <f t="shared" si="11"/>
        <v>#VALUE!</v>
      </c>
      <c r="AD28" s="102" t="e">
        <f t="shared" si="12"/>
        <v>#VALUE!</v>
      </c>
      <c r="AE28" s="91" t="e">
        <f t="shared" si="17"/>
        <v>#VALUE!</v>
      </c>
      <c r="AF28" s="112" t="e">
        <f t="shared" si="13"/>
        <v>#VALUE!</v>
      </c>
      <c r="AG28" s="115" t="e">
        <f t="shared" si="14"/>
        <v>#VALUE!</v>
      </c>
      <c r="AH28" s="100" t="e">
        <f t="shared" si="15"/>
        <v>#VALUE!</v>
      </c>
    </row>
    <row r="29" spans="1:34">
      <c r="A29" s="88" t="e">
        <f t="shared" si="16"/>
        <v>#VALUE!</v>
      </c>
      <c r="B29" s="89" t="e">
        <f>SUMIF('5烧主抽电耗'!$A$3:$A$95,A29,'5烧主抽电耗'!$M$3:$M$95)</f>
        <v>#VALUE!</v>
      </c>
      <c r="C29" s="89" t="e">
        <f>SUMIF('5烧主抽电耗'!$A$3:$A$95,A29,'5烧主抽电耗'!$N$3:$N$95)</f>
        <v>#VALUE!</v>
      </c>
      <c r="D29" s="90" t="e">
        <f>SUMIF('5烧主抽电耗'!$A$3:$A$95,A29,'5烧主抽电耗'!$L$3:$L$95)</f>
        <v>#VALUE!</v>
      </c>
      <c r="E29" s="91" t="e">
        <f>SUMIF('5烧主抽电耗'!$A$3:$A$95,A29,'5烧主抽电耗'!$V$3:$V$95)</f>
        <v>#VALUE!</v>
      </c>
      <c r="F29" s="91">
        <f>SUMIF(错峰用电!$A$4:$A$189,$A29,错峰用电!N$4:N$189)</f>
        <v>0</v>
      </c>
      <c r="G29" s="91">
        <f>SUMIF(错峰用电!$A$4:$A$189,$A29,错峰用电!O$4:O$189)</f>
        <v>0</v>
      </c>
      <c r="H29" s="91">
        <f>SUMIF(错峰用电!$A$4:$A$189,$A29,错峰用电!P$4:P$189)</f>
        <v>0</v>
      </c>
      <c r="I29" s="99">
        <f t="shared" si="0"/>
        <v>0</v>
      </c>
      <c r="J29" s="99">
        <f t="shared" si="1"/>
        <v>0</v>
      </c>
      <c r="K29" s="99">
        <f t="shared" si="2"/>
        <v>0</v>
      </c>
      <c r="L29" s="91" t="e">
        <f t="shared" si="3"/>
        <v>#VALUE!</v>
      </c>
      <c r="M29" s="100" t="e">
        <f t="shared" si="4"/>
        <v>#VALUE!</v>
      </c>
      <c r="N29" s="100" t="e">
        <f>SUMIF('5烧主抽电耗'!$A$3:$A$96,A29,'5烧主抽电耗'!$AC$3:$AC$96)</f>
        <v>#VALUE!</v>
      </c>
      <c r="O29" s="89">
        <f>SUMIF('6烧主抽电耗'!$A$3:$A$95,A29,'6烧主抽电耗'!$M$3:$M$95)</f>
        <v>0</v>
      </c>
      <c r="P29" s="89">
        <f>SUMIF('6烧主抽电耗'!$A$3:$A$95,A29,'6烧主抽电耗'!$N$3:$N$95)</f>
        <v>0</v>
      </c>
      <c r="Q29" s="90" t="e">
        <f>SUMIF('6烧主抽电耗'!$A$3:$A$95,A29,'6烧主抽电耗'!$L$3:$L$95)</f>
        <v>#VALUE!</v>
      </c>
      <c r="R29" s="91">
        <f>SUMIF('6烧主抽电耗'!$A$3:$A$95,A29,'6烧主抽电耗'!$V$3:$V$95)</f>
        <v>0</v>
      </c>
      <c r="S29" s="91">
        <f>SUMIF(错峰用电!$A$4:$A$189,$A29,错峰用电!AC$4:AC$189)</f>
        <v>0</v>
      </c>
      <c r="T29" s="91">
        <f>SUMIF(错峰用电!$A$4:$A$189,$A29,错峰用电!AD$4:AD$189)</f>
        <v>0</v>
      </c>
      <c r="U29" s="91">
        <f>SUMIF(错峰用电!$A$4:$A$189,$A29,错峰用电!AE$4:AE$189)</f>
        <v>0</v>
      </c>
      <c r="V29" s="99">
        <f t="shared" si="18"/>
        <v>0</v>
      </c>
      <c r="W29" s="99">
        <f t="shared" si="6"/>
        <v>0</v>
      </c>
      <c r="X29" s="99">
        <f t="shared" si="7"/>
        <v>0</v>
      </c>
      <c r="Y29" s="91" t="e">
        <f t="shared" si="8"/>
        <v>#VALUE!</v>
      </c>
      <c r="Z29" s="100">
        <f t="shared" si="9"/>
        <v>0</v>
      </c>
      <c r="AA29" s="100" t="e">
        <f>SUMIF('6烧主抽电耗'!$A$3:$A$96,A29,'6烧主抽电耗'!$AC$3:$AC$96)</f>
        <v>#VALUE!</v>
      </c>
      <c r="AB29" s="89" t="e">
        <f t="shared" si="10"/>
        <v>#VALUE!</v>
      </c>
      <c r="AC29" s="89" t="e">
        <f t="shared" si="11"/>
        <v>#VALUE!</v>
      </c>
      <c r="AD29" s="102" t="e">
        <f t="shared" si="12"/>
        <v>#VALUE!</v>
      </c>
      <c r="AE29" s="91" t="e">
        <f t="shared" si="17"/>
        <v>#VALUE!</v>
      </c>
      <c r="AF29" s="112" t="e">
        <f t="shared" si="13"/>
        <v>#VALUE!</v>
      </c>
      <c r="AG29" s="115" t="e">
        <f t="shared" si="14"/>
        <v>#VALUE!</v>
      </c>
      <c r="AH29" s="100" t="e">
        <f t="shared" si="15"/>
        <v>#VALUE!</v>
      </c>
    </row>
    <row r="30" spans="1:34">
      <c r="A30" s="88" t="e">
        <f t="shared" si="16"/>
        <v>#VALUE!</v>
      </c>
      <c r="B30" s="89" t="e">
        <f>SUMIF('5烧主抽电耗'!$A$3:$A$95,A30,'5烧主抽电耗'!$M$3:$M$95)</f>
        <v>#VALUE!</v>
      </c>
      <c r="C30" s="89" t="e">
        <f>SUMIF('5烧主抽电耗'!$A$3:$A$95,A30,'5烧主抽电耗'!$N$3:$N$95)</f>
        <v>#VALUE!</v>
      </c>
      <c r="D30" s="90" t="e">
        <f>SUMIF('5烧主抽电耗'!$A$3:$A$95,A30,'5烧主抽电耗'!$L$3:$L$95)</f>
        <v>#VALUE!</v>
      </c>
      <c r="E30" s="91" t="e">
        <f>SUMIF('5烧主抽电耗'!$A$3:$A$95,A30,'5烧主抽电耗'!$V$3:$V$95)</f>
        <v>#VALUE!</v>
      </c>
      <c r="F30" s="91">
        <f>SUMIF(错峰用电!$A$4:$A$189,$A30,错峰用电!N$4:N$189)</f>
        <v>0</v>
      </c>
      <c r="G30" s="91">
        <f>SUMIF(错峰用电!$A$4:$A$189,$A30,错峰用电!O$4:O$189)</f>
        <v>0</v>
      </c>
      <c r="H30" s="91">
        <f>SUMIF(错峰用电!$A$4:$A$189,$A30,错峰用电!P$4:P$189)</f>
        <v>0</v>
      </c>
      <c r="I30" s="99">
        <f t="shared" si="0"/>
        <v>0</v>
      </c>
      <c r="J30" s="99">
        <f t="shared" si="1"/>
        <v>0</v>
      </c>
      <c r="K30" s="99">
        <f t="shared" si="2"/>
        <v>0</v>
      </c>
      <c r="L30" s="91" t="e">
        <f t="shared" si="3"/>
        <v>#VALUE!</v>
      </c>
      <c r="M30" s="100" t="e">
        <f t="shared" si="4"/>
        <v>#VALUE!</v>
      </c>
      <c r="N30" s="100" t="e">
        <f>SUMIF('5烧主抽电耗'!$A$3:$A$96,A30,'5烧主抽电耗'!$AC$3:$AC$96)</f>
        <v>#VALUE!</v>
      </c>
      <c r="O30" s="89">
        <f>SUMIF('6烧主抽电耗'!$A$3:$A$95,A30,'6烧主抽电耗'!$M$3:$M$95)</f>
        <v>0</v>
      </c>
      <c r="P30" s="89">
        <f>SUMIF('6烧主抽电耗'!$A$3:$A$95,A30,'6烧主抽电耗'!$N$3:$N$95)</f>
        <v>0</v>
      </c>
      <c r="Q30" s="90" t="e">
        <f>SUMIF('6烧主抽电耗'!$A$3:$A$95,A30,'6烧主抽电耗'!$L$3:$L$95)</f>
        <v>#VALUE!</v>
      </c>
      <c r="R30" s="91">
        <f>SUMIF('6烧主抽电耗'!$A$3:$A$95,A30,'6烧主抽电耗'!$V$3:$V$95)</f>
        <v>0</v>
      </c>
      <c r="S30" s="91">
        <f>SUMIF(错峰用电!$A$4:$A$189,$A30,错峰用电!AC$4:AC$189)</f>
        <v>0</v>
      </c>
      <c r="T30" s="91">
        <f>SUMIF(错峰用电!$A$4:$A$189,$A30,错峰用电!AD$4:AD$189)</f>
        <v>0</v>
      </c>
      <c r="U30" s="91">
        <f>SUMIF(错峰用电!$A$4:$A$189,$A30,错峰用电!AE$4:AE$189)</f>
        <v>0</v>
      </c>
      <c r="V30" s="99">
        <f t="shared" si="18"/>
        <v>0</v>
      </c>
      <c r="W30" s="99">
        <f t="shared" si="6"/>
        <v>0</v>
      </c>
      <c r="X30" s="99">
        <f t="shared" si="7"/>
        <v>0</v>
      </c>
      <c r="Y30" s="91" t="e">
        <f t="shared" si="8"/>
        <v>#VALUE!</v>
      </c>
      <c r="Z30" s="100">
        <f t="shared" si="9"/>
        <v>0</v>
      </c>
      <c r="AA30" s="100" t="e">
        <f>SUMIF('6烧主抽电耗'!$A$3:$A$96,A30,'6烧主抽电耗'!$AC$3:$AC$96)</f>
        <v>#VALUE!</v>
      </c>
      <c r="AB30" s="89" t="e">
        <f t="shared" si="10"/>
        <v>#VALUE!</v>
      </c>
      <c r="AC30" s="89" t="e">
        <f t="shared" si="11"/>
        <v>#VALUE!</v>
      </c>
      <c r="AD30" s="102" t="e">
        <f t="shared" si="12"/>
        <v>#VALUE!</v>
      </c>
      <c r="AE30" s="91" t="e">
        <f t="shared" si="17"/>
        <v>#VALUE!</v>
      </c>
      <c r="AF30" s="112" t="e">
        <f t="shared" si="13"/>
        <v>#VALUE!</v>
      </c>
      <c r="AG30" s="115" t="e">
        <f t="shared" si="14"/>
        <v>#VALUE!</v>
      </c>
      <c r="AH30" s="100" t="e">
        <f t="shared" si="15"/>
        <v>#VALUE!</v>
      </c>
    </row>
    <row r="31" spans="1:34">
      <c r="A31" s="88" t="e">
        <f t="shared" si="16"/>
        <v>#VALUE!</v>
      </c>
      <c r="B31" s="89" t="e">
        <f>SUMIF('5烧主抽电耗'!$A$3:$A$95,A31,'5烧主抽电耗'!$M$3:$M$95)</f>
        <v>#VALUE!</v>
      </c>
      <c r="C31" s="89" t="e">
        <f>SUMIF('5烧主抽电耗'!$A$3:$A$95,A31,'5烧主抽电耗'!$N$3:$N$95)</f>
        <v>#VALUE!</v>
      </c>
      <c r="D31" s="90" t="e">
        <f>SUMIF('5烧主抽电耗'!$A$3:$A$95,A31,'5烧主抽电耗'!$L$3:$L$95)</f>
        <v>#VALUE!</v>
      </c>
      <c r="E31" s="91" t="e">
        <f>SUMIF('5烧主抽电耗'!$A$3:$A$95,A31,'5烧主抽电耗'!$V$3:$V$95)</f>
        <v>#VALUE!</v>
      </c>
      <c r="F31" s="91">
        <f>SUMIF(错峰用电!$A$4:$A$189,$A31,错峰用电!N$4:N$189)</f>
        <v>0</v>
      </c>
      <c r="G31" s="91">
        <f>SUMIF(错峰用电!$A$4:$A$189,$A31,错峰用电!O$4:O$189)</f>
        <v>0</v>
      </c>
      <c r="H31" s="91">
        <f>SUMIF(错峰用电!$A$4:$A$189,$A31,错峰用电!P$4:P$189)</f>
        <v>0</v>
      </c>
      <c r="I31" s="99">
        <f t="shared" si="0"/>
        <v>0</v>
      </c>
      <c r="J31" s="99">
        <f t="shared" si="1"/>
        <v>0</v>
      </c>
      <c r="K31" s="99">
        <f t="shared" si="2"/>
        <v>0</v>
      </c>
      <c r="L31" s="91" t="e">
        <f t="shared" si="3"/>
        <v>#VALUE!</v>
      </c>
      <c r="M31" s="100" t="e">
        <f t="shared" si="4"/>
        <v>#VALUE!</v>
      </c>
      <c r="N31" s="100" t="e">
        <f>SUMIF('5烧主抽电耗'!$A$3:$A$96,A31,'5烧主抽电耗'!$AC$3:$AC$96)</f>
        <v>#VALUE!</v>
      </c>
      <c r="O31" s="89">
        <f>SUMIF('6烧主抽电耗'!$A$3:$A$95,A31,'6烧主抽电耗'!$M$3:$M$95)</f>
        <v>0</v>
      </c>
      <c r="P31" s="89">
        <f>SUMIF('6烧主抽电耗'!$A$3:$A$95,A31,'6烧主抽电耗'!$N$3:$N$95)</f>
        <v>0</v>
      </c>
      <c r="Q31" s="90" t="e">
        <f>SUMIF('6烧主抽电耗'!$A$3:$A$95,A31,'6烧主抽电耗'!$L$3:$L$95)</f>
        <v>#VALUE!</v>
      </c>
      <c r="R31" s="91">
        <f>SUMIF('6烧主抽电耗'!$A$3:$A$95,A31,'6烧主抽电耗'!$V$3:$V$95)</f>
        <v>0</v>
      </c>
      <c r="S31" s="91">
        <f>SUMIF(错峰用电!$A$4:$A$189,$A31,错峰用电!AC$4:AC$189)</f>
        <v>0</v>
      </c>
      <c r="T31" s="91">
        <f>SUMIF(错峰用电!$A$4:$A$189,$A31,错峰用电!AD$4:AD$189)</f>
        <v>0</v>
      </c>
      <c r="U31" s="91">
        <f>SUMIF(错峰用电!$A$4:$A$189,$A31,错峰用电!AE$4:AE$189)</f>
        <v>0</v>
      </c>
      <c r="V31" s="99">
        <f t="shared" si="18"/>
        <v>0</v>
      </c>
      <c r="W31" s="99">
        <f t="shared" si="6"/>
        <v>0</v>
      </c>
      <c r="X31" s="99">
        <f t="shared" si="7"/>
        <v>0</v>
      </c>
      <c r="Y31" s="91" t="e">
        <f t="shared" si="8"/>
        <v>#VALUE!</v>
      </c>
      <c r="Z31" s="100">
        <f t="shared" si="9"/>
        <v>0</v>
      </c>
      <c r="AA31" s="100" t="e">
        <f>SUMIF('6烧主抽电耗'!$A$3:$A$96,A31,'6烧主抽电耗'!$AC$3:$AC$96)</f>
        <v>#VALUE!</v>
      </c>
      <c r="AB31" s="89" t="e">
        <f t="shared" si="10"/>
        <v>#VALUE!</v>
      </c>
      <c r="AC31" s="89" t="e">
        <f t="shared" si="11"/>
        <v>#VALUE!</v>
      </c>
      <c r="AD31" s="102" t="e">
        <f t="shared" si="12"/>
        <v>#VALUE!</v>
      </c>
      <c r="AE31" s="91" t="e">
        <f t="shared" si="17"/>
        <v>#VALUE!</v>
      </c>
      <c r="AF31" s="112" t="e">
        <f t="shared" si="13"/>
        <v>#VALUE!</v>
      </c>
      <c r="AG31" s="115" t="e">
        <f t="shared" si="14"/>
        <v>#VALUE!</v>
      </c>
      <c r="AH31" s="100" t="e">
        <f t="shared" si="15"/>
        <v>#VALUE!</v>
      </c>
    </row>
    <row r="32" spans="1:34">
      <c r="A32" s="88" t="e">
        <f t="shared" si="16"/>
        <v>#VALUE!</v>
      </c>
      <c r="B32" s="89" t="e">
        <f>SUMIF('5烧主抽电耗'!$A$3:$A$95,A32,'5烧主抽电耗'!$M$3:$M$95)</f>
        <v>#VALUE!</v>
      </c>
      <c r="C32" s="89" t="e">
        <f>SUMIF('5烧主抽电耗'!$A$3:$A$95,A32,'5烧主抽电耗'!$N$3:$N$95)</f>
        <v>#VALUE!</v>
      </c>
      <c r="D32" s="90" t="e">
        <f>SUMIF('5烧主抽电耗'!$A$3:$A$95,A32,'5烧主抽电耗'!$L$3:$L$95)</f>
        <v>#VALUE!</v>
      </c>
      <c r="E32" s="91" t="e">
        <f>SUMIF('5烧主抽电耗'!$A$3:$A$95,A32,'5烧主抽电耗'!$V$3:$V$95)</f>
        <v>#VALUE!</v>
      </c>
      <c r="F32" s="91">
        <f>SUMIF(错峰用电!$A$4:$A$189,$A32,错峰用电!N$4:N$189)</f>
        <v>0</v>
      </c>
      <c r="G32" s="91">
        <f>SUMIF(错峰用电!$A$4:$A$189,$A32,错峰用电!O$4:O$189)</f>
        <v>0</v>
      </c>
      <c r="H32" s="91">
        <f>SUMIF(错峰用电!$A$4:$A$189,$A32,错峰用电!P$4:P$189)</f>
        <v>0</v>
      </c>
      <c r="I32" s="99">
        <f t="shared" si="0"/>
        <v>0</v>
      </c>
      <c r="J32" s="99">
        <f t="shared" si="1"/>
        <v>0</v>
      </c>
      <c r="K32" s="99">
        <f t="shared" si="2"/>
        <v>0</v>
      </c>
      <c r="L32" s="91" t="e">
        <f t="shared" si="3"/>
        <v>#VALUE!</v>
      </c>
      <c r="M32" s="100" t="e">
        <f t="shared" si="4"/>
        <v>#VALUE!</v>
      </c>
      <c r="N32" s="100" t="e">
        <f>SUMIF('5烧主抽电耗'!$A$3:$A$96,A32,'5烧主抽电耗'!$AC$3:$AC$96)</f>
        <v>#VALUE!</v>
      </c>
      <c r="O32" s="89">
        <f>SUMIF('6烧主抽电耗'!$A$3:$A$95,A32,'6烧主抽电耗'!$M$3:$M$95)</f>
        <v>0</v>
      </c>
      <c r="P32" s="89">
        <f>SUMIF('6烧主抽电耗'!$A$3:$A$95,A32,'6烧主抽电耗'!$N$3:$N$95)</f>
        <v>0</v>
      </c>
      <c r="Q32" s="90" t="e">
        <f>SUMIF('6烧主抽电耗'!$A$3:$A$95,A32,'6烧主抽电耗'!$L$3:$L$95)</f>
        <v>#VALUE!</v>
      </c>
      <c r="R32" s="91">
        <f>SUMIF('6烧主抽电耗'!$A$3:$A$95,A32,'6烧主抽电耗'!$V$3:$V$95)</f>
        <v>0</v>
      </c>
      <c r="S32" s="91">
        <f>SUMIF(错峰用电!$A$4:$A$189,$A32,错峰用电!AC$4:AC$189)</f>
        <v>0</v>
      </c>
      <c r="T32" s="91">
        <f>SUMIF(错峰用电!$A$4:$A$189,$A32,错峰用电!AD$4:AD$189)</f>
        <v>0</v>
      </c>
      <c r="U32" s="91">
        <f>SUMIF(错峰用电!$A$4:$A$189,$A32,错峰用电!AE$4:AE$189)</f>
        <v>0</v>
      </c>
      <c r="V32" s="99">
        <f t="shared" si="18"/>
        <v>0</v>
      </c>
      <c r="W32" s="99">
        <f t="shared" si="6"/>
        <v>0</v>
      </c>
      <c r="X32" s="99">
        <f t="shared" si="7"/>
        <v>0</v>
      </c>
      <c r="Y32" s="91" t="e">
        <f t="shared" si="8"/>
        <v>#VALUE!</v>
      </c>
      <c r="Z32" s="100">
        <f t="shared" si="9"/>
        <v>0</v>
      </c>
      <c r="AA32" s="100" t="e">
        <f>SUMIF('6烧主抽电耗'!$A$3:$A$96,A32,'6烧主抽电耗'!$AC$3:$AC$96)</f>
        <v>#VALUE!</v>
      </c>
      <c r="AB32" s="89" t="e">
        <f t="shared" si="10"/>
        <v>#VALUE!</v>
      </c>
      <c r="AC32" s="89" t="e">
        <f t="shared" si="11"/>
        <v>#VALUE!</v>
      </c>
      <c r="AD32" s="102" t="e">
        <f t="shared" si="12"/>
        <v>#VALUE!</v>
      </c>
      <c r="AE32" s="91" t="e">
        <f t="shared" si="17"/>
        <v>#VALUE!</v>
      </c>
      <c r="AF32" s="112" t="e">
        <f t="shared" si="13"/>
        <v>#VALUE!</v>
      </c>
      <c r="AG32" s="115" t="e">
        <f t="shared" si="14"/>
        <v>#VALUE!</v>
      </c>
      <c r="AH32" s="100" t="e">
        <f t="shared" si="15"/>
        <v>#VALUE!</v>
      </c>
    </row>
    <row r="33" spans="1:34">
      <c r="A33" s="88" t="e">
        <f t="shared" si="16"/>
        <v>#VALUE!</v>
      </c>
      <c r="B33" s="89" t="e">
        <f>SUMIF('5烧主抽电耗'!$A$3:$A$95,A33,'5烧主抽电耗'!$M$3:$M$95)</f>
        <v>#VALUE!</v>
      </c>
      <c r="C33" s="89" t="e">
        <f>SUMIF('5烧主抽电耗'!$A$3:$A$95,A33,'5烧主抽电耗'!$N$3:$N$95)</f>
        <v>#VALUE!</v>
      </c>
      <c r="D33" s="90" t="e">
        <f>SUMIF('5烧主抽电耗'!$A$3:$A$95,A33,'5烧主抽电耗'!$L$3:$L$95)</f>
        <v>#VALUE!</v>
      </c>
      <c r="E33" s="91" t="e">
        <f>SUMIF('5烧主抽电耗'!$A$3:$A$95,A33,'5烧主抽电耗'!$V$3:$V$95)</f>
        <v>#VALUE!</v>
      </c>
      <c r="F33" s="91">
        <f>SUMIF(错峰用电!$A$4:$A$189,$A33,错峰用电!N$4:N$189)</f>
        <v>0</v>
      </c>
      <c r="G33" s="91">
        <f>SUMIF(错峰用电!$A$4:$A$189,$A33,错峰用电!O$4:O$189)</f>
        <v>0</v>
      </c>
      <c r="H33" s="91">
        <f>SUMIF(错峰用电!$A$4:$A$189,$A33,错峰用电!P$4:P$189)</f>
        <v>0</v>
      </c>
      <c r="I33" s="99">
        <f t="shared" si="0"/>
        <v>0</v>
      </c>
      <c r="J33" s="99">
        <f t="shared" si="1"/>
        <v>0</v>
      </c>
      <c r="K33" s="99">
        <f t="shared" si="2"/>
        <v>0</v>
      </c>
      <c r="L33" s="91" t="e">
        <f t="shared" si="3"/>
        <v>#VALUE!</v>
      </c>
      <c r="M33" s="100" t="e">
        <f t="shared" si="4"/>
        <v>#VALUE!</v>
      </c>
      <c r="N33" s="100" t="e">
        <f>SUMIF('5烧主抽电耗'!$A$3:$A$96,A33,'5烧主抽电耗'!$AC$3:$AC$96)</f>
        <v>#VALUE!</v>
      </c>
      <c r="O33" s="89">
        <f>SUMIF('6烧主抽电耗'!$A$3:$A$95,A33,'6烧主抽电耗'!$M$3:$M$95)</f>
        <v>0</v>
      </c>
      <c r="P33" s="89">
        <f>SUMIF('6烧主抽电耗'!$A$3:$A$95,A33,'6烧主抽电耗'!$N$3:$N$95)</f>
        <v>0</v>
      </c>
      <c r="Q33" s="90" t="e">
        <f>SUMIF('6烧主抽电耗'!$A$3:$A$95,A33,'6烧主抽电耗'!$L$3:$L$95)</f>
        <v>#VALUE!</v>
      </c>
      <c r="R33" s="91">
        <f>SUMIF('6烧主抽电耗'!$A$3:$A$95,A33,'6烧主抽电耗'!$V$3:$V$95)</f>
        <v>0</v>
      </c>
      <c r="S33" s="91">
        <f>SUMIF(错峰用电!$A$4:$A$189,$A33,错峰用电!AC$4:AC$189)</f>
        <v>0</v>
      </c>
      <c r="T33" s="91">
        <f>SUMIF(错峰用电!$A$4:$A$189,$A33,错峰用电!AD$4:AD$189)</f>
        <v>0</v>
      </c>
      <c r="U33" s="91">
        <f>SUMIF(错峰用电!$A$4:$A$189,$A33,错峰用电!AE$4:AE$189)</f>
        <v>0</v>
      </c>
      <c r="V33" s="99">
        <f t="shared" si="18"/>
        <v>0</v>
      </c>
      <c r="W33" s="99">
        <f t="shared" si="6"/>
        <v>0</v>
      </c>
      <c r="X33" s="99">
        <f t="shared" si="7"/>
        <v>0</v>
      </c>
      <c r="Y33" s="91" t="e">
        <f t="shared" si="8"/>
        <v>#VALUE!</v>
      </c>
      <c r="Z33" s="100">
        <f t="shared" si="9"/>
        <v>0</v>
      </c>
      <c r="AA33" s="100" t="e">
        <f>SUMIF('6烧主抽电耗'!$A$3:$A$96,A33,'6烧主抽电耗'!$AC$3:$AC$96)</f>
        <v>#VALUE!</v>
      </c>
      <c r="AB33" s="89" t="e">
        <f t="shared" si="10"/>
        <v>#VALUE!</v>
      </c>
      <c r="AC33" s="89" t="e">
        <f t="shared" si="11"/>
        <v>#VALUE!</v>
      </c>
      <c r="AD33" s="102" t="e">
        <f t="shared" si="12"/>
        <v>#VALUE!</v>
      </c>
      <c r="AE33" s="91" t="e">
        <f t="shared" si="17"/>
        <v>#VALUE!</v>
      </c>
      <c r="AF33" s="112" t="e">
        <f t="shared" si="13"/>
        <v>#VALUE!</v>
      </c>
      <c r="AG33" s="115" t="e">
        <f t="shared" si="14"/>
        <v>#VALUE!</v>
      </c>
      <c r="AH33" s="100" t="e">
        <f t="shared" si="15"/>
        <v>#VALUE!</v>
      </c>
    </row>
    <row r="34" spans="1:34">
      <c r="A34" s="88" t="e">
        <f t="shared" si="16"/>
        <v>#VALUE!</v>
      </c>
      <c r="B34" s="89"/>
      <c r="C34" s="89"/>
      <c r="D34" s="90"/>
      <c r="E34" s="91"/>
      <c r="F34" s="91"/>
      <c r="G34" s="91"/>
      <c r="H34" s="91"/>
      <c r="I34" s="91"/>
      <c r="J34" s="91"/>
      <c r="K34" s="91"/>
      <c r="L34" s="91"/>
      <c r="M34" s="100">
        <f t="shared" si="4"/>
        <v>0</v>
      </c>
      <c r="N34" s="100"/>
      <c r="O34" s="89"/>
      <c r="P34" s="89"/>
      <c r="Q34" s="90"/>
      <c r="R34" s="91"/>
      <c r="S34" s="91"/>
      <c r="T34" s="91"/>
      <c r="U34" s="91"/>
      <c r="V34" s="91"/>
      <c r="W34" s="91"/>
      <c r="X34" s="91"/>
      <c r="Y34" s="91"/>
      <c r="Z34" s="100">
        <f t="shared" si="9"/>
        <v>0</v>
      </c>
      <c r="AA34" s="100" t="e">
        <f>SUMIF('6烧主抽电耗'!$A$3:$A$96,A34,'6烧主抽电耗'!$AC$3:$AC$96)</f>
        <v>#VALUE!</v>
      </c>
      <c r="AB34" s="89"/>
      <c r="AC34" s="89"/>
      <c r="AD34" s="102"/>
      <c r="AE34" s="91"/>
      <c r="AF34" s="91"/>
      <c r="AG34" s="115">
        <f t="shared" si="14"/>
        <v>0</v>
      </c>
      <c r="AH34" s="100" t="e">
        <f t="shared" si="15"/>
        <v>#VALUE!</v>
      </c>
    </row>
    <row r="35" spans="1:34">
      <c r="A35" s="92" t="s">
        <v>71</v>
      </c>
      <c r="B35" s="93" t="e">
        <f t="shared" ref="B35:L35" si="19">SUM(B3:B33)</f>
        <v>#VALUE!</v>
      </c>
      <c r="C35" s="93" t="e">
        <f t="shared" si="19"/>
        <v>#VALUE!</v>
      </c>
      <c r="D35" s="93" t="e">
        <f t="shared" si="19"/>
        <v>#VALUE!</v>
      </c>
      <c r="E35" s="93" t="e">
        <f t="shared" si="19"/>
        <v>#VALUE!</v>
      </c>
      <c r="F35" s="93"/>
      <c r="G35" s="93"/>
      <c r="H35" s="93"/>
      <c r="I35" s="93"/>
      <c r="J35" s="93"/>
      <c r="K35" s="93"/>
      <c r="L35" s="93" t="e">
        <f t="shared" si="19"/>
        <v>#VALUE!</v>
      </c>
      <c r="M35" s="100" t="e">
        <f t="shared" si="4"/>
        <v>#VALUE!</v>
      </c>
      <c r="N35" s="100"/>
      <c r="O35" s="93">
        <f t="shared" ref="O35:Y35" si="20">SUM(O3:O33)</f>
        <v>0</v>
      </c>
      <c r="P35" s="93">
        <f t="shared" si="20"/>
        <v>0</v>
      </c>
      <c r="Q35" s="102" t="e">
        <f t="shared" si="20"/>
        <v>#VALUE!</v>
      </c>
      <c r="R35" s="93">
        <f t="shared" si="20"/>
        <v>0</v>
      </c>
      <c r="S35" s="93"/>
      <c r="T35" s="93"/>
      <c r="U35" s="93"/>
      <c r="V35" s="93"/>
      <c r="W35" s="93"/>
      <c r="X35" s="93"/>
      <c r="Y35" s="93" t="e">
        <f t="shared" si="20"/>
        <v>#VALUE!</v>
      </c>
      <c r="Z35" s="100">
        <f t="shared" si="9"/>
        <v>0</v>
      </c>
      <c r="AA35" s="100">
        <f>SUMIF('6烧主抽电耗'!$A$3:$A$96,A35,'6烧主抽电耗'!$AC$3:$AC$96)</f>
        <v>0</v>
      </c>
      <c r="AB35" s="89" t="e">
        <f>SUM(B35,O35)</f>
        <v>#VALUE!</v>
      </c>
      <c r="AC35" s="89" t="e">
        <f>SUM(C35,P35)</f>
        <v>#VALUE!</v>
      </c>
      <c r="AD35" s="91" t="e">
        <f>SUM(D35,Q35)</f>
        <v>#VALUE!</v>
      </c>
      <c r="AE35" s="89" t="e">
        <f>SUM(E35,R35)</f>
        <v>#VALUE!</v>
      </c>
      <c r="AF35" s="113" t="e">
        <f>SUM(L35,Y35)</f>
        <v>#VALUE!</v>
      </c>
      <c r="AG35" s="115" t="e">
        <f t="shared" si="14"/>
        <v>#VALUE!</v>
      </c>
      <c r="AH35" s="100">
        <f t="shared" si="15"/>
        <v>0</v>
      </c>
    </row>
    <row r="38" spans="5:11">
      <c r="E38" s="94" t="e">
        <f>E33/12000</f>
        <v>#VALUE!</v>
      </c>
      <c r="F38" s="94"/>
      <c r="G38" s="94"/>
      <c r="H38" s="94"/>
      <c r="I38" s="94"/>
      <c r="J38" s="94"/>
      <c r="K38" s="94"/>
    </row>
  </sheetData>
  <mergeCells count="3">
    <mergeCell ref="B1:N1"/>
    <mergeCell ref="O1:AA1"/>
    <mergeCell ref="AB1:AH1"/>
  </mergeCells>
  <pageMargins left="0.75" right="0.75" top="1" bottom="1" header="0.5" footer="0.5"/>
  <pageSetup paperSize="9" orientation="portrait" horizontalDpi="300"/>
  <headerFooter alignWithMargins="0"/>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0"/>
  </sheetPr>
  <dimension ref="A1:IV39"/>
  <sheetViews>
    <sheetView workbookViewId="0">
      <selection activeCell="C38" sqref="C38"/>
    </sheetView>
  </sheetViews>
  <sheetFormatPr defaultColWidth="9" defaultRowHeight="14.25"/>
  <cols>
    <col min="1" max="1" width="10.75" style="6"/>
    <col min="2" max="2" width="10.25" style="6" customWidth="1"/>
    <col min="3" max="3" width="11" style="6" customWidth="1"/>
    <col min="4" max="4" width="10" style="6"/>
    <col min="5" max="5" width="12.75" style="6"/>
    <col min="6" max="6" width="8.5" style="6"/>
    <col min="7" max="7" width="10" style="6"/>
    <col min="8" max="8" width="8.875" style="6"/>
    <col min="9" max="9" width="8.5" style="6" customWidth="1"/>
    <col min="10" max="10" width="10.375" style="6" customWidth="1"/>
    <col min="11" max="11" width="8.5" style="7" customWidth="1"/>
    <col min="12" max="12" width="8.5" style="8" customWidth="1"/>
    <col min="13" max="13" width="4.375" style="9" customWidth="1"/>
    <col min="14" max="14" width="10.75" style="6"/>
    <col min="15" max="15" width="8" style="6" customWidth="1"/>
    <col min="16" max="17" width="8.5" style="6"/>
    <col min="18" max="18" width="12.75" style="6"/>
    <col min="19" max="19" width="8.5" style="6"/>
    <col min="20" max="20" width="10.625" style="6"/>
    <col min="21" max="21" width="11.25" style="6" customWidth="1"/>
    <col min="22" max="22" width="9.5" style="10" customWidth="1"/>
    <col min="23" max="23" width="12.625" style="10"/>
    <col min="24" max="24" width="9" style="10"/>
    <col min="25" max="25" width="9" style="11"/>
    <col min="26" max="26" width="12.625" style="11"/>
    <col min="27" max="16384" width="9" style="11"/>
  </cols>
  <sheetData>
    <row r="1" ht="28.5" customHeight="1" spans="1:20">
      <c r="A1" s="12" t="s">
        <v>171</v>
      </c>
      <c r="B1" s="13">
        <v>43344</v>
      </c>
      <c r="C1" s="14" t="s">
        <v>172</v>
      </c>
      <c r="D1" s="15">
        <v>43353</v>
      </c>
      <c r="E1" s="16" t="s">
        <v>173</v>
      </c>
      <c r="F1" s="17">
        <v>1</v>
      </c>
      <c r="G1" s="18" t="s">
        <v>174</v>
      </c>
      <c r="H1" s="19">
        <v>0.95</v>
      </c>
      <c r="I1" s="57" t="s">
        <v>175</v>
      </c>
      <c r="J1" s="58">
        <v>24.41</v>
      </c>
      <c r="N1" s="59" t="s">
        <v>176</v>
      </c>
      <c r="O1" s="17">
        <v>1</v>
      </c>
      <c r="P1" s="18" t="s">
        <v>174</v>
      </c>
      <c r="Q1" s="17">
        <v>0.95</v>
      </c>
      <c r="R1" s="57" t="s">
        <v>175</v>
      </c>
      <c r="S1" s="76">
        <v>24.41</v>
      </c>
      <c r="T1" s="51"/>
    </row>
    <row r="2" ht="24.75" customHeight="1" spans="1:23">
      <c r="A2" s="20" t="s">
        <v>177</v>
      </c>
      <c r="B2" s="21" t="s">
        <v>178</v>
      </c>
      <c r="C2" s="22"/>
      <c r="D2" s="23"/>
      <c r="E2" s="24" t="s">
        <v>179</v>
      </c>
      <c r="F2" s="25" t="s">
        <v>180</v>
      </c>
      <c r="G2" s="26" t="s">
        <v>181</v>
      </c>
      <c r="H2" s="27" t="s">
        <v>48</v>
      </c>
      <c r="I2" s="27" t="s">
        <v>49</v>
      </c>
      <c r="J2" s="27" t="s">
        <v>50</v>
      </c>
      <c r="N2" s="60" t="s">
        <v>182</v>
      </c>
      <c r="O2" s="21" t="s">
        <v>178</v>
      </c>
      <c r="P2" s="22"/>
      <c r="Q2" s="23"/>
      <c r="R2" s="24" t="s">
        <v>179</v>
      </c>
      <c r="S2" s="25" t="s">
        <v>180</v>
      </c>
      <c r="T2" s="26" t="s">
        <v>181</v>
      </c>
      <c r="U2" s="27" t="s">
        <v>48</v>
      </c>
      <c r="V2" s="27" t="s">
        <v>49</v>
      </c>
      <c r="W2" s="27" t="s">
        <v>50</v>
      </c>
    </row>
    <row r="3" ht="18.75" customHeight="1" spans="1:23">
      <c r="A3" s="28" t="s">
        <v>14</v>
      </c>
      <c r="B3" s="24" t="s">
        <v>183</v>
      </c>
      <c r="C3" s="24" t="s">
        <v>184</v>
      </c>
      <c r="D3" s="24" t="s">
        <v>185</v>
      </c>
      <c r="E3" s="29"/>
      <c r="F3" s="30" t="s">
        <v>186</v>
      </c>
      <c r="G3" s="26" t="s">
        <v>187</v>
      </c>
      <c r="H3" s="31" t="e">
        <f>SUMPRODUCT((日报!$A$3:$A$33&gt;=$B$1)*(日报!$A$3:$A$33&lt;=$D$1),日报!$F$3:$F$33)</f>
        <v>#VALUE!</v>
      </c>
      <c r="I3" s="31" t="e">
        <f>SUMPRODUCT((日报!$A$3:$A$33&gt;=$B$1)*(日报!$A$3:$A$33&lt;=$D$1),日报!$G$3:$G$33)</f>
        <v>#VALUE!</v>
      </c>
      <c r="J3" s="31" t="e">
        <f>SUMPRODUCT((日报!$A$3:$A$33&gt;=$B$1)*(日报!$A$3:$A$33&lt;=$D$1),日报!$H$3:$H$33)</f>
        <v>#VALUE!</v>
      </c>
      <c r="K3" s="61"/>
      <c r="L3" s="62"/>
      <c r="N3" s="63" t="s">
        <v>14</v>
      </c>
      <c r="O3" s="24" t="s">
        <v>183</v>
      </c>
      <c r="P3" s="24" t="s">
        <v>184</v>
      </c>
      <c r="Q3" s="24" t="s">
        <v>185</v>
      </c>
      <c r="R3" s="29"/>
      <c r="S3" s="30" t="s">
        <v>186</v>
      </c>
      <c r="T3" s="26" t="s">
        <v>187</v>
      </c>
      <c r="U3" s="31" t="e">
        <f>SUMPRODUCT((日报!$A$3:$A$33&gt;=$B$1)*(日报!$A$3:$A$33&lt;=$D$1),日报!$S$3:$S$33)</f>
        <v>#VALUE!</v>
      </c>
      <c r="V3" s="31" t="e">
        <f>SUMPRODUCT((日报!$A$3:$A$33&gt;=$B$1)*(日报!$A$3:$A$33&lt;=$D$1),日报!$T$3:$T$33)</f>
        <v>#VALUE!</v>
      </c>
      <c r="W3" s="31" t="e">
        <f>SUMPRODUCT((日报!$A$3:$A$33&gt;=$B$1)*(日报!$A$3:$A$33&lt;=$D$1),日报!$U$3:$U$33)</f>
        <v>#VALUE!</v>
      </c>
    </row>
    <row r="4" ht="18.75" customHeight="1" spans="1:23">
      <c r="A4" s="32" t="s">
        <v>188</v>
      </c>
      <c r="B4" s="31" t="e">
        <f>SUMPRODUCT(('5烧主抽电耗'!$A$3:$A$95&gt;=$B$1)*('5烧主抽电耗'!$A$3:$A$95&lt;=$D$1)*('5烧主抽电耗'!$F$3:$F$95=$A4),'5烧主抽电耗'!J$3:J$95)</f>
        <v>#VALUE!</v>
      </c>
      <c r="C4" s="31" t="e">
        <f>SUMPRODUCT(('5烧主抽电耗'!$A$3:$A$95&gt;=$B$1)*('5烧主抽电耗'!$A$3:$A$95&lt;=$D$1)*('5烧主抽电耗'!$F$3:$F$95=$A4),'5烧主抽电耗'!K$3:K$95)</f>
        <v>#VALUE!</v>
      </c>
      <c r="D4" s="31" t="e">
        <f>SUM(B4:C4)</f>
        <v>#VALUE!</v>
      </c>
      <c r="E4" s="31" t="e">
        <f>SUMPRODUCT(('5烧主抽电耗'!$A$3:$A$95&gt;=$B$1)*('5烧主抽电耗'!$A$3:$A$95&lt;=$D$1)*('5烧主抽电耗'!$F$3:$F$95=$A4),'5烧主抽电耗'!N$3:N$95)</f>
        <v>#VALUE!</v>
      </c>
      <c r="F4" s="33" t="e">
        <f>D4/E4</f>
        <v>#VALUE!</v>
      </c>
      <c r="G4" s="34" t="e">
        <f>SUMPRODUCT(('5烧主抽电耗'!$A$3:$A$95&gt;=$B$1)*('5烧主抽电耗'!$A$3:$A$95&lt;=$D$1)*('5烧主抽电耗'!$F$3:$F$95=$A4),'5烧主抽电耗'!$AC$3:$AC$95)</f>
        <v>#VALUE!</v>
      </c>
      <c r="H4" s="35" t="e">
        <f>H3/SUM($H$3:$J$3)</f>
        <v>#VALUE!</v>
      </c>
      <c r="I4" s="35" t="e">
        <f>#N/A</f>
        <v>#N/A</v>
      </c>
      <c r="J4" s="35" t="e">
        <f>#N/A</f>
        <v>#N/A</v>
      </c>
      <c r="K4" s="64"/>
      <c r="L4" s="65"/>
      <c r="N4" s="66" t="s">
        <v>188</v>
      </c>
      <c r="O4" s="31" t="e">
        <f>SUMPRODUCT(('6烧主抽电耗'!$A$3:$A$95&gt;=$B$1)*('6烧主抽电耗'!$A$3:$A$95&lt;=$D$1)*('6烧主抽电耗'!$F$3:$F$95=$A4),'6烧主抽电耗'!J$3:J$95)</f>
        <v>#VALUE!</v>
      </c>
      <c r="P4" s="31" t="e">
        <f>SUMPRODUCT(('6烧主抽电耗'!$A$3:$A$95&gt;=$B$1)*('6烧主抽电耗'!$A$3:$A$95&lt;=$D$1)*('6烧主抽电耗'!$F$3:$F$95=$A4),'6烧主抽电耗'!K$3:K$95)</f>
        <v>#VALUE!</v>
      </c>
      <c r="Q4" s="31" t="e">
        <f>SUM(O4:P4)</f>
        <v>#VALUE!</v>
      </c>
      <c r="R4" s="31" t="e">
        <f>SUMPRODUCT(('6烧主抽电耗'!$A$3:$A$95&gt;=$B$1)*('6烧主抽电耗'!$A$3:$A$95&lt;=$D$1)*('6烧主抽电耗'!$F$3:$F$95=$A4),'6烧主抽电耗'!N$3:N$95)</f>
        <v>#VALUE!</v>
      </c>
      <c r="S4" s="33" t="e">
        <f>Q4/R4</f>
        <v>#VALUE!</v>
      </c>
      <c r="T4" s="34" t="e">
        <f>SUMPRODUCT(('6烧主抽电耗'!$A$3:$A$95&gt;=$B$1)*('6烧主抽电耗'!$A$3:$A$95&lt;=$D$1)*('6烧主抽电耗'!$F$3:$F$95=$N4),'6烧主抽电耗'!$AC$3:$AC$95)</f>
        <v>#VALUE!</v>
      </c>
      <c r="U4" s="35" t="e">
        <f>#N/A</f>
        <v>#N/A</v>
      </c>
      <c r="V4" s="35" t="e">
        <f>#N/A</f>
        <v>#N/A</v>
      </c>
      <c r="W4" s="35" t="e">
        <f>#N/A</f>
        <v>#N/A</v>
      </c>
    </row>
    <row r="5" ht="18.75" customHeight="1" spans="1:23">
      <c r="A5" s="32" t="s">
        <v>189</v>
      </c>
      <c r="B5" s="31" t="e">
        <f>SUMPRODUCT(('5烧主抽电耗'!$A$3:$A$95&gt;=$B$1)*('5烧主抽电耗'!$A$3:$A$95&lt;=$D$1)*('5烧主抽电耗'!$F$3:$F$95=$A5),'5烧主抽电耗'!J$3:J$95)</f>
        <v>#VALUE!</v>
      </c>
      <c r="C5" s="31" t="e">
        <f>SUMPRODUCT(('5烧主抽电耗'!$A$3:$A$95&gt;=$B$1)*('5烧主抽电耗'!$A$3:$A$95&lt;=$D$1)*('5烧主抽电耗'!$F$3:$F$95=$A5),'5烧主抽电耗'!K$3:K$95)</f>
        <v>#VALUE!</v>
      </c>
      <c r="D5" s="31" t="e">
        <f>SUM(B5:C5)</f>
        <v>#VALUE!</v>
      </c>
      <c r="E5" s="31" t="e">
        <f>SUMPRODUCT(('5烧主抽电耗'!$A$3:$A$95&gt;=$B$1)*('5烧主抽电耗'!$A$3:$A$95&lt;=$D$1)*('5烧主抽电耗'!$F$3:$F$95=$A5),'5烧主抽电耗'!N$3:N$95)</f>
        <v>#VALUE!</v>
      </c>
      <c r="F5" s="33" t="e">
        <f>D5/E5</f>
        <v>#VALUE!</v>
      </c>
      <c r="G5" s="34" t="e">
        <f>SUMPRODUCT(('5烧主抽电耗'!$A$3:$A$95&gt;=$B$1)*('5烧主抽电耗'!$A$3:$A$95&lt;=$D$1)*('5烧主抽电耗'!$F$3:$F$95=$A5),'5烧主抽电耗'!$AC$3:$AC$95)</f>
        <v>#VALUE!</v>
      </c>
      <c r="H5" s="31" t="s">
        <v>51</v>
      </c>
      <c r="I5" s="48" t="e">
        <f>SUMPRODUCT((错峰用电!$A$4:$A$190&gt;=$B$1)*(错峰用电!$A$4:$A$190&lt;=$D$1)*(错峰用电!$Q$4:$Q$190&gt;0),错峰用电!$Q$4:$Q$190)</f>
        <v>#REF!</v>
      </c>
      <c r="J5" s="31" t="s">
        <v>190</v>
      </c>
      <c r="K5" s="64"/>
      <c r="L5" s="65"/>
      <c r="N5" s="66" t="s">
        <v>189</v>
      </c>
      <c r="O5" s="31" t="e">
        <f>SUMPRODUCT(('6烧主抽电耗'!$A$3:$A$95&gt;=$B$1)*('6烧主抽电耗'!$A$3:$A$95&lt;=$D$1)*('6烧主抽电耗'!$F$3:$F$95=$A5),'6烧主抽电耗'!J$3:J$95)</f>
        <v>#VALUE!</v>
      </c>
      <c r="P5" s="31" t="e">
        <f>SUMPRODUCT(('6烧主抽电耗'!$A$3:$A$95&gt;=$B$1)*('6烧主抽电耗'!$A$3:$A$95&lt;=$D$1)*('6烧主抽电耗'!$F$3:$F$95=$A5),'6烧主抽电耗'!K$3:K$95)</f>
        <v>#VALUE!</v>
      </c>
      <c r="Q5" s="31" t="e">
        <f>SUM(O5:P5)</f>
        <v>#VALUE!</v>
      </c>
      <c r="R5" s="31" t="e">
        <f>SUMPRODUCT(('6烧主抽电耗'!$A$3:$A$95&gt;=$B$1)*('6烧主抽电耗'!$A$3:$A$95&lt;=$D$1)*('6烧主抽电耗'!$F$3:$F$95=$A5),'6烧主抽电耗'!N$3:N$95)</f>
        <v>#VALUE!</v>
      </c>
      <c r="S5" s="33" t="e">
        <f>Q5/R5</f>
        <v>#VALUE!</v>
      </c>
      <c r="T5" s="34" t="e">
        <f>SUMPRODUCT(('6烧主抽电耗'!$A$3:$A$95&gt;=$B$1)*('6烧主抽电耗'!$A$3:$A$95&lt;=$D$1)*('6烧主抽电耗'!$F$3:$F$95=$N5),'6烧主抽电耗'!$AC$3:$AC$95)</f>
        <v>#VALUE!</v>
      </c>
      <c r="U5" s="31" t="s">
        <v>51</v>
      </c>
      <c r="V5" s="48" t="e">
        <f>SUMPRODUCT((错峰用电!$A$4:$A$190&gt;=$B$1)*(错峰用电!$A$4:$A$190&lt;=$D$1)*(错峰用电!$AF$4:$AF$190&gt;0),错峰用电!$AF$4:$AF$190)</f>
        <v>#REF!</v>
      </c>
      <c r="W5" s="31" t="s">
        <v>190</v>
      </c>
    </row>
    <row r="6" ht="18.75" customHeight="1" spans="1:22">
      <c r="A6" s="32" t="s">
        <v>56</v>
      </c>
      <c r="B6" s="31" t="e">
        <f>SUMPRODUCT(('5烧主抽电耗'!$A$3:$A$95&gt;=$B$1)*('5烧主抽电耗'!$A$3:$A$95&lt;=$D$1)*('5烧主抽电耗'!$F$3:$F$95=$A6),'5烧主抽电耗'!J$3:J$95)</f>
        <v>#VALUE!</v>
      </c>
      <c r="C6" s="31" t="e">
        <f>SUMPRODUCT(('5烧主抽电耗'!$A$3:$A$95&gt;=$B$1)*('5烧主抽电耗'!$A$3:$A$95&lt;=$D$1)*('5烧主抽电耗'!$F$3:$F$95=$A6),'5烧主抽电耗'!K$3:K$95)</f>
        <v>#VALUE!</v>
      </c>
      <c r="D6" s="31" t="e">
        <f>SUM(B6:C6)</f>
        <v>#VALUE!</v>
      </c>
      <c r="E6" s="31" t="e">
        <f>SUMPRODUCT(('5烧主抽电耗'!$A$3:$A$95&gt;=$B$1)*('5烧主抽电耗'!$A$3:$A$95&lt;=$D$1)*('5烧主抽电耗'!$F$3:$F$95=$A6),'5烧主抽电耗'!N$3:N$95)</f>
        <v>#VALUE!</v>
      </c>
      <c r="F6" s="33" t="e">
        <f>D6/E6</f>
        <v>#VALUE!</v>
      </c>
      <c r="G6" s="34" t="e">
        <f>SUMPRODUCT(('5烧主抽电耗'!$A$3:$A$95&gt;=$B$1)*('5烧主抽电耗'!$A$3:$A$95&lt;=$D$1)*('5烧主抽电耗'!$F$3:$F$95=$A6),'5烧主抽电耗'!$AC$3:$AC$95)</f>
        <v>#VALUE!</v>
      </c>
      <c r="H6" s="36"/>
      <c r="I6" s="67"/>
      <c r="J6" s="65"/>
      <c r="K6" s="68"/>
      <c r="L6" s="65"/>
      <c r="N6" s="66" t="s">
        <v>56</v>
      </c>
      <c r="O6" s="31" t="e">
        <f>SUMPRODUCT(('6烧主抽电耗'!$A$3:$A$95&gt;=$B$1)*('6烧主抽电耗'!$A$3:$A$95&lt;=$D$1)*('6烧主抽电耗'!$F$3:$F$95=$A6),'6烧主抽电耗'!J$3:J$95)</f>
        <v>#VALUE!</v>
      </c>
      <c r="P6" s="31" t="e">
        <f>SUMPRODUCT(('6烧主抽电耗'!$A$3:$A$95&gt;=$B$1)*('6烧主抽电耗'!$A$3:$A$95&lt;=$D$1)*('6烧主抽电耗'!$F$3:$F$95=$A6),'6烧主抽电耗'!K$3:K$95)</f>
        <v>#VALUE!</v>
      </c>
      <c r="Q6" s="31" t="e">
        <f>SUM(O6:P6)</f>
        <v>#VALUE!</v>
      </c>
      <c r="R6" s="31" t="e">
        <f>SUMPRODUCT(('6烧主抽电耗'!$A$3:$A$95&gt;=$B$1)*('6烧主抽电耗'!$A$3:$A$95&lt;=$D$1)*('6烧主抽电耗'!$F$3:$F$95=$A6),'6烧主抽电耗'!N$3:N$95)</f>
        <v>#VALUE!</v>
      </c>
      <c r="S6" s="33" t="e">
        <f>Q6/R6</f>
        <v>#VALUE!</v>
      </c>
      <c r="T6" s="34" t="e">
        <f>SUMPRODUCT(('6烧主抽电耗'!$A$3:$A$95&gt;=$B$1)*('6烧主抽电耗'!$A$3:$A$95&lt;=$D$1)*('6烧主抽电耗'!$F$3:$F$95=$N6),'6烧主抽电耗'!$AC$3:$AC$95)</f>
        <v>#VALUE!</v>
      </c>
      <c r="U6" s="36"/>
      <c r="V6" s="67"/>
    </row>
    <row r="7" ht="19.5" customHeight="1" spans="1:23">
      <c r="A7" s="32" t="s">
        <v>55</v>
      </c>
      <c r="B7" s="31" t="e">
        <f>SUMPRODUCT(('5烧主抽电耗'!$A$3:$A$95&gt;=$B$1)*('5烧主抽电耗'!$A$3:$A$95&lt;=$D$1)*('5烧主抽电耗'!$F$3:$F$95=$A7),'5烧主抽电耗'!J$3:J$95)</f>
        <v>#VALUE!</v>
      </c>
      <c r="C7" s="31" t="e">
        <f>SUMPRODUCT(('5烧主抽电耗'!$A$3:$A$95&gt;=$B$1)*('5烧主抽电耗'!$A$3:$A$95&lt;=$D$1)*('5烧主抽电耗'!$F$3:$F$95=$A7),'5烧主抽电耗'!K$3:K$95)</f>
        <v>#VALUE!</v>
      </c>
      <c r="D7" s="31" t="e">
        <f>SUM(B7:C7)</f>
        <v>#VALUE!</v>
      </c>
      <c r="E7" s="31" t="e">
        <f>SUMPRODUCT(('5烧主抽电耗'!$A$3:$A$95&gt;=$B$1)*('5烧主抽电耗'!$A$3:$A$95&lt;=$D$1)*('5烧主抽电耗'!$F$3:$F$95=$A7),'5烧主抽电耗'!N$3:N$95)</f>
        <v>#VALUE!</v>
      </c>
      <c r="F7" s="33" t="e">
        <f>D7/E7</f>
        <v>#VALUE!</v>
      </c>
      <c r="G7" s="34" t="e">
        <f>SUMPRODUCT(('5烧主抽电耗'!$A$3:$A$95&gt;=$B$1)*('5烧主抽电耗'!$A$3:$A$95&lt;=$D$1)*('5烧主抽电耗'!$F$3:$F$95=$A7),'5烧主抽电耗'!$AC$3:$AC$95)</f>
        <v>#VALUE!</v>
      </c>
      <c r="H7" s="36"/>
      <c r="I7" s="67"/>
      <c r="J7" s="65"/>
      <c r="K7" s="64"/>
      <c r="L7" s="65"/>
      <c r="N7" s="66" t="s">
        <v>55</v>
      </c>
      <c r="O7" s="31" t="e">
        <f>SUMPRODUCT(('6烧主抽电耗'!$A$3:$A$95&gt;=$B$1)*('6烧主抽电耗'!$A$3:$A$95&lt;=$D$1)*('6烧主抽电耗'!$F$3:$F$95=$A7),'6烧主抽电耗'!J$3:J$95)</f>
        <v>#VALUE!</v>
      </c>
      <c r="P7" s="31" t="e">
        <f>SUMPRODUCT(('6烧主抽电耗'!$A$3:$A$95&gt;=$B$1)*('6烧主抽电耗'!$A$3:$A$95&lt;=$D$1)*('6烧主抽电耗'!$F$3:$F$95=$A7),'6烧主抽电耗'!K$3:K$95)</f>
        <v>#VALUE!</v>
      </c>
      <c r="Q7" s="31" t="e">
        <f>SUM(O7:P7)</f>
        <v>#VALUE!</v>
      </c>
      <c r="R7" s="31" t="e">
        <f>SUMPRODUCT(('6烧主抽电耗'!$A$3:$A$95&gt;=$B$1)*('6烧主抽电耗'!$A$3:$A$95&lt;=$D$1)*('6烧主抽电耗'!$F$3:$F$95=$A7),'6烧主抽电耗'!N$3:N$95)</f>
        <v>#VALUE!</v>
      </c>
      <c r="S7" s="33" t="e">
        <f>Q7/R7</f>
        <v>#VALUE!</v>
      </c>
      <c r="T7" s="34" t="e">
        <f>SUMPRODUCT(('6烧主抽电耗'!$A$3:$A$95&gt;=$B$1)*('6烧主抽电耗'!$A$3:$A$95&lt;=$D$1)*('6烧主抽电耗'!$F$3:$F$95=$N7),'6烧主抽电耗'!$AC$3:$AC$95)</f>
        <v>#VALUE!</v>
      </c>
      <c r="U7" s="36"/>
      <c r="V7" s="67"/>
      <c r="W7" s="77" t="s">
        <v>191</v>
      </c>
    </row>
    <row r="8" ht="18.75" spans="1:23">
      <c r="A8" s="37" t="s">
        <v>185</v>
      </c>
      <c r="B8" s="31" t="e">
        <f>SUM(B4:B7)</f>
        <v>#VALUE!</v>
      </c>
      <c r="C8" s="31" t="e">
        <f>SUM(C4:C7)</f>
        <v>#VALUE!</v>
      </c>
      <c r="D8" s="38" t="e">
        <f>SUM(D4:D7)</f>
        <v>#VALUE!</v>
      </c>
      <c r="E8" s="31" t="e">
        <f>SUM(E4:E7)</f>
        <v>#VALUE!</v>
      </c>
      <c r="F8" s="33" t="e">
        <f>D8/E8</f>
        <v>#VALUE!</v>
      </c>
      <c r="G8" s="39" t="e">
        <f>SUMPRODUCT(('5烧主抽电耗'!$A$3:$A$95&gt;=$B$1)*('5烧主抽电耗'!$A$3:$A$95&lt;=$D$1),'5烧主抽电耗'!$AC$3:$AC$95)</f>
        <v>#VALUE!</v>
      </c>
      <c r="H8" s="36"/>
      <c r="I8" s="67"/>
      <c r="J8" s="65"/>
      <c r="K8" s="64"/>
      <c r="L8" s="65"/>
      <c r="N8" s="69" t="s">
        <v>185</v>
      </c>
      <c r="O8" s="31" t="e">
        <f>SUM(O4:O7)</f>
        <v>#VALUE!</v>
      </c>
      <c r="P8" s="31" t="e">
        <f>SUM(P4:P7)</f>
        <v>#VALUE!</v>
      </c>
      <c r="Q8" s="38" t="e">
        <f>SUM(Q4:Q7)</f>
        <v>#VALUE!</v>
      </c>
      <c r="R8" s="31" t="e">
        <f>SUM(R4:R7)</f>
        <v>#VALUE!</v>
      </c>
      <c r="S8" s="33" t="e">
        <f>Q8/R8</f>
        <v>#VALUE!</v>
      </c>
      <c r="T8" s="78" t="e">
        <f>SUMPRODUCT(('6烧主抽电耗'!$A$3:$A$95&gt;=$B$1)*('6烧主抽电耗'!$A$3:$A$95&lt;=$D$1),'6烧主抽电耗'!$AC$3:$AC$95)</f>
        <v>#VALUE!</v>
      </c>
      <c r="U8" s="36" t="e">
        <f>Q8+D8</f>
        <v>#VALUE!</v>
      </c>
      <c r="V8" s="36" t="e">
        <f>R8+E8</f>
        <v>#VALUE!</v>
      </c>
      <c r="W8" s="79" t="e">
        <f>U8/V8</f>
        <v>#VALUE!</v>
      </c>
    </row>
    <row r="9" ht="24.75" customHeight="1" spans="1:23">
      <c r="A9" s="40" t="s">
        <v>192</v>
      </c>
      <c r="B9" s="24"/>
      <c r="C9" s="25" t="s">
        <v>193</v>
      </c>
      <c r="D9" s="41"/>
      <c r="E9" s="41"/>
      <c r="F9" s="41"/>
      <c r="G9" s="42" t="s">
        <v>194</v>
      </c>
      <c r="H9" s="43"/>
      <c r="I9" s="43"/>
      <c r="J9" s="43"/>
      <c r="N9" s="70" t="s">
        <v>192</v>
      </c>
      <c r="O9" s="24"/>
      <c r="P9" s="25" t="s">
        <v>193</v>
      </c>
      <c r="Q9" s="41"/>
      <c r="R9" s="41"/>
      <c r="S9" s="41"/>
      <c r="T9" s="43" t="s">
        <v>194</v>
      </c>
      <c r="U9" s="43"/>
      <c r="V9" s="43"/>
      <c r="W9" s="43"/>
    </row>
    <row r="10" ht="18.75" customHeight="1" spans="1:23">
      <c r="A10" s="28" t="s">
        <v>195</v>
      </c>
      <c r="B10" s="29" t="s">
        <v>196</v>
      </c>
      <c r="C10" s="31" t="s">
        <v>197</v>
      </c>
      <c r="D10" s="44">
        <v>80</v>
      </c>
      <c r="E10" s="44">
        <v>150</v>
      </c>
      <c r="F10" s="24" t="s">
        <v>198</v>
      </c>
      <c r="G10" s="45" t="s">
        <v>197</v>
      </c>
      <c r="H10" s="46">
        <v>100</v>
      </c>
      <c r="I10" s="46">
        <v>150</v>
      </c>
      <c r="J10" s="71" t="s">
        <v>198</v>
      </c>
      <c r="N10" s="63" t="s">
        <v>195</v>
      </c>
      <c r="O10" s="29" t="s">
        <v>196</v>
      </c>
      <c r="P10" s="31" t="s">
        <v>197</v>
      </c>
      <c r="Q10" s="44">
        <v>90</v>
      </c>
      <c r="R10" s="44">
        <v>150</v>
      </c>
      <c r="S10" s="24" t="s">
        <v>198</v>
      </c>
      <c r="T10" s="45" t="s">
        <v>197</v>
      </c>
      <c r="U10" s="46">
        <v>100</v>
      </c>
      <c r="V10" s="46">
        <v>150</v>
      </c>
      <c r="W10" s="80" t="s">
        <v>198</v>
      </c>
    </row>
    <row r="11" ht="18.75" customHeight="1" spans="1:23">
      <c r="A11" s="32" t="s">
        <v>188</v>
      </c>
      <c r="B11" s="31" t="e">
        <f>SUMPRODUCT(('5烧主抽电耗'!$A$3:$A$95&gt;=$B$1)*('5烧主抽电耗'!$A$3:$A$95&lt;=$D$1)*('5烧主抽电耗'!$F$3:$F$95=$A11)*('5烧主抽电耗'!$P$3:$P$95&gt;0))</f>
        <v>#VALUE!</v>
      </c>
      <c r="C11" s="47" t="e">
        <f>SUMPRODUCT(('5烧主抽电耗'!$A$3:$A$95&gt;=$B$1)*('5烧主抽电耗'!$A$3:$A$95&lt;=$D$1)*('5烧主抽电耗'!$F$3:$F$95=$A11),'5烧主抽电耗'!$P$3:$P$95)/SUMPRODUCT(('5烧主抽电耗'!$A$3:$A$95&gt;=$B$1)*('5烧主抽电耗'!$A$3:$A$95&lt;=$D$1)*('5烧主抽电耗'!$F$3:$F$95=$A11)*('5烧主抽电耗'!$P$3:$P$95&gt;0))</f>
        <v>#VALUE!</v>
      </c>
      <c r="D11" s="48" t="e">
        <f>SUMPRODUCT(('5烧主抽电耗'!$A$3:$A$95&gt;=$B$1)*('5烧主抽电耗'!$A$3:$A$95&lt;=$D$1)*('5烧主抽电耗'!$F$3:$F$95=$A11)*('5烧主抽电耗'!$P$3:$P$95&lt;$D$10)*('5烧主抽电耗'!$P$3:$P$95&gt;0))</f>
        <v>#VALUE!</v>
      </c>
      <c r="E11" s="31" t="e">
        <f>SUMPRODUCT(('5烧主抽电耗'!$A$3:$A$95&gt;=$B$1)*('5烧主抽电耗'!$A$3:$A$95&lt;=$D$1)*('5烧主抽电耗'!$F$3:$F$95=$A11)*('5烧主抽电耗'!$P$3:$P$95&gt;$E$10))</f>
        <v>#VALUE!</v>
      </c>
      <c r="F11" s="49" t="e">
        <f>(B11-D11-E11)/B11</f>
        <v>#VALUE!</v>
      </c>
      <c r="G11" s="47" t="e">
        <f>SUMPRODUCT(('5烧主抽电耗'!$A$3:$A$95&gt;=$B$1)*('5烧主抽电耗'!$A$3:$A$95&lt;=$D$1)*('5烧主抽电耗'!$F$3:$F$95=$A11),'5烧主抽电耗'!$R$3:$R$95)/SUMPRODUCT(('5烧主抽电耗'!$A$3:$A$95&gt;=$B$1)*('5烧主抽电耗'!$A$3:$A$95&lt;=$D$1)*('5烧主抽电耗'!$F$3:$F$95=$A11)*('5烧主抽电耗'!$R$3:$R$95&gt;0))</f>
        <v>#VALUE!</v>
      </c>
      <c r="H11" s="31" t="e">
        <f>SUMPRODUCT(('5烧主抽电耗'!$A$3:$A$95&gt;=$B$1)*('5烧主抽电耗'!$A$3:$A$95&lt;=$D$1)*('5烧主抽电耗'!$F$3:$F$95=$A11)*('5烧主抽电耗'!$R$3:$R$95&lt;$H$10))</f>
        <v>#VALUE!</v>
      </c>
      <c r="I11" s="31" t="e">
        <f>SUMPRODUCT(('5烧主抽电耗'!$A$3:$A$95&gt;=$B$1)*('5烧主抽电耗'!$A$3:$A$95&lt;=$D$1)*('5烧主抽电耗'!$F$3:$F$95=$A11)*('5烧主抽电耗'!$R$3:$R$95&gt;$I$10))</f>
        <v>#VALUE!</v>
      </c>
      <c r="J11" s="72" t="e">
        <f>(B11-H11-I11)/B11</f>
        <v>#VALUE!</v>
      </c>
      <c r="K11" s="73"/>
      <c r="L11" s="74"/>
      <c r="N11" s="66" t="s">
        <v>188</v>
      </c>
      <c r="O11" s="31" t="e">
        <f>SUMPRODUCT(('6烧主抽电耗'!$A$3:$A$95&gt;=$B$1)*('6烧主抽电耗'!$A$3:$A$95&lt;=$D$1)*('6烧主抽电耗'!$F$3:$F$95=$N11)*('6烧主抽电耗'!$P$3:$P$95&gt;0))</f>
        <v>#VALUE!</v>
      </c>
      <c r="P11" s="47" t="e">
        <f>SUMPRODUCT(('6烧主抽电耗'!$A$3:$A$95&gt;=$B$1)*('6烧主抽电耗'!$A$3:$A$95&lt;=$D$1)*('6烧主抽电耗'!$F$3:$F$95=$A11),'6烧主抽电耗'!$P$3:$P$95)/SUMPRODUCT(('6烧主抽电耗'!$A$3:$A$95&gt;=$B$1)*('6烧主抽电耗'!$A$3:$A$95&lt;=$D$1)*('6烧主抽电耗'!$F$3:$F$95=$A11)*('6烧主抽电耗'!$P$3:$P$95&gt;0))</f>
        <v>#VALUE!</v>
      </c>
      <c r="Q11" s="48" t="e">
        <f>SUMPRODUCT(('6烧主抽电耗'!$A$3:$A$95&gt;=$B$1)*('6烧主抽电耗'!$A$3:$A$95&lt;=$D$1)*('6烧主抽电耗'!$F$3:$F$95=$N11)*('6烧主抽电耗'!$P$3:$P$95&lt;$Q$10)*('6烧主抽电耗'!$P$3:$P$95&gt;0))</f>
        <v>#VALUE!</v>
      </c>
      <c r="R11" s="31" t="e">
        <f>SUMPRODUCT(('6烧主抽电耗'!$A$3:$A$95&gt;=$B$1)*('6烧主抽电耗'!$A$3:$A$95&lt;=$D$1)*('6烧主抽电耗'!$F$3:$F$95=$N11)*('6烧主抽电耗'!$P$3:$P$95&gt;$R$10))</f>
        <v>#VALUE!</v>
      </c>
      <c r="S11" s="49" t="e">
        <f>(O11-Q11-R11)/O11</f>
        <v>#VALUE!</v>
      </c>
      <c r="T11" s="47" t="e">
        <f>SUMPRODUCT(('6烧主抽电耗'!$A$3:$A$95&gt;=$B$1)*('6烧主抽电耗'!$A$3:$A$95&lt;=$D$1)*('6烧主抽电耗'!$F$3:$F$95=$A11),'6烧主抽电耗'!$R$3:$R$95)/SUMPRODUCT(('6烧主抽电耗'!$A$3:$A$95&gt;=$B$1)*('6烧主抽电耗'!$A$3:$A$95&lt;=$D$1)*('6烧主抽电耗'!$F$3:$F$95=$A11)*('6烧主抽电耗'!$R$3:$R$95&gt;0))</f>
        <v>#VALUE!</v>
      </c>
      <c r="U11" s="31" t="e">
        <f>SUMPRODUCT(('6烧主抽电耗'!$A$3:$A$95&gt;=$B$1)*('6烧主抽电耗'!$A$3:$A$95&lt;=$D$1)*('6烧主抽电耗'!$F$3:$F$95=$N11)*('6烧主抽电耗'!$R$3:$R$95&lt;$U$10))</f>
        <v>#VALUE!</v>
      </c>
      <c r="V11" s="31" t="e">
        <f>SUMPRODUCT(('6烧主抽电耗'!$A$3:$A$95&gt;=$B$1)*('6烧主抽电耗'!$A$3:$A$95&lt;=$D$1)*('6烧主抽电耗'!$F$3:$F$95=$N11)*('6烧主抽电耗'!$R$3:$R$95&gt;$V$10))</f>
        <v>#VALUE!</v>
      </c>
      <c r="W11" s="49" t="e">
        <f>(O11-U11-V11)/O11</f>
        <v>#VALUE!</v>
      </c>
    </row>
    <row r="12" ht="18.75" customHeight="1" spans="1:23">
      <c r="A12" s="32" t="s">
        <v>189</v>
      </c>
      <c r="B12" s="31" t="e">
        <f>SUMPRODUCT(('5烧主抽电耗'!$A$3:$A$95&gt;=$B$1)*('5烧主抽电耗'!$A$3:$A$95&lt;=$D$1)*('5烧主抽电耗'!$F$3:$F$95=$A12)*('5烧主抽电耗'!$P$3:$P$95&gt;0))</f>
        <v>#VALUE!</v>
      </c>
      <c r="C12" s="47" t="e">
        <f>SUMPRODUCT(('5烧主抽电耗'!$A$3:$A$95&gt;=$B$1)*('5烧主抽电耗'!$A$3:$A$95&lt;=$D$1)*('5烧主抽电耗'!$F$3:$F$95=$A12),'5烧主抽电耗'!$P$3:$P$95)/SUMPRODUCT(('5烧主抽电耗'!$A$3:$A$95&gt;=$B$1)*('5烧主抽电耗'!$A$3:$A$95&lt;=$D$1)*('5烧主抽电耗'!$F$3:$F$95=$A12)*('5烧主抽电耗'!$P$3:$P$95&gt;0))</f>
        <v>#VALUE!</v>
      </c>
      <c r="D12" s="48" t="e">
        <f>SUMPRODUCT(('5烧主抽电耗'!$A$3:$A$95&gt;=$B$1)*('5烧主抽电耗'!$A$3:$A$95&lt;=$D$1)*('5烧主抽电耗'!$F$3:$F$95=$A12)*('5烧主抽电耗'!$P$3:$P$95&lt;$D$10)*('5烧主抽电耗'!$P$3:$P$95&gt;0))</f>
        <v>#VALUE!</v>
      </c>
      <c r="E12" s="31" t="e">
        <f>SUMPRODUCT(('5烧主抽电耗'!$A$3:$A$95&gt;=$B$1)*('5烧主抽电耗'!$A$3:$A$95&lt;=$D$1)*('5烧主抽电耗'!$F$3:$F$95=$A12)*('5烧主抽电耗'!$P$3:$P$95&gt;$E$10))</f>
        <v>#VALUE!</v>
      </c>
      <c r="F12" s="49" t="e">
        <f>(B12-D12-E12)/B12</f>
        <v>#VALUE!</v>
      </c>
      <c r="G12" s="47" t="e">
        <f>SUMPRODUCT(('5烧主抽电耗'!$A$3:$A$95&gt;=$B$1)*('5烧主抽电耗'!$A$3:$A$95&lt;=$D$1)*('5烧主抽电耗'!$F$3:$F$95=$A12),'5烧主抽电耗'!$R$3:$R$95)/SUMPRODUCT(('5烧主抽电耗'!$A$3:$A$95&gt;=$B$1)*('5烧主抽电耗'!$A$3:$A$95&lt;=$D$1)*('5烧主抽电耗'!$F$3:$F$95=$A12)*('5烧主抽电耗'!$R$3:$R$95&gt;0))</f>
        <v>#VALUE!</v>
      </c>
      <c r="H12" s="31" t="e">
        <f>SUMPRODUCT(('5烧主抽电耗'!$A$3:$A$95&gt;=$B$1)*('5烧主抽电耗'!$A$3:$A$95&lt;=$D$1)*('5烧主抽电耗'!$F$3:$F$95=$A12)*('5烧主抽电耗'!$R$3:$R$95&lt;$H$10))</f>
        <v>#VALUE!</v>
      </c>
      <c r="I12" s="31" t="e">
        <f>SUMPRODUCT(('5烧主抽电耗'!$A$3:$A$95&gt;=$B$1)*('5烧主抽电耗'!$A$3:$A$95&lt;=$D$1)*('5烧主抽电耗'!$F$3:$F$95=$A12)*('5烧主抽电耗'!$R$3:$R$95&gt;$I$10))</f>
        <v>#VALUE!</v>
      </c>
      <c r="J12" s="72" t="e">
        <f>(B12-H12-I12)/B12</f>
        <v>#VALUE!</v>
      </c>
      <c r="K12" s="73"/>
      <c r="L12" s="74"/>
      <c r="N12" s="66" t="s">
        <v>189</v>
      </c>
      <c r="O12" s="31" t="e">
        <f>SUMPRODUCT(('6烧主抽电耗'!$A$3:$A$95&gt;=$B$1)*('6烧主抽电耗'!$A$3:$A$95&lt;=$D$1)*('6烧主抽电耗'!$F$3:$F$95=$N12)*('6烧主抽电耗'!$P$3:$P$95&gt;0))</f>
        <v>#VALUE!</v>
      </c>
      <c r="P12" s="47" t="e">
        <f>SUMPRODUCT(('6烧主抽电耗'!$A$3:$A$95&gt;=$B$1)*('6烧主抽电耗'!$A$3:$A$95&lt;=$D$1)*('6烧主抽电耗'!$F$3:$F$95=$A12),'6烧主抽电耗'!$P$3:$P$95)/SUMPRODUCT(('6烧主抽电耗'!$A$3:$A$95&gt;=$B$1)*('6烧主抽电耗'!$A$3:$A$95&lt;=$D$1)*('6烧主抽电耗'!$F$3:$F$95=$A12)*('6烧主抽电耗'!$P$3:$P$95&gt;0))</f>
        <v>#VALUE!</v>
      </c>
      <c r="Q12" s="48" t="e">
        <f>SUMPRODUCT(('6烧主抽电耗'!$A$3:$A$95&gt;=$B$1)*('6烧主抽电耗'!$A$3:$A$95&lt;=$D$1)*('6烧主抽电耗'!$F$3:$F$95=$N12)*('6烧主抽电耗'!$P$3:$P$95&lt;$Q$10)*('6烧主抽电耗'!$P$3:$P$95&gt;0))</f>
        <v>#VALUE!</v>
      </c>
      <c r="R12" s="31" t="e">
        <f>SUMPRODUCT(('6烧主抽电耗'!$A$3:$A$95&gt;=$B$1)*('6烧主抽电耗'!$A$3:$A$95&lt;=$D$1)*('6烧主抽电耗'!$F$3:$F$95=$N12)*('6烧主抽电耗'!$P$3:$P$95&gt;$R$10))</f>
        <v>#VALUE!</v>
      </c>
      <c r="S12" s="49" t="e">
        <f>(O12-Q12-R12)/O12</f>
        <v>#VALUE!</v>
      </c>
      <c r="T12" s="47" t="e">
        <f>SUMPRODUCT(('6烧主抽电耗'!$A$3:$A$95&gt;=$B$1)*('6烧主抽电耗'!$A$3:$A$95&lt;=$D$1)*('6烧主抽电耗'!$F$3:$F$95=$A12),'6烧主抽电耗'!$R$3:$R$95)/SUMPRODUCT(('6烧主抽电耗'!$A$3:$A$95&gt;=$B$1)*('6烧主抽电耗'!$A$3:$A$95&lt;=$D$1)*('6烧主抽电耗'!$F$3:$F$95=$A12)*('6烧主抽电耗'!$R$3:$R$95&gt;0))</f>
        <v>#VALUE!</v>
      </c>
      <c r="U12" s="31" t="e">
        <f>SUMPRODUCT(('6烧主抽电耗'!$A$3:$A$95&gt;=$B$1)*('6烧主抽电耗'!$A$3:$A$95&lt;=$D$1)*('6烧主抽电耗'!$F$3:$F$95=$N12)*('6烧主抽电耗'!$R$3:$R$95&lt;$U$10))</f>
        <v>#VALUE!</v>
      </c>
      <c r="V12" s="31" t="e">
        <f>SUMPRODUCT(('6烧主抽电耗'!$A$3:$A$95&gt;=$B$1)*('6烧主抽电耗'!$A$3:$A$95&lt;=$D$1)*('6烧主抽电耗'!$F$3:$F$95=$N12)*('6烧主抽电耗'!$R$3:$R$95&gt;$V$10))</f>
        <v>#VALUE!</v>
      </c>
      <c r="W12" s="49" t="e">
        <f>(O12-U12-V12)/O12</f>
        <v>#VALUE!</v>
      </c>
    </row>
    <row r="13" ht="18.75" customHeight="1" spans="1:23">
      <c r="A13" s="32" t="s">
        <v>56</v>
      </c>
      <c r="B13" s="31" t="e">
        <f>SUMPRODUCT(('5烧主抽电耗'!$A$3:$A$95&gt;=$B$1)*('5烧主抽电耗'!$A$3:$A$95&lt;=$D$1)*('5烧主抽电耗'!$F$3:$F$95=$A13)*('5烧主抽电耗'!$P$3:$P$95&gt;0))</f>
        <v>#VALUE!</v>
      </c>
      <c r="C13" s="47" t="e">
        <f>SUMPRODUCT(('5烧主抽电耗'!$A$3:$A$95&gt;=$B$1)*('5烧主抽电耗'!$A$3:$A$95&lt;=$D$1)*('5烧主抽电耗'!$F$3:$F$95=$A13),'5烧主抽电耗'!$P$3:$P$95)/SUMPRODUCT(('5烧主抽电耗'!$A$3:$A$95&gt;=$B$1)*('5烧主抽电耗'!$A$3:$A$95&lt;=$D$1)*('5烧主抽电耗'!$F$3:$F$95=$A13)*('5烧主抽电耗'!$P$3:$P$95&gt;0))</f>
        <v>#VALUE!</v>
      </c>
      <c r="D13" s="48" t="e">
        <f>SUMPRODUCT(('5烧主抽电耗'!$A$3:$A$95&gt;=$B$1)*('5烧主抽电耗'!$A$3:$A$95&lt;=$D$1)*('5烧主抽电耗'!$F$3:$F$95=$A13)*('5烧主抽电耗'!$P$3:$P$95&lt;$D$10)*('5烧主抽电耗'!$P$3:$P$95&gt;0))</f>
        <v>#VALUE!</v>
      </c>
      <c r="E13" s="31" t="e">
        <f>SUMPRODUCT(('5烧主抽电耗'!$A$3:$A$95&gt;=$B$1)*('5烧主抽电耗'!$A$3:$A$95&lt;=$D$1)*('5烧主抽电耗'!$F$3:$F$95=$A13)*('5烧主抽电耗'!$P$3:$P$95&gt;$E$10))</f>
        <v>#VALUE!</v>
      </c>
      <c r="F13" s="49" t="e">
        <f>(B13-D13-E13)/B13</f>
        <v>#VALUE!</v>
      </c>
      <c r="G13" s="47" t="e">
        <f>SUMPRODUCT(('5烧主抽电耗'!$A$3:$A$95&gt;=$B$1)*('5烧主抽电耗'!$A$3:$A$95&lt;=$D$1)*('5烧主抽电耗'!$F$3:$F$95=$A13),'5烧主抽电耗'!$R$3:$R$95)/SUMPRODUCT(('5烧主抽电耗'!$A$3:$A$95&gt;=$B$1)*('5烧主抽电耗'!$A$3:$A$95&lt;=$D$1)*('5烧主抽电耗'!$F$3:$F$95=$A13)*('5烧主抽电耗'!$R$3:$R$95&gt;0))</f>
        <v>#VALUE!</v>
      </c>
      <c r="H13" s="31" t="e">
        <f>SUMPRODUCT(('5烧主抽电耗'!$A$3:$A$95&gt;=$B$1)*('5烧主抽电耗'!$A$3:$A$95&lt;=$D$1)*('5烧主抽电耗'!$F$3:$F$95=$A13)*('5烧主抽电耗'!$R$3:$R$95&lt;$H$10))</f>
        <v>#VALUE!</v>
      </c>
      <c r="I13" s="31" t="e">
        <f>SUMPRODUCT(('5烧主抽电耗'!$A$3:$A$95&gt;=$B$1)*('5烧主抽电耗'!$A$3:$A$95&lt;=$D$1)*('5烧主抽电耗'!$F$3:$F$95=$A13)*('5烧主抽电耗'!$R$3:$R$95&gt;$I$10))</f>
        <v>#VALUE!</v>
      </c>
      <c r="J13" s="72" t="e">
        <f>(B13-H13-I13)/B13</f>
        <v>#VALUE!</v>
      </c>
      <c r="K13" s="73"/>
      <c r="L13" s="74"/>
      <c r="N13" s="66" t="s">
        <v>56</v>
      </c>
      <c r="O13" s="31" t="e">
        <f>SUMPRODUCT(('6烧主抽电耗'!$A$3:$A$95&gt;=$B$1)*('6烧主抽电耗'!$A$3:$A$95&lt;=$D$1)*('6烧主抽电耗'!$F$3:$F$95=$N13)*('6烧主抽电耗'!$P$3:$P$95&gt;0))</f>
        <v>#VALUE!</v>
      </c>
      <c r="P13" s="47" t="e">
        <f>SUMPRODUCT(('6烧主抽电耗'!$A$3:$A$95&gt;=$B$1)*('6烧主抽电耗'!$A$3:$A$95&lt;=$D$1)*('6烧主抽电耗'!$F$3:$F$95=$A13),'6烧主抽电耗'!$P$3:$P$95)/SUMPRODUCT(('6烧主抽电耗'!$A$3:$A$95&gt;=$B$1)*('6烧主抽电耗'!$A$3:$A$95&lt;=$D$1)*('6烧主抽电耗'!$F$3:$F$95=$A13)*('6烧主抽电耗'!$P$3:$P$95&gt;0))</f>
        <v>#VALUE!</v>
      </c>
      <c r="Q13" s="48" t="e">
        <f>SUMPRODUCT(('6烧主抽电耗'!$A$3:$A$95&gt;=$B$1)*('6烧主抽电耗'!$A$3:$A$95&lt;=$D$1)*('6烧主抽电耗'!$F$3:$F$95=$N13)*('6烧主抽电耗'!$P$3:$P$95&lt;$Q$10)*('6烧主抽电耗'!$P$3:$P$95&gt;0))</f>
        <v>#VALUE!</v>
      </c>
      <c r="R13" s="31" t="e">
        <f>SUMPRODUCT(('6烧主抽电耗'!$A$3:$A$95&gt;=$B$1)*('6烧主抽电耗'!$A$3:$A$95&lt;=$D$1)*('6烧主抽电耗'!$F$3:$F$95=$N13)*('6烧主抽电耗'!$P$3:$P$95&gt;$R$10))</f>
        <v>#VALUE!</v>
      </c>
      <c r="S13" s="49" t="e">
        <f>(O13-Q13-R13)/O13</f>
        <v>#VALUE!</v>
      </c>
      <c r="T13" s="47" t="e">
        <f>SUMPRODUCT(('6烧主抽电耗'!$A$3:$A$95&gt;=$B$1)*('6烧主抽电耗'!$A$3:$A$95&lt;=$D$1)*('6烧主抽电耗'!$F$3:$F$95=$A13),'6烧主抽电耗'!$R$3:$R$95)/SUMPRODUCT(('6烧主抽电耗'!$A$3:$A$95&gt;=$B$1)*('6烧主抽电耗'!$A$3:$A$95&lt;=$D$1)*('6烧主抽电耗'!$F$3:$F$95=$A13)*('6烧主抽电耗'!$R$3:$R$95&gt;0))</f>
        <v>#VALUE!</v>
      </c>
      <c r="U13" s="31" t="e">
        <f>SUMPRODUCT(('6烧主抽电耗'!$A$3:$A$95&gt;=$B$1)*('6烧主抽电耗'!$A$3:$A$95&lt;=$D$1)*('6烧主抽电耗'!$F$3:$F$95=$N13)*('6烧主抽电耗'!$R$3:$R$95&lt;$U$10))</f>
        <v>#VALUE!</v>
      </c>
      <c r="V13" s="31" t="e">
        <f>SUMPRODUCT(('6烧主抽电耗'!$A$3:$A$95&gt;=$B$1)*('6烧主抽电耗'!$A$3:$A$95&lt;=$D$1)*('6烧主抽电耗'!$F$3:$F$95=$N13)*('6烧主抽电耗'!$R$3:$R$95&gt;$V$10))</f>
        <v>#VALUE!</v>
      </c>
      <c r="W13" s="49" t="e">
        <f>(O13-U13-V13)/O13</f>
        <v>#VALUE!</v>
      </c>
    </row>
    <row r="14" ht="19.5" customHeight="1" spans="1:23">
      <c r="A14" s="32" t="s">
        <v>55</v>
      </c>
      <c r="B14" s="31" t="e">
        <f>SUMPRODUCT(('5烧主抽电耗'!$A$3:$A$95&gt;=$B$1)*('5烧主抽电耗'!$A$3:$A$95&lt;=$D$1)*('5烧主抽电耗'!$F$3:$F$95=$A14)*('5烧主抽电耗'!$P$3:$P$95&gt;0))</f>
        <v>#VALUE!</v>
      </c>
      <c r="C14" s="47" t="e">
        <f>SUMPRODUCT(('5烧主抽电耗'!$A$3:$A$95&gt;=$B$1)*('5烧主抽电耗'!$A$3:$A$95&lt;=$D$1)*('5烧主抽电耗'!$F$3:$F$95=$A14),'5烧主抽电耗'!$P$3:$P$95)/SUMPRODUCT(('5烧主抽电耗'!$A$3:$A$95&gt;=$B$1)*('5烧主抽电耗'!$A$3:$A$95&lt;=$D$1)*('5烧主抽电耗'!$F$3:$F$95=$A14)*('5烧主抽电耗'!$P$3:$P$95&gt;0))</f>
        <v>#VALUE!</v>
      </c>
      <c r="D14" s="48" t="e">
        <f>SUMPRODUCT(('5烧主抽电耗'!$A$3:$A$95&gt;=$B$1)*('5烧主抽电耗'!$A$3:$A$95&lt;=$D$1)*('5烧主抽电耗'!$F$3:$F$95=$A14)*('5烧主抽电耗'!$P$3:$P$95&lt;$D$10)*('5烧主抽电耗'!$P$3:$P$95&gt;0))</f>
        <v>#VALUE!</v>
      </c>
      <c r="E14" s="31" t="e">
        <f>SUMPRODUCT(('5烧主抽电耗'!$A$3:$A$95&gt;=$B$1)*('5烧主抽电耗'!$A$3:$A$95&lt;=$D$1)*('5烧主抽电耗'!$F$3:$F$95=$A14)*('5烧主抽电耗'!$P$3:$P$95&gt;$E$10))</f>
        <v>#VALUE!</v>
      </c>
      <c r="F14" s="49" t="e">
        <f>(B14-D14-E14)/B14</f>
        <v>#VALUE!</v>
      </c>
      <c r="G14" s="47" t="e">
        <f>SUMPRODUCT(('5烧主抽电耗'!$A$3:$A$95&gt;=$B$1)*('5烧主抽电耗'!$A$3:$A$95&lt;=$D$1)*('5烧主抽电耗'!$F$3:$F$95=$A14),'5烧主抽电耗'!$R$3:$R$95)/SUMPRODUCT(('5烧主抽电耗'!$A$3:$A$95&gt;=$B$1)*('5烧主抽电耗'!$A$3:$A$95&lt;=$D$1)*('5烧主抽电耗'!$F$3:$F$95=$A14)*('5烧主抽电耗'!$R$3:$R$95&gt;0))</f>
        <v>#VALUE!</v>
      </c>
      <c r="H14" s="31" t="e">
        <f>SUMPRODUCT(('5烧主抽电耗'!$A$3:$A$95&gt;=$B$1)*('5烧主抽电耗'!$A$3:$A$95&lt;=$D$1)*('5烧主抽电耗'!$F$3:$F$95=$A14)*('5烧主抽电耗'!$R$3:$R$95&lt;$H$10))</f>
        <v>#VALUE!</v>
      </c>
      <c r="I14" s="31" t="e">
        <f>SUMPRODUCT(('5烧主抽电耗'!$A$3:$A$95&gt;=$B$1)*('5烧主抽电耗'!$A$3:$A$95&lt;=$D$1)*('5烧主抽电耗'!$F$3:$F$95=$A14)*('5烧主抽电耗'!$R$3:$R$95&gt;$I$10))</f>
        <v>#VALUE!</v>
      </c>
      <c r="J14" s="72" t="e">
        <f>(B14-H14-I14)/B14</f>
        <v>#VALUE!</v>
      </c>
      <c r="K14" s="73"/>
      <c r="L14" s="74"/>
      <c r="N14" s="66" t="s">
        <v>55</v>
      </c>
      <c r="O14" s="31" t="e">
        <f>SUMPRODUCT(('6烧主抽电耗'!$A$3:$A$95&gt;=$B$1)*('6烧主抽电耗'!$A$3:$A$95&lt;=$D$1)*('6烧主抽电耗'!$F$3:$F$95=$N14)*('6烧主抽电耗'!$P$3:$P$95&gt;0))</f>
        <v>#VALUE!</v>
      </c>
      <c r="P14" s="47" t="e">
        <f>SUMPRODUCT(('6烧主抽电耗'!$A$3:$A$95&gt;=$B$1)*('6烧主抽电耗'!$A$3:$A$95&lt;=$D$1)*('6烧主抽电耗'!$F$3:$F$95=$A14),'6烧主抽电耗'!$P$3:$P$95)/SUMPRODUCT(('6烧主抽电耗'!$A$3:$A$95&gt;=$B$1)*('6烧主抽电耗'!$A$3:$A$95&lt;=$D$1)*('6烧主抽电耗'!$F$3:$F$95=$A14)*('6烧主抽电耗'!$P$3:$P$95&gt;0))</f>
        <v>#VALUE!</v>
      </c>
      <c r="Q14" s="48" t="e">
        <f>SUMPRODUCT(('6烧主抽电耗'!$A$3:$A$95&gt;=$B$1)*('6烧主抽电耗'!$A$3:$A$95&lt;=$D$1)*('6烧主抽电耗'!$F$3:$F$95=$N14)*('6烧主抽电耗'!$P$3:$P$95&lt;$Q$10)*('6烧主抽电耗'!$P$3:$P$95&gt;0))</f>
        <v>#VALUE!</v>
      </c>
      <c r="R14" s="31" t="e">
        <f>SUMPRODUCT(('6烧主抽电耗'!$A$3:$A$95&gt;=$B$1)*('6烧主抽电耗'!$A$3:$A$95&lt;=$D$1)*('6烧主抽电耗'!$F$3:$F$95=$N14)*('6烧主抽电耗'!$P$3:$P$95&gt;$R$10))</f>
        <v>#VALUE!</v>
      </c>
      <c r="S14" s="49" t="e">
        <f>(O14-Q14-R14)/O14</f>
        <v>#VALUE!</v>
      </c>
      <c r="T14" s="47" t="e">
        <f>SUMPRODUCT(('6烧主抽电耗'!$A$3:$A$95&gt;=$B$1)*('6烧主抽电耗'!$A$3:$A$95&lt;=$D$1)*('6烧主抽电耗'!$F$3:$F$95=$A14),'6烧主抽电耗'!$R$3:$R$95)/SUMPRODUCT(('6烧主抽电耗'!$A$3:$A$95&gt;=$B$1)*('6烧主抽电耗'!$A$3:$A$95&lt;=$D$1)*('6烧主抽电耗'!$F$3:$F$95=$A14)*('6烧主抽电耗'!$R$3:$R$95&gt;0))</f>
        <v>#VALUE!</v>
      </c>
      <c r="U14" s="31" t="e">
        <f>SUMPRODUCT(('6烧主抽电耗'!$A$3:$A$95&gt;=$B$1)*('6烧主抽电耗'!$A$3:$A$95&lt;=$D$1)*('6烧主抽电耗'!$F$3:$F$95=$N14)*('6烧主抽电耗'!$R$3:$R$95&lt;$U$10))</f>
        <v>#VALUE!</v>
      </c>
      <c r="V14" s="31" t="e">
        <f>SUMPRODUCT(('6烧主抽电耗'!$A$3:$A$95&gt;=$B$1)*('6烧主抽电耗'!$A$3:$A$95&lt;=$D$1)*('6烧主抽电耗'!$F$3:$F$95=$N14)*('6烧主抽电耗'!$R$3:$R$95&gt;$V$10))</f>
        <v>#VALUE!</v>
      </c>
      <c r="W14" s="49" t="e">
        <f>(O14-U14-V14)/O14</f>
        <v>#VALUE!</v>
      </c>
    </row>
    <row r="15" ht="18.75" spans="1:23">
      <c r="A15" s="37" t="s">
        <v>185</v>
      </c>
      <c r="B15" s="31" t="e">
        <f>SUM(B11:B14)</f>
        <v>#VALUE!</v>
      </c>
      <c r="C15" s="47" t="e">
        <f>SUMPRODUCT(('5烧主抽电耗'!$A$3:$A$95&gt;=$B$1)*('5烧主抽电耗'!$A$3:$A$95&lt;=$D$1),'5烧主抽电耗'!$P$3:$P$95)/SUMPRODUCT(('5烧主抽电耗'!$A$3:$A$95&gt;=$B$1)*('5烧主抽电耗'!$A$3:$A$95&lt;=$D$1)*('5烧主抽电耗'!$P$3:$P$95&gt;0))</f>
        <v>#VALUE!</v>
      </c>
      <c r="D15" s="48" t="e">
        <f>SUMPRODUCT(('5烧主抽电耗'!$A$3:$A$95&gt;=$B$1)*('5烧主抽电耗'!$A$3:$A$95&lt;=$D$1)*('5烧主抽电耗'!$F$3:$F$95=$A15)*('5烧主抽电耗'!$P$3:$P$95&lt;$D$10)*('5烧主抽电耗'!$P$3:$P$95&gt;0))</f>
        <v>#VALUE!</v>
      </c>
      <c r="E15" s="31" t="e">
        <f>SUM(E11:E14)</f>
        <v>#VALUE!</v>
      </c>
      <c r="F15" s="49" t="e">
        <f>(B15-D15-E15)/B15</f>
        <v>#VALUE!</v>
      </c>
      <c r="G15" s="47" t="e">
        <f>SUMPRODUCT(('5烧主抽电耗'!$A$3:$A$95&gt;=$B$1)*('5烧主抽电耗'!$A$3:$A$95&lt;=$D$1),'5烧主抽电耗'!$R$3:$R$95)/SUMPRODUCT(('5烧主抽电耗'!$A$3:$A$95&gt;=$B$1)*('5烧主抽电耗'!$A$3:$A$95&lt;=$D$1)*('5烧主抽电耗'!$R$3:$R$95&gt;0))</f>
        <v>#VALUE!</v>
      </c>
      <c r="H15" s="31" t="e">
        <f>SUM(H11:H14)</f>
        <v>#VALUE!</v>
      </c>
      <c r="I15" s="31" t="e">
        <f>SUM(I11:I14)</f>
        <v>#VALUE!</v>
      </c>
      <c r="J15" s="72" t="e">
        <f>(B15-H15-I15)/B15</f>
        <v>#VALUE!</v>
      </c>
      <c r="K15" s="73"/>
      <c r="L15" s="74"/>
      <c r="N15" s="69" t="s">
        <v>185</v>
      </c>
      <c r="O15" s="31" t="e">
        <f>SUM(O11:O14)</f>
        <v>#VALUE!</v>
      </c>
      <c r="P15" s="47" t="e">
        <f>SUMPRODUCT(('6烧主抽电耗'!$A$3:$A$95&gt;=$B$1)*('6烧主抽电耗'!$A$3:$A$95&lt;=$D$1),'6烧主抽电耗'!$P$3:$P$95)/SUMPRODUCT(('6烧主抽电耗'!$A$3:$A$95&gt;=$B$1)*('6烧主抽电耗'!$A$3:$A$95&lt;=$D$1)*('6烧主抽电耗'!$P$3:$P$95&gt;0))</f>
        <v>#VALUE!</v>
      </c>
      <c r="Q15" s="48" t="e">
        <f>SUMPRODUCT(('6烧主抽电耗'!$A$3:$A$95&gt;=$B$1)*('6烧主抽电耗'!$A$3:$A$95&lt;=$D$1)*('6烧主抽电耗'!$F$3:$F$95=$N15)*('6烧主抽电耗'!$P$3:$P$95&lt;$Q$10)*('6烧主抽电耗'!$P$3:$P$95&gt;0))</f>
        <v>#VALUE!</v>
      </c>
      <c r="R15" s="31" t="e">
        <f>SUM(R11:R14)</f>
        <v>#VALUE!</v>
      </c>
      <c r="S15" s="49" t="e">
        <f>(O15-Q15-R15)/O15</f>
        <v>#VALUE!</v>
      </c>
      <c r="T15" s="47" t="e">
        <f>SUMPRODUCT(('6烧主抽电耗'!$A$3:$A$95&gt;=$B$1)*('6烧主抽电耗'!$A$3:$A$95&lt;=$D$1),'6烧主抽电耗'!$R$3:$R$95)/SUMPRODUCT(('6烧主抽电耗'!$A$3:$A$95&gt;=$B$1)*('6烧主抽电耗'!$A$3:$A$95&lt;=$D$1)*('6烧主抽电耗'!$R$3:$R$95&gt;0))</f>
        <v>#VALUE!</v>
      </c>
      <c r="U15" s="31" t="e">
        <f>SUM(U11:U14)</f>
        <v>#VALUE!</v>
      </c>
      <c r="V15" s="31" t="e">
        <f>SUM(V11:V14)</f>
        <v>#VALUE!</v>
      </c>
      <c r="W15" s="49" t="e">
        <f>(O15-U15-V15)/O15</f>
        <v>#VALUE!</v>
      </c>
    </row>
    <row r="16" s="5" customFormat="1" ht="20.25" customHeight="1" spans="1:21">
      <c r="A16" s="50"/>
      <c r="B16" s="51"/>
      <c r="C16" s="51"/>
      <c r="D16" s="51"/>
      <c r="E16" s="52"/>
      <c r="F16" s="51"/>
      <c r="G16" s="51"/>
      <c r="H16" s="52"/>
      <c r="I16" s="52"/>
      <c r="J16" s="52"/>
      <c r="K16" s="73"/>
      <c r="L16" s="74"/>
      <c r="M16" s="9"/>
      <c r="N16" s="50"/>
      <c r="O16" s="51"/>
      <c r="P16" s="51"/>
      <c r="Q16" s="51"/>
      <c r="R16" s="52"/>
      <c r="S16" s="51"/>
      <c r="T16" s="51"/>
      <c r="U16" s="52"/>
    </row>
    <row r="17" ht="18.75" customHeight="1" spans="1:256">
      <c r="A17" s="20" t="s">
        <v>177</v>
      </c>
      <c r="B17" s="24"/>
      <c r="C17" s="25" t="s">
        <v>199</v>
      </c>
      <c r="D17" s="41"/>
      <c r="E17" s="41"/>
      <c r="F17" s="53"/>
      <c r="G17" s="25" t="s">
        <v>200</v>
      </c>
      <c r="H17" s="41"/>
      <c r="I17" s="41"/>
      <c r="J17" s="53"/>
      <c r="N17" s="60" t="s">
        <v>182</v>
      </c>
      <c r="O17" s="24"/>
      <c r="P17" s="25" t="s">
        <v>199</v>
      </c>
      <c r="Q17" s="41"/>
      <c r="R17" s="41"/>
      <c r="S17" s="53"/>
      <c r="T17" s="25" t="s">
        <v>200</v>
      </c>
      <c r="U17" s="41"/>
      <c r="V17" s="41"/>
      <c r="W17" s="53"/>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c r="A18" s="28" t="s">
        <v>195</v>
      </c>
      <c r="B18" s="29" t="s">
        <v>196</v>
      </c>
      <c r="C18" s="31" t="s">
        <v>197</v>
      </c>
      <c r="D18" s="44">
        <v>-15</v>
      </c>
      <c r="E18" s="44">
        <v>-13</v>
      </c>
      <c r="F18" s="24" t="s">
        <v>198</v>
      </c>
      <c r="G18" s="31" t="s">
        <v>197</v>
      </c>
      <c r="H18" s="44">
        <v>-15</v>
      </c>
      <c r="I18" s="44">
        <v>-13</v>
      </c>
      <c r="J18" s="75" t="s">
        <v>198</v>
      </c>
      <c r="N18" s="63" t="s">
        <v>195</v>
      </c>
      <c r="O18" s="29" t="s">
        <v>196</v>
      </c>
      <c r="P18" s="31" t="s">
        <v>197</v>
      </c>
      <c r="Q18" s="44">
        <v>-15.5</v>
      </c>
      <c r="R18" s="44">
        <v>-13</v>
      </c>
      <c r="S18" s="24" t="s">
        <v>198</v>
      </c>
      <c r="T18" s="31" t="s">
        <v>197</v>
      </c>
      <c r="U18" s="44">
        <v>-15.5</v>
      </c>
      <c r="V18" s="44">
        <v>-13</v>
      </c>
      <c r="W18" s="24" t="s">
        <v>198</v>
      </c>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ht="18.75" spans="1:256">
      <c r="A19" s="32" t="s">
        <v>188</v>
      </c>
      <c r="B19" s="31" t="e">
        <f>SUMPRODUCT(('5烧主抽电耗'!$A$3:$A$95&gt;=$B$1)*('5烧主抽电耗'!$A$3:$A$95&lt;=$D$1)*('5烧主抽电耗'!$F$3:$F$95=$A19)*('5烧主抽电耗'!$Q$3:$Q$95&lt;&gt;""))</f>
        <v>#VALUE!</v>
      </c>
      <c r="C19" s="47" t="e">
        <f>SUMPRODUCT(('5烧主抽电耗'!$A$3:$A$95&gt;=$B$1)*('5烧主抽电耗'!$A$3:$A$95&lt;=$D$1)*('5烧主抽电耗'!$F$3:$F$95=$A19),'5烧主抽电耗'!$Q$3:$Q$95)/SUMPRODUCT(('5烧主抽电耗'!$A$3:$A$95&gt;=$B$1)*('5烧主抽电耗'!$A$3:$A$95&lt;=$D$1)*('5烧主抽电耗'!$F$3:$F$95=$A19)*('5烧主抽电耗'!$Q$3:$Q$95&lt;&gt;0))</f>
        <v>#VALUE!</v>
      </c>
      <c r="D19" s="48" t="e">
        <f>SUMPRODUCT(('5烧主抽电耗'!$A$3:$A$95&gt;=$B$1)*('5烧主抽电耗'!$A$3:$A$95&lt;=$D$1)*('5烧主抽电耗'!$F$3:$F$95=$A19)*('5烧主抽电耗'!$Q$3:$Q$95&lt;$D$18))</f>
        <v>#VALUE!</v>
      </c>
      <c r="E19" s="31" t="e">
        <f>SUMPRODUCT(('5烧主抽电耗'!$A$3:$A$95&gt;=$B$1)*('5烧主抽电耗'!$A$3:$A$95&lt;=$D$1)*('5烧主抽电耗'!$F$3:$F$95=$A19)*('5烧主抽电耗'!$Q$3:$Q$95&gt;$E$18))</f>
        <v>#VALUE!</v>
      </c>
      <c r="F19" s="49" t="e">
        <f>(B19-D19-E19)/B19</f>
        <v>#VALUE!</v>
      </c>
      <c r="G19" s="47" t="e">
        <f>SUMPRODUCT(('5烧主抽电耗'!$A$3:$A$95&gt;=$B$1)*('5烧主抽电耗'!$A$3:$A$95&lt;=$D$1)*('5烧主抽电耗'!$F$3:$F$95=$A19),'5烧主抽电耗'!$S$3:$S$95)/SUMPRODUCT(('5烧主抽电耗'!$A$3:$A$95&gt;=$B$1)*('5烧主抽电耗'!$A$3:$A$95&lt;=$D$1)*('5烧主抽电耗'!$F$3:$F$95=$A19)*('5烧主抽电耗'!$S$3:$S$95&lt;&gt;0))</f>
        <v>#VALUE!</v>
      </c>
      <c r="H19" s="31" t="e">
        <f>SUMPRODUCT(('5烧主抽电耗'!$A$3:$A$95&gt;=$B$1)*('5烧主抽电耗'!$A$3:$A$95&lt;=$D$1)*('5烧主抽电耗'!$F$3:$F$95=$A19)*('5烧主抽电耗'!$S$3:$S$95&lt;$H$18))</f>
        <v>#VALUE!</v>
      </c>
      <c r="I19" s="31" t="e">
        <f>SUMPRODUCT(('5烧主抽电耗'!$A$3:$A$95&gt;=$B$1)*('5烧主抽电耗'!$A$3:$A$95&lt;=$D$1)*('5烧主抽电耗'!$F$3:$F$95=$A19)*('5烧主抽电耗'!$S$3:$S$95&gt;$I$18))</f>
        <v>#VALUE!</v>
      </c>
      <c r="J19" s="72" t="e">
        <f>(B19-H19-I19)/B19</f>
        <v>#VALUE!</v>
      </c>
      <c r="K19" s="73"/>
      <c r="L19" s="74"/>
      <c r="N19" s="66" t="s">
        <v>188</v>
      </c>
      <c r="O19" s="31" t="e">
        <f>SUMPRODUCT(('6烧主抽电耗'!$A$3:$A$95&gt;=$B$1)*('6烧主抽电耗'!$A$3:$A$95&lt;=$D$1)*('6烧主抽电耗'!$F$3:$F$95=$N19)*('6烧主抽电耗'!$Q$3:$Q$95&lt;&gt;""))</f>
        <v>#VALUE!</v>
      </c>
      <c r="P19" s="47" t="e">
        <f>SUMPRODUCT(('6烧主抽电耗'!$A$3:$A$95&gt;=$B$1)*('6烧主抽电耗'!$A$3:$A$95&lt;=$D$1)*('6烧主抽电耗'!$F$3:$F$95=$A19),'6烧主抽电耗'!$Q$3:$Q$95)/SUMPRODUCT(('6烧主抽电耗'!$A$3:$A$95&gt;=$B$1)*('6烧主抽电耗'!$A$3:$A$95&lt;=$D$1)*('6烧主抽电耗'!$F$3:$F$95=$A19)*('6烧主抽电耗'!$Q$3:$Q$95&lt;&gt;0))</f>
        <v>#VALUE!</v>
      </c>
      <c r="Q19" s="48" t="e">
        <f>SUMPRODUCT(('6烧主抽电耗'!$A$3:$A$95&gt;=$B$1)*('6烧主抽电耗'!$A$3:$A$95&lt;=$D$1)*('6烧主抽电耗'!$F$3:$F$95=$N19)*('6烧主抽电耗'!$Q$3:$Q$95&lt;$Q$18))</f>
        <v>#VALUE!</v>
      </c>
      <c r="R19" s="31" t="e">
        <f>SUMPRODUCT(('6烧主抽电耗'!$A$3:$A$95&gt;=$B$1)*('6烧主抽电耗'!$A$3:$A$95&lt;=$D$1)*('6烧主抽电耗'!$F$3:$F$95=$N19)*('6烧主抽电耗'!$Q$3:$Q$95&gt;$R$18))</f>
        <v>#VALUE!</v>
      </c>
      <c r="S19" s="49" t="e">
        <f>(O19-Q19-R19)/O19</f>
        <v>#VALUE!</v>
      </c>
      <c r="T19" s="47" t="e">
        <f>SUMPRODUCT(('6烧主抽电耗'!$A$3:$A$95&gt;=$B$1)*('6烧主抽电耗'!$A$3:$A$95&lt;=$D$1)*('6烧主抽电耗'!$F$3:$F$95=$A19),'6烧主抽电耗'!$S$3:$S$95)/SUMPRODUCT(('6烧主抽电耗'!$A$3:$A$95&gt;=$B$1)*('6烧主抽电耗'!$A$3:$A$95&lt;=$D$1)*('6烧主抽电耗'!$F$3:$F$95=$A19)*('6烧主抽电耗'!$S$3:$S$95&lt;&gt;0))</f>
        <v>#VALUE!</v>
      </c>
      <c r="U19" s="31" t="e">
        <f>SUMPRODUCT(('6烧主抽电耗'!$A$3:$A$95&gt;=$B$1)*('6烧主抽电耗'!$A$3:$A$95&lt;=$D$1)*('6烧主抽电耗'!$F$3:$F$95=$N19)*('6烧主抽电耗'!$S$3:$S$95&lt;$U$18))</f>
        <v>#VALUE!</v>
      </c>
      <c r="V19" s="31" t="e">
        <f>SUMPRODUCT(('6烧主抽电耗'!$A$3:$A$95&gt;=$B$1)*('6烧主抽电耗'!$A$3:$A$95&lt;=$D$1)*('6烧主抽电耗'!$F$3:$F$95=$N19)*('6烧主抽电耗'!$S$3:$S$95&gt;$V$18))</f>
        <v>#VALUE!</v>
      </c>
      <c r="W19" s="49" t="e">
        <f>(O19-U19-V19)/O19</f>
        <v>#VALUE!</v>
      </c>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ht="18.75" spans="1:256">
      <c r="A20" s="32" t="s">
        <v>189</v>
      </c>
      <c r="B20" s="31" t="e">
        <f>SUMPRODUCT(('5烧主抽电耗'!$A$3:$A$95&gt;=$B$1)*('5烧主抽电耗'!$A$3:$A$95&lt;=$D$1)*('5烧主抽电耗'!$F$3:$F$95=$A20)*('5烧主抽电耗'!$Q$3:$Q$95&lt;&gt;""))</f>
        <v>#VALUE!</v>
      </c>
      <c r="C20" s="47" t="e">
        <f>SUMPRODUCT(('5烧主抽电耗'!$A$3:$A$95&gt;=$B$1)*('5烧主抽电耗'!$A$3:$A$95&lt;=$D$1)*('5烧主抽电耗'!$F$3:$F$95=$A20),'5烧主抽电耗'!$Q$3:$Q$95)/SUMPRODUCT(('5烧主抽电耗'!$A$3:$A$95&gt;=$B$1)*('5烧主抽电耗'!$A$3:$A$95&lt;=$D$1)*('5烧主抽电耗'!$F$3:$F$95=$A20)*('5烧主抽电耗'!$Q$3:$Q$95&lt;&gt;0))</f>
        <v>#VALUE!</v>
      </c>
      <c r="D20" s="48" t="e">
        <f>SUMPRODUCT(('5烧主抽电耗'!$A$3:$A$95&gt;=$B$1)*('5烧主抽电耗'!$A$3:$A$95&lt;=$D$1)*('5烧主抽电耗'!$F$3:$F$95=$A20)*('5烧主抽电耗'!$Q$3:$Q$95&lt;$D$18))</f>
        <v>#VALUE!</v>
      </c>
      <c r="E20" s="31" t="e">
        <f>SUMPRODUCT(('5烧主抽电耗'!$A$3:$A$95&gt;=$B$1)*('5烧主抽电耗'!$A$3:$A$95&lt;=$D$1)*('5烧主抽电耗'!$F$3:$F$95=$A20)*('5烧主抽电耗'!$Q$3:$Q$95&gt;$E$18))</f>
        <v>#VALUE!</v>
      </c>
      <c r="F20" s="49" t="e">
        <f>(B20-D20-E20)/B20</f>
        <v>#VALUE!</v>
      </c>
      <c r="G20" s="47" t="e">
        <f>SUMPRODUCT(('5烧主抽电耗'!$A$3:$A$95&gt;=$B$1)*('5烧主抽电耗'!$A$3:$A$95&lt;=$D$1)*('5烧主抽电耗'!$F$3:$F$95=$A20),'5烧主抽电耗'!$S$3:$S$95)/SUMPRODUCT(('5烧主抽电耗'!$A$3:$A$95&gt;=$B$1)*('5烧主抽电耗'!$A$3:$A$95&lt;=$D$1)*('5烧主抽电耗'!$F$3:$F$95=$A20)*('5烧主抽电耗'!$S$3:$S$95&lt;&gt;0))</f>
        <v>#VALUE!</v>
      </c>
      <c r="H20" s="31" t="e">
        <f>SUMPRODUCT(('5烧主抽电耗'!$A$3:$A$95&gt;=$B$1)*('5烧主抽电耗'!$A$3:$A$95&lt;=$D$1)*('5烧主抽电耗'!$F$3:$F$95=$A20)*('5烧主抽电耗'!$S$3:$S$95&lt;$H$18))</f>
        <v>#VALUE!</v>
      </c>
      <c r="I20" s="31" t="e">
        <f>SUMPRODUCT(('5烧主抽电耗'!$A$3:$A$95&gt;=$B$1)*('5烧主抽电耗'!$A$3:$A$95&lt;=$D$1)*('5烧主抽电耗'!$F$3:$F$95=$A20)*('5烧主抽电耗'!$S$3:$S$95&gt;$I$18))</f>
        <v>#VALUE!</v>
      </c>
      <c r="J20" s="72" t="e">
        <f>(B20-H20-I20)/B20</f>
        <v>#VALUE!</v>
      </c>
      <c r="K20" s="73"/>
      <c r="L20" s="74"/>
      <c r="N20" s="66" t="s">
        <v>189</v>
      </c>
      <c r="O20" s="31" t="e">
        <f>SUMPRODUCT(('6烧主抽电耗'!$A$3:$A$95&gt;=$B$1)*('6烧主抽电耗'!$A$3:$A$95&lt;=$D$1)*('6烧主抽电耗'!$F$3:$F$95=$N20)*('6烧主抽电耗'!$Q$3:$Q$95&lt;&gt;""))</f>
        <v>#VALUE!</v>
      </c>
      <c r="P20" s="47" t="e">
        <f>SUMPRODUCT(('6烧主抽电耗'!$A$3:$A$95&gt;=$B$1)*('6烧主抽电耗'!$A$3:$A$95&lt;=$D$1)*('6烧主抽电耗'!$F$3:$F$95=$A20),'6烧主抽电耗'!$Q$3:$Q$95)/SUMPRODUCT(('6烧主抽电耗'!$A$3:$A$95&gt;=$B$1)*('6烧主抽电耗'!$A$3:$A$95&lt;=$D$1)*('6烧主抽电耗'!$F$3:$F$95=$A20)*('6烧主抽电耗'!$Q$3:$Q$95&lt;&gt;0))</f>
        <v>#VALUE!</v>
      </c>
      <c r="Q20" s="48" t="e">
        <f>SUMPRODUCT(('6烧主抽电耗'!$A$3:$A$95&gt;=$B$1)*('6烧主抽电耗'!$A$3:$A$95&lt;=$D$1)*('6烧主抽电耗'!$F$3:$F$95=$N20)*('6烧主抽电耗'!$Q$3:$Q$95&lt;$Q$18))</f>
        <v>#VALUE!</v>
      </c>
      <c r="R20" s="31" t="e">
        <f>SUMPRODUCT(('6烧主抽电耗'!$A$3:$A$95&gt;=$B$1)*('6烧主抽电耗'!$A$3:$A$95&lt;=$D$1)*('6烧主抽电耗'!$F$3:$F$95=$N20)*('6烧主抽电耗'!$Q$3:$Q$95&gt;$R$18))</f>
        <v>#VALUE!</v>
      </c>
      <c r="S20" s="49" t="e">
        <f>(O20-Q20-R20)/O20</f>
        <v>#VALUE!</v>
      </c>
      <c r="T20" s="47" t="e">
        <f>SUMPRODUCT(('6烧主抽电耗'!$A$3:$A$95&gt;=$B$1)*('6烧主抽电耗'!$A$3:$A$95&lt;=$D$1)*('6烧主抽电耗'!$F$3:$F$95=$A20),'6烧主抽电耗'!$S$3:$S$95)/SUMPRODUCT(('6烧主抽电耗'!$A$3:$A$95&gt;=$B$1)*('6烧主抽电耗'!$A$3:$A$95&lt;=$D$1)*('6烧主抽电耗'!$F$3:$F$95=$A20)*('6烧主抽电耗'!$S$3:$S$95&lt;&gt;0))</f>
        <v>#VALUE!</v>
      </c>
      <c r="U20" s="31" t="e">
        <f>SUMPRODUCT(('6烧主抽电耗'!$A$3:$A$95&gt;=$B$1)*('6烧主抽电耗'!$A$3:$A$95&lt;=$D$1)*('6烧主抽电耗'!$F$3:$F$95=$N20)*('6烧主抽电耗'!$S$3:$S$95&lt;$U$18))</f>
        <v>#VALUE!</v>
      </c>
      <c r="V20" s="31" t="e">
        <f>SUMPRODUCT(('6烧主抽电耗'!$A$3:$A$95&gt;=$B$1)*('6烧主抽电耗'!$A$3:$A$95&lt;=$D$1)*('6烧主抽电耗'!$F$3:$F$95=$N20)*('6烧主抽电耗'!$S$3:$S$95&gt;$V$18))</f>
        <v>#VALUE!</v>
      </c>
      <c r="W20" s="49" t="e">
        <f>(O20-U20-V20)/O20</f>
        <v>#VALUE!</v>
      </c>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ht="18.75" spans="1:256">
      <c r="A21" s="32" t="s">
        <v>56</v>
      </c>
      <c r="B21" s="31" t="e">
        <f>SUMPRODUCT(('5烧主抽电耗'!$A$3:$A$95&gt;=$B$1)*('5烧主抽电耗'!$A$3:$A$95&lt;=$D$1)*('5烧主抽电耗'!$F$3:$F$95=$A21)*('5烧主抽电耗'!$Q$3:$Q$95&lt;&gt;""))</f>
        <v>#VALUE!</v>
      </c>
      <c r="C21" s="47" t="e">
        <f>SUMPRODUCT(('5烧主抽电耗'!$A$3:$A$95&gt;=$B$1)*('5烧主抽电耗'!$A$3:$A$95&lt;=$D$1)*('5烧主抽电耗'!$F$3:$F$95=$A21),'5烧主抽电耗'!$Q$3:$Q$95)/SUMPRODUCT(('5烧主抽电耗'!$A$3:$A$95&gt;=$B$1)*('5烧主抽电耗'!$A$3:$A$95&lt;=$D$1)*('5烧主抽电耗'!$F$3:$F$95=$A21)*('5烧主抽电耗'!$Q$3:$Q$95&lt;&gt;0))</f>
        <v>#VALUE!</v>
      </c>
      <c r="D21" s="48" t="e">
        <f>SUMPRODUCT(('5烧主抽电耗'!$A$3:$A$95&gt;=$B$1)*('5烧主抽电耗'!$A$3:$A$95&lt;=$D$1)*('5烧主抽电耗'!$F$3:$F$95=$A21)*('5烧主抽电耗'!$Q$3:$Q$95&lt;$D$18))</f>
        <v>#VALUE!</v>
      </c>
      <c r="E21" s="31" t="e">
        <f>SUMPRODUCT(('5烧主抽电耗'!$A$3:$A$95&gt;=$B$1)*('5烧主抽电耗'!$A$3:$A$95&lt;=$D$1)*('5烧主抽电耗'!$F$3:$F$95=$A21)*('5烧主抽电耗'!$Q$3:$Q$95&gt;$E$18))</f>
        <v>#VALUE!</v>
      </c>
      <c r="F21" s="49" t="e">
        <f>(B21-D21-E21)/B21</f>
        <v>#VALUE!</v>
      </c>
      <c r="G21" s="47" t="e">
        <f>SUMPRODUCT(('5烧主抽电耗'!$A$3:$A$95&gt;=$B$1)*('5烧主抽电耗'!$A$3:$A$95&lt;=$D$1)*('5烧主抽电耗'!$F$3:$F$95=$A21),'5烧主抽电耗'!$S$3:$S$95)/SUMPRODUCT(('5烧主抽电耗'!$A$3:$A$95&gt;=$B$1)*('5烧主抽电耗'!$A$3:$A$95&lt;=$D$1)*('5烧主抽电耗'!$F$3:$F$95=$A21)*('5烧主抽电耗'!$S$3:$S$95&lt;&gt;0))</f>
        <v>#VALUE!</v>
      </c>
      <c r="H21" s="31" t="e">
        <f>SUMPRODUCT(('5烧主抽电耗'!$A$3:$A$95&gt;=$B$1)*('5烧主抽电耗'!$A$3:$A$95&lt;=$D$1)*('5烧主抽电耗'!$F$3:$F$95=$A21)*('5烧主抽电耗'!$S$3:$S$95&lt;$H$18))</f>
        <v>#VALUE!</v>
      </c>
      <c r="I21" s="31" t="e">
        <f>SUMPRODUCT(('5烧主抽电耗'!$A$3:$A$95&gt;=$B$1)*('5烧主抽电耗'!$A$3:$A$95&lt;=$D$1)*('5烧主抽电耗'!$F$3:$F$95=$A21)*('5烧主抽电耗'!$S$3:$S$95&gt;$I$18))</f>
        <v>#VALUE!</v>
      </c>
      <c r="J21" s="72" t="e">
        <f>(B21-H21-I21)/B21</f>
        <v>#VALUE!</v>
      </c>
      <c r="K21" s="73"/>
      <c r="L21" s="74"/>
      <c r="N21" s="66" t="s">
        <v>56</v>
      </c>
      <c r="O21" s="31" t="e">
        <f>SUMPRODUCT(('6烧主抽电耗'!$A$3:$A$95&gt;=$B$1)*('6烧主抽电耗'!$A$3:$A$95&lt;=$D$1)*('6烧主抽电耗'!$F$3:$F$95=$N21)*('6烧主抽电耗'!$Q$3:$Q$95&lt;&gt;""))</f>
        <v>#VALUE!</v>
      </c>
      <c r="P21" s="47" t="e">
        <f>SUMPRODUCT(('6烧主抽电耗'!$A$3:$A$95&gt;=$B$1)*('6烧主抽电耗'!$A$3:$A$95&lt;=$D$1)*('6烧主抽电耗'!$F$3:$F$95=$A21),'6烧主抽电耗'!$Q$3:$Q$95)/SUMPRODUCT(('6烧主抽电耗'!$A$3:$A$95&gt;=$B$1)*('6烧主抽电耗'!$A$3:$A$95&lt;=$D$1)*('6烧主抽电耗'!$F$3:$F$95=$A21)*('6烧主抽电耗'!$Q$3:$Q$95&lt;&gt;0))</f>
        <v>#VALUE!</v>
      </c>
      <c r="Q21" s="48" t="e">
        <f>SUMPRODUCT(('6烧主抽电耗'!$A$3:$A$95&gt;=$B$1)*('6烧主抽电耗'!$A$3:$A$95&lt;=$D$1)*('6烧主抽电耗'!$F$3:$F$95=$N21)*('6烧主抽电耗'!$Q$3:$Q$95&lt;$Q$18))</f>
        <v>#VALUE!</v>
      </c>
      <c r="R21" s="31" t="e">
        <f>SUMPRODUCT(('6烧主抽电耗'!$A$3:$A$95&gt;=$B$1)*('6烧主抽电耗'!$A$3:$A$95&lt;=$D$1)*('6烧主抽电耗'!$F$3:$F$95=$N21)*('6烧主抽电耗'!$Q$3:$Q$95&gt;$R$18))</f>
        <v>#VALUE!</v>
      </c>
      <c r="S21" s="49" t="e">
        <f>(O21-Q21-R21)/O21</f>
        <v>#VALUE!</v>
      </c>
      <c r="T21" s="47" t="e">
        <f>SUMPRODUCT(('6烧主抽电耗'!$A$3:$A$95&gt;=$B$1)*('6烧主抽电耗'!$A$3:$A$95&lt;=$D$1)*('6烧主抽电耗'!$F$3:$F$95=$A21),'6烧主抽电耗'!$S$3:$S$95)/SUMPRODUCT(('6烧主抽电耗'!$A$3:$A$95&gt;=$B$1)*('6烧主抽电耗'!$A$3:$A$95&lt;=$D$1)*('6烧主抽电耗'!$F$3:$F$95=$A21)*('6烧主抽电耗'!$S$3:$S$95&lt;&gt;0))</f>
        <v>#VALUE!</v>
      </c>
      <c r="U21" s="31" t="e">
        <f>SUMPRODUCT(('6烧主抽电耗'!$A$3:$A$95&gt;=$B$1)*('6烧主抽电耗'!$A$3:$A$95&lt;=$D$1)*('6烧主抽电耗'!$F$3:$F$95=$N21)*('6烧主抽电耗'!$S$3:$S$95&lt;$U$18))</f>
        <v>#VALUE!</v>
      </c>
      <c r="V21" s="31" t="e">
        <f>SUMPRODUCT(('6烧主抽电耗'!$A$3:$A$95&gt;=$B$1)*('6烧主抽电耗'!$A$3:$A$95&lt;=$D$1)*('6烧主抽电耗'!$F$3:$F$95=$N21)*('6烧主抽电耗'!$S$3:$S$95&gt;$V$18))</f>
        <v>#VALUE!</v>
      </c>
      <c r="W21" s="49" t="e">
        <f>(O21-U21-V21)/O21</f>
        <v>#VALUE!</v>
      </c>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ht="18.75" spans="1:256">
      <c r="A22" s="32" t="s">
        <v>55</v>
      </c>
      <c r="B22" s="31" t="e">
        <f>SUMPRODUCT(('5烧主抽电耗'!$A$3:$A$95&gt;=$B$1)*('5烧主抽电耗'!$A$3:$A$95&lt;=$D$1)*('5烧主抽电耗'!$F$3:$F$95=$A22)*('5烧主抽电耗'!$Q$3:$Q$95&lt;&gt;""))</f>
        <v>#VALUE!</v>
      </c>
      <c r="C22" s="47" t="e">
        <f>SUMPRODUCT(('5烧主抽电耗'!$A$3:$A$95&gt;=$B$1)*('5烧主抽电耗'!$A$3:$A$95&lt;=$D$1)*('5烧主抽电耗'!$F$3:$F$95=$A22),'5烧主抽电耗'!$Q$3:$Q$95)/SUMPRODUCT(('5烧主抽电耗'!$A$3:$A$95&gt;=$B$1)*('5烧主抽电耗'!$A$3:$A$95&lt;=$D$1)*('5烧主抽电耗'!$F$3:$F$95=$A22)*('5烧主抽电耗'!$Q$3:$Q$95&lt;&gt;0))</f>
        <v>#VALUE!</v>
      </c>
      <c r="D22" s="48" t="e">
        <f>SUMPRODUCT(('5烧主抽电耗'!$A$3:$A$95&gt;=$B$1)*('5烧主抽电耗'!$A$3:$A$95&lt;=$D$1)*('5烧主抽电耗'!$F$3:$F$95=$A22)*('5烧主抽电耗'!$Q$3:$Q$95&lt;$D$18))</f>
        <v>#VALUE!</v>
      </c>
      <c r="E22" s="31" t="e">
        <f>SUMPRODUCT(('5烧主抽电耗'!$A$3:$A$95&gt;=$B$1)*('5烧主抽电耗'!$A$3:$A$95&lt;=$D$1)*('5烧主抽电耗'!$F$3:$F$95=$A22)*('5烧主抽电耗'!$Q$3:$Q$95&gt;$E$18))</f>
        <v>#VALUE!</v>
      </c>
      <c r="F22" s="49" t="e">
        <f>(B22-D22-E22)/B22</f>
        <v>#VALUE!</v>
      </c>
      <c r="G22" s="47" t="e">
        <f>SUMPRODUCT(('5烧主抽电耗'!$A$3:$A$95&gt;=$B$1)*('5烧主抽电耗'!$A$3:$A$95&lt;=$D$1)*('5烧主抽电耗'!$F$3:$F$95=$A22),'5烧主抽电耗'!$S$3:$S$95)/SUMPRODUCT(('5烧主抽电耗'!$A$3:$A$95&gt;=$B$1)*('5烧主抽电耗'!$A$3:$A$95&lt;=$D$1)*('5烧主抽电耗'!$F$3:$F$95=$A22)*('5烧主抽电耗'!$S$3:$S$95&lt;&gt;0))</f>
        <v>#VALUE!</v>
      </c>
      <c r="H22" s="31" t="e">
        <f>SUMPRODUCT(('5烧主抽电耗'!$A$3:$A$95&gt;=$B$1)*('5烧主抽电耗'!$A$3:$A$95&lt;=$D$1)*('5烧主抽电耗'!$F$3:$F$95=$A22)*('5烧主抽电耗'!$S$3:$S$95&lt;$H$18))</f>
        <v>#VALUE!</v>
      </c>
      <c r="I22" s="31" t="e">
        <f>SUMPRODUCT(('5烧主抽电耗'!$A$3:$A$95&gt;=$B$1)*('5烧主抽电耗'!$A$3:$A$95&lt;=$D$1)*('5烧主抽电耗'!$F$3:$F$95=$A22)*('5烧主抽电耗'!$S$3:$S$95&gt;$I$18))</f>
        <v>#VALUE!</v>
      </c>
      <c r="J22" s="72" t="e">
        <f>(B22-H22-I22)/B22</f>
        <v>#VALUE!</v>
      </c>
      <c r="K22" s="73"/>
      <c r="L22" s="74"/>
      <c r="N22" s="66" t="s">
        <v>55</v>
      </c>
      <c r="O22" s="31" t="e">
        <f>SUMPRODUCT(('6烧主抽电耗'!$A$3:$A$95&gt;=$B$1)*('6烧主抽电耗'!$A$3:$A$95&lt;=$D$1)*('6烧主抽电耗'!$F$3:$F$95=$N22)*('6烧主抽电耗'!$Q$3:$Q$95&lt;&gt;""))</f>
        <v>#VALUE!</v>
      </c>
      <c r="P22" s="47" t="e">
        <f>SUMPRODUCT(('6烧主抽电耗'!$A$3:$A$95&gt;=$B$1)*('6烧主抽电耗'!$A$3:$A$95&lt;=$D$1)*('6烧主抽电耗'!$F$3:$F$95=$A22),'6烧主抽电耗'!$Q$3:$Q$95)/SUMPRODUCT(('6烧主抽电耗'!$A$3:$A$95&gt;=$B$1)*('6烧主抽电耗'!$A$3:$A$95&lt;=$D$1)*('6烧主抽电耗'!$F$3:$F$95=$A22)*('6烧主抽电耗'!$Q$3:$Q$95&lt;&gt;0))</f>
        <v>#VALUE!</v>
      </c>
      <c r="Q22" s="48" t="e">
        <f>SUMPRODUCT(('6烧主抽电耗'!$A$3:$A$95&gt;=$B$1)*('6烧主抽电耗'!$A$3:$A$95&lt;=$D$1)*('6烧主抽电耗'!$F$3:$F$95=$N22)*('6烧主抽电耗'!$Q$3:$Q$95&lt;$Q$18))</f>
        <v>#VALUE!</v>
      </c>
      <c r="R22" s="31" t="e">
        <f>SUMPRODUCT(('6烧主抽电耗'!$A$3:$A$95&gt;=$B$1)*('6烧主抽电耗'!$A$3:$A$95&lt;=$D$1)*('6烧主抽电耗'!$F$3:$F$95=$N22)*('6烧主抽电耗'!$Q$3:$Q$95&gt;$R$18))</f>
        <v>#VALUE!</v>
      </c>
      <c r="S22" s="49" t="e">
        <f>(O22-Q22-R22)/O22</f>
        <v>#VALUE!</v>
      </c>
      <c r="T22" s="47" t="e">
        <f>SUMPRODUCT(('6烧主抽电耗'!$A$3:$A$95&gt;=$B$1)*('6烧主抽电耗'!$A$3:$A$95&lt;=$D$1)*('6烧主抽电耗'!$F$3:$F$95=$A22),'6烧主抽电耗'!$S$3:$S$95)/SUMPRODUCT(('6烧主抽电耗'!$A$3:$A$95&gt;=$B$1)*('6烧主抽电耗'!$A$3:$A$95&lt;=$D$1)*('6烧主抽电耗'!$F$3:$F$95=$A22)*('6烧主抽电耗'!$S$3:$S$95&lt;&gt;0))</f>
        <v>#VALUE!</v>
      </c>
      <c r="U22" s="31" t="e">
        <f>SUMPRODUCT(('6烧主抽电耗'!$A$3:$A$95&gt;=$B$1)*('6烧主抽电耗'!$A$3:$A$95&lt;=$D$1)*('6烧主抽电耗'!$F$3:$F$95=$N22)*('6烧主抽电耗'!$S$3:$S$95&lt;$U$18))</f>
        <v>#VALUE!</v>
      </c>
      <c r="V22" s="31" t="e">
        <f>SUMPRODUCT(('6烧主抽电耗'!$A$3:$A$95&gt;=$B$1)*('6烧主抽电耗'!$A$3:$A$95&lt;=$D$1)*('6烧主抽电耗'!$F$3:$F$95=$N22)*('6烧主抽电耗'!$S$3:$S$95&gt;$V$18))</f>
        <v>#VALUE!</v>
      </c>
      <c r="W22" s="49" t="e">
        <f>(O22-U22-V22)/O22</f>
        <v>#VALUE!</v>
      </c>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ht="18.75" spans="1:256">
      <c r="A23" s="37" t="s">
        <v>185</v>
      </c>
      <c r="B23" s="31" t="e">
        <f>SUM(B19:B22)</f>
        <v>#VALUE!</v>
      </c>
      <c r="C23" s="47" t="e">
        <f>SUMPRODUCT(('5烧主抽电耗'!$A$3:$A$95&gt;=$B$1)*('5烧主抽电耗'!$A$3:$A$95&lt;=$D$1),'5烧主抽电耗'!$Q$3:$Q$95)/SUMPRODUCT(('5烧主抽电耗'!$A$3:$A$95&gt;=$B$1)*('5烧主抽电耗'!$A$3:$A$95&lt;=$D$1)*('5烧主抽电耗'!$Q$3:$Q$95&lt;&gt;0))</f>
        <v>#VALUE!</v>
      </c>
      <c r="D23" s="31" t="e">
        <f t="shared" ref="D23:I23" si="0">SUM(D19:D22)</f>
        <v>#VALUE!</v>
      </c>
      <c r="E23" s="31" t="e">
        <f t="shared" si="0"/>
        <v>#VALUE!</v>
      </c>
      <c r="F23" s="49" t="e">
        <f>(B23-D23-E23)/B23</f>
        <v>#VALUE!</v>
      </c>
      <c r="G23" s="47" t="e">
        <f>SUMPRODUCT(('5烧主抽电耗'!$A$3:$A$95&gt;=$B$1)*('5烧主抽电耗'!$A$3:$A$95&lt;=$D$1),'5烧主抽电耗'!$S$3:$S$95)/SUMPRODUCT(('5烧主抽电耗'!$A$3:$A$95&gt;=$B$1)*('5烧主抽电耗'!$A$3:$A$95&lt;=$D$1)*('5烧主抽电耗'!$S$3:$S$95&lt;&gt;0))</f>
        <v>#VALUE!</v>
      </c>
      <c r="H23" s="31" t="e">
        <f t="shared" si="0"/>
        <v>#VALUE!</v>
      </c>
      <c r="I23" s="31" t="e">
        <f t="shared" si="0"/>
        <v>#VALUE!</v>
      </c>
      <c r="J23" s="72" t="e">
        <f>(B23-H23-I23)/B23</f>
        <v>#VALUE!</v>
      </c>
      <c r="K23" s="73"/>
      <c r="L23" s="74"/>
      <c r="N23" s="69" t="s">
        <v>185</v>
      </c>
      <c r="O23" s="31" t="e">
        <f>SUM(O19:O22)</f>
        <v>#VALUE!</v>
      </c>
      <c r="P23" s="47" t="e">
        <f>SUMPRODUCT(('6烧主抽电耗'!$A$3:$A$95&gt;=$B$1)*('6烧主抽电耗'!$A$3:$A$95&lt;=$D$1),'6烧主抽电耗'!$Q$3:$Q$95)/SUMPRODUCT(('6烧主抽电耗'!$A$3:$A$95&gt;=$B$1)*('6烧主抽电耗'!$A$3:$A$95&lt;=$D$1)*('6烧主抽电耗'!$Q$3:$Q$95&lt;&gt;0))</f>
        <v>#VALUE!</v>
      </c>
      <c r="Q23" s="31" t="e">
        <f>SUM(Q19:Q22)</f>
        <v>#VALUE!</v>
      </c>
      <c r="R23" s="31" t="e">
        <f>SUM(R19:R22)</f>
        <v>#VALUE!</v>
      </c>
      <c r="S23" s="49" t="e">
        <f>(O23-Q23-R23)/O23</f>
        <v>#VALUE!</v>
      </c>
      <c r="T23" s="47" t="e">
        <f>SUMPRODUCT(('6烧主抽电耗'!$A$3:$A$95&gt;=$B$1)*('6烧主抽电耗'!$A$3:$A$95&lt;=$D$1),'6烧主抽电耗'!$S$3:$S$95)/SUMPRODUCT(('6烧主抽电耗'!$A$3:$A$95&gt;=$B$1)*('6烧主抽电耗'!$A$3:$A$95&lt;=$D$1)*('6烧主抽电耗'!$S$3:$S$95&lt;&gt;0))</f>
        <v>#VALUE!</v>
      </c>
      <c r="U23" s="31" t="e">
        <f>SUM(U19:U22)</f>
        <v>#VALUE!</v>
      </c>
      <c r="V23" s="31" t="e">
        <f>SUM(V19:V22)</f>
        <v>#VALUE!</v>
      </c>
      <c r="W23" s="49" t="e">
        <f>(O23-U23-V23)/O23</f>
        <v>#VALUE!</v>
      </c>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ht="21" customHeight="1" spans="1:21">
      <c r="A24" s="51"/>
      <c r="B24" s="51"/>
      <c r="C24" s="51"/>
      <c r="D24" s="51"/>
      <c r="E24" s="51"/>
      <c r="F24" s="51"/>
      <c r="G24" s="51"/>
      <c r="H24" s="51"/>
      <c r="I24" s="51"/>
      <c r="J24" s="51"/>
      <c r="N24" s="51"/>
      <c r="O24" s="51"/>
      <c r="P24" s="51"/>
      <c r="Q24" s="51"/>
      <c r="R24" s="51"/>
      <c r="S24" s="51"/>
      <c r="T24" s="51"/>
      <c r="U24" s="51"/>
    </row>
    <row r="25" ht="25.5" customHeight="1" spans="1:21">
      <c r="A25" s="20" t="s">
        <v>177</v>
      </c>
      <c r="B25" s="31"/>
      <c r="C25" s="43" t="s">
        <v>201</v>
      </c>
      <c r="D25" s="43"/>
      <c r="E25" s="43"/>
      <c r="F25" s="43" t="s">
        <v>202</v>
      </c>
      <c r="G25" s="43"/>
      <c r="H25" s="43"/>
      <c r="I25" s="51"/>
      <c r="J25" s="51"/>
      <c r="N25" s="60" t="s">
        <v>182</v>
      </c>
      <c r="O25" s="31"/>
      <c r="P25" s="43" t="s">
        <v>201</v>
      </c>
      <c r="Q25" s="43"/>
      <c r="R25" s="43"/>
      <c r="S25" s="43" t="s">
        <v>202</v>
      </c>
      <c r="T25" s="43"/>
      <c r="U25" s="43"/>
    </row>
    <row r="26" ht="32.25" customHeight="1" spans="1:21">
      <c r="A26" s="40" t="s">
        <v>8</v>
      </c>
      <c r="B26" s="29" t="s">
        <v>196</v>
      </c>
      <c r="C26" s="31" t="s">
        <v>197</v>
      </c>
      <c r="D26" s="44">
        <v>500</v>
      </c>
      <c r="E26" s="24" t="s">
        <v>198</v>
      </c>
      <c r="F26" s="31" t="s">
        <v>197</v>
      </c>
      <c r="G26" s="44">
        <v>500</v>
      </c>
      <c r="H26" s="24" t="s">
        <v>198</v>
      </c>
      <c r="I26" s="51"/>
      <c r="J26" s="51"/>
      <c r="N26" s="70" t="s">
        <v>8</v>
      </c>
      <c r="O26" s="29" t="s">
        <v>196</v>
      </c>
      <c r="P26" s="31" t="s">
        <v>197</v>
      </c>
      <c r="Q26" s="44">
        <v>500</v>
      </c>
      <c r="R26" s="24" t="s">
        <v>198</v>
      </c>
      <c r="S26" s="31" t="s">
        <v>197</v>
      </c>
      <c r="T26" s="44">
        <v>500</v>
      </c>
      <c r="U26" s="24" t="s">
        <v>198</v>
      </c>
    </row>
    <row r="27" ht="18.75" spans="1:21">
      <c r="A27" s="32" t="s">
        <v>188</v>
      </c>
      <c r="B27" s="31" t="e">
        <f>SUMPRODUCT(('5烧主抽电耗'!$A$3:$A$95&gt;=$B$1)*('5烧主抽电耗'!$A$3:$A$95&lt;=$D$1)*('5烧主抽电耗'!$F$3:$F$95=$A27)*('5烧主抽电耗'!$AA$3:$AA$95&lt;&gt;""))</f>
        <v>#VALUE!</v>
      </c>
      <c r="C27" s="54" t="e">
        <f>SUMPRODUCT(('5烧主抽电耗'!$A$3:$A$95&gt;=$B$1)*('5烧主抽电耗'!$A$3:$A$95&lt;=$D$1)*('5烧主抽电耗'!$F$3:$F$95=$A11),'5烧主抽电耗'!$AA$3:$AA$95)/SUMPRODUCT(('5烧主抽电耗'!$A$3:$A$95&gt;=$B$1)*('5烧主抽电耗'!$A$3:$A$95&lt;=$D$1)*('5烧主抽电耗'!$F$3:$F$95=$A11)*('5烧主抽电耗'!$AA$3:$AA$95&lt;&gt;0))</f>
        <v>#VALUE!</v>
      </c>
      <c r="D27" s="31" t="e">
        <f>SUMPRODUCT(('5烧主抽电耗'!$A$3:$A$95&gt;=$B$1)*('5烧主抽电耗'!$A$3:$A$95&lt;=$D$1)*('5烧主抽电耗'!$F$3:$F$95=$A11)*('5烧主抽电耗'!$AA$3:$AA$95&lt;$D$26))</f>
        <v>#VALUE!</v>
      </c>
      <c r="E27" s="49" t="e">
        <f>D27/B27</f>
        <v>#VALUE!</v>
      </c>
      <c r="F27" s="54" t="e">
        <f>SUMPRODUCT(('5烧主抽电耗'!$A$3:$A$95&gt;=$B$1)*('5烧主抽电耗'!$A$3:$A$95&lt;=$D$1)*('5烧主抽电耗'!$F$3:$F$95=$A11),'5烧主抽电耗'!$AB$3:$AB$95)/SUMPRODUCT(('5烧主抽电耗'!$A$3:$A$95&gt;=$B$1)*('5烧主抽电耗'!$A$3:$A$95&lt;=$D$1)*('5烧主抽电耗'!$F$3:$F$95=$A11)*('5烧主抽电耗'!$AB$3:$AB$95&lt;&gt;0))</f>
        <v>#VALUE!</v>
      </c>
      <c r="G27" s="31" t="e">
        <f>SUMPRODUCT(('5烧主抽电耗'!$A$3:$A$95&gt;=$B$1)*('5烧主抽电耗'!$A$3:$A$95&lt;=$D$1)*('5烧主抽电耗'!$F$3:$F$95=$A11)*('5烧主抽电耗'!$AB$3:$AB$95&lt;$G$26))</f>
        <v>#VALUE!</v>
      </c>
      <c r="H27" s="49" t="e">
        <f>G27/B27</f>
        <v>#VALUE!</v>
      </c>
      <c r="I27" s="51"/>
      <c r="J27" s="51"/>
      <c r="N27" s="66" t="s">
        <v>188</v>
      </c>
      <c r="O27" s="31" t="e">
        <f>SUMPRODUCT(('6烧主抽电耗'!$A$3:$A$95&gt;=$B$1)*('6烧主抽电耗'!$A$3:$A$95&lt;=$D$1)*('6烧主抽电耗'!$F$3:$F$95=$N27)*('6烧主抽电耗'!$AA$3:$AA$95&lt;&gt;""))</f>
        <v>#VALUE!</v>
      </c>
      <c r="P27" s="54" t="e">
        <f>SUMPRODUCT(('6烧主抽电耗'!$A$3:$A$95&gt;=$B$1)*('6烧主抽电耗'!$A$3:$A$95&lt;=$D$1)*('6烧主抽电耗'!$F$3:$F$95=$A11),'6烧主抽电耗'!$AA$3:$AA$95)/SUMPRODUCT(('6烧主抽电耗'!$A$3:$A$95&gt;=$B$1)*('6烧主抽电耗'!$A$3:$A$95&lt;=$D$1)*('6烧主抽电耗'!$F$3:$F$95=$A11)*('6烧主抽电耗'!$AA$3:$AA$95&lt;&gt;0))</f>
        <v>#VALUE!</v>
      </c>
      <c r="Q27" s="31" t="e">
        <f>SUMPRODUCT(('6烧主抽电耗'!$A$3:$A$95&gt;=$B$1)*('6烧主抽电耗'!$A$3:$A$95&lt;=$D$1)*('6烧主抽电耗'!$F$3:$F$95=$N11)*('6烧主抽电耗'!$AA$3:$AA$95&lt;$Q$26))</f>
        <v>#VALUE!</v>
      </c>
      <c r="R27" s="49" t="e">
        <f>Q27/O27</f>
        <v>#VALUE!</v>
      </c>
      <c r="S27" s="54" t="e">
        <f>SUMPRODUCT(('6烧主抽电耗'!$A$3:$A$95&gt;=$B$1)*('6烧主抽电耗'!$A$3:$A$95&lt;=$D$1)*('6烧主抽电耗'!$F$3:$F$95=$A11),'6烧主抽电耗'!$AB$3:$AB$95)/SUMPRODUCT(('6烧主抽电耗'!$A$3:$A$95&gt;=$B$1)*('6烧主抽电耗'!$A$3:$A$95&lt;=$D$1)*('6烧主抽电耗'!$F$3:$F$95=$A11)*('6烧主抽电耗'!$AB$3:$AB$95&lt;&gt;0))</f>
        <v>#VALUE!</v>
      </c>
      <c r="T27" s="31" t="e">
        <f>SUMPRODUCT(('6烧主抽电耗'!$A$3:$A$95&gt;=$B$1)*('6烧主抽电耗'!$A$3:$A$95&lt;=$D$1)*('6烧主抽电耗'!$F$3:$F$95=$N11)*('6烧主抽电耗'!$AB$3:$AB$95&lt;$T$26))</f>
        <v>#VALUE!</v>
      </c>
      <c r="U27" s="49" t="e">
        <f>T27/O27</f>
        <v>#VALUE!</v>
      </c>
    </row>
    <row r="28" ht="18.75" spans="1:21">
      <c r="A28" s="32" t="s">
        <v>189</v>
      </c>
      <c r="B28" s="31" t="e">
        <f>B12</f>
        <v>#VALUE!</v>
      </c>
      <c r="C28" s="54" t="e">
        <f>SUMPRODUCT(('5烧主抽电耗'!$A$3:$A$95&gt;=$B$1)*('5烧主抽电耗'!$A$3:$A$95&lt;=$D$1)*('5烧主抽电耗'!$F$3:$F$95=$A12),'5烧主抽电耗'!$AA$3:$AA$95)/SUMPRODUCT(('5烧主抽电耗'!$A$3:$A$95&gt;=$B$1)*('5烧主抽电耗'!$A$3:$A$95&lt;=$D$1)*('5烧主抽电耗'!$F$3:$F$95=$A12)*('5烧主抽电耗'!$AA$3:$AA$95&lt;&gt;0))</f>
        <v>#VALUE!</v>
      </c>
      <c r="D28" s="31" t="e">
        <f>SUMPRODUCT(('5烧主抽电耗'!$A$3:$A$95&gt;=$B$1)*('5烧主抽电耗'!$A$3:$A$95&lt;=$D$1)*('5烧主抽电耗'!$F$3:$F$95=$A12)*('5烧主抽电耗'!$AA$3:$AA$95&lt;$D$26))</f>
        <v>#VALUE!</v>
      </c>
      <c r="E28" s="49" t="e">
        <f>D28/B28</f>
        <v>#VALUE!</v>
      </c>
      <c r="F28" s="54" t="e">
        <f>SUMPRODUCT(('5烧主抽电耗'!$A$3:$A$95&gt;=$B$1)*('5烧主抽电耗'!$A$3:$A$95&lt;=$D$1)*('5烧主抽电耗'!$F$3:$F$95=$A12),'5烧主抽电耗'!$AB$3:$AB$95)/SUMPRODUCT(('5烧主抽电耗'!$A$3:$A$95&gt;=$B$1)*('5烧主抽电耗'!$A$3:$A$95&lt;=$D$1)*('5烧主抽电耗'!$F$3:$F$95=$A12)*('5烧主抽电耗'!$AB$3:$AB$95&lt;&gt;0))</f>
        <v>#VALUE!</v>
      </c>
      <c r="G28" s="31" t="e">
        <f>SUMPRODUCT(('5烧主抽电耗'!$A$3:$A$95&gt;=$B$1)*('5烧主抽电耗'!$A$3:$A$95&lt;=$D$1)*('5烧主抽电耗'!$F$3:$F$95=$A12)*('5烧主抽电耗'!$AB$3:$AB$95&lt;$G$26))</f>
        <v>#VALUE!</v>
      </c>
      <c r="H28" s="49" t="e">
        <f>G28/B28</f>
        <v>#VALUE!</v>
      </c>
      <c r="I28" s="51"/>
      <c r="J28" s="51"/>
      <c r="N28" s="66" t="s">
        <v>189</v>
      </c>
      <c r="O28" s="31" t="e">
        <f>SUMPRODUCT(('6烧主抽电耗'!$A$3:$A$95&gt;=$B$1)*('6烧主抽电耗'!$A$3:$A$95&lt;=$D$1)*('6烧主抽电耗'!$F$3:$F$95=$N28)*('6烧主抽电耗'!$AA$3:$AA$95&lt;&gt;""))</f>
        <v>#VALUE!</v>
      </c>
      <c r="P28" s="54" t="e">
        <f>SUMPRODUCT(('6烧主抽电耗'!$A$3:$A$95&gt;=$B$1)*('6烧主抽电耗'!$A$3:$A$95&lt;=$D$1)*('6烧主抽电耗'!$F$3:$F$95=$A12),'6烧主抽电耗'!$AA$3:$AA$95)/SUMPRODUCT(('6烧主抽电耗'!$A$3:$A$95&gt;=$B$1)*('6烧主抽电耗'!$A$3:$A$95&lt;=$D$1)*('6烧主抽电耗'!$F$3:$F$95=$A12)*('6烧主抽电耗'!$AA$3:$AA$95&lt;&gt;0))</f>
        <v>#VALUE!</v>
      </c>
      <c r="Q28" s="31" t="e">
        <f>SUMPRODUCT(('6烧主抽电耗'!$A$3:$A$95&gt;=$B$1)*('6烧主抽电耗'!$A$3:$A$95&lt;=$D$1)*('6烧主抽电耗'!$F$3:$F$95=$N12)*('6烧主抽电耗'!$AA$3:$AA$95&lt;$Q$26))</f>
        <v>#VALUE!</v>
      </c>
      <c r="R28" s="49" t="e">
        <f>Q28/O28</f>
        <v>#VALUE!</v>
      </c>
      <c r="S28" s="54" t="e">
        <f>SUMPRODUCT(('6烧主抽电耗'!$A$3:$A$95&gt;=$B$1)*('6烧主抽电耗'!$A$3:$A$95&lt;=$D$1)*('6烧主抽电耗'!$F$3:$F$95=$A12),'6烧主抽电耗'!$AB$3:$AB$95)/SUMPRODUCT(('6烧主抽电耗'!$A$3:$A$95&gt;=$B$1)*('6烧主抽电耗'!$A$3:$A$95&lt;=$D$1)*('6烧主抽电耗'!$F$3:$F$95=$A12)*('6烧主抽电耗'!$AB$3:$AB$95&lt;&gt;0))</f>
        <v>#VALUE!</v>
      </c>
      <c r="T28" s="31" t="e">
        <f>SUMPRODUCT(('6烧主抽电耗'!$A$3:$A$95&gt;=$B$1)*('6烧主抽电耗'!$A$3:$A$95&lt;=$D$1)*('6烧主抽电耗'!$F$3:$F$95=$N12)*('6烧主抽电耗'!$AB$3:$AB$95&lt;$T$26))</f>
        <v>#VALUE!</v>
      </c>
      <c r="U28" s="49" t="e">
        <f>T28/O28</f>
        <v>#VALUE!</v>
      </c>
    </row>
    <row r="29" ht="18.75" spans="1:21">
      <c r="A29" s="32" t="s">
        <v>56</v>
      </c>
      <c r="B29" s="31" t="e">
        <f>B13</f>
        <v>#VALUE!</v>
      </c>
      <c r="C29" s="54" t="e">
        <f>SUMPRODUCT(('5烧主抽电耗'!$A$3:$A$95&gt;=$B$1)*('5烧主抽电耗'!$A$3:$A$95&lt;=$D$1)*('5烧主抽电耗'!$F$3:$F$95=$A13),'5烧主抽电耗'!$AA$3:$AA$95)/SUMPRODUCT(('5烧主抽电耗'!$A$3:$A$95&gt;=$B$1)*('5烧主抽电耗'!$A$3:$A$95&lt;=$D$1)*('5烧主抽电耗'!$F$3:$F$95=$A13)*('5烧主抽电耗'!$AA$3:$AA$95&lt;&gt;0))</f>
        <v>#VALUE!</v>
      </c>
      <c r="D29" s="31" t="e">
        <f>SUMPRODUCT(('5烧主抽电耗'!$A$3:$A$95&gt;=$B$1)*('5烧主抽电耗'!$A$3:$A$95&lt;=$D$1)*('5烧主抽电耗'!$F$3:$F$95=$A13)*('5烧主抽电耗'!$AA$3:$AA$95&lt;$D$26))</f>
        <v>#VALUE!</v>
      </c>
      <c r="E29" s="49" t="e">
        <f>D29/B29</f>
        <v>#VALUE!</v>
      </c>
      <c r="F29" s="54" t="e">
        <f>SUMPRODUCT(('5烧主抽电耗'!$A$3:$A$95&gt;=$B$1)*('5烧主抽电耗'!$A$3:$A$95&lt;=$D$1)*('5烧主抽电耗'!$F$3:$F$95=$A13),'5烧主抽电耗'!$AB$3:$AB$95)/SUMPRODUCT(('5烧主抽电耗'!$A$3:$A$95&gt;=$B$1)*('5烧主抽电耗'!$A$3:$A$95&lt;=$D$1)*('5烧主抽电耗'!$F$3:$F$95=$A13)*('5烧主抽电耗'!$AB$3:$AB$95&lt;&gt;0))</f>
        <v>#VALUE!</v>
      </c>
      <c r="G29" s="31" t="e">
        <f>SUMPRODUCT(('5烧主抽电耗'!$A$3:$A$95&gt;=$B$1)*('5烧主抽电耗'!$A$3:$A$95&lt;=$D$1)*('5烧主抽电耗'!$F$3:$F$95=$A13)*('5烧主抽电耗'!$AB$3:$AB$95&lt;$G$26))</f>
        <v>#VALUE!</v>
      </c>
      <c r="H29" s="49" t="e">
        <f>G29/B29</f>
        <v>#VALUE!</v>
      </c>
      <c r="I29" s="51"/>
      <c r="J29" s="51"/>
      <c r="N29" s="66" t="s">
        <v>56</v>
      </c>
      <c r="O29" s="31" t="e">
        <f>SUMPRODUCT(('6烧主抽电耗'!$A$3:$A$95&gt;=$B$1)*('6烧主抽电耗'!$A$3:$A$95&lt;=$D$1)*('6烧主抽电耗'!$F$3:$F$95=$N29)*('6烧主抽电耗'!$AA$3:$AA$95&lt;&gt;""))</f>
        <v>#VALUE!</v>
      </c>
      <c r="P29" s="54" t="e">
        <f>SUMPRODUCT(('6烧主抽电耗'!$A$3:$A$95&gt;=$B$1)*('6烧主抽电耗'!$A$3:$A$95&lt;=$D$1)*('6烧主抽电耗'!$F$3:$F$95=$A13),'6烧主抽电耗'!$AA$3:$AA$95)/SUMPRODUCT(('6烧主抽电耗'!$A$3:$A$95&gt;=$B$1)*('6烧主抽电耗'!$A$3:$A$95&lt;=$D$1)*('6烧主抽电耗'!$F$3:$F$95=$A13)*('6烧主抽电耗'!$AA$3:$AA$95&lt;&gt;0))</f>
        <v>#VALUE!</v>
      </c>
      <c r="Q29" s="31" t="e">
        <f>SUMPRODUCT(('6烧主抽电耗'!$A$3:$A$95&gt;=$B$1)*('6烧主抽电耗'!$A$3:$A$95&lt;=$D$1)*('6烧主抽电耗'!$F$3:$F$95=$N13)*('6烧主抽电耗'!$AA$3:$AA$95&lt;$Q$26))</f>
        <v>#VALUE!</v>
      </c>
      <c r="R29" s="49" t="e">
        <f>Q29/O29</f>
        <v>#VALUE!</v>
      </c>
      <c r="S29" s="54" t="e">
        <f>SUMPRODUCT(('6烧主抽电耗'!$A$3:$A$95&gt;=$B$1)*('6烧主抽电耗'!$A$3:$A$95&lt;=$D$1)*('6烧主抽电耗'!$F$3:$F$95=$A13),'6烧主抽电耗'!$AB$3:$AB$95)/SUMPRODUCT(('6烧主抽电耗'!$A$3:$A$95&gt;=$B$1)*('6烧主抽电耗'!$A$3:$A$95&lt;=$D$1)*('6烧主抽电耗'!$F$3:$F$95=$A13)*('6烧主抽电耗'!$AB$3:$AB$95&lt;&gt;0))</f>
        <v>#VALUE!</v>
      </c>
      <c r="T29" s="31" t="e">
        <f>SUMPRODUCT(('6烧主抽电耗'!$A$3:$A$95&gt;=$B$1)*('6烧主抽电耗'!$A$3:$A$95&lt;=$D$1)*('6烧主抽电耗'!$F$3:$F$95=$N13)*('6烧主抽电耗'!$AB$3:$AB$95&lt;$T$26))</f>
        <v>#VALUE!</v>
      </c>
      <c r="U29" s="49" t="e">
        <f>T29/O29</f>
        <v>#VALUE!</v>
      </c>
    </row>
    <row r="30" ht="18.75" spans="1:21">
      <c r="A30" s="32" t="s">
        <v>55</v>
      </c>
      <c r="B30" s="31" t="e">
        <f>B14</f>
        <v>#VALUE!</v>
      </c>
      <c r="C30" s="54" t="e">
        <f>SUMPRODUCT(('5烧主抽电耗'!$A$3:$A$95&gt;=$B$1)*('5烧主抽电耗'!$A$3:$A$95&lt;=$D$1)*('5烧主抽电耗'!$F$3:$F$95=$A14),'5烧主抽电耗'!$AA$3:$AA$95)/SUMPRODUCT(('5烧主抽电耗'!$A$3:$A$95&gt;=$B$1)*('5烧主抽电耗'!$A$3:$A$95&lt;=$D$1)*('5烧主抽电耗'!$F$3:$F$95=$A14)*('5烧主抽电耗'!$AA$3:$AA$95&lt;&gt;0))</f>
        <v>#VALUE!</v>
      </c>
      <c r="D30" s="31" t="e">
        <f>SUMPRODUCT(('5烧主抽电耗'!$A$3:$A$95&gt;=$B$1)*('5烧主抽电耗'!$A$3:$A$95&lt;=$D$1)*('5烧主抽电耗'!$F$3:$F$95=$A14)*('5烧主抽电耗'!$AA$3:$AA$95&lt;$D$26))</f>
        <v>#VALUE!</v>
      </c>
      <c r="E30" s="49" t="e">
        <f>D30/B30</f>
        <v>#VALUE!</v>
      </c>
      <c r="F30" s="54" t="e">
        <f>SUMPRODUCT(('5烧主抽电耗'!$A$3:$A$95&gt;=$B$1)*('5烧主抽电耗'!$A$3:$A$95&lt;=$D$1)*('5烧主抽电耗'!$F$3:$F$95=$A14),'5烧主抽电耗'!$AB$3:$AB$95)/SUMPRODUCT(('5烧主抽电耗'!$A$3:$A$95&gt;=$B$1)*('5烧主抽电耗'!$A$3:$A$95&lt;=$D$1)*('5烧主抽电耗'!$F$3:$F$95=$A14)*('5烧主抽电耗'!$AB$3:$AB$95&lt;&gt;0))</f>
        <v>#VALUE!</v>
      </c>
      <c r="G30" s="31" t="e">
        <f>SUMPRODUCT(('5烧主抽电耗'!$A$3:$A$95&gt;=$B$1)*('5烧主抽电耗'!$A$3:$A$95&lt;=$D$1)*('5烧主抽电耗'!$F$3:$F$95=$A14)*('5烧主抽电耗'!$AB$3:$AB$95&lt;$G$26))</f>
        <v>#VALUE!</v>
      </c>
      <c r="H30" s="49" t="e">
        <f>G30/B30</f>
        <v>#VALUE!</v>
      </c>
      <c r="I30" s="51"/>
      <c r="J30" s="51"/>
      <c r="N30" s="66" t="s">
        <v>55</v>
      </c>
      <c r="O30" s="31" t="e">
        <f>SUMPRODUCT(('6烧主抽电耗'!$A$3:$A$95&gt;=$B$1)*('6烧主抽电耗'!$A$3:$A$95&lt;=$D$1)*('6烧主抽电耗'!$F$3:$F$95=$N30)*('6烧主抽电耗'!$AA$3:$AA$95&lt;&gt;""))</f>
        <v>#VALUE!</v>
      </c>
      <c r="P30" s="54" t="e">
        <f>SUMPRODUCT(('6烧主抽电耗'!$A$3:$A$95&gt;=$B$1)*('6烧主抽电耗'!$A$3:$A$95&lt;=$D$1)*('6烧主抽电耗'!$F$3:$F$95=$A14),'6烧主抽电耗'!$AA$3:$AA$95)/SUMPRODUCT(('6烧主抽电耗'!$A$3:$A$95&gt;=$B$1)*('6烧主抽电耗'!$A$3:$A$95&lt;=$D$1)*('6烧主抽电耗'!$F$3:$F$95=$A14)*('6烧主抽电耗'!$AA$3:$AA$95&lt;&gt;0))</f>
        <v>#VALUE!</v>
      </c>
      <c r="Q30" s="31" t="e">
        <f>SUMPRODUCT(('6烧主抽电耗'!$A$3:$A$95&gt;=$B$1)*('6烧主抽电耗'!$A$3:$A$95&lt;=$D$1)*('6烧主抽电耗'!$F$3:$F$95=$N14)*('6烧主抽电耗'!$AA$3:$AA$95&lt;$Q$26))</f>
        <v>#VALUE!</v>
      </c>
      <c r="R30" s="49" t="e">
        <f>Q30/O30</f>
        <v>#VALUE!</v>
      </c>
      <c r="S30" s="54" t="e">
        <f>SUMPRODUCT(('6烧主抽电耗'!$A$3:$A$95&gt;=$B$1)*('6烧主抽电耗'!$A$3:$A$95&lt;=$D$1)*('6烧主抽电耗'!$F$3:$F$95=$A14),'6烧主抽电耗'!$AB$3:$AB$95)/SUMPRODUCT(('6烧主抽电耗'!$A$3:$A$95&gt;=$B$1)*('6烧主抽电耗'!$A$3:$A$95&lt;=$D$1)*('6烧主抽电耗'!$F$3:$F$95=$A14)*('6烧主抽电耗'!$AB$3:$AB$95&lt;&gt;0))</f>
        <v>#VALUE!</v>
      </c>
      <c r="T30" s="31" t="e">
        <f>SUMPRODUCT(('6烧主抽电耗'!$A$3:$A$95&gt;=$B$1)*('6烧主抽电耗'!$A$3:$A$95&lt;=$D$1)*('6烧主抽电耗'!$F$3:$F$95=$N14)*('6烧主抽电耗'!$AB$3:$AB$95&lt;$T$26))</f>
        <v>#VALUE!</v>
      </c>
      <c r="U30" s="49" t="e">
        <f>T30/O30</f>
        <v>#VALUE!</v>
      </c>
    </row>
    <row r="31" ht="18.75" spans="1:21">
      <c r="A31" s="37" t="s">
        <v>185</v>
      </c>
      <c r="B31" s="31" t="e">
        <f t="shared" ref="B31:G31" si="1">SUM(B27:B30)</f>
        <v>#VALUE!</v>
      </c>
      <c r="C31" s="54" t="e">
        <f>SUMPRODUCT(('5烧主抽电耗'!$A$3:$A$95&gt;=$B$1)*('5烧主抽电耗'!$A$3:$A$95&lt;=$D$1),'5烧主抽电耗'!$AA$3:$AA$95)/SUMPRODUCT(('5烧主抽电耗'!$A$3:$A$95&gt;=$B$1)*('5烧主抽电耗'!$A$3:$A$95&lt;=$D$1)*('5烧主抽电耗'!$AA$3:$AA$95&lt;&gt;0))</f>
        <v>#VALUE!</v>
      </c>
      <c r="D31" s="31" t="e">
        <f t="shared" si="1"/>
        <v>#VALUE!</v>
      </c>
      <c r="E31" s="49" t="e">
        <f>D31/B31</f>
        <v>#VALUE!</v>
      </c>
      <c r="F31" s="54" t="e">
        <f>SUMPRODUCT(('5烧主抽电耗'!$A$3:$A$95&gt;=$B$1)*('5烧主抽电耗'!$A$3:$A$95&lt;=$D$1),'5烧主抽电耗'!$AB$3:$AB$95)/SUMPRODUCT(('5烧主抽电耗'!$A$3:$A$95&gt;=$B$1)*('5烧主抽电耗'!$A$3:$A$95&lt;=$D$1)*('5烧主抽电耗'!$AB$3:$AB$95&lt;&gt;0))</f>
        <v>#VALUE!</v>
      </c>
      <c r="G31" s="31" t="e">
        <f t="shared" si="1"/>
        <v>#VALUE!</v>
      </c>
      <c r="H31" s="49" t="e">
        <f>G31/B31</f>
        <v>#VALUE!</v>
      </c>
      <c r="I31" s="51"/>
      <c r="J31" s="51"/>
      <c r="N31" s="69" t="s">
        <v>185</v>
      </c>
      <c r="O31" s="31" t="e">
        <f t="shared" ref="O31:T31" si="2">SUM(O27:O30)</f>
        <v>#VALUE!</v>
      </c>
      <c r="P31" s="54" t="e">
        <f>SUMPRODUCT(('6烧主抽电耗'!$A$3:$A$95&gt;=$B$1)*('6烧主抽电耗'!$A$3:$A$95&lt;=$D$1),'6烧主抽电耗'!$AA$3:$AA$95)/SUMPRODUCT(('6烧主抽电耗'!$A$3:$A$95&gt;=$B$1)*('6烧主抽电耗'!$A$3:$A$95&lt;=$D$1)*('6烧主抽电耗'!$AA$3:$AA$95&lt;&gt;0))</f>
        <v>#VALUE!</v>
      </c>
      <c r="Q31" s="31" t="e">
        <f t="shared" si="2"/>
        <v>#VALUE!</v>
      </c>
      <c r="R31" s="49" t="e">
        <f>Q31/O31</f>
        <v>#VALUE!</v>
      </c>
      <c r="S31" s="54" t="e">
        <f>SUMPRODUCT(('6烧主抽电耗'!$A$3:$A$95&gt;=$B$1)*('6烧主抽电耗'!$A$3:$A$95&lt;=$D$1),'6烧主抽电耗'!$AB$3:$AB$95)/SUMPRODUCT(('6烧主抽电耗'!$A$3:$A$95&gt;=$B$1)*('6烧主抽电耗'!$A$3:$A$95&lt;=$D$1)*('6烧主抽电耗'!$AB$3:$AB$95&lt;&gt;0))</f>
        <v>#VALUE!</v>
      </c>
      <c r="T31" s="31" t="e">
        <f t="shared" si="2"/>
        <v>#VALUE!</v>
      </c>
      <c r="U31" s="49" t="e">
        <f>T31/O31</f>
        <v>#VALUE!</v>
      </c>
    </row>
    <row r="32" ht="17.25" customHeight="1" spans="1:21">
      <c r="A32" s="51"/>
      <c r="B32" s="51"/>
      <c r="C32" s="51"/>
      <c r="D32" s="51"/>
      <c r="E32" s="51"/>
      <c r="F32" s="51"/>
      <c r="G32" s="51"/>
      <c r="H32" s="51"/>
      <c r="I32" s="51"/>
      <c r="J32" s="51"/>
      <c r="N32" s="51"/>
      <c r="O32" s="51"/>
      <c r="P32" s="51"/>
      <c r="Q32" s="51"/>
      <c r="R32" s="51"/>
      <c r="S32" s="51"/>
      <c r="T32" s="51"/>
      <c r="U32" s="51"/>
    </row>
    <row r="33" ht="18.75" spans="1:21">
      <c r="A33" s="20" t="s">
        <v>177</v>
      </c>
      <c r="B33" s="55" t="s">
        <v>6</v>
      </c>
      <c r="C33" s="55"/>
      <c r="D33" s="55" t="s">
        <v>7</v>
      </c>
      <c r="E33" s="55"/>
      <c r="F33" s="51"/>
      <c r="G33" s="51"/>
      <c r="H33" s="51"/>
      <c r="I33" s="51"/>
      <c r="J33" s="51"/>
      <c r="N33" s="60" t="s">
        <v>182</v>
      </c>
      <c r="O33" s="55" t="s">
        <v>6</v>
      </c>
      <c r="P33" s="55"/>
      <c r="Q33" s="55" t="s">
        <v>7</v>
      </c>
      <c r="R33" s="55"/>
      <c r="S33" s="51"/>
      <c r="T33" s="51"/>
      <c r="U33" s="51"/>
    </row>
    <row r="34" ht="20.25" customHeight="1" spans="1:21">
      <c r="A34" s="28" t="s">
        <v>14</v>
      </c>
      <c r="B34" s="24" t="s">
        <v>183</v>
      </c>
      <c r="C34" s="24" t="s">
        <v>184</v>
      </c>
      <c r="D34" s="24" t="s">
        <v>183</v>
      </c>
      <c r="E34" s="24" t="s">
        <v>184</v>
      </c>
      <c r="F34" s="51"/>
      <c r="G34" s="51"/>
      <c r="H34" s="51"/>
      <c r="I34" s="51"/>
      <c r="J34" s="51"/>
      <c r="N34" s="63" t="s">
        <v>14</v>
      </c>
      <c r="O34" s="24" t="s">
        <v>183</v>
      </c>
      <c r="P34" s="24" t="s">
        <v>184</v>
      </c>
      <c r="Q34" s="24" t="s">
        <v>183</v>
      </c>
      <c r="R34" s="24" t="s">
        <v>184</v>
      </c>
      <c r="S34" s="51"/>
      <c r="T34" s="51"/>
      <c r="U34" s="51"/>
    </row>
    <row r="35" ht="18.75" spans="1:21">
      <c r="A35" s="32" t="s">
        <v>188</v>
      </c>
      <c r="B35" s="56" t="e">
        <f>SUMPRODUCT((主抽数据!$AU$5:$AU$97&gt;=$B$1)*(主抽数据!$AU$5:$AU$97&lt;=$D$1)*(主抽数据!$AV$5:$AV$97=$A35),主抽数据!I$5:I$97)/SUMPRODUCT((主抽数据!$AU$5:$AU$97&gt;=$B$1)*(主抽数据!$AU$5:$AU$97&lt;=$D$1)*(主抽数据!$AV$5:$AV$97=$A35)*(主抽数据!I$5:I$97&gt;0))</f>
        <v>#VALUE!</v>
      </c>
      <c r="C35" s="56" t="e">
        <f>SUMPRODUCT((主抽数据!$AU$5:$AU$97&gt;=$B$1)*(主抽数据!$AU$5:$AU$97&lt;=$D$1)*(主抽数据!$AV$5:$AV$97=$A35),主抽数据!J$5:J$97)/SUMPRODUCT((主抽数据!$AU$5:$AU$97&gt;=$B$1)*(主抽数据!$AU$5:$AU$97&lt;=$D$1)*(主抽数据!$AV$5:$AV$97=$A35)*(主抽数据!J$5:J$97&gt;0))</f>
        <v>#VALUE!</v>
      </c>
      <c r="D35" s="56" t="e">
        <f>SUMPRODUCT((主抽数据!$AU$5:$AU$97&gt;=$B$1)*(主抽数据!$AU$5:$AU$97&lt;=$D$1)*(主抽数据!$AV$5:$AV$97=$A35),主抽数据!K$5:K$97)/SUMPRODUCT((主抽数据!$AU$5:$AU$97&gt;=$B$1)*(主抽数据!$AU$5:$AU$97&lt;=$D$1)*(主抽数据!$AV$5:$AV$97=$A35)*(主抽数据!K$5:K$97&gt;0))</f>
        <v>#VALUE!</v>
      </c>
      <c r="E35" s="56" t="e">
        <f>SUMPRODUCT((主抽数据!$AU$5:$AU$97&gt;=$B$1)*(主抽数据!$AU$5:$AU$97&lt;=$D$1)*(主抽数据!$AV$5:$AV$97=$A35),主抽数据!L$5:L$97)/SUMPRODUCT((主抽数据!$AU$5:$AU$97&gt;=$B$1)*(主抽数据!$AU$5:$AU$97&lt;=$D$1)*(主抽数据!$AV$5:$AV$97=$A35)*(主抽数据!L$5:L$97&gt;0))</f>
        <v>#VALUE!</v>
      </c>
      <c r="F35" s="51"/>
      <c r="G35" s="51"/>
      <c r="H35" s="51"/>
      <c r="I35" s="51"/>
      <c r="J35" s="51"/>
      <c r="N35" s="66" t="s">
        <v>188</v>
      </c>
      <c r="O35" s="56" t="e">
        <f>SUMPRODUCT((主抽数据!$AU$5:$AU$97&gt;=$B$1)*(主抽数据!$AU$5:$AU$97&lt;=$D$1)*(主抽数据!$AV$5:$AV$97=$N35),主抽数据!X$5:X$98)/SUMPRODUCT((主抽数据!$AU$5:$AU$97&gt;=$B$1)*(主抽数据!$AU$5:$AU$97&lt;=$D$1)*(主抽数据!$AV$5:$AV$97=$N35)*(主抽数据!X$5:X$98&gt;0))</f>
        <v>#VALUE!</v>
      </c>
      <c r="P35" s="56" t="e">
        <f>SUMPRODUCT((主抽数据!$AU$5:$AU$97&gt;=$B$1)*(主抽数据!$AU$5:$AU$97&lt;=$D$1)*(主抽数据!$AV$5:$AV$97=$N35),主抽数据!Y$5:Y$98)/SUMPRODUCT((主抽数据!$AU$5:$AU$97&gt;=$B$1)*(主抽数据!$AU$5:$AU$97&lt;=$D$1)*(主抽数据!$AV$5:$AV$97=$N35)*(主抽数据!Y$5:Y$98&gt;0))</f>
        <v>#VALUE!</v>
      </c>
      <c r="Q35" s="56" t="e">
        <f>SUMPRODUCT((主抽数据!$AU$5:$AU$97&gt;=$B$1)*(主抽数据!$AU$5:$AU$97&lt;=$D$1)*(主抽数据!$AV$5:$AV$97=$N35),主抽数据!Z$5:Z$98)/SUMPRODUCT((主抽数据!$AU$5:$AU$97&gt;=$B$1)*(主抽数据!$AU$5:$AU$97&lt;=$D$1)*(主抽数据!$AV$5:$AV$97=$N35)*(主抽数据!Z$5:Z$98&gt;0))</f>
        <v>#VALUE!</v>
      </c>
      <c r="R35" s="56" t="e">
        <f>SUMPRODUCT((主抽数据!$AU$5:$AU$97&gt;=$B$1)*(主抽数据!$AU$5:$AU$97&lt;=$D$1)*(主抽数据!$AV$5:$AV$97=$N35),主抽数据!AA$5:AA$98)/SUMPRODUCT((主抽数据!$AU$5:$AU$97&gt;=$B$1)*(主抽数据!$AU$5:$AU$97&lt;=$D$1)*(主抽数据!$AV$5:$AV$97=$N35)*(主抽数据!AA$5:AA$98&gt;0))</f>
        <v>#VALUE!</v>
      </c>
      <c r="S35" s="51"/>
      <c r="T35" s="51"/>
      <c r="U35" s="51"/>
    </row>
    <row r="36" ht="18.75" spans="1:21">
      <c r="A36" s="32" t="s">
        <v>189</v>
      </c>
      <c r="B36" s="56" t="e">
        <f>SUMPRODUCT((主抽数据!$AU$5:$AU$97&gt;=$B$1)*(主抽数据!$AU$5:$AU$97&lt;=$D$1)*(主抽数据!$AV$5:$AV$97=$A36),主抽数据!$I$5:$I$97)/SUMPRODUCT((主抽数据!$AU$5:$AU$97&gt;=$B$1)*(主抽数据!$AU$5:$AU$97&lt;=$D$1)*(主抽数据!$AV$5:$AV$97=$A36)*(主抽数据!$I$5:$I$97&gt;0))</f>
        <v>#VALUE!</v>
      </c>
      <c r="C36" s="56" t="e">
        <f>SUMPRODUCT((主抽数据!$AU$5:$AU$97&gt;=$B$1)*(主抽数据!$AU$5:$AU$97&lt;=$D$1)*(主抽数据!$AV$5:$AV$97=$A36),主抽数据!J$5:J$97)/SUMPRODUCT((主抽数据!$AU$5:$AU$97&gt;=$B$1)*(主抽数据!$AU$5:$AU$97&lt;=$D$1)*(主抽数据!$AV$5:$AV$97=$A36)*(主抽数据!J$5:J$97&gt;0))</f>
        <v>#VALUE!</v>
      </c>
      <c r="D36" s="56" t="e">
        <f>SUMPRODUCT((主抽数据!$AU$5:$AU$97&gt;=$B$1)*(主抽数据!$AU$5:$AU$97&lt;=$D$1)*(主抽数据!$AV$5:$AV$97=$A36),主抽数据!$K$5:$K$97)/SUMPRODUCT((主抽数据!$AU$5:$AU$97&gt;=$B$1)*(主抽数据!$AU$5:$AU$97&lt;=$D$1)*(主抽数据!$AV$5:$AV$97=$A36)*(主抽数据!$K$5:$K$97&gt;0))</f>
        <v>#VALUE!</v>
      </c>
      <c r="E36" s="56" t="e">
        <f>SUMPRODUCT((主抽数据!$AU$5:$AU$97&gt;=$B$1)*(主抽数据!$AU$5:$AU$97&lt;=$D$1)*(主抽数据!$AV$5:$AV$97=$A36),主抽数据!L$5:L$97)/SUMPRODUCT((主抽数据!$AU$5:$AU$97&gt;=$B$1)*(主抽数据!$AU$5:$AU$97&lt;=$D$1)*(主抽数据!$AV$5:$AV$97=$A36)*(主抽数据!L$5:L$97&gt;0))</f>
        <v>#VALUE!</v>
      </c>
      <c r="F36" s="51"/>
      <c r="G36" s="51"/>
      <c r="H36" s="51"/>
      <c r="I36" s="51"/>
      <c r="J36" s="51"/>
      <c r="N36" s="66" t="s">
        <v>189</v>
      </c>
      <c r="O36" s="56" t="e">
        <f>SUMPRODUCT((主抽数据!$AU$5:$AU$97&gt;=$B$1)*(主抽数据!$AU$5:$AU$97&lt;=$D$1)*(主抽数据!$AV$5:$AV$97=$N36),主抽数据!X$5:X$98)/SUMPRODUCT((主抽数据!$AU$5:$AU$97&gt;=$B$1)*(主抽数据!$AU$5:$AU$97&lt;=$D$1)*(主抽数据!$AV$5:$AV$97=$N36)*(主抽数据!X$5:X$98&gt;0))</f>
        <v>#VALUE!</v>
      </c>
      <c r="P36" s="56" t="e">
        <f>SUMPRODUCT((主抽数据!$AU$5:$AU$97&gt;=$B$1)*(主抽数据!$AU$5:$AU$97&lt;=$D$1)*(主抽数据!$AV$5:$AV$97=$N36),主抽数据!Y$5:Y$98)/SUMPRODUCT((主抽数据!$AU$5:$AU$97&gt;=$B$1)*(主抽数据!$AU$5:$AU$97&lt;=$D$1)*(主抽数据!$AV$5:$AV$97=$N36)*(主抽数据!Y$5:Y$98&gt;0))</f>
        <v>#VALUE!</v>
      </c>
      <c r="Q36" s="56" t="e">
        <f>SUMPRODUCT((主抽数据!$AU$5:$AU$97&gt;=$B$1)*(主抽数据!$AU$5:$AU$97&lt;=$D$1)*(主抽数据!$AV$5:$AV$97=$N36),主抽数据!Z$5:Z$98)/SUMPRODUCT((主抽数据!$AU$5:$AU$97&gt;=$B$1)*(主抽数据!$AU$5:$AU$97&lt;=$D$1)*(主抽数据!$AV$5:$AV$97=$N36)*(主抽数据!Z$5:Z$98&gt;0))</f>
        <v>#VALUE!</v>
      </c>
      <c r="R36" s="56" t="e">
        <f>SUMPRODUCT((主抽数据!$AU$5:$AU$97&gt;=$B$1)*(主抽数据!$AU$5:$AU$97&lt;=$D$1)*(主抽数据!$AV$5:$AV$97=$N36),主抽数据!AA$5:AA$98)/SUMPRODUCT((主抽数据!$AU$5:$AU$97&gt;=$B$1)*(主抽数据!$AU$5:$AU$97&lt;=$D$1)*(主抽数据!$AV$5:$AV$97=$N36)*(主抽数据!AA$5:AA$98&gt;0))</f>
        <v>#VALUE!</v>
      </c>
      <c r="S36" s="51"/>
      <c r="T36" s="51"/>
      <c r="U36" s="51"/>
    </row>
    <row r="37" ht="18.75" spans="1:21">
      <c r="A37" s="32" t="s">
        <v>56</v>
      </c>
      <c r="B37" s="56" t="e">
        <f>SUMPRODUCT((主抽数据!$AU$5:$AU$97&gt;=$B$1)*(主抽数据!$AU$5:$AU$97&lt;=$D$1)*(主抽数据!$AV$5:$AV$97=$A37),主抽数据!$I$5:$I$97)/SUMPRODUCT((主抽数据!$AU$5:$AU$97&gt;=$B$1)*(主抽数据!$AU$5:$AU$97&lt;=$D$1)*(主抽数据!$AV$5:$AV$97=$A37)*(主抽数据!$I$5:$I$97&gt;0))</f>
        <v>#VALUE!</v>
      </c>
      <c r="C37" s="56" t="e">
        <f>SUMPRODUCT((主抽数据!$AU$5:$AU$97&gt;=$B$1)*(主抽数据!$AU$5:$AU$97&lt;=$D$1)*(主抽数据!$AV$5:$AV$97=$A37),主抽数据!J$5:J$97)/SUMPRODUCT((主抽数据!$AU$5:$AU$97&gt;=$B$1)*(主抽数据!$AU$5:$AU$97&lt;=$D$1)*(主抽数据!$AV$5:$AV$97=$A37)*(主抽数据!J$5:J$97&gt;0))</f>
        <v>#VALUE!</v>
      </c>
      <c r="D37" s="56" t="e">
        <f>SUMPRODUCT((主抽数据!$AU$5:$AU$97&gt;=$B$1)*(主抽数据!$AU$5:$AU$97&lt;=$D$1)*(主抽数据!$AV$5:$AV$97=$A37),主抽数据!$K$5:$K$97)/SUMPRODUCT((主抽数据!$AU$5:$AU$97&gt;=$B$1)*(主抽数据!$AU$5:$AU$97&lt;=$D$1)*(主抽数据!$AV$5:$AV$97=$A37)*(主抽数据!$K$5:$K$97&gt;0))</f>
        <v>#VALUE!</v>
      </c>
      <c r="E37" s="56" t="e">
        <f>SUMPRODUCT((主抽数据!$AU$5:$AU$97&gt;=$B$1)*(主抽数据!$AU$5:$AU$97&lt;=$D$1)*(主抽数据!$AV$5:$AV$97=$A37),主抽数据!L$5:L$97)/SUMPRODUCT((主抽数据!$AU$5:$AU$97&gt;=$B$1)*(主抽数据!$AU$5:$AU$97&lt;=$D$1)*(主抽数据!$AV$5:$AV$97=$A37)*(主抽数据!L$5:L$97&gt;0))</f>
        <v>#VALUE!</v>
      </c>
      <c r="F37" s="51"/>
      <c r="G37" s="51"/>
      <c r="H37" s="51"/>
      <c r="I37" s="51"/>
      <c r="J37" s="51"/>
      <c r="N37" s="66" t="s">
        <v>56</v>
      </c>
      <c r="O37" s="56" t="e">
        <f>SUMPRODUCT((主抽数据!$AU$5:$AU$97&gt;=$B$1)*(主抽数据!$AU$5:$AU$97&lt;=$D$1)*(主抽数据!$AV$5:$AV$97=$N37),主抽数据!X$5:X$98)/SUMPRODUCT((主抽数据!$AU$5:$AU$97&gt;=$B$1)*(主抽数据!$AU$5:$AU$97&lt;=$D$1)*(主抽数据!$AV$5:$AV$97=$N37)*(主抽数据!X$5:X$98&gt;0))</f>
        <v>#VALUE!</v>
      </c>
      <c r="P37" s="56" t="e">
        <f>SUMPRODUCT((主抽数据!$AU$5:$AU$97&gt;=$B$1)*(主抽数据!$AU$5:$AU$97&lt;=$D$1)*(主抽数据!$AV$5:$AV$97=$N37),主抽数据!Y$5:Y$98)/SUMPRODUCT((主抽数据!$AU$5:$AU$97&gt;=$B$1)*(主抽数据!$AU$5:$AU$97&lt;=$D$1)*(主抽数据!$AV$5:$AV$97=$N37)*(主抽数据!Y$5:Y$98&gt;0))</f>
        <v>#VALUE!</v>
      </c>
      <c r="Q37" s="56" t="e">
        <f>SUMPRODUCT((主抽数据!$AU$5:$AU$97&gt;=$B$1)*(主抽数据!$AU$5:$AU$97&lt;=$D$1)*(主抽数据!$AV$5:$AV$97=$N37),主抽数据!Z$5:Z$98)/SUMPRODUCT((主抽数据!$AU$5:$AU$97&gt;=$B$1)*(主抽数据!$AU$5:$AU$97&lt;=$D$1)*(主抽数据!$AV$5:$AV$97=$N37)*(主抽数据!Z$5:Z$98&gt;0))</f>
        <v>#VALUE!</v>
      </c>
      <c r="R37" s="56" t="e">
        <f>SUMPRODUCT((主抽数据!$AU$5:$AU$97&gt;=$B$1)*(主抽数据!$AU$5:$AU$97&lt;=$D$1)*(主抽数据!$AV$5:$AV$97=$N37),主抽数据!AA$5:AA$98)/SUMPRODUCT((主抽数据!$AU$5:$AU$97&gt;=$B$1)*(主抽数据!$AU$5:$AU$97&lt;=$D$1)*(主抽数据!$AV$5:$AV$97=$N37)*(主抽数据!AA$5:AA$98&gt;0))</f>
        <v>#VALUE!</v>
      </c>
      <c r="S37" s="51"/>
      <c r="T37" s="51"/>
      <c r="U37" s="51"/>
    </row>
    <row r="38" ht="18.75" spans="1:21">
      <c r="A38" s="32" t="s">
        <v>55</v>
      </c>
      <c r="B38" s="56" t="e">
        <f>SUMPRODUCT((主抽数据!$AU$5:$AU$97&gt;=$B$1)*(主抽数据!$AU$5:$AU$97&lt;=$D$1)*(主抽数据!$AV$5:$AV$97=$A38),主抽数据!$I$5:$I$97)/SUMPRODUCT((主抽数据!$AU$5:$AU$97&gt;=$B$1)*(主抽数据!$AU$5:$AU$97&lt;=$D$1)*(主抽数据!$AV$5:$AV$97=$A38)*(主抽数据!$I$5:$I$97&gt;0))</f>
        <v>#VALUE!</v>
      </c>
      <c r="C38" s="56" t="e">
        <f>SUMPRODUCT((主抽数据!$AU$5:$AU$97&gt;=$B$1)*(主抽数据!$AU$5:$AU$97&lt;=$D$1)*(主抽数据!$AV$5:$AV$97=$A38),主抽数据!J$5:J$97)/SUMPRODUCT((主抽数据!$AU$5:$AU$97&gt;=$B$1)*(主抽数据!$AU$5:$AU$97&lt;=$D$1)*(主抽数据!$AV$5:$AV$97=$A38)*(主抽数据!J$5:J$97&gt;0))</f>
        <v>#VALUE!</v>
      </c>
      <c r="D38" s="56" t="e">
        <f>SUMPRODUCT((主抽数据!$AU$5:$AU$97&gt;=$B$1)*(主抽数据!$AU$5:$AU$97&lt;=$D$1)*(主抽数据!$AV$5:$AV$97=$A38),主抽数据!$K$5:$K$97)/SUMPRODUCT((主抽数据!$AU$5:$AU$97&gt;=$B$1)*(主抽数据!$AU$5:$AU$97&lt;=$D$1)*(主抽数据!$AV$5:$AV$97=$A38)*(主抽数据!$K$5:$K$97&gt;0))</f>
        <v>#VALUE!</v>
      </c>
      <c r="E38" s="56" t="e">
        <f>SUMPRODUCT((主抽数据!$AU$5:$AU$97&gt;=$B$1)*(主抽数据!$AU$5:$AU$97&lt;=$D$1)*(主抽数据!$AV$5:$AV$97=$A38),主抽数据!L$5:L$97)/SUMPRODUCT((主抽数据!$AU$5:$AU$97&gt;=$B$1)*(主抽数据!$AU$5:$AU$97&lt;=$D$1)*(主抽数据!$AV$5:$AV$97=$A38)*(主抽数据!L$5:L$97&gt;0))</f>
        <v>#VALUE!</v>
      </c>
      <c r="F38" s="51"/>
      <c r="G38" s="51"/>
      <c r="H38" s="51"/>
      <c r="I38" s="51"/>
      <c r="J38" s="51"/>
      <c r="N38" s="66" t="s">
        <v>55</v>
      </c>
      <c r="O38" s="56" t="e">
        <f>SUMPRODUCT((主抽数据!$AU$5:$AU$97&gt;=$B$1)*(主抽数据!$AU$5:$AU$97&lt;=$D$1)*(主抽数据!$AV$5:$AV$97=$N38),主抽数据!X$5:X$98)/SUMPRODUCT((主抽数据!$AU$5:$AU$97&gt;=$B$1)*(主抽数据!$AU$5:$AU$97&lt;=$D$1)*(主抽数据!$AV$5:$AV$97=$N38)*(主抽数据!X$5:X$98&gt;0))</f>
        <v>#VALUE!</v>
      </c>
      <c r="P38" s="56" t="e">
        <f>SUMPRODUCT((主抽数据!$AU$5:$AU$97&gt;=$B$1)*(主抽数据!$AU$5:$AU$97&lt;=$D$1)*(主抽数据!$AV$5:$AV$97=$N38),主抽数据!Y$5:Y$98)/SUMPRODUCT((主抽数据!$AU$5:$AU$97&gt;=$B$1)*(主抽数据!$AU$5:$AU$97&lt;=$D$1)*(主抽数据!$AV$5:$AV$97=$N38)*(主抽数据!Y$5:Y$98&gt;0))</f>
        <v>#VALUE!</v>
      </c>
      <c r="Q38" s="56" t="e">
        <f>SUMPRODUCT((主抽数据!$AU$5:$AU$97&gt;=$B$1)*(主抽数据!$AU$5:$AU$97&lt;=$D$1)*(主抽数据!$AV$5:$AV$97=$N38),主抽数据!Z$5:Z$98)/SUMPRODUCT((主抽数据!$AU$5:$AU$97&gt;=$B$1)*(主抽数据!$AU$5:$AU$97&lt;=$D$1)*(主抽数据!$AV$5:$AV$97=$N38)*(主抽数据!Z$5:Z$98&gt;0))</f>
        <v>#VALUE!</v>
      </c>
      <c r="R38" s="56" t="e">
        <f>SUMPRODUCT((主抽数据!$AU$5:$AU$97&gt;=$B$1)*(主抽数据!$AU$5:$AU$97&lt;=$D$1)*(主抽数据!$AV$5:$AV$97=$N38),主抽数据!AA$5:AA$98)/SUMPRODUCT((主抽数据!$AU$5:$AU$97&gt;=$B$1)*(主抽数据!$AU$5:$AU$97&lt;=$D$1)*(主抽数据!$AV$5:$AV$97=$N38)*(主抽数据!AA$5:AA$98&gt;0))</f>
        <v>#VALUE!</v>
      </c>
      <c r="S38" s="51"/>
      <c r="T38" s="51"/>
      <c r="U38" s="51"/>
    </row>
    <row r="39" ht="18.75" spans="1:21">
      <c r="A39" s="37" t="s">
        <v>185</v>
      </c>
      <c r="B39" s="56" t="e">
        <f>SUMPRODUCT((主抽数据!$AU$5:$AU$97&gt;=$B$1)*(主抽数据!$AU$5:$AU$97&lt;=$D$1),主抽数据!$I$5:$I$97)/SUMPRODUCT((主抽数据!$AU$5:$AU$97&gt;=$B$1)*(主抽数据!$AU$5:$AU$97&lt;=$D$1)*(主抽数据!$I$5:$I$97&gt;0))</f>
        <v>#VALUE!</v>
      </c>
      <c r="C39" s="56" t="e">
        <f>SUMPRODUCT((主抽数据!$AU$5:$AU$97&gt;=$B$1)*(主抽数据!$AU$5:$AU$97&lt;=$D$1),主抽数据!J$5:J$97)/SUMPRODUCT((主抽数据!$AU$5:$AU$97&gt;=$B$1)*(主抽数据!$AU$5:$AU$97&lt;=$D$1)*(主抽数据!J$5:J$97&gt;0))</f>
        <v>#VALUE!</v>
      </c>
      <c r="D39" s="56" t="e">
        <f>SUMPRODUCT((主抽数据!$AU$5:$AU$97&gt;=$B$1)*(主抽数据!$AU$5:$AU$97&lt;=$D$1),主抽数据!$K$5:$K$97)/SUMPRODUCT((主抽数据!$AU$5:$AU$97&gt;=$B$1)*(主抽数据!$AU$5:$AU$97&lt;=$D$1)*(主抽数据!$K$5:$K$97&gt;0))</f>
        <v>#VALUE!</v>
      </c>
      <c r="E39" s="56" t="e">
        <f>SUMPRODUCT((主抽数据!$AU$5:$AU$97&gt;=$B$1)*(主抽数据!$AU$5:$AU$97&lt;=$D$1),主抽数据!L$5:L$97)/SUMPRODUCT((主抽数据!$AU$5:$AU$97&gt;=$B$1)*(主抽数据!$AU$5:$AU$97&lt;=$D$1)*(主抽数据!L$5:L$97&gt;0))</f>
        <v>#VALUE!</v>
      </c>
      <c r="F39" s="51"/>
      <c r="G39" s="51"/>
      <c r="H39" s="51"/>
      <c r="I39" s="51"/>
      <c r="J39" s="51"/>
      <c r="N39" s="69" t="s">
        <v>185</v>
      </c>
      <c r="O39" s="56" t="e">
        <f>SUMPRODUCT((主抽数据!$AU$5:$AU$97&gt;=$B$1)*(主抽数据!$AU$5:$AU$97&lt;=$D$1),主抽数据!X$5:X$98)/SUMPRODUCT((主抽数据!$AU$5:$AU$97&gt;=$B$1)*(主抽数据!$AU$5:$AU$97&lt;=$D$1)*(主抽数据!X$5:X$98&gt;0))</f>
        <v>#VALUE!</v>
      </c>
      <c r="P39" s="56" t="e">
        <f>SUMPRODUCT((主抽数据!$AU$5:$AU$97&gt;=$B$1)*(主抽数据!$AU$5:$AU$97&lt;=$D$1),主抽数据!Y$5:Y$98)/SUMPRODUCT((主抽数据!$AU$5:$AU$97&gt;=$B$1)*(主抽数据!$AU$5:$AU$97&lt;=$D$1)*(主抽数据!Y$5:Y$98&gt;0))</f>
        <v>#VALUE!</v>
      </c>
      <c r="Q39" s="56" t="e">
        <f>SUMPRODUCT((主抽数据!$AU$5:$AU$97&gt;=$B$1)*(主抽数据!$AU$5:$AU$97&lt;=$D$1),主抽数据!Z$5:Z$98)/SUMPRODUCT((主抽数据!$AU$5:$AU$97&gt;=$B$1)*(主抽数据!$AU$5:$AU$97&lt;=$D$1)*(主抽数据!Z$5:Z$98&gt;0))</f>
        <v>#VALUE!</v>
      </c>
      <c r="R39" s="56" t="e">
        <f>SUMPRODUCT((主抽数据!$AU$5:$AU$97&gt;=$B$1)*(主抽数据!$AU$5:$AU$97&lt;=$D$1),主抽数据!AA$5:AA$98)/SUMPRODUCT((主抽数据!$AU$5:$AU$97&gt;=$B$1)*(主抽数据!$AU$5:$AU$97&lt;=$D$1)*(主抽数据!AA$5:AA$98&gt;0))</f>
        <v>#VALUE!</v>
      </c>
      <c r="S39" s="51"/>
      <c r="T39" s="51"/>
      <c r="U39" s="51"/>
    </row>
  </sheetData>
  <mergeCells count="18">
    <mergeCell ref="B2:D2"/>
    <mergeCell ref="O2:Q2"/>
    <mergeCell ref="C9:F9"/>
    <mergeCell ref="G9:J9"/>
    <mergeCell ref="P9:S9"/>
    <mergeCell ref="T9:W9"/>
    <mergeCell ref="C17:F17"/>
    <mergeCell ref="G17:J17"/>
    <mergeCell ref="P17:S17"/>
    <mergeCell ref="T17:W17"/>
    <mergeCell ref="C25:E25"/>
    <mergeCell ref="F25:H25"/>
    <mergeCell ref="P25:R25"/>
    <mergeCell ref="S25:U25"/>
    <mergeCell ref="B33:C33"/>
    <mergeCell ref="D33:E33"/>
    <mergeCell ref="O33:P33"/>
    <mergeCell ref="Q33:R33"/>
  </mergeCells>
  <pageMargins left="0.75" right="0.75" top="1" bottom="1" header="0.5" footer="0.5"/>
  <pageSetup paperSize="9" orientation="portrait" horizontalDpi="300"/>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E6" sqref="E6"/>
    </sheetView>
  </sheetViews>
  <sheetFormatPr defaultColWidth="9" defaultRowHeight="14.25" outlineLevelCol="1"/>
  <cols>
    <col min="1" max="1" width="15.125" customWidth="1"/>
    <col min="2" max="2" width="77.375" customWidth="1"/>
  </cols>
  <sheetData>
    <row r="1" ht="22.5" spans="1:2">
      <c r="A1" s="1" t="s">
        <v>203</v>
      </c>
      <c r="B1" s="2" t="s">
        <v>204</v>
      </c>
    </row>
    <row r="2" ht="22.5" spans="1:2">
      <c r="A2" s="1" t="s">
        <v>205</v>
      </c>
      <c r="B2" s="2" t="s">
        <v>206</v>
      </c>
    </row>
    <row r="3" ht="22.5" spans="1:2">
      <c r="A3" s="1" t="s">
        <v>207</v>
      </c>
      <c r="B3" s="2" t="s">
        <v>208</v>
      </c>
    </row>
    <row r="4" ht="22.5" spans="1:2">
      <c r="A4" s="1" t="s">
        <v>209</v>
      </c>
      <c r="B4" s="3" t="s">
        <v>210</v>
      </c>
    </row>
    <row r="5" ht="22.5" spans="1:2">
      <c r="A5" s="1" t="s">
        <v>211</v>
      </c>
      <c r="B5" s="2" t="s">
        <v>212</v>
      </c>
    </row>
    <row r="6" ht="193.5" spans="1:2">
      <c r="A6" s="1" t="s">
        <v>213</v>
      </c>
      <c r="B6" s="4" t="s">
        <v>214</v>
      </c>
    </row>
    <row r="7" ht="22.5" spans="1:2">
      <c r="A7" s="1" t="s">
        <v>215</v>
      </c>
      <c r="B7" s="2" t="s">
        <v>216</v>
      </c>
    </row>
    <row r="8" ht="22.5" spans="1:2">
      <c r="A8" s="1" t="s">
        <v>217</v>
      </c>
      <c r="B8" s="3"/>
    </row>
    <row r="9" ht="22.5" spans="1:2">
      <c r="A9" s="1" t="s">
        <v>218</v>
      </c>
      <c r="B9" s="2" t="s">
        <v>219</v>
      </c>
    </row>
  </sheetData>
  <pageMargins left="0.75" right="0.75" top="1" bottom="1" header="0.509027777777778" footer="0.509027777777778"/>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L37" sqref="L37"/>
    </sheetView>
  </sheetViews>
  <sheetFormatPr defaultColWidth="9" defaultRowHeight="14.25"/>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workbookViewId="0">
      <selection activeCell="F15" sqref="F15"/>
    </sheetView>
  </sheetViews>
  <sheetFormatPr defaultColWidth="9" defaultRowHeight="14.25"/>
  <sheetData>
    <row r="1" ht="66" spans="1:10">
      <c r="A1" s="273"/>
      <c r="B1" s="273"/>
      <c r="C1" s="274"/>
      <c r="D1" s="226"/>
      <c r="E1" s="270" t="s">
        <v>28</v>
      </c>
      <c r="F1" s="270" t="s">
        <v>29</v>
      </c>
      <c r="G1" s="226" t="s">
        <v>30</v>
      </c>
      <c r="H1" s="226" t="s">
        <v>31</v>
      </c>
      <c r="I1" s="275" t="s">
        <v>32</v>
      </c>
      <c r="J1" s="275" t="s">
        <v>33</v>
      </c>
    </row>
  </sheetData>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B42" sqref="B42"/>
    </sheetView>
  </sheetViews>
  <sheetFormatPr defaultColWidth="9" defaultRowHeight="14.25" outlineLevelCol="5"/>
  <sheetData>
    <row r="1" ht="66" spans="1:6">
      <c r="A1" s="270" t="s">
        <v>34</v>
      </c>
      <c r="B1" s="270" t="s">
        <v>35</v>
      </c>
      <c r="C1" s="271" t="s">
        <v>36</v>
      </c>
      <c r="D1" s="271" t="s">
        <v>37</v>
      </c>
      <c r="E1" s="272" t="s">
        <v>38</v>
      </c>
      <c r="F1" s="272" t="s">
        <v>39</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95"/>
  <sheetViews>
    <sheetView workbookViewId="0">
      <pane xSplit="7" ySplit="3" topLeftCell="H4" activePane="bottomRight" state="frozen"/>
      <selection/>
      <selection pane="topRight"/>
      <selection pane="bottomLeft"/>
      <selection pane="bottomRight" activeCell="H4" sqref="H4:I83"/>
    </sheetView>
  </sheetViews>
  <sheetFormatPr defaultColWidth="9" defaultRowHeight="15.75"/>
  <cols>
    <col min="1" max="1" width="9.25" style="227" customWidth="1"/>
    <col min="2" max="2" width="8" style="227"/>
    <col min="3" max="3" width="5.5" style="227"/>
    <col min="4" max="6" width="8" hidden="1" customWidth="1"/>
    <col min="7" max="7" width="5.5"/>
    <col min="8" max="9" width="9.5"/>
    <col min="10" max="10" width="14.125" customWidth="1"/>
    <col min="11" max="11" width="18.25" customWidth="1"/>
    <col min="12" max="12" width="9.5"/>
    <col min="14" max="14" width="10" customWidth="1"/>
    <col min="15" max="15" width="10.375"/>
    <col min="16" max="16" width="9.75" customWidth="1"/>
    <col min="17" max="17" width="9" style="228"/>
    <col min="23" max="23" width="10.375"/>
    <col min="24" max="24" width="10.5"/>
    <col min="25" max="26" width="11.375"/>
    <col min="29" max="30" width="10.375"/>
    <col min="32" max="32" width="9" style="81"/>
  </cols>
  <sheetData>
    <row r="1" ht="27.75" customHeight="1" spans="1:32">
      <c r="A1" s="229" t="s">
        <v>40</v>
      </c>
      <c r="B1" s="229"/>
      <c r="C1" s="229"/>
      <c r="D1" s="229"/>
      <c r="E1" s="229"/>
      <c r="F1" s="229"/>
      <c r="G1" s="229"/>
      <c r="H1" s="229"/>
      <c r="I1" s="229"/>
      <c r="J1" s="229"/>
      <c r="K1" s="229"/>
      <c r="L1" s="229"/>
      <c r="M1" s="229"/>
      <c r="N1" s="229"/>
      <c r="O1" s="229"/>
      <c r="P1" s="229"/>
      <c r="U1" s="248" t="s">
        <v>41</v>
      </c>
      <c r="V1" s="248"/>
      <c r="W1" s="248"/>
      <c r="X1" s="248"/>
      <c r="Y1" s="248"/>
      <c r="Z1" s="248"/>
      <c r="AA1" s="248"/>
      <c r="AB1" s="248"/>
      <c r="AC1" s="248"/>
      <c r="AD1" s="248"/>
      <c r="AE1" s="248"/>
      <c r="AF1" s="159"/>
    </row>
    <row r="2" ht="14.25" spans="1:38">
      <c r="A2" s="230"/>
      <c r="B2" s="231"/>
      <c r="C2" s="231"/>
      <c r="D2" s="231"/>
      <c r="E2" s="232"/>
      <c r="F2" s="232"/>
      <c r="G2" s="232"/>
      <c r="H2" s="231" t="s">
        <v>4</v>
      </c>
      <c r="I2" s="231"/>
      <c r="J2" s="231" t="s">
        <v>7</v>
      </c>
      <c r="K2" s="231"/>
      <c r="L2" s="232"/>
      <c r="M2" s="232"/>
      <c r="N2" s="245" t="s">
        <v>42</v>
      </c>
      <c r="O2" s="245"/>
      <c r="P2" s="245"/>
      <c r="U2" s="225"/>
      <c r="V2" s="225"/>
      <c r="W2" s="231" t="s">
        <v>4</v>
      </c>
      <c r="X2" s="231"/>
      <c r="Y2" s="231" t="s">
        <v>7</v>
      </c>
      <c r="Z2" s="231"/>
      <c r="AA2" s="232"/>
      <c r="AB2" s="232"/>
      <c r="AC2" s="245" t="s">
        <v>42</v>
      </c>
      <c r="AD2" s="245"/>
      <c r="AE2" s="245"/>
      <c r="AF2" s="257"/>
      <c r="AH2" s="258" t="s">
        <v>43</v>
      </c>
      <c r="AI2" s="259"/>
      <c r="AJ2" s="259"/>
      <c r="AK2" s="246"/>
      <c r="AL2" s="246"/>
    </row>
    <row r="3" ht="17.25" customHeight="1" spans="1:38">
      <c r="A3" s="233" t="s">
        <v>12</v>
      </c>
      <c r="B3" s="233" t="s">
        <v>15</v>
      </c>
      <c r="C3" s="233" t="s">
        <v>13</v>
      </c>
      <c r="D3" s="233" t="s">
        <v>44</v>
      </c>
      <c r="E3" s="233" t="s">
        <v>45</v>
      </c>
      <c r="F3" s="233"/>
      <c r="G3" s="233" t="s">
        <v>14</v>
      </c>
      <c r="H3" s="233" t="s">
        <v>16</v>
      </c>
      <c r="I3" s="233" t="s">
        <v>17</v>
      </c>
      <c r="J3" s="233" t="s">
        <v>16</v>
      </c>
      <c r="K3" s="233" t="s">
        <v>17</v>
      </c>
      <c r="L3" s="233" t="s">
        <v>46</v>
      </c>
      <c r="M3" s="233" t="s">
        <v>47</v>
      </c>
      <c r="N3" s="27" t="s">
        <v>48</v>
      </c>
      <c r="O3" s="27" t="s">
        <v>49</v>
      </c>
      <c r="P3" s="27" t="s">
        <v>50</v>
      </c>
      <c r="Q3" s="246" t="s">
        <v>51</v>
      </c>
      <c r="U3" s="249" t="s">
        <v>12</v>
      </c>
      <c r="V3" s="250" t="s">
        <v>15</v>
      </c>
      <c r="W3" s="233" t="s">
        <v>20</v>
      </c>
      <c r="X3" s="233" t="s">
        <v>21</v>
      </c>
      <c r="Y3" s="233" t="s">
        <v>20</v>
      </c>
      <c r="Z3" s="233" t="s">
        <v>21</v>
      </c>
      <c r="AA3" s="233" t="s">
        <v>46</v>
      </c>
      <c r="AB3" s="233" t="s">
        <v>47</v>
      </c>
      <c r="AC3" s="27" t="s">
        <v>48</v>
      </c>
      <c r="AD3" s="27" t="s">
        <v>49</v>
      </c>
      <c r="AE3" s="27" t="s">
        <v>50</v>
      </c>
      <c r="AF3" s="91" t="s">
        <v>51</v>
      </c>
      <c r="AH3" s="260" t="s">
        <v>48</v>
      </c>
      <c r="AI3" s="260" t="s">
        <v>49</v>
      </c>
      <c r="AJ3" s="260" t="s">
        <v>50</v>
      </c>
      <c r="AK3" s="232" t="s">
        <v>52</v>
      </c>
      <c r="AL3" s="261">
        <v>0.24</v>
      </c>
    </row>
    <row r="4" spans="1:38">
      <c r="A4" s="234">
        <v>43435</v>
      </c>
      <c r="B4" s="235">
        <v>0</v>
      </c>
      <c r="C4" s="236" t="s">
        <v>24</v>
      </c>
      <c r="D4" s="237">
        <f t="shared" ref="D4:D35" si="0">A4+B4</f>
        <v>43435</v>
      </c>
      <c r="E4" s="237">
        <f t="shared" ref="E4:E35" si="1">D5</f>
        <v>43435.3333333333</v>
      </c>
      <c r="F4" s="238" t="e">
        <f>SUMPRODUCT(('6烧主抽电耗'!$A$3:$A$96=$A4)*('6烧主抽电耗'!$D$3:$D$96=$C4),'6烧主抽电耗'!$E$3:$E$96)</f>
        <v>#VALUE!</v>
      </c>
      <c r="G4" s="237" t="e">
        <f t="shared" ref="G4:G21" si="2">IF(AND(F4=1),"甲班",IF(AND(F4=2),"乙班",IF(AND(F4=3),"丙班",IF(AND(F4=4),"丁班",))))</f>
        <v>#VALUE!</v>
      </c>
      <c r="H4" s="239"/>
      <c r="I4" s="239"/>
      <c r="J4" s="239" t="str">
        <f>IF(_cuofeng5_month_day!A2="","",_cuofeng5_month_day!A2)</f>
        <v/>
      </c>
      <c r="K4" s="239" t="str">
        <f>IF(_cuofeng5_month_day!B2="","",_cuofeng5_month_day!B2)</f>
        <v/>
      </c>
      <c r="L4" s="238">
        <f>IFERROR(SUMPRODUCT((_5shaozhuchou_month_day!$A$2:$A$899&gt;=D4)*(_5shaozhuchou_month_day!$A$2:$A$899&lt;E4),_5shaozhuchou_month_day!$Y$2:$Y$899)/SUMPRODUCT((_5shaozhuchou_month_day!$A$2:$A$899&gt;=D4)*(_5shaozhuchou_month_day!$A$2:$A$899&lt;E4)),0)</f>
        <v>0</v>
      </c>
      <c r="M4" s="238" t="e">
        <f>L4*(1-$AL$3)*#REF!*$AL$4*(E4-D4)*24</f>
        <v>#REF!</v>
      </c>
      <c r="N4" s="246">
        <f>IF(OR($B4=$AH$4,$B4=$AH$5),(($H5-$H4)+($I5-$I4))*3,0)</f>
        <v>0</v>
      </c>
      <c r="O4" s="246">
        <f>IF(OR($B4=$AI$4,$B4=$AI$5,$B4=$AI$6),(($H5-$H4)+($I5-$I4))*3,0)</f>
        <v>0</v>
      </c>
      <c r="P4" s="246">
        <f>IF(OR($B4=$AJ$4),(($H5-$H4)+($I5-$I4))*3,0)</f>
        <v>0</v>
      </c>
      <c r="Q4" s="246"/>
      <c r="U4" s="234">
        <f>A4</f>
        <v>43435</v>
      </c>
      <c r="V4" s="235">
        <f>B4</f>
        <v>0</v>
      </c>
      <c r="W4" s="251"/>
      <c r="X4" s="252"/>
      <c r="Y4" s="243" t="str">
        <f>IF(_cuofeng6_month_day!A2="","",_cuofeng6_month_day!A2)</f>
        <v/>
      </c>
      <c r="Z4" s="243" t="str">
        <f>IF(_cuofeng6_month_day!B2="","",_cuofeng6_month_day!B2)</f>
        <v/>
      </c>
      <c r="AA4" s="91"/>
      <c r="AB4" s="91" t="e">
        <f>AA4*(1-$AL$3)*#REF!*$AL$4*(E4-D4)*24</f>
        <v>#REF!</v>
      </c>
      <c r="AC4" s="246">
        <f>IF(OR($V4=$AH$4,$V4=$AH$5),(($W5-$W4)+($X5-$X4))*3,0)</f>
        <v>0</v>
      </c>
      <c r="AD4" s="246">
        <f>IF(OR($V4=$AI$4,$V4=$AI$5,$V4=$AI$6),(($W5-$W4)+($X5-$X4))*3,0)</f>
        <v>0</v>
      </c>
      <c r="AE4" s="246">
        <f>IF(OR($V4=$AJ$4),(($W5-$W4)+($X5-$X4))*3,0)</f>
        <v>0</v>
      </c>
      <c r="AF4" s="91"/>
      <c r="AH4" s="262">
        <v>0.583333333333333</v>
      </c>
      <c r="AI4" s="262">
        <v>0.333333333333333</v>
      </c>
      <c r="AJ4" s="262">
        <v>0</v>
      </c>
      <c r="AK4" s="232" t="s">
        <v>53</v>
      </c>
      <c r="AL4" s="261">
        <v>0.86</v>
      </c>
    </row>
    <row r="5" customHeight="1" spans="1:38">
      <c r="A5" s="240">
        <f>A4</f>
        <v>43435</v>
      </c>
      <c r="B5" s="235">
        <v>0.333333333333333</v>
      </c>
      <c r="C5" s="236" t="s">
        <v>25</v>
      </c>
      <c r="D5" s="237">
        <f t="shared" si="0"/>
        <v>43435.3333333333</v>
      </c>
      <c r="E5" s="237">
        <f t="shared" si="1"/>
        <v>43435.5833333333</v>
      </c>
      <c r="F5" s="238" t="e">
        <f>SUMPRODUCT(('6烧主抽电耗'!$A$3:$A$96=$A5)*('6烧主抽电耗'!$D$3:$D$96=$C5),'6烧主抽电耗'!$E$3:$E$96)</f>
        <v>#VALUE!</v>
      </c>
      <c r="G5" s="237" t="e">
        <f t="shared" si="2"/>
        <v>#VALUE!</v>
      </c>
      <c r="H5" s="241"/>
      <c r="I5" s="241"/>
      <c r="J5" s="239" t="str">
        <f>IF(_cuofeng5_month_day!A3="","",_cuofeng5_month_day!A3)</f>
        <v/>
      </c>
      <c r="K5" s="239" t="str">
        <f>IF(_cuofeng5_month_day!B3="","",_cuofeng5_month_day!B3)</f>
        <v/>
      </c>
      <c r="L5" s="238">
        <f>IFERROR(SUMPRODUCT((_5shaozhuchou_month_day!$A$2:$A$899&gt;=D5)*(_5shaozhuchou_month_day!$A$2:$A$899&lt;E5),_5shaozhuchou_month_day!$Y$2:$Y$899)/SUMPRODUCT((_5shaozhuchou_month_day!$A$2:$A$899&gt;=D5)*(_5shaozhuchou_month_day!$A$2:$A$899&lt;E5)),0)</f>
        <v>0</v>
      </c>
      <c r="M5" s="238" t="e">
        <f>L5*(1-$AL$3)*#REF!*$AL$4*(E5-D5)*24</f>
        <v>#REF!</v>
      </c>
      <c r="N5" s="246">
        <f t="shared" ref="N5:N36" si="3">IF(OR($B5=$AH$4,$B5=$AH$5),(($H6-$H5)+($I6-$I5))*3,0)</f>
        <v>0</v>
      </c>
      <c r="O5" s="246">
        <f t="shared" ref="O5:O68" si="4">IF(OR($B5=$AI$4,$B5=$AI$5,$B5=$AI$6),(($H6-$H5)+($I6-$I5))*3,0)</f>
        <v>0</v>
      </c>
      <c r="P5" s="246">
        <f t="shared" ref="P5:P68" si="5">IF(OR($B5=$AJ$4),(($H6-$H5)+($I6-$I5))*3,0)</f>
        <v>0</v>
      </c>
      <c r="Q5" s="91">
        <f>IF(OR($B5=$AH$4,$B4=$AH$5),($L4-$L5)*(1-$AL$3)*(E5-D5)*24*$AL$4*$AL$5,0)</f>
        <v>0</v>
      </c>
      <c r="U5" s="240">
        <f t="shared" ref="U5:U36" si="6">A5</f>
        <v>43435</v>
      </c>
      <c r="V5" s="235">
        <f t="shared" ref="V5:V68" si="7">B5</f>
        <v>0.333333333333333</v>
      </c>
      <c r="W5" s="243"/>
      <c r="X5" s="243"/>
      <c r="Y5" s="243" t="str">
        <f>IF(_cuofeng6_month_day!A3="","",_cuofeng6_month_day!A3)</f>
        <v/>
      </c>
      <c r="Z5" s="243" t="str">
        <f>IF(_cuofeng6_month_day!B3="","",_cuofeng6_month_day!B3)</f>
        <v/>
      </c>
      <c r="AA5" s="91"/>
      <c r="AB5" s="91" t="e">
        <f>AA5*(1-$AL$3)*#REF!*$AL$4*(E5-D5)*24</f>
        <v>#REF!</v>
      </c>
      <c r="AC5" s="246">
        <f t="shared" ref="AC5:AC68" si="8">IF(OR($V5=$AH$4,$V5=$AH$5),(($W6-$W5)+($X6-$X5))*3,0)</f>
        <v>0</v>
      </c>
      <c r="AD5" s="246">
        <f t="shared" ref="AD5:AD68" si="9">IF(OR($V5=$AI$4,$V5=$AI$5,$V5=$AI$6),(($W6-$W5)+($X6-$X5))*3,0)</f>
        <v>0</v>
      </c>
      <c r="AE5" s="246">
        <f t="shared" ref="AE5:AE68" si="10">IF(OR($V5=$AJ$4),(($W6-$W5)+($X6-$X5))*3,0)</f>
        <v>0</v>
      </c>
      <c r="AF5" s="91">
        <f>IF(OR($V5=$AH$4,$V5=$AH$5),($AA4-$AA5)*(1-$AL$3)*(E5-D5)*24*$AL$4*$AL$5,0)</f>
        <v>0</v>
      </c>
      <c r="AH5" s="262">
        <v>0.791666666666667</v>
      </c>
      <c r="AI5" s="262">
        <v>0.708333333333333</v>
      </c>
      <c r="AJ5" s="260"/>
      <c r="AK5" s="232" t="s">
        <v>54</v>
      </c>
      <c r="AL5" s="261">
        <v>0.98</v>
      </c>
    </row>
    <row r="6" spans="1:38">
      <c r="A6" s="240">
        <f>A5</f>
        <v>43435</v>
      </c>
      <c r="B6" s="235">
        <v>0.583333333333333</v>
      </c>
      <c r="C6" s="236" t="s">
        <v>25</v>
      </c>
      <c r="D6" s="237">
        <f t="shared" si="0"/>
        <v>43435.5833333333</v>
      </c>
      <c r="E6" s="237">
        <f t="shared" si="1"/>
        <v>43435.7083333333</v>
      </c>
      <c r="F6" s="238" t="e">
        <f>SUMPRODUCT(('6烧主抽电耗'!$A$3:$A$96=$A6)*('6烧主抽电耗'!$D$3:$D$96=$C6),'6烧主抽电耗'!$E$3:$E$96)</f>
        <v>#VALUE!</v>
      </c>
      <c r="G6" s="237" t="e">
        <f t="shared" si="2"/>
        <v>#VALUE!</v>
      </c>
      <c r="H6" s="239"/>
      <c r="I6" s="239"/>
      <c r="J6" s="239" t="str">
        <f>IF(_cuofeng5_month_day!A4="","",_cuofeng5_month_day!A4)</f>
        <v/>
      </c>
      <c r="K6" s="239" t="str">
        <f>IF(_cuofeng5_month_day!B4="","",_cuofeng5_month_day!B4)</f>
        <v/>
      </c>
      <c r="L6" s="238">
        <f>IFERROR(SUMPRODUCT((_5shaozhuchou_month_day!$A$2:$A$899&gt;=D6)*(_5shaozhuchou_month_day!$A$2:$A$899&lt;E6),_5shaozhuchou_month_day!$Y$2:$Y$899)/SUMPRODUCT((_5shaozhuchou_month_day!$A$2:$A$899&gt;=D6)*(_5shaozhuchou_month_day!$A$2:$A$899&lt;E6)),0)</f>
        <v>0</v>
      </c>
      <c r="M6" s="238" t="e">
        <f>L6*(1-$AL$3)*#REF!*$AL$4*(E6-D6)*24</f>
        <v>#REF!</v>
      </c>
      <c r="N6" s="246">
        <f t="shared" si="3"/>
        <v>0</v>
      </c>
      <c r="O6" s="246">
        <f t="shared" si="4"/>
        <v>0</v>
      </c>
      <c r="P6" s="246">
        <f t="shared" si="5"/>
        <v>0</v>
      </c>
      <c r="Q6" s="91" t="e">
        <f>IF(OR($B6=#REF!,$B5=$AH$4),($L5-$L6)*(1-$AL$3)*(E6-D6)*24*#REF!*$AL$4,0)</f>
        <v>#REF!</v>
      </c>
      <c r="U6" s="240">
        <f t="shared" si="6"/>
        <v>43435</v>
      </c>
      <c r="V6" s="235">
        <f t="shared" si="7"/>
        <v>0.583333333333333</v>
      </c>
      <c r="W6" s="243"/>
      <c r="X6" s="243"/>
      <c r="Y6" s="243" t="str">
        <f>IF(_cuofeng6_month_day!A4="","",_cuofeng6_month_day!A4)</f>
        <v/>
      </c>
      <c r="Z6" s="243" t="str">
        <f>IF(_cuofeng6_month_day!B4="","",_cuofeng6_month_day!B4)</f>
        <v/>
      </c>
      <c r="AA6" s="91"/>
      <c r="AB6" s="91" t="e">
        <f>AA6*(1-$AL$3)*#REF!*$AL$4*(E6-D6)*24</f>
        <v>#REF!</v>
      </c>
      <c r="AC6" s="246">
        <f t="shared" si="8"/>
        <v>0</v>
      </c>
      <c r="AD6" s="246">
        <f t="shared" si="9"/>
        <v>0</v>
      </c>
      <c r="AE6" s="246">
        <f t="shared" si="10"/>
        <v>0</v>
      </c>
      <c r="AF6" s="91" t="e">
        <f>IF(OR($V6=#REF!,$V6=$AH$4),($AA5-$AA6)*(1-$AL$3)*(E6-D6)*24*#REF!*$AL$4,0)</f>
        <v>#REF!</v>
      </c>
      <c r="AH6" s="262"/>
      <c r="AI6" s="262">
        <v>0.916666666666667</v>
      </c>
      <c r="AJ6" s="260"/>
      <c r="AK6" s="263"/>
      <c r="AL6" s="263"/>
    </row>
    <row r="7" spans="1:32">
      <c r="A7" s="240">
        <f>A6</f>
        <v>43435</v>
      </c>
      <c r="B7" s="235">
        <v>0.708333333333333</v>
      </c>
      <c r="C7" s="236" t="s">
        <v>26</v>
      </c>
      <c r="D7" s="237">
        <f t="shared" si="0"/>
        <v>43435.7083333333</v>
      </c>
      <c r="E7" s="237">
        <f t="shared" si="1"/>
        <v>43435.7916666667</v>
      </c>
      <c r="F7" s="238" t="e">
        <f>SUMPRODUCT(('6烧主抽电耗'!$A$3:$A$96=$A7)*('6烧主抽电耗'!$D$3:$D$96=$C7),'6烧主抽电耗'!$E$3:$E$96)</f>
        <v>#VALUE!</v>
      </c>
      <c r="G7" s="237" t="e">
        <f t="shared" si="2"/>
        <v>#VALUE!</v>
      </c>
      <c r="H7" s="239"/>
      <c r="I7" s="239"/>
      <c r="J7" s="239" t="str">
        <f>IF(_cuofeng5_month_day!A5="","",_cuofeng5_month_day!A5)</f>
        <v/>
      </c>
      <c r="K7" s="239" t="str">
        <f>IF(_cuofeng5_month_day!B5="","",_cuofeng5_month_day!B5)</f>
        <v/>
      </c>
      <c r="L7" s="238">
        <f>IFERROR(SUMPRODUCT((_5shaozhuchou_month_day!$A$2:$A$899&gt;=D7)*(_5shaozhuchou_month_day!$A$2:$A$899&lt;E7),_5shaozhuchou_month_day!$Y$2:$Y$899)/SUMPRODUCT((_5shaozhuchou_month_day!$A$2:$A$899&gt;=D7)*(_5shaozhuchou_month_day!$A$2:$A$899&lt;E7)),0)</f>
        <v>0</v>
      </c>
      <c r="M7" s="238" t="e">
        <f>L7*(1-$AL$3)*#REF!*$AL$4*(E7-D7)*24</f>
        <v>#REF!</v>
      </c>
      <c r="N7" s="246">
        <f t="shared" si="3"/>
        <v>0</v>
      </c>
      <c r="O7" s="246">
        <f t="shared" si="4"/>
        <v>0</v>
      </c>
      <c r="P7" s="246">
        <f t="shared" si="5"/>
        <v>0</v>
      </c>
      <c r="Q7" s="91" t="e">
        <f>IF(OR($B7=#REF!,$B6=$AH$4),($L6-$L7)*(1-$AL$3)*(E7-D7)*24*#REF!*$AL$4,0)</f>
        <v>#REF!</v>
      </c>
      <c r="U7" s="240">
        <f t="shared" si="6"/>
        <v>43435</v>
      </c>
      <c r="V7" s="235">
        <f t="shared" si="7"/>
        <v>0.708333333333333</v>
      </c>
      <c r="W7" s="253"/>
      <c r="X7" s="239"/>
      <c r="Y7" s="243" t="str">
        <f>IF(_cuofeng6_month_day!A5="","",_cuofeng6_month_day!A5)</f>
        <v/>
      </c>
      <c r="Z7" s="243" t="str">
        <f>IF(_cuofeng6_month_day!B5="","",_cuofeng6_month_day!B5)</f>
        <v/>
      </c>
      <c r="AA7" s="91"/>
      <c r="AB7" s="91" t="e">
        <f>AA7*(1-$AL$3)*#REF!*$AL$4*(E7-D7)*24</f>
        <v>#REF!</v>
      </c>
      <c r="AC7" s="246">
        <f t="shared" si="8"/>
        <v>0</v>
      </c>
      <c r="AD7" s="246">
        <f t="shared" si="9"/>
        <v>0</v>
      </c>
      <c r="AE7" s="246">
        <f t="shared" si="10"/>
        <v>0</v>
      </c>
      <c r="AF7" s="91" t="e">
        <f>IF(OR($V7=#REF!,$V7=$AH$4),($AA6-$AA7)*(1-$AL$3)*(E7-D7)*24*#REF!*$AL$4,0)</f>
        <v>#REF!</v>
      </c>
    </row>
    <row r="8" spans="1:32">
      <c r="A8" s="240">
        <f>A7</f>
        <v>43435</v>
      </c>
      <c r="B8" s="235">
        <v>0.791666666666667</v>
      </c>
      <c r="C8" s="236" t="s">
        <v>26</v>
      </c>
      <c r="D8" s="237">
        <f t="shared" si="0"/>
        <v>43435.7916666667</v>
      </c>
      <c r="E8" s="237">
        <f t="shared" si="1"/>
        <v>43435.9166666667</v>
      </c>
      <c r="F8" s="238" t="e">
        <f>SUMPRODUCT(('6烧主抽电耗'!$A$3:$A$96=$A8)*('6烧主抽电耗'!$D$3:$D$96=$C8),'6烧主抽电耗'!$E$3:$E$96)</f>
        <v>#VALUE!</v>
      </c>
      <c r="G8" s="237" t="e">
        <f t="shared" si="2"/>
        <v>#VALUE!</v>
      </c>
      <c r="H8" s="239"/>
      <c r="I8" s="239"/>
      <c r="J8" s="239" t="str">
        <f>IF(_cuofeng5_month_day!A6="","",_cuofeng5_month_day!A6)</f>
        <v/>
      </c>
      <c r="K8" s="239" t="str">
        <f>IF(_cuofeng5_month_day!B6="","",_cuofeng5_month_day!B6)</f>
        <v/>
      </c>
      <c r="L8" s="238">
        <f>IFERROR(SUMPRODUCT((_5shaozhuchou_month_day!$A$2:$A$899&gt;=D8)*(_5shaozhuchou_month_day!$A$2:$A$899&lt;E8),_5shaozhuchou_month_day!$Y$2:$Y$899)/SUMPRODUCT((_5shaozhuchou_month_day!$A$2:$A$899&gt;=D8)*(_5shaozhuchou_month_day!$A$2:$A$899&lt;E8)),0)</f>
        <v>0</v>
      </c>
      <c r="M8" s="238" t="e">
        <f>L8*(1-$AL$3)*#REF!*$AL$4*(E8-D8)*24</f>
        <v>#REF!</v>
      </c>
      <c r="N8" s="246">
        <f t="shared" si="3"/>
        <v>0</v>
      </c>
      <c r="O8" s="246">
        <f t="shared" si="4"/>
        <v>0</v>
      </c>
      <c r="P8" s="246">
        <f t="shared" si="5"/>
        <v>0</v>
      </c>
      <c r="Q8" s="91" t="e">
        <f>IF(OR($B8=#REF!,$B7=$AH$4),($L7-$L8)*(1-$AL$3)*(E8-D8)*24*#REF!*$AL$4,0)</f>
        <v>#REF!</v>
      </c>
      <c r="U8" s="240">
        <f t="shared" si="6"/>
        <v>43435</v>
      </c>
      <c r="V8" s="235">
        <f t="shared" si="7"/>
        <v>0.791666666666667</v>
      </c>
      <c r="W8" s="253"/>
      <c r="X8" s="239"/>
      <c r="Y8" s="243" t="str">
        <f>IF(_cuofeng6_month_day!A6="","",_cuofeng6_month_day!A6)</f>
        <v/>
      </c>
      <c r="Z8" s="243" t="str">
        <f>IF(_cuofeng6_month_day!B6="","",_cuofeng6_month_day!B6)</f>
        <v/>
      </c>
      <c r="AA8" s="91"/>
      <c r="AB8" s="91" t="e">
        <f>AA8*(1-$AL$3)*#REF!*$AL$4*(E8-D8)*24</f>
        <v>#REF!</v>
      </c>
      <c r="AC8" s="246">
        <f t="shared" si="8"/>
        <v>0</v>
      </c>
      <c r="AD8" s="246">
        <f t="shared" si="9"/>
        <v>0</v>
      </c>
      <c r="AE8" s="246">
        <f t="shared" si="10"/>
        <v>0</v>
      </c>
      <c r="AF8" s="91" t="e">
        <f>IF(OR($V8=#REF!,$V8=$AH$4),($AA7-$AA8)*(1-$AL$3)*(E8-D8)*24*#REF!*$AL$4,0)</f>
        <v>#REF!</v>
      </c>
    </row>
    <row r="9" spans="1:32">
      <c r="A9" s="242">
        <f>A8</f>
        <v>43435</v>
      </c>
      <c r="B9" s="235">
        <v>0.916666666666667</v>
      </c>
      <c r="C9" s="236" t="s">
        <v>26</v>
      </c>
      <c r="D9" s="237">
        <f t="shared" si="0"/>
        <v>43435.9166666667</v>
      </c>
      <c r="E9" s="237">
        <f t="shared" si="1"/>
        <v>43436</v>
      </c>
      <c r="F9" s="238" t="e">
        <f>SUMPRODUCT(('6烧主抽电耗'!$A$3:$A$96=$A9)*('6烧主抽电耗'!$D$3:$D$96=$C9),'6烧主抽电耗'!$E$3:$E$96)</f>
        <v>#VALUE!</v>
      </c>
      <c r="G9" s="237" t="e">
        <f t="shared" si="2"/>
        <v>#VALUE!</v>
      </c>
      <c r="H9" s="239"/>
      <c r="I9" s="239"/>
      <c r="J9" s="239" t="str">
        <f>IF(_cuofeng5_month_day!A7="","",_cuofeng5_month_day!A7)</f>
        <v/>
      </c>
      <c r="K9" s="239" t="str">
        <f>IF(_cuofeng5_month_day!B7="","",_cuofeng5_month_day!B7)</f>
        <v/>
      </c>
      <c r="L9" s="238">
        <f>IFERROR(SUMPRODUCT((_5shaozhuchou_month_day!$A$2:$A$899&gt;=D9)*(_5shaozhuchou_month_day!$A$2:$A$899&lt;E9),_5shaozhuchou_month_day!$Y$2:$Y$899)/SUMPRODUCT((_5shaozhuchou_month_day!$A$2:$A$899&gt;=D9)*(_5shaozhuchou_month_day!$A$2:$A$899&lt;E9)),0)</f>
        <v>0</v>
      </c>
      <c r="M9" s="238" t="e">
        <f>L9*(1-$AL$3)*#REF!*$AL$4*(E9-D9)*24</f>
        <v>#REF!</v>
      </c>
      <c r="N9" s="246">
        <f t="shared" si="3"/>
        <v>0</v>
      </c>
      <c r="O9" s="246">
        <f t="shared" si="4"/>
        <v>0</v>
      </c>
      <c r="P9" s="246">
        <f t="shared" si="5"/>
        <v>0</v>
      </c>
      <c r="Q9" s="91" t="e">
        <f>IF(OR($B9=#REF!,$B8=$AH$4),($L8-$L9)*(1-$AL$3)*(E9-D9)*24*#REF!*$AL$4,0)</f>
        <v>#REF!</v>
      </c>
      <c r="U9" s="242">
        <f t="shared" si="6"/>
        <v>43435</v>
      </c>
      <c r="V9" s="235">
        <f t="shared" si="7"/>
        <v>0.916666666666667</v>
      </c>
      <c r="W9" s="253"/>
      <c r="X9" s="239"/>
      <c r="Y9" s="243" t="str">
        <f>IF(_cuofeng6_month_day!A7="","",_cuofeng6_month_day!A7)</f>
        <v/>
      </c>
      <c r="Z9" s="243" t="str">
        <f>IF(_cuofeng6_month_day!B7="","",_cuofeng6_month_day!B7)</f>
        <v/>
      </c>
      <c r="AA9" s="91"/>
      <c r="AB9" s="91" t="e">
        <f>AA9*(1-$AL$3)*#REF!*$AL$4*(E9-D9)*24</f>
        <v>#REF!</v>
      </c>
      <c r="AC9" s="246">
        <f t="shared" si="8"/>
        <v>0</v>
      </c>
      <c r="AD9" s="246">
        <f t="shared" si="9"/>
        <v>0</v>
      </c>
      <c r="AE9" s="246">
        <f t="shared" si="10"/>
        <v>0</v>
      </c>
      <c r="AF9" s="91" t="e">
        <f>IF(OR($V9=#REF!,$V9=$AH$4),($AA8-$AA9)*(1-$AL$3)*(E9-D9)*24*#REF!*$AL$4,0)</f>
        <v>#REF!</v>
      </c>
    </row>
    <row r="10" spans="1:32">
      <c r="A10" s="234">
        <f>A4+1</f>
        <v>43436</v>
      </c>
      <c r="B10" s="235">
        <v>0</v>
      </c>
      <c r="C10" s="236" t="s">
        <v>24</v>
      </c>
      <c r="D10" s="237">
        <f t="shared" si="0"/>
        <v>43436</v>
      </c>
      <c r="E10" s="237">
        <f t="shared" si="1"/>
        <v>43436.3333333333</v>
      </c>
      <c r="F10" s="238" t="e">
        <f>SUMPRODUCT(('6烧主抽电耗'!$A$3:$A$96=$A10)*('6烧主抽电耗'!$D$3:$D$96=$C10),'6烧主抽电耗'!$E$3:$E$96)</f>
        <v>#VALUE!</v>
      </c>
      <c r="G10" s="237" t="e">
        <f t="shared" si="2"/>
        <v>#VALUE!</v>
      </c>
      <c r="H10" s="243"/>
      <c r="I10" s="243"/>
      <c r="J10" s="239" t="str">
        <f>IF(_cuofeng5_month_day!A8="","",_cuofeng5_month_day!A8)</f>
        <v/>
      </c>
      <c r="K10" s="239" t="str">
        <f>IF(_cuofeng5_month_day!B8="","",_cuofeng5_month_day!B8)</f>
        <v/>
      </c>
      <c r="L10" s="238">
        <f>IFERROR(SUMPRODUCT((_5shaozhuchou_month_day!$A$2:$A$899&gt;=D10)*(_5shaozhuchou_month_day!$A$2:$A$899&lt;E10),_5shaozhuchou_month_day!$Y$2:$Y$899)/SUMPRODUCT((_5shaozhuchou_month_day!$A$2:$A$899&gt;=D10)*(_5shaozhuchou_month_day!$A$2:$A$899&lt;E10)),0)</f>
        <v>0</v>
      </c>
      <c r="M10" s="238" t="e">
        <f>L10*(1-$AL$3)*#REF!*$AL$4*(E10-D10)*24</f>
        <v>#REF!</v>
      </c>
      <c r="N10" s="246">
        <f t="shared" si="3"/>
        <v>0</v>
      </c>
      <c r="O10" s="246">
        <f t="shared" si="4"/>
        <v>0</v>
      </c>
      <c r="P10" s="246">
        <f t="shared" si="5"/>
        <v>0</v>
      </c>
      <c r="Q10" s="91" t="e">
        <f>IF(OR($B10=#REF!,$B9=$AH$4),($L9-$L10)*(1-$AL$3)*(E10-D10)*24*#REF!*$AL$4,0)</f>
        <v>#REF!</v>
      </c>
      <c r="U10" s="234">
        <f t="shared" si="6"/>
        <v>43436</v>
      </c>
      <c r="V10" s="235">
        <f t="shared" si="7"/>
        <v>0</v>
      </c>
      <c r="W10" s="253"/>
      <c r="X10" s="239"/>
      <c r="Y10" s="243" t="str">
        <f>IF(_cuofeng6_month_day!A8="","",_cuofeng6_month_day!A8)</f>
        <v/>
      </c>
      <c r="Z10" s="243" t="str">
        <f>IF(_cuofeng6_month_day!B8="","",_cuofeng6_month_day!B8)</f>
        <v/>
      </c>
      <c r="AA10" s="91"/>
      <c r="AB10" s="91" t="e">
        <f>AA10*(1-$AL$3)*#REF!*$AL$4*(E10-D10)*24</f>
        <v>#REF!</v>
      </c>
      <c r="AC10" s="246">
        <f t="shared" si="8"/>
        <v>0</v>
      </c>
      <c r="AD10" s="246">
        <f t="shared" si="9"/>
        <v>0</v>
      </c>
      <c r="AE10" s="246">
        <f t="shared" si="10"/>
        <v>0</v>
      </c>
      <c r="AF10" s="91" t="e">
        <f>IF(OR($V10=#REF!,$V10=$AH$4),($AA9-$AA10)*(1-$AL$3)*(E10-D10)*24*#REF!*$AL$4,0)</f>
        <v>#REF!</v>
      </c>
    </row>
    <row r="11" spans="1:32">
      <c r="A11" s="240">
        <f>A10</f>
        <v>43436</v>
      </c>
      <c r="B11" s="235">
        <v>0.333333333333333</v>
      </c>
      <c r="C11" s="236" t="s">
        <v>24</v>
      </c>
      <c r="D11" s="237">
        <f t="shared" si="0"/>
        <v>43436.3333333333</v>
      </c>
      <c r="E11" s="237">
        <f t="shared" si="1"/>
        <v>43436.5833333333</v>
      </c>
      <c r="F11" s="238" t="e">
        <f>SUMPRODUCT(('6烧主抽电耗'!$A$3:$A$96=$A11)*('6烧主抽电耗'!$D$3:$D$96=$C11),'6烧主抽电耗'!$E$3:$E$96)</f>
        <v>#VALUE!</v>
      </c>
      <c r="G11" s="237" t="e">
        <f t="shared" si="2"/>
        <v>#VALUE!</v>
      </c>
      <c r="H11" s="239"/>
      <c r="I11" s="239"/>
      <c r="J11" s="239" t="str">
        <f>IF(_cuofeng5_month_day!A9="","",_cuofeng5_month_day!A9)</f>
        <v/>
      </c>
      <c r="K11" s="239" t="str">
        <f>IF(_cuofeng5_month_day!B9="","",_cuofeng5_month_day!B9)</f>
        <v/>
      </c>
      <c r="L11" s="238">
        <f>IFERROR(SUMPRODUCT((_5shaozhuchou_month_day!$A$2:$A$899&gt;=D11)*(_5shaozhuchou_month_day!$A$2:$A$899&lt;E11),_5shaozhuchou_month_day!$Y$2:$Y$899)/SUMPRODUCT((_5shaozhuchou_month_day!$A$2:$A$899&gt;=D11)*(_5shaozhuchou_month_day!$A$2:$A$899&lt;E11)),0)</f>
        <v>0</v>
      </c>
      <c r="M11" s="238" t="e">
        <f>L11*(1-$AL$3)*#REF!*$AL$4*(E11-D11)*24</f>
        <v>#REF!</v>
      </c>
      <c r="N11" s="246">
        <f t="shared" si="3"/>
        <v>0</v>
      </c>
      <c r="O11" s="246">
        <f t="shared" si="4"/>
        <v>0</v>
      </c>
      <c r="P11" s="246">
        <f t="shared" si="5"/>
        <v>0</v>
      </c>
      <c r="Q11" s="91" t="e">
        <f>IF(OR($B11=#REF!,$B10=$AH$4),($L10-$L11)*(1-$AL$3)*(E11-D11)*24*#REF!*$AL$4,0)</f>
        <v>#REF!</v>
      </c>
      <c r="U11" s="240">
        <f t="shared" si="6"/>
        <v>43436</v>
      </c>
      <c r="V11" s="235">
        <f t="shared" si="7"/>
        <v>0.333333333333333</v>
      </c>
      <c r="W11" s="253"/>
      <c r="X11" s="239"/>
      <c r="Y11" s="243" t="str">
        <f>IF(_cuofeng6_month_day!A9="","",_cuofeng6_month_day!A9)</f>
        <v/>
      </c>
      <c r="Z11" s="243" t="str">
        <f>IF(_cuofeng6_month_day!B9="","",_cuofeng6_month_day!B9)</f>
        <v/>
      </c>
      <c r="AA11" s="91"/>
      <c r="AB11" s="91" t="e">
        <f>AA11*(1-$AL$3)*#REF!*$AL$4*(E11-D11)*24</f>
        <v>#REF!</v>
      </c>
      <c r="AC11" s="246">
        <f t="shared" si="8"/>
        <v>0</v>
      </c>
      <c r="AD11" s="246">
        <f t="shared" si="9"/>
        <v>0</v>
      </c>
      <c r="AE11" s="246">
        <f t="shared" si="10"/>
        <v>0</v>
      </c>
      <c r="AF11" s="91" t="e">
        <f>IF(OR($V11=#REF!,$V11=$AH$4),($AA10-$AA11)*(1-$AL$3)*(E11-D11)*24*#REF!*$AL$4,0)</f>
        <v>#REF!</v>
      </c>
    </row>
    <row r="12" spans="1:32">
      <c r="A12" s="240">
        <f>A11</f>
        <v>43436</v>
      </c>
      <c r="B12" s="235">
        <v>0.583333333333333</v>
      </c>
      <c r="C12" s="236" t="s">
        <v>25</v>
      </c>
      <c r="D12" s="237">
        <f t="shared" si="0"/>
        <v>43436.5833333333</v>
      </c>
      <c r="E12" s="237">
        <f t="shared" si="1"/>
        <v>43436.7083333333</v>
      </c>
      <c r="F12" s="238" t="e">
        <f>SUMPRODUCT(('6烧主抽电耗'!$A$3:$A$96=$A12)*('6烧主抽电耗'!$D$3:$D$96=$C12),'6烧主抽电耗'!$E$3:$E$96)</f>
        <v>#VALUE!</v>
      </c>
      <c r="G12" s="237" t="e">
        <f t="shared" si="2"/>
        <v>#VALUE!</v>
      </c>
      <c r="H12" s="239"/>
      <c r="I12" s="239"/>
      <c r="J12" s="239" t="str">
        <f>IF(_cuofeng5_month_day!A10="","",_cuofeng5_month_day!A10)</f>
        <v/>
      </c>
      <c r="K12" s="239" t="str">
        <f>IF(_cuofeng5_month_day!B10="","",_cuofeng5_month_day!B10)</f>
        <v/>
      </c>
      <c r="L12" s="238">
        <f>IFERROR(SUMPRODUCT((_5shaozhuchou_month_day!$A$2:$A$899&gt;=D12)*(_5shaozhuchou_month_day!$A$2:$A$899&lt;E12),_5shaozhuchou_month_day!$Y$2:$Y$899)/SUMPRODUCT((_5shaozhuchou_month_day!$A$2:$A$899&gt;=D12)*(_5shaozhuchou_month_day!$A$2:$A$899&lt;E12)),0)</f>
        <v>0</v>
      </c>
      <c r="M12" s="238" t="e">
        <f>L12*(1-$AL$3)*#REF!*$AL$4*(E12-D12)*24</f>
        <v>#REF!</v>
      </c>
      <c r="N12" s="246">
        <f t="shared" si="3"/>
        <v>0</v>
      </c>
      <c r="O12" s="246">
        <f t="shared" si="4"/>
        <v>0</v>
      </c>
      <c r="P12" s="246">
        <f t="shared" si="5"/>
        <v>0</v>
      </c>
      <c r="Q12" s="91" t="e">
        <f>IF(OR($B12=#REF!,$B11=$AH$4),($L11-$L12)*(1-$AL$3)*(E12-D12)*24*#REF!*$AL$4,0)</f>
        <v>#REF!</v>
      </c>
      <c r="U12" s="240">
        <f t="shared" si="6"/>
        <v>43436</v>
      </c>
      <c r="V12" s="235">
        <f t="shared" si="7"/>
        <v>0.583333333333333</v>
      </c>
      <c r="W12" s="253"/>
      <c r="X12" s="239"/>
      <c r="Y12" s="243" t="str">
        <f>IF(_cuofeng6_month_day!A10="","",_cuofeng6_month_day!A10)</f>
        <v/>
      </c>
      <c r="Z12" s="243" t="str">
        <f>IF(_cuofeng6_month_day!B10="","",_cuofeng6_month_day!B10)</f>
        <v/>
      </c>
      <c r="AA12" s="91"/>
      <c r="AB12" s="91" t="e">
        <f>AA12*(1-$AL$3)*#REF!*$AL$4*(E12-D12)*24</f>
        <v>#REF!</v>
      </c>
      <c r="AC12" s="246">
        <f t="shared" si="8"/>
        <v>0</v>
      </c>
      <c r="AD12" s="246">
        <f t="shared" si="9"/>
        <v>0</v>
      </c>
      <c r="AE12" s="246">
        <f t="shared" si="10"/>
        <v>0</v>
      </c>
      <c r="AF12" s="91" t="e">
        <f>IF(OR($V12=#REF!,$V12=$AH$4),($AA11-$AA12)*(1-$AL$3)*(E12-D12)*24*#REF!*$AL$4,0)</f>
        <v>#REF!</v>
      </c>
    </row>
    <row r="13" spans="1:32">
      <c r="A13" s="240">
        <f>A12</f>
        <v>43436</v>
      </c>
      <c r="B13" s="235">
        <v>0.708333333333333</v>
      </c>
      <c r="C13" s="236" t="s">
        <v>26</v>
      </c>
      <c r="D13" s="237">
        <f t="shared" si="0"/>
        <v>43436.7083333333</v>
      </c>
      <c r="E13" s="237">
        <f t="shared" si="1"/>
        <v>43436.7916666667</v>
      </c>
      <c r="F13" s="238" t="e">
        <f>SUMPRODUCT(('6烧主抽电耗'!$A$3:$A$96=$A13)*('6烧主抽电耗'!$D$3:$D$96=$C13),'6烧主抽电耗'!$E$3:$E$96)</f>
        <v>#VALUE!</v>
      </c>
      <c r="G13" s="237" t="e">
        <f t="shared" si="2"/>
        <v>#VALUE!</v>
      </c>
      <c r="H13" s="244"/>
      <c r="I13" s="247"/>
      <c r="J13" s="239" t="str">
        <f>IF(_cuofeng5_month_day!A11="","",_cuofeng5_month_day!A11)</f>
        <v/>
      </c>
      <c r="K13" s="239" t="str">
        <f>IF(_cuofeng5_month_day!B11="","",_cuofeng5_month_day!B11)</f>
        <v/>
      </c>
      <c r="L13" s="238">
        <f>IFERROR(SUMPRODUCT((_5shaozhuchou_month_day!$A$2:$A$899&gt;=D13)*(_5shaozhuchou_month_day!$A$2:$A$899&lt;E13),_5shaozhuchou_month_day!$Y$2:$Y$899)/SUMPRODUCT((_5shaozhuchou_month_day!$A$2:$A$899&gt;=D13)*(_5shaozhuchou_month_day!$A$2:$A$899&lt;E13)),0)</f>
        <v>0</v>
      </c>
      <c r="M13" s="238" t="e">
        <f>L13*(1-$AL$3)*#REF!*$AL$4*(E13-D13)*24</f>
        <v>#REF!</v>
      </c>
      <c r="N13" s="246">
        <f t="shared" si="3"/>
        <v>0</v>
      </c>
      <c r="O13" s="246">
        <f t="shared" si="4"/>
        <v>0</v>
      </c>
      <c r="P13" s="246">
        <f t="shared" si="5"/>
        <v>0</v>
      </c>
      <c r="Q13" s="91" t="e">
        <f>IF(OR($B13=#REF!,$B12=$AH$4),($L12-$L13)*(1-$AL$3)*(E13-D13)*24*#REF!*$AL$4,0)</f>
        <v>#REF!</v>
      </c>
      <c r="U13" s="240">
        <f t="shared" si="6"/>
        <v>43436</v>
      </c>
      <c r="V13" s="235">
        <f t="shared" si="7"/>
        <v>0.708333333333333</v>
      </c>
      <c r="W13" s="243"/>
      <c r="X13" s="243"/>
      <c r="Y13" s="243" t="str">
        <f>IF(_cuofeng6_month_day!A11="","",_cuofeng6_month_day!A11)</f>
        <v/>
      </c>
      <c r="Z13" s="243" t="str">
        <f>IF(_cuofeng6_month_day!B11="","",_cuofeng6_month_day!B11)</f>
        <v/>
      </c>
      <c r="AA13" s="91"/>
      <c r="AB13" s="91" t="e">
        <f>AA13*(1-$AL$3)*#REF!*$AL$4*(E13-D13)*24</f>
        <v>#REF!</v>
      </c>
      <c r="AC13" s="246">
        <f t="shared" si="8"/>
        <v>0</v>
      </c>
      <c r="AD13" s="246">
        <f t="shared" si="9"/>
        <v>0</v>
      </c>
      <c r="AE13" s="246">
        <f t="shared" si="10"/>
        <v>0</v>
      </c>
      <c r="AF13" s="91" t="e">
        <f>IF(OR($V13=#REF!,$V13=$AH$4),($AA12-$AA13)*(1-$AL$3)*(E13-D13)*24*#REF!*$AL$4,0)</f>
        <v>#REF!</v>
      </c>
    </row>
    <row r="14" spans="1:32">
      <c r="A14" s="240">
        <f>A13</f>
        <v>43436</v>
      </c>
      <c r="B14" s="235">
        <v>0.791666666666667</v>
      </c>
      <c r="C14" s="236" t="s">
        <v>26</v>
      </c>
      <c r="D14" s="237">
        <f t="shared" si="0"/>
        <v>43436.7916666667</v>
      </c>
      <c r="E14" s="237">
        <f t="shared" si="1"/>
        <v>43436.9166666667</v>
      </c>
      <c r="F14" s="238" t="e">
        <f>SUMPRODUCT(('6烧主抽电耗'!$A$3:$A$96=$A14)*('6烧主抽电耗'!$D$3:$D$96=$C14),'6烧主抽电耗'!$E$3:$E$96)</f>
        <v>#VALUE!</v>
      </c>
      <c r="G14" s="237" t="e">
        <f t="shared" si="2"/>
        <v>#VALUE!</v>
      </c>
      <c r="H14" s="239"/>
      <c r="I14" s="239"/>
      <c r="J14" s="239" t="str">
        <f>IF(_cuofeng5_month_day!A12="","",_cuofeng5_month_day!A12)</f>
        <v/>
      </c>
      <c r="K14" s="239" t="str">
        <f>IF(_cuofeng5_month_day!B12="","",_cuofeng5_month_day!B12)</f>
        <v/>
      </c>
      <c r="L14" s="238">
        <f>IFERROR(SUMPRODUCT((_5shaozhuchou_month_day!$A$2:$A$899&gt;=D14)*(_5shaozhuchou_month_day!$A$2:$A$899&lt;E14),_5shaozhuchou_month_day!$Y$2:$Y$899)/SUMPRODUCT((_5shaozhuchou_month_day!$A$2:$A$899&gt;=D14)*(_5shaozhuchou_month_day!$A$2:$A$899&lt;E14)),0)</f>
        <v>0</v>
      </c>
      <c r="M14" s="238" t="e">
        <f>L14*(1-$AL$3)*#REF!*$AL$4*(E14-D14)*24</f>
        <v>#REF!</v>
      </c>
      <c r="N14" s="246">
        <f t="shared" si="3"/>
        <v>0</v>
      </c>
      <c r="O14" s="246">
        <f t="shared" si="4"/>
        <v>0</v>
      </c>
      <c r="P14" s="246">
        <f t="shared" si="5"/>
        <v>0</v>
      </c>
      <c r="Q14" s="91" t="e">
        <f>IF(OR($B14=#REF!,$B13=$AH$4),($L13-$L14)*(1-$AL$3)*(E14-D14)*24*#REF!*$AL$4,0)</f>
        <v>#REF!</v>
      </c>
      <c r="U14" s="240">
        <f t="shared" si="6"/>
        <v>43436</v>
      </c>
      <c r="V14" s="235">
        <f t="shared" si="7"/>
        <v>0.791666666666667</v>
      </c>
      <c r="W14" s="243"/>
      <c r="X14" s="243"/>
      <c r="Y14" s="243" t="str">
        <f>IF(_cuofeng6_month_day!A12="","",_cuofeng6_month_day!A12)</f>
        <v/>
      </c>
      <c r="Z14" s="243" t="str">
        <f>IF(_cuofeng6_month_day!B12="","",_cuofeng6_month_day!B12)</f>
        <v/>
      </c>
      <c r="AA14" s="91"/>
      <c r="AB14" s="91" t="e">
        <f>AA14*(1-$AL$3)*#REF!*$AL$4*(E14-D14)*24</f>
        <v>#REF!</v>
      </c>
      <c r="AC14" s="246">
        <f t="shared" si="8"/>
        <v>0</v>
      </c>
      <c r="AD14" s="246">
        <f t="shared" si="9"/>
        <v>0</v>
      </c>
      <c r="AE14" s="246">
        <f t="shared" si="10"/>
        <v>0</v>
      </c>
      <c r="AF14" s="91" t="e">
        <f>IF(OR($V14=#REF!,$V14=$AH$4),($AA13-$AA14)*(1-$AL$3)*(E14-D14)*24*#REF!*$AL$4,0)</f>
        <v>#REF!</v>
      </c>
    </row>
    <row r="15" spans="1:32">
      <c r="A15" s="242">
        <f>A14</f>
        <v>43436</v>
      </c>
      <c r="B15" s="235">
        <v>0.916666666666667</v>
      </c>
      <c r="C15" s="236" t="s">
        <v>26</v>
      </c>
      <c r="D15" s="237">
        <f t="shared" si="0"/>
        <v>43436.9166666667</v>
      </c>
      <c r="E15" s="237">
        <f t="shared" si="1"/>
        <v>43437</v>
      </c>
      <c r="F15" s="238" t="e">
        <f>SUMPRODUCT(('6烧主抽电耗'!$A$3:$A$96=$A15)*('6烧主抽电耗'!$D$3:$D$96=$C15),'6烧主抽电耗'!$E$3:$E$96)</f>
        <v>#VALUE!</v>
      </c>
      <c r="G15" s="237" t="e">
        <f t="shared" si="2"/>
        <v>#VALUE!</v>
      </c>
      <c r="H15" s="239"/>
      <c r="I15" s="239"/>
      <c r="J15" s="239" t="str">
        <f>IF(_cuofeng5_month_day!A13="","",_cuofeng5_month_day!A13)</f>
        <v/>
      </c>
      <c r="K15" s="239" t="str">
        <f>IF(_cuofeng5_month_day!B13="","",_cuofeng5_month_day!B13)</f>
        <v/>
      </c>
      <c r="L15" s="238">
        <f>IFERROR(SUMPRODUCT((_5shaozhuchou_month_day!$A$2:$A$899&gt;=D15)*(_5shaozhuchou_month_day!$A$2:$A$899&lt;E15),_5shaozhuchou_month_day!$Y$2:$Y$899)/SUMPRODUCT((_5shaozhuchou_month_day!$A$2:$A$899&gt;=D15)*(_5shaozhuchou_month_day!$A$2:$A$899&lt;E15)),0)</f>
        <v>0</v>
      </c>
      <c r="M15" s="238" t="e">
        <f>L15*(1-$AL$3)*#REF!*$AL$4*(E15-D15)*24</f>
        <v>#REF!</v>
      </c>
      <c r="N15" s="246">
        <f t="shared" si="3"/>
        <v>0</v>
      </c>
      <c r="O15" s="246">
        <f t="shared" si="4"/>
        <v>0</v>
      </c>
      <c r="P15" s="246">
        <f t="shared" si="5"/>
        <v>0</v>
      </c>
      <c r="Q15" s="91" t="e">
        <f>IF(OR($B15=#REF!,$B14=$AH$4),($L14-$L15)*(1-$AL$3)*(E15-D15)*24*#REF!*$AL$4,0)</f>
        <v>#REF!</v>
      </c>
      <c r="U15" s="242">
        <f t="shared" si="6"/>
        <v>43436</v>
      </c>
      <c r="V15" s="235">
        <f t="shared" si="7"/>
        <v>0.916666666666667</v>
      </c>
      <c r="W15" s="243"/>
      <c r="X15" s="243"/>
      <c r="Y15" s="243" t="str">
        <f>IF(_cuofeng6_month_day!A13="","",_cuofeng6_month_day!A13)</f>
        <v/>
      </c>
      <c r="Z15" s="243" t="str">
        <f>IF(_cuofeng6_month_day!B13="","",_cuofeng6_month_day!B13)</f>
        <v/>
      </c>
      <c r="AA15" s="91"/>
      <c r="AB15" s="91" t="e">
        <f>AA15*(1-$AL$3)*#REF!*$AL$4*(E15-D15)*24</f>
        <v>#REF!</v>
      </c>
      <c r="AC15" s="246">
        <f t="shared" si="8"/>
        <v>0</v>
      </c>
      <c r="AD15" s="246">
        <f t="shared" si="9"/>
        <v>0</v>
      </c>
      <c r="AE15" s="246">
        <f t="shared" si="10"/>
        <v>0</v>
      </c>
      <c r="AF15" s="91" t="e">
        <f>IF(OR($V15=#REF!,$V15=$AH$4),($AA14-$AA15)*(1-$AL$3)*(E15-D15)*24*#REF!*$AL$4,0)</f>
        <v>#REF!</v>
      </c>
    </row>
    <row r="16" spans="1:32">
      <c r="A16" s="234">
        <f>A10+1</f>
        <v>43437</v>
      </c>
      <c r="B16" s="235">
        <v>0</v>
      </c>
      <c r="C16" s="236" t="s">
        <v>24</v>
      </c>
      <c r="D16" s="237">
        <f t="shared" si="0"/>
        <v>43437</v>
      </c>
      <c r="E16" s="237">
        <f t="shared" si="1"/>
        <v>43437.3333333333</v>
      </c>
      <c r="F16" s="238" t="e">
        <f>SUMPRODUCT(('6烧主抽电耗'!$A$3:$A$96=$A16)*('6烧主抽电耗'!$D$3:$D$96=$C16),'6烧主抽电耗'!$E$3:$E$96)</f>
        <v>#VALUE!</v>
      </c>
      <c r="G16" s="237" t="e">
        <f t="shared" si="2"/>
        <v>#VALUE!</v>
      </c>
      <c r="H16" s="239"/>
      <c r="I16" s="239"/>
      <c r="J16" s="239" t="str">
        <f>IF(_cuofeng5_month_day!A14="","",_cuofeng5_month_day!A14)</f>
        <v/>
      </c>
      <c r="K16" s="239" t="str">
        <f>IF(_cuofeng5_month_day!B14="","",_cuofeng5_month_day!B14)</f>
        <v/>
      </c>
      <c r="L16" s="238">
        <f>IFERROR(SUMPRODUCT((_5shaozhuchou_month_day!$A$2:$A$899&gt;=D16)*(_5shaozhuchou_month_day!$A$2:$A$899&lt;E16),_5shaozhuchou_month_day!$Y$2:$Y$899)/SUMPRODUCT((_5shaozhuchou_month_day!$A$2:$A$899&gt;=D16)*(_5shaozhuchou_month_day!$A$2:$A$899&lt;E16)),0)</f>
        <v>0</v>
      </c>
      <c r="M16" s="238" t="e">
        <f>L16*(1-$AL$3)*#REF!*$AL$4*(E16-D16)*24</f>
        <v>#REF!</v>
      </c>
      <c r="N16" s="246">
        <f t="shared" si="3"/>
        <v>0</v>
      </c>
      <c r="O16" s="246">
        <f t="shared" si="4"/>
        <v>0</v>
      </c>
      <c r="P16" s="246">
        <f t="shared" si="5"/>
        <v>0</v>
      </c>
      <c r="Q16" s="91" t="e">
        <f>IF(OR($B16=#REF!,$B15=$AH$4),($L15-$L16)*(1-$AL$3)*(E16-D16)*24*#REF!*$AL$4,0)</f>
        <v>#REF!</v>
      </c>
      <c r="U16" s="234">
        <f t="shared" si="6"/>
        <v>43437</v>
      </c>
      <c r="V16" s="235">
        <f t="shared" si="7"/>
        <v>0</v>
      </c>
      <c r="W16" s="253"/>
      <c r="X16" s="239"/>
      <c r="Y16" s="243" t="str">
        <f>IF(_cuofeng6_month_day!A14="","",_cuofeng6_month_day!A14)</f>
        <v/>
      </c>
      <c r="Z16" s="243" t="str">
        <f>IF(_cuofeng6_month_day!B14="","",_cuofeng6_month_day!B14)</f>
        <v/>
      </c>
      <c r="AA16" s="91"/>
      <c r="AB16" s="91" t="e">
        <f>AA16*(1-$AL$3)*#REF!*$AL$4*(E16-D16)*24</f>
        <v>#REF!</v>
      </c>
      <c r="AC16" s="246">
        <f t="shared" si="8"/>
        <v>0</v>
      </c>
      <c r="AD16" s="246">
        <f t="shared" si="9"/>
        <v>0</v>
      </c>
      <c r="AE16" s="246">
        <f t="shared" si="10"/>
        <v>0</v>
      </c>
      <c r="AF16" s="91" t="e">
        <f>IF(OR($V16=#REF!,$V16=$AH$4),($AA15-$AA16)*(1-$AL$3)*(E16-D16)*24*#REF!*$AL$4,0)</f>
        <v>#REF!</v>
      </c>
    </row>
    <row r="17" spans="1:32">
      <c r="A17" s="240">
        <f t="shared" ref="A17:A80" si="11">A16</f>
        <v>43437</v>
      </c>
      <c r="B17" s="235">
        <v>0.333333333333333</v>
      </c>
      <c r="C17" s="236" t="s">
        <v>25</v>
      </c>
      <c r="D17" s="237">
        <f t="shared" si="0"/>
        <v>43437.3333333333</v>
      </c>
      <c r="E17" s="237">
        <f t="shared" si="1"/>
        <v>43437.5833333333</v>
      </c>
      <c r="F17" s="238" t="e">
        <f>SUMPRODUCT(('6烧主抽电耗'!$A$3:$A$96=$A17)*('6烧主抽电耗'!$D$3:$D$96=$C17),'6烧主抽电耗'!$E$3:$E$96)</f>
        <v>#VALUE!</v>
      </c>
      <c r="G17" s="237" t="e">
        <f t="shared" si="2"/>
        <v>#VALUE!</v>
      </c>
      <c r="H17" s="239"/>
      <c r="I17" s="239"/>
      <c r="J17" s="239" t="str">
        <f>IF(_cuofeng5_month_day!A15="","",_cuofeng5_month_day!A15)</f>
        <v/>
      </c>
      <c r="K17" s="239" t="str">
        <f>IF(_cuofeng5_month_day!B15="","",_cuofeng5_month_day!B15)</f>
        <v/>
      </c>
      <c r="L17" s="238">
        <f>IFERROR(SUMPRODUCT((_5shaozhuchou_month_day!$A$2:$A$899&gt;=D17)*(_5shaozhuchou_month_day!$A$2:$A$899&lt;E17),_5shaozhuchou_month_day!$Y$2:$Y$899)/SUMPRODUCT((_5shaozhuchou_month_day!$A$2:$A$899&gt;=D17)*(_5shaozhuchou_month_day!$A$2:$A$899&lt;E17)),0)</f>
        <v>0</v>
      </c>
      <c r="M17" s="238" t="e">
        <f>L17*(1-$AL$3)*#REF!*$AL$4*(E17-D17)*24</f>
        <v>#REF!</v>
      </c>
      <c r="N17" s="246">
        <f t="shared" si="3"/>
        <v>0</v>
      </c>
      <c r="O17" s="246">
        <f t="shared" si="4"/>
        <v>0</v>
      </c>
      <c r="P17" s="246">
        <f t="shared" si="5"/>
        <v>0</v>
      </c>
      <c r="Q17" s="91" t="e">
        <f>IF(OR($B17=#REF!,$B16=$AH$4),($L16-$L17)*(1-$AL$3)*(E17-D17)*24*#REF!*$AL$4,0)</f>
        <v>#REF!</v>
      </c>
      <c r="U17" s="240">
        <f t="shared" si="6"/>
        <v>43437</v>
      </c>
      <c r="V17" s="235">
        <f t="shared" si="7"/>
        <v>0.333333333333333</v>
      </c>
      <c r="W17" s="253"/>
      <c r="X17" s="239"/>
      <c r="Y17" s="243" t="str">
        <f>IF(_cuofeng6_month_day!A15="","",_cuofeng6_month_day!A15)</f>
        <v/>
      </c>
      <c r="Z17" s="243" t="str">
        <f>IF(_cuofeng6_month_day!B15="","",_cuofeng6_month_day!B15)</f>
        <v/>
      </c>
      <c r="AA17" s="91"/>
      <c r="AB17" s="91" t="e">
        <f>AA17*(1-$AL$3)*#REF!*$AL$4*(E17-D17)*24</f>
        <v>#REF!</v>
      </c>
      <c r="AC17" s="246">
        <f t="shared" si="8"/>
        <v>0</v>
      </c>
      <c r="AD17" s="246">
        <f t="shared" si="9"/>
        <v>0</v>
      </c>
      <c r="AE17" s="246">
        <f t="shared" si="10"/>
        <v>0</v>
      </c>
      <c r="AF17" s="91" t="e">
        <f>IF(OR($V17=#REF!,$V17=$AH$4),($AA16-$AA17)*(1-$AL$3)*(E17-D17)*24*#REF!*$AL$4,0)</f>
        <v>#REF!</v>
      </c>
    </row>
    <row r="18" spans="1:32">
      <c r="A18" s="240">
        <f t="shared" si="11"/>
        <v>43437</v>
      </c>
      <c r="B18" s="235">
        <v>0.583333333333333</v>
      </c>
      <c r="C18" s="236" t="s">
        <v>25</v>
      </c>
      <c r="D18" s="237">
        <f t="shared" si="0"/>
        <v>43437.5833333333</v>
      </c>
      <c r="E18" s="237">
        <f t="shared" si="1"/>
        <v>43437.7083333333</v>
      </c>
      <c r="F18" s="238" t="e">
        <f>SUMPRODUCT(('6烧主抽电耗'!$A$3:$A$96=$A18)*('6烧主抽电耗'!$D$3:$D$96=$C18),'6烧主抽电耗'!$E$3:$E$96)</f>
        <v>#VALUE!</v>
      </c>
      <c r="G18" s="237" t="e">
        <f t="shared" si="2"/>
        <v>#VALUE!</v>
      </c>
      <c r="H18" s="239"/>
      <c r="I18" s="239"/>
      <c r="J18" s="239" t="str">
        <f>IF(_cuofeng5_month_day!A16="","",_cuofeng5_month_day!A16)</f>
        <v/>
      </c>
      <c r="K18" s="239" t="str">
        <f>IF(_cuofeng5_month_day!B16="","",_cuofeng5_month_day!B16)</f>
        <v/>
      </c>
      <c r="L18" s="238">
        <f>IFERROR(SUMPRODUCT((_5shaozhuchou_month_day!$A$2:$A$899&gt;=D18)*(_5shaozhuchou_month_day!$A$2:$A$899&lt;E18),_5shaozhuchou_month_day!$Y$2:$Y$899)/SUMPRODUCT((_5shaozhuchou_month_day!$A$2:$A$899&gt;=D18)*(_5shaozhuchou_month_day!$A$2:$A$899&lt;E18)),0)</f>
        <v>0</v>
      </c>
      <c r="M18" s="238" t="e">
        <f>L18*(1-$AL$3)*#REF!*$AL$4*(E18-D18)*24</f>
        <v>#REF!</v>
      </c>
      <c r="N18" s="246">
        <f t="shared" si="3"/>
        <v>0</v>
      </c>
      <c r="O18" s="246">
        <f t="shared" si="4"/>
        <v>0</v>
      </c>
      <c r="P18" s="246">
        <f t="shared" si="5"/>
        <v>0</v>
      </c>
      <c r="Q18" s="91" t="e">
        <f>IF(OR($B18=#REF!,$B17=$AH$4),($L17-$L18)*(1-$AL$3)*(E18-D18)*24*#REF!*$AL$4,0)</f>
        <v>#REF!</v>
      </c>
      <c r="U18" s="240">
        <f t="shared" si="6"/>
        <v>43437</v>
      </c>
      <c r="V18" s="235">
        <f t="shared" si="7"/>
        <v>0.583333333333333</v>
      </c>
      <c r="W18" s="243"/>
      <c r="X18" s="243"/>
      <c r="Y18" s="243" t="str">
        <f>IF(_cuofeng6_month_day!A16="","",_cuofeng6_month_day!A16)</f>
        <v/>
      </c>
      <c r="Z18" s="243" t="str">
        <f>IF(_cuofeng6_month_day!B16="","",_cuofeng6_month_day!B16)</f>
        <v/>
      </c>
      <c r="AA18" s="91"/>
      <c r="AB18" s="91" t="e">
        <f>AA18*(1-$AL$3)*#REF!*$AL$4*(E18-D18)*24</f>
        <v>#REF!</v>
      </c>
      <c r="AC18" s="246">
        <f t="shared" si="8"/>
        <v>0</v>
      </c>
      <c r="AD18" s="246">
        <f t="shared" si="9"/>
        <v>0</v>
      </c>
      <c r="AE18" s="246">
        <f t="shared" si="10"/>
        <v>0</v>
      </c>
      <c r="AF18" s="91" t="e">
        <f>IF(OR($V18=#REF!,$V18=$AH$4),($AA17-$AA18)*(1-$AL$3)*(E18-D18)*24*#REF!*$AL$4,0)</f>
        <v>#REF!</v>
      </c>
    </row>
    <row r="19" spans="1:32">
      <c r="A19" s="240">
        <f t="shared" si="11"/>
        <v>43437</v>
      </c>
      <c r="B19" s="235">
        <v>0.708333333333333</v>
      </c>
      <c r="C19" s="236" t="s">
        <v>26</v>
      </c>
      <c r="D19" s="237">
        <f t="shared" si="0"/>
        <v>43437.7083333333</v>
      </c>
      <c r="E19" s="237">
        <f t="shared" si="1"/>
        <v>43437.7916666667</v>
      </c>
      <c r="F19" s="238" t="e">
        <f>SUMPRODUCT(('6烧主抽电耗'!$A$3:$A$96=$A19)*('6烧主抽电耗'!$D$3:$D$96=$C19),'6烧主抽电耗'!$E$3:$E$96)</f>
        <v>#VALUE!</v>
      </c>
      <c r="G19" s="237" t="e">
        <f t="shared" si="2"/>
        <v>#VALUE!</v>
      </c>
      <c r="H19" s="239"/>
      <c r="I19" s="239"/>
      <c r="J19" s="239" t="str">
        <f>IF(_cuofeng5_month_day!A17="","",_cuofeng5_month_day!A17)</f>
        <v/>
      </c>
      <c r="K19" s="239" t="str">
        <f>IF(_cuofeng5_month_day!B17="","",_cuofeng5_month_day!B17)</f>
        <v/>
      </c>
      <c r="L19" s="238">
        <f>IFERROR(SUMPRODUCT((_5shaozhuchou_month_day!$A$2:$A$899&gt;=D19)*(_5shaozhuchou_month_day!$A$2:$A$899&lt;E19),_5shaozhuchou_month_day!$Y$2:$Y$899)/SUMPRODUCT((_5shaozhuchou_month_day!$A$2:$A$899&gt;=D19)*(_5shaozhuchou_month_day!$A$2:$A$899&lt;E19)),0)</f>
        <v>0</v>
      </c>
      <c r="M19" s="238" t="e">
        <f>L19*(1-$AL$3)*#REF!*$AL$4*(E19-D19)*24</f>
        <v>#REF!</v>
      </c>
      <c r="N19" s="246">
        <f t="shared" si="3"/>
        <v>0</v>
      </c>
      <c r="O19" s="246">
        <f t="shared" si="4"/>
        <v>0</v>
      </c>
      <c r="P19" s="246">
        <f t="shared" si="5"/>
        <v>0</v>
      </c>
      <c r="Q19" s="91" t="e">
        <f>IF(OR($B19=#REF!,$B18=$AH$4),($L18-$L19)*(1-$AL$3)*(E19-D19)*24*#REF!*$AL$4,0)</f>
        <v>#REF!</v>
      </c>
      <c r="U19" s="240">
        <f t="shared" si="6"/>
        <v>43437</v>
      </c>
      <c r="V19" s="235">
        <f t="shared" si="7"/>
        <v>0.708333333333333</v>
      </c>
      <c r="W19" s="243"/>
      <c r="X19" s="243"/>
      <c r="Y19" s="243" t="str">
        <f>IF(_cuofeng6_month_day!A17="","",_cuofeng6_month_day!A17)</f>
        <v/>
      </c>
      <c r="Z19" s="243" t="str">
        <f>IF(_cuofeng6_month_day!B17="","",_cuofeng6_month_day!B17)</f>
        <v/>
      </c>
      <c r="AA19" s="91"/>
      <c r="AB19" s="91" t="e">
        <f>AA19*(1-$AL$3)*#REF!*$AL$4*(E19-D19)*24</f>
        <v>#REF!</v>
      </c>
      <c r="AC19" s="246">
        <f t="shared" si="8"/>
        <v>0</v>
      </c>
      <c r="AD19" s="246">
        <f t="shared" si="9"/>
        <v>0</v>
      </c>
      <c r="AE19" s="246">
        <f t="shared" si="10"/>
        <v>0</v>
      </c>
      <c r="AF19" s="91" t="e">
        <f>IF(OR($V19=#REF!,$V19=$AH$4),($AA18-$AA19)*(1-$AL$3)*(E19-D19)*24*#REF!*$AL$4,0)</f>
        <v>#REF!</v>
      </c>
    </row>
    <row r="20" spans="1:32">
      <c r="A20" s="240">
        <f t="shared" si="11"/>
        <v>43437</v>
      </c>
      <c r="B20" s="235">
        <v>0.791666666666667</v>
      </c>
      <c r="C20" s="236" t="s">
        <v>26</v>
      </c>
      <c r="D20" s="237">
        <f t="shared" si="0"/>
        <v>43437.7916666667</v>
      </c>
      <c r="E20" s="237">
        <f t="shared" si="1"/>
        <v>43437.9166666667</v>
      </c>
      <c r="F20" s="238" t="e">
        <f>SUMPRODUCT(('6烧主抽电耗'!$A$3:$A$96=$A20)*('6烧主抽电耗'!$D$3:$D$96=$C20),'6烧主抽电耗'!$E$3:$E$96)</f>
        <v>#VALUE!</v>
      </c>
      <c r="G20" s="237" t="e">
        <f t="shared" si="2"/>
        <v>#VALUE!</v>
      </c>
      <c r="H20" s="239"/>
      <c r="I20" s="239"/>
      <c r="J20" s="239" t="str">
        <f>IF(_cuofeng5_month_day!A18="","",_cuofeng5_month_day!A18)</f>
        <v/>
      </c>
      <c r="K20" s="239" t="str">
        <f>IF(_cuofeng5_month_day!B18="","",_cuofeng5_month_day!B18)</f>
        <v/>
      </c>
      <c r="L20" s="238">
        <f>IFERROR(SUMPRODUCT((_5shaozhuchou_month_day!$A$2:$A$899&gt;=D20)*(_5shaozhuchou_month_day!$A$2:$A$899&lt;E20),_5shaozhuchou_month_day!$Y$2:$Y$899)/SUMPRODUCT((_5shaozhuchou_month_day!$A$2:$A$899&gt;=D20)*(_5shaozhuchou_month_day!$A$2:$A$899&lt;E20)),0)</f>
        <v>0</v>
      </c>
      <c r="M20" s="238" t="e">
        <f>L20*(1-$AL$3)*#REF!*$AL$4*(E20-D20)*24</f>
        <v>#REF!</v>
      </c>
      <c r="N20" s="246">
        <f t="shared" si="3"/>
        <v>0</v>
      </c>
      <c r="O20" s="246">
        <f t="shared" si="4"/>
        <v>0</v>
      </c>
      <c r="P20" s="246">
        <f t="shared" si="5"/>
        <v>0</v>
      </c>
      <c r="Q20" s="91" t="e">
        <f>IF(OR($B20=#REF!,$B19=$AH$4),($L19-$L20)*(1-$AL$3)*(E20-D20)*24*#REF!*$AL$4,0)</f>
        <v>#REF!</v>
      </c>
      <c r="U20" s="240">
        <f t="shared" si="6"/>
        <v>43437</v>
      </c>
      <c r="V20" s="235">
        <f t="shared" si="7"/>
        <v>0.791666666666667</v>
      </c>
      <c r="W20" s="243"/>
      <c r="X20" s="243"/>
      <c r="Y20" s="243" t="str">
        <f>IF(_cuofeng6_month_day!A18="","",_cuofeng6_month_day!A18)</f>
        <v/>
      </c>
      <c r="Z20" s="243" t="str">
        <f>IF(_cuofeng6_month_day!B18="","",_cuofeng6_month_day!B18)</f>
        <v/>
      </c>
      <c r="AA20" s="91"/>
      <c r="AB20" s="91" t="e">
        <f>AA20*(1-$AL$3)*#REF!*$AL$4*(E20-D20)*24</f>
        <v>#REF!</v>
      </c>
      <c r="AC20" s="246">
        <f t="shared" si="8"/>
        <v>0</v>
      </c>
      <c r="AD20" s="246">
        <f t="shared" si="9"/>
        <v>0</v>
      </c>
      <c r="AE20" s="246">
        <f t="shared" si="10"/>
        <v>0</v>
      </c>
      <c r="AF20" s="91" t="e">
        <f>IF(OR($V20=#REF!,$V20=$AH$4),($AA19-$AA20)*(1-$AL$3)*(E20-D20)*24*#REF!*$AL$4,0)</f>
        <v>#REF!</v>
      </c>
    </row>
    <row r="21" spans="1:32">
      <c r="A21" s="242">
        <f t="shared" si="11"/>
        <v>43437</v>
      </c>
      <c r="B21" s="235">
        <v>0.916666666666667</v>
      </c>
      <c r="C21" s="236" t="s">
        <v>26</v>
      </c>
      <c r="D21" s="237">
        <f t="shared" si="0"/>
        <v>43437.9166666667</v>
      </c>
      <c r="E21" s="237">
        <f t="shared" si="1"/>
        <v>43438</v>
      </c>
      <c r="F21" s="238" t="e">
        <f>SUMPRODUCT(('6烧主抽电耗'!$A$3:$A$96=$A21)*('6烧主抽电耗'!$D$3:$D$96=$C21),'6烧主抽电耗'!$E$3:$E$96)</f>
        <v>#VALUE!</v>
      </c>
      <c r="G21" s="237" t="e">
        <f t="shared" si="2"/>
        <v>#VALUE!</v>
      </c>
      <c r="H21" s="239"/>
      <c r="I21" s="239"/>
      <c r="J21" s="239" t="str">
        <f>IF(_cuofeng5_month_day!A19="","",_cuofeng5_month_day!A19)</f>
        <v/>
      </c>
      <c r="K21" s="239" t="str">
        <f>IF(_cuofeng5_month_day!B19="","",_cuofeng5_month_day!B19)</f>
        <v/>
      </c>
      <c r="L21" s="238">
        <f>IFERROR(SUMPRODUCT((_5shaozhuchou_month_day!$A$2:$A$899&gt;=D21)*(_5shaozhuchou_month_day!$A$2:$A$899&lt;E21),_5shaozhuchou_month_day!$Y$2:$Y$899)/SUMPRODUCT((_5shaozhuchou_month_day!$A$2:$A$899&gt;=D21)*(_5shaozhuchou_month_day!$A$2:$A$899&lt;E21)),0)</f>
        <v>0</v>
      </c>
      <c r="M21" s="238" t="e">
        <f>L21*(1-$AL$3)*#REF!*$AL$4*(E21-D21)*24</f>
        <v>#REF!</v>
      </c>
      <c r="N21" s="246">
        <f t="shared" si="3"/>
        <v>0</v>
      </c>
      <c r="O21" s="246">
        <f t="shared" si="4"/>
        <v>0</v>
      </c>
      <c r="P21" s="246">
        <f t="shared" si="5"/>
        <v>0</v>
      </c>
      <c r="Q21" s="91" t="e">
        <f>IF(OR($B21=#REF!,$B20=$AH$4),($L20-$L21)*(1-$AL$3)*(E21-D21)*24*#REF!*$AL$4,0)</f>
        <v>#REF!</v>
      </c>
      <c r="U21" s="242">
        <f t="shared" si="6"/>
        <v>43437</v>
      </c>
      <c r="V21" s="235">
        <f t="shared" si="7"/>
        <v>0.916666666666667</v>
      </c>
      <c r="W21" s="243"/>
      <c r="X21" s="243"/>
      <c r="Y21" s="243" t="str">
        <f>IF(_cuofeng6_month_day!A19="","",_cuofeng6_month_day!A19)</f>
        <v/>
      </c>
      <c r="Z21" s="243" t="str">
        <f>IF(_cuofeng6_month_day!B19="","",_cuofeng6_month_day!B19)</f>
        <v/>
      </c>
      <c r="AA21" s="91"/>
      <c r="AB21" s="91" t="e">
        <f>AA21*(1-$AL$3)*#REF!*$AL$4*(E21-D21)*24</f>
        <v>#REF!</v>
      </c>
      <c r="AC21" s="246">
        <f t="shared" si="8"/>
        <v>0</v>
      </c>
      <c r="AD21" s="246">
        <f t="shared" si="9"/>
        <v>0</v>
      </c>
      <c r="AE21" s="246">
        <f t="shared" si="10"/>
        <v>0</v>
      </c>
      <c r="AF21" s="91" t="e">
        <f>IF(OR($V21=#REF!,$V21=$AH$4),($AA20-$AA21)*(1-$AL$3)*(E21-D21)*24*#REF!*$AL$4,0)</f>
        <v>#REF!</v>
      </c>
    </row>
    <row r="22" spans="1:32">
      <c r="A22" s="234">
        <f>A16+1</f>
        <v>43438</v>
      </c>
      <c r="B22" s="235">
        <v>0</v>
      </c>
      <c r="C22" s="236" t="s">
        <v>24</v>
      </c>
      <c r="D22" s="237">
        <f t="shared" si="0"/>
        <v>43438</v>
      </c>
      <c r="E22" s="237">
        <f t="shared" si="1"/>
        <v>43438.3333333333</v>
      </c>
      <c r="F22" s="238" t="e">
        <f>SUMPRODUCT(('6烧主抽电耗'!$A$3:$A$96=$A22)*('6烧主抽电耗'!$D$3:$D$96=$C22),'6烧主抽电耗'!$E$3:$E$96)</f>
        <v>#VALUE!</v>
      </c>
      <c r="G22" s="237" t="e">
        <f t="shared" ref="G22:G68" si="12">IF(AND(F22=1),"甲班",IF(AND(F22=2),"乙班",IF(AND(F22=3),"丙班",IF(AND(F22=4),"丁班",))))</f>
        <v>#VALUE!</v>
      </c>
      <c r="H22" s="239"/>
      <c r="I22" s="239"/>
      <c r="J22" s="239" t="str">
        <f>IF(_cuofeng5_month_day!A20="","",_cuofeng5_month_day!A20)</f>
        <v/>
      </c>
      <c r="K22" s="239" t="str">
        <f>IF(_cuofeng5_month_day!B20="","",_cuofeng5_month_day!B20)</f>
        <v/>
      </c>
      <c r="L22" s="238">
        <f>IFERROR(SUMPRODUCT((_5shaozhuchou_month_day!$A$2:$A$899&gt;=D22)*(_5shaozhuchou_month_day!$A$2:$A$899&lt;E22),_5shaozhuchou_month_day!$Y$2:$Y$899)/SUMPRODUCT((_5shaozhuchou_month_day!$A$2:$A$899&gt;=D22)*(_5shaozhuchou_month_day!$A$2:$A$899&lt;E22)),0)</f>
        <v>0</v>
      </c>
      <c r="M22" s="238" t="e">
        <f>L22*(1-$AL$3)*#REF!*$AL$4*(E22-D22)*24</f>
        <v>#REF!</v>
      </c>
      <c r="N22" s="246">
        <f t="shared" si="3"/>
        <v>0</v>
      </c>
      <c r="O22" s="246">
        <f t="shared" si="4"/>
        <v>0</v>
      </c>
      <c r="P22" s="246">
        <f t="shared" si="5"/>
        <v>0</v>
      </c>
      <c r="Q22" s="91" t="e">
        <f>IF(OR($B22=#REF!,$B21=$AH$4),($L21-$L22)*(1-$AL$3)*(E22-D22)*24*#REF!*$AL$4,0)</f>
        <v>#REF!</v>
      </c>
      <c r="U22" s="234">
        <f t="shared" si="6"/>
        <v>43438</v>
      </c>
      <c r="V22" s="235">
        <f t="shared" si="7"/>
        <v>0</v>
      </c>
      <c r="W22" s="254"/>
      <c r="X22" s="255"/>
      <c r="Y22" s="243" t="str">
        <f>IF(_cuofeng6_month_day!A20="","",_cuofeng6_month_day!A20)</f>
        <v/>
      </c>
      <c r="Z22" s="243" t="str">
        <f>IF(_cuofeng6_month_day!B20="","",_cuofeng6_month_day!B20)</f>
        <v/>
      </c>
      <c r="AA22" s="91"/>
      <c r="AB22" s="91" t="e">
        <f>AA22*(1-$AL$3)*#REF!*$AL$4*(E22-D22)*24</f>
        <v>#REF!</v>
      </c>
      <c r="AC22" s="246">
        <f t="shared" si="8"/>
        <v>0</v>
      </c>
      <c r="AD22" s="246">
        <f t="shared" si="9"/>
        <v>0</v>
      </c>
      <c r="AE22" s="246">
        <f t="shared" si="10"/>
        <v>0</v>
      </c>
      <c r="AF22" s="91" t="e">
        <f>IF(OR($V22=#REF!,$V22=$AH$4),($AA21-$AA22)*(1-$AL$3)*(E22-D22)*24*#REF!*$AL$4,0)</f>
        <v>#REF!</v>
      </c>
    </row>
    <row r="23" spans="1:32">
      <c r="A23" s="240">
        <f>A22</f>
        <v>43438</v>
      </c>
      <c r="B23" s="235">
        <v>0.333333333333333</v>
      </c>
      <c r="C23" s="236" t="s">
        <v>25</v>
      </c>
      <c r="D23" s="237">
        <f t="shared" si="0"/>
        <v>43438.3333333333</v>
      </c>
      <c r="E23" s="237">
        <f t="shared" si="1"/>
        <v>43438.5833333333</v>
      </c>
      <c r="F23" s="238" t="e">
        <f>SUMPRODUCT(('6烧主抽电耗'!$A$3:$A$96=$A23)*('6烧主抽电耗'!$D$3:$D$96=$C23),'6烧主抽电耗'!$E$3:$E$96)</f>
        <v>#VALUE!</v>
      </c>
      <c r="G23" s="237" t="e">
        <f t="shared" si="12"/>
        <v>#VALUE!</v>
      </c>
      <c r="H23" s="239"/>
      <c r="I23" s="243"/>
      <c r="J23" s="239" t="str">
        <f>IF(_cuofeng5_month_day!A21="","",_cuofeng5_month_day!A21)</f>
        <v/>
      </c>
      <c r="K23" s="239" t="str">
        <f>IF(_cuofeng5_month_day!B21="","",_cuofeng5_month_day!B21)</f>
        <v/>
      </c>
      <c r="L23" s="238">
        <f>IFERROR(SUMPRODUCT((_5shaozhuchou_month_day!$A$2:$A$899&gt;=D23)*(_5shaozhuchou_month_day!$A$2:$A$899&lt;E23),_5shaozhuchou_month_day!$Y$2:$Y$899)/SUMPRODUCT((_5shaozhuchou_month_day!$A$2:$A$899&gt;=D23)*(_5shaozhuchou_month_day!$A$2:$A$899&lt;E23)),0)</f>
        <v>0</v>
      </c>
      <c r="M23" s="238" t="e">
        <f>L23*(1-$AL$3)*#REF!*$AL$4*(E23-D23)*24</f>
        <v>#REF!</v>
      </c>
      <c r="N23" s="246">
        <f t="shared" si="3"/>
        <v>0</v>
      </c>
      <c r="O23" s="246">
        <f t="shared" si="4"/>
        <v>0</v>
      </c>
      <c r="P23" s="246">
        <f t="shared" si="5"/>
        <v>0</v>
      </c>
      <c r="Q23" s="91" t="e">
        <f>IF(OR($B23=#REF!,$B22=$AH$4),($L22-$L23)*(1-$AL$3)*(E23-D23)*24*#REF!*$AL$4,0)</f>
        <v>#REF!</v>
      </c>
      <c r="U23" s="240">
        <f t="shared" si="6"/>
        <v>43438</v>
      </c>
      <c r="V23" s="235">
        <f t="shared" si="7"/>
        <v>0.333333333333333</v>
      </c>
      <c r="W23" s="253"/>
      <c r="X23" s="239"/>
      <c r="Y23" s="243" t="str">
        <f>IF(_cuofeng6_month_day!A21="","",_cuofeng6_month_day!A21)</f>
        <v/>
      </c>
      <c r="Z23" s="243" t="str">
        <f>IF(_cuofeng6_month_day!B21="","",_cuofeng6_month_day!B21)</f>
        <v/>
      </c>
      <c r="AA23" s="91"/>
      <c r="AB23" s="91" t="e">
        <f>AA23*(1-$AL$3)*#REF!*$AL$4*(E23-D23)*24</f>
        <v>#REF!</v>
      </c>
      <c r="AC23" s="246">
        <f t="shared" si="8"/>
        <v>0</v>
      </c>
      <c r="AD23" s="246">
        <f t="shared" si="9"/>
        <v>0</v>
      </c>
      <c r="AE23" s="246">
        <f t="shared" si="10"/>
        <v>0</v>
      </c>
      <c r="AF23" s="91" t="e">
        <f>IF(OR($V23=#REF!,$V23=$AH$4),($AA22-$AA23)*(1-$AL$3)*(E23-D23)*24*#REF!*$AL$4,0)</f>
        <v>#REF!</v>
      </c>
    </row>
    <row r="24" spans="1:32">
      <c r="A24" s="240">
        <f t="shared" si="11"/>
        <v>43438</v>
      </c>
      <c r="B24" s="235">
        <v>0.583333333333333</v>
      </c>
      <c r="C24" s="236" t="s">
        <v>25</v>
      </c>
      <c r="D24" s="237">
        <f t="shared" si="0"/>
        <v>43438.5833333333</v>
      </c>
      <c r="E24" s="237">
        <f t="shared" si="1"/>
        <v>43438.7083333333</v>
      </c>
      <c r="F24" s="238" t="e">
        <f>SUMPRODUCT(('6烧主抽电耗'!$A$3:$A$96=$A24)*('6烧主抽电耗'!$D$3:$D$96=$C24),'6烧主抽电耗'!$E$3:$E$96)</f>
        <v>#VALUE!</v>
      </c>
      <c r="G24" s="237" t="e">
        <f t="shared" si="12"/>
        <v>#VALUE!</v>
      </c>
      <c r="H24" s="239"/>
      <c r="I24" s="239"/>
      <c r="J24" s="239" t="str">
        <f>IF(_cuofeng5_month_day!A22="","",_cuofeng5_month_day!A22)</f>
        <v/>
      </c>
      <c r="K24" s="239" t="str">
        <f>IF(_cuofeng5_month_day!B22="","",_cuofeng5_month_day!B22)</f>
        <v/>
      </c>
      <c r="L24" s="238">
        <f>IFERROR(SUMPRODUCT((_5shaozhuchou_month_day!$A$2:$A$899&gt;=D24)*(_5shaozhuchou_month_day!$A$2:$A$899&lt;E24),_5shaozhuchou_month_day!$Y$2:$Y$899)/SUMPRODUCT((_5shaozhuchou_month_day!$A$2:$A$899&gt;=D24)*(_5shaozhuchou_month_day!$A$2:$A$899&lt;E24)),0)</f>
        <v>0</v>
      </c>
      <c r="M24" s="238" t="e">
        <f>L24*(1-$AL$3)*#REF!*$AL$4*(E24-D24)*24</f>
        <v>#REF!</v>
      </c>
      <c r="N24" s="246">
        <f t="shared" si="3"/>
        <v>0</v>
      </c>
      <c r="O24" s="246">
        <f t="shared" si="4"/>
        <v>0</v>
      </c>
      <c r="P24" s="246">
        <f t="shared" si="5"/>
        <v>0</v>
      </c>
      <c r="Q24" s="91" t="e">
        <f>IF(OR($B24=#REF!,$B23=$AH$4),($L23-$L24)*(1-$AL$3)*(E24-D24)*24*#REF!*$AL$4,0)</f>
        <v>#REF!</v>
      </c>
      <c r="U24" s="240">
        <f t="shared" si="6"/>
        <v>43438</v>
      </c>
      <c r="V24" s="235">
        <f t="shared" si="7"/>
        <v>0.583333333333333</v>
      </c>
      <c r="W24" s="243"/>
      <c r="X24" s="243"/>
      <c r="Y24" s="243" t="str">
        <f>IF(_cuofeng6_month_day!A22="","",_cuofeng6_month_day!A22)</f>
        <v/>
      </c>
      <c r="Z24" s="243" t="str">
        <f>IF(_cuofeng6_month_day!B22="","",_cuofeng6_month_day!B22)</f>
        <v/>
      </c>
      <c r="AA24" s="91"/>
      <c r="AB24" s="91" t="e">
        <f>AA24*(1-$AL$3)*#REF!*$AL$4*(E24-D24)*24</f>
        <v>#REF!</v>
      </c>
      <c r="AC24" s="246">
        <f t="shared" si="8"/>
        <v>0</v>
      </c>
      <c r="AD24" s="246">
        <f t="shared" si="9"/>
        <v>0</v>
      </c>
      <c r="AE24" s="246">
        <f t="shared" si="10"/>
        <v>0</v>
      </c>
      <c r="AF24" s="91" t="e">
        <f>IF(OR($V24=#REF!,$V24=$AH$4),($AA23-$AA24)*(1-$AL$3)*(E24-D24)*24*#REF!*$AL$4,0)</f>
        <v>#REF!</v>
      </c>
    </row>
    <row r="25" spans="1:32">
      <c r="A25" s="240">
        <f t="shared" si="11"/>
        <v>43438</v>
      </c>
      <c r="B25" s="235">
        <v>0.708333333333333</v>
      </c>
      <c r="C25" s="236" t="s">
        <v>26</v>
      </c>
      <c r="D25" s="237">
        <f t="shared" si="0"/>
        <v>43438.7083333333</v>
      </c>
      <c r="E25" s="237">
        <f t="shared" si="1"/>
        <v>43438.7916666667</v>
      </c>
      <c r="F25" s="238" t="e">
        <f>SUMPRODUCT(('6烧主抽电耗'!$A$3:$A$96=$A25)*('6烧主抽电耗'!$D$3:$D$96=$C25),'6烧主抽电耗'!$E$3:$E$96)</f>
        <v>#VALUE!</v>
      </c>
      <c r="G25" s="237" t="e">
        <f t="shared" si="12"/>
        <v>#VALUE!</v>
      </c>
      <c r="H25" s="239"/>
      <c r="I25" s="239"/>
      <c r="J25" s="239" t="str">
        <f>IF(_cuofeng5_month_day!A23="","",_cuofeng5_month_day!A23)</f>
        <v/>
      </c>
      <c r="K25" s="239" t="str">
        <f>IF(_cuofeng5_month_day!B23="","",_cuofeng5_month_day!B23)</f>
        <v/>
      </c>
      <c r="L25" s="238">
        <f>IFERROR(SUMPRODUCT((_5shaozhuchou_month_day!$A$2:$A$899&gt;=D25)*(_5shaozhuchou_month_day!$A$2:$A$899&lt;E25),_5shaozhuchou_month_day!$Y$2:$Y$899)/SUMPRODUCT((_5shaozhuchou_month_day!$A$2:$A$899&gt;=D25)*(_5shaozhuchou_month_day!$A$2:$A$899&lt;E25)),0)</f>
        <v>0</v>
      </c>
      <c r="M25" s="238" t="e">
        <f>L25*(1-$AL$3)*#REF!*$AL$4*(E25-D25)*24</f>
        <v>#REF!</v>
      </c>
      <c r="N25" s="246">
        <f t="shared" si="3"/>
        <v>0</v>
      </c>
      <c r="O25" s="246">
        <f t="shared" si="4"/>
        <v>0</v>
      </c>
      <c r="P25" s="246">
        <f t="shared" si="5"/>
        <v>0</v>
      </c>
      <c r="Q25" s="91" t="e">
        <f>IF(OR($B25=#REF!,$B24=$AH$4),($L24-$L25)*(1-$AL$3)*(E25-D25)*24*#REF!*$AL$4,0)</f>
        <v>#REF!</v>
      </c>
      <c r="U25" s="240">
        <f t="shared" si="6"/>
        <v>43438</v>
      </c>
      <c r="V25" s="235">
        <f t="shared" si="7"/>
        <v>0.708333333333333</v>
      </c>
      <c r="W25" s="253"/>
      <c r="X25" s="239"/>
      <c r="Y25" s="243" t="str">
        <f>IF(_cuofeng6_month_day!A23="","",_cuofeng6_month_day!A23)</f>
        <v/>
      </c>
      <c r="Z25" s="243" t="str">
        <f>IF(_cuofeng6_month_day!B23="","",_cuofeng6_month_day!B23)</f>
        <v/>
      </c>
      <c r="AA25" s="91"/>
      <c r="AB25" s="91" t="e">
        <f>AA25*(1-$AL$3)*#REF!*$AL$4*(E25-D25)*24</f>
        <v>#REF!</v>
      </c>
      <c r="AC25" s="246">
        <f t="shared" si="8"/>
        <v>0</v>
      </c>
      <c r="AD25" s="246">
        <f t="shared" si="9"/>
        <v>0</v>
      </c>
      <c r="AE25" s="246">
        <f t="shared" si="10"/>
        <v>0</v>
      </c>
      <c r="AF25" s="91" t="e">
        <f>IF(OR($V25=#REF!,$V25=$AH$4),($AA24-$AA25)*(1-$AL$3)*(E25-D25)*24*#REF!*$AL$4,0)</f>
        <v>#REF!</v>
      </c>
    </row>
    <row r="26" spans="1:32">
      <c r="A26" s="240">
        <f t="shared" si="11"/>
        <v>43438</v>
      </c>
      <c r="B26" s="235">
        <v>0.791666666666667</v>
      </c>
      <c r="C26" s="236" t="s">
        <v>26</v>
      </c>
      <c r="D26" s="237">
        <f t="shared" si="0"/>
        <v>43438.7916666667</v>
      </c>
      <c r="E26" s="237">
        <f t="shared" si="1"/>
        <v>43438.9166666667</v>
      </c>
      <c r="F26" s="238" t="e">
        <f>SUMPRODUCT(('6烧主抽电耗'!$A$3:$A$96=$A26)*('6烧主抽电耗'!$D$3:$D$96=$C26),'6烧主抽电耗'!$E$3:$E$96)</f>
        <v>#VALUE!</v>
      </c>
      <c r="G26" s="237" t="e">
        <f t="shared" si="12"/>
        <v>#VALUE!</v>
      </c>
      <c r="H26" s="239"/>
      <c r="I26" s="239"/>
      <c r="J26" s="239" t="str">
        <f>IF(_cuofeng5_month_day!A24="","",_cuofeng5_month_day!A24)</f>
        <v/>
      </c>
      <c r="K26" s="239" t="str">
        <f>IF(_cuofeng5_month_day!B24="","",_cuofeng5_month_day!B24)</f>
        <v/>
      </c>
      <c r="L26" s="238">
        <f>IFERROR(SUMPRODUCT((_5shaozhuchou_month_day!$A$2:$A$899&gt;=D26)*(_5shaozhuchou_month_day!$A$2:$A$899&lt;E26),_5shaozhuchou_month_day!$Y$2:$Y$899)/SUMPRODUCT((_5shaozhuchou_month_day!$A$2:$A$899&gt;=D26)*(_5shaozhuchou_month_day!$A$2:$A$899&lt;E26)),0)</f>
        <v>0</v>
      </c>
      <c r="M26" s="238" t="e">
        <f>L26*(1-$AL$3)*#REF!*$AL$4*(E26-D26)*24</f>
        <v>#REF!</v>
      </c>
      <c r="N26" s="246">
        <f t="shared" si="3"/>
        <v>0</v>
      </c>
      <c r="O26" s="246">
        <f t="shared" si="4"/>
        <v>0</v>
      </c>
      <c r="P26" s="246">
        <f t="shared" si="5"/>
        <v>0</v>
      </c>
      <c r="Q26" s="91" t="e">
        <f>IF(OR($B26=#REF!,$B25=$AH$4),($L25-$L26)*(1-$AL$3)*(E26-D26)*24*#REF!*$AL$4,0)</f>
        <v>#REF!</v>
      </c>
      <c r="U26" s="240">
        <f t="shared" si="6"/>
        <v>43438</v>
      </c>
      <c r="V26" s="235">
        <f t="shared" si="7"/>
        <v>0.791666666666667</v>
      </c>
      <c r="W26" s="253"/>
      <c r="X26" s="239"/>
      <c r="Y26" s="243" t="str">
        <f>IF(_cuofeng6_month_day!A24="","",_cuofeng6_month_day!A24)</f>
        <v/>
      </c>
      <c r="Z26" s="243" t="str">
        <f>IF(_cuofeng6_month_day!B24="","",_cuofeng6_month_day!B24)</f>
        <v/>
      </c>
      <c r="AA26" s="91"/>
      <c r="AB26" s="91" t="e">
        <f>AA26*(1-$AL$3)*#REF!*$AL$4*(E26-D26)*24</f>
        <v>#REF!</v>
      </c>
      <c r="AC26" s="246">
        <f t="shared" si="8"/>
        <v>0</v>
      </c>
      <c r="AD26" s="246">
        <f t="shared" si="9"/>
        <v>0</v>
      </c>
      <c r="AE26" s="246">
        <f t="shared" si="10"/>
        <v>0</v>
      </c>
      <c r="AF26" s="91" t="e">
        <f>IF(OR($V26=#REF!,$V26=$AH$4),($AA25-$AA26)*(1-$AL$3)*(E26-D26)*24*#REF!*$AL$4,0)</f>
        <v>#REF!</v>
      </c>
    </row>
    <row r="27" spans="1:32">
      <c r="A27" s="242">
        <f t="shared" si="11"/>
        <v>43438</v>
      </c>
      <c r="B27" s="235">
        <v>0.916666666666667</v>
      </c>
      <c r="C27" s="236" t="s">
        <v>26</v>
      </c>
      <c r="D27" s="237">
        <f t="shared" si="0"/>
        <v>43438.9166666667</v>
      </c>
      <c r="E27" s="237">
        <f t="shared" si="1"/>
        <v>43439</v>
      </c>
      <c r="F27" s="238" t="e">
        <f>SUMPRODUCT(('6烧主抽电耗'!$A$3:$A$96=$A27)*('6烧主抽电耗'!$D$3:$D$96=$C27),'6烧主抽电耗'!$E$3:$E$96)</f>
        <v>#VALUE!</v>
      </c>
      <c r="G27" s="237" t="e">
        <f t="shared" si="12"/>
        <v>#VALUE!</v>
      </c>
      <c r="H27" s="239"/>
      <c r="I27" s="239"/>
      <c r="J27" s="239" t="str">
        <f>IF(_cuofeng5_month_day!A25="","",_cuofeng5_month_day!A25)</f>
        <v/>
      </c>
      <c r="K27" s="239" t="str">
        <f>IF(_cuofeng5_month_day!B25="","",_cuofeng5_month_day!B25)</f>
        <v/>
      </c>
      <c r="L27" s="238">
        <f>IFERROR(SUMPRODUCT((_5shaozhuchou_month_day!$A$2:$A$899&gt;=D27)*(_5shaozhuchou_month_day!$A$2:$A$899&lt;E27),_5shaozhuchou_month_day!$Y$2:$Y$899)/SUMPRODUCT((_5shaozhuchou_month_day!$A$2:$A$899&gt;=D27)*(_5shaozhuchou_month_day!$A$2:$A$899&lt;E27)),0)</f>
        <v>0</v>
      </c>
      <c r="M27" s="238" t="e">
        <f>L27*(1-$AL$3)*#REF!*$AL$4*(E27-D27)*24</f>
        <v>#REF!</v>
      </c>
      <c r="N27" s="246">
        <f t="shared" si="3"/>
        <v>0</v>
      </c>
      <c r="O27" s="246">
        <f t="shared" si="4"/>
        <v>0</v>
      </c>
      <c r="P27" s="246">
        <f t="shared" si="5"/>
        <v>0</v>
      </c>
      <c r="Q27" s="91" t="e">
        <f>IF(OR($B27=#REF!,$B26=$AH$4),($L26-$L27)*(1-$AL$3)*(E27-D27)*24*#REF!*$AL$4,0)</f>
        <v>#REF!</v>
      </c>
      <c r="U27" s="242">
        <f t="shared" si="6"/>
        <v>43438</v>
      </c>
      <c r="V27" s="235">
        <f t="shared" si="7"/>
        <v>0.916666666666667</v>
      </c>
      <c r="W27" s="253"/>
      <c r="X27" s="239"/>
      <c r="Y27" s="243" t="str">
        <f>IF(_cuofeng6_month_day!A25="","",_cuofeng6_month_day!A25)</f>
        <v/>
      </c>
      <c r="Z27" s="243" t="str">
        <f>IF(_cuofeng6_month_day!B25="","",_cuofeng6_month_day!B25)</f>
        <v/>
      </c>
      <c r="AA27" s="91"/>
      <c r="AB27" s="91" t="e">
        <f>AA27*(1-$AL$3)*#REF!*$AL$4*(E27-D27)*24</f>
        <v>#REF!</v>
      </c>
      <c r="AC27" s="246">
        <f t="shared" si="8"/>
        <v>0</v>
      </c>
      <c r="AD27" s="246">
        <f t="shared" si="9"/>
        <v>0</v>
      </c>
      <c r="AE27" s="246">
        <f t="shared" si="10"/>
        <v>0</v>
      </c>
      <c r="AF27" s="91" t="e">
        <f>IF(OR($V27=#REF!,$V27=$AH$4),($AA26-$AA27)*(1-$AL$3)*(E27-D27)*24*#REF!*$AL$4,0)</f>
        <v>#REF!</v>
      </c>
    </row>
    <row r="28" spans="1:32">
      <c r="A28" s="234">
        <f>A22+1</f>
        <v>43439</v>
      </c>
      <c r="B28" s="235">
        <v>0</v>
      </c>
      <c r="C28" s="236" t="s">
        <v>24</v>
      </c>
      <c r="D28" s="237">
        <f t="shared" si="0"/>
        <v>43439</v>
      </c>
      <c r="E28" s="237">
        <f t="shared" si="1"/>
        <v>43439.3333333333</v>
      </c>
      <c r="F28" s="238" t="e">
        <f>SUMPRODUCT(('6烧主抽电耗'!$A$3:$A$96=$A28)*('6烧主抽电耗'!$D$3:$D$96=$C28),'6烧主抽电耗'!$E$3:$E$96)</f>
        <v>#VALUE!</v>
      </c>
      <c r="G28" s="237" t="e">
        <f t="shared" si="12"/>
        <v>#VALUE!</v>
      </c>
      <c r="H28" s="239"/>
      <c r="I28" s="239"/>
      <c r="J28" s="239" t="str">
        <f>IF(_cuofeng5_month_day!A26="","",_cuofeng5_month_day!A26)</f>
        <v/>
      </c>
      <c r="K28" s="239" t="str">
        <f>IF(_cuofeng5_month_day!B26="","",_cuofeng5_month_day!B26)</f>
        <v/>
      </c>
      <c r="L28" s="238">
        <f>IFERROR(SUMPRODUCT((_5shaozhuchou_month_day!$A$2:$A$899&gt;=D28)*(_5shaozhuchou_month_day!$A$2:$A$899&lt;E28),_5shaozhuchou_month_day!$Y$2:$Y$899)/SUMPRODUCT((_5shaozhuchou_month_day!$A$2:$A$899&gt;=D28)*(_5shaozhuchou_month_day!$A$2:$A$899&lt;E28)),0)</f>
        <v>0</v>
      </c>
      <c r="M28" s="238" t="e">
        <f>L28*(1-$AL$3)*#REF!*$AL$4*(E28-D28)*24</f>
        <v>#REF!</v>
      </c>
      <c r="N28" s="246">
        <f t="shared" si="3"/>
        <v>0</v>
      </c>
      <c r="O28" s="246">
        <f t="shared" si="4"/>
        <v>0</v>
      </c>
      <c r="P28" s="246">
        <f t="shared" si="5"/>
        <v>0</v>
      </c>
      <c r="Q28" s="91" t="e">
        <f>IF(OR($B28=#REF!,$B27=$AH$4),($L27-$L28)*(1-$AL$3)*(E28-D28)*24*#REF!*$AL$4,0)</f>
        <v>#REF!</v>
      </c>
      <c r="U28" s="234">
        <f t="shared" si="6"/>
        <v>43439</v>
      </c>
      <c r="V28" s="235">
        <f t="shared" si="7"/>
        <v>0</v>
      </c>
      <c r="W28" s="253"/>
      <c r="X28" s="239"/>
      <c r="Y28" s="243" t="str">
        <f>IF(_cuofeng6_month_day!A26="","",_cuofeng6_month_day!A26)</f>
        <v/>
      </c>
      <c r="Z28" s="243" t="str">
        <f>IF(_cuofeng6_month_day!B26="","",_cuofeng6_month_day!B26)</f>
        <v/>
      </c>
      <c r="AA28" s="91"/>
      <c r="AB28" s="91" t="e">
        <f>AA28*(1-$AL$3)*#REF!*$AL$4*(E28-D28)*24</f>
        <v>#REF!</v>
      </c>
      <c r="AC28" s="246">
        <f t="shared" si="8"/>
        <v>0</v>
      </c>
      <c r="AD28" s="246">
        <f t="shared" si="9"/>
        <v>0</v>
      </c>
      <c r="AE28" s="246">
        <f t="shared" si="10"/>
        <v>0</v>
      </c>
      <c r="AF28" s="91" t="e">
        <f>IF(OR($V28=#REF!,$V28=$AH$4),($AA27-$AA28)*(1-$AL$3)*(E28-D28)*24*#REF!*$AL$4,0)</f>
        <v>#REF!</v>
      </c>
    </row>
    <row r="29" spans="1:32">
      <c r="A29" s="240">
        <f>A28</f>
        <v>43439</v>
      </c>
      <c r="B29" s="235">
        <v>0.333333333333333</v>
      </c>
      <c r="C29" s="236" t="s">
        <v>24</v>
      </c>
      <c r="D29" s="237">
        <f t="shared" si="0"/>
        <v>43439.3333333333</v>
      </c>
      <c r="E29" s="237">
        <f t="shared" si="1"/>
        <v>43439.5833333333</v>
      </c>
      <c r="F29" s="238" t="e">
        <f>SUMPRODUCT(('6烧主抽电耗'!$A$3:$A$96=$A29)*('6烧主抽电耗'!$D$3:$D$96=$C29),'6烧主抽电耗'!$E$3:$E$96)</f>
        <v>#VALUE!</v>
      </c>
      <c r="G29" s="237" t="e">
        <f t="shared" si="12"/>
        <v>#VALUE!</v>
      </c>
      <c r="H29" s="239"/>
      <c r="I29" s="239"/>
      <c r="J29" s="239" t="str">
        <f>IF(_cuofeng5_month_day!A27="","",_cuofeng5_month_day!A27)</f>
        <v/>
      </c>
      <c r="K29" s="239" t="str">
        <f>IF(_cuofeng5_month_day!B27="","",_cuofeng5_month_day!B27)</f>
        <v/>
      </c>
      <c r="L29" s="238">
        <f>IFERROR(SUMPRODUCT((_5shaozhuchou_month_day!$A$2:$A$899&gt;=D29)*(_5shaozhuchou_month_day!$A$2:$A$899&lt;E29),_5shaozhuchou_month_day!$Y$2:$Y$899)/SUMPRODUCT((_5shaozhuchou_month_day!$A$2:$A$899&gt;=D29)*(_5shaozhuchou_month_day!$A$2:$A$899&lt;E29)),0)</f>
        <v>0</v>
      </c>
      <c r="M29" s="238" t="e">
        <f>L29*(1-$AL$3)*#REF!*$AL$4*(E29-D29)*24</f>
        <v>#REF!</v>
      </c>
      <c r="N29" s="246">
        <f t="shared" si="3"/>
        <v>0</v>
      </c>
      <c r="O29" s="246">
        <f t="shared" si="4"/>
        <v>0</v>
      </c>
      <c r="P29" s="246">
        <f t="shared" si="5"/>
        <v>0</v>
      </c>
      <c r="Q29" s="91" t="e">
        <f>IF(OR($B29=#REF!,$B28=$AH$4),($L28-$L29)*(1-$AL$3)*(E29-D29)*24*#REF!*$AL$4,0)</f>
        <v>#REF!</v>
      </c>
      <c r="U29" s="240">
        <f t="shared" si="6"/>
        <v>43439</v>
      </c>
      <c r="V29" s="235">
        <f t="shared" si="7"/>
        <v>0.333333333333333</v>
      </c>
      <c r="W29" s="253"/>
      <c r="X29" s="239"/>
      <c r="Y29" s="243" t="str">
        <f>IF(_cuofeng6_month_day!A27="","",_cuofeng6_month_day!A27)</f>
        <v/>
      </c>
      <c r="Z29" s="243" t="str">
        <f>IF(_cuofeng6_month_day!B27="","",_cuofeng6_month_day!B27)</f>
        <v/>
      </c>
      <c r="AA29" s="91"/>
      <c r="AB29" s="91" t="e">
        <f>AA29*(1-$AL$3)*#REF!*$AL$4*(E29-D29)*24</f>
        <v>#REF!</v>
      </c>
      <c r="AC29" s="246">
        <f t="shared" si="8"/>
        <v>0</v>
      </c>
      <c r="AD29" s="246">
        <f t="shared" si="9"/>
        <v>0</v>
      </c>
      <c r="AE29" s="246">
        <f t="shared" si="10"/>
        <v>0</v>
      </c>
      <c r="AF29" s="91" t="e">
        <f>IF(OR($V29=#REF!,$V29=$AH$4),($AA28-$AA29)*(1-$AL$3)*(E29-D29)*24*#REF!*$AL$4,0)</f>
        <v>#REF!</v>
      </c>
    </row>
    <row r="30" spans="1:32">
      <c r="A30" s="240">
        <f t="shared" si="11"/>
        <v>43439</v>
      </c>
      <c r="B30" s="235">
        <v>0.583333333333333</v>
      </c>
      <c r="C30" s="236" t="s">
        <v>25</v>
      </c>
      <c r="D30" s="237">
        <f t="shared" si="0"/>
        <v>43439.5833333333</v>
      </c>
      <c r="E30" s="237">
        <f t="shared" si="1"/>
        <v>43439.7083333333</v>
      </c>
      <c r="F30" s="238" t="e">
        <f>SUMPRODUCT(('6烧主抽电耗'!$A$3:$A$96=$A30)*('6烧主抽电耗'!$D$3:$D$96=$C30),'6烧主抽电耗'!$E$3:$E$96)</f>
        <v>#VALUE!</v>
      </c>
      <c r="G30" s="237" t="e">
        <f t="shared" si="12"/>
        <v>#VALUE!</v>
      </c>
      <c r="H30" s="239"/>
      <c r="I30" s="239"/>
      <c r="J30" s="239" t="str">
        <f>IF(_cuofeng5_month_day!A28="","",_cuofeng5_month_day!A28)</f>
        <v/>
      </c>
      <c r="K30" s="239" t="str">
        <f>IF(_cuofeng5_month_day!B28="","",_cuofeng5_month_day!B28)</f>
        <v/>
      </c>
      <c r="L30" s="238">
        <f>IFERROR(SUMPRODUCT((_5shaozhuchou_month_day!$A$2:$A$899&gt;=D30)*(_5shaozhuchou_month_day!$A$2:$A$899&lt;E30),_5shaozhuchou_month_day!$Y$2:$Y$899)/SUMPRODUCT((_5shaozhuchou_month_day!$A$2:$A$899&gt;=D30)*(_5shaozhuchou_month_day!$A$2:$A$899&lt;E30)),0)</f>
        <v>0</v>
      </c>
      <c r="M30" s="238" t="e">
        <f>L30*(1-$AL$3)*#REF!*$AL$4*(E30-D30)*24</f>
        <v>#REF!</v>
      </c>
      <c r="N30" s="246">
        <f t="shared" si="3"/>
        <v>0</v>
      </c>
      <c r="O30" s="246">
        <f t="shared" si="4"/>
        <v>0</v>
      </c>
      <c r="P30" s="246">
        <f t="shared" si="5"/>
        <v>0</v>
      </c>
      <c r="Q30" s="91" t="e">
        <f>IF(OR($B30=#REF!,$B29=$AH$4),($L29-$L30)*(1-$AL$3)*(E30-D30)*24*#REF!*$AL$4,0)</f>
        <v>#REF!</v>
      </c>
      <c r="U30" s="240">
        <f t="shared" si="6"/>
        <v>43439</v>
      </c>
      <c r="V30" s="235">
        <f t="shared" si="7"/>
        <v>0.583333333333333</v>
      </c>
      <c r="W30" s="243"/>
      <c r="X30" s="243"/>
      <c r="Y30" s="243" t="str">
        <f>IF(_cuofeng6_month_day!A28="","",_cuofeng6_month_day!A28)</f>
        <v/>
      </c>
      <c r="Z30" s="243" t="str">
        <f>IF(_cuofeng6_month_day!B28="","",_cuofeng6_month_day!B28)</f>
        <v/>
      </c>
      <c r="AA30" s="91"/>
      <c r="AB30" s="91" t="e">
        <f>AA30*(1-$AL$3)*#REF!*$AL$4*(E30-D30)*24</f>
        <v>#REF!</v>
      </c>
      <c r="AC30" s="246">
        <f t="shared" si="8"/>
        <v>0</v>
      </c>
      <c r="AD30" s="246">
        <f t="shared" si="9"/>
        <v>0</v>
      </c>
      <c r="AE30" s="246">
        <f t="shared" si="10"/>
        <v>0</v>
      </c>
      <c r="AF30" s="91" t="e">
        <f>IF(OR($V30=#REF!,$V30=$AH$4),($AA29-$AA30)*(1-$AL$3)*(E30-D30)*24*#REF!*$AL$4,0)</f>
        <v>#REF!</v>
      </c>
    </row>
    <row r="31" spans="1:32">
      <c r="A31" s="240">
        <f t="shared" si="11"/>
        <v>43439</v>
      </c>
      <c r="B31" s="235">
        <v>0.708333333333333</v>
      </c>
      <c r="C31" s="236" t="s">
        <v>26</v>
      </c>
      <c r="D31" s="237">
        <f t="shared" si="0"/>
        <v>43439.7083333333</v>
      </c>
      <c r="E31" s="237">
        <f t="shared" si="1"/>
        <v>43439.7916666667</v>
      </c>
      <c r="F31" s="238" t="e">
        <f>SUMPRODUCT(('6烧主抽电耗'!$A$3:$A$96=$A31)*('6烧主抽电耗'!$D$3:$D$96=$C31),'6烧主抽电耗'!$E$3:$E$96)</f>
        <v>#VALUE!</v>
      </c>
      <c r="G31" s="237" t="e">
        <f t="shared" si="12"/>
        <v>#VALUE!</v>
      </c>
      <c r="H31" s="239"/>
      <c r="I31" s="239"/>
      <c r="J31" s="239" t="str">
        <f>IF(_cuofeng5_month_day!A29="","",_cuofeng5_month_day!A29)</f>
        <v/>
      </c>
      <c r="K31" s="239" t="str">
        <f>IF(_cuofeng5_month_day!B29="","",_cuofeng5_month_day!B29)</f>
        <v/>
      </c>
      <c r="L31" s="238">
        <f>IFERROR(SUMPRODUCT((_5shaozhuchou_month_day!$A$2:$A$899&gt;=D31)*(_5shaozhuchou_month_day!$A$2:$A$899&lt;E31),_5shaozhuchou_month_day!$Y$2:$Y$899)/SUMPRODUCT((_5shaozhuchou_month_day!$A$2:$A$899&gt;=D31)*(_5shaozhuchou_month_day!$A$2:$A$899&lt;E31)),0)</f>
        <v>0</v>
      </c>
      <c r="M31" s="238" t="e">
        <f>L31*(1-$AL$3)*#REF!*$AL$4*(E31-D31)*24</f>
        <v>#REF!</v>
      </c>
      <c r="N31" s="246">
        <f t="shared" si="3"/>
        <v>0</v>
      </c>
      <c r="O31" s="246">
        <f t="shared" si="4"/>
        <v>0</v>
      </c>
      <c r="P31" s="246">
        <f t="shared" si="5"/>
        <v>0</v>
      </c>
      <c r="Q31" s="91" t="e">
        <f>IF(OR($B31=#REF!,$B30=$AH$4),($L30-$L31)*(1-$AL$3)*(E31-D31)*24*#REF!*$AL$4,0)</f>
        <v>#REF!</v>
      </c>
      <c r="U31" s="240">
        <f t="shared" si="6"/>
        <v>43439</v>
      </c>
      <c r="V31" s="235">
        <f t="shared" si="7"/>
        <v>0.708333333333333</v>
      </c>
      <c r="W31" s="243"/>
      <c r="X31" s="243"/>
      <c r="Y31" s="243" t="str">
        <f>IF(_cuofeng6_month_day!A29="","",_cuofeng6_month_day!A29)</f>
        <v/>
      </c>
      <c r="Z31" s="243" t="str">
        <f>IF(_cuofeng6_month_day!B29="","",_cuofeng6_month_day!B29)</f>
        <v/>
      </c>
      <c r="AA31" s="91"/>
      <c r="AB31" s="91" t="e">
        <f>AA31*(1-$AL$3)*#REF!*$AL$4*(E31-D31)*24</f>
        <v>#REF!</v>
      </c>
      <c r="AC31" s="246">
        <f t="shared" si="8"/>
        <v>0</v>
      </c>
      <c r="AD31" s="246">
        <f t="shared" si="9"/>
        <v>0</v>
      </c>
      <c r="AE31" s="246">
        <f t="shared" si="10"/>
        <v>0</v>
      </c>
      <c r="AF31" s="91" t="e">
        <f>IF(OR($V31=#REF!,$V31=$AH$4),($AA30-$AA31)*(1-$AL$3)*(E31-D31)*24*#REF!*$AL$4,0)</f>
        <v>#REF!</v>
      </c>
    </row>
    <row r="32" spans="1:32">
      <c r="A32" s="240">
        <f t="shared" si="11"/>
        <v>43439</v>
      </c>
      <c r="B32" s="235">
        <v>0.791666666666667</v>
      </c>
      <c r="C32" s="236" t="s">
        <v>26</v>
      </c>
      <c r="D32" s="237">
        <f t="shared" si="0"/>
        <v>43439.7916666667</v>
      </c>
      <c r="E32" s="237">
        <f t="shared" si="1"/>
        <v>43439.9166666667</v>
      </c>
      <c r="F32" s="238" t="e">
        <f>SUMPRODUCT(('6烧主抽电耗'!$A$3:$A$96=$A32)*('6烧主抽电耗'!$D$3:$D$96=$C32),'6烧主抽电耗'!$E$3:$E$96)</f>
        <v>#VALUE!</v>
      </c>
      <c r="G32" s="237" t="e">
        <f t="shared" si="12"/>
        <v>#VALUE!</v>
      </c>
      <c r="H32" s="239"/>
      <c r="I32" s="239"/>
      <c r="J32" s="239" t="str">
        <f>IF(_cuofeng5_month_day!A30="","",_cuofeng5_month_day!A30)</f>
        <v/>
      </c>
      <c r="K32" s="239" t="str">
        <f>IF(_cuofeng5_month_day!B30="","",_cuofeng5_month_day!B30)</f>
        <v/>
      </c>
      <c r="L32" s="238">
        <f>IFERROR(SUMPRODUCT((_5shaozhuchou_month_day!$A$2:$A$899&gt;=D32)*(_5shaozhuchou_month_day!$A$2:$A$899&lt;E32),_5shaozhuchou_month_day!$Y$2:$Y$899)/SUMPRODUCT((_5shaozhuchou_month_day!$A$2:$A$899&gt;=D32)*(_5shaozhuchou_month_day!$A$2:$A$899&lt;E32)),0)</f>
        <v>0</v>
      </c>
      <c r="M32" s="238" t="e">
        <f>L32*(1-$AL$3)*#REF!*$AL$4*(E32-D32)*24</f>
        <v>#REF!</v>
      </c>
      <c r="N32" s="246">
        <f t="shared" si="3"/>
        <v>0</v>
      </c>
      <c r="O32" s="246">
        <f t="shared" si="4"/>
        <v>0</v>
      </c>
      <c r="P32" s="246">
        <f t="shared" si="5"/>
        <v>0</v>
      </c>
      <c r="Q32" s="91" t="e">
        <f>IF(OR($B32=#REF!,$B31=$AH$4),($L31-$L32)*(1-$AL$3)*(E32-D32)*24*#REF!*$AL$4,0)</f>
        <v>#REF!</v>
      </c>
      <c r="U32" s="240">
        <f t="shared" si="6"/>
        <v>43439</v>
      </c>
      <c r="V32" s="235">
        <f t="shared" si="7"/>
        <v>0.791666666666667</v>
      </c>
      <c r="W32" s="243"/>
      <c r="X32" s="243"/>
      <c r="Y32" s="243" t="str">
        <f>IF(_cuofeng6_month_day!A30="","",_cuofeng6_month_day!A30)</f>
        <v/>
      </c>
      <c r="Z32" s="243" t="str">
        <f>IF(_cuofeng6_month_day!B30="","",_cuofeng6_month_day!B30)</f>
        <v/>
      </c>
      <c r="AA32" s="91"/>
      <c r="AB32" s="91" t="e">
        <f>AA32*(1-$AL$3)*#REF!*$AL$4*(E32-D32)*24</f>
        <v>#REF!</v>
      </c>
      <c r="AC32" s="246">
        <f t="shared" si="8"/>
        <v>0</v>
      </c>
      <c r="AD32" s="246">
        <f t="shared" si="9"/>
        <v>0</v>
      </c>
      <c r="AE32" s="246">
        <f t="shared" si="10"/>
        <v>0</v>
      </c>
      <c r="AF32" s="91" t="e">
        <f>IF(OR($V32=#REF!,$V32=$AH$4),($AA31-$AA32)*(1-$AL$3)*(E32-D32)*24*#REF!*$AL$4,0)</f>
        <v>#REF!</v>
      </c>
    </row>
    <row r="33" spans="1:32">
      <c r="A33" s="242">
        <f t="shared" si="11"/>
        <v>43439</v>
      </c>
      <c r="B33" s="235">
        <v>0.916666666666667</v>
      </c>
      <c r="C33" s="236" t="s">
        <v>26</v>
      </c>
      <c r="D33" s="237">
        <f t="shared" si="0"/>
        <v>43439.9166666667</v>
      </c>
      <c r="E33" s="237">
        <f t="shared" si="1"/>
        <v>43440</v>
      </c>
      <c r="F33" s="238" t="e">
        <f>SUMPRODUCT(('6烧主抽电耗'!$A$3:$A$96=$A33)*('6烧主抽电耗'!$D$3:$D$96=$C33),'6烧主抽电耗'!$E$3:$E$96)</f>
        <v>#VALUE!</v>
      </c>
      <c r="G33" s="237" t="e">
        <f t="shared" si="12"/>
        <v>#VALUE!</v>
      </c>
      <c r="H33" s="239"/>
      <c r="I33" s="239"/>
      <c r="J33" s="239" t="str">
        <f>IF(_cuofeng5_month_day!A31="","",_cuofeng5_month_day!A31)</f>
        <v/>
      </c>
      <c r="K33" s="239" t="str">
        <f>IF(_cuofeng5_month_day!B31="","",_cuofeng5_month_day!B31)</f>
        <v/>
      </c>
      <c r="L33" s="238">
        <f>IFERROR(SUMPRODUCT((_5shaozhuchou_month_day!$A$2:$A$899&gt;=D33)*(_5shaozhuchou_month_day!$A$2:$A$899&lt;E33),_5shaozhuchou_month_day!$Y$2:$Y$899)/SUMPRODUCT((_5shaozhuchou_month_day!$A$2:$A$899&gt;=D33)*(_5shaozhuchou_month_day!$A$2:$A$899&lt;E33)),0)</f>
        <v>0</v>
      </c>
      <c r="M33" s="238" t="e">
        <f>L33*(1-$AL$3)*#REF!*$AL$4*(E33-D33)*24</f>
        <v>#REF!</v>
      </c>
      <c r="N33" s="246">
        <f t="shared" si="3"/>
        <v>0</v>
      </c>
      <c r="O33" s="246">
        <f t="shared" si="4"/>
        <v>0</v>
      </c>
      <c r="P33" s="246">
        <f t="shared" si="5"/>
        <v>0</v>
      </c>
      <c r="Q33" s="91" t="e">
        <f>IF(OR($B33=#REF!,$B32=$AH$4),($L32-$L33)*(1-$AL$3)*(E33-D33)*24*#REF!*$AL$4,0)</f>
        <v>#REF!</v>
      </c>
      <c r="U33" s="242">
        <f t="shared" si="6"/>
        <v>43439</v>
      </c>
      <c r="V33" s="235">
        <f t="shared" si="7"/>
        <v>0.916666666666667</v>
      </c>
      <c r="W33" s="243"/>
      <c r="X33" s="243"/>
      <c r="Y33" s="243" t="str">
        <f>IF(_cuofeng6_month_day!A31="","",_cuofeng6_month_day!A31)</f>
        <v/>
      </c>
      <c r="Z33" s="243" t="str">
        <f>IF(_cuofeng6_month_day!B31="","",_cuofeng6_month_day!B31)</f>
        <v/>
      </c>
      <c r="AA33" s="91"/>
      <c r="AB33" s="91" t="e">
        <f>AA33*(1-$AL$3)*#REF!*$AL$4*(E33-D33)*24</f>
        <v>#REF!</v>
      </c>
      <c r="AC33" s="246">
        <f t="shared" si="8"/>
        <v>0</v>
      </c>
      <c r="AD33" s="246">
        <f t="shared" si="9"/>
        <v>0</v>
      </c>
      <c r="AE33" s="246">
        <f t="shared" si="10"/>
        <v>0</v>
      </c>
      <c r="AF33" s="91" t="e">
        <f>IF(OR($V33=#REF!,$V33=$AH$4),($AA32-$AA33)*(1-$AL$3)*(E33-D33)*24*#REF!*$AL$4,0)</f>
        <v>#REF!</v>
      </c>
    </row>
    <row r="34" spans="1:32">
      <c r="A34" s="234">
        <f>A28+1</f>
        <v>43440</v>
      </c>
      <c r="B34" s="235">
        <v>0</v>
      </c>
      <c r="C34" s="236" t="s">
        <v>24</v>
      </c>
      <c r="D34" s="237">
        <f t="shared" si="0"/>
        <v>43440</v>
      </c>
      <c r="E34" s="237">
        <f t="shared" si="1"/>
        <v>43440.3333333333</v>
      </c>
      <c r="F34" s="238" t="e">
        <f>SUMPRODUCT(('6烧主抽电耗'!$A$3:$A$96=$A34)*('6烧主抽电耗'!$D$3:$D$96=$C34),'6烧主抽电耗'!$E$3:$E$96)</f>
        <v>#VALUE!</v>
      </c>
      <c r="G34" s="237" t="e">
        <f t="shared" si="12"/>
        <v>#VALUE!</v>
      </c>
      <c r="H34" s="239"/>
      <c r="I34" s="239"/>
      <c r="J34" s="239" t="str">
        <f>IF(_cuofeng5_month_day!A32="","",_cuofeng5_month_day!A32)</f>
        <v/>
      </c>
      <c r="K34" s="239" t="str">
        <f>IF(_cuofeng5_month_day!B32="","",_cuofeng5_month_day!B32)</f>
        <v/>
      </c>
      <c r="L34" s="238">
        <f>IFERROR(SUMPRODUCT((_5shaozhuchou_month_day!$A$2:$A$899&gt;=D34)*(_5shaozhuchou_month_day!$A$2:$A$899&lt;E34),_5shaozhuchou_month_day!$Y$2:$Y$899)/SUMPRODUCT((_5shaozhuchou_month_day!$A$2:$A$899&gt;=D34)*(_5shaozhuchou_month_day!$A$2:$A$899&lt;E34)),0)</f>
        <v>0</v>
      </c>
      <c r="M34" s="238" t="e">
        <f>L34*(1-$AL$3)*#REF!*$AL$4*(E34-D34)*24</f>
        <v>#REF!</v>
      </c>
      <c r="N34" s="246">
        <f t="shared" si="3"/>
        <v>0</v>
      </c>
      <c r="O34" s="246">
        <f t="shared" si="4"/>
        <v>0</v>
      </c>
      <c r="P34" s="246">
        <f t="shared" si="5"/>
        <v>0</v>
      </c>
      <c r="Q34" s="91" t="e">
        <f>IF(OR($B34=#REF!,$B33=$AH$4),($L33-$L34)*(1-$AL$3)*(E34-D34)*24*#REF!*$AL$4,0)</f>
        <v>#REF!</v>
      </c>
      <c r="U34" s="234">
        <f t="shared" si="6"/>
        <v>43440</v>
      </c>
      <c r="V34" s="235">
        <f t="shared" si="7"/>
        <v>0</v>
      </c>
      <c r="W34" s="243"/>
      <c r="X34" s="243"/>
      <c r="Y34" s="243" t="str">
        <f>IF(_cuofeng6_month_day!A32="","",_cuofeng6_month_day!A32)</f>
        <v/>
      </c>
      <c r="Z34" s="243" t="str">
        <f>IF(_cuofeng6_month_day!B32="","",_cuofeng6_month_day!B32)</f>
        <v/>
      </c>
      <c r="AA34" s="91"/>
      <c r="AB34" s="91" t="e">
        <f>AA34*(1-$AL$3)*#REF!*$AL$4*(E34-D34)*24</f>
        <v>#REF!</v>
      </c>
      <c r="AC34" s="246">
        <f t="shared" si="8"/>
        <v>0</v>
      </c>
      <c r="AD34" s="246">
        <f t="shared" si="9"/>
        <v>0</v>
      </c>
      <c r="AE34" s="246">
        <f t="shared" si="10"/>
        <v>0</v>
      </c>
      <c r="AF34" s="91" t="e">
        <f>IF(OR($V34=#REF!,$V34=$AH$4),($AA33-$AA34)*(1-$AL$3)*(E34-D34)*24*#REF!*$AL$4,0)</f>
        <v>#REF!</v>
      </c>
    </row>
    <row r="35" spans="1:32">
      <c r="A35" s="240">
        <f>A34</f>
        <v>43440</v>
      </c>
      <c r="B35" s="235">
        <v>0.333333333333333</v>
      </c>
      <c r="C35" s="236" t="s">
        <v>24</v>
      </c>
      <c r="D35" s="237">
        <f t="shared" si="0"/>
        <v>43440.3333333333</v>
      </c>
      <c r="E35" s="237">
        <f t="shared" si="1"/>
        <v>43440.5833333333</v>
      </c>
      <c r="F35" s="238" t="e">
        <f>SUMPRODUCT(('6烧主抽电耗'!$A$3:$A$96=$A35)*('6烧主抽电耗'!$D$3:$D$96=$C35),'6烧主抽电耗'!$E$3:$E$96)</f>
        <v>#VALUE!</v>
      </c>
      <c r="G35" s="237" t="e">
        <f t="shared" si="12"/>
        <v>#VALUE!</v>
      </c>
      <c r="H35" s="239"/>
      <c r="I35" s="239"/>
      <c r="J35" s="239" t="str">
        <f>IF(_cuofeng5_month_day!A33="","",_cuofeng5_month_day!A33)</f>
        <v/>
      </c>
      <c r="K35" s="239" t="str">
        <f>IF(_cuofeng5_month_day!B33="","",_cuofeng5_month_day!B33)</f>
        <v/>
      </c>
      <c r="L35" s="238">
        <f>IFERROR(SUMPRODUCT((_5shaozhuchou_month_day!$A$2:$A$899&gt;=D35)*(_5shaozhuchou_month_day!$A$2:$A$899&lt;E35),_5shaozhuchou_month_day!$Y$2:$Y$899)/SUMPRODUCT((_5shaozhuchou_month_day!$A$2:$A$899&gt;=D35)*(_5shaozhuchou_month_day!$A$2:$A$899&lt;E35)),0)</f>
        <v>0</v>
      </c>
      <c r="M35" s="238" t="e">
        <f>L35*(1-$AL$3)*#REF!*$AL$4*(E35-D35)*24</f>
        <v>#REF!</v>
      </c>
      <c r="N35" s="246">
        <f t="shared" si="3"/>
        <v>0</v>
      </c>
      <c r="O35" s="246">
        <f t="shared" si="4"/>
        <v>0</v>
      </c>
      <c r="P35" s="246">
        <f t="shared" si="5"/>
        <v>0</v>
      </c>
      <c r="Q35" s="91" t="e">
        <f>IF(OR($B35=#REF!,$B34=$AH$4),($L34-$L35)*(1-$AL$3)*(E35-D35)*24*#REF!*$AL$4,0)</f>
        <v>#REF!</v>
      </c>
      <c r="U35" s="240">
        <f t="shared" si="6"/>
        <v>43440</v>
      </c>
      <c r="V35" s="235">
        <f t="shared" si="7"/>
        <v>0.333333333333333</v>
      </c>
      <c r="W35" s="256"/>
      <c r="X35" s="243"/>
      <c r="Y35" s="243" t="str">
        <f>IF(_cuofeng6_month_day!A33="","",_cuofeng6_month_day!A33)</f>
        <v/>
      </c>
      <c r="Z35" s="243" t="str">
        <f>IF(_cuofeng6_month_day!B33="","",_cuofeng6_month_day!B33)</f>
        <v/>
      </c>
      <c r="AA35" s="91"/>
      <c r="AB35" s="91" t="e">
        <f>AA35*(1-$AL$3)*#REF!*$AL$4*(E35-D35)*24</f>
        <v>#REF!</v>
      </c>
      <c r="AC35" s="246">
        <f t="shared" si="8"/>
        <v>0</v>
      </c>
      <c r="AD35" s="246">
        <f t="shared" si="9"/>
        <v>0</v>
      </c>
      <c r="AE35" s="246">
        <f t="shared" si="10"/>
        <v>0</v>
      </c>
      <c r="AF35" s="91" t="e">
        <f>IF(OR($V35=#REF!,$V35=$AH$4),($AA34-$AA35)*(1-$AL$3)*(E35-D35)*24*#REF!*$AL$4,0)</f>
        <v>#REF!</v>
      </c>
    </row>
    <row r="36" spans="1:32">
      <c r="A36" s="240">
        <f t="shared" si="11"/>
        <v>43440</v>
      </c>
      <c r="B36" s="235">
        <v>0.583333333333333</v>
      </c>
      <c r="C36" s="236" t="s">
        <v>25</v>
      </c>
      <c r="D36" s="237">
        <f t="shared" ref="D36:D67" si="13">A36+B36</f>
        <v>43440.5833333333</v>
      </c>
      <c r="E36" s="237">
        <f t="shared" ref="E36:E67" si="14">D37</f>
        <v>43440.7083333333</v>
      </c>
      <c r="F36" s="238" t="e">
        <f>SUMPRODUCT(('6烧主抽电耗'!$A$3:$A$96=$A36)*('6烧主抽电耗'!$D$3:$D$96=$C36),'6烧主抽电耗'!$E$3:$E$96)</f>
        <v>#VALUE!</v>
      </c>
      <c r="G36" s="237" t="e">
        <f t="shared" si="12"/>
        <v>#VALUE!</v>
      </c>
      <c r="H36" s="239"/>
      <c r="I36" s="239"/>
      <c r="J36" s="239" t="str">
        <f>IF(_cuofeng5_month_day!A34="","",_cuofeng5_month_day!A34)</f>
        <v/>
      </c>
      <c r="K36" s="239" t="str">
        <f>IF(_cuofeng5_month_day!B34="","",_cuofeng5_month_day!B34)</f>
        <v/>
      </c>
      <c r="L36" s="238">
        <f>IFERROR(SUMPRODUCT((_5shaozhuchou_month_day!$A$2:$A$899&gt;=D36)*(_5shaozhuchou_month_day!$A$2:$A$899&lt;E36),_5shaozhuchou_month_day!$Y$2:$Y$899)/SUMPRODUCT((_5shaozhuchou_month_day!$A$2:$A$899&gt;=D36)*(_5shaozhuchou_month_day!$A$2:$A$899&lt;E36)),0)</f>
        <v>0</v>
      </c>
      <c r="M36" s="238" t="e">
        <f>L36*(1-$AL$3)*#REF!*$AL$4*(E36-D36)*24</f>
        <v>#REF!</v>
      </c>
      <c r="N36" s="246">
        <f t="shared" si="3"/>
        <v>0</v>
      </c>
      <c r="O36" s="246">
        <f t="shared" si="4"/>
        <v>0</v>
      </c>
      <c r="P36" s="246">
        <f t="shared" si="5"/>
        <v>0</v>
      </c>
      <c r="Q36" s="91" t="e">
        <f>IF(OR($B36=#REF!,$B35=$AH$4),($L35-$L36)*(1-$AL$3)*(E36-D36)*24*#REF!*$AL$4,0)</f>
        <v>#REF!</v>
      </c>
      <c r="U36" s="240">
        <f t="shared" si="6"/>
        <v>43440</v>
      </c>
      <c r="V36" s="235">
        <f t="shared" si="7"/>
        <v>0.583333333333333</v>
      </c>
      <c r="W36" s="243"/>
      <c r="X36" s="243"/>
      <c r="Y36" s="243" t="str">
        <f>IF(_cuofeng6_month_day!A34="","",_cuofeng6_month_day!A34)</f>
        <v/>
      </c>
      <c r="Z36" s="243" t="str">
        <f>IF(_cuofeng6_month_day!B34="","",_cuofeng6_month_day!B34)</f>
        <v/>
      </c>
      <c r="AA36" s="91"/>
      <c r="AB36" s="91" t="e">
        <f>AA36*(1-$AL$3)*#REF!*$AL$4*(E36-D36)*24</f>
        <v>#REF!</v>
      </c>
      <c r="AC36" s="246">
        <f t="shared" si="8"/>
        <v>0</v>
      </c>
      <c r="AD36" s="246">
        <f t="shared" si="9"/>
        <v>0</v>
      </c>
      <c r="AE36" s="246">
        <f t="shared" si="10"/>
        <v>0</v>
      </c>
      <c r="AF36" s="91" t="e">
        <f>IF(OR($V36=#REF!,$V36=$AH$4),($AA35-$AA36)*(1-$AL$3)*(E36-D36)*24*#REF!*$AL$4,0)</f>
        <v>#REF!</v>
      </c>
    </row>
    <row r="37" spans="1:32">
      <c r="A37" s="240">
        <f t="shared" si="11"/>
        <v>43440</v>
      </c>
      <c r="B37" s="235">
        <v>0.708333333333333</v>
      </c>
      <c r="C37" s="236" t="s">
        <v>26</v>
      </c>
      <c r="D37" s="237">
        <f t="shared" si="13"/>
        <v>43440.7083333333</v>
      </c>
      <c r="E37" s="237">
        <f t="shared" si="14"/>
        <v>43440.7916666667</v>
      </c>
      <c r="F37" s="238" t="e">
        <f>SUMPRODUCT(('6烧主抽电耗'!$A$3:$A$96=$A37)*('6烧主抽电耗'!$D$3:$D$96=$C37),'6烧主抽电耗'!$E$3:$E$96)</f>
        <v>#VALUE!</v>
      </c>
      <c r="G37" s="237" t="e">
        <f t="shared" si="12"/>
        <v>#VALUE!</v>
      </c>
      <c r="H37" s="239"/>
      <c r="I37" s="239"/>
      <c r="J37" s="239" t="str">
        <f>IF(_cuofeng5_month_day!A35="","",_cuofeng5_month_day!A35)</f>
        <v/>
      </c>
      <c r="K37" s="239" t="str">
        <f>IF(_cuofeng5_month_day!B35="","",_cuofeng5_month_day!B35)</f>
        <v/>
      </c>
      <c r="L37" s="238">
        <f>IFERROR(SUMPRODUCT((_5shaozhuchou_month_day!$A$2:$A$899&gt;=D37)*(_5shaozhuchou_month_day!$A$2:$A$899&lt;E37),_5shaozhuchou_month_day!$Y$2:$Y$899)/SUMPRODUCT((_5shaozhuchou_month_day!$A$2:$A$899&gt;=D37)*(_5shaozhuchou_month_day!$A$2:$A$899&lt;E37)),0)</f>
        <v>0</v>
      </c>
      <c r="M37" s="238" t="e">
        <f>L37*(1-$AL$3)*#REF!*$AL$4*(E37-D37)*24</f>
        <v>#REF!</v>
      </c>
      <c r="N37" s="246">
        <f t="shared" ref="N37:N68" si="15">IF(OR($B37=$AH$4,$B37=$AH$5),(($H38-$H37)+($I38-$I37))*3,0)</f>
        <v>0</v>
      </c>
      <c r="O37" s="246">
        <f t="shared" si="4"/>
        <v>0</v>
      </c>
      <c r="P37" s="246">
        <f t="shared" si="5"/>
        <v>0</v>
      </c>
      <c r="Q37" s="91" t="e">
        <f>IF(OR($B37=#REF!,$B36=$AH$4),($L36-$L37)*(1-$AL$3)*(E37-D37)*24*#REF!*$AL$4,0)</f>
        <v>#REF!</v>
      </c>
      <c r="U37" s="240">
        <f t="shared" ref="U37:U68" si="16">A37</f>
        <v>43440</v>
      </c>
      <c r="V37" s="235">
        <f t="shared" si="7"/>
        <v>0.708333333333333</v>
      </c>
      <c r="W37" s="243"/>
      <c r="X37" s="243"/>
      <c r="Y37" s="243" t="str">
        <f>IF(_cuofeng6_month_day!A35="","",_cuofeng6_month_day!A35)</f>
        <v/>
      </c>
      <c r="Z37" s="243" t="str">
        <f>IF(_cuofeng6_month_day!B35="","",_cuofeng6_month_day!B35)</f>
        <v/>
      </c>
      <c r="AA37" s="91"/>
      <c r="AB37" s="91" t="e">
        <f>AA37*(1-$AL$3)*#REF!*$AL$4*(E37-D37)*24</f>
        <v>#REF!</v>
      </c>
      <c r="AC37" s="246">
        <f t="shared" si="8"/>
        <v>0</v>
      </c>
      <c r="AD37" s="246">
        <f t="shared" si="9"/>
        <v>0</v>
      </c>
      <c r="AE37" s="246">
        <f t="shared" si="10"/>
        <v>0</v>
      </c>
      <c r="AF37" s="91" t="e">
        <f>IF(OR($V37=#REF!,$V37=$AH$4),($AA36-$AA37)*(1-$AL$3)*(E37-D37)*24*#REF!*$AL$4,0)</f>
        <v>#REF!</v>
      </c>
    </row>
    <row r="38" spans="1:32">
      <c r="A38" s="240">
        <f t="shared" si="11"/>
        <v>43440</v>
      </c>
      <c r="B38" s="235">
        <v>0.791666666666667</v>
      </c>
      <c r="C38" s="236" t="s">
        <v>26</v>
      </c>
      <c r="D38" s="237">
        <f t="shared" si="13"/>
        <v>43440.7916666667</v>
      </c>
      <c r="E38" s="237">
        <f t="shared" si="14"/>
        <v>43440.9166666667</v>
      </c>
      <c r="F38" s="238" t="e">
        <f>SUMPRODUCT(('6烧主抽电耗'!$A$3:$A$96=$A38)*('6烧主抽电耗'!$D$3:$D$96=$C38),'6烧主抽电耗'!$E$3:$E$96)</f>
        <v>#VALUE!</v>
      </c>
      <c r="G38" s="237" t="e">
        <f t="shared" si="12"/>
        <v>#VALUE!</v>
      </c>
      <c r="H38" s="239"/>
      <c r="I38" s="239"/>
      <c r="J38" s="239" t="str">
        <f>IF(_cuofeng5_month_day!A36="","",_cuofeng5_month_day!A36)</f>
        <v/>
      </c>
      <c r="K38" s="239" t="str">
        <f>IF(_cuofeng5_month_day!B36="","",_cuofeng5_month_day!B36)</f>
        <v/>
      </c>
      <c r="L38" s="238">
        <f>IFERROR(SUMPRODUCT((_5shaozhuchou_month_day!$A$2:$A$899&gt;=D38)*(_5shaozhuchou_month_day!$A$2:$A$899&lt;E38),_5shaozhuchou_month_day!$Y$2:$Y$899)/SUMPRODUCT((_5shaozhuchou_month_day!$A$2:$A$899&gt;=D38)*(_5shaozhuchou_month_day!$A$2:$A$899&lt;E38)),0)</f>
        <v>0</v>
      </c>
      <c r="M38" s="238" t="e">
        <f>L38*(1-$AL$3)*#REF!*$AL$4*(E38-D38)*24</f>
        <v>#REF!</v>
      </c>
      <c r="N38" s="246">
        <f t="shared" si="15"/>
        <v>0</v>
      </c>
      <c r="O38" s="246">
        <f t="shared" si="4"/>
        <v>0</v>
      </c>
      <c r="P38" s="246">
        <f t="shared" si="5"/>
        <v>0</v>
      </c>
      <c r="Q38" s="91" t="e">
        <f>IF(OR($B38=#REF!,$B37=$AH$4),($L37-$L38)*(1-$AL$3)*(E38-D38)*24*#REF!*$AL$4,0)</f>
        <v>#REF!</v>
      </c>
      <c r="U38" s="240">
        <f t="shared" si="16"/>
        <v>43440</v>
      </c>
      <c r="V38" s="235">
        <f t="shared" si="7"/>
        <v>0.791666666666667</v>
      </c>
      <c r="W38" s="243"/>
      <c r="X38" s="243"/>
      <c r="Y38" s="243" t="str">
        <f>IF(_cuofeng6_month_day!A36="","",_cuofeng6_month_day!A36)</f>
        <v/>
      </c>
      <c r="Z38" s="243" t="str">
        <f>IF(_cuofeng6_month_day!B36="","",_cuofeng6_month_day!B36)</f>
        <v/>
      </c>
      <c r="AA38" s="91"/>
      <c r="AB38" s="91" t="e">
        <f>AA38*(1-$AL$3)*#REF!*$AL$4*(E38-D38)*24</f>
        <v>#REF!</v>
      </c>
      <c r="AC38" s="246">
        <f t="shared" si="8"/>
        <v>0</v>
      </c>
      <c r="AD38" s="246">
        <f t="shared" si="9"/>
        <v>0</v>
      </c>
      <c r="AE38" s="246">
        <f t="shared" si="10"/>
        <v>0</v>
      </c>
      <c r="AF38" s="91" t="e">
        <f>IF(OR($V38=#REF!,$V38=$AH$4),($AA37-$AA38)*(1-$AL$3)*(E38-D38)*24*#REF!*$AL$4,0)</f>
        <v>#REF!</v>
      </c>
    </row>
    <row r="39" spans="1:32">
      <c r="A39" s="242">
        <f t="shared" si="11"/>
        <v>43440</v>
      </c>
      <c r="B39" s="235">
        <v>0.916666666666667</v>
      </c>
      <c r="C39" s="236" t="s">
        <v>26</v>
      </c>
      <c r="D39" s="237">
        <f t="shared" si="13"/>
        <v>43440.9166666667</v>
      </c>
      <c r="E39" s="237">
        <f t="shared" si="14"/>
        <v>43441</v>
      </c>
      <c r="F39" s="238" t="e">
        <f>SUMPRODUCT(('6烧主抽电耗'!$A$3:$A$96=$A39)*('6烧主抽电耗'!$D$3:$D$96=$C39),'6烧主抽电耗'!$E$3:$E$96)</f>
        <v>#VALUE!</v>
      </c>
      <c r="G39" s="237" t="e">
        <f t="shared" si="12"/>
        <v>#VALUE!</v>
      </c>
      <c r="H39" s="239"/>
      <c r="I39" s="239"/>
      <c r="J39" s="239" t="str">
        <f>IF(_cuofeng5_month_day!A37="","",_cuofeng5_month_day!A37)</f>
        <v/>
      </c>
      <c r="K39" s="239" t="str">
        <f>IF(_cuofeng5_month_day!B37="","",_cuofeng5_month_day!B37)</f>
        <v/>
      </c>
      <c r="L39" s="238">
        <f>IFERROR(SUMPRODUCT((_5shaozhuchou_month_day!$A$2:$A$899&gt;=D39)*(_5shaozhuchou_month_day!$A$2:$A$899&lt;E39),_5shaozhuchou_month_day!$Y$2:$Y$899)/SUMPRODUCT((_5shaozhuchou_month_day!$A$2:$A$899&gt;=D39)*(_5shaozhuchou_month_day!$A$2:$A$899&lt;E39)),0)</f>
        <v>0</v>
      </c>
      <c r="M39" s="238" t="e">
        <f>L39*(1-$AL$3)*#REF!*$AL$4*(E39-D39)*24</f>
        <v>#REF!</v>
      </c>
      <c r="N39" s="246">
        <f t="shared" si="15"/>
        <v>0</v>
      </c>
      <c r="O39" s="246">
        <f t="shared" si="4"/>
        <v>0</v>
      </c>
      <c r="P39" s="246">
        <f t="shared" si="5"/>
        <v>0</v>
      </c>
      <c r="Q39" s="91" t="e">
        <f>IF(OR($B39=#REF!,$B38=$AH$4),($L38-$L39)*(1-$AL$3)*(E39-D39)*24*#REF!*$AL$4,0)</f>
        <v>#REF!</v>
      </c>
      <c r="U39" s="242">
        <f t="shared" si="16"/>
        <v>43440</v>
      </c>
      <c r="V39" s="235">
        <f t="shared" si="7"/>
        <v>0.916666666666667</v>
      </c>
      <c r="W39" s="243"/>
      <c r="X39" s="243"/>
      <c r="Y39" s="243" t="str">
        <f>IF(_cuofeng6_month_day!A37="","",_cuofeng6_month_day!A37)</f>
        <v/>
      </c>
      <c r="Z39" s="243" t="str">
        <f>IF(_cuofeng6_month_day!B37="","",_cuofeng6_month_day!B37)</f>
        <v/>
      </c>
      <c r="AA39" s="91"/>
      <c r="AB39" s="91" t="e">
        <f>AA39*(1-$AL$3)*#REF!*$AL$4*(E39-D39)*24</f>
        <v>#REF!</v>
      </c>
      <c r="AC39" s="246">
        <f t="shared" si="8"/>
        <v>0</v>
      </c>
      <c r="AD39" s="246">
        <f t="shared" si="9"/>
        <v>0</v>
      </c>
      <c r="AE39" s="246">
        <f t="shared" si="10"/>
        <v>0</v>
      </c>
      <c r="AF39" s="91" t="e">
        <f>IF(OR($V39=#REF!,$V39=$AH$4),($AA38-$AA39)*(1-$AL$3)*(E39-D39)*24*#REF!*$AL$4,0)</f>
        <v>#REF!</v>
      </c>
    </row>
    <row r="40" spans="1:32">
      <c r="A40" s="234">
        <f>A34+1</f>
        <v>43441</v>
      </c>
      <c r="B40" s="235">
        <v>0</v>
      </c>
      <c r="C40" s="236" t="s">
        <v>24</v>
      </c>
      <c r="D40" s="237">
        <f t="shared" si="13"/>
        <v>43441</v>
      </c>
      <c r="E40" s="237">
        <f t="shared" si="14"/>
        <v>43441.3333333333</v>
      </c>
      <c r="F40" s="238" t="e">
        <f>SUMPRODUCT(('6烧主抽电耗'!$A$3:$A$96=$A40)*('6烧主抽电耗'!$D$3:$D$96=$C40),'6烧主抽电耗'!$E$3:$E$96)</f>
        <v>#VALUE!</v>
      </c>
      <c r="G40" s="237" t="e">
        <f t="shared" si="12"/>
        <v>#VALUE!</v>
      </c>
      <c r="H40" s="239"/>
      <c r="I40" s="239"/>
      <c r="J40" s="239" t="str">
        <f>IF(_cuofeng5_month_day!A38="","",_cuofeng5_month_day!A38)</f>
        <v/>
      </c>
      <c r="K40" s="239" t="str">
        <f>IF(_cuofeng5_month_day!B38="","",_cuofeng5_month_day!B38)</f>
        <v/>
      </c>
      <c r="L40" s="238">
        <f>IFERROR(SUMPRODUCT((_5shaozhuchou_month_day!$A$2:$A$899&gt;=D40)*(_5shaozhuchou_month_day!$A$2:$A$899&lt;E40),_5shaozhuchou_month_day!$Y$2:$Y$899)/SUMPRODUCT((_5shaozhuchou_month_day!$A$2:$A$899&gt;=D40)*(_5shaozhuchou_month_day!$A$2:$A$899&lt;E40)),0)</f>
        <v>0</v>
      </c>
      <c r="M40" s="238" t="e">
        <f>L40*(1-$AL$3)*#REF!*$AL$4*(E40-D40)*24</f>
        <v>#REF!</v>
      </c>
      <c r="N40" s="246">
        <f t="shared" si="15"/>
        <v>0</v>
      </c>
      <c r="O40" s="246">
        <f t="shared" si="4"/>
        <v>0</v>
      </c>
      <c r="P40" s="246">
        <f t="shared" si="5"/>
        <v>0</v>
      </c>
      <c r="Q40" s="91" t="e">
        <f>IF(OR($B40=#REF!,$B39=$AH$4),($L39-$L40)*(1-$AL$3)*(E40-D40)*24*#REF!*$AL$4,0)</f>
        <v>#REF!</v>
      </c>
      <c r="U40" s="234">
        <f t="shared" si="16"/>
        <v>43441</v>
      </c>
      <c r="V40" s="235">
        <f t="shared" si="7"/>
        <v>0</v>
      </c>
      <c r="W40" s="253"/>
      <c r="X40" s="239"/>
      <c r="Y40" s="243" t="str">
        <f>IF(_cuofeng6_month_day!A38="","",_cuofeng6_month_day!A38)</f>
        <v/>
      </c>
      <c r="Z40" s="243" t="str">
        <f>IF(_cuofeng6_month_day!B38="","",_cuofeng6_month_day!B38)</f>
        <v/>
      </c>
      <c r="AA40" s="91"/>
      <c r="AB40" s="91" t="e">
        <f>AA40*(1-$AL$3)*#REF!*$AL$4*(E40-D40)*24</f>
        <v>#REF!</v>
      </c>
      <c r="AC40" s="246">
        <f t="shared" si="8"/>
        <v>0</v>
      </c>
      <c r="AD40" s="246">
        <f t="shared" si="9"/>
        <v>0</v>
      </c>
      <c r="AE40" s="246">
        <f t="shared" si="10"/>
        <v>0</v>
      </c>
      <c r="AF40" s="91" t="e">
        <f>IF(OR($V40=#REF!,$V40=$AH$4),($AA39-$AA40)*(1-$AL$3)*(E40-D40)*24*#REF!*$AL$4,0)</f>
        <v>#REF!</v>
      </c>
    </row>
    <row r="41" spans="1:32">
      <c r="A41" s="240">
        <f>A40</f>
        <v>43441</v>
      </c>
      <c r="B41" s="235">
        <v>0.333333333333333</v>
      </c>
      <c r="C41" s="236" t="s">
        <v>24</v>
      </c>
      <c r="D41" s="237">
        <f t="shared" si="13"/>
        <v>43441.3333333333</v>
      </c>
      <c r="E41" s="237">
        <f t="shared" si="14"/>
        <v>43441.5833333333</v>
      </c>
      <c r="F41" s="238" t="e">
        <f>SUMPRODUCT(('6烧主抽电耗'!$A$3:$A$96=$A41)*('6烧主抽电耗'!$D$3:$D$96=$C41),'6烧主抽电耗'!$E$3:$E$96)</f>
        <v>#VALUE!</v>
      </c>
      <c r="G41" s="237" t="e">
        <f t="shared" si="12"/>
        <v>#VALUE!</v>
      </c>
      <c r="H41" s="239"/>
      <c r="I41" s="239"/>
      <c r="J41" s="239" t="str">
        <f>IF(_cuofeng5_month_day!A39="","",_cuofeng5_month_day!A39)</f>
        <v/>
      </c>
      <c r="K41" s="239" t="str">
        <f>IF(_cuofeng5_month_day!B39="","",_cuofeng5_month_day!B39)</f>
        <v/>
      </c>
      <c r="L41" s="238">
        <f>IFERROR(SUMPRODUCT((_5shaozhuchou_month_day!$A$2:$A$899&gt;=D41)*(_5shaozhuchou_month_day!$A$2:$A$899&lt;E41),_5shaozhuchou_month_day!$Y$2:$Y$899)/SUMPRODUCT((_5shaozhuchou_month_day!$A$2:$A$899&gt;=D41)*(_5shaozhuchou_month_day!$A$2:$A$899&lt;E41)),0)</f>
        <v>0</v>
      </c>
      <c r="M41" s="238" t="e">
        <f>L41*(1-$AL$3)*#REF!*$AL$4*(E41-D41)*24</f>
        <v>#REF!</v>
      </c>
      <c r="N41" s="246">
        <f t="shared" si="15"/>
        <v>0</v>
      </c>
      <c r="O41" s="246">
        <f t="shared" si="4"/>
        <v>0</v>
      </c>
      <c r="P41" s="246">
        <f t="shared" si="5"/>
        <v>0</v>
      </c>
      <c r="Q41" s="91" t="e">
        <f>IF(OR($B41=#REF!,$B40=$AH$4),($L40-$L41)*(1-$AL$3)*(E41-D41)*24*#REF!*$AL$4,0)</f>
        <v>#REF!</v>
      </c>
      <c r="U41" s="240">
        <f t="shared" si="16"/>
        <v>43441</v>
      </c>
      <c r="V41" s="235">
        <f t="shared" si="7"/>
        <v>0.333333333333333</v>
      </c>
      <c r="W41" s="253"/>
      <c r="X41" s="239"/>
      <c r="Y41" s="243" t="str">
        <f>IF(_cuofeng6_month_day!A39="","",_cuofeng6_month_day!A39)</f>
        <v/>
      </c>
      <c r="Z41" s="243" t="str">
        <f>IF(_cuofeng6_month_day!B39="","",_cuofeng6_month_day!B39)</f>
        <v/>
      </c>
      <c r="AA41" s="91"/>
      <c r="AB41" s="91" t="e">
        <f>AA41*(1-$AL$3)*#REF!*$AL$4*(E41-D41)*24</f>
        <v>#REF!</v>
      </c>
      <c r="AC41" s="246">
        <f t="shared" si="8"/>
        <v>0</v>
      </c>
      <c r="AD41" s="246">
        <f t="shared" si="9"/>
        <v>0</v>
      </c>
      <c r="AE41" s="246">
        <f t="shared" si="10"/>
        <v>0</v>
      </c>
      <c r="AF41" s="91" t="e">
        <f>IF(OR($V41=#REF!,$V41=$AH$4),($AA40-$AA41)*(1-$AL$3)*(E41-D41)*24*#REF!*$AL$4,0)</f>
        <v>#REF!</v>
      </c>
    </row>
    <row r="42" spans="1:32">
      <c r="A42" s="240">
        <f t="shared" si="11"/>
        <v>43441</v>
      </c>
      <c r="B42" s="235">
        <v>0.583333333333333</v>
      </c>
      <c r="C42" s="236" t="s">
        <v>25</v>
      </c>
      <c r="D42" s="237">
        <f t="shared" si="13"/>
        <v>43441.5833333333</v>
      </c>
      <c r="E42" s="237">
        <f t="shared" si="14"/>
        <v>43441.7083333333</v>
      </c>
      <c r="F42" s="238" t="e">
        <f>SUMPRODUCT(('6烧主抽电耗'!$A$3:$A$96=$A42)*('6烧主抽电耗'!$D$3:$D$96=$C42),'6烧主抽电耗'!$E$3:$E$96)</f>
        <v>#VALUE!</v>
      </c>
      <c r="G42" s="237" t="e">
        <f t="shared" si="12"/>
        <v>#VALUE!</v>
      </c>
      <c r="H42" s="239"/>
      <c r="I42" s="239"/>
      <c r="J42" s="239" t="str">
        <f>IF(_cuofeng5_month_day!A40="","",_cuofeng5_month_day!A40)</f>
        <v/>
      </c>
      <c r="K42" s="239" t="str">
        <f>IF(_cuofeng5_month_day!B40="","",_cuofeng5_month_day!B40)</f>
        <v/>
      </c>
      <c r="L42" s="238">
        <f>IFERROR(SUMPRODUCT((_5shaozhuchou_month_day!$A$2:$A$899&gt;=D42)*(_5shaozhuchou_month_day!$A$2:$A$899&lt;E42),_5shaozhuchou_month_day!$Y$2:$Y$899)/SUMPRODUCT((_5shaozhuchou_month_day!$A$2:$A$899&gt;=D42)*(_5shaozhuchou_month_day!$A$2:$A$899&lt;E42)),0)</f>
        <v>0</v>
      </c>
      <c r="M42" s="238" t="e">
        <f>L42*(1-$AL$3)*#REF!*$AL$4*(E42-D42)*24</f>
        <v>#REF!</v>
      </c>
      <c r="N42" s="246">
        <f t="shared" si="15"/>
        <v>0</v>
      </c>
      <c r="O42" s="246">
        <f t="shared" si="4"/>
        <v>0</v>
      </c>
      <c r="P42" s="246">
        <f t="shared" si="5"/>
        <v>0</v>
      </c>
      <c r="Q42" s="91" t="e">
        <f>IF(OR($B42=#REF!,$B41=$AH$4),($L41-$L42)*(1-$AL$3)*(E42-D42)*24*#REF!*$AL$4,0)</f>
        <v>#REF!</v>
      </c>
      <c r="U42" s="240">
        <f t="shared" si="16"/>
        <v>43441</v>
      </c>
      <c r="V42" s="235">
        <f t="shared" si="7"/>
        <v>0.583333333333333</v>
      </c>
      <c r="W42" s="243"/>
      <c r="X42" s="243"/>
      <c r="Y42" s="243" t="str">
        <f>IF(_cuofeng6_month_day!A40="","",_cuofeng6_month_day!A40)</f>
        <v/>
      </c>
      <c r="Z42" s="243" t="str">
        <f>IF(_cuofeng6_month_day!B40="","",_cuofeng6_month_day!B40)</f>
        <v/>
      </c>
      <c r="AA42" s="91"/>
      <c r="AB42" s="91" t="e">
        <f>AA42*(1-$AL$3)*#REF!*$AL$4*(E42-D42)*24</f>
        <v>#REF!</v>
      </c>
      <c r="AC42" s="246">
        <f t="shared" si="8"/>
        <v>0</v>
      </c>
      <c r="AD42" s="246">
        <f t="shared" si="9"/>
        <v>0</v>
      </c>
      <c r="AE42" s="246">
        <f t="shared" si="10"/>
        <v>0</v>
      </c>
      <c r="AF42" s="91" t="e">
        <f>IF(OR($V42=#REF!,$V42=$AH$4),($AA41-$AA42)*(1-$AL$3)*(E42-D42)*24*#REF!*$AL$4,0)</f>
        <v>#REF!</v>
      </c>
    </row>
    <row r="43" spans="1:32">
      <c r="A43" s="240">
        <f t="shared" si="11"/>
        <v>43441</v>
      </c>
      <c r="B43" s="235">
        <v>0.708333333333333</v>
      </c>
      <c r="C43" s="236" t="s">
        <v>26</v>
      </c>
      <c r="D43" s="237">
        <f t="shared" si="13"/>
        <v>43441.7083333333</v>
      </c>
      <c r="E43" s="237">
        <f t="shared" si="14"/>
        <v>43441.7916666667</v>
      </c>
      <c r="F43" s="238" t="e">
        <f>SUMPRODUCT(('6烧主抽电耗'!$A$3:$A$96=$A43)*('6烧主抽电耗'!$D$3:$D$96=$C43),'6烧主抽电耗'!$E$3:$E$96)</f>
        <v>#VALUE!</v>
      </c>
      <c r="G43" s="237" t="e">
        <f t="shared" si="12"/>
        <v>#VALUE!</v>
      </c>
      <c r="H43" s="239"/>
      <c r="I43" s="239"/>
      <c r="J43" s="239" t="str">
        <f>IF(_cuofeng5_month_day!A41="","",_cuofeng5_month_day!A41)</f>
        <v/>
      </c>
      <c r="K43" s="239" t="str">
        <f>IF(_cuofeng5_month_day!B41="","",_cuofeng5_month_day!B41)</f>
        <v/>
      </c>
      <c r="L43" s="238">
        <f>IFERROR(SUMPRODUCT((_5shaozhuchou_month_day!$A$2:$A$899&gt;=D43)*(_5shaozhuchou_month_day!$A$2:$A$899&lt;E43),_5shaozhuchou_month_day!$Y$2:$Y$899)/SUMPRODUCT((_5shaozhuchou_month_day!$A$2:$A$899&gt;=D43)*(_5shaozhuchou_month_day!$A$2:$A$899&lt;E43)),0)</f>
        <v>0</v>
      </c>
      <c r="M43" s="238" t="e">
        <f>L43*(1-$AL$3)*#REF!*$AL$4*(E43-D43)*24</f>
        <v>#REF!</v>
      </c>
      <c r="N43" s="246">
        <f t="shared" si="15"/>
        <v>0</v>
      </c>
      <c r="O43" s="246">
        <f t="shared" si="4"/>
        <v>0</v>
      </c>
      <c r="P43" s="246">
        <f t="shared" si="5"/>
        <v>0</v>
      </c>
      <c r="Q43" s="91" t="e">
        <f>IF(OR($B43=#REF!,$B42=$AH$4),($L42-$L43)*(1-$AL$3)*(E43-D43)*24*#REF!*$AL$4,0)</f>
        <v>#REF!</v>
      </c>
      <c r="U43" s="240">
        <f t="shared" si="16"/>
        <v>43441</v>
      </c>
      <c r="V43" s="235">
        <f t="shared" si="7"/>
        <v>0.708333333333333</v>
      </c>
      <c r="W43" s="243"/>
      <c r="X43" s="243"/>
      <c r="Y43" s="243" t="str">
        <f>IF(_cuofeng6_month_day!A41="","",_cuofeng6_month_day!A41)</f>
        <v/>
      </c>
      <c r="Z43" s="243" t="str">
        <f>IF(_cuofeng6_month_day!B41="","",_cuofeng6_month_day!B41)</f>
        <v/>
      </c>
      <c r="AA43" s="91"/>
      <c r="AB43" s="91" t="e">
        <f>AA43*(1-$AL$3)*#REF!*$AL$4*(E43-D43)*24</f>
        <v>#REF!</v>
      </c>
      <c r="AC43" s="246">
        <f t="shared" si="8"/>
        <v>0</v>
      </c>
      <c r="AD43" s="246">
        <f t="shared" si="9"/>
        <v>0</v>
      </c>
      <c r="AE43" s="246">
        <f t="shared" si="10"/>
        <v>0</v>
      </c>
      <c r="AF43" s="91" t="e">
        <f>IF(OR($V43=#REF!,$V43=$AH$4),($AA42-$AA43)*(1-$AL$3)*(E43-D43)*24*#REF!*$AL$4,0)</f>
        <v>#REF!</v>
      </c>
    </row>
    <row r="44" spans="1:32">
      <c r="A44" s="240">
        <f t="shared" si="11"/>
        <v>43441</v>
      </c>
      <c r="B44" s="235">
        <v>0.791666666666667</v>
      </c>
      <c r="C44" s="236" t="s">
        <v>26</v>
      </c>
      <c r="D44" s="237">
        <f t="shared" si="13"/>
        <v>43441.7916666667</v>
      </c>
      <c r="E44" s="237">
        <f t="shared" si="14"/>
        <v>43441.9166666667</v>
      </c>
      <c r="F44" s="238" t="e">
        <f>SUMPRODUCT(('6烧主抽电耗'!$A$3:$A$96=$A44)*('6烧主抽电耗'!$D$3:$D$96=$C44),'6烧主抽电耗'!$E$3:$E$96)</f>
        <v>#VALUE!</v>
      </c>
      <c r="G44" s="237" t="e">
        <f t="shared" si="12"/>
        <v>#VALUE!</v>
      </c>
      <c r="H44" s="239"/>
      <c r="I44" s="239"/>
      <c r="J44" s="239" t="str">
        <f>IF(_cuofeng5_month_day!A42="","",_cuofeng5_month_day!A42)</f>
        <v/>
      </c>
      <c r="K44" s="239" t="str">
        <f>IF(_cuofeng5_month_day!B42="","",_cuofeng5_month_day!B42)</f>
        <v/>
      </c>
      <c r="L44" s="238">
        <f>IFERROR(SUMPRODUCT((_5shaozhuchou_month_day!$A$2:$A$899&gt;=D44)*(_5shaozhuchou_month_day!$A$2:$A$899&lt;E44),_5shaozhuchou_month_day!$Y$2:$Y$899)/SUMPRODUCT((_5shaozhuchou_month_day!$A$2:$A$899&gt;=D44)*(_5shaozhuchou_month_day!$A$2:$A$899&lt;E44)),0)</f>
        <v>0</v>
      </c>
      <c r="M44" s="238" t="e">
        <f>L44*(1-$AL$3)*#REF!*$AL$4*(E44-D44)*24</f>
        <v>#REF!</v>
      </c>
      <c r="N44" s="246">
        <f t="shared" si="15"/>
        <v>0</v>
      </c>
      <c r="O44" s="246">
        <f t="shared" si="4"/>
        <v>0</v>
      </c>
      <c r="P44" s="246">
        <f t="shared" si="5"/>
        <v>0</v>
      </c>
      <c r="Q44" s="91" t="e">
        <f>IF(OR($B44=#REF!,$B43=$AH$4),($L43-$L44)*(1-$AL$3)*(E44-D44)*24*#REF!*$AL$4,0)</f>
        <v>#REF!</v>
      </c>
      <c r="U44" s="240">
        <f t="shared" si="16"/>
        <v>43441</v>
      </c>
      <c r="V44" s="235">
        <f t="shared" si="7"/>
        <v>0.791666666666667</v>
      </c>
      <c r="W44" s="243"/>
      <c r="X44" s="243"/>
      <c r="Y44" s="243" t="str">
        <f>IF(_cuofeng6_month_day!A42="","",_cuofeng6_month_day!A42)</f>
        <v/>
      </c>
      <c r="Z44" s="243" t="str">
        <f>IF(_cuofeng6_month_day!B42="","",_cuofeng6_month_day!B42)</f>
        <v/>
      </c>
      <c r="AA44" s="91"/>
      <c r="AB44" s="91" t="e">
        <f>AA44*(1-$AL$3)*#REF!*$AL$4*(E44-D44)*24</f>
        <v>#REF!</v>
      </c>
      <c r="AC44" s="246">
        <f t="shared" si="8"/>
        <v>0</v>
      </c>
      <c r="AD44" s="246">
        <f t="shared" si="9"/>
        <v>0</v>
      </c>
      <c r="AE44" s="246">
        <f t="shared" si="10"/>
        <v>0</v>
      </c>
      <c r="AF44" s="91" t="e">
        <f>IF(OR($V44=#REF!,$V44=$AH$4),($AA43-$AA44)*(1-$AL$3)*(E44-D44)*24*#REF!*$AL$4,0)</f>
        <v>#REF!</v>
      </c>
    </row>
    <row r="45" spans="1:32">
      <c r="A45" s="242">
        <f t="shared" si="11"/>
        <v>43441</v>
      </c>
      <c r="B45" s="235">
        <v>0.916666666666667</v>
      </c>
      <c r="C45" s="236" t="s">
        <v>26</v>
      </c>
      <c r="D45" s="237">
        <f t="shared" si="13"/>
        <v>43441.9166666667</v>
      </c>
      <c r="E45" s="237">
        <f t="shared" si="14"/>
        <v>43442</v>
      </c>
      <c r="F45" s="238" t="e">
        <f>SUMPRODUCT(('6烧主抽电耗'!$A$3:$A$96=$A45)*('6烧主抽电耗'!$D$3:$D$96=$C45),'6烧主抽电耗'!$E$3:$E$96)</f>
        <v>#VALUE!</v>
      </c>
      <c r="G45" s="237" t="e">
        <f t="shared" si="12"/>
        <v>#VALUE!</v>
      </c>
      <c r="H45" s="239"/>
      <c r="I45" s="239"/>
      <c r="J45" s="239" t="str">
        <f>IF(_cuofeng5_month_day!A43="","",_cuofeng5_month_day!A43)</f>
        <v/>
      </c>
      <c r="K45" s="239" t="str">
        <f>IF(_cuofeng5_month_day!B43="","",_cuofeng5_month_day!B43)</f>
        <v/>
      </c>
      <c r="L45" s="238">
        <f>IFERROR(SUMPRODUCT((_5shaozhuchou_month_day!$A$2:$A$899&gt;=D45)*(_5shaozhuchou_month_day!$A$2:$A$899&lt;E45),_5shaozhuchou_month_day!$Y$2:$Y$899)/SUMPRODUCT((_5shaozhuchou_month_day!$A$2:$A$899&gt;=D45)*(_5shaozhuchou_month_day!$A$2:$A$899&lt;E45)),0)</f>
        <v>0</v>
      </c>
      <c r="M45" s="238" t="e">
        <f>L45*(1-$AL$3)*#REF!*$AL$4*(E45-D45)*24</f>
        <v>#REF!</v>
      </c>
      <c r="N45" s="246">
        <f t="shared" si="15"/>
        <v>0</v>
      </c>
      <c r="O45" s="246">
        <f t="shared" si="4"/>
        <v>0</v>
      </c>
      <c r="P45" s="246">
        <f t="shared" si="5"/>
        <v>0</v>
      </c>
      <c r="Q45" s="91" t="e">
        <f>IF(OR($B45=#REF!,$B44=$AH$4),($L44-$L45)*(1-$AL$3)*(E45-D45)*24*#REF!*$AL$4,0)</f>
        <v>#REF!</v>
      </c>
      <c r="U45" s="242">
        <f t="shared" si="16"/>
        <v>43441</v>
      </c>
      <c r="V45" s="235">
        <f t="shared" si="7"/>
        <v>0.916666666666667</v>
      </c>
      <c r="W45" s="243"/>
      <c r="X45" s="243"/>
      <c r="Y45" s="243" t="str">
        <f>IF(_cuofeng6_month_day!A43="","",_cuofeng6_month_day!A43)</f>
        <v/>
      </c>
      <c r="Z45" s="243" t="str">
        <f>IF(_cuofeng6_month_day!B43="","",_cuofeng6_month_day!B43)</f>
        <v/>
      </c>
      <c r="AA45" s="91"/>
      <c r="AB45" s="91" t="e">
        <f>AA45*(1-$AL$3)*#REF!*$AL$4*(E45-D45)*24</f>
        <v>#REF!</v>
      </c>
      <c r="AC45" s="246">
        <f t="shared" si="8"/>
        <v>0</v>
      </c>
      <c r="AD45" s="246">
        <f t="shared" si="9"/>
        <v>0</v>
      </c>
      <c r="AE45" s="246">
        <f t="shared" si="10"/>
        <v>0</v>
      </c>
      <c r="AF45" s="91" t="e">
        <f>IF(OR($V45=#REF!,$V45=$AH$4),($AA44-$AA45)*(1-$AL$3)*(E45-D45)*24*#REF!*$AL$4,0)</f>
        <v>#REF!</v>
      </c>
    </row>
    <row r="46" spans="1:32">
      <c r="A46" s="234">
        <f>A40+1</f>
        <v>43442</v>
      </c>
      <c r="B46" s="235">
        <v>0</v>
      </c>
      <c r="C46" s="236" t="s">
        <v>24</v>
      </c>
      <c r="D46" s="237">
        <f t="shared" si="13"/>
        <v>43442</v>
      </c>
      <c r="E46" s="237">
        <f t="shared" si="14"/>
        <v>43442.3333333333</v>
      </c>
      <c r="F46" s="238" t="e">
        <f>SUMPRODUCT(('6烧主抽电耗'!$A$3:$A$96=$A46)*('6烧主抽电耗'!$D$3:$D$96=$C46),'6烧主抽电耗'!$E$3:$E$96)</f>
        <v>#VALUE!</v>
      </c>
      <c r="G46" s="237" t="e">
        <f t="shared" si="12"/>
        <v>#VALUE!</v>
      </c>
      <c r="H46" s="239"/>
      <c r="I46" s="239"/>
      <c r="J46" s="239" t="str">
        <f>IF(_cuofeng5_month_day!A44="","",_cuofeng5_month_day!A44)</f>
        <v/>
      </c>
      <c r="K46" s="239" t="str">
        <f>IF(_cuofeng5_month_day!B44="","",_cuofeng5_month_day!B44)</f>
        <v/>
      </c>
      <c r="L46" s="238">
        <f>IFERROR(SUMPRODUCT((_5shaozhuchou_month_day!$A$2:$A$899&gt;=D46)*(_5shaozhuchou_month_day!$A$2:$A$899&lt;E46),_5shaozhuchou_month_day!$Y$2:$Y$899)/SUMPRODUCT((_5shaozhuchou_month_day!$A$2:$A$899&gt;=D46)*(_5shaozhuchou_month_day!$A$2:$A$899&lt;E46)),0)</f>
        <v>0</v>
      </c>
      <c r="M46" s="238" t="e">
        <f>L46*(1-$AL$3)*#REF!*$AL$4*(E46-D46)*24</f>
        <v>#REF!</v>
      </c>
      <c r="N46" s="246">
        <f t="shared" si="15"/>
        <v>0</v>
      </c>
      <c r="O46" s="246">
        <f t="shared" si="4"/>
        <v>0</v>
      </c>
      <c r="P46" s="246">
        <f t="shared" si="5"/>
        <v>0</v>
      </c>
      <c r="Q46" s="91" t="e">
        <f>IF(OR($B46=#REF!,$B45=$AH$4),($L45-$L46)*(1-$AL$3)*(E46-D46)*24*#REF!*$AL$4,0)</f>
        <v>#REF!</v>
      </c>
      <c r="U46" s="234">
        <f t="shared" si="16"/>
        <v>43442</v>
      </c>
      <c r="V46" s="235">
        <f t="shared" si="7"/>
        <v>0</v>
      </c>
      <c r="W46" s="243"/>
      <c r="X46" s="243"/>
      <c r="Y46" s="243" t="str">
        <f>IF(_cuofeng6_month_day!A44="","",_cuofeng6_month_day!A44)</f>
        <v/>
      </c>
      <c r="Z46" s="243" t="str">
        <f>IF(_cuofeng6_month_day!B44="","",_cuofeng6_month_day!B44)</f>
        <v/>
      </c>
      <c r="AA46" s="91"/>
      <c r="AB46" s="91" t="e">
        <f>AA46*(1-$AL$3)*#REF!*$AL$4*(E46-D46)*24</f>
        <v>#REF!</v>
      </c>
      <c r="AC46" s="246">
        <f t="shared" si="8"/>
        <v>0</v>
      </c>
      <c r="AD46" s="246">
        <f t="shared" si="9"/>
        <v>0</v>
      </c>
      <c r="AE46" s="246">
        <f t="shared" si="10"/>
        <v>0</v>
      </c>
      <c r="AF46" s="91" t="e">
        <f>IF(OR($V46=#REF!,$V46=$AH$4),($AA45-$AA46)*(1-$AL$3)*(E46-D46)*24*#REF!*$AL$4,0)</f>
        <v>#REF!</v>
      </c>
    </row>
    <row r="47" spans="1:32">
      <c r="A47" s="240">
        <f>A46</f>
        <v>43442</v>
      </c>
      <c r="B47" s="235">
        <v>0.333333333333333</v>
      </c>
      <c r="C47" s="236" t="s">
        <v>24</v>
      </c>
      <c r="D47" s="237">
        <f t="shared" si="13"/>
        <v>43442.3333333333</v>
      </c>
      <c r="E47" s="237">
        <f t="shared" si="14"/>
        <v>43442.5833333333</v>
      </c>
      <c r="F47" s="238" t="e">
        <f>SUMPRODUCT(('6烧主抽电耗'!$A$3:$A$96=$A47)*('6烧主抽电耗'!$D$3:$D$96=$C47),'6烧主抽电耗'!$E$3:$E$96)</f>
        <v>#VALUE!</v>
      </c>
      <c r="G47" s="237" t="e">
        <f t="shared" si="12"/>
        <v>#VALUE!</v>
      </c>
      <c r="H47" s="239"/>
      <c r="I47" s="239"/>
      <c r="J47" s="239" t="str">
        <f>IF(_cuofeng5_month_day!A45="","",_cuofeng5_month_day!A45)</f>
        <v/>
      </c>
      <c r="K47" s="239" t="str">
        <f>IF(_cuofeng5_month_day!B45="","",_cuofeng5_month_day!B45)</f>
        <v/>
      </c>
      <c r="L47" s="238">
        <f>IFERROR(SUMPRODUCT((_5shaozhuchou_month_day!$A$2:$A$899&gt;=D47)*(_5shaozhuchou_month_day!$A$2:$A$899&lt;E47),_5shaozhuchou_month_day!$Y$2:$Y$899)/SUMPRODUCT((_5shaozhuchou_month_day!$A$2:$A$899&gt;=D47)*(_5shaozhuchou_month_day!$A$2:$A$899&lt;E47)),0)</f>
        <v>0</v>
      </c>
      <c r="M47" s="238" t="e">
        <f>L47*(1-$AL$3)*#REF!*$AL$4*(E47-D47)*24</f>
        <v>#REF!</v>
      </c>
      <c r="N47" s="246">
        <f t="shared" si="15"/>
        <v>0</v>
      </c>
      <c r="O47" s="246">
        <f t="shared" si="4"/>
        <v>0</v>
      </c>
      <c r="P47" s="246">
        <f t="shared" si="5"/>
        <v>0</v>
      </c>
      <c r="Q47" s="91" t="e">
        <f>IF(OR($B47=#REF!,$B46=$AH$4),($L46-$L47)*(1-$AL$3)*(E47-D47)*24*#REF!*$AL$4,0)</f>
        <v>#REF!</v>
      </c>
      <c r="U47" s="240">
        <f t="shared" si="16"/>
        <v>43442</v>
      </c>
      <c r="V47" s="235">
        <f t="shared" si="7"/>
        <v>0.333333333333333</v>
      </c>
      <c r="W47" s="243"/>
      <c r="X47" s="243"/>
      <c r="Y47" s="243" t="str">
        <f>IF(_cuofeng6_month_day!A45="","",_cuofeng6_month_day!A45)</f>
        <v/>
      </c>
      <c r="Z47" s="243" t="str">
        <f>IF(_cuofeng6_month_day!B45="","",_cuofeng6_month_day!B45)</f>
        <v/>
      </c>
      <c r="AA47" s="91"/>
      <c r="AB47" s="91" t="e">
        <f>AA47*(1-$AL$3)*#REF!*$AL$4*(E47-D47)*24</f>
        <v>#REF!</v>
      </c>
      <c r="AC47" s="246">
        <f t="shared" si="8"/>
        <v>0</v>
      </c>
      <c r="AD47" s="246">
        <f t="shared" si="9"/>
        <v>0</v>
      </c>
      <c r="AE47" s="246">
        <f t="shared" si="10"/>
        <v>0</v>
      </c>
      <c r="AF47" s="91" t="e">
        <f>IF(OR($V47=#REF!,$V47=$AH$4),($AA46-$AA47)*(1-$AL$3)*(E47-D47)*24*#REF!*$AL$4,0)</f>
        <v>#REF!</v>
      </c>
    </row>
    <row r="48" spans="1:32">
      <c r="A48" s="240">
        <f t="shared" si="11"/>
        <v>43442</v>
      </c>
      <c r="B48" s="235">
        <v>0.583333333333333</v>
      </c>
      <c r="C48" s="236" t="s">
        <v>25</v>
      </c>
      <c r="D48" s="237">
        <f t="shared" si="13"/>
        <v>43442.5833333333</v>
      </c>
      <c r="E48" s="237">
        <f t="shared" si="14"/>
        <v>43442.7083333333</v>
      </c>
      <c r="F48" s="238" t="e">
        <f>SUMPRODUCT(('6烧主抽电耗'!$A$3:$A$96=$A48)*('6烧主抽电耗'!$D$3:$D$96=$C48),'6烧主抽电耗'!$E$3:$E$96)</f>
        <v>#VALUE!</v>
      </c>
      <c r="G48" s="237" t="e">
        <f t="shared" si="12"/>
        <v>#VALUE!</v>
      </c>
      <c r="H48" s="239"/>
      <c r="I48" s="239"/>
      <c r="J48" s="239" t="str">
        <f>IF(_cuofeng5_month_day!A46="","",_cuofeng5_month_day!A46)</f>
        <v/>
      </c>
      <c r="K48" s="239" t="str">
        <f>IF(_cuofeng5_month_day!B46="","",_cuofeng5_month_day!B46)</f>
        <v/>
      </c>
      <c r="L48" s="238">
        <f>IFERROR(SUMPRODUCT((_5shaozhuchou_month_day!$A$2:$A$899&gt;=D48)*(_5shaozhuchou_month_day!$A$2:$A$899&lt;E48),_5shaozhuchou_month_day!$Y$2:$Y$899)/SUMPRODUCT((_5shaozhuchou_month_day!$A$2:$A$899&gt;=D48)*(_5shaozhuchou_month_day!$A$2:$A$899&lt;E48)),0)</f>
        <v>0</v>
      </c>
      <c r="M48" s="238" t="e">
        <f>L48*(1-$AL$3)*#REF!*$AL$4*(E48-D48)*24</f>
        <v>#REF!</v>
      </c>
      <c r="N48" s="246">
        <f t="shared" si="15"/>
        <v>0</v>
      </c>
      <c r="O48" s="246">
        <f t="shared" si="4"/>
        <v>0</v>
      </c>
      <c r="P48" s="246">
        <f t="shared" si="5"/>
        <v>0</v>
      </c>
      <c r="Q48" s="91" t="e">
        <f>IF(OR($B48=#REF!,$B47=$AH$4),($L47-$L48)*(1-$AL$3)*(E48-D48)*24*#REF!*$AL$4,0)</f>
        <v>#REF!</v>
      </c>
      <c r="U48" s="240">
        <f t="shared" si="16"/>
        <v>43442</v>
      </c>
      <c r="V48" s="235">
        <f t="shared" si="7"/>
        <v>0.583333333333333</v>
      </c>
      <c r="W48" s="243"/>
      <c r="X48" s="243"/>
      <c r="Y48" s="243" t="str">
        <f>IF(_cuofeng6_month_day!A46="","",_cuofeng6_month_day!A46)</f>
        <v/>
      </c>
      <c r="Z48" s="243" t="str">
        <f>IF(_cuofeng6_month_day!B46="","",_cuofeng6_month_day!B46)</f>
        <v/>
      </c>
      <c r="AA48" s="91"/>
      <c r="AB48" s="91" t="e">
        <f>AA48*(1-$AL$3)*#REF!*$AL$4*(E48-D48)*24</f>
        <v>#REF!</v>
      </c>
      <c r="AC48" s="246">
        <f t="shared" si="8"/>
        <v>0</v>
      </c>
      <c r="AD48" s="246">
        <f t="shared" si="9"/>
        <v>0</v>
      </c>
      <c r="AE48" s="246">
        <f t="shared" si="10"/>
        <v>0</v>
      </c>
      <c r="AF48" s="91" t="e">
        <f>IF(OR($V48=#REF!,$V48=$AH$4),($AA47-$AA48)*(1-$AL$3)*(E48-D48)*24*#REF!*$AL$4,0)</f>
        <v>#REF!</v>
      </c>
    </row>
    <row r="49" spans="1:32">
      <c r="A49" s="240">
        <f t="shared" si="11"/>
        <v>43442</v>
      </c>
      <c r="B49" s="235">
        <v>0.708333333333333</v>
      </c>
      <c r="C49" s="236" t="s">
        <v>26</v>
      </c>
      <c r="D49" s="237">
        <f t="shared" si="13"/>
        <v>43442.7083333333</v>
      </c>
      <c r="E49" s="237">
        <f t="shared" si="14"/>
        <v>43442.7916666667</v>
      </c>
      <c r="F49" s="238" t="e">
        <f>SUMPRODUCT(('6烧主抽电耗'!$A$3:$A$96=$A49)*('6烧主抽电耗'!$D$3:$D$96=$C49),'6烧主抽电耗'!$E$3:$E$96)</f>
        <v>#VALUE!</v>
      </c>
      <c r="G49" s="237" t="e">
        <f t="shared" si="12"/>
        <v>#VALUE!</v>
      </c>
      <c r="H49" s="239"/>
      <c r="I49" s="239"/>
      <c r="J49" s="239" t="str">
        <f>IF(_cuofeng5_month_day!A47="","",_cuofeng5_month_day!A47)</f>
        <v/>
      </c>
      <c r="K49" s="239" t="str">
        <f>IF(_cuofeng5_month_day!B47="","",_cuofeng5_month_day!B47)</f>
        <v/>
      </c>
      <c r="L49" s="238">
        <f>IFERROR(SUMPRODUCT((_5shaozhuchou_month_day!$A$2:$A$899&gt;=D49)*(_5shaozhuchou_month_day!$A$2:$A$899&lt;E49),_5shaozhuchou_month_day!$Y$2:$Y$899)/SUMPRODUCT((_5shaozhuchou_month_day!$A$2:$A$899&gt;=D49)*(_5shaozhuchou_month_day!$A$2:$A$899&lt;E49)),0)</f>
        <v>0</v>
      </c>
      <c r="M49" s="238" t="e">
        <f>L49*(1-$AL$3)*#REF!*$AL$4*(E49-D49)*24</f>
        <v>#REF!</v>
      </c>
      <c r="N49" s="246">
        <f t="shared" si="15"/>
        <v>0</v>
      </c>
      <c r="O49" s="246">
        <f t="shared" si="4"/>
        <v>0</v>
      </c>
      <c r="P49" s="246">
        <f t="shared" si="5"/>
        <v>0</v>
      </c>
      <c r="Q49" s="91" t="e">
        <f>IF(OR($B49=#REF!,$B48=$AH$4),($L48-$L49)*(1-$AL$3)*(E49-D49)*24*#REF!*$AL$4,0)</f>
        <v>#REF!</v>
      </c>
      <c r="U49" s="240">
        <f t="shared" si="16"/>
        <v>43442</v>
      </c>
      <c r="V49" s="235">
        <f t="shared" si="7"/>
        <v>0.708333333333333</v>
      </c>
      <c r="W49" s="243"/>
      <c r="X49" s="243"/>
      <c r="Y49" s="243" t="str">
        <f>IF(_cuofeng6_month_day!A47="","",_cuofeng6_month_day!A47)</f>
        <v/>
      </c>
      <c r="Z49" s="243" t="str">
        <f>IF(_cuofeng6_month_day!B47="","",_cuofeng6_month_day!B47)</f>
        <v/>
      </c>
      <c r="AA49" s="91"/>
      <c r="AB49" s="91" t="e">
        <f>AA49*(1-$AL$3)*#REF!*$AL$4*(E49-D49)*24</f>
        <v>#REF!</v>
      </c>
      <c r="AC49" s="246">
        <f t="shared" si="8"/>
        <v>0</v>
      </c>
      <c r="AD49" s="246">
        <f t="shared" si="9"/>
        <v>0</v>
      </c>
      <c r="AE49" s="246">
        <f t="shared" si="10"/>
        <v>0</v>
      </c>
      <c r="AF49" s="91" t="e">
        <f>IF(OR($V49=#REF!,$V49=$AH$4),($AA48-$AA49)*(1-$AL$3)*(E49-D49)*24*#REF!*$AL$4,0)</f>
        <v>#REF!</v>
      </c>
    </row>
    <row r="50" spans="1:32">
      <c r="A50" s="240">
        <f t="shared" si="11"/>
        <v>43442</v>
      </c>
      <c r="B50" s="235">
        <v>0.791666666666667</v>
      </c>
      <c r="C50" s="236" t="s">
        <v>26</v>
      </c>
      <c r="D50" s="237">
        <f t="shared" si="13"/>
        <v>43442.7916666667</v>
      </c>
      <c r="E50" s="237">
        <f t="shared" si="14"/>
        <v>43442.9166666667</v>
      </c>
      <c r="F50" s="238" t="e">
        <f>SUMPRODUCT(('6烧主抽电耗'!$A$3:$A$96=$A50)*('6烧主抽电耗'!$D$3:$D$96=$C50),'6烧主抽电耗'!$E$3:$E$96)</f>
        <v>#VALUE!</v>
      </c>
      <c r="G50" s="237" t="e">
        <f t="shared" si="12"/>
        <v>#VALUE!</v>
      </c>
      <c r="H50" s="239"/>
      <c r="I50" s="239"/>
      <c r="J50" s="239" t="str">
        <f>IF(_cuofeng5_month_day!A48="","",_cuofeng5_month_day!A48)</f>
        <v/>
      </c>
      <c r="K50" s="239" t="str">
        <f>IF(_cuofeng5_month_day!B48="","",_cuofeng5_month_day!B48)</f>
        <v/>
      </c>
      <c r="L50" s="238">
        <f>IFERROR(SUMPRODUCT((_5shaozhuchou_month_day!$A$2:$A$899&gt;=D50)*(_5shaozhuchou_month_day!$A$2:$A$899&lt;E50),_5shaozhuchou_month_day!$Y$2:$Y$899)/SUMPRODUCT((_5shaozhuchou_month_day!$A$2:$A$899&gt;=D50)*(_5shaozhuchou_month_day!$A$2:$A$899&lt;E50)),0)</f>
        <v>0</v>
      </c>
      <c r="M50" s="238" t="e">
        <f>L50*(1-$AL$3)*#REF!*$AL$4*(E50-D50)*24</f>
        <v>#REF!</v>
      </c>
      <c r="N50" s="246">
        <f t="shared" si="15"/>
        <v>0</v>
      </c>
      <c r="O50" s="246">
        <f t="shared" si="4"/>
        <v>0</v>
      </c>
      <c r="P50" s="246">
        <f t="shared" si="5"/>
        <v>0</v>
      </c>
      <c r="Q50" s="91" t="e">
        <f>IF(OR($B50=#REF!,$B49=$AH$4),($L49-$L50)*(1-$AL$3)*(E50-D50)*24*#REF!*$AL$4,0)</f>
        <v>#REF!</v>
      </c>
      <c r="U50" s="240">
        <f t="shared" si="16"/>
        <v>43442</v>
      </c>
      <c r="V50" s="235">
        <f t="shared" si="7"/>
        <v>0.791666666666667</v>
      </c>
      <c r="W50" s="243"/>
      <c r="X50" s="243"/>
      <c r="Y50" s="243" t="str">
        <f>IF(_cuofeng6_month_day!A48="","",_cuofeng6_month_day!A48)</f>
        <v/>
      </c>
      <c r="Z50" s="243" t="str">
        <f>IF(_cuofeng6_month_day!B48="","",_cuofeng6_month_day!B48)</f>
        <v/>
      </c>
      <c r="AA50" s="91"/>
      <c r="AB50" s="91" t="e">
        <f>AA50*(1-$AL$3)*#REF!*$AL$4*(E50-D50)*24</f>
        <v>#REF!</v>
      </c>
      <c r="AC50" s="246">
        <f t="shared" si="8"/>
        <v>0</v>
      </c>
      <c r="AD50" s="246">
        <f t="shared" si="9"/>
        <v>0</v>
      </c>
      <c r="AE50" s="246">
        <f t="shared" si="10"/>
        <v>0</v>
      </c>
      <c r="AF50" s="91" t="e">
        <f>IF(OR($V50=#REF!,$V50=$AH$4),($AA49-$AA50)*(1-$AL$3)*(E50-D50)*24*#REF!*$AL$4,0)</f>
        <v>#REF!</v>
      </c>
    </row>
    <row r="51" spans="1:32">
      <c r="A51" s="242">
        <f t="shared" si="11"/>
        <v>43442</v>
      </c>
      <c r="B51" s="235">
        <v>0.916666666666667</v>
      </c>
      <c r="C51" s="236" t="s">
        <v>26</v>
      </c>
      <c r="D51" s="237">
        <f t="shared" si="13"/>
        <v>43442.9166666667</v>
      </c>
      <c r="E51" s="237">
        <f t="shared" si="14"/>
        <v>43443</v>
      </c>
      <c r="F51" s="238" t="e">
        <f>SUMPRODUCT(('6烧主抽电耗'!$A$3:$A$96=$A51)*('6烧主抽电耗'!$D$3:$D$96=$C51),'6烧主抽电耗'!$E$3:$E$96)</f>
        <v>#VALUE!</v>
      </c>
      <c r="G51" s="237" t="e">
        <f t="shared" si="12"/>
        <v>#VALUE!</v>
      </c>
      <c r="H51" s="239"/>
      <c r="I51" s="239"/>
      <c r="J51" s="239" t="str">
        <f>IF(_cuofeng5_month_day!A49="","",_cuofeng5_month_day!A49)</f>
        <v/>
      </c>
      <c r="K51" s="239" t="str">
        <f>IF(_cuofeng5_month_day!B49="","",_cuofeng5_month_day!B49)</f>
        <v/>
      </c>
      <c r="L51" s="238">
        <f>IFERROR(SUMPRODUCT((_5shaozhuchou_month_day!$A$2:$A$899&gt;=D51)*(_5shaozhuchou_month_day!$A$2:$A$899&lt;E51),_5shaozhuchou_month_day!$Y$2:$Y$899)/SUMPRODUCT((_5shaozhuchou_month_day!$A$2:$A$899&gt;=D51)*(_5shaozhuchou_month_day!$A$2:$A$899&lt;E51)),0)</f>
        <v>0</v>
      </c>
      <c r="M51" s="238" t="e">
        <f>L51*(1-$AL$3)*#REF!*$AL$4*(E51-D51)*24</f>
        <v>#REF!</v>
      </c>
      <c r="N51" s="246">
        <f t="shared" si="15"/>
        <v>0</v>
      </c>
      <c r="O51" s="246">
        <f t="shared" si="4"/>
        <v>0</v>
      </c>
      <c r="P51" s="246">
        <f t="shared" si="5"/>
        <v>0</v>
      </c>
      <c r="Q51" s="91" t="e">
        <f>IF(OR($B51=#REF!,$B50=$AH$4),($L50-$L51)*(1-$AL$3)*(E51-D51)*24*#REF!*$AL$4,0)</f>
        <v>#REF!</v>
      </c>
      <c r="U51" s="242">
        <f t="shared" si="16"/>
        <v>43442</v>
      </c>
      <c r="V51" s="235">
        <f t="shared" si="7"/>
        <v>0.916666666666667</v>
      </c>
      <c r="W51" s="243"/>
      <c r="X51" s="243"/>
      <c r="Y51" s="243" t="str">
        <f>IF(_cuofeng6_month_day!A49="","",_cuofeng6_month_day!A49)</f>
        <v/>
      </c>
      <c r="Z51" s="243" t="str">
        <f>IF(_cuofeng6_month_day!B49="","",_cuofeng6_month_day!B49)</f>
        <v/>
      </c>
      <c r="AA51" s="91"/>
      <c r="AB51" s="91" t="e">
        <f>AA51*(1-$AL$3)*#REF!*$AL$4*(E51-D51)*24</f>
        <v>#REF!</v>
      </c>
      <c r="AC51" s="246">
        <f t="shared" si="8"/>
        <v>0</v>
      </c>
      <c r="AD51" s="246">
        <f t="shared" si="9"/>
        <v>0</v>
      </c>
      <c r="AE51" s="246">
        <f t="shared" si="10"/>
        <v>0</v>
      </c>
      <c r="AF51" s="91" t="e">
        <f>IF(OR($V51=#REF!,$V51=$AH$4),($AA50-$AA51)*(1-$AL$3)*(E51-D51)*24*#REF!*$AL$4,0)</f>
        <v>#REF!</v>
      </c>
    </row>
    <row r="52" spans="1:32">
      <c r="A52" s="234">
        <f>A46+1</f>
        <v>43443</v>
      </c>
      <c r="B52" s="235">
        <v>0</v>
      </c>
      <c r="C52" s="236" t="s">
        <v>24</v>
      </c>
      <c r="D52" s="237">
        <f t="shared" si="13"/>
        <v>43443</v>
      </c>
      <c r="E52" s="237">
        <f t="shared" si="14"/>
        <v>43443.3333333333</v>
      </c>
      <c r="F52" s="238" t="e">
        <f>SUMPRODUCT(('6烧主抽电耗'!$A$3:$A$96=$A52)*('6烧主抽电耗'!$D$3:$D$96=$C52),'6烧主抽电耗'!$E$3:$E$96)</f>
        <v>#VALUE!</v>
      </c>
      <c r="G52" s="237" t="e">
        <f t="shared" si="12"/>
        <v>#VALUE!</v>
      </c>
      <c r="H52" s="239"/>
      <c r="I52" s="239"/>
      <c r="J52" s="239" t="str">
        <f>IF(_cuofeng5_month_day!A50="","",_cuofeng5_month_day!A50)</f>
        <v/>
      </c>
      <c r="K52" s="239" t="str">
        <f>IF(_cuofeng5_month_day!B50="","",_cuofeng5_month_day!B50)</f>
        <v/>
      </c>
      <c r="L52" s="238">
        <f>IFERROR(SUMPRODUCT((_5shaozhuchou_month_day!$A$2:$A$899&gt;=D52)*(_5shaozhuchou_month_day!$A$2:$A$899&lt;E52),_5shaozhuchou_month_day!$Y$2:$Y$899)/SUMPRODUCT((_5shaozhuchou_month_day!$A$2:$A$899&gt;=D52)*(_5shaozhuchou_month_day!$A$2:$A$899&lt;E52)),0)</f>
        <v>0</v>
      </c>
      <c r="M52" s="238" t="e">
        <f>L52*(1-$AL$3)*#REF!*$AL$4*(E52-D52)*24</f>
        <v>#REF!</v>
      </c>
      <c r="N52" s="246">
        <f t="shared" si="15"/>
        <v>0</v>
      </c>
      <c r="O52" s="246">
        <f t="shared" si="4"/>
        <v>0</v>
      </c>
      <c r="P52" s="246">
        <f t="shared" si="5"/>
        <v>0</v>
      </c>
      <c r="Q52" s="91" t="e">
        <f>IF(OR($B52=#REF!,$B51=$AH$4),($L51-$L52)*(1-$AL$3)*(E52-D52)*24*#REF!*$AL$4,0)</f>
        <v>#REF!</v>
      </c>
      <c r="U52" s="234">
        <f t="shared" si="16"/>
        <v>43443</v>
      </c>
      <c r="V52" s="235">
        <f t="shared" si="7"/>
        <v>0</v>
      </c>
      <c r="W52" s="243"/>
      <c r="X52" s="243"/>
      <c r="Y52" s="243" t="str">
        <f>IF(_cuofeng6_month_day!A50="","",_cuofeng6_month_day!A50)</f>
        <v/>
      </c>
      <c r="Z52" s="243" t="str">
        <f>IF(_cuofeng6_month_day!B50="","",_cuofeng6_month_day!B50)</f>
        <v/>
      </c>
      <c r="AA52" s="91"/>
      <c r="AB52" s="91" t="e">
        <f>AA52*(1-$AL$3)*#REF!*$AL$4*(E52-D52)*24</f>
        <v>#REF!</v>
      </c>
      <c r="AC52" s="246">
        <f t="shared" si="8"/>
        <v>0</v>
      </c>
      <c r="AD52" s="246">
        <f t="shared" si="9"/>
        <v>0</v>
      </c>
      <c r="AE52" s="246">
        <f t="shared" si="10"/>
        <v>0</v>
      </c>
      <c r="AF52" s="91" t="e">
        <f>IF(OR($V52=#REF!,$V52=$AH$4),($AA51-$AA52)*(1-$AL$3)*(E52-D52)*24*#REF!*$AL$4,0)</f>
        <v>#REF!</v>
      </c>
    </row>
    <row r="53" spans="1:32">
      <c r="A53" s="240">
        <f>A52</f>
        <v>43443</v>
      </c>
      <c r="B53" s="235">
        <v>0.333333333333333</v>
      </c>
      <c r="C53" s="236" t="s">
        <v>24</v>
      </c>
      <c r="D53" s="237">
        <f t="shared" si="13"/>
        <v>43443.3333333333</v>
      </c>
      <c r="E53" s="237">
        <f t="shared" si="14"/>
        <v>43443.5833333333</v>
      </c>
      <c r="F53" s="238" t="e">
        <f>SUMPRODUCT(('6烧主抽电耗'!$A$3:$A$96=$A53)*('6烧主抽电耗'!$D$3:$D$96=$C53),'6烧主抽电耗'!$E$3:$E$96)</f>
        <v>#VALUE!</v>
      </c>
      <c r="G53" s="237" t="s">
        <v>55</v>
      </c>
      <c r="H53" s="239"/>
      <c r="I53" s="239"/>
      <c r="J53" s="239" t="str">
        <f>IF(_cuofeng5_month_day!A51="","",_cuofeng5_month_day!A51)</f>
        <v/>
      </c>
      <c r="K53" s="239" t="str">
        <f>IF(_cuofeng5_month_day!B51="","",_cuofeng5_month_day!B51)</f>
        <v/>
      </c>
      <c r="L53" s="238">
        <f>IFERROR(SUMPRODUCT((_5shaozhuchou_month_day!$A$2:$A$899&gt;=D53)*(_5shaozhuchou_month_day!$A$2:$A$899&lt;E53),_5shaozhuchou_month_day!$Y$2:$Y$899)/SUMPRODUCT((_5shaozhuchou_month_day!$A$2:$A$899&gt;=D53)*(_5shaozhuchou_month_day!$A$2:$A$899&lt;E53)),0)</f>
        <v>0</v>
      </c>
      <c r="M53" s="238" t="e">
        <f>L53*(1-$AL$3)*#REF!*$AL$4*(E53-D53)*24</f>
        <v>#REF!</v>
      </c>
      <c r="N53" s="246">
        <f t="shared" si="15"/>
        <v>0</v>
      </c>
      <c r="O53" s="246">
        <f t="shared" si="4"/>
        <v>0</v>
      </c>
      <c r="P53" s="246">
        <f t="shared" si="5"/>
        <v>0</v>
      </c>
      <c r="Q53" s="91" t="e">
        <f>IF(OR($B53=#REF!,$B52=$AH$4),($L52-$L53)*(1-$AL$3)*(E53-D53)*24*#REF!*$AL$4,0)</f>
        <v>#REF!</v>
      </c>
      <c r="U53" s="240">
        <f t="shared" si="16"/>
        <v>43443</v>
      </c>
      <c r="V53" s="235">
        <f t="shared" si="7"/>
        <v>0.333333333333333</v>
      </c>
      <c r="W53" s="253"/>
      <c r="X53" s="243"/>
      <c r="Y53" s="243" t="str">
        <f>IF(_cuofeng6_month_day!A51="","",_cuofeng6_month_day!A51)</f>
        <v/>
      </c>
      <c r="Z53" s="243" t="str">
        <f>IF(_cuofeng6_month_day!B51="","",_cuofeng6_month_day!B51)</f>
        <v/>
      </c>
      <c r="AA53" s="91"/>
      <c r="AB53" s="91" t="e">
        <f>AA53*(1-$AL$3)*#REF!*$AL$4*(E53-D53)*24</f>
        <v>#REF!</v>
      </c>
      <c r="AC53" s="246">
        <f t="shared" si="8"/>
        <v>0</v>
      </c>
      <c r="AD53" s="246">
        <f t="shared" si="9"/>
        <v>0</v>
      </c>
      <c r="AE53" s="246">
        <f t="shared" si="10"/>
        <v>0</v>
      </c>
      <c r="AF53" s="91" t="e">
        <f>IF(OR($V53=#REF!,$V53=$AH$4),($AA52-$AA53)*(1-$AL$3)*(E53-D53)*24*#REF!*$AL$4,0)</f>
        <v>#REF!</v>
      </c>
    </row>
    <row r="54" spans="1:32">
      <c r="A54" s="240">
        <f t="shared" si="11"/>
        <v>43443</v>
      </c>
      <c r="B54" s="235">
        <v>0.583333333333333</v>
      </c>
      <c r="C54" s="236" t="s">
        <v>25</v>
      </c>
      <c r="D54" s="237">
        <f t="shared" si="13"/>
        <v>43443.5833333333</v>
      </c>
      <c r="E54" s="237">
        <f t="shared" si="14"/>
        <v>43443.7083333333</v>
      </c>
      <c r="F54" s="238" t="e">
        <f>SUMPRODUCT(('6烧主抽电耗'!$A$3:$A$96=$A54)*('6烧主抽电耗'!$D$3:$D$96=$C54),'6烧主抽电耗'!$E$3:$E$96)</f>
        <v>#VALUE!</v>
      </c>
      <c r="G54" s="237" t="e">
        <f t="shared" si="12"/>
        <v>#VALUE!</v>
      </c>
      <c r="H54" s="239"/>
      <c r="I54" s="239"/>
      <c r="J54" s="239" t="str">
        <f>IF(_cuofeng5_month_day!A52="","",_cuofeng5_month_day!A52)</f>
        <v/>
      </c>
      <c r="K54" s="239" t="str">
        <f>IF(_cuofeng5_month_day!B52="","",_cuofeng5_month_day!B52)</f>
        <v/>
      </c>
      <c r="L54" s="238">
        <f>IFERROR(SUMPRODUCT((_5shaozhuchou_month_day!$A$2:$A$899&gt;=D54)*(_5shaozhuchou_month_day!$A$2:$A$899&lt;E54),_5shaozhuchou_month_day!$Y$2:$Y$899)/SUMPRODUCT((_5shaozhuchou_month_day!$A$2:$A$899&gt;=D54)*(_5shaozhuchou_month_day!$A$2:$A$899&lt;E54)),0)</f>
        <v>0</v>
      </c>
      <c r="M54" s="238" t="e">
        <f>L54*(1-$AL$3)*#REF!*$AL$4*(E54-D54)*24</f>
        <v>#REF!</v>
      </c>
      <c r="N54" s="246">
        <f t="shared" si="15"/>
        <v>0</v>
      </c>
      <c r="O54" s="246">
        <f t="shared" si="4"/>
        <v>0</v>
      </c>
      <c r="P54" s="246">
        <f t="shared" si="5"/>
        <v>0</v>
      </c>
      <c r="Q54" s="91" t="e">
        <f>IF(OR($B54=#REF!,$B53=$AH$4),($L53-$L54)*(1-$AL$3)*(E54-D54)*24*#REF!*$AL$4,0)</f>
        <v>#REF!</v>
      </c>
      <c r="U54" s="240">
        <f t="shared" si="16"/>
        <v>43443</v>
      </c>
      <c r="V54" s="235">
        <f t="shared" si="7"/>
        <v>0.583333333333333</v>
      </c>
      <c r="W54" s="243"/>
      <c r="X54" s="243"/>
      <c r="Y54" s="243" t="str">
        <f>IF(_cuofeng6_month_day!A52="","",_cuofeng6_month_day!A52)</f>
        <v/>
      </c>
      <c r="Z54" s="243" t="str">
        <f>IF(_cuofeng6_month_day!B52="","",_cuofeng6_month_day!B52)</f>
        <v/>
      </c>
      <c r="AA54" s="91"/>
      <c r="AB54" s="91" t="e">
        <f>AA54*(1-$AL$3)*#REF!*$AL$4*(E54-D54)*24</f>
        <v>#REF!</v>
      </c>
      <c r="AC54" s="246">
        <f t="shared" si="8"/>
        <v>0</v>
      </c>
      <c r="AD54" s="246">
        <f t="shared" si="9"/>
        <v>0</v>
      </c>
      <c r="AE54" s="246">
        <f t="shared" si="10"/>
        <v>0</v>
      </c>
      <c r="AF54" s="91" t="e">
        <f>IF(OR($V54=#REF!,$V54=$AH$4),($AA53-$AA54)*(1-$AL$3)*(E54-D54)*24*#REF!*$AL$4,0)</f>
        <v>#REF!</v>
      </c>
    </row>
    <row r="55" spans="1:32">
      <c r="A55" s="240">
        <f t="shared" si="11"/>
        <v>43443</v>
      </c>
      <c r="B55" s="235">
        <v>0.708333333333333</v>
      </c>
      <c r="C55" s="236" t="s">
        <v>26</v>
      </c>
      <c r="D55" s="237">
        <f t="shared" si="13"/>
        <v>43443.7083333333</v>
      </c>
      <c r="E55" s="237">
        <f t="shared" si="14"/>
        <v>43443.7916666667</v>
      </c>
      <c r="F55" s="238" t="e">
        <f>SUMPRODUCT(('6烧主抽电耗'!$A$3:$A$96=$A55)*('6烧主抽电耗'!$D$3:$D$96=$C55),'6烧主抽电耗'!$E$3:$E$96)</f>
        <v>#VALUE!</v>
      </c>
      <c r="G55" s="237" t="e">
        <f t="shared" si="12"/>
        <v>#VALUE!</v>
      </c>
      <c r="H55" s="239"/>
      <c r="I55" s="239"/>
      <c r="J55" s="239" t="str">
        <f>IF(_cuofeng5_month_day!A53="","",_cuofeng5_month_day!A53)</f>
        <v/>
      </c>
      <c r="K55" s="239" t="str">
        <f>IF(_cuofeng5_month_day!B53="","",_cuofeng5_month_day!B53)</f>
        <v/>
      </c>
      <c r="L55" s="238">
        <f>IFERROR(SUMPRODUCT((_5shaozhuchou_month_day!$A$2:$A$899&gt;=D55)*(_5shaozhuchou_month_day!$A$2:$A$899&lt;E55),_5shaozhuchou_month_day!$Y$2:$Y$899)/SUMPRODUCT((_5shaozhuchou_month_day!$A$2:$A$899&gt;=D55)*(_5shaozhuchou_month_day!$A$2:$A$899&lt;E55)),0)</f>
        <v>0</v>
      </c>
      <c r="M55" s="238" t="e">
        <f>L55*(1-$AL$3)*#REF!*$AL$4*(E55-D55)*24</f>
        <v>#REF!</v>
      </c>
      <c r="N55" s="246">
        <f t="shared" si="15"/>
        <v>0</v>
      </c>
      <c r="O55" s="246">
        <f t="shared" si="4"/>
        <v>0</v>
      </c>
      <c r="P55" s="246">
        <f t="shared" si="5"/>
        <v>0</v>
      </c>
      <c r="Q55" s="91" t="e">
        <f>IF(OR($B55=#REF!,$B54=$AH$4),($L54-$L55)*(1-$AL$3)*(E55-D55)*24*#REF!*$AL$4,0)</f>
        <v>#REF!</v>
      </c>
      <c r="U55" s="240">
        <f t="shared" si="16"/>
        <v>43443</v>
      </c>
      <c r="V55" s="235">
        <f t="shared" si="7"/>
        <v>0.708333333333333</v>
      </c>
      <c r="W55" s="243"/>
      <c r="X55" s="243"/>
      <c r="Y55" s="243" t="str">
        <f>IF(_cuofeng6_month_day!A53="","",_cuofeng6_month_day!A53)</f>
        <v/>
      </c>
      <c r="Z55" s="243" t="str">
        <f>IF(_cuofeng6_month_day!B53="","",_cuofeng6_month_day!B53)</f>
        <v/>
      </c>
      <c r="AA55" s="91"/>
      <c r="AB55" s="91" t="e">
        <f>AA55*(1-$AL$3)*#REF!*$AL$4*(E55-D55)*24</f>
        <v>#REF!</v>
      </c>
      <c r="AC55" s="246">
        <f t="shared" si="8"/>
        <v>0</v>
      </c>
      <c r="AD55" s="246">
        <f t="shared" si="9"/>
        <v>0</v>
      </c>
      <c r="AE55" s="246">
        <f t="shared" si="10"/>
        <v>0</v>
      </c>
      <c r="AF55" s="91" t="e">
        <f>IF(OR($V55=#REF!,$V55=$AH$4),($AA54-$AA55)*(1-$AL$3)*(E55-D55)*24*#REF!*$AL$4,0)</f>
        <v>#REF!</v>
      </c>
    </row>
    <row r="56" spans="1:32">
      <c r="A56" s="240">
        <f t="shared" si="11"/>
        <v>43443</v>
      </c>
      <c r="B56" s="235">
        <v>0.791666666666667</v>
      </c>
      <c r="C56" s="236" t="s">
        <v>26</v>
      </c>
      <c r="D56" s="237">
        <f t="shared" si="13"/>
        <v>43443.7916666667</v>
      </c>
      <c r="E56" s="237">
        <f t="shared" si="14"/>
        <v>43443.9166666667</v>
      </c>
      <c r="F56" s="238" t="e">
        <f>SUMPRODUCT(('6烧主抽电耗'!$A$3:$A$96=$A56)*('6烧主抽电耗'!$D$3:$D$96=$C56),'6烧主抽电耗'!$E$3:$E$96)</f>
        <v>#VALUE!</v>
      </c>
      <c r="G56" s="237" t="e">
        <f t="shared" si="12"/>
        <v>#VALUE!</v>
      </c>
      <c r="H56" s="239"/>
      <c r="I56" s="239"/>
      <c r="J56" s="239" t="str">
        <f>IF(_cuofeng5_month_day!A54="","",_cuofeng5_month_day!A54)</f>
        <v/>
      </c>
      <c r="K56" s="239" t="str">
        <f>IF(_cuofeng5_month_day!B54="","",_cuofeng5_month_day!B54)</f>
        <v/>
      </c>
      <c r="L56" s="238">
        <f>IFERROR(SUMPRODUCT((_5shaozhuchou_month_day!$A$2:$A$899&gt;=D56)*(_5shaozhuchou_month_day!$A$2:$A$899&lt;E56),_5shaozhuchou_month_day!$Y$2:$Y$899)/SUMPRODUCT((_5shaozhuchou_month_day!$A$2:$A$899&gt;=D56)*(_5shaozhuchou_month_day!$A$2:$A$899&lt;E56)),0)</f>
        <v>0</v>
      </c>
      <c r="M56" s="238" t="e">
        <f>L56*(1-$AL$3)*#REF!*$AL$4*(E56-D56)*24</f>
        <v>#REF!</v>
      </c>
      <c r="N56" s="246">
        <f t="shared" si="15"/>
        <v>0</v>
      </c>
      <c r="O56" s="246">
        <f t="shared" si="4"/>
        <v>0</v>
      </c>
      <c r="P56" s="246">
        <f t="shared" si="5"/>
        <v>0</v>
      </c>
      <c r="Q56" s="91" t="e">
        <f>IF(OR($B56=#REF!,$B55=$AH$4),($L55-$L56)*(1-$AL$3)*(E56-D56)*24*#REF!*$AL$4,0)</f>
        <v>#REF!</v>
      </c>
      <c r="U56" s="240">
        <f t="shared" si="16"/>
        <v>43443</v>
      </c>
      <c r="V56" s="235">
        <f t="shared" si="7"/>
        <v>0.791666666666667</v>
      </c>
      <c r="W56" s="243"/>
      <c r="X56" s="243"/>
      <c r="Y56" s="243" t="str">
        <f>IF(_cuofeng6_month_day!A54="","",_cuofeng6_month_day!A54)</f>
        <v/>
      </c>
      <c r="Z56" s="243" t="str">
        <f>IF(_cuofeng6_month_day!B54="","",_cuofeng6_month_day!B54)</f>
        <v/>
      </c>
      <c r="AA56" s="91"/>
      <c r="AB56" s="91" t="e">
        <f>AA56*(1-$AL$3)*#REF!*$AL$4*(E56-D56)*24</f>
        <v>#REF!</v>
      </c>
      <c r="AC56" s="246">
        <f t="shared" si="8"/>
        <v>0</v>
      </c>
      <c r="AD56" s="246">
        <f t="shared" si="9"/>
        <v>0</v>
      </c>
      <c r="AE56" s="246">
        <f t="shared" si="10"/>
        <v>0</v>
      </c>
      <c r="AF56" s="91" t="e">
        <f>IF(OR($V56=#REF!,$V56=$AH$4),($AA55-$AA56)*(1-$AL$3)*(E56-D56)*24*#REF!*$AL$4,0)</f>
        <v>#REF!</v>
      </c>
    </row>
    <row r="57" spans="1:32">
      <c r="A57" s="242">
        <f t="shared" si="11"/>
        <v>43443</v>
      </c>
      <c r="B57" s="235">
        <v>0.916666666666667</v>
      </c>
      <c r="C57" s="236" t="s">
        <v>26</v>
      </c>
      <c r="D57" s="237">
        <f t="shared" si="13"/>
        <v>43443.9166666667</v>
      </c>
      <c r="E57" s="237">
        <f t="shared" si="14"/>
        <v>43444</v>
      </c>
      <c r="F57" s="238" t="e">
        <f>SUMPRODUCT(('6烧主抽电耗'!$A$3:$A$96=$A57)*('6烧主抽电耗'!$D$3:$D$96=$C57),'6烧主抽电耗'!$E$3:$E$96)</f>
        <v>#VALUE!</v>
      </c>
      <c r="G57" s="237" t="e">
        <f t="shared" si="12"/>
        <v>#VALUE!</v>
      </c>
      <c r="H57" s="239"/>
      <c r="I57" s="239"/>
      <c r="J57" s="239" t="str">
        <f>IF(_cuofeng5_month_day!A55="","",_cuofeng5_month_day!A55)</f>
        <v/>
      </c>
      <c r="K57" s="239" t="str">
        <f>IF(_cuofeng5_month_day!B55="","",_cuofeng5_month_day!B55)</f>
        <v/>
      </c>
      <c r="L57" s="238">
        <f>IFERROR(SUMPRODUCT((_5shaozhuchou_month_day!$A$2:$A$899&gt;=D57)*(_5shaozhuchou_month_day!$A$2:$A$899&lt;E57),_5shaozhuchou_month_day!$Y$2:$Y$899)/SUMPRODUCT((_5shaozhuchou_month_day!$A$2:$A$899&gt;=D57)*(_5shaozhuchou_month_day!$A$2:$A$899&lt;E57)),0)</f>
        <v>0</v>
      </c>
      <c r="M57" s="238" t="e">
        <f>L57*(1-$AL$3)*#REF!*$AL$4*(E57-D57)*24</f>
        <v>#REF!</v>
      </c>
      <c r="N57" s="246">
        <f t="shared" si="15"/>
        <v>0</v>
      </c>
      <c r="O57" s="246">
        <f t="shared" si="4"/>
        <v>0</v>
      </c>
      <c r="P57" s="246">
        <f t="shared" si="5"/>
        <v>0</v>
      </c>
      <c r="Q57" s="91" t="e">
        <f>IF(OR($B57=#REF!,$B56=$AH$4),($L56-$L57)*(1-$AL$3)*(E57-D57)*24*#REF!*$AL$4,0)</f>
        <v>#REF!</v>
      </c>
      <c r="U57" s="242">
        <f t="shared" si="16"/>
        <v>43443</v>
      </c>
      <c r="V57" s="235">
        <f t="shared" si="7"/>
        <v>0.916666666666667</v>
      </c>
      <c r="W57" s="243"/>
      <c r="X57" s="243"/>
      <c r="Y57" s="243" t="str">
        <f>IF(_cuofeng6_month_day!A55="","",_cuofeng6_month_day!A55)</f>
        <v/>
      </c>
      <c r="Z57" s="243" t="str">
        <f>IF(_cuofeng6_month_day!B55="","",_cuofeng6_month_day!B55)</f>
        <v/>
      </c>
      <c r="AA57" s="91"/>
      <c r="AB57" s="91" t="e">
        <f>AA57*(1-$AL$3)*#REF!*$AL$4*(E57-D57)*24</f>
        <v>#REF!</v>
      </c>
      <c r="AC57" s="246">
        <f t="shared" si="8"/>
        <v>0</v>
      </c>
      <c r="AD57" s="246">
        <f t="shared" si="9"/>
        <v>0</v>
      </c>
      <c r="AE57" s="246">
        <f t="shared" si="10"/>
        <v>0</v>
      </c>
      <c r="AF57" s="91" t="e">
        <f>IF(OR($V57=#REF!,$V57=$AH$4),($AA56-$AA57)*(1-$AL$3)*(E57-D57)*24*#REF!*$AL$4,0)</f>
        <v>#REF!</v>
      </c>
    </row>
    <row r="58" spans="1:32">
      <c r="A58" s="234">
        <f>A52+1</f>
        <v>43444</v>
      </c>
      <c r="B58" s="235">
        <v>0</v>
      </c>
      <c r="C58" s="236" t="s">
        <v>24</v>
      </c>
      <c r="D58" s="237">
        <f t="shared" si="13"/>
        <v>43444</v>
      </c>
      <c r="E58" s="237">
        <f t="shared" si="14"/>
        <v>43444.3333333333</v>
      </c>
      <c r="F58" s="238" t="e">
        <f>SUMPRODUCT(('6烧主抽电耗'!$A$3:$A$96=$A58)*('6烧主抽电耗'!$D$3:$D$96=$C58),'6烧主抽电耗'!$E$3:$E$96)</f>
        <v>#VALUE!</v>
      </c>
      <c r="G58" s="237" t="e">
        <f t="shared" si="12"/>
        <v>#VALUE!</v>
      </c>
      <c r="H58" s="239"/>
      <c r="I58" s="239"/>
      <c r="J58" s="239" t="str">
        <f>IF(_cuofeng5_month_day!A56="","",_cuofeng5_month_day!A56)</f>
        <v/>
      </c>
      <c r="K58" s="239" t="str">
        <f>IF(_cuofeng5_month_day!B56="","",_cuofeng5_month_day!B56)</f>
        <v/>
      </c>
      <c r="L58" s="238">
        <f>IFERROR(SUMPRODUCT((_5shaozhuchou_month_day!$A$2:$A$899&gt;=D58)*(_5shaozhuchou_month_day!$A$2:$A$899&lt;E58),_5shaozhuchou_month_day!$Y$2:$Y$899)/SUMPRODUCT((_5shaozhuchou_month_day!$A$2:$A$899&gt;=D58)*(_5shaozhuchou_month_day!$A$2:$A$899&lt;E58)),0)</f>
        <v>0</v>
      </c>
      <c r="M58" s="238" t="e">
        <f>L58*(1-$AL$3)*#REF!*$AL$4*(E58-D58)*24</f>
        <v>#REF!</v>
      </c>
      <c r="N58" s="246">
        <f t="shared" si="15"/>
        <v>0</v>
      </c>
      <c r="O58" s="246">
        <f t="shared" si="4"/>
        <v>0</v>
      </c>
      <c r="P58" s="246">
        <f t="shared" si="5"/>
        <v>0</v>
      </c>
      <c r="Q58" s="91" t="e">
        <f>IF(OR($B58=#REF!,$B57=$AH$4),($L57-$L58)*(1-$AL$3)*(E58-D58)*24*#REF!*$AL$4,0)</f>
        <v>#REF!</v>
      </c>
      <c r="U58" s="234">
        <f t="shared" si="16"/>
        <v>43444</v>
      </c>
      <c r="V58" s="235">
        <f t="shared" si="7"/>
        <v>0</v>
      </c>
      <c r="W58" s="243"/>
      <c r="X58" s="243"/>
      <c r="Y58" s="243" t="str">
        <f>IF(_cuofeng6_month_day!A56="","",_cuofeng6_month_day!A56)</f>
        <v/>
      </c>
      <c r="Z58" s="243" t="str">
        <f>IF(_cuofeng6_month_day!B56="","",_cuofeng6_month_day!B56)</f>
        <v/>
      </c>
      <c r="AA58" s="91"/>
      <c r="AB58" s="91" t="e">
        <f>AA58*(1-$AL$3)*#REF!*$AL$4*(E58-D58)*24</f>
        <v>#REF!</v>
      </c>
      <c r="AC58" s="246">
        <f t="shared" si="8"/>
        <v>0</v>
      </c>
      <c r="AD58" s="246">
        <f t="shared" si="9"/>
        <v>0</v>
      </c>
      <c r="AE58" s="246">
        <f t="shared" si="10"/>
        <v>0</v>
      </c>
      <c r="AF58" s="91" t="e">
        <f>IF(OR($V58=#REF!,$V58=$AH$4),($AA57-$AA58)*(1-$AL$3)*(E58-D58)*24*#REF!*$AL$4,0)</f>
        <v>#REF!</v>
      </c>
    </row>
    <row r="59" spans="1:32">
      <c r="A59" s="240">
        <f>A58</f>
        <v>43444</v>
      </c>
      <c r="B59" s="235">
        <v>0.333333333333333</v>
      </c>
      <c r="C59" s="236" t="s">
        <v>24</v>
      </c>
      <c r="D59" s="237">
        <f t="shared" si="13"/>
        <v>43444.3333333333</v>
      </c>
      <c r="E59" s="237">
        <f t="shared" si="14"/>
        <v>43444.5833333333</v>
      </c>
      <c r="F59" s="238" t="e">
        <f>SUMPRODUCT(('6烧主抽电耗'!$A$3:$A$96=$A59)*('6烧主抽电耗'!$D$3:$D$96=$C59),'6烧主抽电耗'!$E$3:$E$96)</f>
        <v>#VALUE!</v>
      </c>
      <c r="G59" s="237" t="e">
        <f t="shared" si="12"/>
        <v>#VALUE!</v>
      </c>
      <c r="H59" s="239"/>
      <c r="I59" s="239"/>
      <c r="J59" s="239" t="str">
        <f>IF(_cuofeng5_month_day!A57="","",_cuofeng5_month_day!A57)</f>
        <v/>
      </c>
      <c r="K59" s="239" t="str">
        <f>IF(_cuofeng5_month_day!B57="","",_cuofeng5_month_day!B57)</f>
        <v/>
      </c>
      <c r="L59" s="238">
        <f>IFERROR(SUMPRODUCT((_5shaozhuchou_month_day!$A$2:$A$899&gt;=D59)*(_5shaozhuchou_month_day!$A$2:$A$899&lt;E59),_5shaozhuchou_month_day!$Y$2:$Y$899)/SUMPRODUCT((_5shaozhuchou_month_day!$A$2:$A$899&gt;=D59)*(_5shaozhuchou_month_day!$A$2:$A$899&lt;E59)),0)</f>
        <v>0</v>
      </c>
      <c r="M59" s="238" t="e">
        <f>L59*(1-$AL$3)*#REF!*$AL$4*(E59-D59)*24</f>
        <v>#REF!</v>
      </c>
      <c r="N59" s="246">
        <f t="shared" si="15"/>
        <v>0</v>
      </c>
      <c r="O59" s="246">
        <f t="shared" si="4"/>
        <v>0</v>
      </c>
      <c r="P59" s="246">
        <f t="shared" si="5"/>
        <v>0</v>
      </c>
      <c r="Q59" s="91" t="e">
        <f>IF(OR($B59=#REF!,$B58=$AH$4),($L58-$L59)*(1-$AL$3)*(E59-D59)*24*#REF!*$AL$4,0)</f>
        <v>#REF!</v>
      </c>
      <c r="U59" s="240">
        <f t="shared" si="16"/>
        <v>43444</v>
      </c>
      <c r="V59" s="235">
        <f t="shared" si="7"/>
        <v>0.333333333333333</v>
      </c>
      <c r="W59" s="243"/>
      <c r="X59" s="243"/>
      <c r="Y59" s="243" t="str">
        <f>IF(_cuofeng6_month_day!A57="","",_cuofeng6_month_day!A57)</f>
        <v/>
      </c>
      <c r="Z59" s="243" t="str">
        <f>IF(_cuofeng6_month_day!B57="","",_cuofeng6_month_day!B57)</f>
        <v/>
      </c>
      <c r="AA59" s="91"/>
      <c r="AB59" s="91" t="e">
        <f>AA59*(1-$AL$3)*#REF!*$AL$4*(E59-D59)*24</f>
        <v>#REF!</v>
      </c>
      <c r="AC59" s="246">
        <f t="shared" si="8"/>
        <v>0</v>
      </c>
      <c r="AD59" s="246">
        <f t="shared" si="9"/>
        <v>0</v>
      </c>
      <c r="AE59" s="246">
        <f t="shared" si="10"/>
        <v>0</v>
      </c>
      <c r="AF59" s="91" t="e">
        <f>IF(OR($V59=#REF!,$V59=$AH$4),($AA58-$AA59)*(1-$AL$3)*(E59-D59)*24*#REF!*$AL$4,0)</f>
        <v>#REF!</v>
      </c>
    </row>
    <row r="60" spans="1:32">
      <c r="A60" s="240">
        <f t="shared" si="11"/>
        <v>43444</v>
      </c>
      <c r="B60" s="235">
        <v>0.583333333333333</v>
      </c>
      <c r="C60" s="236" t="s">
        <v>25</v>
      </c>
      <c r="D60" s="237">
        <f t="shared" si="13"/>
        <v>43444.5833333333</v>
      </c>
      <c r="E60" s="237">
        <f t="shared" si="14"/>
        <v>43444.7083333333</v>
      </c>
      <c r="F60" s="238" t="e">
        <f>SUMPRODUCT(('6烧主抽电耗'!$A$3:$A$96=$A60)*('6烧主抽电耗'!$D$3:$D$96=$C60),'6烧主抽电耗'!$E$3:$E$96)</f>
        <v>#VALUE!</v>
      </c>
      <c r="G60" s="237" t="e">
        <f t="shared" si="12"/>
        <v>#VALUE!</v>
      </c>
      <c r="H60" s="239"/>
      <c r="I60" s="239"/>
      <c r="J60" s="239" t="str">
        <f>IF(_cuofeng5_month_day!A58="","",_cuofeng5_month_day!A58)</f>
        <v/>
      </c>
      <c r="K60" s="239" t="str">
        <f>IF(_cuofeng5_month_day!B58="","",_cuofeng5_month_day!B58)</f>
        <v/>
      </c>
      <c r="L60" s="238">
        <f>IFERROR(SUMPRODUCT((_5shaozhuchou_month_day!$A$2:$A$899&gt;=D60)*(_5shaozhuchou_month_day!$A$2:$A$899&lt;E60),_5shaozhuchou_month_day!$Y$2:$Y$899)/SUMPRODUCT((_5shaozhuchou_month_day!$A$2:$A$899&gt;=D60)*(_5shaozhuchou_month_day!$A$2:$A$899&lt;E60)),0)</f>
        <v>0</v>
      </c>
      <c r="M60" s="238" t="e">
        <f>L60*(1-$AL$3)*#REF!*$AL$4*(E60-D60)*24</f>
        <v>#REF!</v>
      </c>
      <c r="N60" s="246">
        <f t="shared" si="15"/>
        <v>0</v>
      </c>
      <c r="O60" s="246">
        <f t="shared" si="4"/>
        <v>0</v>
      </c>
      <c r="P60" s="246">
        <f t="shared" si="5"/>
        <v>0</v>
      </c>
      <c r="Q60" s="91" t="e">
        <f>IF(OR($B60=#REF!,$B59=$AH$4),($L59-$L60)*(1-$AL$3)*(E60-D60)*24*#REF!*$AL$4,0)</f>
        <v>#REF!</v>
      </c>
      <c r="U60" s="240">
        <f t="shared" si="16"/>
        <v>43444</v>
      </c>
      <c r="V60" s="235">
        <f t="shared" si="7"/>
        <v>0.583333333333333</v>
      </c>
      <c r="W60" s="243"/>
      <c r="X60" s="243"/>
      <c r="Y60" s="243" t="str">
        <f>IF(_cuofeng6_month_day!A58="","",_cuofeng6_month_day!A58)</f>
        <v/>
      </c>
      <c r="Z60" s="243" t="str">
        <f>IF(_cuofeng6_month_day!B58="","",_cuofeng6_month_day!B58)</f>
        <v/>
      </c>
      <c r="AA60" s="91"/>
      <c r="AB60" s="91" t="e">
        <f>AA60*(1-$AL$3)*#REF!*$AL$4*(E60-D60)*24</f>
        <v>#REF!</v>
      </c>
      <c r="AC60" s="246">
        <f t="shared" si="8"/>
        <v>0</v>
      </c>
      <c r="AD60" s="246">
        <f t="shared" si="9"/>
        <v>0</v>
      </c>
      <c r="AE60" s="246">
        <f t="shared" si="10"/>
        <v>0</v>
      </c>
      <c r="AF60" s="91" t="e">
        <f>IF(OR($V60=#REF!,$V60=$AH$4),($AA59-$AA60)*(1-$AL$3)*(E60-D60)*24*#REF!*$AL$4,0)</f>
        <v>#REF!</v>
      </c>
    </row>
    <row r="61" spans="1:32">
      <c r="A61" s="240">
        <f t="shared" si="11"/>
        <v>43444</v>
      </c>
      <c r="B61" s="235">
        <v>0.708333333333333</v>
      </c>
      <c r="C61" s="236" t="s">
        <v>26</v>
      </c>
      <c r="D61" s="237">
        <f t="shared" si="13"/>
        <v>43444.7083333333</v>
      </c>
      <c r="E61" s="237">
        <f t="shared" si="14"/>
        <v>43444.7916666667</v>
      </c>
      <c r="F61" s="238" t="e">
        <f>SUMPRODUCT(('6烧主抽电耗'!$A$3:$A$96=$A61)*('6烧主抽电耗'!$D$3:$D$96=$C61),'6烧主抽电耗'!$E$3:$E$96)</f>
        <v>#VALUE!</v>
      </c>
      <c r="G61" s="237" t="e">
        <f t="shared" si="12"/>
        <v>#VALUE!</v>
      </c>
      <c r="H61" s="239"/>
      <c r="I61" s="239"/>
      <c r="J61" s="239" t="str">
        <f>IF(_cuofeng5_month_day!A59="","",_cuofeng5_month_day!A59)</f>
        <v/>
      </c>
      <c r="K61" s="239" t="str">
        <f>IF(_cuofeng5_month_day!B59="","",_cuofeng5_month_day!B59)</f>
        <v/>
      </c>
      <c r="L61" s="238">
        <f>IFERROR(SUMPRODUCT((_5shaozhuchou_month_day!$A$2:$A$899&gt;=D61)*(_5shaozhuchou_month_day!$A$2:$A$899&lt;E61),_5shaozhuchou_month_day!$Y$2:$Y$899)/SUMPRODUCT((_5shaozhuchou_month_day!$A$2:$A$899&gt;=D61)*(_5shaozhuchou_month_day!$A$2:$A$899&lt;E61)),0)</f>
        <v>0</v>
      </c>
      <c r="M61" s="238" t="e">
        <f>L61*(1-$AL$3)*#REF!*$AL$4*(E61-D61)*24</f>
        <v>#REF!</v>
      </c>
      <c r="N61" s="246">
        <f t="shared" si="15"/>
        <v>0</v>
      </c>
      <c r="O61" s="246">
        <f t="shared" si="4"/>
        <v>0</v>
      </c>
      <c r="P61" s="246">
        <f t="shared" si="5"/>
        <v>0</v>
      </c>
      <c r="Q61" s="91" t="e">
        <f>IF(OR($B61=#REF!,$B60=$AH$4),($L60-$L61)*(1-$AL$3)*(E61-D61)*24*#REF!*$AL$4,0)</f>
        <v>#REF!</v>
      </c>
      <c r="U61" s="240">
        <f t="shared" si="16"/>
        <v>43444</v>
      </c>
      <c r="V61" s="235">
        <f t="shared" si="7"/>
        <v>0.708333333333333</v>
      </c>
      <c r="W61" s="243"/>
      <c r="X61" s="243"/>
      <c r="Y61" s="243" t="str">
        <f>IF(_cuofeng6_month_day!A59="","",_cuofeng6_month_day!A59)</f>
        <v/>
      </c>
      <c r="Z61" s="243" t="str">
        <f>IF(_cuofeng6_month_day!B59="","",_cuofeng6_month_day!B59)</f>
        <v/>
      </c>
      <c r="AA61" s="91"/>
      <c r="AB61" s="91" t="e">
        <f>AA61*(1-$AL$3)*#REF!*$AL$4*(E61-D61)*24</f>
        <v>#REF!</v>
      </c>
      <c r="AC61" s="246">
        <f t="shared" si="8"/>
        <v>0</v>
      </c>
      <c r="AD61" s="246">
        <f t="shared" si="9"/>
        <v>0</v>
      </c>
      <c r="AE61" s="246">
        <f t="shared" si="10"/>
        <v>0</v>
      </c>
      <c r="AF61" s="91" t="e">
        <f>IF(OR($V61=#REF!,$V61=$AH$4),($AA60-$AA61)*(1-$AL$3)*(E61-D61)*24*#REF!*$AL$4,0)</f>
        <v>#REF!</v>
      </c>
    </row>
    <row r="62" spans="1:32">
      <c r="A62" s="240">
        <f t="shared" si="11"/>
        <v>43444</v>
      </c>
      <c r="B62" s="235">
        <v>0.791666666666667</v>
      </c>
      <c r="C62" s="236" t="s">
        <v>26</v>
      </c>
      <c r="D62" s="237">
        <f t="shared" si="13"/>
        <v>43444.7916666667</v>
      </c>
      <c r="E62" s="237">
        <f t="shared" si="14"/>
        <v>43444.9166666667</v>
      </c>
      <c r="F62" s="238" t="e">
        <f>SUMPRODUCT(('6烧主抽电耗'!$A$3:$A$96=$A62)*('6烧主抽电耗'!$D$3:$D$96=$C62),'6烧主抽电耗'!$E$3:$E$96)</f>
        <v>#VALUE!</v>
      </c>
      <c r="G62" s="237" t="e">
        <f t="shared" si="12"/>
        <v>#VALUE!</v>
      </c>
      <c r="H62" s="239"/>
      <c r="I62" s="239"/>
      <c r="J62" s="239" t="str">
        <f>IF(_cuofeng5_month_day!A60="","",_cuofeng5_month_day!A60)</f>
        <v/>
      </c>
      <c r="K62" s="239" t="str">
        <f>IF(_cuofeng5_month_day!B60="","",_cuofeng5_month_day!B60)</f>
        <v/>
      </c>
      <c r="L62" s="238">
        <f>IFERROR(SUMPRODUCT((_5shaozhuchou_month_day!$A$2:$A$899&gt;=D62)*(_5shaozhuchou_month_day!$A$2:$A$899&lt;E62),_5shaozhuchou_month_day!$Y$2:$Y$899)/SUMPRODUCT((_5shaozhuchou_month_day!$A$2:$A$899&gt;=D62)*(_5shaozhuchou_month_day!$A$2:$A$899&lt;E62)),0)</f>
        <v>0</v>
      </c>
      <c r="M62" s="238" t="e">
        <f>L62*(1-$AL$3)*#REF!*$AL$4*(E62-D62)*24</f>
        <v>#REF!</v>
      </c>
      <c r="N62" s="246">
        <f t="shared" si="15"/>
        <v>0</v>
      </c>
      <c r="O62" s="246">
        <f t="shared" si="4"/>
        <v>0</v>
      </c>
      <c r="P62" s="246">
        <f t="shared" si="5"/>
        <v>0</v>
      </c>
      <c r="Q62" s="91" t="e">
        <f>IF(OR($B62=#REF!,$B61=$AH$4),($L61-$L62)*(1-$AL$3)*(E62-D62)*24*#REF!*$AL$4,0)</f>
        <v>#REF!</v>
      </c>
      <c r="U62" s="240">
        <f t="shared" si="16"/>
        <v>43444</v>
      </c>
      <c r="V62" s="235">
        <f t="shared" si="7"/>
        <v>0.791666666666667</v>
      </c>
      <c r="W62" s="243"/>
      <c r="X62" s="243"/>
      <c r="Y62" s="243" t="str">
        <f>IF(_cuofeng6_month_day!A60="","",_cuofeng6_month_day!A60)</f>
        <v/>
      </c>
      <c r="Z62" s="243" t="str">
        <f>IF(_cuofeng6_month_day!B60="","",_cuofeng6_month_day!B60)</f>
        <v/>
      </c>
      <c r="AA62" s="91"/>
      <c r="AB62" s="91" t="e">
        <f>AA62*(1-$AL$3)*#REF!*$AL$4*(E62-D62)*24</f>
        <v>#REF!</v>
      </c>
      <c r="AC62" s="246">
        <f t="shared" si="8"/>
        <v>0</v>
      </c>
      <c r="AD62" s="246">
        <f t="shared" si="9"/>
        <v>0</v>
      </c>
      <c r="AE62" s="246">
        <f t="shared" si="10"/>
        <v>0</v>
      </c>
      <c r="AF62" s="91" t="e">
        <f>IF(OR($V62=#REF!,$V62=$AH$4),($AA61-$AA62)*(1-$AL$3)*(E62-D62)*24*#REF!*$AL$4,0)</f>
        <v>#REF!</v>
      </c>
    </row>
    <row r="63" spans="1:32">
      <c r="A63" s="242">
        <f t="shared" si="11"/>
        <v>43444</v>
      </c>
      <c r="B63" s="235">
        <v>0.916666666666667</v>
      </c>
      <c r="C63" s="236" t="s">
        <v>26</v>
      </c>
      <c r="D63" s="237">
        <f t="shared" si="13"/>
        <v>43444.9166666667</v>
      </c>
      <c r="E63" s="237">
        <f t="shared" si="14"/>
        <v>43445</v>
      </c>
      <c r="F63" s="238" t="e">
        <f>SUMPRODUCT(('6烧主抽电耗'!$A$3:$A$96=$A63)*('6烧主抽电耗'!$D$3:$D$96=$C63),'6烧主抽电耗'!$E$3:$E$96)</f>
        <v>#VALUE!</v>
      </c>
      <c r="G63" s="237" t="e">
        <f t="shared" si="12"/>
        <v>#VALUE!</v>
      </c>
      <c r="H63" s="239"/>
      <c r="I63" s="239"/>
      <c r="J63" s="239" t="str">
        <f>IF(_cuofeng5_month_day!A61="","",_cuofeng5_month_day!A61)</f>
        <v/>
      </c>
      <c r="K63" s="239" t="str">
        <f>IF(_cuofeng5_month_day!B61="","",_cuofeng5_month_day!B61)</f>
        <v/>
      </c>
      <c r="L63" s="238">
        <f>IFERROR(SUMPRODUCT((_5shaozhuchou_month_day!$A$2:$A$899&gt;=D63)*(_5shaozhuchou_month_day!$A$2:$A$899&lt;E63),_5shaozhuchou_month_day!$Y$2:$Y$899)/SUMPRODUCT((_5shaozhuchou_month_day!$A$2:$A$899&gt;=D63)*(_5shaozhuchou_month_day!$A$2:$A$899&lt;E63)),0)</f>
        <v>0</v>
      </c>
      <c r="M63" s="238" t="e">
        <f>L63*(1-$AL$3)*#REF!*$AL$4*(E63-D63)*24</f>
        <v>#REF!</v>
      </c>
      <c r="N63" s="246">
        <f t="shared" si="15"/>
        <v>0</v>
      </c>
      <c r="O63" s="246">
        <f t="shared" si="4"/>
        <v>0</v>
      </c>
      <c r="P63" s="246">
        <f t="shared" si="5"/>
        <v>0</v>
      </c>
      <c r="Q63" s="91" t="e">
        <f>IF(OR($B63=#REF!,$B62=$AH$4),($L62-$L63)*(1-$AL$3)*(E63-D63)*24*#REF!*$AL$4,0)</f>
        <v>#REF!</v>
      </c>
      <c r="U63" s="242">
        <f t="shared" si="16"/>
        <v>43444</v>
      </c>
      <c r="V63" s="235">
        <f t="shared" si="7"/>
        <v>0.916666666666667</v>
      </c>
      <c r="W63" s="243"/>
      <c r="X63" s="243"/>
      <c r="Y63" s="243" t="str">
        <f>IF(_cuofeng6_month_day!A61="","",_cuofeng6_month_day!A61)</f>
        <v/>
      </c>
      <c r="Z63" s="243" t="str">
        <f>IF(_cuofeng6_month_day!B61="","",_cuofeng6_month_day!B61)</f>
        <v/>
      </c>
      <c r="AA63" s="91"/>
      <c r="AB63" s="91" t="e">
        <f>AA63*(1-$AL$3)*#REF!*$AL$4*(E63-D63)*24</f>
        <v>#REF!</v>
      </c>
      <c r="AC63" s="246">
        <f t="shared" si="8"/>
        <v>0</v>
      </c>
      <c r="AD63" s="246">
        <f t="shared" si="9"/>
        <v>0</v>
      </c>
      <c r="AE63" s="246">
        <f t="shared" si="10"/>
        <v>0</v>
      </c>
      <c r="AF63" s="91" t="e">
        <f>IF(OR($V63=#REF!,$V63=$AH$4),($AA62-$AA63)*(1-$AL$3)*(E63-D63)*24*#REF!*$AL$4,0)</f>
        <v>#REF!</v>
      </c>
    </row>
    <row r="64" spans="1:32">
      <c r="A64" s="234">
        <f>A58+1</f>
        <v>43445</v>
      </c>
      <c r="B64" s="235">
        <v>0</v>
      </c>
      <c r="C64" s="236" t="s">
        <v>24</v>
      </c>
      <c r="D64" s="237">
        <f t="shared" si="13"/>
        <v>43445</v>
      </c>
      <c r="E64" s="237">
        <f t="shared" si="14"/>
        <v>43445.3333333333</v>
      </c>
      <c r="F64" s="238" t="e">
        <f>SUMPRODUCT(('6烧主抽电耗'!$A$3:$A$96=$A64)*('6烧主抽电耗'!$D$3:$D$96=$C64),'6烧主抽电耗'!$E$3:$E$96)</f>
        <v>#VALUE!</v>
      </c>
      <c r="G64" s="237" t="e">
        <f t="shared" si="12"/>
        <v>#VALUE!</v>
      </c>
      <c r="H64" s="239"/>
      <c r="I64" s="239"/>
      <c r="J64" s="239" t="str">
        <f>IF(_cuofeng5_month_day!A62="","",_cuofeng5_month_day!A62)</f>
        <v/>
      </c>
      <c r="K64" s="239" t="str">
        <f>IF(_cuofeng5_month_day!B62="","",_cuofeng5_month_day!B62)</f>
        <v/>
      </c>
      <c r="L64" s="238">
        <f>IFERROR(SUMPRODUCT((_5shaozhuchou_month_day!$A$2:$A$899&gt;=D64)*(_5shaozhuchou_month_day!$A$2:$A$899&lt;E64),_5shaozhuchou_month_day!$Y$2:$Y$899)/SUMPRODUCT((_5shaozhuchou_month_day!$A$2:$A$899&gt;=D64)*(_5shaozhuchou_month_day!$A$2:$A$899&lt;E64)),0)</f>
        <v>0</v>
      </c>
      <c r="M64" s="238" t="e">
        <f>L64*(1-$AL$3)*#REF!*$AL$4*(E64-D64)*24</f>
        <v>#REF!</v>
      </c>
      <c r="N64" s="246">
        <f t="shared" si="15"/>
        <v>0</v>
      </c>
      <c r="O64" s="246">
        <f t="shared" si="4"/>
        <v>0</v>
      </c>
      <c r="P64" s="246">
        <f t="shared" si="5"/>
        <v>0</v>
      </c>
      <c r="Q64" s="91" t="e">
        <f>IF(OR($B64=#REF!,$B63=$AH$4),($L63-$L64)*(1-$AL$3)*(E64-D64)*24*#REF!*$AL$4,0)</f>
        <v>#REF!</v>
      </c>
      <c r="U64" s="234">
        <f t="shared" si="16"/>
        <v>43445</v>
      </c>
      <c r="V64" s="235">
        <f t="shared" si="7"/>
        <v>0</v>
      </c>
      <c r="W64" s="243"/>
      <c r="X64" s="243"/>
      <c r="Y64" s="243" t="str">
        <f>IF(_cuofeng6_month_day!A62="","",_cuofeng6_month_day!A62)</f>
        <v/>
      </c>
      <c r="Z64" s="243" t="str">
        <f>IF(_cuofeng6_month_day!B62="","",_cuofeng6_month_day!B62)</f>
        <v/>
      </c>
      <c r="AA64" s="91"/>
      <c r="AB64" s="91" t="e">
        <f>AA64*(1-$AL$3)*#REF!*$AL$4*(E64-D64)*24</f>
        <v>#REF!</v>
      </c>
      <c r="AC64" s="246">
        <f t="shared" si="8"/>
        <v>0</v>
      </c>
      <c r="AD64" s="246">
        <f t="shared" si="9"/>
        <v>0</v>
      </c>
      <c r="AE64" s="246">
        <f t="shared" si="10"/>
        <v>0</v>
      </c>
      <c r="AF64" s="91" t="e">
        <f>IF(OR($V64=#REF!,$V64=$AH$4),($AA63-$AA64)*(1-$AL$3)*(E64-D64)*24*#REF!*$AL$4,0)</f>
        <v>#REF!</v>
      </c>
    </row>
    <row r="65" spans="1:32">
      <c r="A65" s="240">
        <f>A64</f>
        <v>43445</v>
      </c>
      <c r="B65" s="235">
        <v>0.333333333333333</v>
      </c>
      <c r="C65" s="236" t="s">
        <v>25</v>
      </c>
      <c r="D65" s="237">
        <f t="shared" si="13"/>
        <v>43445.3333333333</v>
      </c>
      <c r="E65" s="237">
        <f t="shared" si="14"/>
        <v>43445.5833333333</v>
      </c>
      <c r="F65" s="238" t="e">
        <f>SUMPRODUCT(('6烧主抽电耗'!$A$3:$A$96=$A65)*('6烧主抽电耗'!$D$3:$D$96=$C65),'6烧主抽电耗'!$E$3:$E$96)</f>
        <v>#VALUE!</v>
      </c>
      <c r="G65" s="237" t="s">
        <v>56</v>
      </c>
      <c r="H65" s="239"/>
      <c r="I65" s="239"/>
      <c r="J65" s="239" t="str">
        <f>IF(_cuofeng5_month_day!A63="","",_cuofeng5_month_day!A63)</f>
        <v/>
      </c>
      <c r="K65" s="239" t="str">
        <f>IF(_cuofeng5_month_day!B63="","",_cuofeng5_month_day!B63)</f>
        <v/>
      </c>
      <c r="L65" s="238">
        <f>IFERROR(SUMPRODUCT((_5shaozhuchou_month_day!$A$2:$A$899&gt;=D65)*(_5shaozhuchou_month_day!$A$2:$A$899&lt;E65),_5shaozhuchou_month_day!$Y$2:$Y$899)/SUMPRODUCT((_5shaozhuchou_month_day!$A$2:$A$899&gt;=D65)*(_5shaozhuchou_month_day!$A$2:$A$899&lt;E65)),0)</f>
        <v>0</v>
      </c>
      <c r="M65" s="238" t="e">
        <f>L65*(1-$AL$3)*#REF!*$AL$4*(E65-D65)*24</f>
        <v>#REF!</v>
      </c>
      <c r="N65" s="246">
        <f t="shared" si="15"/>
        <v>0</v>
      </c>
      <c r="O65" s="246">
        <f t="shared" si="4"/>
        <v>0</v>
      </c>
      <c r="P65" s="246">
        <f t="shared" si="5"/>
        <v>0</v>
      </c>
      <c r="Q65" s="91" t="e">
        <f>IF(OR($B65=#REF!,$B64=$AH$4),($L64-$L65)*(1-$AL$3)*(E65-D65)*24*#REF!*$AL$4,0)</f>
        <v>#REF!</v>
      </c>
      <c r="U65" s="240">
        <f t="shared" si="16"/>
        <v>43445</v>
      </c>
      <c r="V65" s="235">
        <f t="shared" si="7"/>
        <v>0.333333333333333</v>
      </c>
      <c r="W65" s="243"/>
      <c r="X65" s="243"/>
      <c r="Y65" s="243" t="str">
        <f>IF(_cuofeng6_month_day!A63="","",_cuofeng6_month_day!A63)</f>
        <v/>
      </c>
      <c r="Z65" s="243" t="str">
        <f>IF(_cuofeng6_month_day!B63="","",_cuofeng6_month_day!B63)</f>
        <v/>
      </c>
      <c r="AA65" s="91"/>
      <c r="AB65" s="91" t="e">
        <f>AA65*(1-$AL$3)*#REF!*$AL$4*(E65-D65)*24</f>
        <v>#REF!</v>
      </c>
      <c r="AC65" s="246">
        <f t="shared" si="8"/>
        <v>0</v>
      </c>
      <c r="AD65" s="246">
        <f t="shared" si="9"/>
        <v>0</v>
      </c>
      <c r="AE65" s="246">
        <f t="shared" si="10"/>
        <v>0</v>
      </c>
      <c r="AF65" s="91" t="e">
        <f>IF(OR($V65=#REF!,$V65=$AH$4),($AA64-$AA65)*(1-$AL$3)*(E65-D65)*24*#REF!*$AL$4,0)</f>
        <v>#REF!</v>
      </c>
    </row>
    <row r="66" spans="1:32">
      <c r="A66" s="240">
        <f t="shared" si="11"/>
        <v>43445</v>
      </c>
      <c r="B66" s="235">
        <v>0.583333333333333</v>
      </c>
      <c r="C66" s="236" t="s">
        <v>25</v>
      </c>
      <c r="D66" s="237">
        <f t="shared" si="13"/>
        <v>43445.5833333333</v>
      </c>
      <c r="E66" s="237">
        <f t="shared" si="14"/>
        <v>43445.7083333333</v>
      </c>
      <c r="F66" s="238" t="e">
        <f>SUMPRODUCT(('6烧主抽电耗'!$A$3:$A$96=$A66)*('6烧主抽电耗'!$D$3:$D$96=$C66),'6烧主抽电耗'!$E$3:$E$96)</f>
        <v>#VALUE!</v>
      </c>
      <c r="G66" s="237" t="e">
        <f t="shared" si="12"/>
        <v>#VALUE!</v>
      </c>
      <c r="H66" s="239"/>
      <c r="I66" s="239"/>
      <c r="J66" s="239" t="str">
        <f>IF(_cuofeng5_month_day!A64="","",_cuofeng5_month_day!A64)</f>
        <v/>
      </c>
      <c r="K66" s="239" t="str">
        <f>IF(_cuofeng5_month_day!B64="","",_cuofeng5_month_day!B64)</f>
        <v/>
      </c>
      <c r="L66" s="238">
        <f>IFERROR(SUMPRODUCT((_5shaozhuchou_month_day!$A$2:$A$899&gt;=D66)*(_5shaozhuchou_month_day!$A$2:$A$899&lt;E66),_5shaozhuchou_month_day!$Y$2:$Y$899)/SUMPRODUCT((_5shaozhuchou_month_day!$A$2:$A$899&gt;=D66)*(_5shaozhuchou_month_day!$A$2:$A$899&lt;E66)),0)</f>
        <v>0</v>
      </c>
      <c r="M66" s="238" t="e">
        <f>L66*(1-$AL$3)*#REF!*$AL$4*(E66-D66)*24</f>
        <v>#REF!</v>
      </c>
      <c r="N66" s="246">
        <f t="shared" si="15"/>
        <v>0</v>
      </c>
      <c r="O66" s="246">
        <f t="shared" si="4"/>
        <v>0</v>
      </c>
      <c r="P66" s="246">
        <f t="shared" si="5"/>
        <v>0</v>
      </c>
      <c r="Q66" s="91" t="e">
        <f>IF(OR($B66=#REF!,$B65=$AH$4),($L65-$L66)*(1-$AL$3)*(E66-D66)*24*#REF!*$AL$4,0)</f>
        <v>#REF!</v>
      </c>
      <c r="U66" s="240">
        <f t="shared" si="16"/>
        <v>43445</v>
      </c>
      <c r="V66" s="235">
        <f t="shared" si="7"/>
        <v>0.583333333333333</v>
      </c>
      <c r="W66" s="243"/>
      <c r="X66" s="243"/>
      <c r="Y66" s="243" t="str">
        <f>IF(_cuofeng6_month_day!A64="","",_cuofeng6_month_day!A64)</f>
        <v/>
      </c>
      <c r="Z66" s="243" t="str">
        <f>IF(_cuofeng6_month_day!B64="","",_cuofeng6_month_day!B64)</f>
        <v/>
      </c>
      <c r="AA66" s="91"/>
      <c r="AB66" s="91" t="e">
        <f>AA66*(1-$AL$3)*#REF!*$AL$4*(E66-D66)*24</f>
        <v>#REF!</v>
      </c>
      <c r="AC66" s="246">
        <f t="shared" si="8"/>
        <v>0</v>
      </c>
      <c r="AD66" s="246">
        <f t="shared" si="9"/>
        <v>0</v>
      </c>
      <c r="AE66" s="246">
        <f t="shared" si="10"/>
        <v>0</v>
      </c>
      <c r="AF66" s="91" t="e">
        <f>IF(OR($V66=#REF!,$V66=$AH$4),($AA65-$AA66)*(1-$AL$3)*(E66-D66)*24*#REF!*$AL$4,0)</f>
        <v>#REF!</v>
      </c>
    </row>
    <row r="67" spans="1:32">
      <c r="A67" s="240">
        <f t="shared" si="11"/>
        <v>43445</v>
      </c>
      <c r="B67" s="235">
        <v>0.708333333333333</v>
      </c>
      <c r="C67" s="236" t="s">
        <v>26</v>
      </c>
      <c r="D67" s="237">
        <f t="shared" si="13"/>
        <v>43445.7083333333</v>
      </c>
      <c r="E67" s="237">
        <f t="shared" si="14"/>
        <v>43445.7916666667</v>
      </c>
      <c r="F67" s="238" t="e">
        <f>SUMPRODUCT(('6烧主抽电耗'!$A$3:$A$96=$A67)*('6烧主抽电耗'!$D$3:$D$96=$C67),'6烧主抽电耗'!$E$3:$E$96)</f>
        <v>#VALUE!</v>
      </c>
      <c r="G67" s="237" t="e">
        <f t="shared" si="12"/>
        <v>#VALUE!</v>
      </c>
      <c r="H67" s="239"/>
      <c r="I67" s="239"/>
      <c r="J67" s="239" t="str">
        <f>IF(_cuofeng5_month_day!A65="","",_cuofeng5_month_day!A65)</f>
        <v/>
      </c>
      <c r="K67" s="239" t="str">
        <f>IF(_cuofeng5_month_day!B65="","",_cuofeng5_month_day!B65)</f>
        <v/>
      </c>
      <c r="L67" s="238">
        <f>IFERROR(SUMPRODUCT((_5shaozhuchou_month_day!$A$2:$A$899&gt;=D67)*(_5shaozhuchou_month_day!$A$2:$A$899&lt;E67),_5shaozhuchou_month_day!$Y$2:$Y$899)/SUMPRODUCT((_5shaozhuchou_month_day!$A$2:$A$899&gt;=D67)*(_5shaozhuchou_month_day!$A$2:$A$899&lt;E67)),0)</f>
        <v>0</v>
      </c>
      <c r="M67" s="238" t="e">
        <f>L67*(1-$AL$3)*#REF!*$AL$4*(E67-D67)*24</f>
        <v>#REF!</v>
      </c>
      <c r="N67" s="246">
        <f t="shared" si="15"/>
        <v>0</v>
      </c>
      <c r="O67" s="246">
        <f t="shared" si="4"/>
        <v>0</v>
      </c>
      <c r="P67" s="246">
        <f t="shared" si="5"/>
        <v>0</v>
      </c>
      <c r="Q67" s="91" t="e">
        <f>IF(OR($B67=#REF!,$B66=$AH$4),($L66-$L67)*(1-$AL$3)*(E67-D67)*24*#REF!*$AL$4,0)</f>
        <v>#REF!</v>
      </c>
      <c r="U67" s="240">
        <f t="shared" si="16"/>
        <v>43445</v>
      </c>
      <c r="V67" s="235">
        <f t="shared" si="7"/>
        <v>0.708333333333333</v>
      </c>
      <c r="W67" s="243"/>
      <c r="X67" s="243"/>
      <c r="Y67" s="243" t="str">
        <f>IF(_cuofeng6_month_day!A65="","",_cuofeng6_month_day!A65)</f>
        <v/>
      </c>
      <c r="Z67" s="243" t="str">
        <f>IF(_cuofeng6_month_day!B65="","",_cuofeng6_month_day!B65)</f>
        <v/>
      </c>
      <c r="AA67" s="91"/>
      <c r="AB67" s="91" t="e">
        <f>AA67*(1-$AL$3)*#REF!*$AL$4*(E67-D67)*24</f>
        <v>#REF!</v>
      </c>
      <c r="AC67" s="246">
        <f t="shared" si="8"/>
        <v>0</v>
      </c>
      <c r="AD67" s="246">
        <f t="shared" si="9"/>
        <v>0</v>
      </c>
      <c r="AE67" s="246">
        <f t="shared" si="10"/>
        <v>0</v>
      </c>
      <c r="AF67" s="91" t="e">
        <f>IF(OR($V67=#REF!,$V67=$AH$4),($AA66-$AA67)*(1-$AL$3)*(E67-D67)*24*#REF!*$AL$4,0)</f>
        <v>#REF!</v>
      </c>
    </row>
    <row r="68" spans="1:32">
      <c r="A68" s="240">
        <f t="shared" si="11"/>
        <v>43445</v>
      </c>
      <c r="B68" s="235">
        <v>0.791666666666667</v>
      </c>
      <c r="C68" s="236" t="s">
        <v>26</v>
      </c>
      <c r="D68" s="237">
        <f t="shared" ref="D68:D99" si="17">A68+B68</f>
        <v>43445.7916666667</v>
      </c>
      <c r="E68" s="237">
        <f t="shared" ref="E68:E99" si="18">D69</f>
        <v>43445.9166666667</v>
      </c>
      <c r="F68" s="238" t="e">
        <f>SUMPRODUCT(('6烧主抽电耗'!$A$3:$A$96=$A68)*('6烧主抽电耗'!$D$3:$D$96=$C68),'6烧主抽电耗'!$E$3:$E$96)</f>
        <v>#VALUE!</v>
      </c>
      <c r="G68" s="237" t="e">
        <f t="shared" si="12"/>
        <v>#VALUE!</v>
      </c>
      <c r="H68" s="239"/>
      <c r="I68" s="239"/>
      <c r="J68" s="239" t="str">
        <f>IF(_cuofeng5_month_day!A66="","",_cuofeng5_month_day!A66)</f>
        <v/>
      </c>
      <c r="K68" s="239" t="str">
        <f>IF(_cuofeng5_month_day!B66="","",_cuofeng5_month_day!B66)</f>
        <v/>
      </c>
      <c r="L68" s="238">
        <f>IFERROR(SUMPRODUCT((_5shaozhuchou_month_day!$A$2:$A$899&gt;=D68)*(_5shaozhuchou_month_day!$A$2:$A$899&lt;E68),_5shaozhuchou_month_day!$Y$2:$Y$899)/SUMPRODUCT((_5shaozhuchou_month_day!$A$2:$A$899&gt;=D68)*(_5shaozhuchou_month_day!$A$2:$A$899&lt;E68)),0)</f>
        <v>0</v>
      </c>
      <c r="M68" s="238" t="e">
        <f>L68*(1-$AL$3)*#REF!*$AL$4*(E68-D68)*24</f>
        <v>#REF!</v>
      </c>
      <c r="N68" s="246">
        <f t="shared" si="15"/>
        <v>0</v>
      </c>
      <c r="O68" s="246">
        <f t="shared" si="4"/>
        <v>0</v>
      </c>
      <c r="P68" s="246">
        <f t="shared" si="5"/>
        <v>0</v>
      </c>
      <c r="Q68" s="91" t="e">
        <f>IF(OR($B68=#REF!,$B67=$AH$4),($L67-$L68)*(1-$AL$3)*(E68-D68)*24*#REF!*$AL$4,0)</f>
        <v>#REF!</v>
      </c>
      <c r="U68" s="240">
        <f t="shared" si="16"/>
        <v>43445</v>
      </c>
      <c r="V68" s="235">
        <f t="shared" si="7"/>
        <v>0.791666666666667</v>
      </c>
      <c r="W68" s="243"/>
      <c r="X68" s="243"/>
      <c r="Y68" s="243" t="str">
        <f>IF(_cuofeng6_month_day!A66="","",_cuofeng6_month_day!A66)</f>
        <v/>
      </c>
      <c r="Z68" s="243" t="str">
        <f>IF(_cuofeng6_month_day!B66="","",_cuofeng6_month_day!B66)</f>
        <v/>
      </c>
      <c r="AA68" s="91"/>
      <c r="AB68" s="91" t="e">
        <f>AA68*(1-$AL$3)*#REF!*$AL$4*(E68-D68)*24</f>
        <v>#REF!</v>
      </c>
      <c r="AC68" s="246">
        <f t="shared" si="8"/>
        <v>0</v>
      </c>
      <c r="AD68" s="246">
        <f t="shared" si="9"/>
        <v>0</v>
      </c>
      <c r="AE68" s="246">
        <f t="shared" si="10"/>
        <v>0</v>
      </c>
      <c r="AF68" s="91" t="e">
        <f>IF(OR($V68=#REF!,$V68=$AH$4),($AA67-$AA68)*(1-$AL$3)*(E68-D68)*24*#REF!*$AL$4,0)</f>
        <v>#REF!</v>
      </c>
    </row>
    <row r="69" spans="1:32">
      <c r="A69" s="242">
        <f t="shared" si="11"/>
        <v>43445</v>
      </c>
      <c r="B69" s="235">
        <v>0.916666666666667</v>
      </c>
      <c r="C69" s="236" t="s">
        <v>26</v>
      </c>
      <c r="D69" s="237">
        <f t="shared" si="17"/>
        <v>43445.9166666667</v>
      </c>
      <c r="E69" s="237">
        <f t="shared" si="18"/>
        <v>43446</v>
      </c>
      <c r="F69" s="238" t="e">
        <f>SUMPRODUCT(('6烧主抽电耗'!$A$3:$A$96=$A69)*('6烧主抽电耗'!$D$3:$D$96=$C69),'6烧主抽电耗'!$E$3:$E$96)</f>
        <v>#VALUE!</v>
      </c>
      <c r="G69" s="237" t="e">
        <f t="shared" ref="G69:G132" si="19">IF(AND(F69=1),"甲班",IF(AND(F69=2),"乙班",IF(AND(F69=3),"丙班",IF(AND(F69=4),"丁班",))))</f>
        <v>#VALUE!</v>
      </c>
      <c r="H69" s="239"/>
      <c r="I69" s="239"/>
      <c r="J69" s="239" t="str">
        <f>IF(_cuofeng5_month_day!A67="","",_cuofeng5_month_day!A67)</f>
        <v/>
      </c>
      <c r="K69" s="239" t="str">
        <f>IF(_cuofeng5_month_day!B67="","",_cuofeng5_month_day!B67)</f>
        <v/>
      </c>
      <c r="L69" s="238">
        <f>IFERROR(SUMPRODUCT((_5shaozhuchou_month_day!$A$2:$A$899&gt;=D69)*(_5shaozhuchou_month_day!$A$2:$A$899&lt;E69),_5shaozhuchou_month_day!$Y$2:$Y$899)/SUMPRODUCT((_5shaozhuchou_month_day!$A$2:$A$899&gt;=D69)*(_5shaozhuchou_month_day!$A$2:$A$899&lt;E69)),0)</f>
        <v>0</v>
      </c>
      <c r="M69" s="238" t="e">
        <f>L69*(1-$AL$3)*#REF!*$AL$4*(E69-D69)*24</f>
        <v>#REF!</v>
      </c>
      <c r="N69" s="246">
        <f t="shared" ref="N69:N100" si="20">IF(OR($B69=$AH$4,$B69=$AH$5),(($H70-$H69)+($I70-$I69))*3,0)</f>
        <v>0</v>
      </c>
      <c r="O69" s="246">
        <f t="shared" ref="O69:O105" si="21">IF(OR($B69=$AI$4,$B69=$AI$5,$B69=$AI$6),(($H70-$H69)+($I70-$I69))*3,0)</f>
        <v>0</v>
      </c>
      <c r="P69" s="246">
        <f t="shared" ref="P69:P100" si="22">IF(OR($B69=$AJ$4),(($H70-$H69)+($I70-$I69))*3,0)</f>
        <v>0</v>
      </c>
      <c r="Q69" s="91" t="e">
        <f>IF(OR($B69=#REF!,$B68=$AH$4),($L68-$L69)*(1-$AL$3)*(E69-D69)*24*#REF!*$AL$4,0)</f>
        <v>#REF!</v>
      </c>
      <c r="U69" s="242">
        <f t="shared" ref="U69:U132" si="23">A69</f>
        <v>43445</v>
      </c>
      <c r="V69" s="235">
        <f t="shared" ref="V69:V132" si="24">B69</f>
        <v>0.916666666666667</v>
      </c>
      <c r="W69" s="243"/>
      <c r="X69" s="243"/>
      <c r="Y69" s="243" t="str">
        <f>IF(_cuofeng6_month_day!A67="","",_cuofeng6_month_day!A67)</f>
        <v/>
      </c>
      <c r="Z69" s="243" t="str">
        <f>IF(_cuofeng6_month_day!B67="","",_cuofeng6_month_day!B67)</f>
        <v/>
      </c>
      <c r="AA69" s="91"/>
      <c r="AB69" s="91" t="e">
        <f>AA69*(1-$AL$3)*#REF!*$AL$4*(E69-D69)*24</f>
        <v>#REF!</v>
      </c>
      <c r="AC69" s="246">
        <f t="shared" ref="AC69:AC104" si="25">IF(OR($V69=$AH$4,$V69=$AH$5),(($W70-$W69)+($X70-$X69))*3,0)</f>
        <v>0</v>
      </c>
      <c r="AD69" s="246">
        <f t="shared" ref="AD69:AD105" si="26">IF(OR($V69=$AI$4,$V69=$AI$5,$V69=$AI$6),(($W70-$W69)+($X70-$X69))*3,0)</f>
        <v>0</v>
      </c>
      <c r="AE69" s="246">
        <f t="shared" ref="AE69:AE100" si="27">IF(OR($V69=$AJ$4),(($W70-$W69)+($X70-$X69))*3,0)</f>
        <v>0</v>
      </c>
      <c r="AF69" s="91" t="e">
        <f>IF(OR($V69=#REF!,$V69=$AH$4),($AA68-$AA69)*(1-$AL$3)*(E69-D69)*24*#REF!*$AL$4,0)</f>
        <v>#REF!</v>
      </c>
    </row>
    <row r="70" spans="1:32">
      <c r="A70" s="234">
        <f>A64+1</f>
        <v>43446</v>
      </c>
      <c r="B70" s="235">
        <v>0</v>
      </c>
      <c r="C70" s="236" t="s">
        <v>24</v>
      </c>
      <c r="D70" s="237">
        <f t="shared" si="17"/>
        <v>43446</v>
      </c>
      <c r="E70" s="237">
        <f t="shared" si="18"/>
        <v>43446.3333333333</v>
      </c>
      <c r="F70" s="238" t="e">
        <f>SUMPRODUCT(('6烧主抽电耗'!$A$3:$A$96=$A70)*('6烧主抽电耗'!$D$3:$D$96=$C70),'6烧主抽电耗'!$E$3:$E$96)</f>
        <v>#VALUE!</v>
      </c>
      <c r="G70" s="237" t="e">
        <f t="shared" si="19"/>
        <v>#VALUE!</v>
      </c>
      <c r="H70" s="239"/>
      <c r="I70" s="239"/>
      <c r="J70" s="239" t="str">
        <f>IF(_cuofeng5_month_day!A68="","",_cuofeng5_month_day!A68)</f>
        <v/>
      </c>
      <c r="K70" s="239" t="str">
        <f>IF(_cuofeng5_month_day!B68="","",_cuofeng5_month_day!B68)</f>
        <v/>
      </c>
      <c r="L70" s="238">
        <f>IFERROR(SUMPRODUCT((_5shaozhuchou_month_day!$A$2:$A$899&gt;=D70)*(_5shaozhuchou_month_day!$A$2:$A$899&lt;E70),_5shaozhuchou_month_day!$Y$2:$Y$899)/SUMPRODUCT((_5shaozhuchou_month_day!$A$2:$A$899&gt;=D70)*(_5shaozhuchou_month_day!$A$2:$A$899&lt;E70)),0)</f>
        <v>0</v>
      </c>
      <c r="M70" s="238" t="e">
        <f>L70*(1-$AL$3)*#REF!*$AL$4*(E70-D70)*24</f>
        <v>#REF!</v>
      </c>
      <c r="N70" s="246">
        <f t="shared" si="20"/>
        <v>0</v>
      </c>
      <c r="O70" s="246">
        <f t="shared" si="21"/>
        <v>0</v>
      </c>
      <c r="P70" s="246">
        <f t="shared" si="22"/>
        <v>0</v>
      </c>
      <c r="Q70" s="91" t="e">
        <f>IF(OR($B70=#REF!,$B69=$AH$4),($L69-$L70)*(1-$AL$3)*(E70-D70)*24*#REF!*$AL$4,0)</f>
        <v>#REF!</v>
      </c>
      <c r="U70" s="234">
        <f t="shared" si="23"/>
        <v>43446</v>
      </c>
      <c r="V70" s="235">
        <f t="shared" si="24"/>
        <v>0</v>
      </c>
      <c r="W70" s="243"/>
      <c r="X70" s="243"/>
      <c r="Y70" s="243" t="str">
        <f>IF(_cuofeng6_month_day!A68="","",_cuofeng6_month_day!A68)</f>
        <v/>
      </c>
      <c r="Z70" s="243" t="str">
        <f>IF(_cuofeng6_month_day!B68="","",_cuofeng6_month_day!B68)</f>
        <v/>
      </c>
      <c r="AA70" s="91"/>
      <c r="AB70" s="91" t="e">
        <f>AA70*(1-$AL$3)*#REF!*$AL$4*(E70-D70)*24</f>
        <v>#REF!</v>
      </c>
      <c r="AC70" s="246">
        <f t="shared" si="25"/>
        <v>0</v>
      </c>
      <c r="AD70" s="246">
        <f t="shared" si="26"/>
        <v>0</v>
      </c>
      <c r="AE70" s="246">
        <f t="shared" si="27"/>
        <v>0</v>
      </c>
      <c r="AF70" s="91" t="e">
        <f>IF(OR($V70=#REF!,$V70=$AH$4),($AA69-$AA70)*(1-$AL$3)*(E70-D70)*24*#REF!*$AL$4,0)</f>
        <v>#REF!</v>
      </c>
    </row>
    <row r="71" spans="1:32">
      <c r="A71" s="240">
        <f>A70</f>
        <v>43446</v>
      </c>
      <c r="B71" s="235">
        <v>0.333333333333333</v>
      </c>
      <c r="C71" s="236" t="s">
        <v>25</v>
      </c>
      <c r="D71" s="237">
        <f t="shared" si="17"/>
        <v>43446.3333333333</v>
      </c>
      <c r="E71" s="237">
        <f t="shared" si="18"/>
        <v>43446.5833333333</v>
      </c>
      <c r="F71" s="238" t="e">
        <f>SUMPRODUCT(('6烧主抽电耗'!$A$3:$A$96=$A71)*('6烧主抽电耗'!$D$3:$D$96=$C71),'6烧主抽电耗'!$E$3:$E$96)</f>
        <v>#VALUE!</v>
      </c>
      <c r="G71" s="237" t="e">
        <f t="shared" si="19"/>
        <v>#VALUE!</v>
      </c>
      <c r="H71" s="239"/>
      <c r="I71" s="239"/>
      <c r="J71" s="239" t="str">
        <f>IF(_cuofeng5_month_day!A69="","",_cuofeng5_month_day!A69)</f>
        <v/>
      </c>
      <c r="K71" s="264" t="str">
        <f>IF(_cuofeng5_month_day!B69="","",_cuofeng5_month_day!B69)</f>
        <v/>
      </c>
      <c r="L71" s="238">
        <f>IFERROR(SUMPRODUCT((_5shaozhuchou_month_day!$A$2:$A$899&gt;=D71)*(_5shaozhuchou_month_day!$A$2:$A$899&lt;E71),_5shaozhuchou_month_day!$Y$2:$Y$899)/SUMPRODUCT((_5shaozhuchou_month_day!$A$2:$A$899&gt;=D71)*(_5shaozhuchou_month_day!$A$2:$A$899&lt;E71)),0)</f>
        <v>0</v>
      </c>
      <c r="M71" s="238" t="e">
        <f>L71*(1-$AL$3)*#REF!*$AL$4*(E71-D71)*24</f>
        <v>#REF!</v>
      </c>
      <c r="N71" s="246">
        <f t="shared" si="20"/>
        <v>0</v>
      </c>
      <c r="O71" s="246">
        <f t="shared" si="21"/>
        <v>0</v>
      </c>
      <c r="P71" s="246">
        <f t="shared" si="22"/>
        <v>0</v>
      </c>
      <c r="Q71" s="91" t="e">
        <f>IF(OR($B71=#REF!,$B70=$AH$4),($L70-$L71)*(1-$AL$3)*(E71-D71)*24*#REF!*$AL$4,0)</f>
        <v>#REF!</v>
      </c>
      <c r="U71" s="240">
        <f t="shared" si="23"/>
        <v>43446</v>
      </c>
      <c r="V71" s="235">
        <f t="shared" si="24"/>
        <v>0.333333333333333</v>
      </c>
      <c r="W71" s="253"/>
      <c r="X71" s="239"/>
      <c r="Y71" s="243" t="str">
        <f>IF(_cuofeng6_month_day!A69="","",_cuofeng6_month_day!A69)</f>
        <v/>
      </c>
      <c r="Z71" s="243" t="str">
        <f>IF(_cuofeng6_month_day!B69="","",_cuofeng6_month_day!B69)</f>
        <v/>
      </c>
      <c r="AA71" s="91"/>
      <c r="AB71" s="91" t="e">
        <f>AA71*(1-$AL$3)*#REF!*$AL$4*(E71-D71)*24</f>
        <v>#REF!</v>
      </c>
      <c r="AC71" s="246">
        <f t="shared" si="25"/>
        <v>0</v>
      </c>
      <c r="AD71" s="246">
        <f t="shared" si="26"/>
        <v>0</v>
      </c>
      <c r="AE71" s="246">
        <f t="shared" si="27"/>
        <v>0</v>
      </c>
      <c r="AF71" s="91" t="e">
        <f>IF(OR($V71=#REF!,$V71=$AH$4),($AA70-$AA71)*(1-$AL$3)*(E71-D71)*24*#REF!*$AL$4,0)</f>
        <v>#REF!</v>
      </c>
    </row>
    <row r="72" spans="1:32">
      <c r="A72" s="240">
        <f t="shared" si="11"/>
        <v>43446</v>
      </c>
      <c r="B72" s="235">
        <v>0.583333333333333</v>
      </c>
      <c r="C72" s="236" t="s">
        <v>25</v>
      </c>
      <c r="D72" s="237">
        <f t="shared" si="17"/>
        <v>43446.5833333333</v>
      </c>
      <c r="E72" s="237">
        <f t="shared" si="18"/>
        <v>43446.7083333333</v>
      </c>
      <c r="F72" s="238" t="e">
        <f>SUMPRODUCT(('6烧主抽电耗'!$A$3:$A$96=$A72)*('6烧主抽电耗'!$D$3:$D$96=$C72),'6烧主抽电耗'!$E$3:$E$96)</f>
        <v>#VALUE!</v>
      </c>
      <c r="G72" s="237" t="e">
        <f t="shared" si="19"/>
        <v>#VALUE!</v>
      </c>
      <c r="H72" s="239"/>
      <c r="I72" s="239"/>
      <c r="J72" s="239" t="str">
        <f>IF(_cuofeng5_month_day!A70="","",_cuofeng5_month_day!A70)</f>
        <v/>
      </c>
      <c r="K72" s="239" t="str">
        <f>IF(_cuofeng5_month_day!B70="","",_cuofeng5_month_day!B70)</f>
        <v/>
      </c>
      <c r="L72" s="238">
        <f>IFERROR(SUMPRODUCT((_5shaozhuchou_month_day!$A$2:$A$899&gt;=D72)*(_5shaozhuchou_month_day!$A$2:$A$899&lt;E72),_5shaozhuchou_month_day!$Y$2:$Y$899)/SUMPRODUCT((_5shaozhuchou_month_day!$A$2:$A$899&gt;=D72)*(_5shaozhuchou_month_day!$A$2:$A$899&lt;E72)),0)</f>
        <v>0</v>
      </c>
      <c r="M72" s="238" t="e">
        <f>L72*(1-$AL$3)*#REF!*$AL$4*(E72-D72)*24</f>
        <v>#REF!</v>
      </c>
      <c r="N72" s="246">
        <f t="shared" si="20"/>
        <v>0</v>
      </c>
      <c r="O72" s="246">
        <f t="shared" si="21"/>
        <v>0</v>
      </c>
      <c r="P72" s="246">
        <f t="shared" si="22"/>
        <v>0</v>
      </c>
      <c r="Q72" s="91" t="e">
        <f>IF(OR($B72=#REF!,$B71=$AH$4),($L71-$L72)*(1-$AL$3)*(E72-D72)*24*#REF!*$AL$4,0)</f>
        <v>#REF!</v>
      </c>
      <c r="U72" s="240">
        <f t="shared" si="23"/>
        <v>43446</v>
      </c>
      <c r="V72" s="235">
        <f t="shared" si="24"/>
        <v>0.583333333333333</v>
      </c>
      <c r="W72" s="243"/>
      <c r="X72" s="243"/>
      <c r="Y72" s="243" t="str">
        <f>IF(_cuofeng6_month_day!A70="","",_cuofeng6_month_day!A70)</f>
        <v/>
      </c>
      <c r="Z72" s="243" t="str">
        <f>IF(_cuofeng6_month_day!B70="","",_cuofeng6_month_day!B70)</f>
        <v/>
      </c>
      <c r="AA72" s="91"/>
      <c r="AB72" s="91" t="e">
        <f>AA72*(1-$AL$3)*#REF!*$AL$4*(E72-D72)*24</f>
        <v>#REF!</v>
      </c>
      <c r="AC72" s="246">
        <f t="shared" si="25"/>
        <v>0</v>
      </c>
      <c r="AD72" s="246">
        <f t="shared" si="26"/>
        <v>0</v>
      </c>
      <c r="AE72" s="246">
        <f t="shared" si="27"/>
        <v>0</v>
      </c>
      <c r="AF72" s="91" t="e">
        <f>IF(OR($V72=#REF!,$V72=$AH$4),($AA71-$AA72)*(1-$AL$3)*(E72-D72)*24*#REF!*$AL$4,0)</f>
        <v>#REF!</v>
      </c>
    </row>
    <row r="73" spans="1:32">
      <c r="A73" s="240">
        <f t="shared" si="11"/>
        <v>43446</v>
      </c>
      <c r="B73" s="235">
        <v>0.708333333333333</v>
      </c>
      <c r="C73" s="236" t="s">
        <v>26</v>
      </c>
      <c r="D73" s="237">
        <f t="shared" si="17"/>
        <v>43446.7083333333</v>
      </c>
      <c r="E73" s="237">
        <f t="shared" si="18"/>
        <v>43446.7916666667</v>
      </c>
      <c r="F73" s="238" t="e">
        <f>SUMPRODUCT(('6烧主抽电耗'!$A$3:$A$96=$A73)*('6烧主抽电耗'!$D$3:$D$96=$C73),'6烧主抽电耗'!$E$3:$E$96)</f>
        <v>#VALUE!</v>
      </c>
      <c r="G73" s="237" t="e">
        <f t="shared" si="19"/>
        <v>#VALUE!</v>
      </c>
      <c r="H73" s="239"/>
      <c r="I73" s="239"/>
      <c r="J73" s="239" t="str">
        <f>IF(_cuofeng5_month_day!A71="","",_cuofeng5_month_day!A71)</f>
        <v/>
      </c>
      <c r="K73" s="239" t="str">
        <f>IF(_cuofeng5_month_day!B71="","",_cuofeng5_month_day!B71)</f>
        <v/>
      </c>
      <c r="L73" s="238">
        <f>IFERROR(SUMPRODUCT((_5shaozhuchou_month_day!$A$2:$A$899&gt;=D73)*(_5shaozhuchou_month_day!$A$2:$A$899&lt;E73),_5shaozhuchou_month_day!$Y$2:$Y$899)/SUMPRODUCT((_5shaozhuchou_month_day!$A$2:$A$899&gt;=D73)*(_5shaozhuchou_month_day!$A$2:$A$899&lt;E73)),0)</f>
        <v>0</v>
      </c>
      <c r="M73" s="238" t="e">
        <f>L73*(1-$AL$3)*#REF!*$AL$4*(E73-D73)*24</f>
        <v>#REF!</v>
      </c>
      <c r="N73" s="246">
        <f t="shared" si="20"/>
        <v>0</v>
      </c>
      <c r="O73" s="246">
        <f t="shared" si="21"/>
        <v>0</v>
      </c>
      <c r="P73" s="246">
        <f t="shared" si="22"/>
        <v>0</v>
      </c>
      <c r="Q73" s="91" t="e">
        <f>IF(OR($B73=#REF!,$B72=$AH$4),($L72-$L73)*(1-$AL$3)*(E73-D73)*24*#REF!*$AL$4,0)</f>
        <v>#REF!</v>
      </c>
      <c r="U73" s="240">
        <f t="shared" si="23"/>
        <v>43446</v>
      </c>
      <c r="V73" s="235">
        <f t="shared" si="24"/>
        <v>0.708333333333333</v>
      </c>
      <c r="W73" s="253"/>
      <c r="X73" s="239"/>
      <c r="Y73" s="243" t="str">
        <f>IF(_cuofeng6_month_day!A71="","",_cuofeng6_month_day!A71)</f>
        <v/>
      </c>
      <c r="Z73" s="243" t="str">
        <f>IF(_cuofeng6_month_day!B71="","",_cuofeng6_month_day!B71)</f>
        <v/>
      </c>
      <c r="AA73" s="91"/>
      <c r="AB73" s="91" t="e">
        <f>AA73*(1-$AL$3)*#REF!*$AL$4*(E73-D73)*24</f>
        <v>#REF!</v>
      </c>
      <c r="AC73" s="246">
        <f t="shared" si="25"/>
        <v>0</v>
      </c>
      <c r="AD73" s="246">
        <f t="shared" si="26"/>
        <v>0</v>
      </c>
      <c r="AE73" s="246">
        <f t="shared" si="27"/>
        <v>0</v>
      </c>
      <c r="AF73" s="91" t="e">
        <f>IF(OR($V73=#REF!,$V73=$AH$4),($AA72-$AA73)*(1-$AL$3)*(E73-D73)*24*#REF!*$AL$4,0)</f>
        <v>#REF!</v>
      </c>
    </row>
    <row r="74" spans="1:32">
      <c r="A74" s="240">
        <f t="shared" si="11"/>
        <v>43446</v>
      </c>
      <c r="B74" s="235">
        <v>0.791666666666667</v>
      </c>
      <c r="C74" s="236" t="s">
        <v>26</v>
      </c>
      <c r="D74" s="237">
        <f t="shared" si="17"/>
        <v>43446.7916666667</v>
      </c>
      <c r="E74" s="237">
        <f t="shared" si="18"/>
        <v>43446.9166666667</v>
      </c>
      <c r="F74" s="238" t="e">
        <f>SUMPRODUCT(('6烧主抽电耗'!$A$3:$A$96=$A74)*('6烧主抽电耗'!$D$3:$D$96=$C74),'6烧主抽电耗'!$E$3:$E$96)</f>
        <v>#VALUE!</v>
      </c>
      <c r="G74" s="237" t="e">
        <f t="shared" si="19"/>
        <v>#VALUE!</v>
      </c>
      <c r="H74" s="239"/>
      <c r="I74" s="239"/>
      <c r="J74" s="239" t="str">
        <f>IF(_cuofeng5_month_day!A72="","",_cuofeng5_month_day!A72)</f>
        <v/>
      </c>
      <c r="K74" s="239" t="str">
        <f>IF(_cuofeng5_month_day!B72="","",_cuofeng5_month_day!B72)</f>
        <v/>
      </c>
      <c r="L74" s="238">
        <f>IFERROR(SUMPRODUCT((_5shaozhuchou_month_day!$A$2:$A$899&gt;=D74)*(_5shaozhuchou_month_day!$A$2:$A$899&lt;E74),_5shaozhuchou_month_day!$Y$2:$Y$899)/SUMPRODUCT((_5shaozhuchou_month_day!$A$2:$A$899&gt;=D74)*(_5shaozhuchou_month_day!$A$2:$A$899&lt;E74)),0)</f>
        <v>0</v>
      </c>
      <c r="M74" s="238" t="e">
        <f>L74*(1-$AL$3)*#REF!*$AL$4*(E74-D74)*24</f>
        <v>#REF!</v>
      </c>
      <c r="N74" s="246">
        <f t="shared" si="20"/>
        <v>0</v>
      </c>
      <c r="O74" s="246">
        <f t="shared" si="21"/>
        <v>0</v>
      </c>
      <c r="P74" s="246">
        <f t="shared" si="22"/>
        <v>0</v>
      </c>
      <c r="Q74" s="91" t="e">
        <f>IF(OR($B74=#REF!,$B73=$AH$4),($L73-$L74)*(1-$AL$3)*(E74-D74)*24*#REF!*$AL$4,0)</f>
        <v>#REF!</v>
      </c>
      <c r="U74" s="240">
        <f t="shared" si="23"/>
        <v>43446</v>
      </c>
      <c r="V74" s="235">
        <f t="shared" si="24"/>
        <v>0.791666666666667</v>
      </c>
      <c r="W74" s="243"/>
      <c r="X74" s="243"/>
      <c r="Y74" s="243" t="str">
        <f>IF(_cuofeng6_month_day!A72="","",_cuofeng6_month_day!A72)</f>
        <v/>
      </c>
      <c r="Z74" s="243" t="str">
        <f>IF(_cuofeng6_month_day!B72="","",_cuofeng6_month_day!B72)</f>
        <v/>
      </c>
      <c r="AA74" s="91"/>
      <c r="AB74" s="91" t="e">
        <f>AA74*(1-$AL$3)*#REF!*$AL$4*(E74-D74)*24</f>
        <v>#REF!</v>
      </c>
      <c r="AC74" s="246">
        <f t="shared" si="25"/>
        <v>0</v>
      </c>
      <c r="AD74" s="246">
        <f t="shared" si="26"/>
        <v>0</v>
      </c>
      <c r="AE74" s="246">
        <f t="shared" si="27"/>
        <v>0</v>
      </c>
      <c r="AF74" s="91" t="e">
        <f>IF(OR($V74=#REF!,$V74=$AH$4),($AA73-$AA74)*(1-$AL$3)*(E74-D74)*24*#REF!*$AL$4,0)</f>
        <v>#REF!</v>
      </c>
    </row>
    <row r="75" spans="1:32">
      <c r="A75" s="242">
        <f t="shared" si="11"/>
        <v>43446</v>
      </c>
      <c r="B75" s="235">
        <v>0.916666666666667</v>
      </c>
      <c r="C75" s="236" t="s">
        <v>26</v>
      </c>
      <c r="D75" s="237">
        <f t="shared" si="17"/>
        <v>43446.9166666667</v>
      </c>
      <c r="E75" s="237">
        <f t="shared" si="18"/>
        <v>43447</v>
      </c>
      <c r="F75" s="238" t="e">
        <f>SUMPRODUCT(('6烧主抽电耗'!$A$3:$A$96=$A75)*('6烧主抽电耗'!$D$3:$D$96=$C75),'6烧主抽电耗'!$E$3:$E$96)</f>
        <v>#VALUE!</v>
      </c>
      <c r="G75" s="237" t="e">
        <f t="shared" si="19"/>
        <v>#VALUE!</v>
      </c>
      <c r="H75" s="239"/>
      <c r="I75" s="239"/>
      <c r="J75" s="239" t="str">
        <f>IF(_cuofeng5_month_day!A73="","",_cuofeng5_month_day!A73)</f>
        <v/>
      </c>
      <c r="K75" s="239" t="str">
        <f>IF(_cuofeng5_month_day!B73="","",_cuofeng5_month_day!B73)</f>
        <v/>
      </c>
      <c r="L75" s="238">
        <f>IFERROR(SUMPRODUCT((_5shaozhuchou_month_day!$A$2:$A$899&gt;=D75)*(_5shaozhuchou_month_day!$A$2:$A$899&lt;E75),_5shaozhuchou_month_day!$Y$2:$Y$899)/SUMPRODUCT((_5shaozhuchou_month_day!$A$2:$A$899&gt;=D75)*(_5shaozhuchou_month_day!$A$2:$A$899&lt;E75)),0)</f>
        <v>0</v>
      </c>
      <c r="M75" s="238" t="e">
        <f>L75*(1-$AL$3)*#REF!*$AL$4*(E75-D75)*24</f>
        <v>#REF!</v>
      </c>
      <c r="N75" s="246">
        <f t="shared" si="20"/>
        <v>0</v>
      </c>
      <c r="O75" s="246">
        <f t="shared" si="21"/>
        <v>0</v>
      </c>
      <c r="P75" s="246">
        <f t="shared" si="22"/>
        <v>0</v>
      </c>
      <c r="Q75" s="91" t="e">
        <f>IF(OR($B75=#REF!,$B74=$AH$4),($L74-$L75)*(1-$AL$3)*(E75-D75)*24*#REF!*$AL$4,0)</f>
        <v>#REF!</v>
      </c>
      <c r="U75" s="242">
        <f t="shared" si="23"/>
        <v>43446</v>
      </c>
      <c r="V75" s="235">
        <f t="shared" si="24"/>
        <v>0.916666666666667</v>
      </c>
      <c r="W75" s="243"/>
      <c r="X75" s="243"/>
      <c r="Y75" s="243" t="str">
        <f>IF(_cuofeng6_month_day!A73="","",_cuofeng6_month_day!A73)</f>
        <v/>
      </c>
      <c r="Z75" s="243" t="str">
        <f>IF(_cuofeng6_month_day!B73="","",_cuofeng6_month_day!B73)</f>
        <v/>
      </c>
      <c r="AA75" s="91"/>
      <c r="AB75" s="91" t="e">
        <f>AA75*(1-$AL$3)*#REF!*$AL$4*(E75-D75)*24</f>
        <v>#REF!</v>
      </c>
      <c r="AC75" s="246">
        <f t="shared" si="25"/>
        <v>0</v>
      </c>
      <c r="AD75" s="246">
        <f t="shared" si="26"/>
        <v>0</v>
      </c>
      <c r="AE75" s="246">
        <f t="shared" si="27"/>
        <v>0</v>
      </c>
      <c r="AF75" s="91" t="e">
        <f>IF(OR($V75=#REF!,$V75=$AH$4),($AA74-$AA75)*(1-$AL$3)*(E75-D75)*24*#REF!*$AL$4,0)</f>
        <v>#REF!</v>
      </c>
    </row>
    <row r="76" spans="1:32">
      <c r="A76" s="234">
        <f>A70+1</f>
        <v>43447</v>
      </c>
      <c r="B76" s="235">
        <v>0</v>
      </c>
      <c r="C76" s="236" t="s">
        <v>24</v>
      </c>
      <c r="D76" s="237">
        <f t="shared" si="17"/>
        <v>43447</v>
      </c>
      <c r="E76" s="237">
        <f t="shared" si="18"/>
        <v>43447.3333333333</v>
      </c>
      <c r="F76" s="238" t="e">
        <f>SUMPRODUCT(('6烧主抽电耗'!$A$3:$A$96=$A76)*('6烧主抽电耗'!$D$3:$D$96=$C76),'6烧主抽电耗'!$E$3:$E$96)</f>
        <v>#VALUE!</v>
      </c>
      <c r="G76" s="237" t="e">
        <f t="shared" si="19"/>
        <v>#VALUE!</v>
      </c>
      <c r="H76" s="239"/>
      <c r="I76" s="239"/>
      <c r="J76" s="239" t="str">
        <f>IF(_cuofeng5_month_day!A74="","",_cuofeng5_month_day!A74)</f>
        <v/>
      </c>
      <c r="K76" s="239" t="str">
        <f>IF(_cuofeng5_month_day!B74="","",_cuofeng5_month_day!B74)</f>
        <v/>
      </c>
      <c r="L76" s="238">
        <f>IFERROR(SUMPRODUCT((_5shaozhuchou_month_day!$A$2:$A$899&gt;=D76)*(_5shaozhuchou_month_day!$A$2:$A$899&lt;E76),_5shaozhuchou_month_day!$Y$2:$Y$899)/SUMPRODUCT((_5shaozhuchou_month_day!$A$2:$A$899&gt;=D76)*(_5shaozhuchou_month_day!$A$2:$A$899&lt;E76)),0)</f>
        <v>0</v>
      </c>
      <c r="M76" s="238" t="e">
        <f>L76*(1-$AL$3)*#REF!*$AL$4*(E76-D76)*24</f>
        <v>#REF!</v>
      </c>
      <c r="N76" s="246">
        <f t="shared" si="20"/>
        <v>0</v>
      </c>
      <c r="O76" s="246">
        <f t="shared" si="21"/>
        <v>0</v>
      </c>
      <c r="P76" s="246">
        <f t="shared" si="22"/>
        <v>0</v>
      </c>
      <c r="Q76" s="91" t="e">
        <f>IF(OR($B76=#REF!,$B75=$AH$4),($L75-$L76)*(1-$AL$3)*(E76-D76)*24*#REF!*$AL$4,0)</f>
        <v>#REF!</v>
      </c>
      <c r="U76" s="234">
        <f t="shared" si="23"/>
        <v>43447</v>
      </c>
      <c r="V76" s="235">
        <f t="shared" si="24"/>
        <v>0</v>
      </c>
      <c r="W76" s="253"/>
      <c r="X76" s="239"/>
      <c r="Y76" s="243" t="str">
        <f>IF(_cuofeng6_month_day!A74="","",_cuofeng6_month_day!A74)</f>
        <v/>
      </c>
      <c r="Z76" s="243" t="str">
        <f>IF(_cuofeng6_month_day!B74="","",_cuofeng6_month_day!B74)</f>
        <v/>
      </c>
      <c r="AA76" s="91"/>
      <c r="AB76" s="91" t="e">
        <f>AA76*(1-$AL$3)*#REF!*$AL$4*(E76-D76)*24</f>
        <v>#REF!</v>
      </c>
      <c r="AC76" s="246">
        <f t="shared" si="25"/>
        <v>0</v>
      </c>
      <c r="AD76" s="246">
        <f t="shared" si="26"/>
        <v>0</v>
      </c>
      <c r="AE76" s="246">
        <f t="shared" si="27"/>
        <v>0</v>
      </c>
      <c r="AF76" s="91" t="e">
        <f>IF(OR($V76=#REF!,$V76=$AH$4),($AA75-$AA76)*(1-$AL$3)*(E76-D76)*24*#REF!*$AL$4,0)</f>
        <v>#REF!</v>
      </c>
    </row>
    <row r="77" spans="1:32">
      <c r="A77" s="240">
        <f>A76</f>
        <v>43447</v>
      </c>
      <c r="B77" s="235">
        <v>0.333333333333333</v>
      </c>
      <c r="C77" s="236" t="s">
        <v>24</v>
      </c>
      <c r="D77" s="237">
        <f t="shared" si="17"/>
        <v>43447.3333333333</v>
      </c>
      <c r="E77" s="237">
        <f t="shared" si="18"/>
        <v>43447.5833333333</v>
      </c>
      <c r="F77" s="238" t="e">
        <f>SUMPRODUCT(('6烧主抽电耗'!$A$3:$A$96=$A77)*('6烧主抽电耗'!$D$3:$D$96=$C77),'6烧主抽电耗'!$E$3:$E$96)</f>
        <v>#VALUE!</v>
      </c>
      <c r="G77" s="237" t="e">
        <f t="shared" si="19"/>
        <v>#VALUE!</v>
      </c>
      <c r="H77" s="239"/>
      <c r="I77" s="239"/>
      <c r="J77" s="239" t="str">
        <f>IF(_cuofeng5_month_day!A75="","",_cuofeng5_month_day!A75)</f>
        <v/>
      </c>
      <c r="K77" s="239" t="str">
        <f>IF(_cuofeng5_month_day!B75="","",_cuofeng5_month_day!B75)</f>
        <v/>
      </c>
      <c r="L77" s="238">
        <f>IFERROR(SUMPRODUCT((_5shaozhuchou_month_day!$A$2:$A$899&gt;=D77)*(_5shaozhuchou_month_day!$A$2:$A$899&lt;E77),_5shaozhuchou_month_day!$Y$2:$Y$899)/SUMPRODUCT((_5shaozhuchou_month_day!$A$2:$A$899&gt;=D77)*(_5shaozhuchou_month_day!$A$2:$A$899&lt;E77)),0)</f>
        <v>0</v>
      </c>
      <c r="M77" s="238" t="e">
        <f>L77*(1-$AL$3)*#REF!*$AL$4*(E77-D77)*24</f>
        <v>#REF!</v>
      </c>
      <c r="N77" s="246">
        <f t="shared" si="20"/>
        <v>0</v>
      </c>
      <c r="O77" s="246">
        <f t="shared" si="21"/>
        <v>0</v>
      </c>
      <c r="P77" s="246">
        <f t="shared" si="22"/>
        <v>0</v>
      </c>
      <c r="Q77" s="91" t="e">
        <f>IF(OR($B77=#REF!,$B76=$AH$4),($L76-$L77)*(1-$AL$3)*(E77-D77)*24*#REF!*$AL$4,0)</f>
        <v>#REF!</v>
      </c>
      <c r="U77" s="240">
        <f t="shared" si="23"/>
        <v>43447</v>
      </c>
      <c r="V77" s="235">
        <f t="shared" si="24"/>
        <v>0.333333333333333</v>
      </c>
      <c r="W77" s="253"/>
      <c r="X77" s="239"/>
      <c r="Y77" s="243" t="str">
        <f>IF(_cuofeng6_month_day!A75="","",_cuofeng6_month_day!A75)</f>
        <v/>
      </c>
      <c r="Z77" s="243" t="str">
        <f>IF(_cuofeng6_month_day!B75="","",_cuofeng6_month_day!B75)</f>
        <v/>
      </c>
      <c r="AA77" s="91"/>
      <c r="AB77" s="91" t="e">
        <f>AA77*(1-$AL$3)*#REF!*$AL$4*(E77-D77)*24</f>
        <v>#REF!</v>
      </c>
      <c r="AC77" s="246">
        <f t="shared" si="25"/>
        <v>0</v>
      </c>
      <c r="AD77" s="246">
        <f t="shared" si="26"/>
        <v>0</v>
      </c>
      <c r="AE77" s="246">
        <f t="shared" si="27"/>
        <v>0</v>
      </c>
      <c r="AF77" s="91" t="e">
        <f>IF(OR($V77=#REF!,$V77=$AH$4),($AA76-$AA77)*(1-$AL$3)*(E77-D77)*24*#REF!*$AL$4,0)</f>
        <v>#REF!</v>
      </c>
    </row>
    <row r="78" spans="1:32">
      <c r="A78" s="240">
        <f t="shared" si="11"/>
        <v>43447</v>
      </c>
      <c r="B78" s="235">
        <v>0.583333333333333</v>
      </c>
      <c r="C78" s="236" t="s">
        <v>25</v>
      </c>
      <c r="D78" s="237">
        <f t="shared" si="17"/>
        <v>43447.5833333333</v>
      </c>
      <c r="E78" s="237">
        <f t="shared" si="18"/>
        <v>43447.7083333333</v>
      </c>
      <c r="F78" s="238" t="e">
        <f>SUMPRODUCT(('6烧主抽电耗'!$A$3:$A$96=$A78)*('6烧主抽电耗'!$D$3:$D$96=$C78),'6烧主抽电耗'!$E$3:$E$96)</f>
        <v>#VALUE!</v>
      </c>
      <c r="G78" s="237" t="e">
        <f t="shared" si="19"/>
        <v>#VALUE!</v>
      </c>
      <c r="H78" s="239"/>
      <c r="I78" s="239"/>
      <c r="J78" s="239" t="str">
        <f>IF(_cuofeng5_month_day!A76="","",_cuofeng5_month_day!A76)</f>
        <v/>
      </c>
      <c r="K78" s="239" t="str">
        <f>IF(_cuofeng5_month_day!B76="","",_cuofeng5_month_day!B76)</f>
        <v/>
      </c>
      <c r="L78" s="238">
        <f>IFERROR(SUMPRODUCT((_5shaozhuchou_month_day!$A$2:$A$899&gt;=D78)*(_5shaozhuchou_month_day!$A$2:$A$899&lt;E78),_5shaozhuchou_month_day!$Y$2:$Y$899)/SUMPRODUCT((_5shaozhuchou_month_day!$A$2:$A$899&gt;=D78)*(_5shaozhuchou_month_day!$A$2:$A$899&lt;E78)),0)</f>
        <v>0</v>
      </c>
      <c r="M78" s="238" t="e">
        <f>L78*(1-$AL$3)*#REF!*$AL$4*(E78-D78)*24</f>
        <v>#REF!</v>
      </c>
      <c r="N78" s="246">
        <f t="shared" si="20"/>
        <v>0</v>
      </c>
      <c r="O78" s="246">
        <f t="shared" si="21"/>
        <v>0</v>
      </c>
      <c r="P78" s="246">
        <f t="shared" si="22"/>
        <v>0</v>
      </c>
      <c r="Q78" s="91" t="e">
        <f>IF(OR($B78=#REF!,$B77=$AH$4),($L77-$L78)*(1-$AL$3)*(E78-D78)*24*#REF!*$AL$4,0)</f>
        <v>#REF!</v>
      </c>
      <c r="U78" s="240">
        <f t="shared" si="23"/>
        <v>43447</v>
      </c>
      <c r="V78" s="235">
        <f t="shared" si="24"/>
        <v>0.583333333333333</v>
      </c>
      <c r="W78" s="243"/>
      <c r="X78" s="243"/>
      <c r="Y78" s="243" t="str">
        <f>IF(_cuofeng6_month_day!A76="","",_cuofeng6_month_day!A76)</f>
        <v/>
      </c>
      <c r="Z78" s="243" t="str">
        <f>IF(_cuofeng6_month_day!B76="","",_cuofeng6_month_day!B76)</f>
        <v/>
      </c>
      <c r="AA78" s="91"/>
      <c r="AB78" s="91" t="e">
        <f>AA78*(1-$AL$3)*#REF!*$AL$4*(E78-D78)*24</f>
        <v>#REF!</v>
      </c>
      <c r="AC78" s="246">
        <f t="shared" si="25"/>
        <v>0</v>
      </c>
      <c r="AD78" s="246">
        <f t="shared" si="26"/>
        <v>0</v>
      </c>
      <c r="AE78" s="246">
        <f t="shared" si="27"/>
        <v>0</v>
      </c>
      <c r="AF78" s="91" t="e">
        <f>IF(OR($V78=#REF!,$V78=$AH$4),($AA77-$AA78)*(1-$AL$3)*(E78-D78)*24*#REF!*$AL$4,0)</f>
        <v>#REF!</v>
      </c>
    </row>
    <row r="79" spans="1:32">
      <c r="A79" s="240">
        <f t="shared" si="11"/>
        <v>43447</v>
      </c>
      <c r="B79" s="235">
        <v>0.708333333333333</v>
      </c>
      <c r="C79" s="236" t="s">
        <v>26</v>
      </c>
      <c r="D79" s="237">
        <f t="shared" si="17"/>
        <v>43447.7083333333</v>
      </c>
      <c r="E79" s="237">
        <f t="shared" si="18"/>
        <v>43447.7916666667</v>
      </c>
      <c r="F79" s="238" t="e">
        <f>SUMPRODUCT(('6烧主抽电耗'!$A$3:$A$96=$A79)*('6烧主抽电耗'!$D$3:$D$96=$C79),'6烧主抽电耗'!$E$3:$E$96)</f>
        <v>#VALUE!</v>
      </c>
      <c r="G79" s="237" t="e">
        <f t="shared" si="19"/>
        <v>#VALUE!</v>
      </c>
      <c r="H79" s="239"/>
      <c r="I79" s="239"/>
      <c r="J79" s="239" t="str">
        <f>IF(_cuofeng5_month_day!A77="","",_cuofeng5_month_day!A77)</f>
        <v/>
      </c>
      <c r="K79" s="239" t="str">
        <f>IF(_cuofeng5_month_day!B77="","",_cuofeng5_month_day!B77)</f>
        <v/>
      </c>
      <c r="L79" s="238">
        <f>IFERROR(SUMPRODUCT((_5shaozhuchou_month_day!$A$2:$A$899&gt;=D79)*(_5shaozhuchou_month_day!$A$2:$A$899&lt;E79),_5shaozhuchou_month_day!$Y$2:$Y$899)/SUMPRODUCT((_5shaozhuchou_month_day!$A$2:$A$899&gt;=D79)*(_5shaozhuchou_month_day!$A$2:$A$899&lt;E79)),0)</f>
        <v>0</v>
      </c>
      <c r="M79" s="238" t="e">
        <f>L79*(1-$AL$3)*#REF!*$AL$4*(E79-D79)*24</f>
        <v>#REF!</v>
      </c>
      <c r="N79" s="246">
        <f t="shared" si="20"/>
        <v>0</v>
      </c>
      <c r="O79" s="246">
        <f t="shared" si="21"/>
        <v>0</v>
      </c>
      <c r="P79" s="246">
        <f t="shared" si="22"/>
        <v>0</v>
      </c>
      <c r="Q79" s="91" t="e">
        <f>IF(OR($B79=#REF!,$B78=$AH$4),($L78-$L79)*(1-$AL$3)*(E79-D79)*24*#REF!*$AL$4,0)</f>
        <v>#REF!</v>
      </c>
      <c r="U79" s="240">
        <f t="shared" si="23"/>
        <v>43447</v>
      </c>
      <c r="V79" s="235">
        <f t="shared" si="24"/>
        <v>0.708333333333333</v>
      </c>
      <c r="W79" s="243"/>
      <c r="X79" s="243"/>
      <c r="Y79" s="243" t="str">
        <f>IF(_cuofeng6_month_day!A77="","",_cuofeng6_month_day!A77)</f>
        <v/>
      </c>
      <c r="Z79" s="243" t="str">
        <f>IF(_cuofeng6_month_day!B77="","",_cuofeng6_month_day!B77)</f>
        <v/>
      </c>
      <c r="AA79" s="91"/>
      <c r="AB79" s="91" t="e">
        <f>AA79*(1-$AL$3)*#REF!*$AL$4*(E79-D79)*24</f>
        <v>#REF!</v>
      </c>
      <c r="AC79" s="246">
        <f t="shared" si="25"/>
        <v>0</v>
      </c>
      <c r="AD79" s="246">
        <f t="shared" si="26"/>
        <v>0</v>
      </c>
      <c r="AE79" s="246">
        <f t="shared" si="27"/>
        <v>0</v>
      </c>
      <c r="AF79" s="91" t="e">
        <f>IF(OR($V79=#REF!,$V79=$AH$4),($AA78-$AA79)*(1-$AL$3)*(E79-D79)*24*#REF!*$AL$4,0)</f>
        <v>#REF!</v>
      </c>
    </row>
    <row r="80" spans="1:32">
      <c r="A80" s="240">
        <f t="shared" si="11"/>
        <v>43447</v>
      </c>
      <c r="B80" s="235">
        <v>0.791666666666667</v>
      </c>
      <c r="C80" s="236" t="s">
        <v>26</v>
      </c>
      <c r="D80" s="237">
        <f t="shared" si="17"/>
        <v>43447.7916666667</v>
      </c>
      <c r="E80" s="237">
        <f t="shared" si="18"/>
        <v>43447.9166666667</v>
      </c>
      <c r="F80" s="238" t="e">
        <f>SUMPRODUCT(('6烧主抽电耗'!$A$3:$A$96=$A80)*('6烧主抽电耗'!$D$3:$D$96=$C80),'6烧主抽电耗'!$E$3:$E$96)</f>
        <v>#VALUE!</v>
      </c>
      <c r="G80" s="237" t="e">
        <f t="shared" si="19"/>
        <v>#VALUE!</v>
      </c>
      <c r="H80" s="239"/>
      <c r="I80" s="239"/>
      <c r="J80" s="239" t="str">
        <f>IF(_cuofeng5_month_day!A78="","",_cuofeng5_month_day!A78)</f>
        <v/>
      </c>
      <c r="K80" s="239" t="str">
        <f>IF(_cuofeng5_month_day!B78="","",_cuofeng5_month_day!B78)</f>
        <v/>
      </c>
      <c r="L80" s="238">
        <f>IFERROR(SUMPRODUCT((_5shaozhuchou_month_day!$A$2:$A$899&gt;=D80)*(_5shaozhuchou_month_day!$A$2:$A$899&lt;E80),_5shaozhuchou_month_day!$Y$2:$Y$899)/SUMPRODUCT((_5shaozhuchou_month_day!$A$2:$A$899&gt;=D80)*(_5shaozhuchou_month_day!$A$2:$A$899&lt;E80)),0)</f>
        <v>0</v>
      </c>
      <c r="M80" s="238" t="e">
        <f>L80*(1-$AL$3)*#REF!*$AL$4*(E80-D80)*24</f>
        <v>#REF!</v>
      </c>
      <c r="N80" s="246">
        <f t="shared" si="20"/>
        <v>0</v>
      </c>
      <c r="O80" s="246">
        <f t="shared" si="21"/>
        <v>0</v>
      </c>
      <c r="P80" s="246">
        <f t="shared" si="22"/>
        <v>0</v>
      </c>
      <c r="Q80" s="91" t="e">
        <f>IF(OR($B80=#REF!,$B79=$AH$4),($L79-$L80)*(1-$AL$3)*(E80-D80)*24*#REF!*$AL$4,0)</f>
        <v>#REF!</v>
      </c>
      <c r="U80" s="240">
        <f t="shared" si="23"/>
        <v>43447</v>
      </c>
      <c r="V80" s="235">
        <f t="shared" si="24"/>
        <v>0.791666666666667</v>
      </c>
      <c r="W80" s="243"/>
      <c r="X80" s="243"/>
      <c r="Y80" s="243" t="str">
        <f>IF(_cuofeng6_month_day!A78="","",_cuofeng6_month_day!A78)</f>
        <v/>
      </c>
      <c r="Z80" s="243" t="str">
        <f>IF(_cuofeng6_month_day!B78="","",_cuofeng6_month_day!B78)</f>
        <v/>
      </c>
      <c r="AA80" s="91"/>
      <c r="AB80" s="91" t="e">
        <f>AA80*(1-$AL$3)*#REF!*$AL$4*(E80-D80)*24</f>
        <v>#REF!</v>
      </c>
      <c r="AC80" s="246">
        <f t="shared" si="25"/>
        <v>0</v>
      </c>
      <c r="AD80" s="246">
        <f t="shared" si="26"/>
        <v>0</v>
      </c>
      <c r="AE80" s="246">
        <f t="shared" si="27"/>
        <v>0</v>
      </c>
      <c r="AF80" s="91" t="e">
        <f>IF(OR($V80=#REF!,$V80=$AH$4),($AA79-$AA80)*(1-$AL$3)*(E80-D80)*24*#REF!*$AL$4,0)</f>
        <v>#REF!</v>
      </c>
    </row>
    <row r="81" spans="1:32">
      <c r="A81" s="242">
        <f t="shared" ref="A81:A144" si="28">A80</f>
        <v>43447</v>
      </c>
      <c r="B81" s="235">
        <v>0.916666666666667</v>
      </c>
      <c r="C81" s="236" t="s">
        <v>26</v>
      </c>
      <c r="D81" s="237">
        <f t="shared" si="17"/>
        <v>43447.9166666667</v>
      </c>
      <c r="E81" s="237">
        <f t="shared" si="18"/>
        <v>43448</v>
      </c>
      <c r="F81" s="238" t="e">
        <f>SUMPRODUCT(('6烧主抽电耗'!$A$3:$A$96=$A81)*('6烧主抽电耗'!$D$3:$D$96=$C81),'6烧主抽电耗'!$E$3:$E$96)</f>
        <v>#VALUE!</v>
      </c>
      <c r="G81" s="237" t="e">
        <f t="shared" si="19"/>
        <v>#VALUE!</v>
      </c>
      <c r="H81" s="239"/>
      <c r="I81" s="239"/>
      <c r="J81" s="239" t="str">
        <f>IF(_cuofeng5_month_day!A79="","",_cuofeng5_month_day!A79)</f>
        <v/>
      </c>
      <c r="K81" s="239" t="str">
        <f>IF(_cuofeng5_month_day!B79="","",_cuofeng5_month_day!B79)</f>
        <v/>
      </c>
      <c r="L81" s="238">
        <f>IFERROR(SUMPRODUCT((_5shaozhuchou_month_day!$A$2:$A$899&gt;=D81)*(_5shaozhuchou_month_day!$A$2:$A$899&lt;E81),_5shaozhuchou_month_day!$Y$2:$Y$899)/SUMPRODUCT((_5shaozhuchou_month_day!$A$2:$A$899&gt;=D81)*(_5shaozhuchou_month_day!$A$2:$A$899&lt;E81)),0)</f>
        <v>0</v>
      </c>
      <c r="M81" s="238" t="e">
        <f>L81*(1-$AL$3)*#REF!*$AL$4*(E81-D81)*24</f>
        <v>#REF!</v>
      </c>
      <c r="N81" s="246">
        <f t="shared" si="20"/>
        <v>0</v>
      </c>
      <c r="O81" s="246">
        <f t="shared" si="21"/>
        <v>0</v>
      </c>
      <c r="P81" s="246">
        <f t="shared" si="22"/>
        <v>0</v>
      </c>
      <c r="Q81" s="91" t="e">
        <f>IF(OR($B81=#REF!,$B80=$AH$4),($L80-$L81)*(1-$AL$3)*(E81-D81)*24*#REF!*$AL$4,0)</f>
        <v>#REF!</v>
      </c>
      <c r="U81" s="242">
        <f t="shared" si="23"/>
        <v>43447</v>
      </c>
      <c r="V81" s="235">
        <f t="shared" si="24"/>
        <v>0.916666666666667</v>
      </c>
      <c r="W81" s="243"/>
      <c r="X81" s="243"/>
      <c r="Y81" s="243" t="str">
        <f>IF(_cuofeng6_month_day!A79="","",_cuofeng6_month_day!A79)</f>
        <v/>
      </c>
      <c r="Z81" s="243" t="str">
        <f>IF(_cuofeng6_month_day!B79="","",_cuofeng6_month_day!B79)</f>
        <v/>
      </c>
      <c r="AA81" s="91"/>
      <c r="AB81" s="91" t="e">
        <f>AA81*(1-$AL$3)*#REF!*$AL$4*(E81-D81)*24</f>
        <v>#REF!</v>
      </c>
      <c r="AC81" s="246">
        <f t="shared" si="25"/>
        <v>0</v>
      </c>
      <c r="AD81" s="246">
        <f t="shared" si="26"/>
        <v>0</v>
      </c>
      <c r="AE81" s="246">
        <f t="shared" si="27"/>
        <v>0</v>
      </c>
      <c r="AF81" s="91" t="e">
        <f>IF(OR($V81=#REF!,$V81=$AH$4),($AA80-$AA81)*(1-$AL$3)*(E81-D81)*24*#REF!*$AL$4,0)</f>
        <v>#REF!</v>
      </c>
    </row>
    <row r="82" spans="1:32">
      <c r="A82" s="234">
        <f>A76+1</f>
        <v>43448</v>
      </c>
      <c r="B82" s="235">
        <v>0</v>
      </c>
      <c r="C82" s="236" t="s">
        <v>24</v>
      </c>
      <c r="D82" s="237">
        <f t="shared" si="17"/>
        <v>43448</v>
      </c>
      <c r="E82" s="237">
        <f t="shared" si="18"/>
        <v>43448.3333333333</v>
      </c>
      <c r="F82" s="238" t="e">
        <f>SUMPRODUCT(('6烧主抽电耗'!$A$3:$A$96=$A82)*('6烧主抽电耗'!$D$3:$D$96=$C82),'6烧主抽电耗'!$E$3:$E$96)</f>
        <v>#VALUE!</v>
      </c>
      <c r="G82" s="237" t="e">
        <f t="shared" si="19"/>
        <v>#VALUE!</v>
      </c>
      <c r="H82" s="239"/>
      <c r="I82" s="239"/>
      <c r="J82" s="239" t="str">
        <f>IF(_cuofeng5_month_day!A80="","",_cuofeng5_month_day!A80)</f>
        <v/>
      </c>
      <c r="K82" s="239" t="str">
        <f>IF(_cuofeng5_month_day!B80="","",_cuofeng5_month_day!B80)</f>
        <v/>
      </c>
      <c r="L82" s="238">
        <f>IFERROR(SUMPRODUCT((_5shaozhuchou_month_day!$A$2:$A$899&gt;=D82)*(_5shaozhuchou_month_day!$A$2:$A$899&lt;E82),_5shaozhuchou_month_day!$Y$2:$Y$899)/SUMPRODUCT((_5shaozhuchou_month_day!$A$2:$A$899&gt;=D82)*(_5shaozhuchou_month_day!$A$2:$A$899&lt;E82)),0)</f>
        <v>0</v>
      </c>
      <c r="M82" s="238" t="e">
        <f>L82*(1-$AL$3)*#REF!*$AL$4*(E82-D82)*24</f>
        <v>#REF!</v>
      </c>
      <c r="N82" s="246">
        <f t="shared" si="20"/>
        <v>0</v>
      </c>
      <c r="O82" s="246">
        <f t="shared" si="21"/>
        <v>0</v>
      </c>
      <c r="P82" s="246">
        <f t="shared" si="22"/>
        <v>0</v>
      </c>
      <c r="Q82" s="91" t="e">
        <f>IF(OR($B82=#REF!,$B81=$AH$4),($L81-$L82)*(1-$AL$3)*(E82-D82)*24*#REF!*$AL$4,0)</f>
        <v>#REF!</v>
      </c>
      <c r="U82" s="234">
        <f t="shared" si="23"/>
        <v>43448</v>
      </c>
      <c r="V82" s="235">
        <f t="shared" si="24"/>
        <v>0</v>
      </c>
      <c r="W82" s="243"/>
      <c r="X82" s="243"/>
      <c r="Y82" s="243" t="str">
        <f>IF(_cuofeng6_month_day!A80="","",_cuofeng6_month_day!A80)</f>
        <v/>
      </c>
      <c r="Z82" s="243" t="str">
        <f>IF(_cuofeng6_month_day!B80="","",_cuofeng6_month_day!B80)</f>
        <v/>
      </c>
      <c r="AA82" s="91"/>
      <c r="AB82" s="91" t="e">
        <f>AA82*(1-$AL$3)*#REF!*$AL$4*(E82-D82)*24</f>
        <v>#REF!</v>
      </c>
      <c r="AC82" s="246">
        <f t="shared" si="25"/>
        <v>0</v>
      </c>
      <c r="AD82" s="246">
        <f t="shared" si="26"/>
        <v>0</v>
      </c>
      <c r="AE82" s="246">
        <f t="shared" si="27"/>
        <v>0</v>
      </c>
      <c r="AF82" s="91" t="e">
        <f>IF(OR($V82=#REF!,$V82=$AH$4),($AA81-$AA82)*(1-$AL$3)*(E82-D82)*24*#REF!*$AL$4,0)</f>
        <v>#REF!</v>
      </c>
    </row>
    <row r="83" spans="1:32">
      <c r="A83" s="240">
        <f>A82</f>
        <v>43448</v>
      </c>
      <c r="B83" s="235">
        <v>0.333333333333333</v>
      </c>
      <c r="C83" s="236" t="s">
        <v>24</v>
      </c>
      <c r="D83" s="237">
        <f t="shared" si="17"/>
        <v>43448.3333333333</v>
      </c>
      <c r="E83" s="237">
        <f t="shared" si="18"/>
        <v>43448.5833333333</v>
      </c>
      <c r="F83" s="238" t="e">
        <f>SUMPRODUCT(('6烧主抽电耗'!$A$3:$A$96=$A83)*('6烧主抽电耗'!$D$3:$D$96=$C83),'6烧主抽电耗'!$E$3:$E$96)</f>
        <v>#VALUE!</v>
      </c>
      <c r="G83" s="237" t="e">
        <f t="shared" si="19"/>
        <v>#VALUE!</v>
      </c>
      <c r="H83" s="239"/>
      <c r="I83" s="239"/>
      <c r="J83" s="239" t="str">
        <f>IF(_cuofeng5_month_day!A81="","",_cuofeng5_month_day!A81)</f>
        <v/>
      </c>
      <c r="K83" s="239" t="str">
        <f>IF(_cuofeng5_month_day!B81="","",_cuofeng5_month_day!B81)</f>
        <v/>
      </c>
      <c r="L83" s="238">
        <f>IFERROR(SUMPRODUCT((_5shaozhuchou_month_day!$A$2:$A$899&gt;=D83)*(_5shaozhuchou_month_day!$A$2:$A$899&lt;E83),_5shaozhuchou_month_day!$Y$2:$Y$899)/SUMPRODUCT((_5shaozhuchou_month_day!$A$2:$A$899&gt;=D83)*(_5shaozhuchou_month_day!$A$2:$A$899&lt;E83)),0)</f>
        <v>0</v>
      </c>
      <c r="M83" s="238" t="e">
        <f>L83*(1-$AL$3)*#REF!*$AL$4*(E83-D83)*24</f>
        <v>#REF!</v>
      </c>
      <c r="N83" s="246">
        <f t="shared" si="20"/>
        <v>0</v>
      </c>
      <c r="O83" s="246">
        <f t="shared" si="21"/>
        <v>0</v>
      </c>
      <c r="P83" s="246">
        <f t="shared" si="22"/>
        <v>0</v>
      </c>
      <c r="Q83" s="91" t="e">
        <f>IF(OR($B83=#REF!,$B82=$AH$4),($L82-$L83)*(1-$AL$3)*(E83-D83)*24*#REF!*$AL$4,0)</f>
        <v>#REF!</v>
      </c>
      <c r="U83" s="240">
        <f t="shared" si="23"/>
        <v>43448</v>
      </c>
      <c r="V83" s="235">
        <f t="shared" si="24"/>
        <v>0.333333333333333</v>
      </c>
      <c r="W83" s="253"/>
      <c r="X83" s="239"/>
      <c r="Y83" s="243" t="str">
        <f>IF(_cuofeng6_month_day!A81="","",_cuofeng6_month_day!A81)</f>
        <v/>
      </c>
      <c r="Z83" s="243" t="str">
        <f>IF(_cuofeng6_month_day!B81="","",_cuofeng6_month_day!B81)</f>
        <v/>
      </c>
      <c r="AA83" s="91"/>
      <c r="AB83" s="91" t="e">
        <f>AA83*(1-$AL$3)*#REF!*$AL$4*(E83-D83)*24</f>
        <v>#REF!</v>
      </c>
      <c r="AC83" s="246">
        <f t="shared" si="25"/>
        <v>0</v>
      </c>
      <c r="AD83" s="246">
        <f t="shared" si="26"/>
        <v>0</v>
      </c>
      <c r="AE83" s="246">
        <f t="shared" si="27"/>
        <v>0</v>
      </c>
      <c r="AF83" s="91" t="e">
        <f>IF(OR($V83=#REF!,$V83=$AH$4),($AA82-$AA83)*(1-$AL$3)*(E83-D83)*24*#REF!*$AL$4,0)</f>
        <v>#REF!</v>
      </c>
    </row>
    <row r="84" ht="14.25" spans="1:32">
      <c r="A84" s="240">
        <f t="shared" si="28"/>
        <v>43448</v>
      </c>
      <c r="B84" s="235">
        <v>0.583333333333333</v>
      </c>
      <c r="C84" s="236" t="s">
        <v>25</v>
      </c>
      <c r="D84" s="237">
        <f t="shared" si="17"/>
        <v>43448.5833333333</v>
      </c>
      <c r="E84" s="237">
        <f t="shared" si="18"/>
        <v>43448.7083333333</v>
      </c>
      <c r="F84" s="238" t="e">
        <f>SUMPRODUCT(('6烧主抽电耗'!$A$3:$A$96=$A84)*('6烧主抽电耗'!$D$3:$D$96=$C84),'6烧主抽电耗'!$E$3:$E$96)</f>
        <v>#VALUE!</v>
      </c>
      <c r="G84" s="237" t="e">
        <f t="shared" si="19"/>
        <v>#VALUE!</v>
      </c>
      <c r="H84" s="239"/>
      <c r="I84" s="239"/>
      <c r="J84" s="239" t="str">
        <f>IF(_cuofeng5_month_day!A82="","",_cuofeng5_month_day!A82)</f>
        <v/>
      </c>
      <c r="K84" s="239" t="str">
        <f>IF(_cuofeng5_month_day!B82="","",_cuofeng5_month_day!B82)</f>
        <v/>
      </c>
      <c r="L84" s="238">
        <f>IFERROR(SUMPRODUCT((_5shaozhuchou_month_day!$A$2:$A$899&gt;=D84)*(_5shaozhuchou_month_day!$A$2:$A$899&lt;E84),_5shaozhuchou_month_day!$Y$2:$Y$899)/SUMPRODUCT((_5shaozhuchou_month_day!$A$2:$A$899&gt;=D84)*(_5shaozhuchou_month_day!$A$2:$A$899&lt;E84)),0)</f>
        <v>0</v>
      </c>
      <c r="M84" s="238" t="e">
        <f>L84*(1-$AL$3)*#REF!*$AL$4*(E84-D84)*24</f>
        <v>#REF!</v>
      </c>
      <c r="N84" s="246">
        <f t="shared" si="20"/>
        <v>0</v>
      </c>
      <c r="O84" s="246">
        <f t="shared" si="21"/>
        <v>0</v>
      </c>
      <c r="P84" s="246">
        <f t="shared" si="22"/>
        <v>0</v>
      </c>
      <c r="Q84" s="91" t="e">
        <f>IF(OR($B84=#REF!,$B83=$AH$4),($L83-$L84)*(1-$AL$3)*(E84-D84)*24*#REF!*$AL$4,0)</f>
        <v>#REF!</v>
      </c>
      <c r="U84" s="240">
        <f t="shared" si="23"/>
        <v>43448</v>
      </c>
      <c r="V84" s="235">
        <f t="shared" si="24"/>
        <v>0.583333333333333</v>
      </c>
      <c r="W84" s="243"/>
      <c r="X84" s="243"/>
      <c r="Y84" s="243" t="str">
        <f>IF(_cuofeng6_month_day!A82="","",_cuofeng6_month_day!A82)</f>
        <v/>
      </c>
      <c r="Z84" s="243" t="str">
        <f>IF(_cuofeng6_month_day!B82="","",_cuofeng6_month_day!B82)</f>
        <v/>
      </c>
      <c r="AA84" s="91"/>
      <c r="AB84" s="91" t="e">
        <f>AA84*(1-$AL$3)*#REF!*$AL$4*(E84-D84)*24</f>
        <v>#REF!</v>
      </c>
      <c r="AC84" s="246">
        <f t="shared" si="25"/>
        <v>0</v>
      </c>
      <c r="AD84" s="246">
        <f t="shared" si="26"/>
        <v>0</v>
      </c>
      <c r="AE84" s="246">
        <f t="shared" si="27"/>
        <v>0</v>
      </c>
      <c r="AF84" s="91" t="e">
        <f>IF(OR($V84=#REF!,$V84=$AH$4),($AA83-$AA84)*(1-$AL$3)*(E84-D84)*24*#REF!*$AL$4,0)</f>
        <v>#REF!</v>
      </c>
    </row>
    <row r="85" ht="14.25" spans="1:32">
      <c r="A85" s="240">
        <f t="shared" si="28"/>
        <v>43448</v>
      </c>
      <c r="B85" s="235">
        <v>0.708333333333333</v>
      </c>
      <c r="C85" s="236" t="s">
        <v>26</v>
      </c>
      <c r="D85" s="237">
        <f t="shared" si="17"/>
        <v>43448.7083333333</v>
      </c>
      <c r="E85" s="237">
        <f t="shared" si="18"/>
        <v>43448.7916666667</v>
      </c>
      <c r="F85" s="238" t="e">
        <f>SUMPRODUCT(('6烧主抽电耗'!$A$3:$A$96=$A85)*('6烧主抽电耗'!$D$3:$D$96=$C85),'6烧主抽电耗'!$E$3:$E$96)</f>
        <v>#VALUE!</v>
      </c>
      <c r="G85" s="237" t="e">
        <f t="shared" si="19"/>
        <v>#VALUE!</v>
      </c>
      <c r="H85" s="239"/>
      <c r="I85" s="239"/>
      <c r="J85" s="239" t="str">
        <f>IF(_cuofeng5_month_day!A83="","",_cuofeng5_month_day!A83)</f>
        <v/>
      </c>
      <c r="K85" s="239" t="str">
        <f>IF(_cuofeng5_month_day!B83="","",_cuofeng5_month_day!B83)</f>
        <v/>
      </c>
      <c r="L85" s="238">
        <f>IFERROR(SUMPRODUCT((_5shaozhuchou_month_day!$A$2:$A$899&gt;=D85)*(_5shaozhuchou_month_day!$A$2:$A$899&lt;E85),_5shaozhuchou_month_day!$Y$2:$Y$899)/SUMPRODUCT((_5shaozhuchou_month_day!$A$2:$A$899&gt;=D85)*(_5shaozhuchou_month_day!$A$2:$A$899&lt;E85)),0)</f>
        <v>0</v>
      </c>
      <c r="M85" s="238" t="e">
        <f>L85*(1-$AL$3)*#REF!*$AL$4*(E85-D85)*24</f>
        <v>#REF!</v>
      </c>
      <c r="N85" s="246">
        <f t="shared" si="20"/>
        <v>0</v>
      </c>
      <c r="O85" s="246">
        <f t="shared" si="21"/>
        <v>0</v>
      </c>
      <c r="P85" s="246">
        <f t="shared" si="22"/>
        <v>0</v>
      </c>
      <c r="Q85" s="91" t="e">
        <f>IF(OR($B85=#REF!,$B84=$AH$4),($L84-$L85)*(1-$AL$3)*(E85-D85)*24*#REF!*$AL$4,0)</f>
        <v>#REF!</v>
      </c>
      <c r="U85" s="240">
        <f t="shared" si="23"/>
        <v>43448</v>
      </c>
      <c r="V85" s="235">
        <f t="shared" si="24"/>
        <v>0.708333333333333</v>
      </c>
      <c r="W85" s="243"/>
      <c r="X85" s="243"/>
      <c r="Y85" s="243" t="str">
        <f>IF(_cuofeng6_month_day!A83="","",_cuofeng6_month_day!A83)</f>
        <v/>
      </c>
      <c r="Z85" s="243" t="str">
        <f>IF(_cuofeng6_month_day!B83="","",_cuofeng6_month_day!B83)</f>
        <v/>
      </c>
      <c r="AA85" s="91"/>
      <c r="AB85" s="91" t="e">
        <f>AA85*(1-$AL$3)*#REF!*$AL$4*(E85-D85)*24</f>
        <v>#REF!</v>
      </c>
      <c r="AC85" s="246">
        <f t="shared" si="25"/>
        <v>0</v>
      </c>
      <c r="AD85" s="246">
        <f t="shared" si="26"/>
        <v>0</v>
      </c>
      <c r="AE85" s="246">
        <f t="shared" si="27"/>
        <v>0</v>
      </c>
      <c r="AF85" s="91" t="e">
        <f>IF(OR($V85=#REF!,$V85=$AH$4),($AA84-$AA85)*(1-$AL$3)*(E85-D85)*24*#REF!*$AL$4,0)</f>
        <v>#REF!</v>
      </c>
    </row>
    <row r="86" ht="14.25" spans="1:32">
      <c r="A86" s="240">
        <f t="shared" si="28"/>
        <v>43448</v>
      </c>
      <c r="B86" s="235">
        <v>0.791666666666667</v>
      </c>
      <c r="C86" s="236" t="s">
        <v>26</v>
      </c>
      <c r="D86" s="237">
        <f t="shared" si="17"/>
        <v>43448.7916666667</v>
      </c>
      <c r="E86" s="237">
        <f t="shared" si="18"/>
        <v>43448.9166666667</v>
      </c>
      <c r="F86" s="238" t="e">
        <f>SUMPRODUCT(('6烧主抽电耗'!$A$3:$A$96=$A86)*('6烧主抽电耗'!$D$3:$D$96=$C86),'6烧主抽电耗'!$E$3:$E$96)</f>
        <v>#VALUE!</v>
      </c>
      <c r="G86" s="237" t="e">
        <f t="shared" si="19"/>
        <v>#VALUE!</v>
      </c>
      <c r="H86" s="239"/>
      <c r="I86" s="239"/>
      <c r="J86" s="239" t="str">
        <f>IF(_cuofeng5_month_day!A84="","",_cuofeng5_month_day!A84)</f>
        <v/>
      </c>
      <c r="K86" s="239" t="str">
        <f>IF(_cuofeng5_month_day!B84="","",_cuofeng5_month_day!B84)</f>
        <v/>
      </c>
      <c r="L86" s="238">
        <f>IFERROR(SUMPRODUCT((_5shaozhuchou_month_day!$A$2:$A$899&gt;=D86)*(_5shaozhuchou_month_day!$A$2:$A$899&lt;E86),_5shaozhuchou_month_day!$Y$2:$Y$899)/SUMPRODUCT((_5shaozhuchou_month_day!$A$2:$A$899&gt;=D86)*(_5shaozhuchou_month_day!$A$2:$A$899&lt;E86)),0)</f>
        <v>0</v>
      </c>
      <c r="M86" s="238" t="e">
        <f>L86*(1-$AL$3)*#REF!*$AL$4*(E86-D86)*24</f>
        <v>#REF!</v>
      </c>
      <c r="N86" s="246">
        <f t="shared" si="20"/>
        <v>0</v>
      </c>
      <c r="O86" s="246">
        <f t="shared" si="21"/>
        <v>0</v>
      </c>
      <c r="P86" s="246">
        <f t="shared" si="22"/>
        <v>0</v>
      </c>
      <c r="Q86" s="91" t="e">
        <f>IF(OR($B86=#REF!,$B85=$AH$4),($L85-$L86)*(1-$AL$3)*(E86-D86)*24*#REF!*$AL$4,0)</f>
        <v>#REF!</v>
      </c>
      <c r="U86" s="240">
        <f t="shared" si="23"/>
        <v>43448</v>
      </c>
      <c r="V86" s="235">
        <f t="shared" si="24"/>
        <v>0.791666666666667</v>
      </c>
      <c r="W86" s="243"/>
      <c r="X86" s="243"/>
      <c r="Y86" s="243" t="str">
        <f>IF(_cuofeng6_month_day!A84="","",_cuofeng6_month_day!A84)</f>
        <v/>
      </c>
      <c r="Z86" s="243" t="str">
        <f>IF(_cuofeng6_month_day!B84="","",_cuofeng6_month_day!B84)</f>
        <v/>
      </c>
      <c r="AA86" s="91"/>
      <c r="AB86" s="91" t="e">
        <f>AA86*(1-$AL$3)*#REF!*$AL$4*(E86-D86)*24</f>
        <v>#REF!</v>
      </c>
      <c r="AC86" s="246">
        <f t="shared" si="25"/>
        <v>0</v>
      </c>
      <c r="AD86" s="246">
        <f t="shared" si="26"/>
        <v>0</v>
      </c>
      <c r="AE86" s="246">
        <f t="shared" si="27"/>
        <v>0</v>
      </c>
      <c r="AF86" s="91" t="e">
        <f>IF(OR($V86=#REF!,$V86=$AH$4),($AA85-$AA86)*(1-$AL$3)*(E86-D86)*24*#REF!*$AL$4,0)</f>
        <v>#REF!</v>
      </c>
    </row>
    <row r="87" ht="14.25" spans="1:32">
      <c r="A87" s="242">
        <f t="shared" si="28"/>
        <v>43448</v>
      </c>
      <c r="B87" s="235">
        <v>0.916666666666667</v>
      </c>
      <c r="C87" s="236" t="s">
        <v>26</v>
      </c>
      <c r="D87" s="237">
        <f t="shared" si="17"/>
        <v>43448.9166666667</v>
      </c>
      <c r="E87" s="237">
        <f t="shared" si="18"/>
        <v>43449</v>
      </c>
      <c r="F87" s="238" t="e">
        <f>SUMPRODUCT(('6烧主抽电耗'!$A$3:$A$96=$A87)*('6烧主抽电耗'!$D$3:$D$96=$C87),'6烧主抽电耗'!$E$3:$E$96)</f>
        <v>#VALUE!</v>
      </c>
      <c r="G87" s="237" t="e">
        <f t="shared" si="19"/>
        <v>#VALUE!</v>
      </c>
      <c r="H87" s="239"/>
      <c r="I87" s="239"/>
      <c r="J87" s="239" t="str">
        <f>IF(_cuofeng5_month_day!A85="","",_cuofeng5_month_day!A85)</f>
        <v/>
      </c>
      <c r="K87" s="239" t="str">
        <f>IF(_cuofeng5_month_day!B85="","",_cuofeng5_month_day!B85)</f>
        <v/>
      </c>
      <c r="L87" s="238">
        <f>IFERROR(SUMPRODUCT((_5shaozhuchou_month_day!$A$2:$A$899&gt;=D87)*(_5shaozhuchou_month_day!$A$2:$A$899&lt;E87),_5shaozhuchou_month_day!$Y$2:$Y$899)/SUMPRODUCT((_5shaozhuchou_month_day!$A$2:$A$899&gt;=D87)*(_5shaozhuchou_month_day!$A$2:$A$899&lt;E87)),0)</f>
        <v>0</v>
      </c>
      <c r="M87" s="238" t="e">
        <f>L87*(1-$AL$3)*#REF!*$AL$4*(E87-D87)*24</f>
        <v>#REF!</v>
      </c>
      <c r="N87" s="246">
        <f t="shared" si="20"/>
        <v>0</v>
      </c>
      <c r="O87" s="246">
        <f t="shared" si="21"/>
        <v>0</v>
      </c>
      <c r="P87" s="246">
        <f t="shared" si="22"/>
        <v>0</v>
      </c>
      <c r="Q87" s="91" t="e">
        <f>IF(OR($B87=#REF!,$B86=$AH$4),($L86-$L87)*(1-$AL$3)*(E87-D87)*24*#REF!*$AL$4,0)</f>
        <v>#REF!</v>
      </c>
      <c r="U87" s="242">
        <f t="shared" si="23"/>
        <v>43448</v>
      </c>
      <c r="V87" s="235">
        <f t="shared" si="24"/>
        <v>0.916666666666667</v>
      </c>
      <c r="W87" s="243"/>
      <c r="X87" s="243"/>
      <c r="Y87" s="243" t="str">
        <f>IF(_cuofeng6_month_day!A85="","",_cuofeng6_month_day!A85)</f>
        <v/>
      </c>
      <c r="Z87" s="243" t="str">
        <f>IF(_cuofeng6_month_day!B85="","",_cuofeng6_month_day!B85)</f>
        <v/>
      </c>
      <c r="AA87" s="91"/>
      <c r="AB87" s="91" t="e">
        <f>AA87*(1-$AL$3)*#REF!*$AL$4*(E87-D87)*24</f>
        <v>#REF!</v>
      </c>
      <c r="AC87" s="246">
        <f t="shared" si="25"/>
        <v>0</v>
      </c>
      <c r="AD87" s="246">
        <f t="shared" si="26"/>
        <v>0</v>
      </c>
      <c r="AE87" s="246">
        <f t="shared" si="27"/>
        <v>0</v>
      </c>
      <c r="AF87" s="91" t="e">
        <f>IF(OR($V87=#REF!,$V87=$AH$4),($AA86-$AA87)*(1-$AL$3)*(E87-D87)*24*#REF!*$AL$4,0)</f>
        <v>#REF!</v>
      </c>
    </row>
    <row r="88" ht="14.25" spans="1:32">
      <c r="A88" s="234">
        <f>A82+1</f>
        <v>43449</v>
      </c>
      <c r="B88" s="235">
        <v>0</v>
      </c>
      <c r="C88" s="236" t="s">
        <v>24</v>
      </c>
      <c r="D88" s="237">
        <f t="shared" si="17"/>
        <v>43449</v>
      </c>
      <c r="E88" s="237">
        <f t="shared" si="18"/>
        <v>43449.3333333333</v>
      </c>
      <c r="F88" s="238" t="e">
        <f>SUMPRODUCT(('6烧主抽电耗'!$A$3:$A$96=$A88)*('6烧主抽电耗'!$D$3:$D$96=$C88),'6烧主抽电耗'!$E$3:$E$96)</f>
        <v>#VALUE!</v>
      </c>
      <c r="G88" s="237" t="e">
        <f t="shared" si="19"/>
        <v>#VALUE!</v>
      </c>
      <c r="H88" s="239"/>
      <c r="I88" s="239"/>
      <c r="J88" s="239" t="str">
        <f>IF(_cuofeng5_month_day!A86="","",_cuofeng5_month_day!A86)</f>
        <v/>
      </c>
      <c r="K88" s="239" t="str">
        <f>IF(_cuofeng5_month_day!B86="","",_cuofeng5_month_day!B86)</f>
        <v/>
      </c>
      <c r="L88" s="238">
        <f>IFERROR(SUMPRODUCT((_5shaozhuchou_month_day!$A$2:$A$899&gt;=D88)*(_5shaozhuchou_month_day!$A$2:$A$899&lt;E88),_5shaozhuchou_month_day!$Y$2:$Y$899)/SUMPRODUCT((_5shaozhuchou_month_day!$A$2:$A$899&gt;=D88)*(_5shaozhuchou_month_day!$A$2:$A$899&lt;E88)),0)</f>
        <v>0</v>
      </c>
      <c r="M88" s="238" t="e">
        <f>L88*(1-$AL$3)*#REF!*$AL$4*(E88-D88)*24</f>
        <v>#REF!</v>
      </c>
      <c r="N88" s="246">
        <f t="shared" si="20"/>
        <v>0</v>
      </c>
      <c r="O88" s="246">
        <f t="shared" si="21"/>
        <v>0</v>
      </c>
      <c r="P88" s="246">
        <f t="shared" si="22"/>
        <v>0</v>
      </c>
      <c r="Q88" s="91" t="e">
        <f>IF(OR($B88=#REF!,$B87=$AH$4),($L87-$L88)*(1-$AL$3)*(E88-D88)*24*#REF!*$AL$4,0)</f>
        <v>#REF!</v>
      </c>
      <c r="U88" s="234">
        <f t="shared" si="23"/>
        <v>43449</v>
      </c>
      <c r="V88" s="235">
        <f t="shared" si="24"/>
        <v>0</v>
      </c>
      <c r="W88" s="243"/>
      <c r="X88" s="243"/>
      <c r="Y88" s="243" t="str">
        <f>IF(_cuofeng6_month_day!A86="","",_cuofeng6_month_day!A86)</f>
        <v/>
      </c>
      <c r="Z88" s="243" t="str">
        <f>IF(_cuofeng6_month_day!B86="","",_cuofeng6_month_day!B86)</f>
        <v/>
      </c>
      <c r="AA88" s="91"/>
      <c r="AB88" s="91" t="e">
        <f>AA88*(1-$AL$3)*#REF!*$AL$4*(E88-D88)*24</f>
        <v>#REF!</v>
      </c>
      <c r="AC88" s="246">
        <f t="shared" si="25"/>
        <v>0</v>
      </c>
      <c r="AD88" s="246">
        <f t="shared" si="26"/>
        <v>0</v>
      </c>
      <c r="AE88" s="246">
        <f t="shared" si="27"/>
        <v>0</v>
      </c>
      <c r="AF88" s="91" t="e">
        <f>IF(OR($V88=#REF!,$V88=$AH$4),($AA87-$AA88)*(1-$AL$3)*(E88-D88)*24*#REF!*$AL$4,0)</f>
        <v>#REF!</v>
      </c>
    </row>
    <row r="89" ht="14.25" spans="1:32">
      <c r="A89" s="240">
        <f>A88</f>
        <v>43449</v>
      </c>
      <c r="B89" s="235">
        <v>0.333333333333333</v>
      </c>
      <c r="C89" s="236" t="s">
        <v>24</v>
      </c>
      <c r="D89" s="237">
        <f t="shared" si="17"/>
        <v>43449.3333333333</v>
      </c>
      <c r="E89" s="237">
        <f t="shared" si="18"/>
        <v>43449.5833333333</v>
      </c>
      <c r="F89" s="238" t="e">
        <f>SUMPRODUCT(('6烧主抽电耗'!$A$3:$A$96=$A89)*('6烧主抽电耗'!$D$3:$D$96=$C89),'6烧主抽电耗'!$E$3:$E$96)</f>
        <v>#VALUE!</v>
      </c>
      <c r="G89" s="237" t="e">
        <f t="shared" si="19"/>
        <v>#VALUE!</v>
      </c>
      <c r="H89" s="239"/>
      <c r="I89" s="239"/>
      <c r="J89" s="239" t="str">
        <f>IF(_cuofeng5_month_day!A87="","",_cuofeng5_month_day!A87)</f>
        <v/>
      </c>
      <c r="K89" s="239" t="str">
        <f>IF(_cuofeng5_month_day!B87="","",_cuofeng5_month_day!B87)</f>
        <v/>
      </c>
      <c r="L89" s="238">
        <f>IFERROR(SUMPRODUCT((_5shaozhuchou_month_day!$A$2:$A$899&gt;=D89)*(_5shaozhuchou_month_day!$A$2:$A$899&lt;E89),_5shaozhuchou_month_day!$Y$2:$Y$899)/SUMPRODUCT((_5shaozhuchou_month_day!$A$2:$A$899&gt;=D89)*(_5shaozhuchou_month_day!$A$2:$A$899&lt;E89)),0)</f>
        <v>0</v>
      </c>
      <c r="M89" s="238" t="e">
        <f>L89*(1-$AL$3)*#REF!*$AL$4*(E89-D89)*24</f>
        <v>#REF!</v>
      </c>
      <c r="N89" s="246">
        <f t="shared" si="20"/>
        <v>0</v>
      </c>
      <c r="O89" s="246">
        <f t="shared" si="21"/>
        <v>0</v>
      </c>
      <c r="P89" s="246">
        <f t="shared" si="22"/>
        <v>0</v>
      </c>
      <c r="Q89" s="91" t="e">
        <f>IF(OR($B89=#REF!,$B88=$AH$4),($L88-$L89)*(1-$AL$3)*(E89-D89)*24*#REF!*$AL$4,0)</f>
        <v>#REF!</v>
      </c>
      <c r="U89" s="240">
        <f t="shared" si="23"/>
        <v>43449</v>
      </c>
      <c r="V89" s="235">
        <f t="shared" si="24"/>
        <v>0.333333333333333</v>
      </c>
      <c r="W89" s="253"/>
      <c r="X89" s="239"/>
      <c r="Y89" s="239" t="str">
        <f>IF(_cuofeng6_month_day!A87="","",_cuofeng6_month_day!A87)</f>
        <v/>
      </c>
      <c r="Z89" s="239" t="str">
        <f>IF(_cuofeng6_month_day!B87="","",_cuofeng6_month_day!B87)</f>
        <v/>
      </c>
      <c r="AA89" s="91"/>
      <c r="AB89" s="91" t="e">
        <f>AA89*(1-$AL$3)*#REF!*$AL$4*(E89-D89)*24</f>
        <v>#REF!</v>
      </c>
      <c r="AC89" s="246">
        <f t="shared" si="25"/>
        <v>0</v>
      </c>
      <c r="AD89" s="246">
        <f t="shared" si="26"/>
        <v>0</v>
      </c>
      <c r="AE89" s="246">
        <f t="shared" si="27"/>
        <v>0</v>
      </c>
      <c r="AF89" s="91" t="e">
        <f>IF(OR($V89=#REF!,$V89=$AH$4),($AA88-$AA89)*(1-$AL$3)*(E89-D89)*24*#REF!*$AL$4,0)</f>
        <v>#REF!</v>
      </c>
    </row>
    <row r="90" ht="14.25" spans="1:32">
      <c r="A90" s="240">
        <f t="shared" si="28"/>
        <v>43449</v>
      </c>
      <c r="B90" s="235">
        <v>0.583333333333333</v>
      </c>
      <c r="C90" s="236" t="s">
        <v>25</v>
      </c>
      <c r="D90" s="237">
        <f t="shared" si="17"/>
        <v>43449.5833333333</v>
      </c>
      <c r="E90" s="237">
        <f t="shared" si="18"/>
        <v>43449.7083333333</v>
      </c>
      <c r="F90" s="238" t="e">
        <f>SUMPRODUCT(('6烧主抽电耗'!$A$3:$A$96=$A90)*('6烧主抽电耗'!$D$3:$D$96=$C90),'6烧主抽电耗'!$E$3:$E$96)</f>
        <v>#VALUE!</v>
      </c>
      <c r="G90" s="237" t="e">
        <f t="shared" si="19"/>
        <v>#VALUE!</v>
      </c>
      <c r="H90" s="239"/>
      <c r="I90" s="239"/>
      <c r="J90" s="239" t="str">
        <f>IF(_cuofeng5_month_day!A88="","",_cuofeng5_month_day!A88)</f>
        <v/>
      </c>
      <c r="K90" s="239" t="str">
        <f>IF(_cuofeng5_month_day!B88="","",_cuofeng5_month_day!B88)</f>
        <v/>
      </c>
      <c r="L90" s="238">
        <f>IFERROR(SUMPRODUCT((_5shaozhuchou_month_day!$A$2:$A$899&gt;=D90)*(_5shaozhuchou_month_day!$A$2:$A$899&lt;E90),_5shaozhuchou_month_day!$Y$2:$Y$899)/SUMPRODUCT((_5shaozhuchou_month_day!$A$2:$A$899&gt;=D90)*(_5shaozhuchou_month_day!$A$2:$A$899&lt;E90)),0)</f>
        <v>0</v>
      </c>
      <c r="M90" s="238" t="e">
        <f>L90*(1-$AL$3)*#REF!*$AL$4*(E90-D90)*24</f>
        <v>#REF!</v>
      </c>
      <c r="N90" s="246">
        <f t="shared" si="20"/>
        <v>0</v>
      </c>
      <c r="O90" s="246">
        <f t="shared" si="21"/>
        <v>0</v>
      </c>
      <c r="P90" s="246">
        <f t="shared" si="22"/>
        <v>0</v>
      </c>
      <c r="Q90" s="91" t="e">
        <f>IF(OR($B90=#REF!,$B89=$AH$4),($L89-$L90)*(1-$AL$3)*(E90-D90)*24*#REF!*$AL$4,0)</f>
        <v>#REF!</v>
      </c>
      <c r="U90" s="240">
        <f t="shared" si="23"/>
        <v>43449</v>
      </c>
      <c r="V90" s="235">
        <f t="shared" si="24"/>
        <v>0.583333333333333</v>
      </c>
      <c r="W90" s="243"/>
      <c r="X90" s="243"/>
      <c r="Y90" s="239" t="str">
        <f>IF(_cuofeng6_month_day!A88="","",_cuofeng6_month_day!A88)</f>
        <v/>
      </c>
      <c r="Z90" s="239" t="str">
        <f>IF(_cuofeng6_month_day!B88="","",_cuofeng6_month_day!B88)</f>
        <v/>
      </c>
      <c r="AA90" s="91"/>
      <c r="AB90" s="91" t="e">
        <f>AA90*(1-$AL$3)*#REF!*$AL$4*(E90-D90)*24</f>
        <v>#REF!</v>
      </c>
      <c r="AC90" s="246">
        <f t="shared" si="25"/>
        <v>0</v>
      </c>
      <c r="AD90" s="246">
        <f t="shared" si="26"/>
        <v>0</v>
      </c>
      <c r="AE90" s="246">
        <f t="shared" si="27"/>
        <v>0</v>
      </c>
      <c r="AF90" s="91" t="e">
        <f>IF(OR($V90=#REF!,$V90=$AH$4),($AA89-$AA90)*(1-$AL$3)*(E90-D90)*24*#REF!*$AL$4,0)</f>
        <v>#REF!</v>
      </c>
    </row>
    <row r="91" ht="14.25" spans="1:32">
      <c r="A91" s="240">
        <f t="shared" si="28"/>
        <v>43449</v>
      </c>
      <c r="B91" s="235">
        <v>0.708333333333333</v>
      </c>
      <c r="C91" s="236" t="s">
        <v>26</v>
      </c>
      <c r="D91" s="237">
        <f t="shared" si="17"/>
        <v>43449.7083333333</v>
      </c>
      <c r="E91" s="237">
        <f t="shared" si="18"/>
        <v>43449.7916666667</v>
      </c>
      <c r="F91" s="238" t="e">
        <f>SUMPRODUCT(('6烧主抽电耗'!$A$3:$A$96=$A91)*('6烧主抽电耗'!$D$3:$D$96=$C91),'6烧主抽电耗'!$E$3:$E$96)</f>
        <v>#VALUE!</v>
      </c>
      <c r="G91" s="237" t="e">
        <f t="shared" si="19"/>
        <v>#VALUE!</v>
      </c>
      <c r="H91" s="239"/>
      <c r="I91" s="239"/>
      <c r="J91" s="239" t="str">
        <f>IF(_cuofeng5_month_day!A89="","",_cuofeng5_month_day!A89)</f>
        <v/>
      </c>
      <c r="K91" s="239" t="str">
        <f>IF(_cuofeng5_month_day!B89="","",_cuofeng5_month_day!B89)</f>
        <v/>
      </c>
      <c r="L91" s="238">
        <f>IFERROR(SUMPRODUCT((_5shaozhuchou_month_day!$A$2:$A$899&gt;=D91)*(_5shaozhuchou_month_day!$A$2:$A$899&lt;E91),_5shaozhuchou_month_day!$Y$2:$Y$899)/SUMPRODUCT((_5shaozhuchou_month_day!$A$2:$A$899&gt;=D91)*(_5shaozhuchou_month_day!$A$2:$A$899&lt;E91)),0)</f>
        <v>0</v>
      </c>
      <c r="M91" s="238" t="e">
        <f>L91*(1-$AL$3)*#REF!*$AL$4*(E91-D91)*24</f>
        <v>#REF!</v>
      </c>
      <c r="N91" s="246">
        <f t="shared" si="20"/>
        <v>0</v>
      </c>
      <c r="O91" s="246">
        <f t="shared" si="21"/>
        <v>0</v>
      </c>
      <c r="P91" s="246">
        <f t="shared" si="22"/>
        <v>0</v>
      </c>
      <c r="Q91" s="91" t="e">
        <f>IF(OR($B91=#REF!,$B90=$AH$4),($L90-$L91)*(1-$AL$3)*(E91-D91)*24*#REF!*$AL$4,0)</f>
        <v>#REF!</v>
      </c>
      <c r="U91" s="240">
        <f t="shared" si="23"/>
        <v>43449</v>
      </c>
      <c r="V91" s="235">
        <f t="shared" si="24"/>
        <v>0.708333333333333</v>
      </c>
      <c r="W91" s="243"/>
      <c r="X91" s="243"/>
      <c r="Y91" s="239" t="str">
        <f>IF(_cuofeng6_month_day!A89="","",_cuofeng6_month_day!A89)</f>
        <v/>
      </c>
      <c r="Z91" s="239" t="str">
        <f>IF(_cuofeng6_month_day!B89="","",_cuofeng6_month_day!B89)</f>
        <v/>
      </c>
      <c r="AA91" s="91"/>
      <c r="AB91" s="91" t="e">
        <f>AA91*(1-$AL$3)*#REF!*$AL$4*(E91-D91)*24</f>
        <v>#REF!</v>
      </c>
      <c r="AC91" s="246">
        <f t="shared" si="25"/>
        <v>0</v>
      </c>
      <c r="AD91" s="246">
        <f t="shared" si="26"/>
        <v>0</v>
      </c>
      <c r="AE91" s="246">
        <f t="shared" si="27"/>
        <v>0</v>
      </c>
      <c r="AF91" s="91" t="e">
        <f>IF(OR($V91=#REF!,$V91=$AH$4),($AA90-$AA91)*(1-$AL$3)*(E91-D91)*24*#REF!*$AL$4,0)</f>
        <v>#REF!</v>
      </c>
    </row>
    <row r="92" ht="14.25" spans="1:32">
      <c r="A92" s="240">
        <f t="shared" si="28"/>
        <v>43449</v>
      </c>
      <c r="B92" s="235">
        <v>0.791666666666667</v>
      </c>
      <c r="C92" s="236" t="s">
        <v>26</v>
      </c>
      <c r="D92" s="237">
        <f t="shared" si="17"/>
        <v>43449.7916666667</v>
      </c>
      <c r="E92" s="237">
        <f t="shared" si="18"/>
        <v>43449.9166666667</v>
      </c>
      <c r="F92" s="238" t="e">
        <f>SUMPRODUCT(('6烧主抽电耗'!$A$3:$A$96=$A92)*('6烧主抽电耗'!$D$3:$D$96=$C92),'6烧主抽电耗'!$E$3:$E$96)</f>
        <v>#VALUE!</v>
      </c>
      <c r="G92" s="237" t="e">
        <f t="shared" si="19"/>
        <v>#VALUE!</v>
      </c>
      <c r="H92" s="239"/>
      <c r="I92" s="239"/>
      <c r="J92" s="239" t="str">
        <f>IF(_cuofeng5_month_day!A90="","",_cuofeng5_month_day!A90)</f>
        <v/>
      </c>
      <c r="K92" s="239" t="str">
        <f>IF(_cuofeng5_month_day!B90="","",_cuofeng5_month_day!B90)</f>
        <v/>
      </c>
      <c r="L92" s="238">
        <f>IFERROR(SUMPRODUCT((_5shaozhuchou_month_day!$A$2:$A$899&gt;=D92)*(_5shaozhuchou_month_day!$A$2:$A$899&lt;E92),_5shaozhuchou_month_day!$Y$2:$Y$899)/SUMPRODUCT((_5shaozhuchou_month_day!$A$2:$A$899&gt;=D92)*(_5shaozhuchou_month_day!$A$2:$A$899&lt;E92)),0)</f>
        <v>0</v>
      </c>
      <c r="M92" s="238" t="e">
        <f>L92*(1-$AL$3)*#REF!*$AL$4*(E92-D92)*24</f>
        <v>#REF!</v>
      </c>
      <c r="N92" s="246">
        <f t="shared" si="20"/>
        <v>0</v>
      </c>
      <c r="O92" s="246">
        <f t="shared" si="21"/>
        <v>0</v>
      </c>
      <c r="P92" s="246">
        <f t="shared" si="22"/>
        <v>0</v>
      </c>
      <c r="Q92" s="91" t="e">
        <f>IF(OR($B92=#REF!,$B91=$AH$4),($L91-$L92)*(1-$AL$3)*(E92-D92)*24*#REF!*$AL$4,0)</f>
        <v>#REF!</v>
      </c>
      <c r="U92" s="240">
        <f t="shared" si="23"/>
        <v>43449</v>
      </c>
      <c r="V92" s="235">
        <f t="shared" si="24"/>
        <v>0.791666666666667</v>
      </c>
      <c r="W92" s="243"/>
      <c r="X92" s="243"/>
      <c r="Y92" s="239" t="str">
        <f>IF(_cuofeng6_month_day!A90="","",_cuofeng6_month_day!A90)</f>
        <v/>
      </c>
      <c r="Z92" s="239" t="str">
        <f>IF(_cuofeng6_month_day!B90="","",_cuofeng6_month_day!B90)</f>
        <v/>
      </c>
      <c r="AA92" s="91"/>
      <c r="AB92" s="91" t="e">
        <f>AA92*(1-$AL$3)*#REF!*$AL$4*(E92-D92)*24</f>
        <v>#REF!</v>
      </c>
      <c r="AC92" s="246">
        <f t="shared" si="25"/>
        <v>0</v>
      </c>
      <c r="AD92" s="246">
        <f t="shared" si="26"/>
        <v>0</v>
      </c>
      <c r="AE92" s="246">
        <f t="shared" si="27"/>
        <v>0</v>
      </c>
      <c r="AF92" s="91" t="e">
        <f>IF(OR($V92=#REF!,$V92=$AH$4),($AA91-$AA92)*(1-$AL$3)*(E92-D92)*24*#REF!*$AL$4,0)</f>
        <v>#REF!</v>
      </c>
    </row>
    <row r="93" ht="14.25" spans="1:32">
      <c r="A93" s="242">
        <f t="shared" si="28"/>
        <v>43449</v>
      </c>
      <c r="B93" s="235">
        <v>0.916666666666667</v>
      </c>
      <c r="C93" s="236" t="s">
        <v>26</v>
      </c>
      <c r="D93" s="237">
        <f t="shared" si="17"/>
        <v>43449.9166666667</v>
      </c>
      <c r="E93" s="237">
        <f t="shared" si="18"/>
        <v>43450</v>
      </c>
      <c r="F93" s="238" t="e">
        <f>SUMPRODUCT(('6烧主抽电耗'!$A$3:$A$96=$A93)*('6烧主抽电耗'!$D$3:$D$96=$C93),'6烧主抽电耗'!$E$3:$E$96)</f>
        <v>#VALUE!</v>
      </c>
      <c r="G93" s="237" t="e">
        <f t="shared" si="19"/>
        <v>#VALUE!</v>
      </c>
      <c r="H93" s="239"/>
      <c r="I93" s="239"/>
      <c r="J93" s="239" t="str">
        <f>IF(_cuofeng5_month_day!A91="","",_cuofeng5_month_day!A91)</f>
        <v/>
      </c>
      <c r="K93" s="239" t="str">
        <f>IF(_cuofeng5_month_day!B91="","",_cuofeng5_month_day!B91)</f>
        <v/>
      </c>
      <c r="L93" s="238">
        <f>IFERROR(SUMPRODUCT((_5shaozhuchou_month_day!$A$2:$A$899&gt;=D93)*(_5shaozhuchou_month_day!$A$2:$A$899&lt;E93),_5shaozhuchou_month_day!$Y$2:$Y$899)/SUMPRODUCT((_5shaozhuchou_month_day!$A$2:$A$899&gt;=D93)*(_5shaozhuchou_month_day!$A$2:$A$899&lt;E93)),0)</f>
        <v>0</v>
      </c>
      <c r="M93" s="238" t="e">
        <f>L93*(1-$AL$3)*#REF!*$AL$4*(E93-D93)*24</f>
        <v>#REF!</v>
      </c>
      <c r="N93" s="246">
        <f t="shared" si="20"/>
        <v>0</v>
      </c>
      <c r="O93" s="246">
        <f t="shared" si="21"/>
        <v>0</v>
      </c>
      <c r="P93" s="246">
        <f t="shared" si="22"/>
        <v>0</v>
      </c>
      <c r="Q93" s="91" t="e">
        <f>IF(OR($B93=#REF!,$B92=$AH$4),($L92-$L93)*(1-$AL$3)*(E93-D93)*24*#REF!*$AL$4,0)</f>
        <v>#REF!</v>
      </c>
      <c r="U93" s="242">
        <f t="shared" si="23"/>
        <v>43449</v>
      </c>
      <c r="V93" s="235">
        <f t="shared" si="24"/>
        <v>0.916666666666667</v>
      </c>
      <c r="W93" s="243"/>
      <c r="X93" s="243"/>
      <c r="Y93" s="239" t="str">
        <f>IF(_cuofeng6_month_day!A91="","",_cuofeng6_month_day!A91)</f>
        <v/>
      </c>
      <c r="Z93" s="239" t="str">
        <f>IF(_cuofeng6_month_day!B91="","",_cuofeng6_month_day!B91)</f>
        <v/>
      </c>
      <c r="AA93" s="91"/>
      <c r="AB93" s="91" t="e">
        <f>AA93*(1-$AL$3)*#REF!*$AL$4*(E93-D93)*24</f>
        <v>#REF!</v>
      </c>
      <c r="AC93" s="246">
        <f t="shared" si="25"/>
        <v>0</v>
      </c>
      <c r="AD93" s="246">
        <f t="shared" si="26"/>
        <v>0</v>
      </c>
      <c r="AE93" s="246">
        <f t="shared" si="27"/>
        <v>0</v>
      </c>
      <c r="AF93" s="91" t="e">
        <f>IF(OR($V93=#REF!,$V93=$AH$4),($AA92-$AA93)*(1-$AL$3)*(E93-D93)*24*#REF!*$AL$4,0)</f>
        <v>#REF!</v>
      </c>
    </row>
    <row r="94" ht="14.25" spans="1:32">
      <c r="A94" s="234">
        <f>A88+1</f>
        <v>43450</v>
      </c>
      <c r="B94" s="235">
        <v>0</v>
      </c>
      <c r="C94" s="236" t="s">
        <v>24</v>
      </c>
      <c r="D94" s="237">
        <f t="shared" si="17"/>
        <v>43450</v>
      </c>
      <c r="E94" s="237">
        <f t="shared" si="18"/>
        <v>43450.3333333333</v>
      </c>
      <c r="F94" s="238" t="e">
        <f>SUMPRODUCT(('6烧主抽电耗'!$A$3:$A$96=$A94)*('6烧主抽电耗'!$D$3:$D$96=$C94),'6烧主抽电耗'!$E$3:$E$96)</f>
        <v>#VALUE!</v>
      </c>
      <c r="G94" s="237" t="e">
        <f t="shared" si="19"/>
        <v>#VALUE!</v>
      </c>
      <c r="H94" s="239"/>
      <c r="I94" s="239"/>
      <c r="J94" s="239" t="str">
        <f>IF(_cuofeng5_month_day!A92="","",_cuofeng5_month_day!A92)</f>
        <v/>
      </c>
      <c r="K94" s="239" t="str">
        <f>IF(_cuofeng5_month_day!B92="","",_cuofeng5_month_day!B92)</f>
        <v/>
      </c>
      <c r="L94" s="238">
        <f>IFERROR(SUMPRODUCT((_5shaozhuchou_month_day!$A$2:$A$899&gt;=D94)*(_5shaozhuchou_month_day!$A$2:$A$899&lt;E94),_5shaozhuchou_month_day!$Y$2:$Y$899)/SUMPRODUCT((_5shaozhuchou_month_day!$A$2:$A$899&gt;=D94)*(_5shaozhuchou_month_day!$A$2:$A$899&lt;E94)),0)</f>
        <v>0</v>
      </c>
      <c r="M94" s="238" t="e">
        <f>L94*(1-$AL$3)*#REF!*$AL$4*(E94-D94)*24</f>
        <v>#REF!</v>
      </c>
      <c r="N94" s="246">
        <f t="shared" si="20"/>
        <v>0</v>
      </c>
      <c r="O94" s="246">
        <f t="shared" si="21"/>
        <v>0</v>
      </c>
      <c r="P94" s="246">
        <f t="shared" si="22"/>
        <v>0</v>
      </c>
      <c r="Q94" s="91" t="e">
        <f>IF(OR($B94=#REF!,$B93=$AH$4),($L93-$L94)*(1-$AL$3)*(E94-D94)*24*#REF!*$AL$4,0)</f>
        <v>#REF!</v>
      </c>
      <c r="U94" s="234">
        <f t="shared" si="23"/>
        <v>43450</v>
      </c>
      <c r="V94" s="235">
        <f t="shared" si="24"/>
        <v>0</v>
      </c>
      <c r="W94" s="243"/>
      <c r="X94" s="243"/>
      <c r="Y94" s="243" t="str">
        <f>IF(_cuofeng6_month_day!A92="","",_cuofeng6_month_day!A92)</f>
        <v/>
      </c>
      <c r="Z94" s="243" t="str">
        <f>IF(_cuofeng6_month_day!B92="","",_cuofeng6_month_day!B92)</f>
        <v/>
      </c>
      <c r="AA94" s="91"/>
      <c r="AB94" s="91" t="e">
        <f>AA94*(1-$AL$3)*#REF!*$AL$4*(E94-D94)*24</f>
        <v>#REF!</v>
      </c>
      <c r="AC94" s="246">
        <f t="shared" si="25"/>
        <v>0</v>
      </c>
      <c r="AD94" s="246">
        <f t="shared" si="26"/>
        <v>0</v>
      </c>
      <c r="AE94" s="246">
        <f t="shared" si="27"/>
        <v>0</v>
      </c>
      <c r="AF94" s="91" t="e">
        <f>IF(OR($V94=#REF!,$V94=$AH$4),($AA93-$AA94)*(1-$AL$3)*(E94-D94)*24*#REF!*$AL$4,0)</f>
        <v>#REF!</v>
      </c>
    </row>
    <row r="95" ht="14.25" spans="1:32">
      <c r="A95" s="240">
        <f>A94</f>
        <v>43450</v>
      </c>
      <c r="B95" s="235">
        <v>0.333333333333333</v>
      </c>
      <c r="C95" s="236" t="s">
        <v>24</v>
      </c>
      <c r="D95" s="237">
        <f t="shared" si="17"/>
        <v>43450.3333333333</v>
      </c>
      <c r="E95" s="237">
        <f t="shared" si="18"/>
        <v>43450.5833333333</v>
      </c>
      <c r="F95" s="238" t="e">
        <f>SUMPRODUCT(('6烧主抽电耗'!$A$3:$A$96=$A95)*('6烧主抽电耗'!$D$3:$D$96=$C95),'6烧主抽电耗'!$E$3:$E$96)</f>
        <v>#VALUE!</v>
      </c>
      <c r="G95" s="237" t="e">
        <f t="shared" si="19"/>
        <v>#VALUE!</v>
      </c>
      <c r="H95" s="239"/>
      <c r="I95" s="239"/>
      <c r="J95" s="239" t="str">
        <f>IF(_cuofeng5_month_day!A93="","",_cuofeng5_month_day!A93)</f>
        <v/>
      </c>
      <c r="K95" s="239" t="str">
        <f>IF(_cuofeng5_month_day!B93="","",_cuofeng5_month_day!B93)</f>
        <v/>
      </c>
      <c r="L95" s="238">
        <f>IFERROR(SUMPRODUCT((_5shaozhuchou_month_day!$A$2:$A$899&gt;=D95)*(_5shaozhuchou_month_day!$A$2:$A$899&lt;E95),_5shaozhuchou_month_day!$Y$2:$Y$899)/SUMPRODUCT((_5shaozhuchou_month_day!$A$2:$A$899&gt;=D95)*(_5shaozhuchou_month_day!$A$2:$A$899&lt;E95)),0)</f>
        <v>0</v>
      </c>
      <c r="M95" s="238" t="e">
        <f>L95*(1-$AL$3)*#REF!*$AL$4*(E95-D95)*24</f>
        <v>#REF!</v>
      </c>
      <c r="N95" s="246">
        <f t="shared" si="20"/>
        <v>0</v>
      </c>
      <c r="O95" s="246">
        <f t="shared" si="21"/>
        <v>0</v>
      </c>
      <c r="P95" s="246">
        <f t="shared" si="22"/>
        <v>0</v>
      </c>
      <c r="Q95" s="91" t="e">
        <f>IF(OR($B95=#REF!,$B94=$AH$4),($L94-$L95)*(1-$AL$3)*(E95-D95)*24*#REF!*$AL$4,0)</f>
        <v>#REF!</v>
      </c>
      <c r="U95" s="240">
        <f t="shared" si="23"/>
        <v>43450</v>
      </c>
      <c r="V95" s="235">
        <f t="shared" si="24"/>
        <v>0.333333333333333</v>
      </c>
      <c r="W95" s="253"/>
      <c r="X95" s="239"/>
      <c r="Y95" s="243" t="str">
        <f>IF(_cuofeng6_month_day!A93="","",_cuofeng6_month_day!A93)</f>
        <v/>
      </c>
      <c r="Z95" s="243" t="str">
        <f>IF(_cuofeng6_month_day!B93="","",_cuofeng6_month_day!B93)</f>
        <v/>
      </c>
      <c r="AA95" s="91"/>
      <c r="AB95" s="91" t="e">
        <f>AA95*(1-$AL$3)*#REF!*$AL$4*(E95-D95)*24</f>
        <v>#REF!</v>
      </c>
      <c r="AC95" s="246">
        <f t="shared" si="25"/>
        <v>0</v>
      </c>
      <c r="AD95" s="246">
        <f t="shared" si="26"/>
        <v>0</v>
      </c>
      <c r="AE95" s="246">
        <f t="shared" si="27"/>
        <v>0</v>
      </c>
      <c r="AF95" s="91" t="e">
        <f>IF(OR($V95=#REF!,$V95=$AH$4),($AA94-$AA95)*(1-$AL$3)*(E95-D95)*24*#REF!*$AL$4,0)</f>
        <v>#REF!</v>
      </c>
    </row>
    <row r="96" ht="14.25" spans="1:32">
      <c r="A96" s="240">
        <f t="shared" si="28"/>
        <v>43450</v>
      </c>
      <c r="B96" s="235">
        <v>0.583333333333333</v>
      </c>
      <c r="C96" s="236" t="s">
        <v>25</v>
      </c>
      <c r="D96" s="237">
        <f t="shared" si="17"/>
        <v>43450.5833333333</v>
      </c>
      <c r="E96" s="237">
        <f t="shared" si="18"/>
        <v>43450.7083333333</v>
      </c>
      <c r="F96" s="238" t="e">
        <f>SUMPRODUCT(('6烧主抽电耗'!$A$3:$A$96=$A96)*('6烧主抽电耗'!$D$3:$D$96=$C96),'6烧主抽电耗'!$E$3:$E$96)</f>
        <v>#VALUE!</v>
      </c>
      <c r="G96" s="237" t="e">
        <f t="shared" si="19"/>
        <v>#VALUE!</v>
      </c>
      <c r="H96" s="239"/>
      <c r="I96" s="239"/>
      <c r="J96" s="239" t="str">
        <f>IF(_cuofeng5_month_day!A94="","",_cuofeng5_month_day!A94)</f>
        <v/>
      </c>
      <c r="K96" s="239" t="str">
        <f>IF(_cuofeng5_month_day!B94="","",_cuofeng5_month_day!B94)</f>
        <v/>
      </c>
      <c r="L96" s="238">
        <f>IFERROR(SUMPRODUCT((_5shaozhuchou_month_day!$A$2:$A$899&gt;=D96)*(_5shaozhuchou_month_day!$A$2:$A$899&lt;E96),_5shaozhuchou_month_day!$Y$2:$Y$899)/SUMPRODUCT((_5shaozhuchou_month_day!$A$2:$A$899&gt;=D96)*(_5shaozhuchou_month_day!$A$2:$A$899&lt;E96)),0)</f>
        <v>0</v>
      </c>
      <c r="M96" s="238" t="e">
        <f>L96*(1-$AL$3)*#REF!*$AL$4*(E96-D96)*24</f>
        <v>#REF!</v>
      </c>
      <c r="N96" s="246">
        <f t="shared" si="20"/>
        <v>0</v>
      </c>
      <c r="O96" s="246">
        <f t="shared" si="21"/>
        <v>0</v>
      </c>
      <c r="P96" s="246">
        <f t="shared" si="22"/>
        <v>0</v>
      </c>
      <c r="Q96" s="91" t="e">
        <f>IF(OR($B96=#REF!,$B95=$AH$4),($L95-$L96)*(1-$AL$3)*(E96-D96)*24*#REF!*$AL$4,0)</f>
        <v>#REF!</v>
      </c>
      <c r="U96" s="240">
        <f t="shared" si="23"/>
        <v>43450</v>
      </c>
      <c r="V96" s="235">
        <f t="shared" si="24"/>
        <v>0.583333333333333</v>
      </c>
      <c r="W96" s="243"/>
      <c r="X96" s="243"/>
      <c r="Y96" s="243" t="str">
        <f>IF(_cuofeng6_month_day!A94="","",_cuofeng6_month_day!A94)</f>
        <v/>
      </c>
      <c r="Z96" s="243" t="str">
        <f>IF(_cuofeng6_month_day!B94="","",_cuofeng6_month_day!B94)</f>
        <v/>
      </c>
      <c r="AA96" s="91"/>
      <c r="AB96" s="91" t="e">
        <f>AA96*(1-$AL$3)*#REF!*$AL$4*(E96-D96)*24</f>
        <v>#REF!</v>
      </c>
      <c r="AC96" s="246">
        <f t="shared" si="25"/>
        <v>0</v>
      </c>
      <c r="AD96" s="246">
        <f t="shared" si="26"/>
        <v>0</v>
      </c>
      <c r="AE96" s="246">
        <f t="shared" si="27"/>
        <v>0</v>
      </c>
      <c r="AF96" s="91" t="e">
        <f>IF(OR($V96=#REF!,$V96=$AH$4),($AA95-$AA96)*(1-$AL$3)*(E96-D96)*24*#REF!*$AL$4,0)</f>
        <v>#REF!</v>
      </c>
    </row>
    <row r="97" ht="14.25" spans="1:32">
      <c r="A97" s="240">
        <f t="shared" si="28"/>
        <v>43450</v>
      </c>
      <c r="B97" s="235">
        <v>0.708333333333333</v>
      </c>
      <c r="C97" s="236" t="s">
        <v>26</v>
      </c>
      <c r="D97" s="237">
        <f t="shared" si="17"/>
        <v>43450.7083333333</v>
      </c>
      <c r="E97" s="237">
        <f t="shared" si="18"/>
        <v>43450.7916666667</v>
      </c>
      <c r="F97" s="238" t="e">
        <f>SUMPRODUCT(('6烧主抽电耗'!$A$3:$A$96=$A97)*('6烧主抽电耗'!$D$3:$D$96=$C97),'6烧主抽电耗'!$E$3:$E$96)</f>
        <v>#VALUE!</v>
      </c>
      <c r="G97" s="237" t="e">
        <f t="shared" si="19"/>
        <v>#VALUE!</v>
      </c>
      <c r="H97" s="239"/>
      <c r="I97" s="239"/>
      <c r="J97" s="239" t="str">
        <f>IF(_cuofeng5_month_day!A95="","",_cuofeng5_month_day!A95)</f>
        <v/>
      </c>
      <c r="K97" s="239" t="str">
        <f>IF(_cuofeng5_month_day!B95="","",_cuofeng5_month_day!B95)</f>
        <v/>
      </c>
      <c r="L97" s="238">
        <f>IFERROR(SUMPRODUCT((_5shaozhuchou_month_day!$A$2:$A$899&gt;=D97)*(_5shaozhuchou_month_day!$A$2:$A$899&lt;E97),_5shaozhuchou_month_day!$Y$2:$Y$899)/SUMPRODUCT((_5shaozhuchou_month_day!$A$2:$A$899&gt;=D97)*(_5shaozhuchou_month_day!$A$2:$A$899&lt;E97)),0)</f>
        <v>0</v>
      </c>
      <c r="M97" s="238" t="e">
        <f>L97*(1-$AL$3)*#REF!*$AL$4*(E97-D97)*24</f>
        <v>#REF!</v>
      </c>
      <c r="N97" s="246">
        <f t="shared" si="20"/>
        <v>0</v>
      </c>
      <c r="O97" s="246">
        <f t="shared" si="21"/>
        <v>0</v>
      </c>
      <c r="P97" s="246">
        <f t="shared" si="22"/>
        <v>0</v>
      </c>
      <c r="Q97" s="91" t="e">
        <f>IF(OR($B97=#REF!,$B96=$AH$4),($L96-$L97)*(1-$AL$3)*(E97-D97)*24*#REF!*$AL$4,0)</f>
        <v>#REF!</v>
      </c>
      <c r="U97" s="240">
        <f t="shared" si="23"/>
        <v>43450</v>
      </c>
      <c r="V97" s="235">
        <f t="shared" si="24"/>
        <v>0.708333333333333</v>
      </c>
      <c r="W97" s="243"/>
      <c r="X97" s="243"/>
      <c r="Y97" s="243" t="str">
        <f>IF(_cuofeng6_month_day!A95="","",_cuofeng6_month_day!A95)</f>
        <v/>
      </c>
      <c r="Z97" s="243" t="str">
        <f>IF(_cuofeng6_month_day!B95="","",_cuofeng6_month_day!B95)</f>
        <v/>
      </c>
      <c r="AA97" s="91"/>
      <c r="AB97" s="91" t="e">
        <f>AA97*(1-$AL$3)*#REF!*$AL$4*(E97-D97)*24</f>
        <v>#REF!</v>
      </c>
      <c r="AC97" s="246">
        <f t="shared" si="25"/>
        <v>0</v>
      </c>
      <c r="AD97" s="246">
        <f t="shared" si="26"/>
        <v>0</v>
      </c>
      <c r="AE97" s="246">
        <f t="shared" si="27"/>
        <v>0</v>
      </c>
      <c r="AF97" s="91" t="e">
        <f>IF(OR($V97=#REF!,$V97=$AH$4),($AA96-$AA97)*(1-$AL$3)*(E97-D97)*24*#REF!*$AL$4,0)</f>
        <v>#REF!</v>
      </c>
    </row>
    <row r="98" ht="14.25" spans="1:32">
      <c r="A98" s="240">
        <f t="shared" si="28"/>
        <v>43450</v>
      </c>
      <c r="B98" s="235">
        <v>0.791666666666667</v>
      </c>
      <c r="C98" s="236" t="s">
        <v>26</v>
      </c>
      <c r="D98" s="237">
        <f t="shared" si="17"/>
        <v>43450.7916666667</v>
      </c>
      <c r="E98" s="237">
        <f t="shared" si="18"/>
        <v>43450.9166666667</v>
      </c>
      <c r="F98" s="238" t="e">
        <f>SUMPRODUCT(('6烧主抽电耗'!$A$3:$A$96=$A98)*('6烧主抽电耗'!$D$3:$D$96=$C98),'6烧主抽电耗'!$E$3:$E$96)</f>
        <v>#VALUE!</v>
      </c>
      <c r="G98" s="237" t="e">
        <f t="shared" si="19"/>
        <v>#VALUE!</v>
      </c>
      <c r="H98" s="239"/>
      <c r="I98" s="239"/>
      <c r="J98" s="239" t="str">
        <f>IF(_cuofeng5_month_day!A96="","",_cuofeng5_month_day!A96)</f>
        <v/>
      </c>
      <c r="K98" s="239" t="str">
        <f>IF(_cuofeng5_month_day!B96="","",_cuofeng5_month_day!B96)</f>
        <v/>
      </c>
      <c r="L98" s="238">
        <f>IFERROR(SUMPRODUCT((_5shaozhuchou_month_day!$A$2:$A$899&gt;=D98)*(_5shaozhuchou_month_day!$A$2:$A$899&lt;E98),_5shaozhuchou_month_day!$Y$2:$Y$899)/SUMPRODUCT((_5shaozhuchou_month_day!$A$2:$A$899&gt;=D98)*(_5shaozhuchou_month_day!$A$2:$A$899&lt;E98)),0)</f>
        <v>0</v>
      </c>
      <c r="M98" s="238" t="e">
        <f>L98*(1-$AL$3)*#REF!*$AL$4*(E98-D98)*24</f>
        <v>#REF!</v>
      </c>
      <c r="N98" s="246">
        <f t="shared" si="20"/>
        <v>0</v>
      </c>
      <c r="O98" s="246">
        <f t="shared" si="21"/>
        <v>0</v>
      </c>
      <c r="P98" s="246">
        <f t="shared" si="22"/>
        <v>0</v>
      </c>
      <c r="Q98" s="91" t="e">
        <f>IF(OR($B98=#REF!,$B97=$AH$4),($L97-$L98)*(1-$AL$3)*(E98-D98)*24*#REF!*$AL$4,0)</f>
        <v>#REF!</v>
      </c>
      <c r="U98" s="240">
        <f t="shared" si="23"/>
        <v>43450</v>
      </c>
      <c r="V98" s="235">
        <f t="shared" si="24"/>
        <v>0.791666666666667</v>
      </c>
      <c r="W98" s="243"/>
      <c r="X98" s="243"/>
      <c r="Y98" s="243" t="str">
        <f>IF(_cuofeng6_month_day!A96="","",_cuofeng6_month_day!A96)</f>
        <v/>
      </c>
      <c r="Z98" s="243" t="str">
        <f>IF(_cuofeng6_month_day!B96="","",_cuofeng6_month_day!B96)</f>
        <v/>
      </c>
      <c r="AA98" s="91"/>
      <c r="AB98" s="91" t="e">
        <f>AA98*(1-$AL$3)*#REF!*$AL$4*(E98-D98)*24</f>
        <v>#REF!</v>
      </c>
      <c r="AC98" s="246">
        <f t="shared" si="25"/>
        <v>0</v>
      </c>
      <c r="AD98" s="246">
        <f t="shared" si="26"/>
        <v>0</v>
      </c>
      <c r="AE98" s="246">
        <f t="shared" si="27"/>
        <v>0</v>
      </c>
      <c r="AF98" s="91" t="e">
        <f>IF(OR($V98=#REF!,$V98=$AH$4),($AA97-$AA98)*(1-$AL$3)*(E98-D98)*24*#REF!*$AL$4,0)</f>
        <v>#REF!</v>
      </c>
    </row>
    <row r="99" ht="14.25" spans="1:32">
      <c r="A99" s="242">
        <f t="shared" si="28"/>
        <v>43450</v>
      </c>
      <c r="B99" s="235">
        <v>0.916666666666667</v>
      </c>
      <c r="C99" s="236" t="s">
        <v>26</v>
      </c>
      <c r="D99" s="237">
        <f t="shared" si="17"/>
        <v>43450.9166666667</v>
      </c>
      <c r="E99" s="237">
        <f t="shared" si="18"/>
        <v>43451</v>
      </c>
      <c r="F99" s="238" t="e">
        <f>SUMPRODUCT(('6烧主抽电耗'!$A$3:$A$96=$A99)*('6烧主抽电耗'!$D$3:$D$96=$C99),'6烧主抽电耗'!$E$3:$E$96)</f>
        <v>#VALUE!</v>
      </c>
      <c r="G99" s="237" t="e">
        <f t="shared" si="19"/>
        <v>#VALUE!</v>
      </c>
      <c r="H99" s="239"/>
      <c r="I99" s="239"/>
      <c r="J99" s="239" t="str">
        <f>IF(_cuofeng5_month_day!A97="","",_cuofeng5_month_day!A97)</f>
        <v/>
      </c>
      <c r="K99" s="239" t="str">
        <f>IF(_cuofeng5_month_day!B97="","",_cuofeng5_month_day!B97)</f>
        <v/>
      </c>
      <c r="L99" s="238">
        <f>IFERROR(SUMPRODUCT((_5shaozhuchou_month_day!$A$2:$A$899&gt;=D99)*(_5shaozhuchou_month_day!$A$2:$A$899&lt;E99),_5shaozhuchou_month_day!$Y$2:$Y$899)/SUMPRODUCT((_5shaozhuchou_month_day!$A$2:$A$899&gt;=D99)*(_5shaozhuchou_month_day!$A$2:$A$899&lt;E99)),0)</f>
        <v>0</v>
      </c>
      <c r="M99" s="238" t="e">
        <f>L99*(1-$AL$3)*#REF!*$AL$4*(E99-D99)*24</f>
        <v>#REF!</v>
      </c>
      <c r="N99" s="246">
        <f t="shared" si="20"/>
        <v>0</v>
      </c>
      <c r="O99" s="246">
        <f t="shared" si="21"/>
        <v>0</v>
      </c>
      <c r="P99" s="246">
        <f t="shared" si="22"/>
        <v>0</v>
      </c>
      <c r="Q99" s="91" t="e">
        <f>IF(OR($B99=#REF!,$B98=$AH$4),($L98-$L99)*(1-$AL$3)*(E99-D99)*24*#REF!*$AL$4,0)</f>
        <v>#REF!</v>
      </c>
      <c r="U99" s="242">
        <f t="shared" si="23"/>
        <v>43450</v>
      </c>
      <c r="V99" s="235">
        <f t="shared" si="24"/>
        <v>0.916666666666667</v>
      </c>
      <c r="W99" s="243"/>
      <c r="X99" s="243"/>
      <c r="Y99" s="243" t="str">
        <f>IF(_cuofeng6_month_day!A97="","",_cuofeng6_month_day!A97)</f>
        <v/>
      </c>
      <c r="Z99" s="243" t="str">
        <f>IF(_cuofeng6_month_day!B97="","",_cuofeng6_month_day!B97)</f>
        <v/>
      </c>
      <c r="AA99" s="91"/>
      <c r="AB99" s="91" t="e">
        <f>AA99*(1-$AL$3)*#REF!*$AL$4*(E99-D99)*24</f>
        <v>#REF!</v>
      </c>
      <c r="AC99" s="246">
        <f t="shared" si="25"/>
        <v>0</v>
      </c>
      <c r="AD99" s="246">
        <f t="shared" si="26"/>
        <v>0</v>
      </c>
      <c r="AE99" s="246">
        <f t="shared" si="27"/>
        <v>0</v>
      </c>
      <c r="AF99" s="91" t="e">
        <f>IF(OR($V99=#REF!,$V99=$AH$4),($AA98-$AA99)*(1-$AL$3)*(E99-D99)*24*#REF!*$AL$4,0)</f>
        <v>#REF!</v>
      </c>
    </row>
    <row r="100" ht="14.25" spans="1:32">
      <c r="A100" s="234">
        <f>A94+1</f>
        <v>43451</v>
      </c>
      <c r="B100" s="235">
        <v>0</v>
      </c>
      <c r="C100" s="236" t="s">
        <v>24</v>
      </c>
      <c r="D100" s="237">
        <f t="shared" ref="D100:D131" si="29">A100+B100</f>
        <v>43451</v>
      </c>
      <c r="E100" s="237">
        <f t="shared" ref="E100:E131" si="30">D101</f>
        <v>43451.3333333333</v>
      </c>
      <c r="F100" s="238" t="e">
        <f>SUMPRODUCT(('6烧主抽电耗'!$A$3:$A$96=$A100)*('6烧主抽电耗'!$D$3:$D$96=$C100),'6烧主抽电耗'!$E$3:$E$96)</f>
        <v>#VALUE!</v>
      </c>
      <c r="G100" s="237" t="e">
        <f t="shared" si="19"/>
        <v>#VALUE!</v>
      </c>
      <c r="H100" s="239"/>
      <c r="I100" s="239"/>
      <c r="J100" s="239" t="str">
        <f>IF(_cuofeng5_month_day!A98="","",_cuofeng5_month_day!A98)</f>
        <v/>
      </c>
      <c r="K100" s="239" t="str">
        <f>IF(_cuofeng5_month_day!B98="","",_cuofeng5_month_day!B98)</f>
        <v/>
      </c>
      <c r="L100" s="238">
        <f>IFERROR(SUMPRODUCT((_5shaozhuchou_month_day!$A$2:$A$899&gt;=D100)*(_5shaozhuchou_month_day!$A$2:$A$899&lt;E100),_5shaozhuchou_month_day!$Y$2:$Y$899)/SUMPRODUCT((_5shaozhuchou_month_day!$A$2:$A$899&gt;=D100)*(_5shaozhuchou_month_day!$A$2:$A$899&lt;E100)),0)</f>
        <v>0</v>
      </c>
      <c r="M100" s="238" t="e">
        <f>L100*(1-$AL$3)*#REF!*$AL$4*(E100-D100)*24</f>
        <v>#REF!</v>
      </c>
      <c r="N100" s="246">
        <f t="shared" si="20"/>
        <v>0</v>
      </c>
      <c r="O100" s="246">
        <f t="shared" si="21"/>
        <v>0</v>
      </c>
      <c r="P100" s="246">
        <f t="shared" si="22"/>
        <v>0</v>
      </c>
      <c r="Q100" s="91" t="e">
        <f>IF(OR($B100=#REF!,$B99=$AH$4),($L99-$L100)*(1-$AL$3)*(E100-D100)*24*#REF!*$AL$4,0)</f>
        <v>#REF!</v>
      </c>
      <c r="U100" s="234">
        <f t="shared" si="23"/>
        <v>43451</v>
      </c>
      <c r="V100" s="235">
        <f t="shared" si="24"/>
        <v>0</v>
      </c>
      <c r="W100" s="243"/>
      <c r="X100" s="243"/>
      <c r="Y100" s="243" t="str">
        <f>IF(_cuofeng6_month_day!A98="","",_cuofeng6_month_day!A98)</f>
        <v/>
      </c>
      <c r="Z100" s="243" t="str">
        <f>IF(_cuofeng6_month_day!B98="","",_cuofeng6_month_day!B98)</f>
        <v/>
      </c>
      <c r="AA100" s="91"/>
      <c r="AB100" s="91" t="e">
        <f>AA100*(1-$AL$3)*#REF!*$AL$4*(E100-D100)*24</f>
        <v>#REF!</v>
      </c>
      <c r="AC100" s="246">
        <f t="shared" si="25"/>
        <v>0</v>
      </c>
      <c r="AD100" s="246">
        <f t="shared" si="26"/>
        <v>0</v>
      </c>
      <c r="AE100" s="246">
        <f t="shared" si="27"/>
        <v>0</v>
      </c>
      <c r="AF100" s="91" t="e">
        <f>IF(OR($V100=#REF!,$V100=$AH$4),($AA99-$AA100)*(1-$AL$3)*(E100-D100)*24*#REF!*$AL$4,0)</f>
        <v>#REF!</v>
      </c>
    </row>
    <row r="101" ht="14.25" spans="1:32">
      <c r="A101" s="240">
        <f>A100</f>
        <v>43451</v>
      </c>
      <c r="B101" s="235">
        <v>0.333333333333333</v>
      </c>
      <c r="C101" s="236" t="s">
        <v>24</v>
      </c>
      <c r="D101" s="237">
        <f t="shared" si="29"/>
        <v>43451.3333333333</v>
      </c>
      <c r="E101" s="237">
        <f t="shared" si="30"/>
        <v>43451.5833333333</v>
      </c>
      <c r="F101" s="238" t="e">
        <f>SUMPRODUCT(('6烧主抽电耗'!$A$3:$A$96=$A101)*('6烧主抽电耗'!$D$3:$D$96=$C101),'6烧主抽电耗'!$E$3:$E$96)</f>
        <v>#VALUE!</v>
      </c>
      <c r="G101" s="237" t="e">
        <f t="shared" si="19"/>
        <v>#VALUE!</v>
      </c>
      <c r="H101" s="239"/>
      <c r="I101" s="239"/>
      <c r="J101" s="239" t="str">
        <f>IF(_cuofeng5_month_day!A99="","",_cuofeng5_month_day!A99)</f>
        <v/>
      </c>
      <c r="K101" s="239" t="str">
        <f>IF(_cuofeng5_month_day!B99="","",_cuofeng5_month_day!B99)</f>
        <v/>
      </c>
      <c r="L101" s="238">
        <f>IFERROR(SUMPRODUCT((_5shaozhuchou_month_day!$A$2:$A$899&gt;=D101)*(_5shaozhuchou_month_day!$A$2:$A$899&lt;E101),_5shaozhuchou_month_day!$Y$2:$Y$899)/SUMPRODUCT((_5shaozhuchou_month_day!$A$2:$A$899&gt;=D101)*(_5shaozhuchou_month_day!$A$2:$A$899&lt;E101)),0)</f>
        <v>0</v>
      </c>
      <c r="M101" s="238" t="e">
        <f>L101*(1-$AL$3)*#REF!*$AL$4*(E101-D101)*24</f>
        <v>#REF!</v>
      </c>
      <c r="N101" s="246">
        <f t="shared" ref="N101:N132" si="31">IF(OR($B101=$AH$4,$B101=$AH$5),(($H102-$H101)+($I102-$I101))*3,0)</f>
        <v>0</v>
      </c>
      <c r="O101" s="246">
        <f t="shared" si="21"/>
        <v>0</v>
      </c>
      <c r="P101" s="246">
        <f t="shared" ref="P101:P132" si="32">IF(OR($B101=$AJ$4),(($H102-$H101)+($I102-$I101))*3,0)</f>
        <v>0</v>
      </c>
      <c r="Q101" s="91" t="e">
        <f>IF(OR($B101=#REF!,$B100=$AH$4),($L100-$L101)*(1-$AL$3)*(E101-D101)*24*#REF!*$AL$4,0)</f>
        <v>#REF!</v>
      </c>
      <c r="U101" s="240">
        <f t="shared" si="23"/>
        <v>43451</v>
      </c>
      <c r="V101" s="235">
        <f t="shared" si="24"/>
        <v>0.333333333333333</v>
      </c>
      <c r="W101" s="253"/>
      <c r="X101" s="239"/>
      <c r="Y101" s="243" t="str">
        <f>IF(_cuofeng6_month_day!A99="","",_cuofeng6_month_day!A99)</f>
        <v/>
      </c>
      <c r="Z101" s="243" t="str">
        <f>IF(_cuofeng6_month_day!B99="","",_cuofeng6_month_day!B99)</f>
        <v/>
      </c>
      <c r="AA101" s="91"/>
      <c r="AB101" s="91" t="e">
        <f>AA101*(1-$AL$3)*#REF!*$AL$4*(E101-D101)*24</f>
        <v>#REF!</v>
      </c>
      <c r="AC101" s="246">
        <f t="shared" si="25"/>
        <v>0</v>
      </c>
      <c r="AD101" s="246">
        <f t="shared" si="26"/>
        <v>0</v>
      </c>
      <c r="AE101" s="246">
        <f t="shared" ref="AE101:AE118" si="33">IF(OR($V101=$AJ$4),(($W102-$W101)+($X102-$X101))*3,0)</f>
        <v>0</v>
      </c>
      <c r="AF101" s="91" t="e">
        <f>IF(OR($V101=#REF!,$V101=$AH$4),($AA100-$AA101)*(1-$AL$3)*(E101-D101)*24*#REF!*$AL$4,0)</f>
        <v>#REF!</v>
      </c>
    </row>
    <row r="102" ht="14.25" spans="1:32">
      <c r="A102" s="240">
        <f t="shared" si="28"/>
        <v>43451</v>
      </c>
      <c r="B102" s="235">
        <v>0.583333333333333</v>
      </c>
      <c r="C102" s="236" t="s">
        <v>25</v>
      </c>
      <c r="D102" s="237">
        <f t="shared" si="29"/>
        <v>43451.5833333333</v>
      </c>
      <c r="E102" s="237">
        <f t="shared" si="30"/>
        <v>43451.7083333333</v>
      </c>
      <c r="F102" s="238" t="e">
        <f>SUMPRODUCT(('6烧主抽电耗'!$A$3:$A$96=$A102)*('6烧主抽电耗'!$D$3:$D$96=$C102),'6烧主抽电耗'!$E$3:$E$96)</f>
        <v>#VALUE!</v>
      </c>
      <c r="G102" s="237" t="e">
        <f t="shared" si="19"/>
        <v>#VALUE!</v>
      </c>
      <c r="H102" s="239"/>
      <c r="I102" s="239"/>
      <c r="J102" s="239" t="str">
        <f>IF(_cuofeng5_month_day!A100="","",_cuofeng5_month_day!A100)</f>
        <v/>
      </c>
      <c r="K102" s="239" t="str">
        <f>IF(_cuofeng5_month_day!B100="","",_cuofeng5_month_day!B100)</f>
        <v/>
      </c>
      <c r="L102" s="238">
        <f>IFERROR(SUMPRODUCT((_5shaozhuchou_month_day!$A$2:$A$899&gt;=D102)*(_5shaozhuchou_month_day!$A$2:$A$899&lt;E102),_5shaozhuchou_month_day!$Y$2:$Y$899)/SUMPRODUCT((_5shaozhuchou_month_day!$A$2:$A$899&gt;=D102)*(_5shaozhuchou_month_day!$A$2:$A$899&lt;E102)),0)</f>
        <v>0</v>
      </c>
      <c r="M102" s="238" t="e">
        <f>L102*(1-$AL$3)*#REF!*$AL$4*(E102-D102)*24</f>
        <v>#REF!</v>
      </c>
      <c r="N102" s="246">
        <f t="shared" si="31"/>
        <v>0</v>
      </c>
      <c r="O102" s="246">
        <f t="shared" si="21"/>
        <v>0</v>
      </c>
      <c r="P102" s="246">
        <f t="shared" si="32"/>
        <v>0</v>
      </c>
      <c r="Q102" s="91" t="e">
        <f>IF(OR($B102=#REF!,$B101=$AH$4),($L101-$L102)*(1-$AL$3)*(E102-D102)*24*#REF!*$AL$4,0)</f>
        <v>#REF!</v>
      </c>
      <c r="U102" s="240">
        <f t="shared" si="23"/>
        <v>43451</v>
      </c>
      <c r="V102" s="235">
        <f t="shared" si="24"/>
        <v>0.583333333333333</v>
      </c>
      <c r="W102" s="243"/>
      <c r="X102" s="243"/>
      <c r="Y102" s="243" t="str">
        <f>IF(_cuofeng6_month_day!A100="","",_cuofeng6_month_day!A100)</f>
        <v/>
      </c>
      <c r="Z102" s="243" t="str">
        <f>IF(_cuofeng6_month_day!B100="","",_cuofeng6_month_day!B100)</f>
        <v/>
      </c>
      <c r="AA102" s="91"/>
      <c r="AB102" s="91" t="e">
        <f>AA102*(1-$AL$3)*#REF!*$AL$4*(E102-D102)*24</f>
        <v>#REF!</v>
      </c>
      <c r="AC102" s="246">
        <f t="shared" si="25"/>
        <v>0</v>
      </c>
      <c r="AD102" s="246">
        <f t="shared" si="26"/>
        <v>0</v>
      </c>
      <c r="AE102" s="246">
        <f t="shared" si="33"/>
        <v>0</v>
      </c>
      <c r="AF102" s="91" t="e">
        <f>IF(OR($V102=#REF!,$V102=$AH$4),($AA101-$AA102)*(1-$AL$3)*(E102-D102)*24*#REF!*$AL$4,0)</f>
        <v>#REF!</v>
      </c>
    </row>
    <row r="103" ht="14.25" spans="1:32">
      <c r="A103" s="240">
        <f t="shared" si="28"/>
        <v>43451</v>
      </c>
      <c r="B103" s="235">
        <v>0.708333333333333</v>
      </c>
      <c r="C103" s="236" t="s">
        <v>26</v>
      </c>
      <c r="D103" s="237">
        <f t="shared" si="29"/>
        <v>43451.7083333333</v>
      </c>
      <c r="E103" s="237">
        <f t="shared" si="30"/>
        <v>43451.7916666667</v>
      </c>
      <c r="F103" s="238" t="e">
        <f>SUMPRODUCT(('6烧主抽电耗'!$A$3:$A$96=$A103)*('6烧主抽电耗'!$D$3:$D$96=$C103),'6烧主抽电耗'!$E$3:$E$96)</f>
        <v>#VALUE!</v>
      </c>
      <c r="G103" s="237" t="e">
        <f t="shared" si="19"/>
        <v>#VALUE!</v>
      </c>
      <c r="H103" s="239"/>
      <c r="I103" s="239"/>
      <c r="J103" s="239" t="str">
        <f>IF(_cuofeng5_month_day!A101="","",_cuofeng5_month_day!A101)</f>
        <v/>
      </c>
      <c r="K103" s="239" t="str">
        <f>IF(_cuofeng5_month_day!B101="","",_cuofeng5_month_day!B101)</f>
        <v/>
      </c>
      <c r="L103" s="238">
        <f>IFERROR(SUMPRODUCT((_5shaozhuchou_month_day!$A$2:$A$899&gt;=D103)*(_5shaozhuchou_month_day!$A$2:$A$899&lt;E103),_5shaozhuchou_month_day!$Y$2:$Y$899)/SUMPRODUCT((_5shaozhuchou_month_day!$A$2:$A$899&gt;=D103)*(_5shaozhuchou_month_day!$A$2:$A$899&lt;E103)),0)</f>
        <v>0</v>
      </c>
      <c r="M103" s="238" t="e">
        <f>L103*(1-$AL$3)*#REF!*$AL$4*(E103-D103)*24</f>
        <v>#REF!</v>
      </c>
      <c r="N103" s="246">
        <f t="shared" si="31"/>
        <v>0</v>
      </c>
      <c r="O103" s="246">
        <f t="shared" si="21"/>
        <v>0</v>
      </c>
      <c r="P103" s="246">
        <f t="shared" si="32"/>
        <v>0</v>
      </c>
      <c r="Q103" s="91" t="e">
        <f>IF(OR($B103=#REF!,$B102=$AH$4),($L102-$L103)*(1-$AL$3)*(E103-D103)*24*#REF!*$AL$4,0)</f>
        <v>#REF!</v>
      </c>
      <c r="U103" s="240">
        <f t="shared" si="23"/>
        <v>43451</v>
      </c>
      <c r="V103" s="235">
        <f t="shared" si="24"/>
        <v>0.708333333333333</v>
      </c>
      <c r="W103" s="243"/>
      <c r="X103" s="243"/>
      <c r="Y103" s="243" t="str">
        <f>IF(_cuofeng6_month_day!A101="","",_cuofeng6_month_day!A101)</f>
        <v/>
      </c>
      <c r="Z103" s="243" t="str">
        <f>IF(_cuofeng6_month_day!B101="","",_cuofeng6_month_day!B101)</f>
        <v/>
      </c>
      <c r="AA103" s="91"/>
      <c r="AB103" s="91" t="e">
        <f>AA103*(1-$AL$3)*#REF!*$AL$4*(E103-D103)*24</f>
        <v>#REF!</v>
      </c>
      <c r="AC103" s="246">
        <f t="shared" si="25"/>
        <v>0</v>
      </c>
      <c r="AD103" s="246">
        <f t="shared" si="26"/>
        <v>0</v>
      </c>
      <c r="AE103" s="246">
        <f t="shared" si="33"/>
        <v>0</v>
      </c>
      <c r="AF103" s="91" t="e">
        <f>IF(OR($V103=#REF!,$V103=$AH$4),($AA102-$AA103)*(1-$AL$3)*(E103-D103)*24*#REF!*$AL$4,0)</f>
        <v>#REF!</v>
      </c>
    </row>
    <row r="104" ht="14.25" spans="1:32">
      <c r="A104" s="240">
        <f t="shared" si="28"/>
        <v>43451</v>
      </c>
      <c r="B104" s="235">
        <v>0.791666666666667</v>
      </c>
      <c r="C104" s="236" t="s">
        <v>26</v>
      </c>
      <c r="D104" s="237">
        <f t="shared" si="29"/>
        <v>43451.7916666667</v>
      </c>
      <c r="E104" s="237">
        <f t="shared" si="30"/>
        <v>43451.9166666667</v>
      </c>
      <c r="F104" s="238" t="e">
        <f>SUMPRODUCT(('6烧主抽电耗'!$A$3:$A$96=$A104)*('6烧主抽电耗'!$D$3:$D$96=$C104),'6烧主抽电耗'!$E$3:$E$96)</f>
        <v>#VALUE!</v>
      </c>
      <c r="G104" s="237" t="e">
        <f t="shared" si="19"/>
        <v>#VALUE!</v>
      </c>
      <c r="H104" s="239"/>
      <c r="I104" s="239"/>
      <c r="J104" s="239" t="str">
        <f>IF(_cuofeng5_month_day!A102="","",_cuofeng5_month_day!A102)</f>
        <v/>
      </c>
      <c r="K104" s="239" t="str">
        <f>IF(_cuofeng5_month_day!B102="","",_cuofeng5_month_day!B102)</f>
        <v/>
      </c>
      <c r="L104" s="238">
        <f>IFERROR(SUMPRODUCT((_5shaozhuchou_month_day!$A$2:$A$899&gt;=D104)*(_5shaozhuchou_month_day!$A$2:$A$899&lt;E104),_5shaozhuchou_month_day!$Y$2:$Y$899)/SUMPRODUCT((_5shaozhuchou_month_day!$A$2:$A$899&gt;=D104)*(_5shaozhuchou_month_day!$A$2:$A$899&lt;E104)),0)</f>
        <v>0</v>
      </c>
      <c r="M104" s="238" t="e">
        <f>L104*(1-$AL$3)*#REF!*$AL$4*(E104-D104)*24</f>
        <v>#REF!</v>
      </c>
      <c r="N104" s="246">
        <f t="shared" si="31"/>
        <v>0</v>
      </c>
      <c r="O104" s="246">
        <f t="shared" si="21"/>
        <v>0</v>
      </c>
      <c r="P104" s="246">
        <f t="shared" si="32"/>
        <v>0</v>
      </c>
      <c r="Q104" s="91" t="e">
        <f>IF(OR($B104=#REF!,$B103=$AH$4),($L103-$L104)*(1-$AL$3)*(E104-D104)*24*#REF!*$AL$4,0)</f>
        <v>#REF!</v>
      </c>
      <c r="U104" s="240">
        <f t="shared" si="23"/>
        <v>43451</v>
      </c>
      <c r="V104" s="235">
        <f t="shared" si="24"/>
        <v>0.791666666666667</v>
      </c>
      <c r="W104" s="243"/>
      <c r="X104" s="243"/>
      <c r="Y104" s="243" t="str">
        <f>IF(_cuofeng6_month_day!A102="","",_cuofeng6_month_day!A102)</f>
        <v/>
      </c>
      <c r="Z104" s="243" t="str">
        <f>IF(_cuofeng6_month_day!B102="","",_cuofeng6_month_day!B102)</f>
        <v/>
      </c>
      <c r="AA104" s="91"/>
      <c r="AB104" s="91" t="e">
        <f>AA104*(1-$AL$3)*#REF!*$AL$4*(E104-D104)*24</f>
        <v>#REF!</v>
      </c>
      <c r="AC104" s="246">
        <f t="shared" si="25"/>
        <v>0</v>
      </c>
      <c r="AD104" s="246">
        <f t="shared" si="26"/>
        <v>0</v>
      </c>
      <c r="AE104" s="246">
        <f t="shared" si="33"/>
        <v>0</v>
      </c>
      <c r="AF104" s="91" t="e">
        <f>IF(OR($V104=#REF!,$V104=$AH$4),($AA103-$AA104)*(1-$AL$3)*(E104-D104)*24*#REF!*$AL$4,0)</f>
        <v>#REF!</v>
      </c>
    </row>
    <row r="105" ht="14.25" spans="1:32">
      <c r="A105" s="242">
        <f t="shared" si="28"/>
        <v>43451</v>
      </c>
      <c r="B105" s="235">
        <v>0.916666666666667</v>
      </c>
      <c r="C105" s="236" t="s">
        <v>26</v>
      </c>
      <c r="D105" s="237">
        <f t="shared" si="29"/>
        <v>43451.9166666667</v>
      </c>
      <c r="E105" s="237">
        <f t="shared" si="30"/>
        <v>43452</v>
      </c>
      <c r="F105" s="238" t="e">
        <f>SUMPRODUCT(('6烧主抽电耗'!$A$3:$A$96=$A105)*('6烧主抽电耗'!$D$3:$D$96=$C105),'6烧主抽电耗'!$E$3:$E$96)</f>
        <v>#VALUE!</v>
      </c>
      <c r="G105" s="237" t="e">
        <f t="shared" si="19"/>
        <v>#VALUE!</v>
      </c>
      <c r="H105" s="239"/>
      <c r="I105" s="239"/>
      <c r="J105" s="239" t="str">
        <f>IF(_cuofeng5_month_day!A103="","",_cuofeng5_month_day!A103)</f>
        <v/>
      </c>
      <c r="K105" s="239" t="str">
        <f>IF(_cuofeng5_month_day!B103="","",_cuofeng5_month_day!B103)</f>
        <v/>
      </c>
      <c r="L105" s="238">
        <f>IFERROR(SUMPRODUCT((_5shaozhuchou_month_day!$A$2:$A$899&gt;=D105)*(_5shaozhuchou_month_day!$A$2:$A$899&lt;E105),_5shaozhuchou_month_day!$Y$2:$Y$899)/SUMPRODUCT((_5shaozhuchou_month_day!$A$2:$A$899&gt;=D105)*(_5shaozhuchou_month_day!$A$2:$A$899&lt;E105)),0)</f>
        <v>0</v>
      </c>
      <c r="M105" s="238" t="e">
        <f>L105*(1-$AL$3)*#REF!*$AL$4*(E105-D105)*24</f>
        <v>#REF!</v>
      </c>
      <c r="N105" s="246">
        <f t="shared" si="31"/>
        <v>0</v>
      </c>
      <c r="O105" s="246">
        <f t="shared" si="21"/>
        <v>0</v>
      </c>
      <c r="P105" s="246">
        <f t="shared" si="32"/>
        <v>0</v>
      </c>
      <c r="Q105" s="91" t="e">
        <f>IF(OR($B105=#REF!,$B104=$AH$4),($L104-$L105)*(1-$AL$3)*(E105-D105)*24*#REF!*$AL$4,0)</f>
        <v>#REF!</v>
      </c>
      <c r="U105" s="242">
        <f t="shared" si="23"/>
        <v>43451</v>
      </c>
      <c r="V105" s="235">
        <f t="shared" si="24"/>
        <v>0.916666666666667</v>
      </c>
      <c r="W105" s="243"/>
      <c r="X105" s="243"/>
      <c r="Y105" s="243" t="str">
        <f>IF(_cuofeng6_month_day!A103="","",_cuofeng6_month_day!A103)</f>
        <v/>
      </c>
      <c r="Z105" s="243" t="str">
        <f>IF(_cuofeng6_month_day!B103="","",_cuofeng6_month_day!B103)</f>
        <v/>
      </c>
      <c r="AA105" s="91"/>
      <c r="AB105" s="91" t="e">
        <f>AA105*(1-$AL$3)*#REF!*$AL$4*(E105-D105)*24</f>
        <v>#REF!</v>
      </c>
      <c r="AC105" s="246">
        <f t="shared" ref="AC105:AC136" si="34">IF(OR($V105=$AH$4,$V105=$AH$5),(($W106-$W105)+($X106-$X105))*3,0)</f>
        <v>0</v>
      </c>
      <c r="AD105" s="246">
        <f t="shared" si="26"/>
        <v>0</v>
      </c>
      <c r="AE105" s="246">
        <f t="shared" si="33"/>
        <v>0</v>
      </c>
      <c r="AF105" s="91" t="e">
        <f>IF(OR($V105=#REF!,$V105=$AH$4),($AA104-$AA105)*(1-$AL$3)*(E105-D105)*24*#REF!*$AL$4,0)</f>
        <v>#REF!</v>
      </c>
    </row>
    <row r="106" ht="14.25" spans="1:32">
      <c r="A106" s="234">
        <f>A100+1</f>
        <v>43452</v>
      </c>
      <c r="B106" s="235">
        <v>0</v>
      </c>
      <c r="C106" s="236" t="s">
        <v>24</v>
      </c>
      <c r="D106" s="237">
        <f t="shared" si="29"/>
        <v>43452</v>
      </c>
      <c r="E106" s="237">
        <f t="shared" si="30"/>
        <v>43452.3333333333</v>
      </c>
      <c r="F106" s="238" t="e">
        <f>SUMPRODUCT(('6烧主抽电耗'!$A$3:$A$96=$A106)*('6烧主抽电耗'!$D$3:$D$96=$C106),'6烧主抽电耗'!$E$3:$E$96)</f>
        <v>#VALUE!</v>
      </c>
      <c r="G106" s="237" t="e">
        <f t="shared" si="19"/>
        <v>#VALUE!</v>
      </c>
      <c r="H106" s="239"/>
      <c r="I106" s="239"/>
      <c r="J106" s="239" t="str">
        <f>IF(_cuofeng5_month_day!A104="","",_cuofeng5_month_day!A104)</f>
        <v/>
      </c>
      <c r="K106" s="239" t="str">
        <f>IF(_cuofeng5_month_day!B104="","",_cuofeng5_month_day!B104)</f>
        <v/>
      </c>
      <c r="L106" s="238">
        <f>IFERROR(SUMPRODUCT((_5shaozhuchou_month_day!$A$2:$A$899&gt;=D106)*(_5shaozhuchou_month_day!$A$2:$A$899&lt;E106),_5shaozhuchou_month_day!$Y$2:$Y$899)/SUMPRODUCT((_5shaozhuchou_month_day!$A$2:$A$899&gt;=D106)*(_5shaozhuchou_month_day!$A$2:$A$899&lt;E106)),0)</f>
        <v>0</v>
      </c>
      <c r="M106" s="238" t="e">
        <f>L106*(1-$AL$3)*#REF!*$AL$4*(E106-D106)*24</f>
        <v>#REF!</v>
      </c>
      <c r="N106" s="246">
        <f t="shared" si="31"/>
        <v>0</v>
      </c>
      <c r="O106" s="246">
        <f>IF(OR($B106=$AI$4,$B106=$AI$5,$B106=$AI$6),(($W107-$H106)+($X107-$I106))*3,0)</f>
        <v>0</v>
      </c>
      <c r="P106" s="246">
        <f t="shared" si="32"/>
        <v>0</v>
      </c>
      <c r="Q106" s="91" t="e">
        <f>IF(OR($B106=#REF!,$B105=$AH$4),($L105-$L106)*(1-$AL$3)*(E106-D106)*24*#REF!*$AL$4,0)</f>
        <v>#REF!</v>
      </c>
      <c r="U106" s="234">
        <f t="shared" si="23"/>
        <v>43452</v>
      </c>
      <c r="V106" s="235">
        <f t="shared" si="24"/>
        <v>0</v>
      </c>
      <c r="W106" s="253"/>
      <c r="X106" s="239"/>
      <c r="Y106" s="243" t="str">
        <f>IF(_cuofeng6_month_day!A104="","",_cuofeng6_month_day!A104)</f>
        <v/>
      </c>
      <c r="Z106" s="243" t="str">
        <f>IF(_cuofeng6_month_day!B104="","",_cuofeng6_month_day!B104)</f>
        <v/>
      </c>
      <c r="AA106" s="91"/>
      <c r="AB106" s="91" t="e">
        <f>AA106*(1-$AL$3)*#REF!*$AL$4*(E106-D106)*24</f>
        <v>#REF!</v>
      </c>
      <c r="AC106" s="246">
        <f t="shared" si="34"/>
        <v>0</v>
      </c>
      <c r="AD106" s="246">
        <f t="shared" ref="AD106:AD122" si="35">IF(OR($V106=$AI$4,$V106=$AI$5,$V106=$AI$6),(($W107-$W106)+($X107-$X106))*3,0)</f>
        <v>0</v>
      </c>
      <c r="AE106" s="246">
        <f t="shared" si="33"/>
        <v>0</v>
      </c>
      <c r="AF106" s="91" t="e">
        <f>IF(OR($V106=#REF!,$V106=$AH$4),($AA105-$AA106)*(1-$AL$3)*(E106-D106)*24*#REF!*$AL$4,0)</f>
        <v>#REF!</v>
      </c>
    </row>
    <row r="107" ht="14.25" spans="1:32">
      <c r="A107" s="240">
        <f>A106</f>
        <v>43452</v>
      </c>
      <c r="B107" s="235">
        <v>0.333333333333333</v>
      </c>
      <c r="C107" s="236" t="s">
        <v>24</v>
      </c>
      <c r="D107" s="237">
        <f t="shared" si="29"/>
        <v>43452.3333333333</v>
      </c>
      <c r="E107" s="237">
        <f t="shared" si="30"/>
        <v>43452.5833333333</v>
      </c>
      <c r="F107" s="238" t="e">
        <f>SUMPRODUCT(('6烧主抽电耗'!$A$3:$A$96=$A107)*('6烧主抽电耗'!$D$3:$D$96=$C107),'6烧主抽电耗'!$E$3:$E$96)</f>
        <v>#VALUE!</v>
      </c>
      <c r="G107" s="237" t="e">
        <f t="shared" si="19"/>
        <v>#VALUE!</v>
      </c>
      <c r="H107" s="239"/>
      <c r="I107" s="239"/>
      <c r="J107" s="239" t="str">
        <f>IF(_cuofeng5_month_day!A105="","",_cuofeng5_month_day!A105)</f>
        <v/>
      </c>
      <c r="K107" s="239" t="str">
        <f>IF(_cuofeng5_month_day!B105="","",_cuofeng5_month_day!B105)</f>
        <v/>
      </c>
      <c r="L107" s="238">
        <f>IFERROR(SUMPRODUCT((_5shaozhuchou_month_day!$A$2:$A$899&gt;=D107)*(_5shaozhuchou_month_day!$A$2:$A$899&lt;E107),_5shaozhuchou_month_day!$Y$2:$Y$899)/SUMPRODUCT((_5shaozhuchou_month_day!$A$2:$A$899&gt;=D107)*(_5shaozhuchou_month_day!$A$2:$A$899&lt;E107)),0)</f>
        <v>0</v>
      </c>
      <c r="M107" s="238" t="e">
        <f>L107*(1-$AL$3)*#REF!*$AL$4*(E107-D107)*24</f>
        <v>#REF!</v>
      </c>
      <c r="N107" s="246">
        <f t="shared" si="31"/>
        <v>0</v>
      </c>
      <c r="O107" s="246">
        <f t="shared" ref="O107:O121" si="36">IF(OR($B107=$AI$4,$B107=$AI$5,$B107=$AI$6),(($W108-$W107)+($X108-$X107))*3,0)</f>
        <v>0</v>
      </c>
      <c r="P107" s="246">
        <f t="shared" si="32"/>
        <v>0</v>
      </c>
      <c r="Q107" s="91" t="e">
        <f>IF(OR($B107=#REF!,$B106=$AH$4),($L106-$L107)*(1-$AL$3)*(E107-D107)*24*#REF!*$AL$4,0)</f>
        <v>#REF!</v>
      </c>
      <c r="U107" s="240">
        <f t="shared" si="23"/>
        <v>43452</v>
      </c>
      <c r="V107" s="235">
        <f t="shared" si="24"/>
        <v>0.333333333333333</v>
      </c>
      <c r="W107" s="243"/>
      <c r="X107" s="243"/>
      <c r="Y107" s="243" t="str">
        <f>IF(_cuofeng6_month_day!A105="","",_cuofeng6_month_day!A105)</f>
        <v/>
      </c>
      <c r="Z107" s="243" t="str">
        <f>IF(_cuofeng6_month_day!B105="","",_cuofeng6_month_day!B105)</f>
        <v/>
      </c>
      <c r="AA107" s="91"/>
      <c r="AB107" s="91" t="e">
        <f>AA107*(1-$AL$3)*#REF!*$AL$4*(E107-D107)*24</f>
        <v>#REF!</v>
      </c>
      <c r="AC107" s="246">
        <f t="shared" si="34"/>
        <v>0</v>
      </c>
      <c r="AD107" s="246">
        <f t="shared" si="35"/>
        <v>0</v>
      </c>
      <c r="AE107" s="246">
        <f t="shared" si="33"/>
        <v>0</v>
      </c>
      <c r="AF107" s="91" t="e">
        <f>IF(OR($V107=#REF!,$V107=$AH$4),($AA106-$AA107)*(1-$AL$3)*(E107-D107)*24*#REF!*$AL$4,0)</f>
        <v>#REF!</v>
      </c>
    </row>
    <row r="108" ht="14.25" spans="1:32">
      <c r="A108" s="240">
        <f t="shared" si="28"/>
        <v>43452</v>
      </c>
      <c r="B108" s="235">
        <v>0.583333333333333</v>
      </c>
      <c r="C108" s="236" t="s">
        <v>25</v>
      </c>
      <c r="D108" s="237">
        <f t="shared" si="29"/>
        <v>43452.5833333333</v>
      </c>
      <c r="E108" s="237">
        <f t="shared" si="30"/>
        <v>43452.7083333333</v>
      </c>
      <c r="F108" s="238" t="e">
        <f>SUMPRODUCT(('6烧主抽电耗'!$A$3:$A$96=$A108)*('6烧主抽电耗'!$D$3:$D$96=$C108),'6烧主抽电耗'!$E$3:$E$96)</f>
        <v>#VALUE!</v>
      </c>
      <c r="G108" s="237" t="e">
        <f t="shared" si="19"/>
        <v>#VALUE!</v>
      </c>
      <c r="H108" s="239"/>
      <c r="I108" s="239"/>
      <c r="J108" s="239" t="str">
        <f>IF(_cuofeng5_month_day!A106="","",_cuofeng5_month_day!A106)</f>
        <v/>
      </c>
      <c r="K108" s="239" t="str">
        <f>IF(_cuofeng5_month_day!B106="","",_cuofeng5_month_day!B106)</f>
        <v/>
      </c>
      <c r="L108" s="238">
        <f>IFERROR(SUMPRODUCT((_5shaozhuchou_month_day!$A$2:$A$899&gt;=D108)*(_5shaozhuchou_month_day!$A$2:$A$899&lt;E108),_5shaozhuchou_month_day!$Y$2:$Y$899)/SUMPRODUCT((_5shaozhuchou_month_day!$A$2:$A$899&gt;=D108)*(_5shaozhuchou_month_day!$A$2:$A$899&lt;E108)),0)</f>
        <v>0</v>
      </c>
      <c r="M108" s="238" t="e">
        <f>L108*(1-$AL$3)*#REF!*$AL$4*(E108-D108)*24</f>
        <v>#REF!</v>
      </c>
      <c r="N108" s="246">
        <f t="shared" si="31"/>
        <v>0</v>
      </c>
      <c r="O108" s="246">
        <f t="shared" si="36"/>
        <v>0</v>
      </c>
      <c r="P108" s="246">
        <f t="shared" si="32"/>
        <v>0</v>
      </c>
      <c r="Q108" s="91" t="e">
        <f>IF(OR($B108=#REF!,$B107=$AH$4),($L107-$L108)*(1-$AL$3)*(E108-D108)*24*#REF!*$AL$4,0)</f>
        <v>#REF!</v>
      </c>
      <c r="U108" s="240">
        <f t="shared" si="23"/>
        <v>43452</v>
      </c>
      <c r="V108" s="235">
        <f t="shared" si="24"/>
        <v>0.583333333333333</v>
      </c>
      <c r="W108" s="243"/>
      <c r="X108" s="243"/>
      <c r="Y108" s="243" t="str">
        <f>IF(_cuofeng6_month_day!A106="","",_cuofeng6_month_day!A106)</f>
        <v/>
      </c>
      <c r="Z108" s="243" t="str">
        <f>IF(_cuofeng6_month_day!B106="","",_cuofeng6_month_day!B106)</f>
        <v/>
      </c>
      <c r="AA108" s="91"/>
      <c r="AB108" s="91" t="e">
        <f>AA108*(1-$AL$3)*#REF!*$AL$4*(E108-D108)*24</f>
        <v>#REF!</v>
      </c>
      <c r="AC108" s="246">
        <f t="shared" si="34"/>
        <v>0</v>
      </c>
      <c r="AD108" s="246">
        <f t="shared" si="35"/>
        <v>0</v>
      </c>
      <c r="AE108" s="246">
        <f t="shared" si="33"/>
        <v>0</v>
      </c>
      <c r="AF108" s="91" t="e">
        <f>IF(OR($V108=#REF!,$V108=$AH$4),($AA107-$AA108)*(1-$AL$3)*(E108-D108)*24*#REF!*$AL$4,0)</f>
        <v>#REF!</v>
      </c>
    </row>
    <row r="109" ht="14.25" spans="1:32">
      <c r="A109" s="240">
        <f t="shared" si="28"/>
        <v>43452</v>
      </c>
      <c r="B109" s="235">
        <v>0.708333333333333</v>
      </c>
      <c r="C109" s="236" t="s">
        <v>26</v>
      </c>
      <c r="D109" s="237">
        <f t="shared" si="29"/>
        <v>43452.7083333333</v>
      </c>
      <c r="E109" s="237">
        <f t="shared" si="30"/>
        <v>43452.7916666667</v>
      </c>
      <c r="F109" s="238" t="e">
        <f>SUMPRODUCT(('6烧主抽电耗'!$A$3:$A$96=$A109)*('6烧主抽电耗'!$D$3:$D$96=$C109),'6烧主抽电耗'!$E$3:$E$96)</f>
        <v>#VALUE!</v>
      </c>
      <c r="G109" s="237" t="e">
        <f t="shared" si="19"/>
        <v>#VALUE!</v>
      </c>
      <c r="H109" s="239"/>
      <c r="I109" s="239"/>
      <c r="J109" s="239" t="str">
        <f>IF(_cuofeng5_month_day!A107="","",_cuofeng5_month_day!A107)</f>
        <v/>
      </c>
      <c r="K109" s="239" t="str">
        <f>IF(_cuofeng5_month_day!B107="","",_cuofeng5_month_day!B107)</f>
        <v/>
      </c>
      <c r="L109" s="238">
        <f>IFERROR(SUMPRODUCT((_5shaozhuchou_month_day!$A$2:$A$899&gt;=D109)*(_5shaozhuchou_month_day!$A$2:$A$899&lt;E109),_5shaozhuchou_month_day!$Y$2:$Y$899)/SUMPRODUCT((_5shaozhuchou_month_day!$A$2:$A$899&gt;=D109)*(_5shaozhuchou_month_day!$A$2:$A$899&lt;E109)),0)</f>
        <v>0</v>
      </c>
      <c r="M109" s="238" t="e">
        <f>L109*(1-$AL$3)*#REF!*$AL$4*(E109-D109)*24</f>
        <v>#REF!</v>
      </c>
      <c r="N109" s="246">
        <f t="shared" si="31"/>
        <v>0</v>
      </c>
      <c r="O109" s="246">
        <f t="shared" si="36"/>
        <v>0</v>
      </c>
      <c r="P109" s="246">
        <f t="shared" si="32"/>
        <v>0</v>
      </c>
      <c r="Q109" s="91" t="e">
        <f>IF(OR($B109=#REF!,$B108=$AH$4),($L108-$L109)*(1-$AL$3)*(E109-D109)*24*#REF!*$AL$4,0)</f>
        <v>#REF!</v>
      </c>
      <c r="U109" s="240">
        <f t="shared" si="23"/>
        <v>43452</v>
      </c>
      <c r="V109" s="235">
        <f t="shared" si="24"/>
        <v>0.708333333333333</v>
      </c>
      <c r="W109" s="243"/>
      <c r="X109" s="243"/>
      <c r="Y109" s="243" t="str">
        <f>IF(_cuofeng6_month_day!A107="","",_cuofeng6_month_day!A107)</f>
        <v/>
      </c>
      <c r="Z109" s="243" t="str">
        <f>IF(_cuofeng6_month_day!B107="","",_cuofeng6_month_day!B107)</f>
        <v/>
      </c>
      <c r="AA109" s="91"/>
      <c r="AB109" s="91" t="e">
        <f>AA109*(1-$AL$3)*#REF!*$AL$4*(E109-D109)*24</f>
        <v>#REF!</v>
      </c>
      <c r="AC109" s="246">
        <f t="shared" si="34"/>
        <v>0</v>
      </c>
      <c r="AD109" s="246">
        <f t="shared" si="35"/>
        <v>0</v>
      </c>
      <c r="AE109" s="246">
        <f t="shared" si="33"/>
        <v>0</v>
      </c>
      <c r="AF109" s="91" t="e">
        <f>IF(OR($V109=#REF!,$V109=$AH$4),($AA108-$AA109)*(1-$AL$3)*(E109-D109)*24*#REF!*$AL$4,0)</f>
        <v>#REF!</v>
      </c>
    </row>
    <row r="110" ht="14.25" spans="1:32">
      <c r="A110" s="240">
        <f t="shared" si="28"/>
        <v>43452</v>
      </c>
      <c r="B110" s="235">
        <v>0.791666666666667</v>
      </c>
      <c r="C110" s="236" t="s">
        <v>26</v>
      </c>
      <c r="D110" s="237">
        <f t="shared" si="29"/>
        <v>43452.7916666667</v>
      </c>
      <c r="E110" s="237">
        <f t="shared" si="30"/>
        <v>43452.9166666667</v>
      </c>
      <c r="F110" s="238" t="e">
        <f>SUMPRODUCT(('6烧主抽电耗'!$A$3:$A$96=$A110)*('6烧主抽电耗'!$D$3:$D$96=$C110),'6烧主抽电耗'!$E$3:$E$96)</f>
        <v>#VALUE!</v>
      </c>
      <c r="G110" s="237" t="e">
        <f t="shared" si="19"/>
        <v>#VALUE!</v>
      </c>
      <c r="H110" s="239"/>
      <c r="I110" s="239"/>
      <c r="J110" s="239" t="str">
        <f>IF(_cuofeng5_month_day!A108="","",_cuofeng5_month_day!A108)</f>
        <v/>
      </c>
      <c r="K110" s="239" t="str">
        <f>IF(_cuofeng5_month_day!B108="","",_cuofeng5_month_day!B108)</f>
        <v/>
      </c>
      <c r="L110" s="238">
        <f>IFERROR(SUMPRODUCT((_5shaozhuchou_month_day!$A$2:$A$899&gt;=D110)*(_5shaozhuchou_month_day!$A$2:$A$899&lt;E110),_5shaozhuchou_month_day!$Y$2:$Y$899)/SUMPRODUCT((_5shaozhuchou_month_day!$A$2:$A$899&gt;=D110)*(_5shaozhuchou_month_day!$A$2:$A$899&lt;E110)),0)</f>
        <v>0</v>
      </c>
      <c r="M110" s="238" t="e">
        <f>L110*(1-$AL$3)*#REF!*$AL$4*(E110-D110)*24</f>
        <v>#REF!</v>
      </c>
      <c r="N110" s="246">
        <f t="shared" si="31"/>
        <v>0</v>
      </c>
      <c r="O110" s="246">
        <f t="shared" si="36"/>
        <v>0</v>
      </c>
      <c r="P110" s="246">
        <f t="shared" si="32"/>
        <v>0</v>
      </c>
      <c r="Q110" s="91" t="e">
        <f>IF(OR($B110=#REF!,$B109=$AH$4),($L109-$L110)*(1-$AL$3)*(E110-D110)*24*#REF!*$AL$4,0)</f>
        <v>#REF!</v>
      </c>
      <c r="U110" s="240">
        <f t="shared" si="23"/>
        <v>43452</v>
      </c>
      <c r="V110" s="235">
        <f t="shared" si="24"/>
        <v>0.791666666666667</v>
      </c>
      <c r="W110" s="243"/>
      <c r="X110" s="243"/>
      <c r="Y110" s="243" t="str">
        <f>IF(_cuofeng6_month_day!A108="","",_cuofeng6_month_day!A108)</f>
        <v/>
      </c>
      <c r="Z110" s="243" t="str">
        <f>IF(_cuofeng6_month_day!B108="","",_cuofeng6_month_day!B108)</f>
        <v/>
      </c>
      <c r="AA110" s="91"/>
      <c r="AB110" s="91" t="e">
        <f>AA110*(1-$AL$3)*#REF!*$AL$4*(E110-D110)*24</f>
        <v>#REF!</v>
      </c>
      <c r="AC110" s="246">
        <f t="shared" si="34"/>
        <v>0</v>
      </c>
      <c r="AD110" s="246">
        <f t="shared" si="35"/>
        <v>0</v>
      </c>
      <c r="AE110" s="246">
        <f t="shared" si="33"/>
        <v>0</v>
      </c>
      <c r="AF110" s="91" t="e">
        <f>IF(OR($V110=#REF!,$V110=$AH$4),($AA109-$AA110)*(1-$AL$3)*(E110-D110)*24*#REF!*$AL$4,0)</f>
        <v>#REF!</v>
      </c>
    </row>
    <row r="111" ht="14.25" spans="1:32">
      <c r="A111" s="242">
        <f t="shared" si="28"/>
        <v>43452</v>
      </c>
      <c r="B111" s="235">
        <v>0.916666666666667</v>
      </c>
      <c r="C111" s="236" t="s">
        <v>26</v>
      </c>
      <c r="D111" s="237">
        <f t="shared" si="29"/>
        <v>43452.9166666667</v>
      </c>
      <c r="E111" s="237">
        <f t="shared" si="30"/>
        <v>43453</v>
      </c>
      <c r="F111" s="238" t="e">
        <f>SUMPRODUCT(('6烧主抽电耗'!$A$3:$A$96=$A111)*('6烧主抽电耗'!$D$3:$D$96=$C111),'6烧主抽电耗'!$E$3:$E$96)</f>
        <v>#VALUE!</v>
      </c>
      <c r="G111" s="237" t="e">
        <f t="shared" si="19"/>
        <v>#VALUE!</v>
      </c>
      <c r="H111" s="239"/>
      <c r="I111" s="239"/>
      <c r="J111" s="239" t="str">
        <f>IF(_cuofeng5_month_day!A109="","",_cuofeng5_month_day!A109)</f>
        <v/>
      </c>
      <c r="K111" s="239" t="str">
        <f>IF(_cuofeng5_month_day!B109="","",_cuofeng5_month_day!B109)</f>
        <v/>
      </c>
      <c r="L111" s="238">
        <f>IFERROR(SUMPRODUCT((_5shaozhuchou_month_day!$A$2:$A$899&gt;=D111)*(_5shaozhuchou_month_day!$A$2:$A$899&lt;E111),_5shaozhuchou_month_day!$Y$2:$Y$899)/SUMPRODUCT((_5shaozhuchou_month_day!$A$2:$A$899&gt;=D111)*(_5shaozhuchou_month_day!$A$2:$A$899&lt;E111)),0)</f>
        <v>0</v>
      </c>
      <c r="M111" s="238" t="e">
        <f>L111*(1-$AL$3)*#REF!*$AL$4*(E111-D111)*24</f>
        <v>#REF!</v>
      </c>
      <c r="N111" s="246">
        <f t="shared" si="31"/>
        <v>0</v>
      </c>
      <c r="O111" s="246">
        <f t="shared" si="36"/>
        <v>0</v>
      </c>
      <c r="P111" s="246">
        <f t="shared" si="32"/>
        <v>0</v>
      </c>
      <c r="Q111" s="91" t="e">
        <f>IF(OR($B111=#REF!,$B110=$AH$4),($L110-$L111)*(1-$AL$3)*(E111-D111)*24*#REF!*$AL$4,0)</f>
        <v>#REF!</v>
      </c>
      <c r="U111" s="242">
        <f t="shared" si="23"/>
        <v>43452</v>
      </c>
      <c r="V111" s="235">
        <f t="shared" si="24"/>
        <v>0.916666666666667</v>
      </c>
      <c r="W111" s="243"/>
      <c r="X111" s="243"/>
      <c r="Y111" s="243" t="str">
        <f>IF(_cuofeng6_month_day!A109="","",_cuofeng6_month_day!A109)</f>
        <v/>
      </c>
      <c r="Z111" s="243" t="str">
        <f>IF(_cuofeng6_month_day!B109="","",_cuofeng6_month_day!B109)</f>
        <v/>
      </c>
      <c r="AA111" s="91"/>
      <c r="AB111" s="91" t="e">
        <f>AA111*(1-$AL$3)*#REF!*$AL$4*(E111-D111)*24</f>
        <v>#REF!</v>
      </c>
      <c r="AC111" s="246">
        <f t="shared" si="34"/>
        <v>0</v>
      </c>
      <c r="AD111" s="246">
        <f t="shared" si="35"/>
        <v>0</v>
      </c>
      <c r="AE111" s="246">
        <f t="shared" si="33"/>
        <v>0</v>
      </c>
      <c r="AF111" s="91" t="e">
        <f>IF(OR($V111=#REF!,$V111=$AH$4),($AA110-$AA111)*(1-$AL$3)*(E111-D111)*24*#REF!*$AL$4,0)</f>
        <v>#REF!</v>
      </c>
    </row>
    <row r="112" ht="14.25" spans="1:32">
      <c r="A112" s="234">
        <f>A106+1</f>
        <v>43453</v>
      </c>
      <c r="B112" s="235">
        <v>0</v>
      </c>
      <c r="C112" s="236" t="s">
        <v>24</v>
      </c>
      <c r="D112" s="237">
        <f t="shared" si="29"/>
        <v>43453</v>
      </c>
      <c r="E112" s="237">
        <f t="shared" si="30"/>
        <v>43453.3333333333</v>
      </c>
      <c r="F112" s="238" t="e">
        <f>SUMPRODUCT(('6烧主抽电耗'!$A$3:$A$96=$A112)*('6烧主抽电耗'!$D$3:$D$96=$C112),'6烧主抽电耗'!$E$3:$E$96)</f>
        <v>#VALUE!</v>
      </c>
      <c r="G112" s="237" t="e">
        <f t="shared" si="19"/>
        <v>#VALUE!</v>
      </c>
      <c r="H112" s="239"/>
      <c r="I112" s="239"/>
      <c r="J112" s="239" t="str">
        <f>IF(_cuofeng5_month_day!A110="","",_cuofeng5_month_day!A110)</f>
        <v/>
      </c>
      <c r="K112" s="239" t="str">
        <f>IF(_cuofeng5_month_day!B110="","",_cuofeng5_month_day!B110)</f>
        <v/>
      </c>
      <c r="L112" s="238">
        <f>IFERROR(SUMPRODUCT((_5shaozhuchou_month_day!$A$2:$A$899&gt;=D112)*(_5shaozhuchou_month_day!$A$2:$A$899&lt;E112),_5shaozhuchou_month_day!$Y$2:$Y$899)/SUMPRODUCT((_5shaozhuchou_month_day!$A$2:$A$899&gt;=D112)*(_5shaozhuchou_month_day!$A$2:$A$899&lt;E112)),0)</f>
        <v>0</v>
      </c>
      <c r="M112" s="238" t="e">
        <f>L112*(1-$AL$3)*#REF!*$AL$4*(E112-D112)*24</f>
        <v>#REF!</v>
      </c>
      <c r="N112" s="246">
        <f t="shared" si="31"/>
        <v>0</v>
      </c>
      <c r="O112" s="246">
        <f t="shared" si="36"/>
        <v>0</v>
      </c>
      <c r="P112" s="246">
        <f t="shared" si="32"/>
        <v>0</v>
      </c>
      <c r="Q112" s="91" t="e">
        <f>IF(OR($B112=#REF!,$B111=$AH$4),($L111-$L112)*(1-$AL$3)*(E112-D112)*24*#REF!*$AL$4,0)</f>
        <v>#REF!</v>
      </c>
      <c r="U112" s="234">
        <f t="shared" si="23"/>
        <v>43453</v>
      </c>
      <c r="V112" s="235">
        <f t="shared" si="24"/>
        <v>0</v>
      </c>
      <c r="W112" s="253"/>
      <c r="X112" s="239"/>
      <c r="Y112" s="243" t="str">
        <f>IF(_cuofeng6_month_day!A110="","",_cuofeng6_month_day!A110)</f>
        <v/>
      </c>
      <c r="Z112" s="243" t="str">
        <f>IF(_cuofeng6_month_day!B110="","",_cuofeng6_month_day!B110)</f>
        <v/>
      </c>
      <c r="AA112" s="91"/>
      <c r="AB112" s="91" t="e">
        <f>AA112*(1-$AL$3)*#REF!*$AL$4*(E112-D112)*24</f>
        <v>#REF!</v>
      </c>
      <c r="AC112" s="246">
        <f t="shared" si="34"/>
        <v>0</v>
      </c>
      <c r="AD112" s="246">
        <f t="shared" si="35"/>
        <v>0</v>
      </c>
      <c r="AE112" s="246">
        <f t="shared" si="33"/>
        <v>0</v>
      </c>
      <c r="AF112" s="91" t="e">
        <f>IF(OR($V112=#REF!,$V112=$AH$4),($AA111-$AA112)*(1-$AL$3)*(E112-D112)*24*#REF!*$AL$4,0)</f>
        <v>#REF!</v>
      </c>
    </row>
    <row r="113" ht="14.25" spans="1:32">
      <c r="A113" s="240">
        <f>A112</f>
        <v>43453</v>
      </c>
      <c r="B113" s="235">
        <v>0.333333333333333</v>
      </c>
      <c r="C113" s="236" t="s">
        <v>24</v>
      </c>
      <c r="D113" s="237">
        <f t="shared" si="29"/>
        <v>43453.3333333333</v>
      </c>
      <c r="E113" s="237">
        <f t="shared" si="30"/>
        <v>43453.5833333333</v>
      </c>
      <c r="F113" s="238" t="e">
        <f>SUMPRODUCT(('6烧主抽电耗'!$A$3:$A$96=$A113)*('6烧主抽电耗'!$D$3:$D$96=$C113),'6烧主抽电耗'!$E$3:$E$96)</f>
        <v>#VALUE!</v>
      </c>
      <c r="G113" s="237" t="e">
        <f t="shared" si="19"/>
        <v>#VALUE!</v>
      </c>
      <c r="H113" s="239"/>
      <c r="I113" s="239"/>
      <c r="J113" s="239" t="str">
        <f>IF(_cuofeng5_month_day!A111="","",_cuofeng5_month_day!A111)</f>
        <v/>
      </c>
      <c r="K113" s="239" t="str">
        <f>IF(_cuofeng5_month_day!B111="","",_cuofeng5_month_day!B111)</f>
        <v/>
      </c>
      <c r="L113" s="238">
        <f>IFERROR(SUMPRODUCT((_5shaozhuchou_month_day!$A$2:$A$899&gt;=D113)*(_5shaozhuchou_month_day!$A$2:$A$899&lt;E113),_5shaozhuchou_month_day!$Y$2:$Y$899)/SUMPRODUCT((_5shaozhuchou_month_day!$A$2:$A$899&gt;=D113)*(_5shaozhuchou_month_day!$A$2:$A$899&lt;E113)),0)</f>
        <v>0</v>
      </c>
      <c r="M113" s="238" t="e">
        <f>L113*(1-$AL$3)*#REF!*$AL$4*(E113-D113)*24</f>
        <v>#REF!</v>
      </c>
      <c r="N113" s="246">
        <f t="shared" si="31"/>
        <v>0</v>
      </c>
      <c r="O113" s="246">
        <f t="shared" si="36"/>
        <v>0</v>
      </c>
      <c r="P113" s="246">
        <f t="shared" si="32"/>
        <v>0</v>
      </c>
      <c r="Q113" s="91" t="e">
        <f>IF(OR($B113=#REF!,$B112=$AH$4),($L112-$L113)*(1-$AL$3)*(E113-D113)*24*#REF!*$AL$4,0)</f>
        <v>#REF!</v>
      </c>
      <c r="U113" s="240">
        <f t="shared" si="23"/>
        <v>43453</v>
      </c>
      <c r="V113" s="235">
        <f t="shared" si="24"/>
        <v>0.333333333333333</v>
      </c>
      <c r="W113" s="253"/>
      <c r="X113" s="239"/>
      <c r="Y113" s="243" t="str">
        <f>IF(_cuofeng6_month_day!A111="","",_cuofeng6_month_day!A111)</f>
        <v/>
      </c>
      <c r="Z113" s="243" t="str">
        <f>IF(_cuofeng6_month_day!B111="","",_cuofeng6_month_day!B111)</f>
        <v/>
      </c>
      <c r="AA113" s="91"/>
      <c r="AB113" s="91" t="e">
        <f>AA113*(1-$AL$3)*#REF!*$AL$4*(E113-D113)*24</f>
        <v>#REF!</v>
      </c>
      <c r="AC113" s="246">
        <f t="shared" si="34"/>
        <v>0</v>
      </c>
      <c r="AD113" s="246">
        <f t="shared" si="35"/>
        <v>0</v>
      </c>
      <c r="AE113" s="246">
        <f t="shared" si="33"/>
        <v>0</v>
      </c>
      <c r="AF113" s="91" t="e">
        <f>IF(OR($V113=#REF!,$V113=$AH$4),($AA112-$AA113)*(1-$AL$3)*(E113-D113)*24*#REF!*$AL$4,0)</f>
        <v>#REF!</v>
      </c>
    </row>
    <row r="114" ht="14.25" spans="1:32">
      <c r="A114" s="240">
        <f t="shared" si="28"/>
        <v>43453</v>
      </c>
      <c r="B114" s="235">
        <v>0.583333333333333</v>
      </c>
      <c r="C114" s="236" t="s">
        <v>25</v>
      </c>
      <c r="D114" s="237">
        <f t="shared" si="29"/>
        <v>43453.5833333333</v>
      </c>
      <c r="E114" s="237">
        <f t="shared" si="30"/>
        <v>43453.7083333333</v>
      </c>
      <c r="F114" s="238" t="e">
        <f>SUMPRODUCT(('6烧主抽电耗'!$A$3:$A$96=$A114)*('6烧主抽电耗'!$D$3:$D$96=$C114),'6烧主抽电耗'!$E$3:$E$96)</f>
        <v>#VALUE!</v>
      </c>
      <c r="G114" s="237" t="e">
        <f t="shared" si="19"/>
        <v>#VALUE!</v>
      </c>
      <c r="H114" s="239"/>
      <c r="I114" s="239"/>
      <c r="J114" s="239" t="str">
        <f>IF(_cuofeng5_month_day!A112="","",_cuofeng5_month_day!A112)</f>
        <v/>
      </c>
      <c r="K114" s="239" t="str">
        <f>IF(_cuofeng5_month_day!B112="","",_cuofeng5_month_day!B112)</f>
        <v/>
      </c>
      <c r="L114" s="238">
        <f>IFERROR(SUMPRODUCT((_5shaozhuchou_month_day!$A$2:$A$899&gt;=D114)*(_5shaozhuchou_month_day!$A$2:$A$899&lt;E114),_5shaozhuchou_month_day!$Y$2:$Y$899)/SUMPRODUCT((_5shaozhuchou_month_day!$A$2:$A$899&gt;=D114)*(_5shaozhuchou_month_day!$A$2:$A$899&lt;E114)),0)</f>
        <v>0</v>
      </c>
      <c r="M114" s="238" t="e">
        <f>L114*(1-$AL$3)*#REF!*$AL$4*(E114-D114)*24</f>
        <v>#REF!</v>
      </c>
      <c r="N114" s="246">
        <f t="shared" si="31"/>
        <v>0</v>
      </c>
      <c r="O114" s="246">
        <f t="shared" si="36"/>
        <v>0</v>
      </c>
      <c r="P114" s="246">
        <f t="shared" si="32"/>
        <v>0</v>
      </c>
      <c r="Q114" s="91" t="e">
        <f>IF(OR($B114=#REF!,$B113=$AH$4),($L113-$L114)*(1-$AL$3)*(E114-D114)*24*#REF!*$AL$4,0)</f>
        <v>#REF!</v>
      </c>
      <c r="U114" s="240">
        <f t="shared" si="23"/>
        <v>43453</v>
      </c>
      <c r="V114" s="235">
        <f t="shared" si="24"/>
        <v>0.583333333333333</v>
      </c>
      <c r="W114" s="243"/>
      <c r="X114" s="243"/>
      <c r="Y114" s="243" t="str">
        <f>IF(_cuofeng6_month_day!A112="","",_cuofeng6_month_day!A112)</f>
        <v/>
      </c>
      <c r="Z114" s="243" t="str">
        <f>IF(_cuofeng6_month_day!B112="","",_cuofeng6_month_day!B112)</f>
        <v/>
      </c>
      <c r="AA114" s="91"/>
      <c r="AB114" s="91" t="e">
        <f>AA114*(1-$AL$3)*#REF!*$AL$4*(E114-D114)*24</f>
        <v>#REF!</v>
      </c>
      <c r="AC114" s="246">
        <f t="shared" si="34"/>
        <v>0</v>
      </c>
      <c r="AD114" s="246">
        <f t="shared" si="35"/>
        <v>0</v>
      </c>
      <c r="AE114" s="246">
        <f t="shared" si="33"/>
        <v>0</v>
      </c>
      <c r="AF114" s="91" t="e">
        <f>IF(OR($V114=#REF!,$V114=$AH$4),($AA113-$AA114)*(1-$AL$3)*(E114-D114)*24*#REF!*$AL$4,0)</f>
        <v>#REF!</v>
      </c>
    </row>
    <row r="115" ht="14.25" spans="1:32">
      <c r="A115" s="240">
        <f t="shared" si="28"/>
        <v>43453</v>
      </c>
      <c r="B115" s="235">
        <v>0.708333333333333</v>
      </c>
      <c r="C115" s="236" t="s">
        <v>26</v>
      </c>
      <c r="D115" s="237">
        <f t="shared" si="29"/>
        <v>43453.7083333333</v>
      </c>
      <c r="E115" s="237">
        <f t="shared" si="30"/>
        <v>43453.7916666667</v>
      </c>
      <c r="F115" s="238" t="e">
        <f>SUMPRODUCT(('6烧主抽电耗'!$A$3:$A$96=$A115)*('6烧主抽电耗'!$D$3:$D$96=$C115),'6烧主抽电耗'!$E$3:$E$96)</f>
        <v>#VALUE!</v>
      </c>
      <c r="G115" s="237" t="e">
        <f t="shared" si="19"/>
        <v>#VALUE!</v>
      </c>
      <c r="H115" s="239"/>
      <c r="I115" s="239"/>
      <c r="J115" s="239" t="str">
        <f>IF(_cuofeng5_month_day!A113="","",_cuofeng5_month_day!A113)</f>
        <v/>
      </c>
      <c r="K115" s="239" t="str">
        <f>IF(_cuofeng5_month_day!B113="","",_cuofeng5_month_day!B113)</f>
        <v/>
      </c>
      <c r="L115" s="238">
        <f>IFERROR(SUMPRODUCT((_5shaozhuchou_month_day!$A$2:$A$899&gt;=D115)*(_5shaozhuchou_month_day!$A$2:$A$899&lt;E115),_5shaozhuchou_month_day!$Y$2:$Y$899)/SUMPRODUCT((_5shaozhuchou_month_day!$A$2:$A$899&gt;=D115)*(_5shaozhuchou_month_day!$A$2:$A$899&lt;E115)),0)</f>
        <v>0</v>
      </c>
      <c r="M115" s="238" t="e">
        <f>L115*(1-$AL$3)*#REF!*$AL$4*(E115-D115)*24</f>
        <v>#REF!</v>
      </c>
      <c r="N115" s="246">
        <f t="shared" si="31"/>
        <v>0</v>
      </c>
      <c r="O115" s="246">
        <f t="shared" si="36"/>
        <v>0</v>
      </c>
      <c r="P115" s="246">
        <f t="shared" si="32"/>
        <v>0</v>
      </c>
      <c r="Q115" s="91" t="e">
        <f>IF(OR($B115=#REF!,$B114=$AH$4),($L114-$L115)*(1-$AL$3)*(E115-D115)*24*#REF!*$AL$4,0)</f>
        <v>#REF!</v>
      </c>
      <c r="U115" s="240">
        <f t="shared" si="23"/>
        <v>43453</v>
      </c>
      <c r="V115" s="235">
        <f t="shared" si="24"/>
        <v>0.708333333333333</v>
      </c>
      <c r="W115" s="253"/>
      <c r="X115" s="239"/>
      <c r="Y115" s="243" t="str">
        <f>IF(_cuofeng6_month_day!A113="","",_cuofeng6_month_day!A113)</f>
        <v/>
      </c>
      <c r="Z115" s="243" t="str">
        <f>IF(_cuofeng6_month_day!B113="","",_cuofeng6_month_day!B113)</f>
        <v/>
      </c>
      <c r="AA115" s="91"/>
      <c r="AB115" s="91" t="e">
        <f>AA115*(1-$AL$3)*#REF!*$AL$4*(E115-D115)*24</f>
        <v>#REF!</v>
      </c>
      <c r="AC115" s="246">
        <f t="shared" si="34"/>
        <v>0</v>
      </c>
      <c r="AD115" s="246">
        <f t="shared" si="35"/>
        <v>0</v>
      </c>
      <c r="AE115" s="246">
        <f t="shared" si="33"/>
        <v>0</v>
      </c>
      <c r="AF115" s="91" t="e">
        <f>IF(OR($V115=#REF!,$V115=$AH$4),($AA114-$AA115)*(1-$AL$3)*(E115-D115)*24*#REF!*$AL$4,0)</f>
        <v>#REF!</v>
      </c>
    </row>
    <row r="116" ht="14.25" spans="1:32">
      <c r="A116" s="240">
        <f t="shared" si="28"/>
        <v>43453</v>
      </c>
      <c r="B116" s="235">
        <v>0.791666666666667</v>
      </c>
      <c r="C116" s="236" t="s">
        <v>26</v>
      </c>
      <c r="D116" s="237">
        <f t="shared" si="29"/>
        <v>43453.7916666667</v>
      </c>
      <c r="E116" s="237">
        <f t="shared" si="30"/>
        <v>43453.9166666667</v>
      </c>
      <c r="F116" s="238" t="e">
        <f>SUMPRODUCT(('6烧主抽电耗'!$A$3:$A$96=$A116)*('6烧主抽电耗'!$D$3:$D$96=$C116),'6烧主抽电耗'!$E$3:$E$96)</f>
        <v>#VALUE!</v>
      </c>
      <c r="G116" s="237" t="e">
        <f t="shared" si="19"/>
        <v>#VALUE!</v>
      </c>
      <c r="H116" s="239"/>
      <c r="I116" s="239"/>
      <c r="J116" s="239" t="str">
        <f>IF(_cuofeng5_month_day!A114="","",_cuofeng5_month_day!A114)</f>
        <v/>
      </c>
      <c r="K116" s="239" t="str">
        <f>IF(_cuofeng5_month_day!B114="","",_cuofeng5_month_day!B114)</f>
        <v/>
      </c>
      <c r="L116" s="238">
        <f>IFERROR(SUMPRODUCT((_5shaozhuchou_month_day!$A$2:$A$899&gt;=D116)*(_5shaozhuchou_month_day!$A$2:$A$899&lt;E116),_5shaozhuchou_month_day!$Y$2:$Y$899)/SUMPRODUCT((_5shaozhuchou_month_day!$A$2:$A$899&gt;=D116)*(_5shaozhuchou_month_day!$A$2:$A$899&lt;E116)),0)</f>
        <v>0</v>
      </c>
      <c r="M116" s="238" t="e">
        <f>L116*(1-$AL$3)*#REF!*$AL$4*(E116-D116)*24</f>
        <v>#REF!</v>
      </c>
      <c r="N116" s="246">
        <f t="shared" si="31"/>
        <v>0</v>
      </c>
      <c r="O116" s="246">
        <f t="shared" si="36"/>
        <v>0</v>
      </c>
      <c r="P116" s="246">
        <f t="shared" si="32"/>
        <v>0</v>
      </c>
      <c r="Q116" s="91" t="e">
        <f>IF(OR($B116=#REF!,$B115=$AH$4),($L115-$L116)*(1-$AL$3)*(E116-D116)*24*#REF!*$AL$4,0)</f>
        <v>#REF!</v>
      </c>
      <c r="U116" s="240">
        <f t="shared" si="23"/>
        <v>43453</v>
      </c>
      <c r="V116" s="235">
        <f t="shared" si="24"/>
        <v>0.791666666666667</v>
      </c>
      <c r="W116" s="243"/>
      <c r="X116" s="243"/>
      <c r="Y116" s="243" t="str">
        <f>IF(_cuofeng6_month_day!A114="","",_cuofeng6_month_day!A114)</f>
        <v/>
      </c>
      <c r="Z116" s="243" t="str">
        <f>IF(_cuofeng6_month_day!B114="","",_cuofeng6_month_day!B114)</f>
        <v/>
      </c>
      <c r="AA116" s="91"/>
      <c r="AB116" s="91" t="e">
        <f>AA116*(1-$AL$3)*#REF!*$AL$4*(E116-D116)*24</f>
        <v>#REF!</v>
      </c>
      <c r="AC116" s="246">
        <f t="shared" si="34"/>
        <v>0</v>
      </c>
      <c r="AD116" s="246">
        <f t="shared" si="35"/>
        <v>0</v>
      </c>
      <c r="AE116" s="246">
        <f t="shared" si="33"/>
        <v>0</v>
      </c>
      <c r="AF116" s="91" t="e">
        <f>IF(OR($V116=#REF!,$V116=$AH$4),($AA115-$AA116)*(1-$AL$3)*(E116-D116)*24*#REF!*$AL$4,0)</f>
        <v>#REF!</v>
      </c>
    </row>
    <row r="117" ht="14.25" spans="1:32">
      <c r="A117" s="242">
        <f t="shared" si="28"/>
        <v>43453</v>
      </c>
      <c r="B117" s="235">
        <v>0.916666666666667</v>
      </c>
      <c r="C117" s="236" t="s">
        <v>26</v>
      </c>
      <c r="D117" s="237">
        <f t="shared" si="29"/>
        <v>43453.9166666667</v>
      </c>
      <c r="E117" s="237">
        <f t="shared" si="30"/>
        <v>43454</v>
      </c>
      <c r="F117" s="238" t="e">
        <f>SUMPRODUCT(('6烧主抽电耗'!$A$3:$A$96=$A117)*('6烧主抽电耗'!$D$3:$D$96=$C117),'6烧主抽电耗'!$E$3:$E$96)</f>
        <v>#VALUE!</v>
      </c>
      <c r="G117" s="237" t="e">
        <f t="shared" si="19"/>
        <v>#VALUE!</v>
      </c>
      <c r="H117" s="239"/>
      <c r="I117" s="239"/>
      <c r="J117" s="239" t="str">
        <f>IF(_cuofeng5_month_day!A115="","",_cuofeng5_month_day!A115)</f>
        <v/>
      </c>
      <c r="K117" s="239" t="str">
        <f>IF(_cuofeng5_month_day!B115="","",_cuofeng5_month_day!B115)</f>
        <v/>
      </c>
      <c r="L117" s="238">
        <f>IFERROR(SUMPRODUCT((_5shaozhuchou_month_day!$A$2:$A$899&gt;=D117)*(_5shaozhuchou_month_day!$A$2:$A$899&lt;E117),_5shaozhuchou_month_day!$Y$2:$Y$899)/SUMPRODUCT((_5shaozhuchou_month_day!$A$2:$A$899&gt;=D117)*(_5shaozhuchou_month_day!$A$2:$A$899&lt;E117)),0)</f>
        <v>0</v>
      </c>
      <c r="M117" s="238" t="e">
        <f>L117*(1-$AL$3)*#REF!*$AL$4*(E117-D117)*24</f>
        <v>#REF!</v>
      </c>
      <c r="N117" s="246">
        <f t="shared" si="31"/>
        <v>0</v>
      </c>
      <c r="O117" s="246">
        <f t="shared" si="36"/>
        <v>0</v>
      </c>
      <c r="P117" s="246">
        <f t="shared" si="32"/>
        <v>0</v>
      </c>
      <c r="Q117" s="91" t="e">
        <f>IF(OR($B117=#REF!,$B116=$AH$4),($L116-$L117)*(1-$AL$3)*(E117-D117)*24*#REF!*$AL$4,0)</f>
        <v>#REF!</v>
      </c>
      <c r="U117" s="242">
        <f t="shared" si="23"/>
        <v>43453</v>
      </c>
      <c r="V117" s="235">
        <f t="shared" si="24"/>
        <v>0.916666666666667</v>
      </c>
      <c r="W117" s="243"/>
      <c r="X117" s="243"/>
      <c r="Y117" s="243" t="str">
        <f>IF(_cuofeng6_month_day!A115="","",_cuofeng6_month_day!A115)</f>
        <v/>
      </c>
      <c r="Z117" s="243" t="str">
        <f>IF(_cuofeng6_month_day!B115="","",_cuofeng6_month_day!B115)</f>
        <v/>
      </c>
      <c r="AA117" s="91"/>
      <c r="AB117" s="91" t="e">
        <f>AA117*(1-$AL$3)*#REF!*$AL$4*(E117-D117)*24</f>
        <v>#REF!</v>
      </c>
      <c r="AC117" s="246">
        <f t="shared" si="34"/>
        <v>0</v>
      </c>
      <c r="AD117" s="246">
        <f t="shared" si="35"/>
        <v>0</v>
      </c>
      <c r="AE117" s="246">
        <f t="shared" si="33"/>
        <v>0</v>
      </c>
      <c r="AF117" s="91" t="e">
        <f>IF(OR($V117=#REF!,$V117=$AH$4),($AA116-$AA117)*(1-$AL$3)*(E117-D117)*24*#REF!*$AL$4,0)</f>
        <v>#REF!</v>
      </c>
    </row>
    <row r="118" ht="14.25" spans="1:32">
      <c r="A118" s="234">
        <f>A112+1</f>
        <v>43454</v>
      </c>
      <c r="B118" s="235">
        <v>0</v>
      </c>
      <c r="C118" s="236" t="s">
        <v>24</v>
      </c>
      <c r="D118" s="237">
        <f t="shared" si="29"/>
        <v>43454</v>
      </c>
      <c r="E118" s="237">
        <f t="shared" si="30"/>
        <v>43454.3333333333</v>
      </c>
      <c r="F118" s="238" t="e">
        <f>SUMPRODUCT(('6烧主抽电耗'!$A$3:$A$96=$A118)*('6烧主抽电耗'!$D$3:$D$96=$C118),'6烧主抽电耗'!$E$3:$E$96)</f>
        <v>#VALUE!</v>
      </c>
      <c r="G118" s="237" t="e">
        <f t="shared" si="19"/>
        <v>#VALUE!</v>
      </c>
      <c r="H118" s="239"/>
      <c r="I118" s="239"/>
      <c r="J118" s="239" t="str">
        <f>IF(_cuofeng5_month_day!A116="","",_cuofeng5_month_day!A116)</f>
        <v/>
      </c>
      <c r="K118" s="239" t="str">
        <f>IF(_cuofeng5_month_day!B116="","",_cuofeng5_month_day!B116)</f>
        <v/>
      </c>
      <c r="L118" s="238">
        <f>IFERROR(SUMPRODUCT((_5shaozhuchou_month_day!$A$2:$A$899&gt;=D118)*(_5shaozhuchou_month_day!$A$2:$A$899&lt;E118),_5shaozhuchou_month_day!$Y$2:$Y$899)/SUMPRODUCT((_5shaozhuchou_month_day!$A$2:$A$899&gt;=D118)*(_5shaozhuchou_month_day!$A$2:$A$899&lt;E118)),0)</f>
        <v>0</v>
      </c>
      <c r="M118" s="238" t="e">
        <f>L118*(1-$AL$3)*#REF!*$AL$4*(E118-D118)*24</f>
        <v>#REF!</v>
      </c>
      <c r="N118" s="246">
        <f t="shared" si="31"/>
        <v>0</v>
      </c>
      <c r="O118" s="246">
        <f t="shared" si="36"/>
        <v>0</v>
      </c>
      <c r="P118" s="246">
        <f t="shared" si="32"/>
        <v>0</v>
      </c>
      <c r="Q118" s="91" t="e">
        <f>IF(OR($B118=#REF!,$B117=$AH$4),($L117-$L118)*(1-$AL$3)*(E118-D118)*24*#REF!*$AL$4,0)</f>
        <v>#REF!</v>
      </c>
      <c r="U118" s="234">
        <f t="shared" si="23"/>
        <v>43454</v>
      </c>
      <c r="V118" s="235">
        <f t="shared" si="24"/>
        <v>0</v>
      </c>
      <c r="W118" s="253"/>
      <c r="X118" s="239"/>
      <c r="Y118" s="243" t="str">
        <f>IF(_cuofeng6_month_day!A116="","",_cuofeng6_month_day!A116)</f>
        <v/>
      </c>
      <c r="Z118" s="243" t="str">
        <f>IF(_cuofeng6_month_day!B116="","",_cuofeng6_month_day!B116)</f>
        <v/>
      </c>
      <c r="AA118" s="91"/>
      <c r="AB118" s="91" t="e">
        <f>AA118*(1-$AL$3)*#REF!*$AL$4*(E118-D118)*24</f>
        <v>#REF!</v>
      </c>
      <c r="AC118" s="246">
        <f t="shared" si="34"/>
        <v>0</v>
      </c>
      <c r="AD118" s="246">
        <f t="shared" si="35"/>
        <v>0</v>
      </c>
      <c r="AE118" s="246">
        <f t="shared" si="33"/>
        <v>0</v>
      </c>
      <c r="AF118" s="91" t="e">
        <f>IF(OR($V118=#REF!,$V118=$AH$4),($AA117-$AA118)*(1-$AL$3)*(E118-D118)*24*#REF!*$AL$4,0)</f>
        <v>#REF!</v>
      </c>
    </row>
    <row r="119" ht="14.25" spans="1:32">
      <c r="A119" s="240">
        <f>A118</f>
        <v>43454</v>
      </c>
      <c r="B119" s="235">
        <v>0.333333333333333</v>
      </c>
      <c r="C119" s="236" t="s">
        <v>24</v>
      </c>
      <c r="D119" s="237">
        <f t="shared" si="29"/>
        <v>43454.3333333333</v>
      </c>
      <c r="E119" s="237">
        <f t="shared" si="30"/>
        <v>43454.5833333333</v>
      </c>
      <c r="F119" s="238" t="e">
        <f>SUMPRODUCT(('6烧主抽电耗'!$A$3:$A$96=$A119)*('6烧主抽电耗'!$D$3:$D$96=$C119),'6烧主抽电耗'!$E$3:$E$96)</f>
        <v>#VALUE!</v>
      </c>
      <c r="G119" s="237" t="e">
        <f t="shared" si="19"/>
        <v>#VALUE!</v>
      </c>
      <c r="H119" s="239"/>
      <c r="I119" s="239"/>
      <c r="J119" s="239" t="str">
        <f>IF(_cuofeng5_month_day!A117="","",_cuofeng5_month_day!A117)</f>
        <v/>
      </c>
      <c r="K119" s="239" t="str">
        <f>IF(_cuofeng5_month_day!B117="","",_cuofeng5_month_day!B117)</f>
        <v/>
      </c>
      <c r="L119" s="238">
        <f>IFERROR(SUMPRODUCT((_5shaozhuchou_month_day!$A$2:$A$899&gt;=D119)*(_5shaozhuchou_month_day!$A$2:$A$899&lt;E119),_5shaozhuchou_month_day!$Y$2:$Y$899)/SUMPRODUCT((_5shaozhuchou_month_day!$A$2:$A$899&gt;=D119)*(_5shaozhuchou_month_day!$A$2:$A$899&lt;E119)),0)</f>
        <v>0</v>
      </c>
      <c r="M119" s="238" t="e">
        <f>L119*(1-$AL$3)*#REF!*$AL$4*(E119-D119)*24</f>
        <v>#REF!</v>
      </c>
      <c r="N119" s="246">
        <f t="shared" si="31"/>
        <v>0</v>
      </c>
      <c r="O119" s="246">
        <f t="shared" si="36"/>
        <v>0</v>
      </c>
      <c r="P119" s="246">
        <f t="shared" si="32"/>
        <v>0</v>
      </c>
      <c r="Q119" s="91" t="e">
        <f>IF(OR($B119=#REF!,$B118=$AH$4),($L118-$L119)*(1-$AL$3)*(E119-D119)*24*#REF!*$AL$4,0)</f>
        <v>#REF!</v>
      </c>
      <c r="U119" s="240">
        <f t="shared" si="23"/>
        <v>43454</v>
      </c>
      <c r="V119" s="235">
        <f t="shared" si="24"/>
        <v>0.333333333333333</v>
      </c>
      <c r="W119" s="253"/>
      <c r="X119" s="239"/>
      <c r="Y119" s="243" t="str">
        <f>IF(_cuofeng6_month_day!A117="","",_cuofeng6_month_day!A117)</f>
        <v/>
      </c>
      <c r="Z119" s="243" t="str">
        <f>IF(_cuofeng6_month_day!B117="","",_cuofeng6_month_day!B117)</f>
        <v/>
      </c>
      <c r="AA119" s="91"/>
      <c r="AB119" s="91" t="e">
        <f>AA119*(1-$AL$3)*#REF!*$AL$4*(E119-D119)*24</f>
        <v>#REF!</v>
      </c>
      <c r="AC119" s="246">
        <f t="shared" si="34"/>
        <v>0</v>
      </c>
      <c r="AD119" s="246">
        <f t="shared" si="35"/>
        <v>0</v>
      </c>
      <c r="AE119" s="246">
        <f t="shared" ref="AE119:AE150" si="37">IF(OR($V119=$AJ$4),(($W120-$W119)+($X120-$X119))*3,0)</f>
        <v>0</v>
      </c>
      <c r="AF119" s="91" t="e">
        <f>IF(OR($V119=#REF!,$V119=$AH$4),($AA118-$AA119)*(1-$AL$3)*(E119-D119)*24*#REF!*$AL$4,0)</f>
        <v>#REF!</v>
      </c>
    </row>
    <row r="120" ht="14.25" spans="1:32">
      <c r="A120" s="240">
        <f t="shared" si="28"/>
        <v>43454</v>
      </c>
      <c r="B120" s="235">
        <v>0.583333333333333</v>
      </c>
      <c r="C120" s="236" t="s">
        <v>25</v>
      </c>
      <c r="D120" s="237">
        <f t="shared" si="29"/>
        <v>43454.5833333333</v>
      </c>
      <c r="E120" s="237">
        <f t="shared" si="30"/>
        <v>43454.7083333333</v>
      </c>
      <c r="F120" s="238" t="e">
        <f>SUMPRODUCT(('6烧主抽电耗'!$A$3:$A$96=$A120)*('6烧主抽电耗'!$D$3:$D$96=$C120),'6烧主抽电耗'!$E$3:$E$96)</f>
        <v>#VALUE!</v>
      </c>
      <c r="G120" s="237" t="e">
        <f t="shared" si="19"/>
        <v>#VALUE!</v>
      </c>
      <c r="H120" s="239"/>
      <c r="I120" s="239"/>
      <c r="J120" s="239" t="str">
        <f>IF(_cuofeng5_month_day!A118="","",_cuofeng5_month_day!A118)</f>
        <v/>
      </c>
      <c r="K120" s="239" t="str">
        <f>IF(_cuofeng5_month_day!B118="","",_cuofeng5_month_day!B118)</f>
        <v/>
      </c>
      <c r="L120" s="238">
        <f>IFERROR(SUMPRODUCT((_5shaozhuchou_month_day!$A$2:$A$899&gt;=D120)*(_5shaozhuchou_month_day!$A$2:$A$899&lt;E120),_5shaozhuchou_month_day!$Y$2:$Y$899)/SUMPRODUCT((_5shaozhuchou_month_day!$A$2:$A$899&gt;=D120)*(_5shaozhuchou_month_day!$A$2:$A$899&lt;E120)),0)</f>
        <v>0</v>
      </c>
      <c r="M120" s="238" t="e">
        <f>L120*(1-$AL$3)*#REF!*$AL$4*(E120-D120)*24</f>
        <v>#REF!</v>
      </c>
      <c r="N120" s="246">
        <f t="shared" si="31"/>
        <v>0</v>
      </c>
      <c r="O120" s="246">
        <f t="shared" si="36"/>
        <v>0</v>
      </c>
      <c r="P120" s="246">
        <f t="shared" si="32"/>
        <v>0</v>
      </c>
      <c r="Q120" s="91" t="e">
        <f>IF(OR($B120=#REF!,$B119=$AH$4),($L119-$L120)*(1-$AL$3)*(E120-D120)*24*#REF!*$AL$4,0)</f>
        <v>#REF!</v>
      </c>
      <c r="U120" s="240">
        <f t="shared" si="23"/>
        <v>43454</v>
      </c>
      <c r="V120" s="235">
        <f t="shared" si="24"/>
        <v>0.583333333333333</v>
      </c>
      <c r="W120" s="243"/>
      <c r="X120" s="243"/>
      <c r="Y120" s="243" t="str">
        <f>IF(_cuofeng6_month_day!A118="","",_cuofeng6_month_day!A118)</f>
        <v/>
      </c>
      <c r="Z120" s="243" t="str">
        <f>IF(_cuofeng6_month_day!B118="","",_cuofeng6_month_day!B118)</f>
        <v/>
      </c>
      <c r="AA120" s="91"/>
      <c r="AB120" s="91" t="e">
        <f>AA120*(1-$AL$3)*#REF!*$AL$4*(E120-D120)*24</f>
        <v>#REF!</v>
      </c>
      <c r="AC120" s="246">
        <f t="shared" si="34"/>
        <v>0</v>
      </c>
      <c r="AD120" s="246">
        <f t="shared" si="35"/>
        <v>0</v>
      </c>
      <c r="AE120" s="246">
        <f t="shared" si="37"/>
        <v>0</v>
      </c>
      <c r="AF120" s="91" t="e">
        <f>IF(OR($V120=#REF!,$V120=$AH$4),($AA119-$AA120)*(1-$AL$3)*(E120-D120)*24*#REF!*$AL$4,0)</f>
        <v>#REF!</v>
      </c>
    </row>
    <row r="121" ht="14.25" spans="1:32">
      <c r="A121" s="240">
        <f t="shared" si="28"/>
        <v>43454</v>
      </c>
      <c r="B121" s="235">
        <v>0.708333333333333</v>
      </c>
      <c r="C121" s="236" t="s">
        <v>26</v>
      </c>
      <c r="D121" s="237">
        <f t="shared" si="29"/>
        <v>43454.7083333333</v>
      </c>
      <c r="E121" s="237">
        <f t="shared" si="30"/>
        <v>43454.7916666667</v>
      </c>
      <c r="F121" s="238" t="e">
        <f>SUMPRODUCT(('6烧主抽电耗'!$A$3:$A$96=$A121)*('6烧主抽电耗'!$D$3:$D$96=$C121),'6烧主抽电耗'!$E$3:$E$96)</f>
        <v>#VALUE!</v>
      </c>
      <c r="G121" s="237" t="e">
        <f t="shared" si="19"/>
        <v>#VALUE!</v>
      </c>
      <c r="H121" s="239"/>
      <c r="I121" s="239"/>
      <c r="J121" s="239" t="str">
        <f>IF(_cuofeng5_month_day!A119="","",_cuofeng5_month_day!A119)</f>
        <v/>
      </c>
      <c r="K121" s="239" t="str">
        <f>IF(_cuofeng5_month_day!B119="","",_cuofeng5_month_day!B119)</f>
        <v/>
      </c>
      <c r="L121" s="238">
        <f>IFERROR(SUMPRODUCT((_5shaozhuchou_month_day!$A$2:$A$899&gt;=D121)*(_5shaozhuchou_month_day!$A$2:$A$899&lt;E121),_5shaozhuchou_month_day!$Y$2:$Y$899)/SUMPRODUCT((_5shaozhuchou_month_day!$A$2:$A$899&gt;=D121)*(_5shaozhuchou_month_day!$A$2:$A$899&lt;E121)),0)</f>
        <v>0</v>
      </c>
      <c r="M121" s="238" t="e">
        <f>L121*(1-$AL$3)*#REF!*$AL$4*(E121-D121)*24</f>
        <v>#REF!</v>
      </c>
      <c r="N121" s="246">
        <f t="shared" si="31"/>
        <v>0</v>
      </c>
      <c r="O121" s="246">
        <f t="shared" si="36"/>
        <v>0</v>
      </c>
      <c r="P121" s="246">
        <f t="shared" si="32"/>
        <v>0</v>
      </c>
      <c r="Q121" s="91" t="e">
        <f>IF(OR($B121=#REF!,$B120=$AH$4),($L120-$L121)*(1-$AL$3)*(E121-D121)*24*#REF!*$AL$4,0)</f>
        <v>#REF!</v>
      </c>
      <c r="U121" s="240">
        <f t="shared" si="23"/>
        <v>43454</v>
      </c>
      <c r="V121" s="235">
        <f t="shared" si="24"/>
        <v>0.708333333333333</v>
      </c>
      <c r="W121" s="243"/>
      <c r="X121" s="243"/>
      <c r="Y121" s="243" t="str">
        <f>IF(_cuofeng6_month_day!A119="","",_cuofeng6_month_day!A119)</f>
        <v/>
      </c>
      <c r="Z121" s="243" t="str">
        <f>IF(_cuofeng6_month_day!B119="","",_cuofeng6_month_day!B119)</f>
        <v/>
      </c>
      <c r="AA121" s="91"/>
      <c r="AB121" s="91" t="e">
        <f>AA121*(1-$AL$3)*#REF!*$AL$4*(E121-D121)*24</f>
        <v>#REF!</v>
      </c>
      <c r="AC121" s="246">
        <f t="shared" si="34"/>
        <v>0</v>
      </c>
      <c r="AD121" s="246">
        <f t="shared" si="35"/>
        <v>0</v>
      </c>
      <c r="AE121" s="246">
        <f t="shared" si="37"/>
        <v>0</v>
      </c>
      <c r="AF121" s="91" t="e">
        <f>IF(OR($V121=#REF!,$V121=$AH$4),($AA120-$AA121)*(1-$AL$3)*(E121-D121)*24*#REF!*$AL$4,0)</f>
        <v>#REF!</v>
      </c>
    </row>
    <row r="122" ht="14.25" spans="1:32">
      <c r="A122" s="240">
        <f t="shared" si="28"/>
        <v>43454</v>
      </c>
      <c r="B122" s="235">
        <v>0.791666666666667</v>
      </c>
      <c r="C122" s="236" t="s">
        <v>26</v>
      </c>
      <c r="D122" s="237">
        <f t="shared" si="29"/>
        <v>43454.7916666667</v>
      </c>
      <c r="E122" s="237">
        <f t="shared" si="30"/>
        <v>43454.9166666667</v>
      </c>
      <c r="F122" s="238" t="e">
        <f>SUMPRODUCT(('6烧主抽电耗'!$A$3:$A$96=$A122)*('6烧主抽电耗'!$D$3:$D$96=$C122),'6烧主抽电耗'!$E$3:$E$96)</f>
        <v>#VALUE!</v>
      </c>
      <c r="G122" s="237" t="e">
        <f t="shared" si="19"/>
        <v>#VALUE!</v>
      </c>
      <c r="H122" s="239"/>
      <c r="I122" s="239"/>
      <c r="J122" s="239" t="str">
        <f>IF(_cuofeng5_month_day!A120="","",_cuofeng5_month_day!A120)</f>
        <v/>
      </c>
      <c r="K122" s="239" t="str">
        <f>IF(_cuofeng5_month_day!B120="","",_cuofeng5_month_day!B120)</f>
        <v/>
      </c>
      <c r="L122" s="238">
        <f>IFERROR(SUMPRODUCT((_5shaozhuchou_month_day!$A$2:$A$899&gt;=D122)*(_5shaozhuchou_month_day!$A$2:$A$899&lt;E122),_5shaozhuchou_month_day!$Y$2:$Y$899)/SUMPRODUCT((_5shaozhuchou_month_day!$A$2:$A$899&gt;=D122)*(_5shaozhuchou_month_day!$A$2:$A$899&lt;E122)),0)</f>
        <v>0</v>
      </c>
      <c r="M122" s="238" t="e">
        <f>L122*(1-$AL$3)*#REF!*$AL$4*(E122-D122)*24</f>
        <v>#REF!</v>
      </c>
      <c r="N122" s="246">
        <f t="shared" si="31"/>
        <v>0</v>
      </c>
      <c r="O122" s="246">
        <f t="shared" ref="O122:O153" si="38">IF(OR($B122=$AI$4,$B122=$AI$5,$B122=$AI$6),(($W123-$W122)+($X123-$X122))*3,0)</f>
        <v>0</v>
      </c>
      <c r="P122" s="246">
        <f t="shared" si="32"/>
        <v>0</v>
      </c>
      <c r="Q122" s="91" t="e">
        <f>IF(OR($B122=#REF!,$B121=$AH$4),($L121-$L122)*(1-$AL$3)*(E122-D122)*24*#REF!*$AL$4,0)</f>
        <v>#REF!</v>
      </c>
      <c r="U122" s="240">
        <f t="shared" si="23"/>
        <v>43454</v>
      </c>
      <c r="V122" s="235">
        <f t="shared" si="24"/>
        <v>0.791666666666667</v>
      </c>
      <c r="W122" s="243"/>
      <c r="X122" s="243"/>
      <c r="Y122" s="243" t="str">
        <f>IF(_cuofeng6_month_day!A120="","",_cuofeng6_month_day!A120)</f>
        <v/>
      </c>
      <c r="Z122" s="243" t="str">
        <f>IF(_cuofeng6_month_day!B120="","",_cuofeng6_month_day!B120)</f>
        <v/>
      </c>
      <c r="AA122" s="91"/>
      <c r="AB122" s="91" t="e">
        <f>AA122*(1-$AL$3)*#REF!*$AL$4*(E122-D122)*24</f>
        <v>#REF!</v>
      </c>
      <c r="AC122" s="246">
        <f t="shared" si="34"/>
        <v>0</v>
      </c>
      <c r="AD122" s="246">
        <f t="shared" si="35"/>
        <v>0</v>
      </c>
      <c r="AE122" s="246">
        <f t="shared" si="37"/>
        <v>0</v>
      </c>
      <c r="AF122" s="91" t="e">
        <f>IF(OR($V122=#REF!,$V122=$AH$4),($AA121-$AA122)*(1-$AL$3)*(E122-D122)*24*#REF!*$AL$4,0)</f>
        <v>#REF!</v>
      </c>
    </row>
    <row r="123" ht="14.25" spans="1:32">
      <c r="A123" s="242">
        <f t="shared" si="28"/>
        <v>43454</v>
      </c>
      <c r="B123" s="235">
        <v>0.916666666666667</v>
      </c>
      <c r="C123" s="236" t="s">
        <v>26</v>
      </c>
      <c r="D123" s="237">
        <f t="shared" si="29"/>
        <v>43454.9166666667</v>
      </c>
      <c r="E123" s="237">
        <f t="shared" si="30"/>
        <v>43455</v>
      </c>
      <c r="F123" s="238" t="e">
        <f>SUMPRODUCT(('6烧主抽电耗'!$A$3:$A$96=$A123)*('6烧主抽电耗'!$D$3:$D$96=$C123),'6烧主抽电耗'!$E$3:$E$96)</f>
        <v>#VALUE!</v>
      </c>
      <c r="G123" s="237" t="e">
        <f t="shared" si="19"/>
        <v>#VALUE!</v>
      </c>
      <c r="H123" s="239"/>
      <c r="I123" s="239"/>
      <c r="J123" s="239" t="str">
        <f>IF(_cuofeng5_month_day!A121="","",_cuofeng5_month_day!A121)</f>
        <v/>
      </c>
      <c r="K123" s="239" t="str">
        <f>IF(_cuofeng5_month_day!B121="","",_cuofeng5_month_day!B121)</f>
        <v/>
      </c>
      <c r="L123" s="238">
        <f>IFERROR(SUMPRODUCT((_5shaozhuchou_month_day!$A$2:$A$899&gt;=D123)*(_5shaozhuchou_month_day!$A$2:$A$899&lt;E123),_5shaozhuchou_month_day!$Y$2:$Y$899)/SUMPRODUCT((_5shaozhuchou_month_day!$A$2:$A$899&gt;=D123)*(_5shaozhuchou_month_day!$A$2:$A$899&lt;E123)),0)</f>
        <v>0</v>
      </c>
      <c r="M123" s="238" t="e">
        <f>L123*(1-$AL$3)*#REF!*$AL$4*(E123-D123)*24</f>
        <v>#REF!</v>
      </c>
      <c r="N123" s="246">
        <f t="shared" si="31"/>
        <v>0</v>
      </c>
      <c r="O123" s="246">
        <f t="shared" si="38"/>
        <v>0</v>
      </c>
      <c r="P123" s="246">
        <f t="shared" si="32"/>
        <v>0</v>
      </c>
      <c r="Q123" s="91" t="e">
        <f>IF(OR($B123=#REF!,$B122=$AH$4),($L122-$L123)*(1-$AL$3)*(E123-D123)*24*#REF!*$AL$4,0)</f>
        <v>#REF!</v>
      </c>
      <c r="U123" s="242">
        <f t="shared" si="23"/>
        <v>43454</v>
      </c>
      <c r="V123" s="235">
        <f t="shared" si="24"/>
        <v>0.916666666666667</v>
      </c>
      <c r="W123" s="243"/>
      <c r="X123" s="243"/>
      <c r="Y123" s="243" t="str">
        <f>IF(_cuofeng6_month_day!A121="","",_cuofeng6_month_day!A121)</f>
        <v/>
      </c>
      <c r="Z123" s="243" t="str">
        <f>IF(_cuofeng6_month_day!B121="","",_cuofeng6_month_day!B121)</f>
        <v/>
      </c>
      <c r="AA123" s="91"/>
      <c r="AB123" s="91" t="e">
        <f>AA123*(1-$AL$3)*#REF!*$AL$4*(E123-D123)*24</f>
        <v>#REF!</v>
      </c>
      <c r="AC123" s="246">
        <f>IF(OR($V123=$AH$4,$V123=$AH$5),((#REF!-$W123)+($X124-$X123))*3,0)</f>
        <v>0</v>
      </c>
      <c r="AD123" s="246">
        <f t="shared" ref="AD123:AD145" si="39">IF(OR($V123=$AI$4,$V123=$AI$5,$V123=$AI$6),(($W124-$W123)+($X124-$X123))*3,0)</f>
        <v>0</v>
      </c>
      <c r="AE123" s="246">
        <f t="shared" si="37"/>
        <v>0</v>
      </c>
      <c r="AF123" s="91" t="e">
        <f>IF(OR($V123=#REF!,$V123=$AH$4),($AA122-$AA123)*(1-$AL$3)*(E123-D123)*24*#REF!*$AL$4,0)</f>
        <v>#REF!</v>
      </c>
    </row>
    <row r="124" ht="14.25" spans="1:32">
      <c r="A124" s="234">
        <f>A118+1</f>
        <v>43455</v>
      </c>
      <c r="B124" s="235">
        <v>0</v>
      </c>
      <c r="C124" s="236" t="s">
        <v>24</v>
      </c>
      <c r="D124" s="237">
        <f t="shared" si="29"/>
        <v>43455</v>
      </c>
      <c r="E124" s="237">
        <f t="shared" si="30"/>
        <v>43455.3333333333</v>
      </c>
      <c r="F124" s="238" t="e">
        <f>SUMPRODUCT(('6烧主抽电耗'!$A$3:$A$96=$A124)*('6烧主抽电耗'!$D$3:$D$96=$C124),'6烧主抽电耗'!$E$3:$E$96)</f>
        <v>#VALUE!</v>
      </c>
      <c r="G124" s="237" t="e">
        <f t="shared" si="19"/>
        <v>#VALUE!</v>
      </c>
      <c r="H124" s="239"/>
      <c r="I124" s="239"/>
      <c r="J124" s="239" t="str">
        <f>IF(_cuofeng5_month_day!A122="","",_cuofeng5_month_day!A122)</f>
        <v/>
      </c>
      <c r="K124" s="239" t="str">
        <f>IF(_cuofeng5_month_day!B122="","",_cuofeng5_month_day!B122)</f>
        <v/>
      </c>
      <c r="L124" s="238">
        <f>IFERROR(SUMPRODUCT((_5shaozhuchou_month_day!$A$2:$A$899&gt;=D124)*(_5shaozhuchou_month_day!$A$2:$A$899&lt;E124),_5shaozhuchou_month_day!$Y$2:$Y$899)/SUMPRODUCT((_5shaozhuchou_month_day!$A$2:$A$899&gt;=D124)*(_5shaozhuchou_month_day!$A$2:$A$899&lt;E124)),0)</f>
        <v>0</v>
      </c>
      <c r="M124" s="238" t="e">
        <f>L124*(1-$AL$3)*#REF!*$AL$4*(E124-D124)*24</f>
        <v>#REF!</v>
      </c>
      <c r="N124" s="246">
        <f t="shared" si="31"/>
        <v>0</v>
      </c>
      <c r="O124" s="246">
        <f t="shared" si="38"/>
        <v>0</v>
      </c>
      <c r="P124" s="246">
        <f t="shared" si="32"/>
        <v>0</v>
      </c>
      <c r="Q124" s="91" t="e">
        <f>IF(OR($B124=#REF!,$B123=$AH$4),($L123-$L124)*(1-$AL$3)*(E124-D124)*24*#REF!*$AL$4,0)</f>
        <v>#REF!</v>
      </c>
      <c r="U124" s="234">
        <f t="shared" si="23"/>
        <v>43455</v>
      </c>
      <c r="V124" s="235">
        <f t="shared" si="24"/>
        <v>0</v>
      </c>
      <c r="W124" s="253"/>
      <c r="X124" s="239"/>
      <c r="Y124" s="243" t="str">
        <f>IF(_cuofeng6_month_day!A122="","",_cuofeng6_month_day!A122)</f>
        <v/>
      </c>
      <c r="Z124" s="243" t="str">
        <f>IF(_cuofeng6_month_day!B122="","",_cuofeng6_month_day!B122)</f>
        <v/>
      </c>
      <c r="AA124" s="91"/>
      <c r="AB124" s="91" t="e">
        <f>AA124*(1-$AL$3)*#REF!*$AL$4*(E124-D124)*24</f>
        <v>#REF!</v>
      </c>
      <c r="AC124" s="246">
        <f>IF(OR($V124=$AH$4,$V124=$AH$5),(($W125-#REF!)+($X125-$X124))*3,0)</f>
        <v>0</v>
      </c>
      <c r="AD124" s="246">
        <f t="shared" si="39"/>
        <v>0</v>
      </c>
      <c r="AE124" s="246">
        <f t="shared" si="37"/>
        <v>0</v>
      </c>
      <c r="AF124" s="91" t="e">
        <f>IF(OR($V124=#REF!,$V124=$AH$4),($AA123-$AA124)*(1-$AL$3)*(E124-D124)*24*#REF!*$AL$4,0)</f>
        <v>#REF!</v>
      </c>
    </row>
    <row r="125" ht="14.25" spans="1:32">
      <c r="A125" s="240">
        <f>A124</f>
        <v>43455</v>
      </c>
      <c r="B125" s="235">
        <v>0.333333333333333</v>
      </c>
      <c r="C125" s="236" t="s">
        <v>24</v>
      </c>
      <c r="D125" s="237">
        <f t="shared" si="29"/>
        <v>43455.3333333333</v>
      </c>
      <c r="E125" s="237">
        <f t="shared" si="30"/>
        <v>43455.5833333333</v>
      </c>
      <c r="F125" s="238" t="e">
        <f>SUMPRODUCT(('6烧主抽电耗'!$A$3:$A$96=$A125)*('6烧主抽电耗'!$D$3:$D$96=$C125),'6烧主抽电耗'!$E$3:$E$96)</f>
        <v>#VALUE!</v>
      </c>
      <c r="G125" s="237" t="e">
        <f t="shared" si="19"/>
        <v>#VALUE!</v>
      </c>
      <c r="H125" s="239"/>
      <c r="I125" s="239"/>
      <c r="J125" s="239" t="str">
        <f>IF(_cuofeng5_month_day!A123="","",_cuofeng5_month_day!A123)</f>
        <v/>
      </c>
      <c r="K125" s="239" t="str">
        <f>IF(_cuofeng5_month_day!B123="","",_cuofeng5_month_day!B123)</f>
        <v/>
      </c>
      <c r="L125" s="238">
        <f>IFERROR(SUMPRODUCT((_5shaozhuchou_month_day!$A$2:$A$899&gt;=D125)*(_5shaozhuchou_month_day!$A$2:$A$899&lt;E125),_5shaozhuchou_month_day!$Y$2:$Y$899)/SUMPRODUCT((_5shaozhuchou_month_day!$A$2:$A$899&gt;=D125)*(_5shaozhuchou_month_day!$A$2:$A$899&lt;E125)),0)</f>
        <v>0</v>
      </c>
      <c r="M125" s="238" t="e">
        <f>L125*(1-$AL$3)*#REF!*$AL$4*(E125-D125)*24</f>
        <v>#REF!</v>
      </c>
      <c r="N125" s="246">
        <f t="shared" si="31"/>
        <v>0</v>
      </c>
      <c r="O125" s="246">
        <f t="shared" si="38"/>
        <v>0</v>
      </c>
      <c r="P125" s="246">
        <f t="shared" si="32"/>
        <v>0</v>
      </c>
      <c r="Q125" s="91" t="e">
        <f>IF(OR($B125=#REF!,$B124=$AH$4),($L124-$L125)*(1-$AL$3)*(E125-D125)*24*#REF!*$AL$4,0)</f>
        <v>#REF!</v>
      </c>
      <c r="U125" s="240">
        <f t="shared" si="23"/>
        <v>43455</v>
      </c>
      <c r="V125" s="235">
        <f t="shared" si="24"/>
        <v>0.333333333333333</v>
      </c>
      <c r="W125" s="243"/>
      <c r="X125" s="243"/>
      <c r="Y125" s="243" t="str">
        <f>IF(_cuofeng6_month_day!A123="","",_cuofeng6_month_day!A123)</f>
        <v/>
      </c>
      <c r="Z125" s="243" t="str">
        <f>IF(_cuofeng6_month_day!B123="","",_cuofeng6_month_day!B123)</f>
        <v/>
      </c>
      <c r="AA125" s="91"/>
      <c r="AB125" s="91" t="e">
        <f>AA125*(1-$AL$3)*#REF!*$AL$4*(E125-D125)*24</f>
        <v>#REF!</v>
      </c>
      <c r="AC125" s="246">
        <f t="shared" si="34"/>
        <v>0</v>
      </c>
      <c r="AD125" s="246">
        <f t="shared" si="39"/>
        <v>0</v>
      </c>
      <c r="AE125" s="246">
        <f t="shared" si="37"/>
        <v>0</v>
      </c>
      <c r="AF125" s="91" t="e">
        <f>IF(OR($V125=#REF!,$V125=$AH$4),($AA124-$AA125)*(1-$AL$3)*(E125-D125)*24*#REF!*$AL$4,0)</f>
        <v>#REF!</v>
      </c>
    </row>
    <row r="126" ht="14.25" spans="1:32">
      <c r="A126" s="240">
        <f t="shared" si="28"/>
        <v>43455</v>
      </c>
      <c r="B126" s="235">
        <v>0.583333333333333</v>
      </c>
      <c r="C126" s="236" t="s">
        <v>25</v>
      </c>
      <c r="D126" s="237">
        <f t="shared" si="29"/>
        <v>43455.5833333333</v>
      </c>
      <c r="E126" s="237">
        <f t="shared" si="30"/>
        <v>43455.7083333333</v>
      </c>
      <c r="F126" s="238" t="e">
        <f>SUMPRODUCT(('6烧主抽电耗'!$A$3:$A$96=$A126)*('6烧主抽电耗'!$D$3:$D$96=$C126),'6烧主抽电耗'!$E$3:$E$96)</f>
        <v>#VALUE!</v>
      </c>
      <c r="G126" s="237" t="e">
        <f t="shared" si="19"/>
        <v>#VALUE!</v>
      </c>
      <c r="H126" s="239"/>
      <c r="I126" s="239"/>
      <c r="J126" s="239" t="str">
        <f>IF(_cuofeng5_month_day!A124="","",_cuofeng5_month_day!A124)</f>
        <v/>
      </c>
      <c r="K126" s="239" t="str">
        <f>IF(_cuofeng5_month_day!B124="","",_cuofeng5_month_day!B124)</f>
        <v/>
      </c>
      <c r="L126" s="238">
        <f>IFERROR(SUMPRODUCT((_5shaozhuchou_month_day!$A$2:$A$899&gt;=D126)*(_5shaozhuchou_month_day!$A$2:$A$899&lt;E126),_5shaozhuchou_month_day!$Y$2:$Y$899)/SUMPRODUCT((_5shaozhuchou_month_day!$A$2:$A$899&gt;=D126)*(_5shaozhuchou_month_day!$A$2:$A$899&lt;E126)),0)</f>
        <v>0</v>
      </c>
      <c r="M126" s="238" t="e">
        <f>L126*(1-$AL$3)*#REF!*$AL$4*(E126-D126)*24</f>
        <v>#REF!</v>
      </c>
      <c r="N126" s="246">
        <f t="shared" si="31"/>
        <v>0</v>
      </c>
      <c r="O126" s="246">
        <f t="shared" si="38"/>
        <v>0</v>
      </c>
      <c r="P126" s="246">
        <f t="shared" si="32"/>
        <v>0</v>
      </c>
      <c r="Q126" s="91" t="e">
        <f>IF(OR($B126=#REF!,$B125=$AH$4),($L125-$L126)*(1-$AL$3)*(E126-D126)*24*#REF!*$AL$4,0)</f>
        <v>#REF!</v>
      </c>
      <c r="U126" s="240">
        <f t="shared" si="23"/>
        <v>43455</v>
      </c>
      <c r="V126" s="235">
        <f t="shared" si="24"/>
        <v>0.583333333333333</v>
      </c>
      <c r="W126" s="243"/>
      <c r="X126" s="243"/>
      <c r="Y126" s="243" t="str">
        <f>IF(_cuofeng6_month_day!A124="","",_cuofeng6_month_day!A124)</f>
        <v/>
      </c>
      <c r="Z126" s="243" t="str">
        <f>IF(_cuofeng6_month_day!B124="","",_cuofeng6_month_day!B124)</f>
        <v/>
      </c>
      <c r="AA126" s="91"/>
      <c r="AB126" s="91" t="e">
        <f>AA126*(1-$AL$3)*#REF!*$AL$4*(E126-D126)*24</f>
        <v>#REF!</v>
      </c>
      <c r="AC126" s="246">
        <f t="shared" si="34"/>
        <v>0</v>
      </c>
      <c r="AD126" s="246">
        <f t="shared" si="39"/>
        <v>0</v>
      </c>
      <c r="AE126" s="246">
        <f t="shared" si="37"/>
        <v>0</v>
      </c>
      <c r="AF126" s="91" t="e">
        <f>IF(OR($V126=#REF!,$V126=$AH$4),($AA125-$AA126)*(1-$AL$3)*(E126-D126)*24*#REF!*$AL$4,0)</f>
        <v>#REF!</v>
      </c>
    </row>
    <row r="127" ht="14.25" spans="1:32">
      <c r="A127" s="240">
        <f t="shared" si="28"/>
        <v>43455</v>
      </c>
      <c r="B127" s="235">
        <v>0.708333333333333</v>
      </c>
      <c r="C127" s="236" t="s">
        <v>26</v>
      </c>
      <c r="D127" s="237">
        <f t="shared" si="29"/>
        <v>43455.7083333333</v>
      </c>
      <c r="E127" s="237">
        <f t="shared" si="30"/>
        <v>43455.7916666667</v>
      </c>
      <c r="F127" s="238" t="e">
        <f>SUMPRODUCT(('6烧主抽电耗'!$A$3:$A$96=$A127)*('6烧主抽电耗'!$D$3:$D$96=$C127),'6烧主抽电耗'!$E$3:$E$96)</f>
        <v>#VALUE!</v>
      </c>
      <c r="G127" s="237" t="e">
        <f t="shared" si="19"/>
        <v>#VALUE!</v>
      </c>
      <c r="H127" s="239"/>
      <c r="I127" s="239"/>
      <c r="J127" s="239" t="str">
        <f>IF(_cuofeng5_month_day!A125="","",_cuofeng5_month_day!A125)</f>
        <v/>
      </c>
      <c r="K127" s="239" t="str">
        <f>IF(_cuofeng5_month_day!B125="","",_cuofeng5_month_day!B125)</f>
        <v/>
      </c>
      <c r="L127" s="238">
        <f>IFERROR(SUMPRODUCT((_5shaozhuchou_month_day!$A$2:$A$899&gt;=D127)*(_5shaozhuchou_month_day!$A$2:$A$899&lt;E127),_5shaozhuchou_month_day!$Y$2:$Y$899)/SUMPRODUCT((_5shaozhuchou_month_day!$A$2:$A$899&gt;=D127)*(_5shaozhuchou_month_day!$A$2:$A$899&lt;E127)),0)</f>
        <v>0</v>
      </c>
      <c r="M127" s="238" t="e">
        <f>L127*(1-$AL$3)*#REF!*$AL$4*(E127-D127)*24</f>
        <v>#REF!</v>
      </c>
      <c r="N127" s="246">
        <f t="shared" si="31"/>
        <v>0</v>
      </c>
      <c r="O127" s="246">
        <f t="shared" si="38"/>
        <v>0</v>
      </c>
      <c r="P127" s="246">
        <f t="shared" si="32"/>
        <v>0</v>
      </c>
      <c r="Q127" s="91" t="e">
        <f>IF(OR($B127=#REF!,$B126=$AH$4),($L126-$L127)*(1-$AL$3)*(E127-D127)*24*#REF!*$AL$4,0)</f>
        <v>#REF!</v>
      </c>
      <c r="U127" s="240">
        <f t="shared" si="23"/>
        <v>43455</v>
      </c>
      <c r="V127" s="235">
        <f t="shared" si="24"/>
        <v>0.708333333333333</v>
      </c>
      <c r="W127" s="243"/>
      <c r="X127" s="243"/>
      <c r="Y127" s="243" t="str">
        <f>IF(_cuofeng6_month_day!A125="","",_cuofeng6_month_day!A125)</f>
        <v/>
      </c>
      <c r="Z127" s="243" t="str">
        <f>IF(_cuofeng6_month_day!B125="","",_cuofeng6_month_day!B125)</f>
        <v/>
      </c>
      <c r="AA127" s="91"/>
      <c r="AB127" s="91" t="e">
        <f>AA127*(1-$AL$3)*#REF!*$AL$4*(E127-D127)*24</f>
        <v>#REF!</v>
      </c>
      <c r="AC127" s="246">
        <f t="shared" si="34"/>
        <v>0</v>
      </c>
      <c r="AD127" s="246">
        <f t="shared" si="39"/>
        <v>0</v>
      </c>
      <c r="AE127" s="246">
        <f t="shared" si="37"/>
        <v>0</v>
      </c>
      <c r="AF127" s="91" t="e">
        <f>IF(OR($V127=#REF!,$V127=$AH$4),($AA126-$AA127)*(1-$AL$3)*(E127-D127)*24*#REF!*$AL$4,0)</f>
        <v>#REF!</v>
      </c>
    </row>
    <row r="128" ht="14.25" spans="1:32">
      <c r="A128" s="240">
        <f t="shared" si="28"/>
        <v>43455</v>
      </c>
      <c r="B128" s="235">
        <v>0.791666666666667</v>
      </c>
      <c r="C128" s="236" t="s">
        <v>26</v>
      </c>
      <c r="D128" s="237">
        <f t="shared" si="29"/>
        <v>43455.7916666667</v>
      </c>
      <c r="E128" s="237">
        <f t="shared" si="30"/>
        <v>43455.9166666667</v>
      </c>
      <c r="F128" s="238" t="e">
        <f>SUMPRODUCT(('6烧主抽电耗'!$A$3:$A$96=$A128)*('6烧主抽电耗'!$D$3:$D$96=$C128),'6烧主抽电耗'!$E$3:$E$96)</f>
        <v>#VALUE!</v>
      </c>
      <c r="G128" s="237" t="e">
        <f t="shared" si="19"/>
        <v>#VALUE!</v>
      </c>
      <c r="H128" s="239"/>
      <c r="I128" s="239"/>
      <c r="J128" s="239" t="str">
        <f>IF(_cuofeng5_month_day!A126="","",_cuofeng5_month_day!A126)</f>
        <v/>
      </c>
      <c r="K128" s="239" t="str">
        <f>IF(_cuofeng5_month_day!B126="","",_cuofeng5_month_day!B126)</f>
        <v/>
      </c>
      <c r="L128" s="238">
        <f>IFERROR(SUMPRODUCT((_5shaozhuchou_month_day!$A$2:$A$899&gt;=D128)*(_5shaozhuchou_month_day!$A$2:$A$899&lt;E128),_5shaozhuchou_month_day!$Y$2:$Y$899)/SUMPRODUCT((_5shaozhuchou_month_day!$A$2:$A$899&gt;=D128)*(_5shaozhuchou_month_day!$A$2:$A$899&lt;E128)),0)</f>
        <v>0</v>
      </c>
      <c r="M128" s="238" t="e">
        <f>L128*(1-$AL$3)*#REF!*$AL$4*(E128-D128)*24</f>
        <v>#REF!</v>
      </c>
      <c r="N128" s="246">
        <f t="shared" si="31"/>
        <v>0</v>
      </c>
      <c r="O128" s="246">
        <f t="shared" si="38"/>
        <v>0</v>
      </c>
      <c r="P128" s="246">
        <f t="shared" si="32"/>
        <v>0</v>
      </c>
      <c r="Q128" s="91" t="e">
        <f>IF(OR($B128=#REF!,$B127=$AH$4),($L127-$L128)*(1-$AL$3)*(E128-D128)*24*#REF!*$AL$4,0)</f>
        <v>#REF!</v>
      </c>
      <c r="U128" s="240">
        <f t="shared" si="23"/>
        <v>43455</v>
      </c>
      <c r="V128" s="235">
        <f t="shared" si="24"/>
        <v>0.791666666666667</v>
      </c>
      <c r="W128" s="243"/>
      <c r="X128" s="243"/>
      <c r="Y128" s="243" t="str">
        <f>IF(_cuofeng6_month_day!A126="","",_cuofeng6_month_day!A126)</f>
        <v/>
      </c>
      <c r="Z128" s="243" t="str">
        <f>IF(_cuofeng6_month_day!B126="","",_cuofeng6_month_day!B126)</f>
        <v/>
      </c>
      <c r="AA128" s="91"/>
      <c r="AB128" s="91" t="e">
        <f>AA128*(1-$AL$3)*#REF!*$AL$4*(E128-D128)*24</f>
        <v>#REF!</v>
      </c>
      <c r="AC128" s="246">
        <f t="shared" si="34"/>
        <v>0</v>
      </c>
      <c r="AD128" s="246">
        <f t="shared" si="39"/>
        <v>0</v>
      </c>
      <c r="AE128" s="246">
        <f t="shared" si="37"/>
        <v>0</v>
      </c>
      <c r="AF128" s="91" t="e">
        <f>IF(OR($V128=#REF!,$V128=$AH$4),($AA127-$AA128)*(1-$AL$3)*(E128-D128)*24*#REF!*$AL$4,0)</f>
        <v>#REF!</v>
      </c>
    </row>
    <row r="129" ht="14.25" spans="1:32">
      <c r="A129" s="242">
        <f t="shared" si="28"/>
        <v>43455</v>
      </c>
      <c r="B129" s="235">
        <v>0.916666666666667</v>
      </c>
      <c r="C129" s="236" t="s">
        <v>26</v>
      </c>
      <c r="D129" s="237">
        <f t="shared" si="29"/>
        <v>43455.9166666667</v>
      </c>
      <c r="E129" s="237">
        <f t="shared" si="30"/>
        <v>43456</v>
      </c>
      <c r="F129" s="238" t="e">
        <f>SUMPRODUCT(('6烧主抽电耗'!$A$3:$A$96=$A129)*('6烧主抽电耗'!$D$3:$D$96=$C129),'6烧主抽电耗'!$E$3:$E$96)</f>
        <v>#VALUE!</v>
      </c>
      <c r="G129" s="237" t="e">
        <f t="shared" si="19"/>
        <v>#VALUE!</v>
      </c>
      <c r="H129" s="239"/>
      <c r="I129" s="239"/>
      <c r="J129" s="239" t="str">
        <f>IF(_cuofeng5_month_day!A127="","",_cuofeng5_month_day!A127)</f>
        <v/>
      </c>
      <c r="K129" s="239" t="str">
        <f>IF(_cuofeng5_month_day!B127="","",_cuofeng5_month_day!B127)</f>
        <v/>
      </c>
      <c r="L129" s="238">
        <f>IFERROR(SUMPRODUCT((_5shaozhuchou_month_day!$A$2:$A$899&gt;=D129)*(_5shaozhuchou_month_day!$A$2:$A$899&lt;E129),_5shaozhuchou_month_day!$Y$2:$Y$899)/SUMPRODUCT((_5shaozhuchou_month_day!$A$2:$A$899&gt;=D129)*(_5shaozhuchou_month_day!$A$2:$A$899&lt;E129)),0)</f>
        <v>0</v>
      </c>
      <c r="M129" s="238" t="e">
        <f>L129*(1-$AL$3)*#REF!*$AL$4*(E129-D129)*24</f>
        <v>#REF!</v>
      </c>
      <c r="N129" s="246">
        <f t="shared" si="31"/>
        <v>0</v>
      </c>
      <c r="O129" s="246">
        <f t="shared" si="38"/>
        <v>0</v>
      </c>
      <c r="P129" s="246">
        <f t="shared" si="32"/>
        <v>0</v>
      </c>
      <c r="Q129" s="91" t="e">
        <f>IF(OR($B129=#REF!,$B128=$AH$4),($L128-$L129)*(1-$AL$3)*(E129-D129)*24*#REF!*$AL$4,0)</f>
        <v>#REF!</v>
      </c>
      <c r="U129" s="242">
        <f t="shared" si="23"/>
        <v>43455</v>
      </c>
      <c r="V129" s="235">
        <f t="shared" si="24"/>
        <v>0.916666666666667</v>
      </c>
      <c r="W129" s="243"/>
      <c r="X129" s="243"/>
      <c r="Y129" s="243" t="str">
        <f>IF(_cuofeng6_month_day!A127="","",_cuofeng6_month_day!A127)</f>
        <v/>
      </c>
      <c r="Z129" s="243" t="str">
        <f>IF(_cuofeng6_month_day!B127="","",_cuofeng6_month_day!B127)</f>
        <v/>
      </c>
      <c r="AA129" s="91"/>
      <c r="AB129" s="91" t="e">
        <f>AA129*(1-$AL$3)*#REF!*$AL$4*(E129-D129)*24</f>
        <v>#REF!</v>
      </c>
      <c r="AC129" s="246">
        <f t="shared" si="34"/>
        <v>0</v>
      </c>
      <c r="AD129" s="246">
        <f t="shared" si="39"/>
        <v>0</v>
      </c>
      <c r="AE129" s="246">
        <f t="shared" si="37"/>
        <v>0</v>
      </c>
      <c r="AF129" s="91" t="e">
        <f>IF(OR($V129=#REF!,$V129=$AH$4),($AA128-$AA129)*(1-$AL$3)*(E129-D129)*24*#REF!*$AL$4,0)</f>
        <v>#REF!</v>
      </c>
    </row>
    <row r="130" ht="14.25" spans="1:32">
      <c r="A130" s="234">
        <f>A124+1</f>
        <v>43456</v>
      </c>
      <c r="B130" s="235">
        <v>0</v>
      </c>
      <c r="C130" s="236" t="s">
        <v>24</v>
      </c>
      <c r="D130" s="237">
        <f t="shared" si="29"/>
        <v>43456</v>
      </c>
      <c r="E130" s="237">
        <f t="shared" si="30"/>
        <v>43456.3333333333</v>
      </c>
      <c r="F130" s="238" t="e">
        <f>SUMPRODUCT(('6烧主抽电耗'!$A$3:$A$96=$A130)*('6烧主抽电耗'!$D$3:$D$96=$C130),'6烧主抽电耗'!$E$3:$E$96)</f>
        <v>#VALUE!</v>
      </c>
      <c r="G130" s="237" t="e">
        <f t="shared" si="19"/>
        <v>#VALUE!</v>
      </c>
      <c r="H130" s="239"/>
      <c r="I130" s="239"/>
      <c r="J130" s="239" t="str">
        <f>IF(_cuofeng5_month_day!A128="","",_cuofeng5_month_day!A128)</f>
        <v/>
      </c>
      <c r="K130" s="239" t="str">
        <f>IF(_cuofeng5_month_day!B128="","",_cuofeng5_month_day!B128)</f>
        <v/>
      </c>
      <c r="L130" s="238">
        <f>IFERROR(SUMPRODUCT((_5shaozhuchou_month_day!$A$2:$A$899&gt;=D130)*(_5shaozhuchou_month_day!$A$2:$A$899&lt;E130),_5shaozhuchou_month_day!$Y$2:$Y$899)/SUMPRODUCT((_5shaozhuchou_month_day!$A$2:$A$899&gt;=D130)*(_5shaozhuchou_month_day!$A$2:$A$899&lt;E130)),0)</f>
        <v>0</v>
      </c>
      <c r="M130" s="238" t="e">
        <f>L130*(1-$AL$3)*#REF!*$AL$4*(E130-D130)*24</f>
        <v>#REF!</v>
      </c>
      <c r="N130" s="246">
        <f t="shared" si="31"/>
        <v>0</v>
      </c>
      <c r="O130" s="246">
        <f t="shared" si="38"/>
        <v>0</v>
      </c>
      <c r="P130" s="246">
        <f t="shared" si="32"/>
        <v>0</v>
      </c>
      <c r="Q130" s="91" t="e">
        <f>IF(OR($B130=#REF!,$B129=$AH$4),($L129-$L130)*(1-$AL$3)*(E130-D130)*24*#REF!*$AL$4,0)</f>
        <v>#REF!</v>
      </c>
      <c r="U130" s="234">
        <f t="shared" si="23"/>
        <v>43456</v>
      </c>
      <c r="V130" s="235">
        <f t="shared" si="24"/>
        <v>0</v>
      </c>
      <c r="W130" s="243"/>
      <c r="X130" s="243"/>
      <c r="Y130" s="243" t="str">
        <f>IF(_cuofeng6_month_day!A128="","",_cuofeng6_month_day!A128)</f>
        <v/>
      </c>
      <c r="Z130" s="243" t="str">
        <f>IF(_cuofeng6_month_day!B128="","",_cuofeng6_month_day!B128)</f>
        <v/>
      </c>
      <c r="AA130" s="91"/>
      <c r="AB130" s="91" t="e">
        <f>AA130*(1-$AL$3)*#REF!*$AL$4*(E130-D130)*24</f>
        <v>#REF!</v>
      </c>
      <c r="AC130" s="246">
        <f t="shared" si="34"/>
        <v>0</v>
      </c>
      <c r="AD130" s="246">
        <f t="shared" si="39"/>
        <v>0</v>
      </c>
      <c r="AE130" s="246">
        <f t="shared" si="37"/>
        <v>0</v>
      </c>
      <c r="AF130" s="91" t="e">
        <f>IF(OR($V130=#REF!,$V130=$AH$4),($AA129-$AA130)*(1-$AL$3)*(E130-D130)*24*#REF!*$AL$4,0)</f>
        <v>#REF!</v>
      </c>
    </row>
    <row r="131" ht="14.25" spans="1:32">
      <c r="A131" s="240">
        <f>A130</f>
        <v>43456</v>
      </c>
      <c r="B131" s="235">
        <v>0.333333333333333</v>
      </c>
      <c r="C131" s="236" t="s">
        <v>24</v>
      </c>
      <c r="D131" s="237">
        <f t="shared" si="29"/>
        <v>43456.3333333333</v>
      </c>
      <c r="E131" s="237">
        <f t="shared" si="30"/>
        <v>43456.5833333333</v>
      </c>
      <c r="F131" s="238" t="e">
        <f>SUMPRODUCT(('6烧主抽电耗'!$A$3:$A$96=$A131)*('6烧主抽电耗'!$D$3:$D$96=$C131),'6烧主抽电耗'!$E$3:$E$96)</f>
        <v>#VALUE!</v>
      </c>
      <c r="G131" s="237" t="e">
        <f t="shared" si="19"/>
        <v>#VALUE!</v>
      </c>
      <c r="H131" s="239"/>
      <c r="I131" s="239"/>
      <c r="J131" s="239" t="str">
        <f>IF(_cuofeng5_month_day!A129="","",_cuofeng5_month_day!A129)</f>
        <v/>
      </c>
      <c r="K131" s="239" t="str">
        <f>IF(_cuofeng5_month_day!B129="","",_cuofeng5_month_day!B129)</f>
        <v/>
      </c>
      <c r="L131" s="238">
        <f>IFERROR(SUMPRODUCT((_5shaozhuchou_month_day!$A$2:$A$899&gt;=D131)*(_5shaozhuchou_month_day!$A$2:$A$899&lt;E131),_5shaozhuchou_month_day!$Y$2:$Y$899)/SUMPRODUCT((_5shaozhuchou_month_day!$A$2:$A$899&gt;=D131)*(_5shaozhuchou_month_day!$A$2:$A$899&lt;E131)),0)</f>
        <v>0</v>
      </c>
      <c r="M131" s="238" t="e">
        <f>L131*(1-$AL$3)*#REF!*$AL$4*(E131-D131)*24</f>
        <v>#REF!</v>
      </c>
      <c r="N131" s="246">
        <f t="shared" si="31"/>
        <v>0</v>
      </c>
      <c r="O131" s="246">
        <f t="shared" si="38"/>
        <v>0</v>
      </c>
      <c r="P131" s="246">
        <f t="shared" si="32"/>
        <v>0</v>
      </c>
      <c r="Q131" s="91" t="e">
        <f>IF(OR($B131=#REF!,$B130=$AH$4),($L130-$L131)*(1-$AL$3)*(E131-D131)*24*#REF!*$AL$4,0)</f>
        <v>#REF!</v>
      </c>
      <c r="U131" s="240">
        <f t="shared" si="23"/>
        <v>43456</v>
      </c>
      <c r="V131" s="235">
        <f t="shared" si="24"/>
        <v>0.333333333333333</v>
      </c>
      <c r="W131" s="253"/>
      <c r="X131" s="239"/>
      <c r="Y131" s="243" t="str">
        <f>IF(_cuofeng6_month_day!A129="","",_cuofeng6_month_day!A129)</f>
        <v/>
      </c>
      <c r="Z131" s="243" t="str">
        <f>IF(_cuofeng6_month_day!B129="","",_cuofeng6_month_day!B129)</f>
        <v/>
      </c>
      <c r="AA131" s="91"/>
      <c r="AB131" s="91" t="e">
        <f>AA131*(1-$AL$3)*#REF!*$AL$4*(E131-D131)*24</f>
        <v>#REF!</v>
      </c>
      <c r="AC131" s="246">
        <f t="shared" si="34"/>
        <v>0</v>
      </c>
      <c r="AD131" s="246">
        <f t="shared" si="39"/>
        <v>0</v>
      </c>
      <c r="AE131" s="246">
        <f t="shared" si="37"/>
        <v>0</v>
      </c>
      <c r="AF131" s="91" t="e">
        <f>IF(OR($V131=#REF!,$V131=$AH$4),($AA130-$AA131)*(1-$AL$3)*(E131-D131)*24*#REF!*$AL$4,0)</f>
        <v>#REF!</v>
      </c>
    </row>
    <row r="132" ht="14.25" spans="1:32">
      <c r="A132" s="240">
        <f t="shared" si="28"/>
        <v>43456</v>
      </c>
      <c r="B132" s="235">
        <v>0.583333333333333</v>
      </c>
      <c r="C132" s="236" t="s">
        <v>25</v>
      </c>
      <c r="D132" s="237">
        <f t="shared" ref="D132:D163" si="40">A132+B132</f>
        <v>43456.5833333333</v>
      </c>
      <c r="E132" s="237">
        <f t="shared" ref="E132:E163" si="41">D133</f>
        <v>43456.7083333333</v>
      </c>
      <c r="F132" s="238" t="e">
        <f>SUMPRODUCT(('6烧主抽电耗'!$A$3:$A$96=$A132)*('6烧主抽电耗'!$D$3:$D$96=$C132),'6烧主抽电耗'!$E$3:$E$96)</f>
        <v>#VALUE!</v>
      </c>
      <c r="G132" s="237" t="e">
        <f t="shared" si="19"/>
        <v>#VALUE!</v>
      </c>
      <c r="H132" s="239"/>
      <c r="I132" s="239"/>
      <c r="J132" s="239" t="str">
        <f>IF(_cuofeng5_month_day!A130="","",_cuofeng5_month_day!A130)</f>
        <v/>
      </c>
      <c r="K132" s="239" t="str">
        <f>IF(_cuofeng5_month_day!B130="","",_cuofeng5_month_day!B130)</f>
        <v/>
      </c>
      <c r="L132" s="238">
        <f>IFERROR(SUMPRODUCT((_5shaozhuchou_month_day!$A$2:$A$899&gt;=D132)*(_5shaozhuchou_month_day!$A$2:$A$899&lt;E132),_5shaozhuchou_month_day!$Y$2:$Y$899)/SUMPRODUCT((_5shaozhuchou_month_day!$A$2:$A$899&gt;=D132)*(_5shaozhuchou_month_day!$A$2:$A$899&lt;E132)),0)</f>
        <v>0</v>
      </c>
      <c r="M132" s="238" t="e">
        <f>L132*(1-$AL$3)*#REF!*$AL$4*(E132-D132)*24</f>
        <v>#REF!</v>
      </c>
      <c r="N132" s="246">
        <f t="shared" si="31"/>
        <v>0</v>
      </c>
      <c r="O132" s="246">
        <f t="shared" si="38"/>
        <v>0</v>
      </c>
      <c r="P132" s="246">
        <f t="shared" si="32"/>
        <v>0</v>
      </c>
      <c r="Q132" s="91" t="e">
        <f>IF(OR($B132=#REF!,$B131=$AH$4),($L131-$L132)*(1-$AL$3)*(E132-D132)*24*#REF!*$AL$4,0)</f>
        <v>#REF!</v>
      </c>
      <c r="U132" s="240">
        <f t="shared" si="23"/>
        <v>43456</v>
      </c>
      <c r="V132" s="235">
        <f t="shared" si="24"/>
        <v>0.583333333333333</v>
      </c>
      <c r="W132" s="243"/>
      <c r="X132" s="243"/>
      <c r="Y132" s="243" t="str">
        <f>IF(_cuofeng6_month_day!A130="","",_cuofeng6_month_day!A130)</f>
        <v/>
      </c>
      <c r="Z132" s="243" t="str">
        <f>IF(_cuofeng6_month_day!B130="","",_cuofeng6_month_day!B130)</f>
        <v/>
      </c>
      <c r="AA132" s="91"/>
      <c r="AB132" s="91" t="e">
        <f>AA132*(1-$AL$3)*#REF!*$AL$4*(E132-D132)*24</f>
        <v>#REF!</v>
      </c>
      <c r="AC132" s="246">
        <f t="shared" si="34"/>
        <v>0</v>
      </c>
      <c r="AD132" s="246">
        <f t="shared" si="39"/>
        <v>0</v>
      </c>
      <c r="AE132" s="246">
        <f t="shared" si="37"/>
        <v>0</v>
      </c>
      <c r="AF132" s="91" t="e">
        <f>IF(OR($V132=#REF!,$V132=$AH$4),($AA131-$AA132)*(1-$AL$3)*(E132-D132)*24*#REF!*$AL$4,0)</f>
        <v>#REF!</v>
      </c>
    </row>
    <row r="133" ht="14.25" spans="1:32">
      <c r="A133" s="240">
        <f t="shared" si="28"/>
        <v>43456</v>
      </c>
      <c r="B133" s="235">
        <v>0.708333333333333</v>
      </c>
      <c r="C133" s="236" t="s">
        <v>26</v>
      </c>
      <c r="D133" s="237">
        <f t="shared" si="40"/>
        <v>43456.7083333333</v>
      </c>
      <c r="E133" s="237">
        <f t="shared" si="41"/>
        <v>43456.7916666667</v>
      </c>
      <c r="F133" s="238" t="e">
        <f>SUMPRODUCT(('6烧主抽电耗'!$A$3:$A$96=$A133)*('6烧主抽电耗'!$D$3:$D$96=$C133),'6烧主抽电耗'!$E$3:$E$96)</f>
        <v>#VALUE!</v>
      </c>
      <c r="G133" s="237" t="e">
        <f t="shared" ref="G133:G190" si="42">IF(AND(F133=1),"甲班",IF(AND(F133=2),"乙班",IF(AND(F133=3),"丙班",IF(AND(F133=4),"丁班",))))</f>
        <v>#VALUE!</v>
      </c>
      <c r="H133" s="239"/>
      <c r="I133" s="239"/>
      <c r="J133" s="239" t="str">
        <f>IF(_cuofeng5_month_day!A131="","",_cuofeng5_month_day!A131)</f>
        <v/>
      </c>
      <c r="K133" s="239" t="str">
        <f>IF(_cuofeng5_month_day!B131="","",_cuofeng5_month_day!B131)</f>
        <v/>
      </c>
      <c r="L133" s="238">
        <f>IFERROR(SUMPRODUCT((_5shaozhuchou_month_day!$A$2:$A$899&gt;=D133)*(_5shaozhuchou_month_day!$A$2:$A$899&lt;E133),_5shaozhuchou_month_day!$Y$2:$Y$899)/SUMPRODUCT((_5shaozhuchou_month_day!$A$2:$A$899&gt;=D133)*(_5shaozhuchou_month_day!$A$2:$A$899&lt;E133)),0)</f>
        <v>0</v>
      </c>
      <c r="M133" s="238" t="e">
        <f>L133*(1-$AL$3)*#REF!*$AL$4*(E133-D133)*24</f>
        <v>#REF!</v>
      </c>
      <c r="N133" s="246">
        <f t="shared" ref="N133:N164" si="43">IF(OR($B133=$AH$4,$B133=$AH$5),(($H134-$H133)+($I134-$I133))*3,0)</f>
        <v>0</v>
      </c>
      <c r="O133" s="246">
        <f t="shared" si="38"/>
        <v>0</v>
      </c>
      <c r="P133" s="246">
        <f t="shared" ref="P133:P164" si="44">IF(OR($B133=$AJ$4),(($H134-$H133)+($I134-$I133))*3,0)</f>
        <v>0</v>
      </c>
      <c r="Q133" s="91" t="e">
        <f>IF(OR($B133=#REF!,$B132=$AH$4),($L132-$L133)*(1-$AL$3)*(E133-D133)*24*#REF!*$AL$4,0)</f>
        <v>#REF!</v>
      </c>
      <c r="U133" s="240">
        <f t="shared" ref="U133:U191" si="45">A133</f>
        <v>43456</v>
      </c>
      <c r="V133" s="235">
        <f t="shared" ref="V133:V191" si="46">B133</f>
        <v>0.708333333333333</v>
      </c>
      <c r="W133" s="243"/>
      <c r="X133" s="243"/>
      <c r="Y133" s="243" t="str">
        <f>IF(_cuofeng6_month_day!A131="","",_cuofeng6_month_day!A131)</f>
        <v/>
      </c>
      <c r="Z133" s="243" t="str">
        <f>IF(_cuofeng6_month_day!B131="","",_cuofeng6_month_day!B131)</f>
        <v/>
      </c>
      <c r="AA133" s="91"/>
      <c r="AB133" s="91" t="e">
        <f>AA133*(1-$AL$3)*#REF!*$AL$4*(E133-D133)*24</f>
        <v>#REF!</v>
      </c>
      <c r="AC133" s="246">
        <f t="shared" si="34"/>
        <v>0</v>
      </c>
      <c r="AD133" s="246">
        <f t="shared" si="39"/>
        <v>0</v>
      </c>
      <c r="AE133" s="246">
        <f t="shared" si="37"/>
        <v>0</v>
      </c>
      <c r="AF133" s="91" t="e">
        <f>IF(OR($V133=#REF!,$V133=$AH$4),($AA132-$AA133)*(1-$AL$3)*(E133-D133)*24*#REF!*$AL$4,0)</f>
        <v>#REF!</v>
      </c>
    </row>
    <row r="134" ht="14.25" spans="1:32">
      <c r="A134" s="240">
        <f t="shared" si="28"/>
        <v>43456</v>
      </c>
      <c r="B134" s="235">
        <v>0.791666666666667</v>
      </c>
      <c r="C134" s="236" t="s">
        <v>26</v>
      </c>
      <c r="D134" s="237">
        <f t="shared" si="40"/>
        <v>43456.7916666667</v>
      </c>
      <c r="E134" s="237">
        <f t="shared" si="41"/>
        <v>43456.9166666667</v>
      </c>
      <c r="F134" s="238" t="e">
        <f>SUMPRODUCT(('6烧主抽电耗'!$A$3:$A$96=$A134)*('6烧主抽电耗'!$D$3:$D$96=$C134),'6烧主抽电耗'!$E$3:$E$96)</f>
        <v>#VALUE!</v>
      </c>
      <c r="G134" s="237" t="e">
        <f t="shared" si="42"/>
        <v>#VALUE!</v>
      </c>
      <c r="H134" s="239"/>
      <c r="I134" s="239"/>
      <c r="J134" s="239" t="str">
        <f>IF(_cuofeng5_month_day!A132="","",_cuofeng5_month_day!A132)</f>
        <v/>
      </c>
      <c r="K134" s="239" t="str">
        <f>IF(_cuofeng5_month_day!B132="","",_cuofeng5_month_day!B132)</f>
        <v/>
      </c>
      <c r="L134" s="238">
        <f>IFERROR(SUMPRODUCT((_5shaozhuchou_month_day!$A$2:$A$899&gt;=D134)*(_5shaozhuchou_month_day!$A$2:$A$899&lt;E134),_5shaozhuchou_month_day!$Y$2:$Y$899)/SUMPRODUCT((_5shaozhuchou_month_day!$A$2:$A$899&gt;=D134)*(_5shaozhuchou_month_day!$A$2:$A$899&lt;E134)),0)</f>
        <v>0</v>
      </c>
      <c r="M134" s="238" t="e">
        <f>L134*(1-$AL$3)*#REF!*$AL$4*(E134-D134)*24</f>
        <v>#REF!</v>
      </c>
      <c r="N134" s="246">
        <f t="shared" si="43"/>
        <v>0</v>
      </c>
      <c r="O134" s="246">
        <f t="shared" si="38"/>
        <v>0</v>
      </c>
      <c r="P134" s="246">
        <f t="shared" si="44"/>
        <v>0</v>
      </c>
      <c r="Q134" s="91" t="e">
        <f>IF(OR($B134=#REF!,$B133=$AH$4),($L133-$L134)*(1-$AL$3)*(E134-D134)*24*#REF!*$AL$4,0)</f>
        <v>#REF!</v>
      </c>
      <c r="U134" s="240">
        <f t="shared" si="45"/>
        <v>43456</v>
      </c>
      <c r="V134" s="235">
        <f t="shared" si="46"/>
        <v>0.791666666666667</v>
      </c>
      <c r="W134" s="243"/>
      <c r="X134" s="243"/>
      <c r="Y134" s="243" t="str">
        <f>IF(_cuofeng6_month_day!A132="","",_cuofeng6_month_day!A132)</f>
        <v/>
      </c>
      <c r="Z134" s="243" t="str">
        <f>IF(_cuofeng6_month_day!B132="","",_cuofeng6_month_day!B132)</f>
        <v/>
      </c>
      <c r="AA134" s="91"/>
      <c r="AB134" s="91" t="e">
        <f>AA134*(1-$AL$3)*#REF!*$AL$4*(E134-D134)*24</f>
        <v>#REF!</v>
      </c>
      <c r="AC134" s="246">
        <f t="shared" si="34"/>
        <v>0</v>
      </c>
      <c r="AD134" s="246">
        <f t="shared" si="39"/>
        <v>0</v>
      </c>
      <c r="AE134" s="246">
        <f t="shared" si="37"/>
        <v>0</v>
      </c>
      <c r="AF134" s="91" t="e">
        <f>IF(OR($V134=#REF!,$V134=$AH$4),($AA133-$AA134)*(1-$AL$3)*(E134-D134)*24*#REF!*$AL$4,0)</f>
        <v>#REF!</v>
      </c>
    </row>
    <row r="135" ht="14.25" spans="1:32">
      <c r="A135" s="242">
        <f t="shared" si="28"/>
        <v>43456</v>
      </c>
      <c r="B135" s="235">
        <v>0.916666666666667</v>
      </c>
      <c r="C135" s="236" t="s">
        <v>26</v>
      </c>
      <c r="D135" s="237">
        <f t="shared" si="40"/>
        <v>43456.9166666667</v>
      </c>
      <c r="E135" s="237">
        <f t="shared" si="41"/>
        <v>43457</v>
      </c>
      <c r="F135" s="238" t="e">
        <f>SUMPRODUCT(('6烧主抽电耗'!$A$3:$A$96=$A135)*('6烧主抽电耗'!$D$3:$D$96=$C135),'6烧主抽电耗'!$E$3:$E$96)</f>
        <v>#VALUE!</v>
      </c>
      <c r="G135" s="237" t="e">
        <f t="shared" si="42"/>
        <v>#VALUE!</v>
      </c>
      <c r="H135" s="239"/>
      <c r="I135" s="239"/>
      <c r="J135" s="239" t="str">
        <f>IF(_cuofeng5_month_day!A133="","",_cuofeng5_month_day!A133)</f>
        <v/>
      </c>
      <c r="K135" s="239" t="str">
        <f>IF(_cuofeng5_month_day!B133="","",_cuofeng5_month_day!B133)</f>
        <v/>
      </c>
      <c r="L135" s="238">
        <f>IFERROR(SUMPRODUCT((_5shaozhuchou_month_day!$A$2:$A$899&gt;=D135)*(_5shaozhuchou_month_day!$A$2:$A$899&lt;E135),_5shaozhuchou_month_day!$Y$2:$Y$899)/SUMPRODUCT((_5shaozhuchou_month_day!$A$2:$A$899&gt;=D135)*(_5shaozhuchou_month_day!$A$2:$A$899&lt;E135)),0)</f>
        <v>0</v>
      </c>
      <c r="M135" s="238" t="e">
        <f>L135*(1-$AL$3)*#REF!*$AL$4*(E135-D135)*24</f>
        <v>#REF!</v>
      </c>
      <c r="N135" s="246">
        <f t="shared" si="43"/>
        <v>0</v>
      </c>
      <c r="O135" s="246">
        <f t="shared" si="38"/>
        <v>0</v>
      </c>
      <c r="P135" s="246">
        <f t="shared" si="44"/>
        <v>0</v>
      </c>
      <c r="Q135" s="91" t="e">
        <f>IF(OR($B135=#REF!,$B134=$AH$4),($L134-$L135)*(1-$AL$3)*(E135-D135)*24*#REF!*$AL$4,0)</f>
        <v>#REF!</v>
      </c>
      <c r="U135" s="242">
        <f t="shared" si="45"/>
        <v>43456</v>
      </c>
      <c r="V135" s="235">
        <f t="shared" si="46"/>
        <v>0.916666666666667</v>
      </c>
      <c r="W135" s="243"/>
      <c r="X135" s="243"/>
      <c r="Y135" s="243" t="str">
        <f>IF(_cuofeng6_month_day!A133="","",_cuofeng6_month_day!A133)</f>
        <v/>
      </c>
      <c r="Z135" s="243" t="str">
        <f>IF(_cuofeng6_month_day!B133="","",_cuofeng6_month_day!B133)</f>
        <v/>
      </c>
      <c r="AA135" s="91">
        <v>98</v>
      </c>
      <c r="AB135" s="91" t="e">
        <f>AA135*(1-$AL$3)*#REF!*$AL$4*(E135-D135)*24</f>
        <v>#REF!</v>
      </c>
      <c r="AC135" s="246">
        <f t="shared" si="34"/>
        <v>0</v>
      </c>
      <c r="AD135" s="246">
        <f t="shared" si="39"/>
        <v>0</v>
      </c>
      <c r="AE135" s="246">
        <f t="shared" si="37"/>
        <v>0</v>
      </c>
      <c r="AF135" s="91" t="e">
        <f>IF(OR($V135=#REF!,$V135=$AH$4),($AA134-$AA135)*(1-$AL$3)*(E135-D135)*24*#REF!*$AL$4,0)</f>
        <v>#REF!</v>
      </c>
    </row>
    <row r="136" ht="14.25" spans="1:32">
      <c r="A136" s="234">
        <f>A130+1</f>
        <v>43457</v>
      </c>
      <c r="B136" s="235">
        <v>0</v>
      </c>
      <c r="C136" s="236" t="s">
        <v>24</v>
      </c>
      <c r="D136" s="237">
        <f t="shared" si="40"/>
        <v>43457</v>
      </c>
      <c r="E136" s="237">
        <f t="shared" si="41"/>
        <v>43457.3333333333</v>
      </c>
      <c r="F136" s="238" t="e">
        <f>SUMPRODUCT(('6烧主抽电耗'!$A$3:$A$96=$A136)*('6烧主抽电耗'!$D$3:$D$96=$C136),'6烧主抽电耗'!$E$3:$E$96)</f>
        <v>#VALUE!</v>
      </c>
      <c r="G136" s="237" t="e">
        <f t="shared" si="42"/>
        <v>#VALUE!</v>
      </c>
      <c r="H136" s="239"/>
      <c r="I136" s="239"/>
      <c r="J136" s="239" t="str">
        <f>IF(_cuofeng5_month_day!A134="","",_cuofeng5_month_day!A134)</f>
        <v/>
      </c>
      <c r="K136" s="239" t="str">
        <f>IF(_cuofeng5_month_day!B134="","",_cuofeng5_month_day!B134)</f>
        <v/>
      </c>
      <c r="L136" s="238">
        <f>IFERROR(SUMPRODUCT((_5shaozhuchou_month_day!$A$2:$A$899&gt;=D136)*(_5shaozhuchou_month_day!$A$2:$A$899&lt;E136),_5shaozhuchou_month_day!$Y$2:$Y$899)/SUMPRODUCT((_5shaozhuchou_month_day!$A$2:$A$899&gt;=D136)*(_5shaozhuchou_month_day!$A$2:$A$899&lt;E136)),0)</f>
        <v>0</v>
      </c>
      <c r="M136" s="238" t="e">
        <f>L136*(1-$AL$3)*#REF!*$AL$4*(E136-D136)*24</f>
        <v>#REF!</v>
      </c>
      <c r="N136" s="246">
        <f t="shared" si="43"/>
        <v>0</v>
      </c>
      <c r="O136" s="246">
        <f t="shared" si="38"/>
        <v>0</v>
      </c>
      <c r="P136" s="246">
        <f t="shared" si="44"/>
        <v>0</v>
      </c>
      <c r="Q136" s="91" t="e">
        <f>IF(OR($B136=#REF!,$B135=$AH$4),($L135-$L136)*(1-$AL$3)*(E136-D136)*24*#REF!*$AL$4,0)</f>
        <v>#REF!</v>
      </c>
      <c r="U136" s="234">
        <f t="shared" si="45"/>
        <v>43457</v>
      </c>
      <c r="V136" s="235">
        <f t="shared" si="46"/>
        <v>0</v>
      </c>
      <c r="W136" s="253"/>
      <c r="X136" s="239"/>
      <c r="Y136" s="243" t="str">
        <f>IF(_cuofeng6_month_day!A134="","",_cuofeng6_month_day!A134)</f>
        <v/>
      </c>
      <c r="Z136" s="243" t="str">
        <f>IF(_cuofeng6_month_day!B134="","",_cuofeng6_month_day!B134)</f>
        <v/>
      </c>
      <c r="AA136" s="91"/>
      <c r="AB136" s="91" t="e">
        <f>AA136*(1-$AL$3)*#REF!*$AL$4*(E136-D136)*24</f>
        <v>#REF!</v>
      </c>
      <c r="AC136" s="246">
        <f t="shared" si="34"/>
        <v>0</v>
      </c>
      <c r="AD136" s="246">
        <f t="shared" si="39"/>
        <v>0</v>
      </c>
      <c r="AE136" s="246">
        <f t="shared" si="37"/>
        <v>0</v>
      </c>
      <c r="AF136" s="91" t="e">
        <f>IF(OR($V136=#REF!,$V136=$AH$4),($AA135-$AA136)*(1-$AL$3)*(E136-D136)*24*#REF!*$AL$4,0)</f>
        <v>#REF!</v>
      </c>
    </row>
    <row r="137" ht="14.25" spans="1:32">
      <c r="A137" s="240">
        <f>A136</f>
        <v>43457</v>
      </c>
      <c r="B137" s="235">
        <v>0.333333333333333</v>
      </c>
      <c r="C137" s="236" t="s">
        <v>24</v>
      </c>
      <c r="D137" s="237">
        <f t="shared" si="40"/>
        <v>43457.3333333333</v>
      </c>
      <c r="E137" s="237">
        <f t="shared" si="41"/>
        <v>43457.5833333333</v>
      </c>
      <c r="F137" s="238" t="e">
        <f>SUMPRODUCT(('6烧主抽电耗'!$A$3:$A$96=$A137)*('6烧主抽电耗'!$D$3:$D$96=$C137),'6烧主抽电耗'!$E$3:$E$96)</f>
        <v>#VALUE!</v>
      </c>
      <c r="G137" s="237" t="e">
        <f t="shared" si="42"/>
        <v>#VALUE!</v>
      </c>
      <c r="H137" s="239"/>
      <c r="I137" s="239"/>
      <c r="J137" s="239" t="str">
        <f>IF(_cuofeng5_month_day!A135="","",_cuofeng5_month_day!A135)</f>
        <v/>
      </c>
      <c r="K137" s="239" t="str">
        <f>IF(_cuofeng5_month_day!B135="","",_cuofeng5_month_day!B135)</f>
        <v/>
      </c>
      <c r="L137" s="238">
        <f>IFERROR(SUMPRODUCT((_5shaozhuchou_month_day!$A$2:$A$899&gt;=D137)*(_5shaozhuchou_month_day!$A$2:$A$899&lt;E137),_5shaozhuchou_month_day!$Y$2:$Y$899)/SUMPRODUCT((_5shaozhuchou_month_day!$A$2:$A$899&gt;=D137)*(_5shaozhuchou_month_day!$A$2:$A$899&lt;E137)),0)</f>
        <v>0</v>
      </c>
      <c r="M137" s="238" t="e">
        <f>L137*(1-$AL$3)*#REF!*$AL$4*(E137-D137)*24</f>
        <v>#REF!</v>
      </c>
      <c r="N137" s="246">
        <f t="shared" si="43"/>
        <v>0</v>
      </c>
      <c r="O137" s="246">
        <f t="shared" si="38"/>
        <v>0</v>
      </c>
      <c r="P137" s="246">
        <f t="shared" si="44"/>
        <v>0</v>
      </c>
      <c r="Q137" s="91" t="e">
        <f>IF(OR($B137=#REF!,$B136=$AH$4),($L136-$L137)*(1-$AL$3)*(E137-D137)*24*#REF!*$AL$4,0)</f>
        <v>#REF!</v>
      </c>
      <c r="U137" s="240">
        <f t="shared" si="45"/>
        <v>43457</v>
      </c>
      <c r="V137" s="235">
        <f t="shared" si="46"/>
        <v>0.333333333333333</v>
      </c>
      <c r="W137" s="253"/>
      <c r="X137" s="239"/>
      <c r="Y137" s="243" t="str">
        <f>IF(_cuofeng6_month_day!A135="","",_cuofeng6_month_day!A135)</f>
        <v/>
      </c>
      <c r="Z137" s="243" t="str">
        <f>IF(_cuofeng6_month_day!B135="","",_cuofeng6_month_day!B135)</f>
        <v/>
      </c>
      <c r="AA137" s="91"/>
      <c r="AB137" s="91" t="e">
        <f>AA137*(1-$AL$3)*#REF!*$AL$4*(E137-D137)*24</f>
        <v>#REF!</v>
      </c>
      <c r="AC137" s="246">
        <f t="shared" ref="AC137:AC168" si="47">IF(OR($V137=$AH$4,$V137=$AH$5),(($W138-$W137)+($X138-$X137))*3,0)</f>
        <v>0</v>
      </c>
      <c r="AD137" s="246">
        <f t="shared" si="39"/>
        <v>0</v>
      </c>
      <c r="AE137" s="246">
        <f t="shared" si="37"/>
        <v>0</v>
      </c>
      <c r="AF137" s="91" t="e">
        <f>IF(OR($V137=#REF!,$V137=$AH$4),($AA136-$AA137)*(1-$AL$3)*(E137-D137)*24*#REF!*$AL$4,0)</f>
        <v>#REF!</v>
      </c>
    </row>
    <row r="138" ht="14.25" spans="1:32">
      <c r="A138" s="240">
        <f t="shared" si="28"/>
        <v>43457</v>
      </c>
      <c r="B138" s="235">
        <v>0.583333333333333</v>
      </c>
      <c r="C138" s="236" t="s">
        <v>25</v>
      </c>
      <c r="D138" s="237">
        <f t="shared" si="40"/>
        <v>43457.5833333333</v>
      </c>
      <c r="E138" s="237">
        <f t="shared" si="41"/>
        <v>43457.7083333333</v>
      </c>
      <c r="F138" s="238" t="e">
        <f>SUMPRODUCT(('6烧主抽电耗'!$A$3:$A$96=$A138)*('6烧主抽电耗'!$D$3:$D$96=$C138),'6烧主抽电耗'!$E$3:$E$96)</f>
        <v>#VALUE!</v>
      </c>
      <c r="G138" s="237" t="e">
        <f t="shared" si="42"/>
        <v>#VALUE!</v>
      </c>
      <c r="H138" s="239"/>
      <c r="I138" s="239"/>
      <c r="J138" s="239" t="str">
        <f>IF(_cuofeng5_month_day!A136="","",_cuofeng5_month_day!A136)</f>
        <v/>
      </c>
      <c r="K138" s="239" t="str">
        <f>IF(_cuofeng5_month_day!B136="","",_cuofeng5_month_day!B136)</f>
        <v/>
      </c>
      <c r="L138" s="238">
        <f>IFERROR(SUMPRODUCT((_5shaozhuchou_month_day!$A$2:$A$899&gt;=D138)*(_5shaozhuchou_month_day!$A$2:$A$899&lt;E138),_5shaozhuchou_month_day!$Y$2:$Y$899)/SUMPRODUCT((_5shaozhuchou_month_day!$A$2:$A$899&gt;=D138)*(_5shaozhuchou_month_day!$A$2:$A$899&lt;E138)),0)</f>
        <v>0</v>
      </c>
      <c r="M138" s="238" t="e">
        <f>L138*(1-$AL$3)*#REF!*$AL$4*(E138-D138)*24</f>
        <v>#REF!</v>
      </c>
      <c r="N138" s="246">
        <f t="shared" si="43"/>
        <v>0</v>
      </c>
      <c r="O138" s="246">
        <f t="shared" si="38"/>
        <v>0</v>
      </c>
      <c r="P138" s="246">
        <f t="shared" si="44"/>
        <v>0</v>
      </c>
      <c r="Q138" s="91" t="e">
        <f>IF(OR($B138=#REF!,$B137=$AH$4),($L137-$L138)*(1-$AL$3)*(E138-D138)*24*#REF!*$AL$4,0)</f>
        <v>#REF!</v>
      </c>
      <c r="U138" s="240">
        <f t="shared" si="45"/>
        <v>43457</v>
      </c>
      <c r="V138" s="235">
        <f t="shared" si="46"/>
        <v>0.583333333333333</v>
      </c>
      <c r="W138" s="243"/>
      <c r="X138" s="243"/>
      <c r="Y138" s="243" t="str">
        <f>IF(_cuofeng6_month_day!A136="","",_cuofeng6_month_day!A136)</f>
        <v/>
      </c>
      <c r="Z138" s="243" t="str">
        <f>IF(_cuofeng6_month_day!B136="","",_cuofeng6_month_day!B136)</f>
        <v/>
      </c>
      <c r="AA138" s="91"/>
      <c r="AB138" s="91" t="e">
        <f>AA138*(1-$AL$3)*#REF!*$AL$4*(E138-D138)*24</f>
        <v>#REF!</v>
      </c>
      <c r="AC138" s="246">
        <f t="shared" si="47"/>
        <v>0</v>
      </c>
      <c r="AD138" s="246">
        <f t="shared" si="39"/>
        <v>0</v>
      </c>
      <c r="AE138" s="246">
        <f t="shared" si="37"/>
        <v>0</v>
      </c>
      <c r="AF138" s="91" t="e">
        <f>IF(OR($V138=#REF!,$V138=$AH$4),($AA137-$AA138)*(1-$AL$3)*(E138-D138)*24*#REF!*$AL$4,0)</f>
        <v>#REF!</v>
      </c>
    </row>
    <row r="139" ht="14.25" spans="1:32">
      <c r="A139" s="240">
        <f t="shared" si="28"/>
        <v>43457</v>
      </c>
      <c r="B139" s="235">
        <v>0.708333333333333</v>
      </c>
      <c r="C139" s="236" t="s">
        <v>26</v>
      </c>
      <c r="D139" s="237">
        <f t="shared" si="40"/>
        <v>43457.7083333333</v>
      </c>
      <c r="E139" s="237">
        <f t="shared" si="41"/>
        <v>43457.7916666667</v>
      </c>
      <c r="F139" s="238" t="e">
        <f>SUMPRODUCT(('6烧主抽电耗'!$A$3:$A$96=$A139)*('6烧主抽电耗'!$D$3:$D$96=$C139),'6烧主抽电耗'!$E$3:$E$96)</f>
        <v>#VALUE!</v>
      </c>
      <c r="G139" s="237" t="e">
        <f t="shared" si="42"/>
        <v>#VALUE!</v>
      </c>
      <c r="H139" s="239"/>
      <c r="I139" s="239"/>
      <c r="J139" s="239" t="str">
        <f>IF(_cuofeng5_month_day!A137="","",_cuofeng5_month_day!A137)</f>
        <v/>
      </c>
      <c r="K139" s="239" t="str">
        <f>IF(_cuofeng5_month_day!B137="","",_cuofeng5_month_day!B137)</f>
        <v/>
      </c>
      <c r="L139" s="238">
        <f>IFERROR(SUMPRODUCT((_5shaozhuchou_month_day!$A$2:$A$899&gt;=D139)*(_5shaozhuchou_month_day!$A$2:$A$899&lt;E139),_5shaozhuchou_month_day!$Y$2:$Y$899)/SUMPRODUCT((_5shaozhuchou_month_day!$A$2:$A$899&gt;=D139)*(_5shaozhuchou_month_day!$A$2:$A$899&lt;E139)),0)</f>
        <v>0</v>
      </c>
      <c r="M139" s="238" t="e">
        <f>L139*(1-$AL$3)*#REF!*$AL$4*(E139-D139)*24</f>
        <v>#REF!</v>
      </c>
      <c r="N139" s="246">
        <f t="shared" si="43"/>
        <v>0</v>
      </c>
      <c r="O139" s="246">
        <f t="shared" si="38"/>
        <v>0</v>
      </c>
      <c r="P139" s="246">
        <f t="shared" si="44"/>
        <v>0</v>
      </c>
      <c r="Q139" s="91" t="e">
        <f>IF(OR($B139=#REF!,$B138=$AH$4),($L138-$L139)*(1-$AL$3)*(E139-D139)*24*#REF!*$AL$4,0)</f>
        <v>#REF!</v>
      </c>
      <c r="U139" s="240">
        <f t="shared" si="45"/>
        <v>43457</v>
      </c>
      <c r="V139" s="235">
        <f t="shared" si="46"/>
        <v>0.708333333333333</v>
      </c>
      <c r="W139" s="243"/>
      <c r="X139" s="243"/>
      <c r="Y139" s="243" t="str">
        <f>IF(_cuofeng6_month_day!A137="","",_cuofeng6_month_day!A137)</f>
        <v/>
      </c>
      <c r="Z139" s="243" t="str">
        <f>IF(_cuofeng6_month_day!B137="","",_cuofeng6_month_day!B137)</f>
        <v/>
      </c>
      <c r="AA139" s="91"/>
      <c r="AB139" s="91" t="e">
        <f>AA139*(1-$AL$3)*#REF!*$AL$4*(E139-D139)*24</f>
        <v>#REF!</v>
      </c>
      <c r="AC139" s="246">
        <f t="shared" si="47"/>
        <v>0</v>
      </c>
      <c r="AD139" s="246">
        <f t="shared" si="39"/>
        <v>0</v>
      </c>
      <c r="AE139" s="246">
        <f t="shared" si="37"/>
        <v>0</v>
      </c>
      <c r="AF139" s="91" t="e">
        <f>IF(OR($V139=#REF!,$V139=$AH$4),($AA138-$AA139)*(1-$AL$3)*(E139-D139)*24*#REF!*$AL$4,0)</f>
        <v>#REF!</v>
      </c>
    </row>
    <row r="140" ht="14.25" spans="1:32">
      <c r="A140" s="240">
        <f t="shared" si="28"/>
        <v>43457</v>
      </c>
      <c r="B140" s="235">
        <v>0.791666666666667</v>
      </c>
      <c r="C140" s="236" t="s">
        <v>26</v>
      </c>
      <c r="D140" s="237">
        <f t="shared" si="40"/>
        <v>43457.7916666667</v>
      </c>
      <c r="E140" s="237">
        <f t="shared" si="41"/>
        <v>43457.9166666667</v>
      </c>
      <c r="F140" s="238" t="e">
        <f>SUMPRODUCT(('6烧主抽电耗'!$A$3:$A$96=$A140)*('6烧主抽电耗'!$D$3:$D$96=$C140),'6烧主抽电耗'!$E$3:$E$96)</f>
        <v>#VALUE!</v>
      </c>
      <c r="G140" s="237" t="e">
        <f t="shared" si="42"/>
        <v>#VALUE!</v>
      </c>
      <c r="H140" s="239"/>
      <c r="I140" s="239"/>
      <c r="J140" s="239" t="str">
        <f>IF(_cuofeng5_month_day!A138="","",_cuofeng5_month_day!A138)</f>
        <v/>
      </c>
      <c r="K140" s="239" t="str">
        <f>IF(_cuofeng5_month_day!B138="","",_cuofeng5_month_day!B138)</f>
        <v/>
      </c>
      <c r="L140" s="238">
        <f>IFERROR(SUMPRODUCT((_5shaozhuchou_month_day!$A$2:$A$899&gt;=D140)*(_5shaozhuchou_month_day!$A$2:$A$899&lt;E140),_5shaozhuchou_month_day!$Y$2:$Y$899)/SUMPRODUCT((_5shaozhuchou_month_day!$A$2:$A$899&gt;=D140)*(_5shaozhuchou_month_day!$A$2:$A$899&lt;E140)),0)</f>
        <v>0</v>
      </c>
      <c r="M140" s="238" t="e">
        <f>L140*(1-$AL$3)*#REF!*$AL$4*(E140-D140)*24</f>
        <v>#REF!</v>
      </c>
      <c r="N140" s="246">
        <f t="shared" si="43"/>
        <v>0</v>
      </c>
      <c r="O140" s="246">
        <f t="shared" si="38"/>
        <v>0</v>
      </c>
      <c r="P140" s="246">
        <f t="shared" si="44"/>
        <v>0</v>
      </c>
      <c r="Q140" s="91" t="e">
        <f>IF(OR($B140=#REF!,$B139=$AH$4),($L139-$L140)*(1-$AL$3)*(E140-D140)*24*#REF!*$AL$4,0)</f>
        <v>#REF!</v>
      </c>
      <c r="U140" s="240">
        <f t="shared" si="45"/>
        <v>43457</v>
      </c>
      <c r="V140" s="235">
        <f t="shared" si="46"/>
        <v>0.791666666666667</v>
      </c>
      <c r="W140" s="243"/>
      <c r="X140" s="243"/>
      <c r="Y140" s="243" t="str">
        <f>IF(_cuofeng6_month_day!A138="","",_cuofeng6_month_day!A138)</f>
        <v/>
      </c>
      <c r="Z140" s="243" t="str">
        <f>IF(_cuofeng6_month_day!B138="","",_cuofeng6_month_day!B138)</f>
        <v/>
      </c>
      <c r="AA140" s="91"/>
      <c r="AB140" s="91" t="e">
        <f>AA140*(1-$AL$3)*#REF!*$AL$4*(E140-D140)*24</f>
        <v>#REF!</v>
      </c>
      <c r="AC140" s="246">
        <f t="shared" si="47"/>
        <v>0</v>
      </c>
      <c r="AD140" s="246">
        <f t="shared" si="39"/>
        <v>0</v>
      </c>
      <c r="AE140" s="246">
        <f t="shared" si="37"/>
        <v>0</v>
      </c>
      <c r="AF140" s="91" t="e">
        <f>IF(OR($V140=#REF!,$V140=$AH$4),($AA139-$AA140)*(1-$AL$3)*(E140-D140)*24*#REF!*$AL$4,0)</f>
        <v>#REF!</v>
      </c>
    </row>
    <row r="141" ht="14.25" spans="1:32">
      <c r="A141" s="242">
        <f t="shared" si="28"/>
        <v>43457</v>
      </c>
      <c r="B141" s="235">
        <v>0.916666666666667</v>
      </c>
      <c r="C141" s="236" t="s">
        <v>26</v>
      </c>
      <c r="D141" s="237">
        <f t="shared" si="40"/>
        <v>43457.9166666667</v>
      </c>
      <c r="E141" s="237">
        <f t="shared" si="41"/>
        <v>43458</v>
      </c>
      <c r="F141" s="238" t="e">
        <f>SUMPRODUCT(('6烧主抽电耗'!$A$3:$A$96=$A141)*('6烧主抽电耗'!$D$3:$D$96=$C141),'6烧主抽电耗'!$E$3:$E$96)</f>
        <v>#VALUE!</v>
      </c>
      <c r="G141" s="237" t="e">
        <f t="shared" si="42"/>
        <v>#VALUE!</v>
      </c>
      <c r="H141" s="239"/>
      <c r="I141" s="239"/>
      <c r="J141" s="239" t="str">
        <f>IF(_cuofeng5_month_day!A139="","",_cuofeng5_month_day!A139)</f>
        <v/>
      </c>
      <c r="K141" s="239" t="str">
        <f>IF(_cuofeng5_month_day!B139="","",_cuofeng5_month_day!B139)</f>
        <v/>
      </c>
      <c r="L141" s="238">
        <f>IFERROR(SUMPRODUCT((_5shaozhuchou_month_day!$A$2:$A$899&gt;=D141)*(_5shaozhuchou_month_day!$A$2:$A$899&lt;E141),_5shaozhuchou_month_day!$Y$2:$Y$899)/SUMPRODUCT((_5shaozhuchou_month_day!$A$2:$A$899&gt;=D141)*(_5shaozhuchou_month_day!$A$2:$A$899&lt;E141)),0)</f>
        <v>0</v>
      </c>
      <c r="M141" s="238" t="e">
        <f>L141*(1-$AL$3)*#REF!*$AL$4*(E141-D141)*24</f>
        <v>#REF!</v>
      </c>
      <c r="N141" s="246">
        <f t="shared" si="43"/>
        <v>0</v>
      </c>
      <c r="O141" s="246">
        <f t="shared" si="38"/>
        <v>0</v>
      </c>
      <c r="P141" s="246">
        <f t="shared" si="44"/>
        <v>0</v>
      </c>
      <c r="Q141" s="91" t="e">
        <f>IF(OR($B141=#REF!,$B140=$AH$4),($L140-$L141)*(1-$AL$3)*(E141-D141)*24*#REF!*$AL$4,0)</f>
        <v>#REF!</v>
      </c>
      <c r="U141" s="242">
        <f t="shared" si="45"/>
        <v>43457</v>
      </c>
      <c r="V141" s="235">
        <f t="shared" si="46"/>
        <v>0.916666666666667</v>
      </c>
      <c r="W141" s="243"/>
      <c r="X141" s="243"/>
      <c r="Y141" s="243" t="str">
        <f>IF(_cuofeng6_month_day!A139="","",_cuofeng6_month_day!A139)</f>
        <v/>
      </c>
      <c r="Z141" s="243" t="str">
        <f>IF(_cuofeng6_month_day!B139="","",_cuofeng6_month_day!B139)</f>
        <v/>
      </c>
      <c r="AA141" s="91"/>
      <c r="AB141" s="91" t="e">
        <f>AA141*(1-$AL$3)*#REF!*$AL$4*(E141-D141)*24</f>
        <v>#REF!</v>
      </c>
      <c r="AC141" s="246">
        <f t="shared" si="47"/>
        <v>0</v>
      </c>
      <c r="AD141" s="246">
        <f t="shared" si="39"/>
        <v>0</v>
      </c>
      <c r="AE141" s="246">
        <f t="shared" si="37"/>
        <v>0</v>
      </c>
      <c r="AF141" s="91" t="e">
        <f>IF(OR($V141=#REF!,$V141=$AH$4),($AA140-$AA141)*(1-$AL$3)*(E141-D141)*24*#REF!*$AL$4,0)</f>
        <v>#REF!</v>
      </c>
    </row>
    <row r="142" ht="14.25" spans="1:32">
      <c r="A142" s="234">
        <f>A136+1</f>
        <v>43458</v>
      </c>
      <c r="B142" s="235">
        <v>0</v>
      </c>
      <c r="C142" s="236" t="s">
        <v>24</v>
      </c>
      <c r="D142" s="237">
        <f t="shared" si="40"/>
        <v>43458</v>
      </c>
      <c r="E142" s="237">
        <f t="shared" si="41"/>
        <v>43458.3333333333</v>
      </c>
      <c r="F142" s="238" t="e">
        <f>SUMPRODUCT(('6烧主抽电耗'!$A$3:$A$96=$A142)*('6烧主抽电耗'!$D$3:$D$96=$C142),'6烧主抽电耗'!$E$3:$E$96)</f>
        <v>#VALUE!</v>
      </c>
      <c r="G142" s="237" t="e">
        <f t="shared" si="42"/>
        <v>#VALUE!</v>
      </c>
      <c r="H142" s="239"/>
      <c r="I142" s="239"/>
      <c r="J142" s="239" t="str">
        <f>IF(_cuofeng5_month_day!A140="","",_cuofeng5_month_day!A140)</f>
        <v/>
      </c>
      <c r="K142" s="239" t="str">
        <f>IF(_cuofeng5_month_day!B140="","",_cuofeng5_month_day!B140)</f>
        <v/>
      </c>
      <c r="L142" s="238">
        <f>IFERROR(SUMPRODUCT((_5shaozhuchou_month_day!$A$2:$A$899&gt;=D142)*(_5shaozhuchou_month_day!$A$2:$A$899&lt;E142),_5shaozhuchou_month_day!$Y$2:$Y$899)/SUMPRODUCT((_5shaozhuchou_month_day!$A$2:$A$899&gt;=D142)*(_5shaozhuchou_month_day!$A$2:$A$899&lt;E142)),0)</f>
        <v>0</v>
      </c>
      <c r="M142" s="238" t="e">
        <f>L142*(1-$AL$3)*#REF!*$AL$4*(E142-D142)*24</f>
        <v>#REF!</v>
      </c>
      <c r="N142" s="246">
        <f t="shared" si="43"/>
        <v>0</v>
      </c>
      <c r="O142" s="246">
        <f t="shared" si="38"/>
        <v>0</v>
      </c>
      <c r="P142" s="246">
        <f t="shared" si="44"/>
        <v>0</v>
      </c>
      <c r="Q142" s="91" t="e">
        <f>IF(OR($B142=#REF!,$B141=$AH$4),($L141-$L142)*(1-$AL$3)*(E142-D142)*24*#REF!*$AL$4,0)</f>
        <v>#REF!</v>
      </c>
      <c r="U142" s="234">
        <f t="shared" si="45"/>
        <v>43458</v>
      </c>
      <c r="V142" s="235">
        <f t="shared" si="46"/>
        <v>0</v>
      </c>
      <c r="W142" s="253"/>
      <c r="X142" s="239"/>
      <c r="Y142" s="243" t="str">
        <f>IF(_cuofeng6_month_day!A140="","",_cuofeng6_month_day!A140)</f>
        <v/>
      </c>
      <c r="Z142" s="243" t="str">
        <f>IF(_cuofeng6_month_day!B140="","",_cuofeng6_month_day!B140)</f>
        <v/>
      </c>
      <c r="AA142" s="91"/>
      <c r="AB142" s="91" t="e">
        <f>AA142*(1-$AL$3)*#REF!*$AL$4*(E142-D142)*24</f>
        <v>#REF!</v>
      </c>
      <c r="AC142" s="246">
        <f t="shared" si="47"/>
        <v>0</v>
      </c>
      <c r="AD142" s="246">
        <f t="shared" si="39"/>
        <v>0</v>
      </c>
      <c r="AE142" s="246">
        <f t="shared" si="37"/>
        <v>0</v>
      </c>
      <c r="AF142" s="91" t="e">
        <f>IF(OR($V142=#REF!,$V142=$AH$4),($AA141-$AA142)*(1-$AL$3)*(E142-D142)*24*#REF!*$AL$4,0)</f>
        <v>#REF!</v>
      </c>
    </row>
    <row r="143" ht="14.25" spans="1:32">
      <c r="A143" s="240">
        <f>A142</f>
        <v>43458</v>
      </c>
      <c r="B143" s="235">
        <v>0.333333333333333</v>
      </c>
      <c r="C143" s="236" t="s">
        <v>24</v>
      </c>
      <c r="D143" s="237">
        <f t="shared" si="40"/>
        <v>43458.3333333333</v>
      </c>
      <c r="E143" s="237">
        <f t="shared" si="41"/>
        <v>43458.5833333333</v>
      </c>
      <c r="F143" s="238" t="e">
        <f>SUMPRODUCT(('6烧主抽电耗'!$A$3:$A$96=$A143)*('6烧主抽电耗'!$D$3:$D$96=$C143),'6烧主抽电耗'!$E$3:$E$96)</f>
        <v>#VALUE!</v>
      </c>
      <c r="G143" s="237" t="e">
        <f t="shared" si="42"/>
        <v>#VALUE!</v>
      </c>
      <c r="H143" s="239"/>
      <c r="I143" s="239"/>
      <c r="J143" s="239" t="str">
        <f>IF(_cuofeng5_month_day!A141="","",_cuofeng5_month_day!A141)</f>
        <v/>
      </c>
      <c r="K143" s="239" t="str">
        <f>IF(_cuofeng5_month_day!B141="","",_cuofeng5_month_day!B141)</f>
        <v/>
      </c>
      <c r="L143" s="238">
        <f>IFERROR(SUMPRODUCT((_5shaozhuchou_month_day!$A$2:$A$899&gt;=D143)*(_5shaozhuchou_month_day!$A$2:$A$899&lt;E143),_5shaozhuchou_month_day!$Y$2:$Y$899)/SUMPRODUCT((_5shaozhuchou_month_day!$A$2:$A$899&gt;=D143)*(_5shaozhuchou_month_day!$A$2:$A$899&lt;E143)),0)</f>
        <v>0</v>
      </c>
      <c r="M143" s="238" t="e">
        <f>L143*(1-$AL$3)*#REF!*$AL$4*(E143-D143)*24</f>
        <v>#REF!</v>
      </c>
      <c r="N143" s="246">
        <f t="shared" si="43"/>
        <v>0</v>
      </c>
      <c r="O143" s="246">
        <f t="shared" si="38"/>
        <v>0</v>
      </c>
      <c r="P143" s="246">
        <f t="shared" si="44"/>
        <v>0</v>
      </c>
      <c r="Q143" s="91" t="e">
        <f>IF(OR($B143=#REF!,$B142=$AH$4),($L142-$L143)*(1-$AL$3)*(E143-D143)*24*#REF!*$AL$4,0)</f>
        <v>#REF!</v>
      </c>
      <c r="U143" s="240">
        <f t="shared" si="45"/>
        <v>43458</v>
      </c>
      <c r="V143" s="235">
        <f t="shared" si="46"/>
        <v>0.333333333333333</v>
      </c>
      <c r="W143" s="253"/>
      <c r="X143" s="239"/>
      <c r="Y143" s="243" t="str">
        <f>IF(_cuofeng6_month_day!A141="","",_cuofeng6_month_day!A141)</f>
        <v/>
      </c>
      <c r="Z143" s="243" t="str">
        <f>IF(_cuofeng6_month_day!B141="","",_cuofeng6_month_day!B141)</f>
        <v/>
      </c>
      <c r="AA143" s="91"/>
      <c r="AB143" s="91" t="e">
        <f>AA143*(1-$AL$3)*#REF!*$AL$4*(E143-D143)*24</f>
        <v>#REF!</v>
      </c>
      <c r="AC143" s="246">
        <f t="shared" si="47"/>
        <v>0</v>
      </c>
      <c r="AD143" s="246">
        <f t="shared" si="39"/>
        <v>0</v>
      </c>
      <c r="AE143" s="246">
        <f t="shared" si="37"/>
        <v>0</v>
      </c>
      <c r="AF143" s="91" t="e">
        <f>IF(OR($V143=#REF!,$V143=$AH$4),($AA142-$AA143)*(1-$AL$3)*(E143-D143)*24*#REF!*$AL$4,0)</f>
        <v>#REF!</v>
      </c>
    </row>
    <row r="144" ht="14.25" spans="1:32">
      <c r="A144" s="240">
        <f t="shared" si="28"/>
        <v>43458</v>
      </c>
      <c r="B144" s="235">
        <v>0.583333333333333</v>
      </c>
      <c r="C144" s="236" t="s">
        <v>25</v>
      </c>
      <c r="D144" s="237">
        <f t="shared" si="40"/>
        <v>43458.5833333333</v>
      </c>
      <c r="E144" s="237">
        <f t="shared" si="41"/>
        <v>43458.7083333333</v>
      </c>
      <c r="F144" s="238" t="e">
        <f>SUMPRODUCT(('6烧主抽电耗'!$A$3:$A$96=$A144)*('6烧主抽电耗'!$D$3:$D$96=$C144),'6烧主抽电耗'!$E$3:$E$96)</f>
        <v>#VALUE!</v>
      </c>
      <c r="G144" s="237" t="e">
        <f t="shared" si="42"/>
        <v>#VALUE!</v>
      </c>
      <c r="H144" s="239"/>
      <c r="I144" s="239"/>
      <c r="J144" s="239" t="str">
        <f>IF(_cuofeng5_month_day!A142="","",_cuofeng5_month_day!A142)</f>
        <v/>
      </c>
      <c r="K144" s="239" t="str">
        <f>IF(_cuofeng5_month_day!B142="","",_cuofeng5_month_day!B142)</f>
        <v/>
      </c>
      <c r="L144" s="238">
        <f>IFERROR(SUMPRODUCT((_5shaozhuchou_month_day!$A$2:$A$899&gt;=D144)*(_5shaozhuchou_month_day!$A$2:$A$899&lt;E144),_5shaozhuchou_month_day!$Y$2:$Y$899)/SUMPRODUCT((_5shaozhuchou_month_day!$A$2:$A$899&gt;=D144)*(_5shaozhuchou_month_day!$A$2:$A$899&lt;E144)),0)</f>
        <v>0</v>
      </c>
      <c r="M144" s="238" t="e">
        <f>L144*(1-$AL$3)*#REF!*$AL$4*(E144-D144)*24</f>
        <v>#REF!</v>
      </c>
      <c r="N144" s="246">
        <f t="shared" si="43"/>
        <v>0</v>
      </c>
      <c r="O144" s="246">
        <f t="shared" si="38"/>
        <v>0</v>
      </c>
      <c r="P144" s="246">
        <f t="shared" si="44"/>
        <v>0</v>
      </c>
      <c r="Q144" s="91" t="e">
        <f>IF(OR($B144=#REF!,$B143=$AH$4),($L143-$L144)*(1-$AL$3)*(E144-D144)*24*#REF!*$AL$4,0)</f>
        <v>#REF!</v>
      </c>
      <c r="U144" s="240">
        <f t="shared" si="45"/>
        <v>43458</v>
      </c>
      <c r="V144" s="235">
        <f t="shared" si="46"/>
        <v>0.583333333333333</v>
      </c>
      <c r="W144" s="243"/>
      <c r="X144" s="243"/>
      <c r="Y144" s="243" t="str">
        <f>IF(_cuofeng6_month_day!A142="","",_cuofeng6_month_day!A142)</f>
        <v/>
      </c>
      <c r="Z144" s="243" t="str">
        <f>IF(_cuofeng6_month_day!B142="","",_cuofeng6_month_day!B142)</f>
        <v/>
      </c>
      <c r="AA144" s="91"/>
      <c r="AB144" s="91" t="e">
        <f>AA144*(1-$AL$3)*#REF!*$AL$4*(E144-D144)*24</f>
        <v>#REF!</v>
      </c>
      <c r="AC144" s="246">
        <f t="shared" si="47"/>
        <v>0</v>
      </c>
      <c r="AD144" s="246">
        <f t="shared" si="39"/>
        <v>0</v>
      </c>
      <c r="AE144" s="246">
        <f t="shared" si="37"/>
        <v>0</v>
      </c>
      <c r="AF144" s="91" t="e">
        <f>IF(OR($V144=#REF!,$V144=$AH$4),($AA143-$AA144)*(1-$AL$3)*(E144-D144)*24*#REF!*$AL$4,0)</f>
        <v>#REF!</v>
      </c>
    </row>
    <row r="145" ht="14.25" spans="1:32">
      <c r="A145" s="240">
        <f t="shared" ref="A145:A189" si="48">A144</f>
        <v>43458</v>
      </c>
      <c r="B145" s="235">
        <v>0.708333333333333</v>
      </c>
      <c r="C145" s="236" t="s">
        <v>26</v>
      </c>
      <c r="D145" s="237">
        <f t="shared" si="40"/>
        <v>43458.7083333333</v>
      </c>
      <c r="E145" s="237">
        <f t="shared" si="41"/>
        <v>43458.7916666667</v>
      </c>
      <c r="F145" s="238" t="e">
        <f>SUMPRODUCT(('6烧主抽电耗'!$A$3:$A$96=$A145)*('6烧主抽电耗'!$D$3:$D$96=$C145),'6烧主抽电耗'!$E$3:$E$96)</f>
        <v>#VALUE!</v>
      </c>
      <c r="G145" s="237" t="e">
        <f t="shared" si="42"/>
        <v>#VALUE!</v>
      </c>
      <c r="H145" s="239"/>
      <c r="I145" s="239"/>
      <c r="J145" s="239" t="str">
        <f>IF(_cuofeng5_month_day!A143="","",_cuofeng5_month_day!A143)</f>
        <v/>
      </c>
      <c r="K145" s="239" t="str">
        <f>IF(_cuofeng5_month_day!B143="","",_cuofeng5_month_day!B143)</f>
        <v/>
      </c>
      <c r="L145" s="238">
        <f>IFERROR(SUMPRODUCT((_5shaozhuchou_month_day!$A$2:$A$899&gt;=D145)*(_5shaozhuchou_month_day!$A$2:$A$899&lt;E145),_5shaozhuchou_month_day!$Y$2:$Y$899)/SUMPRODUCT((_5shaozhuchou_month_day!$A$2:$A$899&gt;=D145)*(_5shaozhuchou_month_day!$A$2:$A$899&lt;E145)),0)</f>
        <v>0</v>
      </c>
      <c r="M145" s="238" t="e">
        <f>L145*(1-$AL$3)*#REF!*$AL$4*(E145-D145)*24</f>
        <v>#REF!</v>
      </c>
      <c r="N145" s="246">
        <f t="shared" si="43"/>
        <v>0</v>
      </c>
      <c r="O145" s="246">
        <f t="shared" si="38"/>
        <v>0</v>
      </c>
      <c r="P145" s="246">
        <f t="shared" si="44"/>
        <v>0</v>
      </c>
      <c r="Q145" s="91" t="e">
        <f>IF(OR($B145=#REF!,$B144=$AH$4),($L144-$L145)*(1-$AL$3)*(E145-D145)*24*#REF!*$AL$4,0)</f>
        <v>#REF!</v>
      </c>
      <c r="U145" s="240">
        <f t="shared" si="45"/>
        <v>43458</v>
      </c>
      <c r="V145" s="235">
        <f t="shared" si="46"/>
        <v>0.708333333333333</v>
      </c>
      <c r="W145" s="266"/>
      <c r="X145" s="267"/>
      <c r="Y145" s="243" t="str">
        <f>IF(_cuofeng6_month_day!A143="","",_cuofeng6_month_day!A143)</f>
        <v/>
      </c>
      <c r="Z145" s="243" t="str">
        <f>IF(_cuofeng6_month_day!B143="","",_cuofeng6_month_day!B143)</f>
        <v/>
      </c>
      <c r="AA145" s="91"/>
      <c r="AB145" s="91" t="e">
        <f>AA145*(1-$AL$3)*#REF!*$AL$4*(E145-D145)*24</f>
        <v>#REF!</v>
      </c>
      <c r="AC145" s="246">
        <f t="shared" si="47"/>
        <v>0</v>
      </c>
      <c r="AD145" s="246">
        <f t="shared" si="39"/>
        <v>0</v>
      </c>
      <c r="AE145" s="246">
        <f t="shared" si="37"/>
        <v>0</v>
      </c>
      <c r="AF145" s="91" t="e">
        <f>IF(OR($V145=#REF!,$V145=$AH$4),($AA144-$AA145)*(1-$AL$3)*(E145-D145)*24*#REF!*$AL$4,0)</f>
        <v>#REF!</v>
      </c>
    </row>
    <row r="146" ht="14.25" spans="1:32">
      <c r="A146" s="240">
        <f t="shared" si="48"/>
        <v>43458</v>
      </c>
      <c r="B146" s="235">
        <v>0.791666666666667</v>
      </c>
      <c r="C146" s="236" t="s">
        <v>26</v>
      </c>
      <c r="D146" s="237">
        <f t="shared" si="40"/>
        <v>43458.7916666667</v>
      </c>
      <c r="E146" s="237">
        <f t="shared" si="41"/>
        <v>43458.9166666667</v>
      </c>
      <c r="F146" s="238" t="e">
        <f>SUMPRODUCT(('6烧主抽电耗'!$A$3:$A$96=$A146)*('6烧主抽电耗'!$D$3:$D$96=$C146),'6烧主抽电耗'!$E$3:$E$96)</f>
        <v>#VALUE!</v>
      </c>
      <c r="G146" s="237" t="e">
        <f t="shared" si="42"/>
        <v>#VALUE!</v>
      </c>
      <c r="H146" s="239"/>
      <c r="I146" s="239"/>
      <c r="J146" s="239" t="str">
        <f>IF(_cuofeng5_month_day!A144="","",_cuofeng5_month_day!A144)</f>
        <v/>
      </c>
      <c r="K146" s="239" t="str">
        <f>IF(_cuofeng5_month_day!B144="","",_cuofeng5_month_day!B144)</f>
        <v/>
      </c>
      <c r="L146" s="238">
        <f>IFERROR(SUMPRODUCT((_5shaozhuchou_month_day!$A$2:$A$899&gt;=D146)*(_5shaozhuchou_month_day!$A$2:$A$899&lt;E146),_5shaozhuchou_month_day!$Y$2:$Y$899)/SUMPRODUCT((_5shaozhuchou_month_day!$A$2:$A$899&gt;=D146)*(_5shaozhuchou_month_day!$A$2:$A$899&lt;E146)),0)</f>
        <v>0</v>
      </c>
      <c r="M146" s="238" t="e">
        <f>L146*(1-$AL$3)*#REF!*$AL$4*(E146-D146)*24</f>
        <v>#REF!</v>
      </c>
      <c r="N146" s="246">
        <f t="shared" si="43"/>
        <v>0</v>
      </c>
      <c r="O146" s="246">
        <f t="shared" si="38"/>
        <v>0</v>
      </c>
      <c r="P146" s="246">
        <f t="shared" si="44"/>
        <v>0</v>
      </c>
      <c r="Q146" s="91" t="e">
        <f>IF(OR($B146=#REF!,$B145=$AH$4),($L145-$L146)*(1-$AL$3)*(E146-D146)*24*#REF!*$AL$4,0)</f>
        <v>#REF!</v>
      </c>
      <c r="U146" s="240">
        <f t="shared" si="45"/>
        <v>43458</v>
      </c>
      <c r="V146" s="235">
        <f t="shared" si="46"/>
        <v>0.791666666666667</v>
      </c>
      <c r="W146" s="243"/>
      <c r="X146" s="243"/>
      <c r="Y146" s="243" t="str">
        <f>IF(_cuofeng6_month_day!A144="","",_cuofeng6_month_day!A144)</f>
        <v/>
      </c>
      <c r="Z146" s="243" t="str">
        <f>IF(_cuofeng6_month_day!B144="","",_cuofeng6_month_day!B144)</f>
        <v/>
      </c>
      <c r="AA146" s="91"/>
      <c r="AB146" s="91" t="e">
        <f>AA146*(1-$AL$3)*#REF!*$AL$4*(E146-D146)*24</f>
        <v>#REF!</v>
      </c>
      <c r="AC146" s="246">
        <f t="shared" si="47"/>
        <v>0</v>
      </c>
      <c r="AD146" s="246">
        <f t="shared" ref="AD146:AD189" si="49">IF(OR($V146=$AI$4,$V146=$AI$5,$V146=$AI$6),(($W147-$W146)+($X147-$X146))*3,0)</f>
        <v>0</v>
      </c>
      <c r="AE146" s="246">
        <f t="shared" si="37"/>
        <v>0</v>
      </c>
      <c r="AF146" s="91" t="e">
        <f>IF(OR($V146=#REF!,$V146=$AH$4),($AA145-$AA146)*(1-$AL$3)*(E146-D146)*24*#REF!*$AL$4,0)</f>
        <v>#REF!</v>
      </c>
    </row>
    <row r="147" ht="14.25" spans="1:32">
      <c r="A147" s="242">
        <f t="shared" si="48"/>
        <v>43458</v>
      </c>
      <c r="B147" s="235">
        <v>0.916666666666667</v>
      </c>
      <c r="C147" s="236" t="s">
        <v>26</v>
      </c>
      <c r="D147" s="237">
        <f t="shared" si="40"/>
        <v>43458.9166666667</v>
      </c>
      <c r="E147" s="237">
        <f t="shared" si="41"/>
        <v>43459</v>
      </c>
      <c r="F147" s="238" t="e">
        <f>SUMPRODUCT(('6烧主抽电耗'!$A$3:$A$96=$A147)*('6烧主抽电耗'!$D$3:$D$96=$C147),'6烧主抽电耗'!$E$3:$E$96)</f>
        <v>#VALUE!</v>
      </c>
      <c r="G147" s="237" t="e">
        <f t="shared" si="42"/>
        <v>#VALUE!</v>
      </c>
      <c r="H147" s="239"/>
      <c r="I147" s="239"/>
      <c r="J147" s="239" t="str">
        <f>IF(_cuofeng5_month_day!A145="","",_cuofeng5_month_day!A145)</f>
        <v/>
      </c>
      <c r="K147" s="239" t="str">
        <f>IF(_cuofeng5_month_day!B145="","",_cuofeng5_month_day!B145)</f>
        <v/>
      </c>
      <c r="L147" s="238">
        <f>IFERROR(SUMPRODUCT((_5shaozhuchou_month_day!$A$2:$A$899&gt;=D147)*(_5shaozhuchou_month_day!$A$2:$A$899&lt;E147),_5shaozhuchou_month_day!$Y$2:$Y$899)/SUMPRODUCT((_5shaozhuchou_month_day!$A$2:$A$899&gt;=D147)*(_5shaozhuchou_month_day!$A$2:$A$899&lt;E147)),0)</f>
        <v>0</v>
      </c>
      <c r="M147" s="238" t="e">
        <f>L147*(1-$AL$3)*#REF!*$AL$4*(E147-D147)*24</f>
        <v>#REF!</v>
      </c>
      <c r="N147" s="246">
        <f t="shared" si="43"/>
        <v>0</v>
      </c>
      <c r="O147" s="246">
        <f t="shared" si="38"/>
        <v>0</v>
      </c>
      <c r="P147" s="246">
        <f t="shared" si="44"/>
        <v>0</v>
      </c>
      <c r="Q147" s="91" t="e">
        <f>IF(OR($B147=#REF!,$B146=$AH$4),($L146-$L147)*(1-$AL$3)*(E147-D147)*24*#REF!*$AL$4,0)</f>
        <v>#REF!</v>
      </c>
      <c r="U147" s="242">
        <f t="shared" si="45"/>
        <v>43458</v>
      </c>
      <c r="V147" s="235">
        <f t="shared" si="46"/>
        <v>0.916666666666667</v>
      </c>
      <c r="W147" s="243"/>
      <c r="X147" s="243"/>
      <c r="Y147" s="243" t="str">
        <f>IF(_cuofeng6_month_day!A145="","",_cuofeng6_month_day!A145)</f>
        <v/>
      </c>
      <c r="Z147" s="243" t="str">
        <f>IF(_cuofeng6_month_day!B145="","",_cuofeng6_month_day!B145)</f>
        <v/>
      </c>
      <c r="AA147" s="91"/>
      <c r="AB147" s="91" t="e">
        <f>AA147*(1-$AL$3)*#REF!*$AL$4*(E147-D147)*24</f>
        <v>#REF!</v>
      </c>
      <c r="AC147" s="246">
        <f t="shared" si="47"/>
        <v>0</v>
      </c>
      <c r="AD147" s="246">
        <f t="shared" si="49"/>
        <v>0</v>
      </c>
      <c r="AE147" s="246">
        <f t="shared" si="37"/>
        <v>0</v>
      </c>
      <c r="AF147" s="91" t="e">
        <f>IF(OR($V147=#REF!,$V147=$AH$4),($AA146-$AA147)*(1-$AL$3)*(E147-D147)*24*#REF!*$AL$4,0)</f>
        <v>#REF!</v>
      </c>
    </row>
    <row r="148" ht="14.25" spans="1:32">
      <c r="A148" s="234">
        <f>A142+1</f>
        <v>43459</v>
      </c>
      <c r="B148" s="235">
        <v>0</v>
      </c>
      <c r="C148" s="236" t="s">
        <v>24</v>
      </c>
      <c r="D148" s="237">
        <f t="shared" si="40"/>
        <v>43459</v>
      </c>
      <c r="E148" s="237">
        <f t="shared" si="41"/>
        <v>43459.3333333333</v>
      </c>
      <c r="F148" s="238" t="e">
        <f>SUMPRODUCT(('6烧主抽电耗'!$A$3:$A$96=$A148)*('6烧主抽电耗'!$D$3:$D$96=$C148),'6烧主抽电耗'!$E$3:$E$96)</f>
        <v>#VALUE!</v>
      </c>
      <c r="G148" s="237" t="e">
        <f t="shared" si="42"/>
        <v>#VALUE!</v>
      </c>
      <c r="H148" s="239"/>
      <c r="I148" s="239"/>
      <c r="J148" s="239" t="str">
        <f>IF(_cuofeng5_month_day!A146="","",_cuofeng5_month_day!A146)</f>
        <v/>
      </c>
      <c r="K148" s="239" t="str">
        <f>IF(_cuofeng5_month_day!B146="","",_cuofeng5_month_day!B146)</f>
        <v/>
      </c>
      <c r="L148" s="238">
        <f>IFERROR(SUMPRODUCT((_5shaozhuchou_month_day!$A$2:$A$899&gt;=D148)*(_5shaozhuchou_month_day!$A$2:$A$899&lt;E148),_5shaozhuchou_month_day!$Y$2:$Y$899)/SUMPRODUCT((_5shaozhuchou_month_day!$A$2:$A$899&gt;=D148)*(_5shaozhuchou_month_day!$A$2:$A$899&lt;E148)),0)</f>
        <v>0</v>
      </c>
      <c r="M148" s="238" t="e">
        <f>L148*(1-$AL$3)*#REF!*$AL$4*(E148-D148)*24</f>
        <v>#REF!</v>
      </c>
      <c r="N148" s="246">
        <f t="shared" si="43"/>
        <v>0</v>
      </c>
      <c r="O148" s="246">
        <f t="shared" si="38"/>
        <v>0</v>
      </c>
      <c r="P148" s="246">
        <f t="shared" si="44"/>
        <v>0</v>
      </c>
      <c r="Q148" s="91" t="e">
        <f>IF(OR($B148=#REF!,$B147=$AH$4),($L147-$L148)*(1-$AL$3)*(E148-D148)*24*#REF!*$AL$4,0)</f>
        <v>#REF!</v>
      </c>
      <c r="U148" s="234">
        <f t="shared" si="45"/>
        <v>43459</v>
      </c>
      <c r="V148" s="235">
        <f t="shared" si="46"/>
        <v>0</v>
      </c>
      <c r="W148" s="266"/>
      <c r="X148" s="267"/>
      <c r="Y148" s="243" t="str">
        <f>IF(_cuofeng6_month_day!A146="","",_cuofeng6_month_day!A146)</f>
        <v/>
      </c>
      <c r="Z148" s="243" t="str">
        <f>IF(_cuofeng6_month_day!B146="","",_cuofeng6_month_day!B146)</f>
        <v/>
      </c>
      <c r="AA148" s="91"/>
      <c r="AB148" s="91" t="e">
        <f>AA148*(1-$AL$3)*#REF!*$AL$4*(E148-D148)*24</f>
        <v>#REF!</v>
      </c>
      <c r="AC148" s="246">
        <f t="shared" si="47"/>
        <v>0</v>
      </c>
      <c r="AD148" s="246">
        <f t="shared" si="49"/>
        <v>0</v>
      </c>
      <c r="AE148" s="246">
        <f t="shared" si="37"/>
        <v>0</v>
      </c>
      <c r="AF148" s="91" t="e">
        <f>IF(OR($V148=#REF!,$V148=$AH$4),($AA147-$AA148)*(1-$AL$3)*(E148-D148)*24*#REF!*$AL$4,0)</f>
        <v>#REF!</v>
      </c>
    </row>
    <row r="149" ht="14.25" spans="1:32">
      <c r="A149" s="240">
        <f>A148</f>
        <v>43459</v>
      </c>
      <c r="B149" s="235">
        <v>0.333333333333333</v>
      </c>
      <c r="C149" s="236" t="s">
        <v>24</v>
      </c>
      <c r="D149" s="237">
        <f t="shared" si="40"/>
        <v>43459.3333333333</v>
      </c>
      <c r="E149" s="237">
        <f t="shared" si="41"/>
        <v>43459.5833333333</v>
      </c>
      <c r="F149" s="238" t="e">
        <f>SUMPRODUCT(('6烧主抽电耗'!$A$3:$A$96=$A149)*('6烧主抽电耗'!$D$3:$D$96=$C149),'6烧主抽电耗'!$E$3:$E$96)</f>
        <v>#VALUE!</v>
      </c>
      <c r="G149" s="237" t="e">
        <f t="shared" si="42"/>
        <v>#VALUE!</v>
      </c>
      <c r="H149" s="243"/>
      <c r="I149" s="243"/>
      <c r="J149" s="239" t="str">
        <f>IF(_cuofeng5_month_day!A147="","",_cuofeng5_month_day!A147)</f>
        <v/>
      </c>
      <c r="K149" s="239" t="str">
        <f>IF(_cuofeng5_month_day!B147="","",_cuofeng5_month_day!B147)</f>
        <v/>
      </c>
      <c r="L149" s="238">
        <f>IFERROR(SUMPRODUCT((_5shaozhuchou_month_day!$A$2:$A$899&gt;=D149)*(_5shaozhuchou_month_day!$A$2:$A$899&lt;E149),_5shaozhuchou_month_day!$Y$2:$Y$899)/SUMPRODUCT((_5shaozhuchou_month_day!$A$2:$A$899&gt;=D149)*(_5shaozhuchou_month_day!$A$2:$A$899&lt;E149)),0)</f>
        <v>0</v>
      </c>
      <c r="M149" s="238" t="e">
        <f>L149*(1-$AL$3)*#REF!*$AL$4*(E149-D149)*24</f>
        <v>#REF!</v>
      </c>
      <c r="N149" s="246">
        <f t="shared" si="43"/>
        <v>0</v>
      </c>
      <c r="O149" s="246">
        <f t="shared" si="38"/>
        <v>0</v>
      </c>
      <c r="P149" s="246">
        <f t="shared" si="44"/>
        <v>0</v>
      </c>
      <c r="Q149" s="91" t="e">
        <f>IF(OR($B149=#REF!,$B148=$AH$4),($L148-$L149)*(1-$AL$3)*(E149-D149)*24*#REF!*$AL$4,0)</f>
        <v>#REF!</v>
      </c>
      <c r="U149" s="240">
        <f t="shared" si="45"/>
        <v>43459</v>
      </c>
      <c r="V149" s="235">
        <f t="shared" si="46"/>
        <v>0.333333333333333</v>
      </c>
      <c r="W149" s="266"/>
      <c r="X149" s="267"/>
      <c r="Y149" s="243" t="str">
        <f>IF(_cuofeng6_month_day!A147="","",_cuofeng6_month_day!A147)</f>
        <v/>
      </c>
      <c r="Z149" s="243" t="str">
        <f>IF(_cuofeng6_month_day!B147="","",_cuofeng6_month_day!B147)</f>
        <v/>
      </c>
      <c r="AA149" s="91"/>
      <c r="AB149" s="91" t="e">
        <f>AA149*(1-$AL$3)*#REF!*$AL$4*(E149-D149)*24</f>
        <v>#REF!</v>
      </c>
      <c r="AC149" s="246">
        <f t="shared" si="47"/>
        <v>0</v>
      </c>
      <c r="AD149" s="246">
        <f t="shared" si="49"/>
        <v>0</v>
      </c>
      <c r="AE149" s="246">
        <f t="shared" si="37"/>
        <v>0</v>
      </c>
      <c r="AF149" s="91" t="e">
        <f>IF(OR($V149=#REF!,$V149=$AH$4),($AA148-$AA149)*(1-$AL$3)*(E149-D149)*24*#REF!*$AL$4,0)</f>
        <v>#REF!</v>
      </c>
    </row>
    <row r="150" ht="14.25" spans="1:32">
      <c r="A150" s="240">
        <f t="shared" si="48"/>
        <v>43459</v>
      </c>
      <c r="B150" s="235">
        <v>0.583333333333333</v>
      </c>
      <c r="C150" s="236" t="s">
        <v>25</v>
      </c>
      <c r="D150" s="237">
        <f t="shared" si="40"/>
        <v>43459.5833333333</v>
      </c>
      <c r="E150" s="237">
        <f t="shared" si="41"/>
        <v>43459.7083333333</v>
      </c>
      <c r="F150" s="238" t="e">
        <f>SUMPRODUCT(('6烧主抽电耗'!$A$3:$A$96=$A150)*('6烧主抽电耗'!$D$3:$D$96=$C150),'6烧主抽电耗'!$E$3:$E$96)</f>
        <v>#VALUE!</v>
      </c>
      <c r="G150" s="237" t="e">
        <f t="shared" si="42"/>
        <v>#VALUE!</v>
      </c>
      <c r="H150" s="239"/>
      <c r="I150" s="239"/>
      <c r="J150" s="239" t="str">
        <f>IF(_cuofeng5_month_day!A148="","",_cuofeng5_month_day!A148)</f>
        <v/>
      </c>
      <c r="K150" s="239" t="str">
        <f>IF(_cuofeng5_month_day!B148="","",_cuofeng5_month_day!B148)</f>
        <v/>
      </c>
      <c r="L150" s="238">
        <f>IFERROR(SUMPRODUCT((_5shaozhuchou_month_day!$A$2:$A$899&gt;=D150)*(_5shaozhuchou_month_day!$A$2:$A$899&lt;E150),_5shaozhuchou_month_day!$Y$2:$Y$899)/SUMPRODUCT((_5shaozhuchou_month_day!$A$2:$A$899&gt;=D150)*(_5shaozhuchou_month_day!$A$2:$A$899&lt;E150)),0)</f>
        <v>0</v>
      </c>
      <c r="M150" s="238" t="e">
        <f>L150*(1-$AL$3)*#REF!*$AL$4*(E150-D150)*24</f>
        <v>#REF!</v>
      </c>
      <c r="N150" s="246">
        <f t="shared" si="43"/>
        <v>0</v>
      </c>
      <c r="O150" s="246">
        <f t="shared" si="38"/>
        <v>0</v>
      </c>
      <c r="P150" s="246">
        <f t="shared" si="44"/>
        <v>0</v>
      </c>
      <c r="Q150" s="91" t="e">
        <f>IF(OR($B150=#REF!,$B149=$AH$4),($L149-$L150)*(1-$AL$3)*(E150-D150)*24*#REF!*$AL$4,0)</f>
        <v>#REF!</v>
      </c>
      <c r="U150" s="240">
        <f t="shared" si="45"/>
        <v>43459</v>
      </c>
      <c r="V150" s="235">
        <f t="shared" si="46"/>
        <v>0.583333333333333</v>
      </c>
      <c r="W150" s="243"/>
      <c r="X150" s="243"/>
      <c r="Y150" s="243" t="str">
        <f>IF(_cuofeng6_month_day!A148="","",_cuofeng6_month_day!A148)</f>
        <v/>
      </c>
      <c r="Z150" s="243" t="str">
        <f>IF(_cuofeng6_month_day!B148="","",_cuofeng6_month_day!B148)</f>
        <v/>
      </c>
      <c r="AA150" s="91"/>
      <c r="AB150" s="91" t="e">
        <f>AA150*(1-$AL$3)*#REF!*$AL$4*(E150-D150)*24</f>
        <v>#REF!</v>
      </c>
      <c r="AC150" s="246">
        <f t="shared" si="47"/>
        <v>0</v>
      </c>
      <c r="AD150" s="246">
        <f t="shared" si="49"/>
        <v>0</v>
      </c>
      <c r="AE150" s="246">
        <f t="shared" si="37"/>
        <v>0</v>
      </c>
      <c r="AF150" s="91" t="e">
        <f>IF(OR($V150=#REF!,$V150=$AH$4),($AA149-$AA150)*(1-$AL$3)*(E150-D150)*24*#REF!*$AL$4,0)</f>
        <v>#REF!</v>
      </c>
    </row>
    <row r="151" ht="14.25" spans="1:32">
      <c r="A151" s="240">
        <f t="shared" si="48"/>
        <v>43459</v>
      </c>
      <c r="B151" s="235">
        <v>0.708333333333333</v>
      </c>
      <c r="C151" s="236" t="s">
        <v>26</v>
      </c>
      <c r="D151" s="237">
        <f t="shared" si="40"/>
        <v>43459.7083333333</v>
      </c>
      <c r="E151" s="237">
        <f t="shared" si="41"/>
        <v>43459.7916666667</v>
      </c>
      <c r="F151" s="238" t="e">
        <f>SUMPRODUCT(('6烧主抽电耗'!$A$3:$A$96=$A151)*('6烧主抽电耗'!$D$3:$D$96=$C151),'6烧主抽电耗'!$E$3:$E$96)</f>
        <v>#VALUE!</v>
      </c>
      <c r="G151" s="237" t="e">
        <f t="shared" si="42"/>
        <v>#VALUE!</v>
      </c>
      <c r="H151" s="239"/>
      <c r="I151" s="239"/>
      <c r="J151" s="239" t="str">
        <f>IF(_cuofeng5_month_day!A149="","",_cuofeng5_month_day!A149)</f>
        <v/>
      </c>
      <c r="K151" s="239" t="str">
        <f>IF(_cuofeng5_month_day!B149="","",_cuofeng5_month_day!B149)</f>
        <v/>
      </c>
      <c r="L151" s="238">
        <f>IFERROR(SUMPRODUCT((_5shaozhuchou_month_day!$A$2:$A$899&gt;=D151)*(_5shaozhuchou_month_day!$A$2:$A$899&lt;E151),_5shaozhuchou_month_day!$Y$2:$Y$899)/SUMPRODUCT((_5shaozhuchou_month_day!$A$2:$A$899&gt;=D151)*(_5shaozhuchou_month_day!$A$2:$A$899&lt;E151)),0)</f>
        <v>0</v>
      </c>
      <c r="M151" s="238" t="e">
        <f>L151*(1-$AL$3)*#REF!*$AL$4*(E151-D151)*24</f>
        <v>#REF!</v>
      </c>
      <c r="N151" s="246">
        <f t="shared" si="43"/>
        <v>0</v>
      </c>
      <c r="O151" s="246">
        <f t="shared" si="38"/>
        <v>0</v>
      </c>
      <c r="P151" s="246">
        <f t="shared" si="44"/>
        <v>0</v>
      </c>
      <c r="Q151" s="91" t="e">
        <f>IF(OR($B151=#REF!,$B150=$AH$4),($L150-$L151)*(1-$AL$3)*(E151-D151)*24*#REF!*$AL$4,0)</f>
        <v>#REF!</v>
      </c>
      <c r="U151" s="240">
        <f t="shared" si="45"/>
        <v>43459</v>
      </c>
      <c r="V151" s="235">
        <f t="shared" si="46"/>
        <v>0.708333333333333</v>
      </c>
      <c r="W151" s="243"/>
      <c r="X151" s="243"/>
      <c r="Y151" s="243" t="str">
        <f>IF(_cuofeng6_month_day!A149="","",_cuofeng6_month_day!A149)</f>
        <v/>
      </c>
      <c r="Z151" s="243" t="str">
        <f>IF(_cuofeng6_month_day!B149="","",_cuofeng6_month_day!B149)</f>
        <v/>
      </c>
      <c r="AA151" s="91"/>
      <c r="AB151" s="91" t="e">
        <f>AA151*(1-$AL$3)*#REF!*$AL$4*(E151-D151)*24</f>
        <v>#REF!</v>
      </c>
      <c r="AC151" s="246">
        <f t="shared" si="47"/>
        <v>0</v>
      </c>
      <c r="AD151" s="246">
        <f t="shared" si="49"/>
        <v>0</v>
      </c>
      <c r="AE151" s="246">
        <f t="shared" ref="AE151:AE189" si="50">IF(OR($V151=$AJ$4),(($W152-$W151)+($X152-$X151))*3,0)</f>
        <v>0</v>
      </c>
      <c r="AF151" s="91" t="e">
        <f>IF(OR($V151=#REF!,$V151=$AH$4),($AA150-$AA151)*(1-$AL$3)*(E151-D151)*24*#REF!*$AL$4,0)</f>
        <v>#REF!</v>
      </c>
    </row>
    <row r="152" ht="14.25" spans="1:32">
      <c r="A152" s="240">
        <f t="shared" si="48"/>
        <v>43459</v>
      </c>
      <c r="B152" s="235">
        <v>0.791666666666667</v>
      </c>
      <c r="C152" s="236" t="s">
        <v>26</v>
      </c>
      <c r="D152" s="237">
        <f t="shared" si="40"/>
        <v>43459.7916666667</v>
      </c>
      <c r="E152" s="237">
        <f t="shared" si="41"/>
        <v>43459.9166666667</v>
      </c>
      <c r="F152" s="238" t="e">
        <f>SUMPRODUCT(('6烧主抽电耗'!$A$3:$A$96=$A152)*('6烧主抽电耗'!$D$3:$D$96=$C152),'6烧主抽电耗'!$E$3:$E$96)</f>
        <v>#VALUE!</v>
      </c>
      <c r="G152" s="237" t="e">
        <f t="shared" si="42"/>
        <v>#VALUE!</v>
      </c>
      <c r="H152" s="239"/>
      <c r="I152" s="239"/>
      <c r="J152" s="239" t="str">
        <f>IF(_cuofeng5_month_day!A150="","",_cuofeng5_month_day!A150)</f>
        <v/>
      </c>
      <c r="K152" s="239" t="str">
        <f>IF(_cuofeng5_month_day!B150="","",_cuofeng5_month_day!B150)</f>
        <v/>
      </c>
      <c r="L152" s="238">
        <f>IFERROR(SUMPRODUCT((_5shaozhuchou_month_day!$A$2:$A$899&gt;=D152)*(_5shaozhuchou_month_day!$A$2:$A$899&lt;E152),_5shaozhuchou_month_day!$Y$2:$Y$899)/SUMPRODUCT((_5shaozhuchou_month_day!$A$2:$A$899&gt;=D152)*(_5shaozhuchou_month_day!$A$2:$A$899&lt;E152)),0)</f>
        <v>0</v>
      </c>
      <c r="M152" s="238" t="e">
        <f>L152*(1-$AL$3)*#REF!*$AL$4*(E152-D152)*24</f>
        <v>#REF!</v>
      </c>
      <c r="N152" s="246">
        <f t="shared" si="43"/>
        <v>0</v>
      </c>
      <c r="O152" s="246">
        <f t="shared" si="38"/>
        <v>0</v>
      </c>
      <c r="P152" s="246">
        <f t="shared" si="44"/>
        <v>0</v>
      </c>
      <c r="Q152" s="91" t="e">
        <f>IF(OR($B152=#REF!,$B151=$AH$4),($L151-$L152)*(1-$AL$3)*(E152-D152)*24*#REF!*$AL$4,0)</f>
        <v>#REF!</v>
      </c>
      <c r="U152" s="240">
        <f t="shared" si="45"/>
        <v>43459</v>
      </c>
      <c r="V152" s="235">
        <f t="shared" si="46"/>
        <v>0.791666666666667</v>
      </c>
      <c r="W152" s="243"/>
      <c r="X152" s="243"/>
      <c r="Y152" s="243" t="str">
        <f>IF(_cuofeng6_month_day!A150="","",_cuofeng6_month_day!A150)</f>
        <v/>
      </c>
      <c r="Z152" s="243" t="str">
        <f>IF(_cuofeng6_month_day!B150="","",_cuofeng6_month_day!B150)</f>
        <v/>
      </c>
      <c r="AA152" s="91"/>
      <c r="AB152" s="91" t="e">
        <f>AA152*(1-$AL$3)*#REF!*$AL$4*(E152-D152)*24</f>
        <v>#REF!</v>
      </c>
      <c r="AC152" s="246">
        <f t="shared" si="47"/>
        <v>0</v>
      </c>
      <c r="AD152" s="246">
        <f t="shared" si="49"/>
        <v>0</v>
      </c>
      <c r="AE152" s="246">
        <f t="shared" si="50"/>
        <v>0</v>
      </c>
      <c r="AF152" s="91" t="e">
        <f>IF(OR($V152=#REF!,$V152=$AH$4),($AA151-$AA152)*(1-$AL$3)*(E152-D152)*24*#REF!*$AL$4,0)</f>
        <v>#REF!</v>
      </c>
    </row>
    <row r="153" ht="14.25" spans="1:32">
      <c r="A153" s="242">
        <f t="shared" si="48"/>
        <v>43459</v>
      </c>
      <c r="B153" s="235">
        <v>0.916666666666667</v>
      </c>
      <c r="C153" s="236" t="s">
        <v>26</v>
      </c>
      <c r="D153" s="237">
        <f t="shared" si="40"/>
        <v>43459.9166666667</v>
      </c>
      <c r="E153" s="237">
        <f t="shared" si="41"/>
        <v>43460</v>
      </c>
      <c r="F153" s="238" t="e">
        <f>SUMPRODUCT(('6烧主抽电耗'!$A$3:$A$96=$A153)*('6烧主抽电耗'!$D$3:$D$96=$C153),'6烧主抽电耗'!$E$3:$E$96)</f>
        <v>#VALUE!</v>
      </c>
      <c r="G153" s="237" t="e">
        <f t="shared" si="42"/>
        <v>#VALUE!</v>
      </c>
      <c r="H153" s="239"/>
      <c r="I153" s="239"/>
      <c r="J153" s="239" t="str">
        <f>IF(_cuofeng5_month_day!A151="","",_cuofeng5_month_day!A151)</f>
        <v/>
      </c>
      <c r="K153" s="239" t="str">
        <f>IF(_cuofeng5_month_day!B151="","",_cuofeng5_month_day!B151)</f>
        <v/>
      </c>
      <c r="L153" s="238">
        <f>IFERROR(SUMPRODUCT((_5shaozhuchou_month_day!$A$2:$A$899&gt;=D153)*(_5shaozhuchou_month_day!$A$2:$A$899&lt;E153),_5shaozhuchou_month_day!$Y$2:$Y$899)/SUMPRODUCT((_5shaozhuchou_month_day!$A$2:$A$899&gt;=D153)*(_5shaozhuchou_month_day!$A$2:$A$899&lt;E153)),0)</f>
        <v>0</v>
      </c>
      <c r="M153" s="238" t="e">
        <f>L153*(1-$AL$3)*#REF!*$AL$4*(E153-D153)*24</f>
        <v>#REF!</v>
      </c>
      <c r="N153" s="246">
        <f t="shared" si="43"/>
        <v>0</v>
      </c>
      <c r="O153" s="246">
        <f t="shared" si="38"/>
        <v>0</v>
      </c>
      <c r="P153" s="246">
        <f t="shared" si="44"/>
        <v>0</v>
      </c>
      <c r="Q153" s="91" t="e">
        <f>IF(OR($B153=#REF!,$B152=$AH$4),($L152-$L153)*(1-$AL$3)*(E153-D153)*24*#REF!*$AL$4,0)</f>
        <v>#REF!</v>
      </c>
      <c r="U153" s="242">
        <f t="shared" si="45"/>
        <v>43459</v>
      </c>
      <c r="V153" s="235">
        <f t="shared" si="46"/>
        <v>0.916666666666667</v>
      </c>
      <c r="W153" s="243"/>
      <c r="X153" s="243"/>
      <c r="Y153" s="243" t="str">
        <f>IF(_cuofeng6_month_day!A151="","",_cuofeng6_month_day!A151)</f>
        <v/>
      </c>
      <c r="Z153" s="243" t="str">
        <f>IF(_cuofeng6_month_day!B151="","",_cuofeng6_month_day!B151)</f>
        <v/>
      </c>
      <c r="AA153" s="91"/>
      <c r="AB153" s="91" t="e">
        <f>AA153*(1-$AL$3)*#REF!*$AL$4*(E153-D153)*24</f>
        <v>#REF!</v>
      </c>
      <c r="AC153" s="246">
        <f t="shared" si="47"/>
        <v>0</v>
      </c>
      <c r="AD153" s="246">
        <f t="shared" si="49"/>
        <v>0</v>
      </c>
      <c r="AE153" s="246">
        <f t="shared" si="50"/>
        <v>0</v>
      </c>
      <c r="AF153" s="91" t="e">
        <f>IF(OR($V153=#REF!,$V153=$AH$4),($AA152-$AA153)*(1-$AL$3)*(E153-D153)*24*#REF!*$AL$4,0)</f>
        <v>#REF!</v>
      </c>
    </row>
    <row r="154" ht="14.25" spans="1:32">
      <c r="A154" s="234">
        <f>A148+1</f>
        <v>43460</v>
      </c>
      <c r="B154" s="235">
        <v>0</v>
      </c>
      <c r="C154" s="236" t="s">
        <v>24</v>
      </c>
      <c r="D154" s="237">
        <f t="shared" si="40"/>
        <v>43460</v>
      </c>
      <c r="E154" s="237">
        <f t="shared" si="41"/>
        <v>43460.3333333333</v>
      </c>
      <c r="F154" s="238" t="e">
        <f>SUMPRODUCT(('6烧主抽电耗'!$A$3:$A$96=$A154)*('6烧主抽电耗'!$D$3:$D$96=$C154),'6烧主抽电耗'!$E$3:$E$96)</f>
        <v>#VALUE!</v>
      </c>
      <c r="G154" s="237" t="e">
        <f t="shared" si="42"/>
        <v>#VALUE!</v>
      </c>
      <c r="H154" s="239"/>
      <c r="I154" s="239"/>
      <c r="J154" s="239" t="str">
        <f>IF(_cuofeng5_month_day!A152="","",_cuofeng5_month_day!A152)</f>
        <v/>
      </c>
      <c r="K154" s="239" t="str">
        <f>IF(_cuofeng5_month_day!B152="","",_cuofeng5_month_day!B152)</f>
        <v/>
      </c>
      <c r="L154" s="238">
        <f>IFERROR(SUMPRODUCT((_5shaozhuchou_month_day!$A$2:$A$899&gt;=D154)*(_5shaozhuchou_month_day!$A$2:$A$899&lt;E154),_5shaozhuchou_month_day!$Y$2:$Y$899)/SUMPRODUCT((_5shaozhuchou_month_day!$A$2:$A$899&gt;=D154)*(_5shaozhuchou_month_day!$A$2:$A$899&lt;E154)),0)</f>
        <v>0</v>
      </c>
      <c r="M154" s="238" t="e">
        <f>L154*(1-$AL$3)*#REF!*$AL$4*(E154-D154)*24</f>
        <v>#REF!</v>
      </c>
      <c r="N154" s="246">
        <f t="shared" si="43"/>
        <v>0</v>
      </c>
      <c r="O154" s="246">
        <f t="shared" ref="O154:O189" si="51">IF(OR($B154=$AI$4,$B154=$AI$5,$B154=$AI$6),(($W155-$W154)+($X155-$X154))*3,0)</f>
        <v>0</v>
      </c>
      <c r="P154" s="246">
        <f t="shared" si="44"/>
        <v>0</v>
      </c>
      <c r="Q154" s="91" t="e">
        <f>IF(OR($B154=#REF!,$B153=$AH$4),($L153-$L154)*(1-$AL$3)*(E154-D154)*24*#REF!*$AL$4,0)</f>
        <v>#REF!</v>
      </c>
      <c r="U154" s="234">
        <f t="shared" si="45"/>
        <v>43460</v>
      </c>
      <c r="V154" s="235">
        <f t="shared" si="46"/>
        <v>0</v>
      </c>
      <c r="W154" s="256"/>
      <c r="X154" s="243"/>
      <c r="Y154" s="243" t="str">
        <f>IF(_cuofeng6_month_day!A152="","",_cuofeng6_month_day!A152)</f>
        <v/>
      </c>
      <c r="Z154" s="243" t="str">
        <f>IF(_cuofeng6_month_day!B152="","",_cuofeng6_month_day!B152)</f>
        <v/>
      </c>
      <c r="AA154" s="91"/>
      <c r="AB154" s="91" t="e">
        <f>AA154*(1-$AL$3)*#REF!*$AL$4*(E154-D154)*24</f>
        <v>#REF!</v>
      </c>
      <c r="AC154" s="246">
        <f t="shared" si="47"/>
        <v>0</v>
      </c>
      <c r="AD154" s="246">
        <f t="shared" si="49"/>
        <v>0</v>
      </c>
      <c r="AE154" s="246">
        <f t="shared" si="50"/>
        <v>0</v>
      </c>
      <c r="AF154" s="91" t="e">
        <f>IF(OR($V154=#REF!,$V154=$AH$4),($AA153-$AA154)*(1-$AL$3)*(E154-D154)*24*#REF!*$AL$4,0)</f>
        <v>#REF!</v>
      </c>
    </row>
    <row r="155" ht="14.25" spans="1:32">
      <c r="A155" s="240">
        <f>A154</f>
        <v>43460</v>
      </c>
      <c r="B155" s="235">
        <v>0.333333333333333</v>
      </c>
      <c r="C155" s="236" t="s">
        <v>24</v>
      </c>
      <c r="D155" s="237">
        <f t="shared" si="40"/>
        <v>43460.3333333333</v>
      </c>
      <c r="E155" s="237">
        <f t="shared" si="41"/>
        <v>43460.5833333333</v>
      </c>
      <c r="F155" s="238" t="e">
        <f>SUMPRODUCT(('6烧主抽电耗'!$A$3:$A$96=$A155)*('6烧主抽电耗'!$D$3:$D$96=$C155),'6烧主抽电耗'!$E$3:$E$96)</f>
        <v>#VALUE!</v>
      </c>
      <c r="G155" s="237" t="e">
        <f t="shared" si="42"/>
        <v>#VALUE!</v>
      </c>
      <c r="H155" s="239"/>
      <c r="I155" s="239"/>
      <c r="J155" s="239" t="str">
        <f>IF(_cuofeng5_month_day!A153="","",_cuofeng5_month_day!A153)</f>
        <v/>
      </c>
      <c r="K155" s="239" t="str">
        <f>IF(_cuofeng5_month_day!B153="","",_cuofeng5_month_day!B153)</f>
        <v/>
      </c>
      <c r="L155" s="238">
        <f>IFERROR(SUMPRODUCT((_5shaozhuchou_month_day!$A$2:$A$899&gt;=D155)*(_5shaozhuchou_month_day!$A$2:$A$899&lt;E155),_5shaozhuchou_month_day!$Y$2:$Y$899)/SUMPRODUCT((_5shaozhuchou_month_day!$A$2:$A$899&gt;=D155)*(_5shaozhuchou_month_day!$A$2:$A$899&lt;E155)),0)</f>
        <v>0</v>
      </c>
      <c r="M155" s="238" t="e">
        <f>L155*(1-$AL$3)*#REF!*$AL$4*(E155-D155)*24</f>
        <v>#REF!</v>
      </c>
      <c r="N155" s="246">
        <f t="shared" si="43"/>
        <v>0</v>
      </c>
      <c r="O155" s="246">
        <f t="shared" si="51"/>
        <v>0</v>
      </c>
      <c r="P155" s="246">
        <f t="shared" si="44"/>
        <v>0</v>
      </c>
      <c r="Q155" s="91" t="e">
        <f>IF(OR($B155=#REF!,$B154=$AH$4),($L154-$L155)*(1-$AL$3)*(E155-D155)*24*#REF!*$AL$4,0)</f>
        <v>#REF!</v>
      </c>
      <c r="U155" s="240">
        <f t="shared" si="45"/>
        <v>43460</v>
      </c>
      <c r="V155" s="235">
        <f t="shared" si="46"/>
        <v>0.333333333333333</v>
      </c>
      <c r="W155" s="256"/>
      <c r="X155" s="243"/>
      <c r="Y155" s="243" t="str">
        <f>IF(_cuofeng6_month_day!A153="","",_cuofeng6_month_day!A153)</f>
        <v/>
      </c>
      <c r="Z155" s="243" t="str">
        <f>IF(_cuofeng6_month_day!B153="","",_cuofeng6_month_day!B153)</f>
        <v/>
      </c>
      <c r="AA155" s="91"/>
      <c r="AB155" s="91" t="e">
        <f>AA155*(1-$AL$3)*#REF!*$AL$4*(E155-D155)*24</f>
        <v>#REF!</v>
      </c>
      <c r="AC155" s="246">
        <f t="shared" si="47"/>
        <v>0</v>
      </c>
      <c r="AD155" s="246">
        <f t="shared" si="49"/>
        <v>0</v>
      </c>
      <c r="AE155" s="246">
        <f t="shared" si="50"/>
        <v>0</v>
      </c>
      <c r="AF155" s="91" t="e">
        <f>IF(OR($V155=#REF!,$V155=$AH$4),($AA154-$AA155)*(1-$AL$3)*(E155-D155)*24*#REF!*$AL$4,0)</f>
        <v>#REF!</v>
      </c>
    </row>
    <row r="156" ht="14.25" spans="1:32">
      <c r="A156" s="240">
        <f t="shared" si="48"/>
        <v>43460</v>
      </c>
      <c r="B156" s="235">
        <v>0.583333333333333</v>
      </c>
      <c r="C156" s="236" t="s">
        <v>25</v>
      </c>
      <c r="D156" s="237">
        <f t="shared" si="40"/>
        <v>43460.5833333333</v>
      </c>
      <c r="E156" s="237">
        <f t="shared" si="41"/>
        <v>43460.7083333333</v>
      </c>
      <c r="F156" s="238" t="e">
        <f>SUMPRODUCT(('6烧主抽电耗'!$A$3:$A$96=$A156)*('6烧主抽电耗'!$D$3:$D$96=$C156),'6烧主抽电耗'!$E$3:$E$96)</f>
        <v>#VALUE!</v>
      </c>
      <c r="G156" s="237" t="e">
        <f t="shared" si="42"/>
        <v>#VALUE!</v>
      </c>
      <c r="H156" s="239"/>
      <c r="I156" s="239"/>
      <c r="J156" s="239" t="str">
        <f>IF(_cuofeng5_month_day!A154="","",_cuofeng5_month_day!A154)</f>
        <v/>
      </c>
      <c r="K156" s="239" t="str">
        <f>IF(_cuofeng5_month_day!B154="","",_cuofeng5_month_day!B154)</f>
        <v/>
      </c>
      <c r="L156" s="238">
        <f>IFERROR(SUMPRODUCT((_5shaozhuchou_month_day!$A$2:$A$899&gt;=D156)*(_5shaozhuchou_month_day!$A$2:$A$899&lt;E156),_5shaozhuchou_month_day!$Y$2:$Y$899)/SUMPRODUCT((_5shaozhuchou_month_day!$A$2:$A$899&gt;=D156)*(_5shaozhuchou_month_day!$A$2:$A$899&lt;E156)),0)</f>
        <v>0</v>
      </c>
      <c r="M156" s="238" t="e">
        <f>L156*(1-$AL$3)*#REF!*$AL$4*(E156-D156)*24</f>
        <v>#REF!</v>
      </c>
      <c r="N156" s="246">
        <f t="shared" si="43"/>
        <v>0</v>
      </c>
      <c r="O156" s="246">
        <f t="shared" si="51"/>
        <v>0</v>
      </c>
      <c r="P156" s="246">
        <f t="shared" si="44"/>
        <v>0</v>
      </c>
      <c r="Q156" s="91" t="e">
        <f>IF(OR($B156=#REF!,$B155=$AH$4),($L155-$L156)*(1-$AL$3)*(E156-D156)*24*#REF!*$AL$4,0)</f>
        <v>#REF!</v>
      </c>
      <c r="U156" s="240">
        <f t="shared" si="45"/>
        <v>43460</v>
      </c>
      <c r="V156" s="235">
        <f t="shared" si="46"/>
        <v>0.583333333333333</v>
      </c>
      <c r="W156" s="243"/>
      <c r="X156" s="243"/>
      <c r="Y156" s="243" t="str">
        <f>IF(_cuofeng6_month_day!A154="","",_cuofeng6_month_day!A154)</f>
        <v/>
      </c>
      <c r="Z156" s="243" t="str">
        <f>IF(_cuofeng6_month_day!B154="","",_cuofeng6_month_day!B154)</f>
        <v/>
      </c>
      <c r="AA156" s="91"/>
      <c r="AB156" s="91" t="e">
        <f>AA156*(1-$AL$3)*#REF!*$AL$4*(E156-D156)*24</f>
        <v>#REF!</v>
      </c>
      <c r="AC156" s="246">
        <f t="shared" si="47"/>
        <v>0</v>
      </c>
      <c r="AD156" s="246">
        <f t="shared" si="49"/>
        <v>0</v>
      </c>
      <c r="AE156" s="246">
        <f t="shared" si="50"/>
        <v>0</v>
      </c>
      <c r="AF156" s="91" t="e">
        <f>IF(OR($V156=#REF!,$V156=$AH$4),($AA155-$AA156)*(1-$AL$3)*(E156-D156)*24*#REF!*$AL$4,0)</f>
        <v>#REF!</v>
      </c>
    </row>
    <row r="157" ht="14.25" spans="1:32">
      <c r="A157" s="240">
        <f t="shared" si="48"/>
        <v>43460</v>
      </c>
      <c r="B157" s="235">
        <v>0.708333333333333</v>
      </c>
      <c r="C157" s="236" t="s">
        <v>26</v>
      </c>
      <c r="D157" s="237">
        <f t="shared" si="40"/>
        <v>43460.7083333333</v>
      </c>
      <c r="E157" s="237">
        <f t="shared" si="41"/>
        <v>43460.7916666667</v>
      </c>
      <c r="F157" s="238" t="e">
        <f>SUMPRODUCT(('6烧主抽电耗'!$A$3:$A$96=$A157)*('6烧主抽电耗'!$D$3:$D$96=$C157),'6烧主抽电耗'!$E$3:$E$96)</f>
        <v>#VALUE!</v>
      </c>
      <c r="G157" s="237" t="e">
        <f t="shared" si="42"/>
        <v>#VALUE!</v>
      </c>
      <c r="H157" s="239"/>
      <c r="I157" s="239"/>
      <c r="J157" s="239" t="str">
        <f>IF(_cuofeng5_month_day!A155="","",_cuofeng5_month_day!A155)</f>
        <v/>
      </c>
      <c r="K157" s="239" t="str">
        <f>IF(_cuofeng5_month_day!B155="","",_cuofeng5_month_day!B155)</f>
        <v/>
      </c>
      <c r="L157" s="238">
        <f>IFERROR(SUMPRODUCT((_5shaozhuchou_month_day!$A$2:$A$899&gt;=D157)*(_5shaozhuchou_month_day!$A$2:$A$899&lt;E157),_5shaozhuchou_month_day!$Y$2:$Y$899)/SUMPRODUCT((_5shaozhuchou_month_day!$A$2:$A$899&gt;=D157)*(_5shaozhuchou_month_day!$A$2:$A$899&lt;E157)),0)</f>
        <v>0</v>
      </c>
      <c r="M157" s="238" t="e">
        <f>L157*(1-$AL$3)*#REF!*$AL$4*(E157-D157)*24</f>
        <v>#REF!</v>
      </c>
      <c r="N157" s="246">
        <f t="shared" si="43"/>
        <v>0</v>
      </c>
      <c r="O157" s="246">
        <f t="shared" si="51"/>
        <v>0</v>
      </c>
      <c r="P157" s="246">
        <f t="shared" si="44"/>
        <v>0</v>
      </c>
      <c r="Q157" s="91" t="e">
        <f>IF(OR($B157=#REF!,$B156=$AH$4),($L156-$L157)*(1-$AL$3)*(E157-D157)*24*#REF!*$AL$4,0)</f>
        <v>#REF!</v>
      </c>
      <c r="U157" s="240">
        <f t="shared" si="45"/>
        <v>43460</v>
      </c>
      <c r="V157" s="235">
        <f t="shared" si="46"/>
        <v>0.708333333333333</v>
      </c>
      <c r="W157" s="243"/>
      <c r="X157" s="243"/>
      <c r="Y157" s="243" t="str">
        <f>IF(_cuofeng6_month_day!A155="","",_cuofeng6_month_day!A155)</f>
        <v/>
      </c>
      <c r="Z157" s="243" t="str">
        <f>IF(_cuofeng6_month_day!B155="","",_cuofeng6_month_day!B155)</f>
        <v/>
      </c>
      <c r="AA157" s="91"/>
      <c r="AB157" s="91" t="e">
        <f>AA157*(1-$AL$3)*#REF!*$AL$4*(E157-D157)*24</f>
        <v>#REF!</v>
      </c>
      <c r="AC157" s="246">
        <f t="shared" si="47"/>
        <v>0</v>
      </c>
      <c r="AD157" s="246">
        <f t="shared" si="49"/>
        <v>0</v>
      </c>
      <c r="AE157" s="246">
        <f t="shared" si="50"/>
        <v>0</v>
      </c>
      <c r="AF157" s="91" t="e">
        <f>IF(OR($V157=#REF!,$V157=$AH$4),($AA156-$AA157)*(1-$AL$3)*(E157-D157)*24*#REF!*$AL$4,0)</f>
        <v>#REF!</v>
      </c>
    </row>
    <row r="158" ht="14.25" spans="1:32">
      <c r="A158" s="240">
        <f t="shared" si="48"/>
        <v>43460</v>
      </c>
      <c r="B158" s="235">
        <v>0.791666666666667</v>
      </c>
      <c r="C158" s="236" t="s">
        <v>26</v>
      </c>
      <c r="D158" s="237">
        <f t="shared" si="40"/>
        <v>43460.7916666667</v>
      </c>
      <c r="E158" s="237">
        <f t="shared" si="41"/>
        <v>43460.9166666667</v>
      </c>
      <c r="F158" s="238" t="e">
        <f>SUMPRODUCT(('6烧主抽电耗'!$A$3:$A$96=$A158)*('6烧主抽电耗'!$D$3:$D$96=$C158),'6烧主抽电耗'!$E$3:$E$96)</f>
        <v>#VALUE!</v>
      </c>
      <c r="G158" s="237" t="e">
        <f t="shared" si="42"/>
        <v>#VALUE!</v>
      </c>
      <c r="H158" s="239"/>
      <c r="I158" s="239"/>
      <c r="J158" s="239" t="str">
        <f>IF(_cuofeng5_month_day!A156="","",_cuofeng5_month_day!A156)</f>
        <v/>
      </c>
      <c r="K158" s="239" t="str">
        <f>IF(_cuofeng5_month_day!B156="","",_cuofeng5_month_day!B156)</f>
        <v/>
      </c>
      <c r="L158" s="238">
        <f>IFERROR(SUMPRODUCT((_5shaozhuchou_month_day!$A$2:$A$899&gt;=D158)*(_5shaozhuchou_month_day!$A$2:$A$899&lt;E158),_5shaozhuchou_month_day!$Y$2:$Y$899)/SUMPRODUCT((_5shaozhuchou_month_day!$A$2:$A$899&gt;=D158)*(_5shaozhuchou_month_day!$A$2:$A$899&lt;E158)),0)</f>
        <v>0</v>
      </c>
      <c r="M158" s="238" t="e">
        <f>L158*(1-$AL$3)*#REF!*$AL$4*(E158-D158)*24</f>
        <v>#REF!</v>
      </c>
      <c r="N158" s="246">
        <f t="shared" si="43"/>
        <v>0</v>
      </c>
      <c r="O158" s="246">
        <f t="shared" si="51"/>
        <v>0</v>
      </c>
      <c r="P158" s="246">
        <f t="shared" si="44"/>
        <v>0</v>
      </c>
      <c r="Q158" s="91" t="e">
        <f>IF(OR($B158=#REF!,$B157=$AH$4),($L157-$L158)*(1-$AL$3)*(E158-D158)*24*#REF!*$AL$4,0)</f>
        <v>#REF!</v>
      </c>
      <c r="U158" s="240">
        <f t="shared" si="45"/>
        <v>43460</v>
      </c>
      <c r="V158" s="235">
        <f t="shared" si="46"/>
        <v>0.791666666666667</v>
      </c>
      <c r="W158" s="243"/>
      <c r="X158" s="243"/>
      <c r="Y158" s="243" t="str">
        <f>IF(_cuofeng6_month_day!A156="","",_cuofeng6_month_day!A156)</f>
        <v/>
      </c>
      <c r="Z158" s="243" t="str">
        <f>IF(_cuofeng6_month_day!B156="","",_cuofeng6_month_day!B156)</f>
        <v/>
      </c>
      <c r="AA158" s="91"/>
      <c r="AB158" s="91" t="e">
        <f>AA158*(1-$AL$3)*#REF!*$AL$4*(E158-D158)*24</f>
        <v>#REF!</v>
      </c>
      <c r="AC158" s="246">
        <f t="shared" si="47"/>
        <v>0</v>
      </c>
      <c r="AD158" s="246">
        <f t="shared" si="49"/>
        <v>0</v>
      </c>
      <c r="AE158" s="246">
        <f t="shared" si="50"/>
        <v>0</v>
      </c>
      <c r="AF158" s="91" t="e">
        <f>IF(OR($V158=#REF!,$V158=$AH$4),($AA157-$AA158)*(1-$AL$3)*(E158-D158)*24*#REF!*$AL$4,0)</f>
        <v>#REF!</v>
      </c>
    </row>
    <row r="159" ht="14.25" spans="1:32">
      <c r="A159" s="242">
        <f t="shared" si="48"/>
        <v>43460</v>
      </c>
      <c r="B159" s="235">
        <v>0.916666666666667</v>
      </c>
      <c r="C159" s="236" t="s">
        <v>26</v>
      </c>
      <c r="D159" s="237">
        <f t="shared" si="40"/>
        <v>43460.9166666667</v>
      </c>
      <c r="E159" s="237">
        <f t="shared" si="41"/>
        <v>43461</v>
      </c>
      <c r="F159" s="238" t="e">
        <f>SUMPRODUCT(('6烧主抽电耗'!$A$3:$A$96=$A159)*('6烧主抽电耗'!$D$3:$D$96=$C159),'6烧主抽电耗'!$E$3:$E$96)</f>
        <v>#VALUE!</v>
      </c>
      <c r="G159" s="237" t="e">
        <f t="shared" si="42"/>
        <v>#VALUE!</v>
      </c>
      <c r="H159" s="239"/>
      <c r="I159" s="239"/>
      <c r="J159" s="239" t="str">
        <f>IF(_cuofeng5_month_day!A157="","",_cuofeng5_month_day!A157)</f>
        <v/>
      </c>
      <c r="K159" s="239" t="str">
        <f>IF(_cuofeng5_month_day!B157="","",_cuofeng5_month_day!B157)</f>
        <v/>
      </c>
      <c r="L159" s="238">
        <f>IFERROR(SUMPRODUCT((_5shaozhuchou_month_day!$A$2:$A$899&gt;=D159)*(_5shaozhuchou_month_day!$A$2:$A$899&lt;E159),_5shaozhuchou_month_day!$Y$2:$Y$899)/SUMPRODUCT((_5shaozhuchou_month_day!$A$2:$A$899&gt;=D159)*(_5shaozhuchou_month_day!$A$2:$A$899&lt;E159)),0)</f>
        <v>0</v>
      </c>
      <c r="M159" s="238" t="e">
        <f>L159*(1-$AL$3)*#REF!*$AL$4*(E159-D159)*24</f>
        <v>#REF!</v>
      </c>
      <c r="N159" s="246">
        <f t="shared" si="43"/>
        <v>0</v>
      </c>
      <c r="O159" s="246">
        <f t="shared" si="51"/>
        <v>0</v>
      </c>
      <c r="P159" s="246">
        <f t="shared" si="44"/>
        <v>0</v>
      </c>
      <c r="Q159" s="91" t="e">
        <f>IF(OR($B159=#REF!,$B158=$AH$4),($L158-$L159)*(1-$AL$3)*(E159-D159)*24*#REF!*$AL$4,0)</f>
        <v>#REF!</v>
      </c>
      <c r="U159" s="242">
        <f t="shared" si="45"/>
        <v>43460</v>
      </c>
      <c r="V159" s="235">
        <f t="shared" si="46"/>
        <v>0.916666666666667</v>
      </c>
      <c r="W159" s="243"/>
      <c r="X159" s="243"/>
      <c r="Y159" s="243" t="str">
        <f>IF(_cuofeng6_month_day!A157="","",_cuofeng6_month_day!A157)</f>
        <v/>
      </c>
      <c r="Z159" s="243" t="str">
        <f>IF(_cuofeng6_month_day!B157="","",_cuofeng6_month_day!B157)</f>
        <v/>
      </c>
      <c r="AA159" s="91"/>
      <c r="AB159" s="91" t="e">
        <f>AA159*(1-$AL$3)*#REF!*$AL$4*(E159-D159)*24</f>
        <v>#REF!</v>
      </c>
      <c r="AC159" s="246">
        <f t="shared" si="47"/>
        <v>0</v>
      </c>
      <c r="AD159" s="246">
        <f t="shared" si="49"/>
        <v>0</v>
      </c>
      <c r="AE159" s="246">
        <f t="shared" si="50"/>
        <v>0</v>
      </c>
      <c r="AF159" s="91" t="e">
        <f>IF(OR($V159=#REF!,$V159=$AH$4),($AA158-$AA159)*(1-$AL$3)*(E159-D159)*24*#REF!*$AL$4,0)</f>
        <v>#REF!</v>
      </c>
    </row>
    <row r="160" ht="14.25" spans="1:32">
      <c r="A160" s="234">
        <f>A154+1</f>
        <v>43461</v>
      </c>
      <c r="B160" s="235">
        <v>0</v>
      </c>
      <c r="C160" s="236" t="s">
        <v>24</v>
      </c>
      <c r="D160" s="237">
        <f t="shared" si="40"/>
        <v>43461</v>
      </c>
      <c r="E160" s="237">
        <f t="shared" si="41"/>
        <v>43461.3333333333</v>
      </c>
      <c r="F160" s="238" t="e">
        <f>SUMPRODUCT(('6烧主抽电耗'!$A$3:$A$96=$A160)*('6烧主抽电耗'!$D$3:$D$96=$C160),'6烧主抽电耗'!$E$3:$E$96)</f>
        <v>#VALUE!</v>
      </c>
      <c r="G160" s="237" t="e">
        <f t="shared" si="42"/>
        <v>#VALUE!</v>
      </c>
      <c r="H160" s="243"/>
      <c r="I160" s="243"/>
      <c r="J160" s="243" t="str">
        <f>IF(_cuofeng5_month_day!A158="","",_cuofeng5_month_day!A158)</f>
        <v/>
      </c>
      <c r="K160" s="243" t="str">
        <f>IF(_cuofeng5_month_day!B158="","",_cuofeng5_month_day!B158)</f>
        <v/>
      </c>
      <c r="L160" s="238">
        <f>IFERROR(SUMPRODUCT((_5shaozhuchou_month_day!$A$2:$A$899&gt;=D160)*(_5shaozhuchou_month_day!$A$2:$A$899&lt;E160),_5shaozhuchou_month_day!$Y$2:$Y$899)/SUMPRODUCT((_5shaozhuchou_month_day!$A$2:$A$899&gt;=D160)*(_5shaozhuchou_month_day!$A$2:$A$899&lt;E160)),0)</f>
        <v>0</v>
      </c>
      <c r="M160" s="238" t="e">
        <f>L160*(1-$AL$3)*#REF!*$AL$4*(E160-D160)*24</f>
        <v>#REF!</v>
      </c>
      <c r="N160" s="246">
        <f t="shared" si="43"/>
        <v>0</v>
      </c>
      <c r="O160" s="246">
        <f t="shared" si="51"/>
        <v>0</v>
      </c>
      <c r="P160" s="246">
        <f t="shared" si="44"/>
        <v>0</v>
      </c>
      <c r="Q160" s="91" t="e">
        <f>IF(OR($B160=#REF!,$B159=$AH$4),($L159-$L160)*(1-$AL$3)*(E160-D160)*24*#REF!*$AL$4,0)</f>
        <v>#REF!</v>
      </c>
      <c r="U160" s="234">
        <f t="shared" si="45"/>
        <v>43461</v>
      </c>
      <c r="V160" s="235">
        <f t="shared" si="46"/>
        <v>0</v>
      </c>
      <c r="W160" s="243"/>
      <c r="X160" s="243"/>
      <c r="Y160" s="243" t="str">
        <f>IF(_cuofeng6_month_day!A158="","",_cuofeng6_month_day!A158)</f>
        <v/>
      </c>
      <c r="Z160" s="243" t="str">
        <f>IF(_cuofeng6_month_day!B158="","",_cuofeng6_month_day!B158)</f>
        <v/>
      </c>
      <c r="AA160" s="91"/>
      <c r="AB160" s="91" t="e">
        <f>AA160*(1-$AL$3)*#REF!*$AL$4*(E160-D160)*24</f>
        <v>#REF!</v>
      </c>
      <c r="AC160" s="246">
        <f t="shared" si="47"/>
        <v>0</v>
      </c>
      <c r="AD160" s="246">
        <f t="shared" si="49"/>
        <v>0</v>
      </c>
      <c r="AE160" s="246">
        <f t="shared" si="50"/>
        <v>0</v>
      </c>
      <c r="AF160" s="91" t="e">
        <f>IF(OR($V160=#REF!,$V160=$AH$4),($AA159-$AA160)*(1-$AL$3)*(E160-D160)*24*#REF!*$AL$4,0)</f>
        <v>#REF!</v>
      </c>
    </row>
    <row r="161" ht="14.25" spans="1:32">
      <c r="A161" s="240">
        <f>A160</f>
        <v>43461</v>
      </c>
      <c r="B161" s="235">
        <v>0.333333333333333</v>
      </c>
      <c r="C161" s="236" t="s">
        <v>24</v>
      </c>
      <c r="D161" s="237">
        <f t="shared" si="40"/>
        <v>43461.3333333333</v>
      </c>
      <c r="E161" s="237">
        <f t="shared" si="41"/>
        <v>43461.5833333333</v>
      </c>
      <c r="F161" s="238" t="e">
        <f>SUMPRODUCT(('6烧主抽电耗'!$A$3:$A$96=$A161)*('6烧主抽电耗'!$D$3:$D$96=$C161),'6烧主抽电耗'!$E$3:$E$96)</f>
        <v>#VALUE!</v>
      </c>
      <c r="G161" s="237" t="e">
        <f t="shared" si="42"/>
        <v>#VALUE!</v>
      </c>
      <c r="H161" s="243"/>
      <c r="I161" s="243"/>
      <c r="J161" s="243" t="str">
        <f>IF(_cuofeng5_month_day!A159="","",_cuofeng5_month_day!A159)</f>
        <v/>
      </c>
      <c r="K161" s="243" t="str">
        <f>IF(_cuofeng5_month_day!B159="","",_cuofeng5_month_day!B159)</f>
        <v/>
      </c>
      <c r="L161" s="238">
        <f>IFERROR(SUMPRODUCT((_5shaozhuchou_month_day!$A$2:$A$899&gt;=D161)*(_5shaozhuchou_month_day!$A$2:$A$899&lt;E161),_5shaozhuchou_month_day!$Y$2:$Y$899)/SUMPRODUCT((_5shaozhuchou_month_day!$A$2:$A$899&gt;=D161)*(_5shaozhuchou_month_day!$A$2:$A$899&lt;E161)),0)</f>
        <v>0</v>
      </c>
      <c r="M161" s="238" t="e">
        <f>L161*(1-$AL$3)*#REF!*$AL$4*(E161-D161)*24</f>
        <v>#REF!</v>
      </c>
      <c r="N161" s="246">
        <f t="shared" si="43"/>
        <v>0</v>
      </c>
      <c r="O161" s="246">
        <f t="shared" si="51"/>
        <v>0</v>
      </c>
      <c r="P161" s="246">
        <f t="shared" si="44"/>
        <v>0</v>
      </c>
      <c r="Q161" s="91" t="e">
        <f>IF(OR($B161=#REF!,$B160=$AH$4),($L160-$L161)*(1-$AL$3)*(E161-D161)*24*#REF!*$AL$4,0)</f>
        <v>#REF!</v>
      </c>
      <c r="U161" s="240">
        <f t="shared" si="45"/>
        <v>43461</v>
      </c>
      <c r="V161" s="235">
        <f t="shared" si="46"/>
        <v>0.333333333333333</v>
      </c>
      <c r="W161" s="256"/>
      <c r="X161" s="243"/>
      <c r="Y161" s="243" t="str">
        <f>IF(_cuofeng6_month_day!A159="","",_cuofeng6_month_day!A159)</f>
        <v/>
      </c>
      <c r="Z161" s="243" t="str">
        <f>IF(_cuofeng6_month_day!B159="","",_cuofeng6_month_day!B159)</f>
        <v/>
      </c>
      <c r="AA161" s="91"/>
      <c r="AB161" s="91" t="e">
        <f>AA161*(1-$AL$3)*#REF!*$AL$4*(E161-D161)*24</f>
        <v>#REF!</v>
      </c>
      <c r="AC161" s="246">
        <f t="shared" si="47"/>
        <v>0</v>
      </c>
      <c r="AD161" s="246">
        <f t="shared" si="49"/>
        <v>0</v>
      </c>
      <c r="AE161" s="246">
        <f t="shared" si="50"/>
        <v>0</v>
      </c>
      <c r="AF161" s="91" t="e">
        <f>IF(OR($V161=#REF!,$V161=$AH$4),($AA160-$AA161)*(1-$AL$3)*(E161-D161)*24*#REF!*$AL$4,0)</f>
        <v>#REF!</v>
      </c>
    </row>
    <row r="162" ht="14.25" spans="1:32">
      <c r="A162" s="240">
        <f t="shared" si="48"/>
        <v>43461</v>
      </c>
      <c r="B162" s="235">
        <v>0.583333333333333</v>
      </c>
      <c r="C162" s="236" t="s">
        <v>25</v>
      </c>
      <c r="D162" s="237">
        <f t="shared" si="40"/>
        <v>43461.5833333333</v>
      </c>
      <c r="E162" s="237">
        <f t="shared" si="41"/>
        <v>43461.7083333333</v>
      </c>
      <c r="F162" s="238" t="e">
        <f>SUMPRODUCT(('6烧主抽电耗'!$A$3:$A$96=$A162)*('6烧主抽电耗'!$D$3:$D$96=$C162),'6烧主抽电耗'!$E$3:$E$96)</f>
        <v>#VALUE!</v>
      </c>
      <c r="G162" s="237" t="e">
        <f t="shared" si="42"/>
        <v>#VALUE!</v>
      </c>
      <c r="H162" s="239"/>
      <c r="I162" s="239"/>
      <c r="J162" s="239" t="str">
        <f>IF(_cuofeng5_month_day!A160="","",_cuofeng5_month_day!A160)</f>
        <v/>
      </c>
      <c r="K162" s="239" t="str">
        <f>IF(_cuofeng5_month_day!B160="","",_cuofeng5_month_day!B160)</f>
        <v/>
      </c>
      <c r="L162" s="238">
        <f>IFERROR(SUMPRODUCT((_5shaozhuchou_month_day!$A$2:$A$899&gt;=D162)*(_5shaozhuchou_month_day!$A$2:$A$899&lt;E162),_5shaozhuchou_month_day!$Y$2:$Y$899)/SUMPRODUCT((_5shaozhuchou_month_day!$A$2:$A$899&gt;=D162)*(_5shaozhuchou_month_day!$A$2:$A$899&lt;E162)),0)</f>
        <v>0</v>
      </c>
      <c r="M162" s="238" t="e">
        <f>L162*(1-$AL$3)*#REF!*$AL$4*(E162-D162)*24</f>
        <v>#REF!</v>
      </c>
      <c r="N162" s="246">
        <f t="shared" si="43"/>
        <v>0</v>
      </c>
      <c r="O162" s="246">
        <f t="shared" si="51"/>
        <v>0</v>
      </c>
      <c r="P162" s="246">
        <f t="shared" si="44"/>
        <v>0</v>
      </c>
      <c r="Q162" s="91" t="e">
        <f>IF(OR($B162=#REF!,$B161=$AH$4),($L161-$L162)*(1-$AL$3)*(E162-D162)*24*#REF!*$AL$4,0)</f>
        <v>#REF!</v>
      </c>
      <c r="U162" s="240">
        <f t="shared" si="45"/>
        <v>43461</v>
      </c>
      <c r="V162" s="235">
        <f t="shared" si="46"/>
        <v>0.583333333333333</v>
      </c>
      <c r="W162" s="243"/>
      <c r="X162" s="243"/>
      <c r="Y162" s="243" t="str">
        <f>IF(_cuofeng6_month_day!A160="","",_cuofeng6_month_day!A160)</f>
        <v/>
      </c>
      <c r="Z162" s="243" t="str">
        <f>IF(_cuofeng6_month_day!B160="","",_cuofeng6_month_day!B160)</f>
        <v/>
      </c>
      <c r="AA162" s="91"/>
      <c r="AB162" s="91" t="e">
        <f>AA162*(1-$AL$3)*#REF!*$AL$4*(E162-D162)*24</f>
        <v>#REF!</v>
      </c>
      <c r="AC162" s="246">
        <f t="shared" si="47"/>
        <v>0</v>
      </c>
      <c r="AD162" s="246">
        <f t="shared" si="49"/>
        <v>0</v>
      </c>
      <c r="AE162" s="246">
        <f t="shared" si="50"/>
        <v>0</v>
      </c>
      <c r="AF162" s="91" t="e">
        <f>IF(OR($V162=#REF!,$V162=$AH$4),($AA161-$AA162)*(1-$AL$3)*(E162-D162)*24*#REF!*$AL$4,0)</f>
        <v>#REF!</v>
      </c>
    </row>
    <row r="163" ht="14.25" spans="1:32">
      <c r="A163" s="240">
        <f t="shared" si="48"/>
        <v>43461</v>
      </c>
      <c r="B163" s="235">
        <v>0.708333333333333</v>
      </c>
      <c r="C163" s="236" t="s">
        <v>26</v>
      </c>
      <c r="D163" s="237">
        <f t="shared" si="40"/>
        <v>43461.7083333333</v>
      </c>
      <c r="E163" s="237">
        <f t="shared" si="41"/>
        <v>43461.7916666667</v>
      </c>
      <c r="F163" s="238" t="e">
        <f>SUMPRODUCT(('6烧主抽电耗'!$A$3:$A$96=$A163)*('6烧主抽电耗'!$D$3:$D$96=$C163),'6烧主抽电耗'!$E$3:$E$96)</f>
        <v>#VALUE!</v>
      </c>
      <c r="G163" s="237" t="e">
        <f t="shared" si="42"/>
        <v>#VALUE!</v>
      </c>
      <c r="H163" s="239"/>
      <c r="I163" s="239"/>
      <c r="J163" s="239" t="str">
        <f>IF(_cuofeng5_month_day!A161="","",_cuofeng5_month_day!A161)</f>
        <v/>
      </c>
      <c r="K163" s="239" t="str">
        <f>IF(_cuofeng5_month_day!B161="","",_cuofeng5_month_day!B161)</f>
        <v/>
      </c>
      <c r="L163" s="238">
        <f>IFERROR(SUMPRODUCT((_5shaozhuchou_month_day!$A$2:$A$899&gt;=D163)*(_5shaozhuchou_month_day!$A$2:$A$899&lt;E163),_5shaozhuchou_month_day!$Y$2:$Y$899)/SUMPRODUCT((_5shaozhuchou_month_day!$A$2:$A$899&gt;=D163)*(_5shaozhuchou_month_day!$A$2:$A$899&lt;E163)),0)</f>
        <v>0</v>
      </c>
      <c r="M163" s="238" t="e">
        <f>L163*(1-$AL$3)*#REF!*$AL$4*(E163-D163)*24</f>
        <v>#REF!</v>
      </c>
      <c r="N163" s="246">
        <f t="shared" si="43"/>
        <v>0</v>
      </c>
      <c r="O163" s="246">
        <f t="shared" si="51"/>
        <v>0</v>
      </c>
      <c r="P163" s="246">
        <f t="shared" si="44"/>
        <v>0</v>
      </c>
      <c r="Q163" s="91" t="e">
        <f>IF(OR($B163=#REF!,$B162=$AH$4),($L162-$L163)*(1-$AL$3)*(E163-D163)*24*#REF!*$AL$4,0)</f>
        <v>#REF!</v>
      </c>
      <c r="U163" s="240">
        <f t="shared" si="45"/>
        <v>43461</v>
      </c>
      <c r="V163" s="235">
        <f t="shared" si="46"/>
        <v>0.708333333333333</v>
      </c>
      <c r="W163" s="243"/>
      <c r="X163" s="243"/>
      <c r="Y163" s="243" t="str">
        <f>IF(_cuofeng6_month_day!A161="","",_cuofeng6_month_day!A161)</f>
        <v/>
      </c>
      <c r="Z163" s="243" t="str">
        <f>IF(_cuofeng6_month_day!B161="","",_cuofeng6_month_day!B161)</f>
        <v/>
      </c>
      <c r="AA163" s="91"/>
      <c r="AB163" s="91" t="e">
        <f>AA163*(1-$AL$3)*#REF!*$AL$4*(E163-D163)*24</f>
        <v>#REF!</v>
      </c>
      <c r="AC163" s="246">
        <f t="shared" si="47"/>
        <v>0</v>
      </c>
      <c r="AD163" s="246">
        <f t="shared" si="49"/>
        <v>0</v>
      </c>
      <c r="AE163" s="246">
        <f t="shared" si="50"/>
        <v>0</v>
      </c>
      <c r="AF163" s="91" t="e">
        <f>IF(OR($V163=#REF!,$V163=$AH$4),($AA162-$AA163)*(1-$AL$3)*(E163-D163)*24*#REF!*$AL$4,0)</f>
        <v>#REF!</v>
      </c>
    </row>
    <row r="164" ht="14.25" spans="1:32">
      <c r="A164" s="240">
        <f t="shared" si="48"/>
        <v>43461</v>
      </c>
      <c r="B164" s="235">
        <v>0.791666666666667</v>
      </c>
      <c r="C164" s="236" t="s">
        <v>26</v>
      </c>
      <c r="D164" s="237">
        <f t="shared" ref="D164:D191" si="52">A164+B164</f>
        <v>43461.7916666667</v>
      </c>
      <c r="E164" s="237">
        <f t="shared" ref="E164:E191" si="53">D165</f>
        <v>43461.9166666667</v>
      </c>
      <c r="F164" s="238" t="e">
        <f>SUMPRODUCT(('6烧主抽电耗'!$A$3:$A$96=$A164)*('6烧主抽电耗'!$D$3:$D$96=$C164),'6烧主抽电耗'!$E$3:$E$96)</f>
        <v>#VALUE!</v>
      </c>
      <c r="G164" s="237" t="e">
        <f t="shared" si="42"/>
        <v>#VALUE!</v>
      </c>
      <c r="H164" s="239"/>
      <c r="I164" s="239"/>
      <c r="J164" s="239" t="str">
        <f>IF(_cuofeng5_month_day!A162="","",_cuofeng5_month_day!A162)</f>
        <v/>
      </c>
      <c r="K164" s="239" t="str">
        <f>IF(_cuofeng5_month_day!B162="","",_cuofeng5_month_day!B162)</f>
        <v/>
      </c>
      <c r="L164" s="238">
        <f>IFERROR(SUMPRODUCT((_5shaozhuchou_month_day!$A$2:$A$899&gt;=D164)*(_5shaozhuchou_month_day!$A$2:$A$899&lt;E164),_5shaozhuchou_month_day!$Y$2:$Y$899)/SUMPRODUCT((_5shaozhuchou_month_day!$A$2:$A$899&gt;=D164)*(_5shaozhuchou_month_day!$A$2:$A$899&lt;E164)),0)</f>
        <v>0</v>
      </c>
      <c r="M164" s="238" t="e">
        <f>L164*(1-$AL$3)*#REF!*$AL$4*(E164-D164)*24</f>
        <v>#REF!</v>
      </c>
      <c r="N164" s="246">
        <f t="shared" si="43"/>
        <v>0</v>
      </c>
      <c r="O164" s="246">
        <f t="shared" si="51"/>
        <v>0</v>
      </c>
      <c r="P164" s="246">
        <f t="shared" si="44"/>
        <v>0</v>
      </c>
      <c r="Q164" s="91" t="e">
        <f>IF(OR($B164=#REF!,$B163=$AH$4),($L163-$L164)*(1-$AL$3)*(E164-D164)*24*#REF!*$AL$4,0)</f>
        <v>#REF!</v>
      </c>
      <c r="U164" s="240">
        <f t="shared" si="45"/>
        <v>43461</v>
      </c>
      <c r="V164" s="235">
        <f t="shared" si="46"/>
        <v>0.791666666666667</v>
      </c>
      <c r="W164" s="243"/>
      <c r="X164" s="243"/>
      <c r="Y164" s="243" t="str">
        <f>IF(_cuofeng6_month_day!A162="","",_cuofeng6_month_day!A162)</f>
        <v/>
      </c>
      <c r="Z164" s="243" t="str">
        <f>IF(_cuofeng6_month_day!B162="","",_cuofeng6_month_day!B162)</f>
        <v/>
      </c>
      <c r="AA164" s="91"/>
      <c r="AB164" s="91" t="e">
        <f>AA164*(1-$AL$3)*#REF!*$AL$4*(E164-D164)*24</f>
        <v>#REF!</v>
      </c>
      <c r="AC164" s="246">
        <f t="shared" si="47"/>
        <v>0</v>
      </c>
      <c r="AD164" s="246">
        <f t="shared" si="49"/>
        <v>0</v>
      </c>
      <c r="AE164" s="246">
        <f t="shared" si="50"/>
        <v>0</v>
      </c>
      <c r="AF164" s="91" t="e">
        <f>IF(OR($V164=#REF!,$V164=$AH$4),($AA163-$AA164)*(1-$AL$3)*(E164-D164)*24*#REF!*$AL$4,0)</f>
        <v>#REF!</v>
      </c>
    </row>
    <row r="165" ht="14.25" spans="1:32">
      <c r="A165" s="242">
        <f t="shared" si="48"/>
        <v>43461</v>
      </c>
      <c r="B165" s="235">
        <v>0.916666666666667</v>
      </c>
      <c r="C165" s="236" t="s">
        <v>26</v>
      </c>
      <c r="D165" s="237">
        <f t="shared" si="52"/>
        <v>43461.9166666667</v>
      </c>
      <c r="E165" s="237">
        <f t="shared" si="53"/>
        <v>43462</v>
      </c>
      <c r="F165" s="238" t="e">
        <f>SUMPRODUCT(('6烧主抽电耗'!$A$3:$A$96=$A165)*('6烧主抽电耗'!$D$3:$D$96=$C165),'6烧主抽电耗'!$E$3:$E$96)</f>
        <v>#VALUE!</v>
      </c>
      <c r="G165" s="237" t="e">
        <f t="shared" si="42"/>
        <v>#VALUE!</v>
      </c>
      <c r="H165" s="239"/>
      <c r="I165" s="239"/>
      <c r="J165" s="239" t="str">
        <f>IF(_cuofeng5_month_day!A163="","",_cuofeng5_month_day!A163)</f>
        <v/>
      </c>
      <c r="K165" s="239" t="str">
        <f>IF(_cuofeng5_month_day!B163="","",_cuofeng5_month_day!B163)</f>
        <v/>
      </c>
      <c r="L165" s="238">
        <f>IFERROR(SUMPRODUCT((_5shaozhuchou_month_day!$A$2:$A$899&gt;=D165)*(_5shaozhuchou_month_day!$A$2:$A$899&lt;E165),_5shaozhuchou_month_day!$Y$2:$Y$899)/SUMPRODUCT((_5shaozhuchou_month_day!$A$2:$A$899&gt;=D165)*(_5shaozhuchou_month_day!$A$2:$A$899&lt;E165)),0)</f>
        <v>0</v>
      </c>
      <c r="M165" s="238" t="e">
        <f>L165*(1-$AL$3)*#REF!*$AL$4*(E165-D165)*24</f>
        <v>#REF!</v>
      </c>
      <c r="N165" s="246">
        <f t="shared" ref="N165:N189" si="54">IF(OR($B165=$AH$4,$B165=$AH$5),(($H166-$H165)+($I166-$I165))*3,0)</f>
        <v>0</v>
      </c>
      <c r="O165" s="246">
        <f t="shared" si="51"/>
        <v>0</v>
      </c>
      <c r="P165" s="246">
        <f t="shared" ref="P165:P189" si="55">IF(OR($B165=$AJ$4),(($H166-$H165)+($I166-$I165))*3,0)</f>
        <v>0</v>
      </c>
      <c r="Q165" s="91" t="e">
        <f>IF(OR($B165=#REF!,$B164=$AH$4),($L164-$L165)*(1-$AL$3)*(E165-D165)*24*#REF!*$AL$4,0)</f>
        <v>#REF!</v>
      </c>
      <c r="U165" s="242">
        <f t="shared" si="45"/>
        <v>43461</v>
      </c>
      <c r="V165" s="235">
        <f t="shared" si="46"/>
        <v>0.916666666666667</v>
      </c>
      <c r="W165" s="243"/>
      <c r="X165" s="243"/>
      <c r="Y165" s="243" t="str">
        <f>IF(_cuofeng6_month_day!A163="","",_cuofeng6_month_day!A163)</f>
        <v/>
      </c>
      <c r="Z165" s="243" t="str">
        <f>IF(_cuofeng6_month_day!B163="","",_cuofeng6_month_day!B163)</f>
        <v/>
      </c>
      <c r="AA165" s="91"/>
      <c r="AB165" s="91" t="e">
        <f>AA165*(1-$AL$3)*#REF!*$AL$4*(E165-D165)*24</f>
        <v>#REF!</v>
      </c>
      <c r="AC165" s="246">
        <f t="shared" si="47"/>
        <v>0</v>
      </c>
      <c r="AD165" s="246">
        <f t="shared" si="49"/>
        <v>0</v>
      </c>
      <c r="AE165" s="246">
        <f t="shared" si="50"/>
        <v>0</v>
      </c>
      <c r="AF165" s="91" t="e">
        <f>IF(OR($V165=#REF!,$V165=$AH$4),($AA164-$AA165)*(1-$AL$3)*(E165-D165)*24*#REF!*$AL$4,0)</f>
        <v>#REF!</v>
      </c>
    </row>
    <row r="166" ht="14.25" spans="1:32">
      <c r="A166" s="234">
        <f>A160+1</f>
        <v>43462</v>
      </c>
      <c r="B166" s="235">
        <v>0</v>
      </c>
      <c r="C166" s="236" t="s">
        <v>24</v>
      </c>
      <c r="D166" s="237">
        <f t="shared" si="52"/>
        <v>43462</v>
      </c>
      <c r="E166" s="237">
        <f t="shared" si="53"/>
        <v>43462.3333333333</v>
      </c>
      <c r="F166" s="238" t="e">
        <f>SUMPRODUCT(('6烧主抽电耗'!$A$3:$A$96=$A166)*('6烧主抽电耗'!$D$3:$D$96=$C166),'6烧主抽电耗'!$E$3:$E$96)</f>
        <v>#VALUE!</v>
      </c>
      <c r="G166" s="237" t="e">
        <f t="shared" si="42"/>
        <v>#VALUE!</v>
      </c>
      <c r="H166" s="239"/>
      <c r="I166" s="239"/>
      <c r="J166" s="239" t="str">
        <f>IF(_cuofeng5_month_day!A164="","",_cuofeng5_month_day!A164)</f>
        <v/>
      </c>
      <c r="K166" s="239" t="str">
        <f>IF(_cuofeng5_month_day!B164="","",_cuofeng5_month_day!B164)</f>
        <v/>
      </c>
      <c r="L166" s="238">
        <f>IFERROR(SUMPRODUCT((_5shaozhuchou_month_day!$A$2:$A$899&gt;=D166)*(_5shaozhuchou_month_day!$A$2:$A$899&lt;E166),_5shaozhuchou_month_day!$Y$2:$Y$899)/SUMPRODUCT((_5shaozhuchou_month_day!$A$2:$A$899&gt;=D166)*(_5shaozhuchou_month_day!$A$2:$A$899&lt;E166)),0)</f>
        <v>0</v>
      </c>
      <c r="M166" s="238" t="e">
        <f>L166*(1-$AL$3)*#REF!*$AL$4*(E166-D166)*24</f>
        <v>#REF!</v>
      </c>
      <c r="N166" s="246">
        <f t="shared" si="54"/>
        <v>0</v>
      </c>
      <c r="O166" s="246">
        <f t="shared" si="51"/>
        <v>0</v>
      </c>
      <c r="P166" s="246">
        <f t="shared" si="55"/>
        <v>0</v>
      </c>
      <c r="Q166" s="91" t="e">
        <f>IF(OR($B166=#REF!,$B165=$AH$4),($L165-$L166)*(1-$AL$3)*(E166-D166)*24*#REF!*$AL$4,0)</f>
        <v>#REF!</v>
      </c>
      <c r="U166" s="234">
        <f t="shared" si="45"/>
        <v>43462</v>
      </c>
      <c r="V166" s="235">
        <f t="shared" si="46"/>
        <v>0</v>
      </c>
      <c r="W166" s="243"/>
      <c r="X166" s="243"/>
      <c r="Y166" s="243" t="str">
        <f>IF(_cuofeng6_month_day!A164="","",_cuofeng6_month_day!A164)</f>
        <v/>
      </c>
      <c r="Z166" s="243" t="str">
        <f>IF(_cuofeng6_month_day!B164="","",_cuofeng6_month_day!B164)</f>
        <v/>
      </c>
      <c r="AA166" s="91"/>
      <c r="AB166" s="91" t="e">
        <f>AA166*(1-$AL$3)*#REF!*$AL$4*(E166-D166)*24</f>
        <v>#REF!</v>
      </c>
      <c r="AC166" s="246">
        <f t="shared" si="47"/>
        <v>0</v>
      </c>
      <c r="AD166" s="246">
        <f t="shared" si="49"/>
        <v>0</v>
      </c>
      <c r="AE166" s="246">
        <f t="shared" si="50"/>
        <v>0</v>
      </c>
      <c r="AF166" s="91" t="e">
        <f>IF(OR($V166=#REF!,$V166=$AH$4),($AA165-$AA166)*(1-$AL$3)*(E166-D166)*24*#REF!*$AL$4,0)</f>
        <v>#REF!</v>
      </c>
    </row>
    <row r="167" ht="14.25" spans="1:32">
      <c r="A167" s="240">
        <f>A166</f>
        <v>43462</v>
      </c>
      <c r="B167" s="235">
        <v>0.333333333333333</v>
      </c>
      <c r="C167" s="236" t="s">
        <v>24</v>
      </c>
      <c r="D167" s="237">
        <f t="shared" si="52"/>
        <v>43462.3333333333</v>
      </c>
      <c r="E167" s="237">
        <f t="shared" si="53"/>
        <v>43462.5833333333</v>
      </c>
      <c r="F167" s="238" t="e">
        <f>SUMPRODUCT(('6烧主抽电耗'!$A$3:$A$96=$A167)*('6烧主抽电耗'!$D$3:$D$96=$C167),'6烧主抽电耗'!$E$3:$E$96)</f>
        <v>#VALUE!</v>
      </c>
      <c r="G167" s="237" t="e">
        <f t="shared" si="42"/>
        <v>#VALUE!</v>
      </c>
      <c r="H167" s="239"/>
      <c r="I167" s="239"/>
      <c r="J167" s="239" t="str">
        <f>IF(_cuofeng5_month_day!A165="","",_cuofeng5_month_day!A165)</f>
        <v/>
      </c>
      <c r="K167" s="239" t="str">
        <f>IF(_cuofeng5_month_day!B165="","",_cuofeng5_month_day!B165)</f>
        <v/>
      </c>
      <c r="L167" s="238">
        <f>IFERROR(SUMPRODUCT((_5shaozhuchou_month_day!$A$2:$A$899&gt;=D167)*(_5shaozhuchou_month_day!$A$2:$A$899&lt;E167),_5shaozhuchou_month_day!$Y$2:$Y$899)/SUMPRODUCT((_5shaozhuchou_month_day!$A$2:$A$899&gt;=D167)*(_5shaozhuchou_month_day!$A$2:$A$899&lt;E167)),0)</f>
        <v>0</v>
      </c>
      <c r="M167" s="238" t="e">
        <f>L167*(1-$AL$3)*#REF!*$AL$4*(E167-D167)*24</f>
        <v>#REF!</v>
      </c>
      <c r="N167" s="246">
        <f t="shared" si="54"/>
        <v>0</v>
      </c>
      <c r="O167" s="246">
        <f t="shared" si="51"/>
        <v>0</v>
      </c>
      <c r="P167" s="246">
        <f t="shared" si="55"/>
        <v>0</v>
      </c>
      <c r="Q167" s="91" t="e">
        <f>IF(OR($B167=#REF!,$B166=$AH$4),($L166-$L167)*(1-$AL$3)*(E167-D167)*24*#REF!*$AL$4,0)</f>
        <v>#REF!</v>
      </c>
      <c r="U167" s="240">
        <f t="shared" si="45"/>
        <v>43462</v>
      </c>
      <c r="V167" s="235">
        <f t="shared" si="46"/>
        <v>0.333333333333333</v>
      </c>
      <c r="W167" s="243"/>
      <c r="X167" s="243"/>
      <c r="Y167" s="243" t="str">
        <f>IF(_cuofeng6_month_day!A165="","",_cuofeng6_month_day!A165)</f>
        <v/>
      </c>
      <c r="Z167" s="243" t="str">
        <f>IF(_cuofeng6_month_day!B165="","",_cuofeng6_month_day!B165)</f>
        <v/>
      </c>
      <c r="AA167" s="91"/>
      <c r="AB167" s="91" t="e">
        <f>AA167*(1-$AL$3)*#REF!*$AL$4*(E167-D167)*24</f>
        <v>#REF!</v>
      </c>
      <c r="AC167" s="246">
        <f t="shared" si="47"/>
        <v>0</v>
      </c>
      <c r="AD167" s="246">
        <f t="shared" si="49"/>
        <v>0</v>
      </c>
      <c r="AE167" s="246">
        <f t="shared" si="50"/>
        <v>0</v>
      </c>
      <c r="AF167" s="91" t="e">
        <f>IF(OR($V167=#REF!,$V167=$AH$4),($AA166-$AA167)*(1-$AL$3)*(E167-D167)*24*#REF!*$AL$4,0)</f>
        <v>#REF!</v>
      </c>
    </row>
    <row r="168" ht="14.25" spans="1:32">
      <c r="A168" s="240">
        <f t="shared" si="48"/>
        <v>43462</v>
      </c>
      <c r="B168" s="235">
        <v>0.583333333333333</v>
      </c>
      <c r="C168" s="236" t="s">
        <v>25</v>
      </c>
      <c r="D168" s="237">
        <f t="shared" si="52"/>
        <v>43462.5833333333</v>
      </c>
      <c r="E168" s="237">
        <f t="shared" si="53"/>
        <v>43462.7083333333</v>
      </c>
      <c r="F168" s="238" t="e">
        <f>SUMPRODUCT(('6烧主抽电耗'!$A$3:$A$96=$A168)*('6烧主抽电耗'!$D$3:$D$96=$C168),'6烧主抽电耗'!$E$3:$E$96)</f>
        <v>#VALUE!</v>
      </c>
      <c r="G168" s="237" t="e">
        <f t="shared" si="42"/>
        <v>#VALUE!</v>
      </c>
      <c r="H168" s="239"/>
      <c r="I168" s="239"/>
      <c r="J168" s="239" t="str">
        <f>IF(_cuofeng5_month_day!A166="","",_cuofeng5_month_day!A166)</f>
        <v/>
      </c>
      <c r="K168" s="239" t="str">
        <f>IF(_cuofeng5_month_day!B166="","",_cuofeng5_month_day!B166)</f>
        <v/>
      </c>
      <c r="L168" s="238">
        <f>IFERROR(SUMPRODUCT((_5shaozhuchou_month_day!$A$2:$A$899&gt;=D168)*(_5shaozhuchou_month_day!$A$2:$A$899&lt;E168),_5shaozhuchou_month_day!$Y$2:$Y$899)/SUMPRODUCT((_5shaozhuchou_month_day!$A$2:$A$899&gt;=D168)*(_5shaozhuchou_month_day!$A$2:$A$899&lt;E168)),0)</f>
        <v>0</v>
      </c>
      <c r="M168" s="238" t="e">
        <f>L168*(1-$AL$3)*#REF!*$AL$4*(E168-D168)*24</f>
        <v>#REF!</v>
      </c>
      <c r="N168" s="246">
        <f t="shared" si="54"/>
        <v>0</v>
      </c>
      <c r="O168" s="246">
        <f t="shared" si="51"/>
        <v>0</v>
      </c>
      <c r="P168" s="246">
        <f t="shared" si="55"/>
        <v>0</v>
      </c>
      <c r="Q168" s="91" t="e">
        <f>IF(OR($B168=#REF!,$B167=$AH$4),($L167-$L168)*(1-$AL$3)*(E168-D168)*24*#REF!*$AL$4,0)</f>
        <v>#REF!</v>
      </c>
      <c r="U168" s="240">
        <f t="shared" si="45"/>
        <v>43462</v>
      </c>
      <c r="V168" s="235">
        <f t="shared" si="46"/>
        <v>0.583333333333333</v>
      </c>
      <c r="W168" s="243"/>
      <c r="X168" s="243"/>
      <c r="Y168" s="243" t="str">
        <f>IF(_cuofeng6_month_day!A166="","",_cuofeng6_month_day!A166)</f>
        <v/>
      </c>
      <c r="Z168" s="243" t="str">
        <f>IF(_cuofeng6_month_day!B166="","",_cuofeng6_month_day!B166)</f>
        <v/>
      </c>
      <c r="AA168" s="91"/>
      <c r="AB168" s="91" t="e">
        <f>AA168*(1-$AL$3)*#REF!*$AL$4*(E168-D168)*24</f>
        <v>#REF!</v>
      </c>
      <c r="AC168" s="246">
        <f t="shared" si="47"/>
        <v>0</v>
      </c>
      <c r="AD168" s="246">
        <f t="shared" si="49"/>
        <v>0</v>
      </c>
      <c r="AE168" s="246">
        <f t="shared" si="50"/>
        <v>0</v>
      </c>
      <c r="AF168" s="91" t="e">
        <f>IF(OR($V168=#REF!,$V168=$AH$4),($AA167-$AA168)*(1-$AL$3)*(E168-D168)*24*#REF!*$AL$4,0)</f>
        <v>#REF!</v>
      </c>
    </row>
    <row r="169" ht="14.25" spans="1:32">
      <c r="A169" s="240">
        <f t="shared" si="48"/>
        <v>43462</v>
      </c>
      <c r="B169" s="235">
        <v>0.708333333333333</v>
      </c>
      <c r="C169" s="236" t="s">
        <v>26</v>
      </c>
      <c r="D169" s="237">
        <f t="shared" si="52"/>
        <v>43462.7083333333</v>
      </c>
      <c r="E169" s="237">
        <f t="shared" si="53"/>
        <v>43462.7916666667</v>
      </c>
      <c r="F169" s="238" t="e">
        <f>SUMPRODUCT(('6烧主抽电耗'!$A$3:$A$96=$A169)*('6烧主抽电耗'!$D$3:$D$96=$C169),'6烧主抽电耗'!$E$3:$E$96)</f>
        <v>#VALUE!</v>
      </c>
      <c r="G169" s="237" t="e">
        <f t="shared" si="42"/>
        <v>#VALUE!</v>
      </c>
      <c r="H169" s="239"/>
      <c r="I169" s="239"/>
      <c r="J169" s="239" t="str">
        <f>IF(_cuofeng5_month_day!A167="","",_cuofeng5_month_day!A167)</f>
        <v/>
      </c>
      <c r="K169" s="239" t="str">
        <f>IF(_cuofeng5_month_day!B167="","",_cuofeng5_month_day!B167)</f>
        <v/>
      </c>
      <c r="L169" s="238">
        <f>IFERROR(SUMPRODUCT((_5shaozhuchou_month_day!$A$2:$A$899&gt;=D169)*(_5shaozhuchou_month_day!$A$2:$A$899&lt;E169),_5shaozhuchou_month_day!$Y$2:$Y$899)/SUMPRODUCT((_5shaozhuchou_month_day!$A$2:$A$899&gt;=D169)*(_5shaozhuchou_month_day!$A$2:$A$899&lt;E169)),0)</f>
        <v>0</v>
      </c>
      <c r="M169" s="238" t="e">
        <f>L169*(1-$AL$3)*#REF!*$AL$4*(E169-D169)*24</f>
        <v>#REF!</v>
      </c>
      <c r="N169" s="246">
        <f t="shared" si="54"/>
        <v>0</v>
      </c>
      <c r="O169" s="246">
        <f t="shared" si="51"/>
        <v>0</v>
      </c>
      <c r="P169" s="246">
        <f t="shared" si="55"/>
        <v>0</v>
      </c>
      <c r="Q169" s="91" t="e">
        <f>IF(OR($B169=#REF!,$B168=$AH$4),($L168-$L169)*(1-$AL$3)*(E169-D169)*24*#REF!*$AL$4,0)</f>
        <v>#REF!</v>
      </c>
      <c r="U169" s="240">
        <f t="shared" si="45"/>
        <v>43462</v>
      </c>
      <c r="V169" s="235">
        <f t="shared" si="46"/>
        <v>0.708333333333333</v>
      </c>
      <c r="W169" s="243"/>
      <c r="X169" s="243"/>
      <c r="Y169" s="243" t="str">
        <f>IF(_cuofeng6_month_day!A167="","",_cuofeng6_month_day!A167)</f>
        <v/>
      </c>
      <c r="Z169" s="243" t="str">
        <f>IF(_cuofeng6_month_day!B167="","",_cuofeng6_month_day!B167)</f>
        <v/>
      </c>
      <c r="AA169" s="91"/>
      <c r="AB169" s="91" t="e">
        <f>AA169*(1-$AL$3)*#REF!*$AL$4*(E169-D169)*24</f>
        <v>#REF!</v>
      </c>
      <c r="AC169" s="246">
        <f t="shared" ref="AC169:AC189" si="56">IF(OR($V169=$AH$4,$V169=$AH$5),(($W170-$W169)+($X170-$X169))*3,0)</f>
        <v>0</v>
      </c>
      <c r="AD169" s="246">
        <f t="shared" si="49"/>
        <v>0</v>
      </c>
      <c r="AE169" s="246">
        <f t="shared" si="50"/>
        <v>0</v>
      </c>
      <c r="AF169" s="91" t="e">
        <f>IF(OR($V169=#REF!,$V169=$AH$4),($AA168-$AA169)*(1-$AL$3)*(E169-D169)*24*#REF!*$AL$4,0)</f>
        <v>#REF!</v>
      </c>
    </row>
    <row r="170" ht="14.25" spans="1:32">
      <c r="A170" s="240">
        <f t="shared" si="48"/>
        <v>43462</v>
      </c>
      <c r="B170" s="235">
        <v>0.791666666666667</v>
      </c>
      <c r="C170" s="236" t="s">
        <v>26</v>
      </c>
      <c r="D170" s="237">
        <f t="shared" si="52"/>
        <v>43462.7916666667</v>
      </c>
      <c r="E170" s="237">
        <f t="shared" si="53"/>
        <v>43462.9166666667</v>
      </c>
      <c r="F170" s="238" t="e">
        <f>SUMPRODUCT(('6烧主抽电耗'!$A$3:$A$96=$A170)*('6烧主抽电耗'!$D$3:$D$96=$C170),'6烧主抽电耗'!$E$3:$E$96)</f>
        <v>#VALUE!</v>
      </c>
      <c r="G170" s="237" t="e">
        <f t="shared" si="42"/>
        <v>#VALUE!</v>
      </c>
      <c r="H170" s="239"/>
      <c r="I170" s="239"/>
      <c r="J170" s="239" t="str">
        <f>IF(_cuofeng5_month_day!A168="","",_cuofeng5_month_day!A168)</f>
        <v/>
      </c>
      <c r="K170" s="239" t="str">
        <f>IF(_cuofeng5_month_day!B168="","",_cuofeng5_month_day!B168)</f>
        <v/>
      </c>
      <c r="L170" s="238">
        <f>IFERROR(SUMPRODUCT((_5shaozhuchou_month_day!$A$2:$A$899&gt;=D170)*(_5shaozhuchou_month_day!$A$2:$A$899&lt;E170),_5shaozhuchou_month_day!$Y$2:$Y$899)/SUMPRODUCT((_5shaozhuchou_month_day!$A$2:$A$899&gt;=D170)*(_5shaozhuchou_month_day!$A$2:$A$899&lt;E170)),0)</f>
        <v>0</v>
      </c>
      <c r="M170" s="238" t="e">
        <f>L170*(1-$AL$3)*#REF!*$AL$4*(E170-D170)*24</f>
        <v>#REF!</v>
      </c>
      <c r="N170" s="246">
        <f t="shared" si="54"/>
        <v>0</v>
      </c>
      <c r="O170" s="246">
        <f t="shared" si="51"/>
        <v>0</v>
      </c>
      <c r="P170" s="246">
        <f t="shared" si="55"/>
        <v>0</v>
      </c>
      <c r="Q170" s="91" t="e">
        <f>IF(OR($B170=#REF!,$B169=$AH$4),($L169-$L170)*(1-$AL$3)*(E170-D170)*24*#REF!*$AL$4,0)</f>
        <v>#REF!</v>
      </c>
      <c r="U170" s="240">
        <f t="shared" si="45"/>
        <v>43462</v>
      </c>
      <c r="V170" s="235">
        <f t="shared" si="46"/>
        <v>0.791666666666667</v>
      </c>
      <c r="W170" s="243"/>
      <c r="X170" s="243"/>
      <c r="Y170" s="243" t="str">
        <f>IF(_cuofeng6_month_day!A168="","",_cuofeng6_month_day!A168)</f>
        <v/>
      </c>
      <c r="Z170" s="243" t="str">
        <f>IF(_cuofeng6_month_day!B168="","",_cuofeng6_month_day!B168)</f>
        <v/>
      </c>
      <c r="AA170" s="91"/>
      <c r="AB170" s="91" t="e">
        <f>AA170*(1-$AL$3)*#REF!*$AL$4*(E170-D170)*24</f>
        <v>#REF!</v>
      </c>
      <c r="AC170" s="246">
        <f t="shared" si="56"/>
        <v>0</v>
      </c>
      <c r="AD170" s="246">
        <f t="shared" si="49"/>
        <v>0</v>
      </c>
      <c r="AE170" s="246">
        <f t="shared" si="50"/>
        <v>0</v>
      </c>
      <c r="AF170" s="91" t="e">
        <f>IF(OR($V170=#REF!,$V170=$AH$4),($AA169-$AA170)*(1-$AL$3)*(E170-D170)*24*#REF!*$AL$4,0)</f>
        <v>#REF!</v>
      </c>
    </row>
    <row r="171" ht="14.25" spans="1:32">
      <c r="A171" s="242">
        <f t="shared" si="48"/>
        <v>43462</v>
      </c>
      <c r="B171" s="235">
        <v>0.916666666666667</v>
      </c>
      <c r="C171" s="236" t="s">
        <v>26</v>
      </c>
      <c r="D171" s="237">
        <f t="shared" si="52"/>
        <v>43462.9166666667</v>
      </c>
      <c r="E171" s="237">
        <f t="shared" si="53"/>
        <v>43463</v>
      </c>
      <c r="F171" s="238" t="e">
        <f>SUMPRODUCT(('6烧主抽电耗'!$A$3:$A$96=$A171)*('6烧主抽电耗'!$D$3:$D$96=$C171),'6烧主抽电耗'!$E$3:$E$96)</f>
        <v>#VALUE!</v>
      </c>
      <c r="G171" s="237" t="e">
        <f t="shared" si="42"/>
        <v>#VALUE!</v>
      </c>
      <c r="H171" s="239"/>
      <c r="I171" s="239"/>
      <c r="J171" s="239" t="str">
        <f>IF(_cuofeng5_month_day!A169="","",_cuofeng5_month_day!A169)</f>
        <v/>
      </c>
      <c r="K171" s="239" t="str">
        <f>IF(_cuofeng5_month_day!B169="","",_cuofeng5_month_day!B169)</f>
        <v/>
      </c>
      <c r="L171" s="238">
        <f>IFERROR(SUMPRODUCT((_5shaozhuchou_month_day!$A$2:$A$899&gt;=D171)*(_5shaozhuchou_month_day!$A$2:$A$899&lt;E171),_5shaozhuchou_month_day!$Y$2:$Y$899)/SUMPRODUCT((_5shaozhuchou_month_day!$A$2:$A$899&gt;=D171)*(_5shaozhuchou_month_day!$A$2:$A$899&lt;E171)),0)</f>
        <v>0</v>
      </c>
      <c r="M171" s="238" t="e">
        <f>L171*(1-$AL$3)*#REF!*$AL$4*(E171-D171)*24</f>
        <v>#REF!</v>
      </c>
      <c r="N171" s="246">
        <f t="shared" si="54"/>
        <v>0</v>
      </c>
      <c r="O171" s="246">
        <f t="shared" si="51"/>
        <v>0</v>
      </c>
      <c r="P171" s="246">
        <f t="shared" si="55"/>
        <v>0</v>
      </c>
      <c r="Q171" s="91" t="e">
        <f>IF(OR($B171=#REF!,$B170=$AH$4),($L170-$L171)*(1-$AL$3)*(E171-D171)*24*#REF!*$AL$4,0)</f>
        <v>#REF!</v>
      </c>
      <c r="U171" s="242">
        <f t="shared" si="45"/>
        <v>43462</v>
      </c>
      <c r="V171" s="235">
        <f t="shared" si="46"/>
        <v>0.916666666666667</v>
      </c>
      <c r="W171" s="243"/>
      <c r="X171" s="243"/>
      <c r="Y171" s="243" t="str">
        <f>IF(_cuofeng6_month_day!A169="","",_cuofeng6_month_day!A169)</f>
        <v/>
      </c>
      <c r="Z171" s="243" t="str">
        <f>IF(_cuofeng6_month_day!B169="","",_cuofeng6_month_day!B169)</f>
        <v/>
      </c>
      <c r="AA171" s="91"/>
      <c r="AB171" s="91" t="e">
        <f>AA171*(1-$AL$3)*#REF!*$AL$4*(E171-D171)*24</f>
        <v>#REF!</v>
      </c>
      <c r="AC171" s="246">
        <f t="shared" si="56"/>
        <v>0</v>
      </c>
      <c r="AD171" s="246">
        <f t="shared" si="49"/>
        <v>0</v>
      </c>
      <c r="AE171" s="246">
        <f t="shared" si="50"/>
        <v>0</v>
      </c>
      <c r="AF171" s="91" t="e">
        <f>IF(OR($V171=#REF!,$V171=$AH$4),($AA170-$AA171)*(1-$AL$3)*(E171-D171)*24*#REF!*$AL$4,0)</f>
        <v>#REF!</v>
      </c>
    </row>
    <row r="172" ht="14.25" spans="1:32">
      <c r="A172" s="234">
        <f>A166+1</f>
        <v>43463</v>
      </c>
      <c r="B172" s="235">
        <v>0</v>
      </c>
      <c r="C172" s="236" t="s">
        <v>24</v>
      </c>
      <c r="D172" s="237">
        <f t="shared" si="52"/>
        <v>43463</v>
      </c>
      <c r="E172" s="237">
        <f t="shared" si="53"/>
        <v>43463.3333333333</v>
      </c>
      <c r="F172" s="238" t="e">
        <f>SUMPRODUCT(('6烧主抽电耗'!$A$3:$A$96=$A172)*('6烧主抽电耗'!$D$3:$D$96=$C172),'6烧主抽电耗'!$E$3:$E$96)</f>
        <v>#VALUE!</v>
      </c>
      <c r="G172" s="237" t="e">
        <f t="shared" si="42"/>
        <v>#VALUE!</v>
      </c>
      <c r="H172" s="239"/>
      <c r="I172" s="239"/>
      <c r="J172" s="239" t="str">
        <f>IF(_cuofeng5_month_day!A170="","",_cuofeng5_month_day!A170)</f>
        <v/>
      </c>
      <c r="K172" s="239" t="str">
        <f>IF(_cuofeng5_month_day!B170="","",_cuofeng5_month_day!B170)</f>
        <v/>
      </c>
      <c r="L172" s="238">
        <f>IFERROR(SUMPRODUCT((_5shaozhuchou_month_day!$A$2:$A$899&gt;=D172)*(_5shaozhuchou_month_day!$A$2:$A$899&lt;E172),_5shaozhuchou_month_day!$Y$2:$Y$899)/SUMPRODUCT((_5shaozhuchou_month_day!$A$2:$A$899&gt;=D172)*(_5shaozhuchou_month_day!$A$2:$A$899&lt;E172)),0)</f>
        <v>0</v>
      </c>
      <c r="M172" s="238" t="e">
        <f>L172*(1-$AL$3)*#REF!*$AL$4*(E172-D172)*24</f>
        <v>#REF!</v>
      </c>
      <c r="N172" s="246">
        <f t="shared" si="54"/>
        <v>0</v>
      </c>
      <c r="O172" s="246">
        <f t="shared" si="51"/>
        <v>0</v>
      </c>
      <c r="P172" s="246">
        <f t="shared" si="55"/>
        <v>0</v>
      </c>
      <c r="Q172" s="91" t="e">
        <f>IF(OR($B172=#REF!,$B171=$AH$4),($L171-$L172)*(1-$AL$3)*(E172-D172)*24*#REF!*$AL$4,0)</f>
        <v>#REF!</v>
      </c>
      <c r="U172" s="234">
        <f t="shared" si="45"/>
        <v>43463</v>
      </c>
      <c r="V172" s="235">
        <f t="shared" si="46"/>
        <v>0</v>
      </c>
      <c r="W172" s="243"/>
      <c r="X172" s="243"/>
      <c r="Y172" s="243" t="str">
        <f>IF(_cuofeng6_month_day!A170="","",_cuofeng6_month_day!A170)</f>
        <v/>
      </c>
      <c r="Z172" s="243" t="str">
        <f>IF(_cuofeng6_month_day!B170="","",_cuofeng6_month_day!B170)</f>
        <v/>
      </c>
      <c r="AA172" s="91"/>
      <c r="AB172" s="91" t="e">
        <f>AA172*(1-$AL$3)*#REF!*$AL$4*(E172-D172)*24</f>
        <v>#REF!</v>
      </c>
      <c r="AC172" s="246">
        <f t="shared" si="56"/>
        <v>0</v>
      </c>
      <c r="AD172" s="246">
        <f t="shared" si="49"/>
        <v>0</v>
      </c>
      <c r="AE172" s="246">
        <f t="shared" si="50"/>
        <v>0</v>
      </c>
      <c r="AF172" s="91" t="e">
        <f>IF(OR($V172=#REF!,$V172=$AH$4),($AA171-$AA172)*(1-$AL$3)*(E172-D172)*24*#REF!*$AL$4,0)</f>
        <v>#REF!</v>
      </c>
    </row>
    <row r="173" ht="14.25" spans="1:32">
      <c r="A173" s="240">
        <f>A172</f>
        <v>43463</v>
      </c>
      <c r="B173" s="235">
        <v>0.333333333333333</v>
      </c>
      <c r="C173" s="236" t="s">
        <v>24</v>
      </c>
      <c r="D173" s="237">
        <f t="shared" si="52"/>
        <v>43463.3333333333</v>
      </c>
      <c r="E173" s="237">
        <f t="shared" si="53"/>
        <v>43463.5833333333</v>
      </c>
      <c r="F173" s="238" t="e">
        <f>SUMPRODUCT(('6烧主抽电耗'!$A$3:$A$96=$A173)*('6烧主抽电耗'!$D$3:$D$96=$C173),'6烧主抽电耗'!$E$3:$E$96)</f>
        <v>#VALUE!</v>
      </c>
      <c r="G173" s="237" t="e">
        <f t="shared" si="42"/>
        <v>#VALUE!</v>
      </c>
      <c r="H173" s="239"/>
      <c r="I173" s="239"/>
      <c r="J173" s="239" t="str">
        <f>IF(_cuofeng5_month_day!A171="","",_cuofeng5_month_day!A171)</f>
        <v/>
      </c>
      <c r="K173" s="239" t="str">
        <f>IF(_cuofeng5_month_day!B171="","",_cuofeng5_month_day!B171)</f>
        <v/>
      </c>
      <c r="L173" s="238">
        <f>IFERROR(SUMPRODUCT((_5shaozhuchou_month_day!$A$2:$A$899&gt;=D173)*(_5shaozhuchou_month_day!$A$2:$A$899&lt;E173),_5shaozhuchou_month_day!$Y$2:$Y$899)/SUMPRODUCT((_5shaozhuchou_month_day!$A$2:$A$899&gt;=D173)*(_5shaozhuchou_month_day!$A$2:$A$899&lt;E173)),0)</f>
        <v>0</v>
      </c>
      <c r="M173" s="238" t="e">
        <f>L173*(1-$AL$3)*#REF!*$AL$4*(E173-D173)*24</f>
        <v>#REF!</v>
      </c>
      <c r="N173" s="246">
        <f t="shared" si="54"/>
        <v>0</v>
      </c>
      <c r="O173" s="246">
        <f t="shared" si="51"/>
        <v>0</v>
      </c>
      <c r="P173" s="246">
        <f t="shared" si="55"/>
        <v>0</v>
      </c>
      <c r="Q173" s="91" t="e">
        <f>IF(OR($B173=#REF!,$B172=$AH$4),($L172-$L173)*(1-$AL$3)*(E173-D173)*24*#REF!*$AL$4,0)</f>
        <v>#REF!</v>
      </c>
      <c r="U173" s="240">
        <f t="shared" si="45"/>
        <v>43463</v>
      </c>
      <c r="V173" s="235">
        <f t="shared" si="46"/>
        <v>0.333333333333333</v>
      </c>
      <c r="W173" s="256"/>
      <c r="X173" s="243"/>
      <c r="Y173" s="243" t="str">
        <f>IF(_cuofeng6_month_day!A171="","",_cuofeng6_month_day!A171)</f>
        <v/>
      </c>
      <c r="Z173" s="243" t="str">
        <f>IF(_cuofeng6_month_day!B171="","",_cuofeng6_month_day!B171)</f>
        <v/>
      </c>
      <c r="AA173" s="91"/>
      <c r="AB173" s="91" t="e">
        <f>AA173*(1-$AL$3)*#REF!*$AL$4*(E173-D173)*24</f>
        <v>#REF!</v>
      </c>
      <c r="AC173" s="246">
        <f t="shared" si="56"/>
        <v>0</v>
      </c>
      <c r="AD173" s="246">
        <f t="shared" si="49"/>
        <v>0</v>
      </c>
      <c r="AE173" s="246">
        <f t="shared" si="50"/>
        <v>0</v>
      </c>
      <c r="AF173" s="91" t="e">
        <f>IF(OR($V173=#REF!,$V173=$AH$4),($AA172-$AA173)*(1-$AL$3)*(E173-D173)*24*#REF!*$AL$4,0)</f>
        <v>#REF!</v>
      </c>
    </row>
    <row r="174" ht="14.25" spans="1:32">
      <c r="A174" s="240">
        <f t="shared" si="48"/>
        <v>43463</v>
      </c>
      <c r="B174" s="235">
        <v>0.583333333333333</v>
      </c>
      <c r="C174" s="236" t="s">
        <v>25</v>
      </c>
      <c r="D174" s="237">
        <f t="shared" si="52"/>
        <v>43463.5833333333</v>
      </c>
      <c r="E174" s="237">
        <f t="shared" si="53"/>
        <v>43463.7083333333</v>
      </c>
      <c r="F174" s="238" t="e">
        <f>SUMPRODUCT(('6烧主抽电耗'!$A$3:$A$96=$A174)*('6烧主抽电耗'!$D$3:$D$96=$C174),'6烧主抽电耗'!$E$3:$E$96)</f>
        <v>#VALUE!</v>
      </c>
      <c r="G174" s="237" t="e">
        <f t="shared" si="42"/>
        <v>#VALUE!</v>
      </c>
      <c r="H174" s="239"/>
      <c r="I174" s="239"/>
      <c r="J174" s="239" t="str">
        <f>IF(_cuofeng5_month_day!A172="","",_cuofeng5_month_day!A172)</f>
        <v/>
      </c>
      <c r="K174" s="239" t="str">
        <f>IF(_cuofeng5_month_day!B172="","",_cuofeng5_month_day!B172)</f>
        <v/>
      </c>
      <c r="L174" s="238">
        <f>IFERROR(SUMPRODUCT((_5shaozhuchou_month_day!$A$2:$A$899&gt;=D174)*(_5shaozhuchou_month_day!$A$2:$A$899&lt;E174),_5shaozhuchou_month_day!$Y$2:$Y$899)/SUMPRODUCT((_5shaozhuchou_month_day!$A$2:$A$899&gt;=D174)*(_5shaozhuchou_month_day!$A$2:$A$899&lt;E174)),0)</f>
        <v>0</v>
      </c>
      <c r="M174" s="238" t="e">
        <f>L174*(1-$AL$3)*#REF!*$AL$4*(E174-D174)*24</f>
        <v>#REF!</v>
      </c>
      <c r="N174" s="246">
        <f t="shared" si="54"/>
        <v>0</v>
      </c>
      <c r="O174" s="246">
        <f t="shared" si="51"/>
        <v>0</v>
      </c>
      <c r="P174" s="246">
        <f t="shared" si="55"/>
        <v>0</v>
      </c>
      <c r="Q174" s="91" t="e">
        <f>IF(OR($B174=#REF!,$B173=$AH$4),($L173-$L174)*(1-$AL$3)*(E174-D174)*24*#REF!*$AL$4,0)</f>
        <v>#REF!</v>
      </c>
      <c r="U174" s="240">
        <f t="shared" si="45"/>
        <v>43463</v>
      </c>
      <c r="V174" s="235">
        <f t="shared" si="46"/>
        <v>0.583333333333333</v>
      </c>
      <c r="W174" s="243"/>
      <c r="X174" s="243"/>
      <c r="Y174" s="243" t="str">
        <f>IF(_cuofeng6_month_day!A172="","",_cuofeng6_month_day!A172)</f>
        <v/>
      </c>
      <c r="Z174" s="243" t="str">
        <f>IF(_cuofeng6_month_day!B172="","",_cuofeng6_month_day!B172)</f>
        <v/>
      </c>
      <c r="AA174" s="91"/>
      <c r="AB174" s="91" t="e">
        <f>AA174*(1-$AL$3)*#REF!*$AL$4*(E174-D174)*24</f>
        <v>#REF!</v>
      </c>
      <c r="AC174" s="246">
        <f t="shared" si="56"/>
        <v>0</v>
      </c>
      <c r="AD174" s="246">
        <f t="shared" si="49"/>
        <v>0</v>
      </c>
      <c r="AE174" s="246">
        <f t="shared" si="50"/>
        <v>0</v>
      </c>
      <c r="AF174" s="91" t="e">
        <f>IF(OR($V174=#REF!,$V174=$AH$4),($AA173-$AA174)*(1-$AL$3)*(E174-D174)*24*#REF!*$AL$4,0)</f>
        <v>#REF!</v>
      </c>
    </row>
    <row r="175" ht="14.25" spans="1:32">
      <c r="A175" s="240">
        <f t="shared" si="48"/>
        <v>43463</v>
      </c>
      <c r="B175" s="235">
        <v>0.708333333333333</v>
      </c>
      <c r="C175" s="236" t="s">
        <v>26</v>
      </c>
      <c r="D175" s="237">
        <f t="shared" si="52"/>
        <v>43463.7083333333</v>
      </c>
      <c r="E175" s="237">
        <f t="shared" si="53"/>
        <v>43463.7916666667</v>
      </c>
      <c r="F175" s="238" t="e">
        <f>SUMPRODUCT(('6烧主抽电耗'!$A$3:$A$96=$A175)*('6烧主抽电耗'!$D$3:$D$96=$C175),'6烧主抽电耗'!$E$3:$E$96)</f>
        <v>#VALUE!</v>
      </c>
      <c r="G175" s="237" t="e">
        <f t="shared" si="42"/>
        <v>#VALUE!</v>
      </c>
      <c r="H175" s="239"/>
      <c r="I175" s="239"/>
      <c r="J175" s="239" t="str">
        <f>IF(_cuofeng5_month_day!A173="","",_cuofeng5_month_day!A173)</f>
        <v/>
      </c>
      <c r="K175" s="239" t="str">
        <f>IF(_cuofeng5_month_day!B173="","",_cuofeng5_month_day!B173)</f>
        <v/>
      </c>
      <c r="L175" s="238">
        <f>IFERROR(SUMPRODUCT((_5shaozhuchou_month_day!$A$2:$A$899&gt;=D175)*(_5shaozhuchou_month_day!$A$2:$A$899&lt;E175),_5shaozhuchou_month_day!$Y$2:$Y$899)/SUMPRODUCT((_5shaozhuchou_month_day!$A$2:$A$899&gt;=D175)*(_5shaozhuchou_month_day!$A$2:$A$899&lt;E175)),0)</f>
        <v>0</v>
      </c>
      <c r="M175" s="238" t="e">
        <f>L175*(1-$AL$3)*#REF!*$AL$4*(E175-D175)*24</f>
        <v>#REF!</v>
      </c>
      <c r="N175" s="246">
        <f t="shared" si="54"/>
        <v>0</v>
      </c>
      <c r="O175" s="246">
        <f t="shared" si="51"/>
        <v>0</v>
      </c>
      <c r="P175" s="246">
        <f t="shared" si="55"/>
        <v>0</v>
      </c>
      <c r="Q175" s="91" t="e">
        <f>IF(OR($B175=#REF!,$B174=$AH$4),($L174-$L175)*(1-$AL$3)*(E175-D175)*24*#REF!*$AL$4,0)</f>
        <v>#REF!</v>
      </c>
      <c r="U175" s="240">
        <f t="shared" si="45"/>
        <v>43463</v>
      </c>
      <c r="V175" s="235">
        <f t="shared" si="46"/>
        <v>0.708333333333333</v>
      </c>
      <c r="W175" s="243"/>
      <c r="X175" s="243"/>
      <c r="Y175" s="243" t="str">
        <f>IF(_cuofeng6_month_day!A173="","",_cuofeng6_month_day!A173)</f>
        <v/>
      </c>
      <c r="Z175" s="243" t="str">
        <f>IF(_cuofeng6_month_day!B173="","",_cuofeng6_month_day!B173)</f>
        <v/>
      </c>
      <c r="AA175" s="91"/>
      <c r="AB175" s="91" t="e">
        <f>AA175*(1-$AL$3)*#REF!*$AL$4*(E175-D175)*24</f>
        <v>#REF!</v>
      </c>
      <c r="AC175" s="246">
        <f t="shared" si="56"/>
        <v>0</v>
      </c>
      <c r="AD175" s="246">
        <f t="shared" si="49"/>
        <v>0</v>
      </c>
      <c r="AE175" s="246">
        <f t="shared" si="50"/>
        <v>0</v>
      </c>
      <c r="AF175" s="91" t="e">
        <f>IF(OR($V175=#REF!,$V175=$AH$4),($AA174-$AA175)*(1-$AL$3)*(E175-D175)*24*#REF!*$AL$4,0)</f>
        <v>#REF!</v>
      </c>
    </row>
    <row r="176" ht="14.25" spans="1:32">
      <c r="A176" s="240">
        <f t="shared" si="48"/>
        <v>43463</v>
      </c>
      <c r="B176" s="235">
        <v>0.791666666666667</v>
      </c>
      <c r="C176" s="236" t="s">
        <v>26</v>
      </c>
      <c r="D176" s="237">
        <f t="shared" si="52"/>
        <v>43463.7916666667</v>
      </c>
      <c r="E176" s="237">
        <f t="shared" si="53"/>
        <v>43463.9166666667</v>
      </c>
      <c r="F176" s="238" t="e">
        <f>SUMPRODUCT(('6烧主抽电耗'!$A$3:$A$96=$A176)*('6烧主抽电耗'!$D$3:$D$96=$C176),'6烧主抽电耗'!$E$3:$E$96)</f>
        <v>#VALUE!</v>
      </c>
      <c r="G176" s="237" t="e">
        <f t="shared" si="42"/>
        <v>#VALUE!</v>
      </c>
      <c r="H176" s="239"/>
      <c r="I176" s="239"/>
      <c r="J176" s="239" t="str">
        <f>IF(_cuofeng5_month_day!A174="","",_cuofeng5_month_day!A174)</f>
        <v/>
      </c>
      <c r="K176" s="239" t="str">
        <f>IF(_cuofeng5_month_day!B174="","",_cuofeng5_month_day!B174)</f>
        <v/>
      </c>
      <c r="L176" s="238">
        <f>IFERROR(SUMPRODUCT((_5shaozhuchou_month_day!$A$2:$A$899&gt;=D176)*(_5shaozhuchou_month_day!$A$2:$A$899&lt;E176),_5shaozhuchou_month_day!$Y$2:$Y$899)/SUMPRODUCT((_5shaozhuchou_month_day!$A$2:$A$899&gt;=D176)*(_5shaozhuchou_month_day!$A$2:$A$899&lt;E176)),0)</f>
        <v>0</v>
      </c>
      <c r="M176" s="238" t="e">
        <f>L176*(1-$AL$3)*#REF!*$AL$4*(E176-D176)*24</f>
        <v>#REF!</v>
      </c>
      <c r="N176" s="246">
        <f t="shared" si="54"/>
        <v>0</v>
      </c>
      <c r="O176" s="246">
        <f t="shared" si="51"/>
        <v>0</v>
      </c>
      <c r="P176" s="246">
        <f t="shared" si="55"/>
        <v>0</v>
      </c>
      <c r="Q176" s="91" t="e">
        <f>IF(OR($B176=#REF!,$B175=$AH$4),($L175-$L176)*(1-$AL$3)*(E176-D176)*24*#REF!*$AL$4,0)</f>
        <v>#REF!</v>
      </c>
      <c r="U176" s="240">
        <f t="shared" si="45"/>
        <v>43463</v>
      </c>
      <c r="V176" s="235">
        <f t="shared" si="46"/>
        <v>0.791666666666667</v>
      </c>
      <c r="W176" s="243"/>
      <c r="X176" s="243"/>
      <c r="Y176" s="243" t="str">
        <f>IF(_cuofeng6_month_day!A174="","",_cuofeng6_month_day!A174)</f>
        <v/>
      </c>
      <c r="Z176" s="243" t="str">
        <f>IF(_cuofeng6_month_day!B174="","",_cuofeng6_month_day!B174)</f>
        <v/>
      </c>
      <c r="AA176" s="91"/>
      <c r="AB176" s="91" t="e">
        <f>AA176*(1-$AL$3)*#REF!*$AL$4*(E176-D176)*24</f>
        <v>#REF!</v>
      </c>
      <c r="AC176" s="246">
        <f t="shared" si="56"/>
        <v>0</v>
      </c>
      <c r="AD176" s="246">
        <f t="shared" si="49"/>
        <v>0</v>
      </c>
      <c r="AE176" s="246">
        <f t="shared" si="50"/>
        <v>0</v>
      </c>
      <c r="AF176" s="91" t="e">
        <f>IF(OR($V176=#REF!,$V176=$AH$4),($AA175-$AA176)*(1-$AL$3)*(E176-D176)*24*#REF!*$AL$4,0)</f>
        <v>#REF!</v>
      </c>
    </row>
    <row r="177" ht="14.25" spans="1:32">
      <c r="A177" s="242">
        <f t="shared" si="48"/>
        <v>43463</v>
      </c>
      <c r="B177" s="235">
        <v>0.916666666666667</v>
      </c>
      <c r="C177" s="236" t="s">
        <v>26</v>
      </c>
      <c r="D177" s="237">
        <f t="shared" si="52"/>
        <v>43463.9166666667</v>
      </c>
      <c r="E177" s="237">
        <f t="shared" si="53"/>
        <v>43464</v>
      </c>
      <c r="F177" s="238" t="e">
        <f>SUMPRODUCT(('6烧主抽电耗'!$A$3:$A$96=$A177)*('6烧主抽电耗'!$D$3:$D$96=$C177),'6烧主抽电耗'!$E$3:$E$96)</f>
        <v>#VALUE!</v>
      </c>
      <c r="G177" s="237" t="e">
        <f t="shared" si="42"/>
        <v>#VALUE!</v>
      </c>
      <c r="H177" s="239"/>
      <c r="I177" s="239"/>
      <c r="J177" s="239" t="str">
        <f>IF(_cuofeng5_month_day!A175="","",_cuofeng5_month_day!A175)</f>
        <v/>
      </c>
      <c r="K177" s="239" t="str">
        <f>IF(_cuofeng5_month_day!B175="","",_cuofeng5_month_day!B175)</f>
        <v/>
      </c>
      <c r="L177" s="238">
        <f>IFERROR(SUMPRODUCT((_5shaozhuchou_month_day!$A$2:$A$899&gt;=D177)*(_5shaozhuchou_month_day!$A$2:$A$899&lt;E177),_5shaozhuchou_month_day!$Y$2:$Y$899)/SUMPRODUCT((_5shaozhuchou_month_day!$A$2:$A$899&gt;=D177)*(_5shaozhuchou_month_day!$A$2:$A$899&lt;E177)),0)</f>
        <v>0</v>
      </c>
      <c r="M177" s="238" t="e">
        <f>L177*(1-$AL$3)*#REF!*$AL$4*(E177-D177)*24</f>
        <v>#REF!</v>
      </c>
      <c r="N177" s="246">
        <f t="shared" si="54"/>
        <v>0</v>
      </c>
      <c r="O177" s="246">
        <f t="shared" si="51"/>
        <v>0</v>
      </c>
      <c r="P177" s="246">
        <f t="shared" si="55"/>
        <v>0</v>
      </c>
      <c r="Q177" s="91" t="e">
        <f>IF(OR($B177=#REF!,$B176=$AH$4),($L176-$L177)*(1-$AL$3)*(E177-D177)*24*#REF!*$AL$4,0)</f>
        <v>#REF!</v>
      </c>
      <c r="U177" s="242">
        <f t="shared" si="45"/>
        <v>43463</v>
      </c>
      <c r="V177" s="235">
        <f t="shared" si="46"/>
        <v>0.916666666666667</v>
      </c>
      <c r="W177" s="243"/>
      <c r="X177" s="243"/>
      <c r="Y177" s="243" t="str">
        <f>IF(_cuofeng6_month_day!A175="","",_cuofeng6_month_day!A175)</f>
        <v/>
      </c>
      <c r="Z177" s="243" t="str">
        <f>IF(_cuofeng6_month_day!B175="","",_cuofeng6_month_day!B175)</f>
        <v/>
      </c>
      <c r="AA177" s="91"/>
      <c r="AB177" s="91" t="e">
        <f>AA177*(1-$AL$3)*#REF!*$AL$4*(E177-D177)*24</f>
        <v>#REF!</v>
      </c>
      <c r="AC177" s="246">
        <f t="shared" si="56"/>
        <v>0</v>
      </c>
      <c r="AD177" s="246">
        <f t="shared" si="49"/>
        <v>0</v>
      </c>
      <c r="AE177" s="246">
        <f t="shared" si="50"/>
        <v>0</v>
      </c>
      <c r="AF177" s="91" t="e">
        <f>IF(OR($V177=#REF!,$V177=$AH$4),($AA176-$AA177)*(1-$AL$3)*(E177-D177)*24*#REF!*$AL$4,0)</f>
        <v>#REF!</v>
      </c>
    </row>
    <row r="178" ht="14.25" spans="1:32">
      <c r="A178" s="234">
        <f>A172+1</f>
        <v>43464</v>
      </c>
      <c r="B178" s="235">
        <v>0</v>
      </c>
      <c r="C178" s="236" t="s">
        <v>24</v>
      </c>
      <c r="D178" s="237">
        <f t="shared" si="52"/>
        <v>43464</v>
      </c>
      <c r="E178" s="237">
        <f t="shared" si="53"/>
        <v>43464.3333333333</v>
      </c>
      <c r="F178" s="238" t="e">
        <f>SUMPRODUCT(('6烧主抽电耗'!$A$3:$A$96=$A178)*('6烧主抽电耗'!$D$3:$D$96=$C178),'6烧主抽电耗'!$E$3:$E$96)</f>
        <v>#VALUE!</v>
      </c>
      <c r="G178" s="237" t="e">
        <f t="shared" si="42"/>
        <v>#VALUE!</v>
      </c>
      <c r="H178" s="239"/>
      <c r="I178" s="239"/>
      <c r="J178" s="239" t="str">
        <f>IF(_cuofeng5_month_day!A176="","",_cuofeng5_month_day!A176)</f>
        <v/>
      </c>
      <c r="K178" s="239" t="str">
        <f>IF(_cuofeng5_month_day!B176="","",_cuofeng5_month_day!B176)</f>
        <v/>
      </c>
      <c r="L178" s="238">
        <f>IFERROR(SUMPRODUCT((_5shaozhuchou_month_day!$A$2:$A$899&gt;=D178)*(_5shaozhuchou_month_day!$A$2:$A$899&lt;E178),_5shaozhuchou_month_day!$Y$2:$Y$899)/SUMPRODUCT((_5shaozhuchou_month_day!$A$2:$A$899&gt;=D178)*(_5shaozhuchou_month_day!$A$2:$A$899&lt;E178)),0)</f>
        <v>0</v>
      </c>
      <c r="M178" s="238" t="e">
        <f>L178*(1-$AL$3)*#REF!*$AL$4*(E178-D178)*24</f>
        <v>#REF!</v>
      </c>
      <c r="N178" s="246">
        <f t="shared" si="54"/>
        <v>0</v>
      </c>
      <c r="O178" s="246">
        <f t="shared" si="51"/>
        <v>0</v>
      </c>
      <c r="P178" s="246">
        <f t="shared" si="55"/>
        <v>0</v>
      </c>
      <c r="Q178" s="91" t="e">
        <f>IF(OR($B178=#REF!,$B177=$AH$4),($L177-$L178)*(1-$AL$3)*(E178-D178)*24*#REF!*$AL$4,0)</f>
        <v>#REF!</v>
      </c>
      <c r="U178" s="234">
        <f t="shared" si="45"/>
        <v>43464</v>
      </c>
      <c r="V178" s="235">
        <f t="shared" si="46"/>
        <v>0</v>
      </c>
      <c r="W178" s="256"/>
      <c r="X178" s="243"/>
      <c r="Y178" s="243" t="str">
        <f>IF(_cuofeng6_month_day!A176="","",_cuofeng6_month_day!A176)</f>
        <v/>
      </c>
      <c r="Z178" s="243" t="str">
        <f>IF(_cuofeng6_month_day!B176="","",_cuofeng6_month_day!B176)</f>
        <v/>
      </c>
      <c r="AA178" s="91"/>
      <c r="AB178" s="91" t="e">
        <f>AA178*(1-$AL$3)*#REF!*$AL$4*(E178-D178)*24</f>
        <v>#REF!</v>
      </c>
      <c r="AC178" s="246">
        <f t="shared" si="56"/>
        <v>0</v>
      </c>
      <c r="AD178" s="246">
        <f t="shared" si="49"/>
        <v>0</v>
      </c>
      <c r="AE178" s="246">
        <f t="shared" si="50"/>
        <v>0</v>
      </c>
      <c r="AF178" s="91" t="e">
        <f>IF(OR($V178=#REF!,$V178=$AH$4),($AA177-$AA178)*(1-$AL$3)*(E178-D178)*24*#REF!*$AL$4,0)</f>
        <v>#REF!</v>
      </c>
    </row>
    <row r="179" ht="14.25" spans="1:32">
      <c r="A179" s="240">
        <f>A178</f>
        <v>43464</v>
      </c>
      <c r="B179" s="235">
        <v>0.333333333333333</v>
      </c>
      <c r="C179" s="236" t="s">
        <v>24</v>
      </c>
      <c r="D179" s="237">
        <f t="shared" si="52"/>
        <v>43464.3333333333</v>
      </c>
      <c r="E179" s="237">
        <f t="shared" si="53"/>
        <v>43464.5833333333</v>
      </c>
      <c r="F179" s="238" t="e">
        <f>SUMPRODUCT(('6烧主抽电耗'!$A$3:$A$96=$A179)*('6烧主抽电耗'!$D$3:$D$96=$C179),'6烧主抽电耗'!$E$3:$E$96)</f>
        <v>#VALUE!</v>
      </c>
      <c r="G179" s="237" t="e">
        <f t="shared" si="42"/>
        <v>#VALUE!</v>
      </c>
      <c r="H179" s="239"/>
      <c r="I179" s="239"/>
      <c r="J179" s="239" t="str">
        <f>IF(_cuofeng5_month_day!A177="","",_cuofeng5_month_day!A177)</f>
        <v/>
      </c>
      <c r="K179" s="239" t="str">
        <f>IF(_cuofeng5_month_day!B177="","",_cuofeng5_month_day!B177)</f>
        <v/>
      </c>
      <c r="L179" s="238">
        <f>IFERROR(SUMPRODUCT((_5shaozhuchou_month_day!$A$2:$A$899&gt;=D179)*(_5shaozhuchou_month_day!$A$2:$A$899&lt;E179),_5shaozhuchou_month_day!$Y$2:$Y$899)/SUMPRODUCT((_5shaozhuchou_month_day!$A$2:$A$899&gt;=D179)*(_5shaozhuchou_month_day!$A$2:$A$899&lt;E179)),0)</f>
        <v>0</v>
      </c>
      <c r="M179" s="238" t="e">
        <f>L179*(1-$AL$3)*#REF!*$AL$4*(E179-D179)*24</f>
        <v>#REF!</v>
      </c>
      <c r="N179" s="246">
        <f t="shared" si="54"/>
        <v>0</v>
      </c>
      <c r="O179" s="246">
        <f t="shared" si="51"/>
        <v>0</v>
      </c>
      <c r="P179" s="246">
        <f t="shared" si="55"/>
        <v>0</v>
      </c>
      <c r="Q179" s="91" t="e">
        <f>IF(OR($B179=#REF!,$B178=$AH$4),($L178-$L179)*(1-$AL$3)*(E179-D179)*24*#REF!*$AL$4,0)</f>
        <v>#REF!</v>
      </c>
      <c r="U179" s="240">
        <f t="shared" si="45"/>
        <v>43464</v>
      </c>
      <c r="V179" s="235">
        <f t="shared" si="46"/>
        <v>0.333333333333333</v>
      </c>
      <c r="W179" s="243"/>
      <c r="X179" s="243"/>
      <c r="Y179" s="243" t="str">
        <f>IF(_cuofeng6_month_day!A177="","",_cuofeng6_month_day!A177)</f>
        <v/>
      </c>
      <c r="Z179" s="243" t="str">
        <f>IF(_cuofeng6_month_day!B177="","",_cuofeng6_month_day!B177)</f>
        <v/>
      </c>
      <c r="AA179" s="91"/>
      <c r="AB179" s="91" t="e">
        <f>AA179*(1-$AL$3)*#REF!*$AL$4*(E179-D179)*24</f>
        <v>#REF!</v>
      </c>
      <c r="AC179" s="246">
        <f t="shared" si="56"/>
        <v>0</v>
      </c>
      <c r="AD179" s="246">
        <f t="shared" si="49"/>
        <v>0</v>
      </c>
      <c r="AE179" s="246">
        <f t="shared" si="50"/>
        <v>0</v>
      </c>
      <c r="AF179" s="91" t="e">
        <f>IF(OR($V179=#REF!,$V179=$AH$4),($AA178-$AA179)*(1-$AL$3)*(E179-D179)*24*#REF!*$AL$4,0)</f>
        <v>#REF!</v>
      </c>
    </row>
    <row r="180" ht="14.25" spans="1:32">
      <c r="A180" s="240">
        <f t="shared" si="48"/>
        <v>43464</v>
      </c>
      <c r="B180" s="235">
        <v>0.583333333333333</v>
      </c>
      <c r="C180" s="236" t="s">
        <v>25</v>
      </c>
      <c r="D180" s="237">
        <f t="shared" si="52"/>
        <v>43464.5833333333</v>
      </c>
      <c r="E180" s="237">
        <f t="shared" si="53"/>
        <v>43464.7083333333</v>
      </c>
      <c r="F180" s="238" t="e">
        <f>SUMPRODUCT(('6烧主抽电耗'!$A$3:$A$96=$A180)*('6烧主抽电耗'!$D$3:$D$96=$C180),'6烧主抽电耗'!$E$3:$E$96)</f>
        <v>#VALUE!</v>
      </c>
      <c r="G180" s="237" t="e">
        <f t="shared" si="42"/>
        <v>#VALUE!</v>
      </c>
      <c r="H180" s="239"/>
      <c r="I180" s="239"/>
      <c r="J180" s="239" t="str">
        <f>IF(_cuofeng5_month_day!A178="","",_cuofeng5_month_day!A178)</f>
        <v/>
      </c>
      <c r="K180" s="239" t="str">
        <f>IF(_cuofeng5_month_day!B178="","",_cuofeng5_month_day!B178)</f>
        <v/>
      </c>
      <c r="L180" s="238">
        <f>IFERROR(SUMPRODUCT((_5shaozhuchou_month_day!$A$2:$A$899&gt;=D180)*(_5shaozhuchou_month_day!$A$2:$A$899&lt;E180),_5shaozhuchou_month_day!$Y$2:$Y$899)/SUMPRODUCT((_5shaozhuchou_month_day!$A$2:$A$899&gt;=D180)*(_5shaozhuchou_month_day!$A$2:$A$899&lt;E180)),0)</f>
        <v>0</v>
      </c>
      <c r="M180" s="238" t="e">
        <f>L180*(1-$AL$3)*#REF!*$AL$4*(E180-D180)*24</f>
        <v>#REF!</v>
      </c>
      <c r="N180" s="246">
        <f t="shared" si="54"/>
        <v>0</v>
      </c>
      <c r="O180" s="246">
        <f t="shared" si="51"/>
        <v>0</v>
      </c>
      <c r="P180" s="246">
        <f t="shared" si="55"/>
        <v>0</v>
      </c>
      <c r="Q180" s="91" t="e">
        <f>IF(OR($B180=#REF!,$B179=$AH$4),($L179-$L180)*(1-$AL$3)*(E180-D180)*24*#REF!*$AL$4,0)</f>
        <v>#REF!</v>
      </c>
      <c r="U180" s="240">
        <f t="shared" si="45"/>
        <v>43464</v>
      </c>
      <c r="V180" s="235">
        <f t="shared" si="46"/>
        <v>0.583333333333333</v>
      </c>
      <c r="W180" s="243"/>
      <c r="X180" s="243"/>
      <c r="Y180" s="243" t="str">
        <f>IF(_cuofeng6_month_day!A178="","",_cuofeng6_month_day!A178)</f>
        <v/>
      </c>
      <c r="Z180" s="243" t="str">
        <f>IF(_cuofeng6_month_day!B178="","",_cuofeng6_month_day!B178)</f>
        <v/>
      </c>
      <c r="AA180" s="91"/>
      <c r="AB180" s="91" t="e">
        <f>AA180*(1-$AL$3)*#REF!*$AL$4*(E180-D180)*24</f>
        <v>#REF!</v>
      </c>
      <c r="AC180" s="246">
        <f t="shared" si="56"/>
        <v>0</v>
      </c>
      <c r="AD180" s="246">
        <f t="shared" si="49"/>
        <v>0</v>
      </c>
      <c r="AE180" s="246">
        <f t="shared" si="50"/>
        <v>0</v>
      </c>
      <c r="AF180" s="91" t="e">
        <f>IF(OR($V180=#REF!,$V180=$AH$4),($AA179-$AA180)*(1-$AL$3)*(E180-D180)*24*#REF!*$AL$4,0)</f>
        <v>#REF!</v>
      </c>
    </row>
    <row r="181" ht="14.25" spans="1:32">
      <c r="A181" s="240">
        <f t="shared" si="48"/>
        <v>43464</v>
      </c>
      <c r="B181" s="235">
        <v>0.708333333333333</v>
      </c>
      <c r="C181" s="236" t="s">
        <v>26</v>
      </c>
      <c r="D181" s="237">
        <f t="shared" si="52"/>
        <v>43464.7083333333</v>
      </c>
      <c r="E181" s="237">
        <f t="shared" si="53"/>
        <v>43464.7916666667</v>
      </c>
      <c r="F181" s="238" t="e">
        <f>SUMPRODUCT(('6烧主抽电耗'!$A$3:$A$96=$A181)*('6烧主抽电耗'!$D$3:$D$96=$C181),'6烧主抽电耗'!$E$3:$E$96)</f>
        <v>#VALUE!</v>
      </c>
      <c r="G181" s="237" t="e">
        <f t="shared" si="42"/>
        <v>#VALUE!</v>
      </c>
      <c r="H181" s="239"/>
      <c r="I181" s="239"/>
      <c r="J181" s="239" t="str">
        <f>IF(_cuofeng5_month_day!A179="","",_cuofeng5_month_day!A179)</f>
        <v/>
      </c>
      <c r="K181" s="239" t="str">
        <f>IF(_cuofeng5_month_day!B179="","",_cuofeng5_month_day!B179)</f>
        <v/>
      </c>
      <c r="L181" s="238">
        <f>IFERROR(SUMPRODUCT((_5shaozhuchou_month_day!$A$2:$A$899&gt;=D181)*(_5shaozhuchou_month_day!$A$2:$A$899&lt;E181),_5shaozhuchou_month_day!$Y$2:$Y$899)/SUMPRODUCT((_5shaozhuchou_month_day!$A$2:$A$899&gt;=D181)*(_5shaozhuchou_month_day!$A$2:$A$899&lt;E181)),0)</f>
        <v>0</v>
      </c>
      <c r="M181" s="238" t="e">
        <f>L181*(1-$AL$3)*#REF!*$AL$4*(E181-D181)*24</f>
        <v>#REF!</v>
      </c>
      <c r="N181" s="246">
        <f t="shared" si="54"/>
        <v>0</v>
      </c>
      <c r="O181" s="246">
        <f t="shared" si="51"/>
        <v>0</v>
      </c>
      <c r="P181" s="246">
        <f t="shared" si="55"/>
        <v>0</v>
      </c>
      <c r="Q181" s="91" t="e">
        <f>IF(OR($B181=#REF!,$B180=$AH$4),($L180-$L181)*(1-$AL$3)*(E181-D181)*24*#REF!*$AL$4,0)</f>
        <v>#REF!</v>
      </c>
      <c r="U181" s="240">
        <f t="shared" si="45"/>
        <v>43464</v>
      </c>
      <c r="V181" s="235">
        <f t="shared" si="46"/>
        <v>0.708333333333333</v>
      </c>
      <c r="W181" s="243"/>
      <c r="X181" s="243"/>
      <c r="Y181" s="243" t="str">
        <f>IF(_cuofeng6_month_day!A179="","",_cuofeng6_month_day!A179)</f>
        <v/>
      </c>
      <c r="Z181" s="243" t="str">
        <f>IF(_cuofeng6_month_day!B179="","",_cuofeng6_month_day!B179)</f>
        <v/>
      </c>
      <c r="AA181" s="91"/>
      <c r="AB181" s="91" t="e">
        <f>AA181*(1-$AL$3)*#REF!*$AL$4*(E181-D181)*24</f>
        <v>#REF!</v>
      </c>
      <c r="AC181" s="246">
        <f t="shared" si="56"/>
        <v>0</v>
      </c>
      <c r="AD181" s="246">
        <f t="shared" si="49"/>
        <v>0</v>
      </c>
      <c r="AE181" s="246">
        <f t="shared" si="50"/>
        <v>0</v>
      </c>
      <c r="AF181" s="91" t="e">
        <f>IF(OR($V181=#REF!,$V181=$AH$4),($AA180-$AA181)*(1-$AL$3)*(E181-D181)*24*#REF!*$AL$4,0)</f>
        <v>#REF!</v>
      </c>
    </row>
    <row r="182" ht="14.25" spans="1:32">
      <c r="A182" s="240">
        <f t="shared" si="48"/>
        <v>43464</v>
      </c>
      <c r="B182" s="235">
        <v>0.791666666666667</v>
      </c>
      <c r="C182" s="236" t="s">
        <v>26</v>
      </c>
      <c r="D182" s="237">
        <f t="shared" si="52"/>
        <v>43464.7916666667</v>
      </c>
      <c r="E182" s="237">
        <f t="shared" si="53"/>
        <v>43464.9166666667</v>
      </c>
      <c r="F182" s="238" t="e">
        <f>SUMPRODUCT(('6烧主抽电耗'!$A$3:$A$96=$A182)*('6烧主抽电耗'!$D$3:$D$96=$C182),'6烧主抽电耗'!$E$3:$E$96)</f>
        <v>#VALUE!</v>
      </c>
      <c r="G182" s="237" t="e">
        <f t="shared" si="42"/>
        <v>#VALUE!</v>
      </c>
      <c r="H182" s="239"/>
      <c r="I182" s="239"/>
      <c r="J182" s="239" t="str">
        <f>IF(_cuofeng5_month_day!A180="","",_cuofeng5_month_day!A180)</f>
        <v/>
      </c>
      <c r="K182" s="239" t="str">
        <f>IF(_cuofeng5_month_day!B180="","",_cuofeng5_month_day!B180)</f>
        <v/>
      </c>
      <c r="L182" s="238">
        <f>IFERROR(SUMPRODUCT((_5shaozhuchou_month_day!$A$2:$A$899&gt;=D182)*(_5shaozhuchou_month_day!$A$2:$A$899&lt;E182),_5shaozhuchou_month_day!$Y$2:$Y$899)/SUMPRODUCT((_5shaozhuchou_month_day!$A$2:$A$899&gt;=D182)*(_5shaozhuchou_month_day!$A$2:$A$899&lt;E182)),0)</f>
        <v>0</v>
      </c>
      <c r="M182" s="238" t="e">
        <f>L182*(1-$AL$3)*#REF!*$AL$4*(E182-D182)*24</f>
        <v>#REF!</v>
      </c>
      <c r="N182" s="246">
        <f t="shared" si="54"/>
        <v>0</v>
      </c>
      <c r="O182" s="246">
        <f t="shared" si="51"/>
        <v>0</v>
      </c>
      <c r="P182" s="246">
        <f t="shared" si="55"/>
        <v>0</v>
      </c>
      <c r="Q182" s="91" t="e">
        <f>IF(OR($B182=#REF!,$B181=$AH$4),($L181-$L182)*(1-$AL$3)*(E182-D182)*24*#REF!*$AL$4,0)</f>
        <v>#REF!</v>
      </c>
      <c r="U182" s="240">
        <f t="shared" si="45"/>
        <v>43464</v>
      </c>
      <c r="V182" s="235">
        <f t="shared" si="46"/>
        <v>0.791666666666667</v>
      </c>
      <c r="W182" s="243"/>
      <c r="X182" s="243"/>
      <c r="Y182" s="243" t="str">
        <f>IF(_cuofeng6_month_day!A180="","",_cuofeng6_month_day!A180)</f>
        <v/>
      </c>
      <c r="Z182" s="243" t="str">
        <f>IF(_cuofeng6_month_day!B180="","",_cuofeng6_month_day!B180)</f>
        <v/>
      </c>
      <c r="AA182" s="91"/>
      <c r="AB182" s="91" t="e">
        <f>AA182*(1-$AL$3)*#REF!*$AL$4*(E182-D182)*24</f>
        <v>#REF!</v>
      </c>
      <c r="AC182" s="246">
        <f t="shared" si="56"/>
        <v>0</v>
      </c>
      <c r="AD182" s="246">
        <f t="shared" si="49"/>
        <v>0</v>
      </c>
      <c r="AE182" s="246">
        <f t="shared" si="50"/>
        <v>0</v>
      </c>
      <c r="AF182" s="91" t="e">
        <f>IF(OR($V182=#REF!,$V182=$AH$4),($AA181-$AA182)*(1-$AL$3)*(E182-D182)*24*#REF!*$AL$4,0)</f>
        <v>#REF!</v>
      </c>
    </row>
    <row r="183" ht="14.25" spans="1:32">
      <c r="A183" s="242">
        <f t="shared" si="48"/>
        <v>43464</v>
      </c>
      <c r="B183" s="235">
        <v>0.916666666666667</v>
      </c>
      <c r="C183" s="236" t="s">
        <v>26</v>
      </c>
      <c r="D183" s="237">
        <f t="shared" si="52"/>
        <v>43464.9166666667</v>
      </c>
      <c r="E183" s="237">
        <f t="shared" si="53"/>
        <v>43465</v>
      </c>
      <c r="F183" s="238" t="e">
        <f>SUMPRODUCT(('6烧主抽电耗'!$A$3:$A$96=$A183)*('6烧主抽电耗'!$D$3:$D$96=$C183),'6烧主抽电耗'!$E$3:$E$96)</f>
        <v>#VALUE!</v>
      </c>
      <c r="G183" s="237" t="e">
        <f t="shared" si="42"/>
        <v>#VALUE!</v>
      </c>
      <c r="H183" s="239"/>
      <c r="I183" s="239"/>
      <c r="J183" s="239" t="str">
        <f>IF(_cuofeng5_month_day!A181="","",_cuofeng5_month_day!A181)</f>
        <v/>
      </c>
      <c r="K183" s="239" t="str">
        <f>IF(_cuofeng5_month_day!B181="","",_cuofeng5_month_day!B181)</f>
        <v/>
      </c>
      <c r="L183" s="238">
        <f>IFERROR(SUMPRODUCT((_5shaozhuchou_month_day!$A$2:$A$899&gt;=D183)*(_5shaozhuchou_month_day!$A$2:$A$899&lt;E183),_5shaozhuchou_month_day!$Y$2:$Y$899)/SUMPRODUCT((_5shaozhuchou_month_day!$A$2:$A$899&gt;=D183)*(_5shaozhuchou_month_day!$A$2:$A$899&lt;E183)),0)</f>
        <v>0</v>
      </c>
      <c r="M183" s="238" t="e">
        <f>L183*(1-$AL$3)*#REF!*$AL$4*(E183-D183)*24</f>
        <v>#REF!</v>
      </c>
      <c r="N183" s="246">
        <f t="shared" si="54"/>
        <v>0</v>
      </c>
      <c r="O183" s="246">
        <f t="shared" si="51"/>
        <v>0</v>
      </c>
      <c r="P183" s="246">
        <f t="shared" si="55"/>
        <v>0</v>
      </c>
      <c r="Q183" s="91" t="e">
        <f>IF(OR($B183=#REF!,$B182=$AH$4),($L182-$L183)*(1-$AL$3)*(E183-D183)*24*#REF!*$AL$4,0)</f>
        <v>#REF!</v>
      </c>
      <c r="U183" s="242">
        <f t="shared" si="45"/>
        <v>43464</v>
      </c>
      <c r="V183" s="235">
        <f t="shared" si="46"/>
        <v>0.916666666666667</v>
      </c>
      <c r="W183" s="243"/>
      <c r="X183" s="243"/>
      <c r="Y183" s="243" t="str">
        <f>IF(_cuofeng6_month_day!A181="","",_cuofeng6_month_day!A181)</f>
        <v/>
      </c>
      <c r="Z183" s="243" t="str">
        <f>IF(_cuofeng6_month_day!B181="","",_cuofeng6_month_day!B181)</f>
        <v/>
      </c>
      <c r="AA183" s="91"/>
      <c r="AB183" s="91" t="e">
        <f>AA183*(1-$AL$3)*#REF!*$AL$4*(E183-D183)*24</f>
        <v>#REF!</v>
      </c>
      <c r="AC183" s="246">
        <f t="shared" si="56"/>
        <v>0</v>
      </c>
      <c r="AD183" s="246">
        <f t="shared" si="49"/>
        <v>0</v>
      </c>
      <c r="AE183" s="246">
        <f t="shared" si="50"/>
        <v>0</v>
      </c>
      <c r="AF183" s="91" t="e">
        <f>IF(OR($V183=#REF!,$V183=$AH$4),($AA182-$AA183)*(1-$AL$3)*(E183-D183)*24*#REF!*$AL$4,0)</f>
        <v>#REF!</v>
      </c>
    </row>
    <row r="184" ht="14.25" spans="1:32">
      <c r="A184" s="234">
        <f>A178+1</f>
        <v>43465</v>
      </c>
      <c r="B184" s="235">
        <v>0</v>
      </c>
      <c r="C184" s="236" t="s">
        <v>24</v>
      </c>
      <c r="D184" s="237">
        <f t="shared" si="52"/>
        <v>43465</v>
      </c>
      <c r="E184" s="237">
        <f t="shared" si="53"/>
        <v>43465.3333333333</v>
      </c>
      <c r="F184" s="238" t="e">
        <f>SUMPRODUCT(('6烧主抽电耗'!$A$3:$A$96=$A184)*('6烧主抽电耗'!$D$3:$D$96=$C184),'6烧主抽电耗'!$E$3:$E$96)</f>
        <v>#VALUE!</v>
      </c>
      <c r="G184" s="237" t="e">
        <f t="shared" si="42"/>
        <v>#VALUE!</v>
      </c>
      <c r="H184" s="255"/>
      <c r="I184" s="265"/>
      <c r="J184" s="255" t="str">
        <f>IF(_cuofeng5_month_day!A182="","",_cuofeng5_month_day!A182)</f>
        <v/>
      </c>
      <c r="K184" s="255" t="str">
        <f>IF(_cuofeng5_month_day!B182="","",_cuofeng5_month_day!B182)</f>
        <v/>
      </c>
      <c r="L184" s="238">
        <f>IFERROR(SUMPRODUCT((_5shaozhuchou_month_day!$A$2:$A$899&gt;=D184)*(_5shaozhuchou_month_day!$A$2:$A$899&lt;E184),_5shaozhuchou_month_day!$Y$2:$Y$899)/SUMPRODUCT((_5shaozhuchou_month_day!$A$2:$A$899&gt;=D184)*(_5shaozhuchou_month_day!$A$2:$A$899&lt;E184)),0)</f>
        <v>0</v>
      </c>
      <c r="M184" s="238" t="e">
        <f>L184*(1-$AL$3)*#REF!*$AL$4*(E184-D184)*24</f>
        <v>#REF!</v>
      </c>
      <c r="N184" s="246">
        <f t="shared" si="54"/>
        <v>0</v>
      </c>
      <c r="O184" s="246">
        <f t="shared" si="51"/>
        <v>0</v>
      </c>
      <c r="P184" s="246">
        <f t="shared" si="55"/>
        <v>0</v>
      </c>
      <c r="Q184" s="91" t="e">
        <f>IF(OR($B184=#REF!,$B183=$AH$4),($L183-$L184)*(1-$AL$3)*(E184-D184)*24*#REF!*$AL$4,0)</f>
        <v>#REF!</v>
      </c>
      <c r="U184" s="234">
        <f t="shared" si="45"/>
        <v>43465</v>
      </c>
      <c r="V184" s="235">
        <f t="shared" si="46"/>
        <v>0</v>
      </c>
      <c r="W184" s="256"/>
      <c r="X184" s="243"/>
      <c r="Y184" s="243" t="str">
        <f>IF(_cuofeng6_month_day!A182="","",_cuofeng6_month_day!A182)</f>
        <v/>
      </c>
      <c r="Z184" s="243" t="str">
        <f>IF(_cuofeng6_month_day!B182="","",_cuofeng6_month_day!B182)</f>
        <v/>
      </c>
      <c r="AA184" s="91"/>
      <c r="AB184" s="91" t="e">
        <f>AA184*(1-$AL$3)*#REF!*$AL$4*(E184-D184)*24</f>
        <v>#REF!</v>
      </c>
      <c r="AC184" s="246">
        <f t="shared" si="56"/>
        <v>0</v>
      </c>
      <c r="AD184" s="246">
        <f t="shared" si="49"/>
        <v>0</v>
      </c>
      <c r="AE184" s="246">
        <f t="shared" si="50"/>
        <v>0</v>
      </c>
      <c r="AF184" s="91" t="e">
        <f>IF(OR($V184=#REF!,$V184=$AH$4),($AA183-$AA184)*(1-$AL$3)*(E184-D184)*24*#REF!*$AL$4,0)</f>
        <v>#REF!</v>
      </c>
    </row>
    <row r="185" ht="14.25" spans="1:32">
      <c r="A185" s="240">
        <f>A184</f>
        <v>43465</v>
      </c>
      <c r="B185" s="235">
        <v>0.333333333333333</v>
      </c>
      <c r="C185" s="236" t="s">
        <v>24</v>
      </c>
      <c r="D185" s="237">
        <f t="shared" si="52"/>
        <v>43465.3333333333</v>
      </c>
      <c r="E185" s="237">
        <f t="shared" si="53"/>
        <v>43465.5833333333</v>
      </c>
      <c r="F185" s="238" t="e">
        <f>SUMPRODUCT(('6烧主抽电耗'!$A$3:$A$96=$A185)*('6烧主抽电耗'!$D$3:$D$96=$C185),'6烧主抽电耗'!$E$3:$E$96)</f>
        <v>#VALUE!</v>
      </c>
      <c r="G185" s="237" t="e">
        <f t="shared" si="42"/>
        <v>#VALUE!</v>
      </c>
      <c r="H185" s="239"/>
      <c r="I185" s="239"/>
      <c r="J185" s="239" t="str">
        <f>IF(_cuofeng5_month_day!A183="","",_cuofeng5_month_day!A183)</f>
        <v/>
      </c>
      <c r="K185" s="239" t="str">
        <f>IF(_cuofeng5_month_day!B183="","",_cuofeng5_month_day!B183)</f>
        <v/>
      </c>
      <c r="L185" s="238">
        <f>IFERROR(SUMPRODUCT((_5shaozhuchou_month_day!$A$2:$A$899&gt;=D185)*(_5shaozhuchou_month_day!$A$2:$A$899&lt;E185),_5shaozhuchou_month_day!$Y$2:$Y$899)/SUMPRODUCT((_5shaozhuchou_month_day!$A$2:$A$899&gt;=D185)*(_5shaozhuchou_month_day!$A$2:$A$899&lt;E185)),0)</f>
        <v>0</v>
      </c>
      <c r="M185" s="238" t="e">
        <f>L185*(1-$AL$3)*#REF!*$AL$4*(E185-D185)*24</f>
        <v>#REF!</v>
      </c>
      <c r="N185" s="246">
        <f t="shared" si="54"/>
        <v>0</v>
      </c>
      <c r="O185" s="246">
        <f t="shared" si="51"/>
        <v>0</v>
      </c>
      <c r="P185" s="246">
        <f t="shared" si="55"/>
        <v>0</v>
      </c>
      <c r="Q185" s="91" t="e">
        <f>IF(OR($B185=#REF!,$B184=$AH$4),($L184-$L185)*(1-$AL$3)*(E185-D185)*24*#REF!*$AL$4,0)</f>
        <v>#REF!</v>
      </c>
      <c r="U185" s="240">
        <f t="shared" si="45"/>
        <v>43465</v>
      </c>
      <c r="V185" s="235">
        <f t="shared" si="46"/>
        <v>0.333333333333333</v>
      </c>
      <c r="W185" s="251"/>
      <c r="X185" s="252"/>
      <c r="Y185" s="243" t="str">
        <f>IF(_cuofeng6_month_day!A183="","",_cuofeng6_month_day!A183)</f>
        <v/>
      </c>
      <c r="Z185" s="243" t="str">
        <f>IF(_cuofeng6_month_day!B183="","",_cuofeng6_month_day!B183)</f>
        <v/>
      </c>
      <c r="AA185" s="91"/>
      <c r="AB185" s="91" t="e">
        <f>AA185*(1-$AL$3)*#REF!*$AL$4*(E185-D185)*24</f>
        <v>#REF!</v>
      </c>
      <c r="AC185" s="246">
        <f t="shared" si="56"/>
        <v>0</v>
      </c>
      <c r="AD185" s="246">
        <f t="shared" si="49"/>
        <v>0</v>
      </c>
      <c r="AE185" s="246">
        <f t="shared" si="50"/>
        <v>0</v>
      </c>
      <c r="AF185" s="91" t="e">
        <f>IF(OR($V185=#REF!,$V185=$AH$4),($AA184-$AA185)*(1-$AL$3)*(E185-D185)*24*#REF!*$AL$4,0)</f>
        <v>#REF!</v>
      </c>
    </row>
    <row r="186" ht="14.25" spans="1:32">
      <c r="A186" s="240">
        <f t="shared" si="48"/>
        <v>43465</v>
      </c>
      <c r="B186" s="235">
        <v>0.583333333333333</v>
      </c>
      <c r="C186" s="236" t="s">
        <v>25</v>
      </c>
      <c r="D186" s="237">
        <f t="shared" si="52"/>
        <v>43465.5833333333</v>
      </c>
      <c r="E186" s="237">
        <f t="shared" si="53"/>
        <v>43465.7083333333</v>
      </c>
      <c r="F186" s="238" t="e">
        <f>SUMPRODUCT(('6烧主抽电耗'!$A$3:$A$96=$A186)*('6烧主抽电耗'!$D$3:$D$96=$C186),'6烧主抽电耗'!$E$3:$E$96)</f>
        <v>#VALUE!</v>
      </c>
      <c r="G186" s="237" t="e">
        <f t="shared" si="42"/>
        <v>#VALUE!</v>
      </c>
      <c r="H186" s="239"/>
      <c r="I186" s="239"/>
      <c r="J186" s="239" t="str">
        <f>IF(_cuofeng5_month_day!A184="","",_cuofeng5_month_day!A184)</f>
        <v/>
      </c>
      <c r="K186" s="239" t="str">
        <f>IF(_cuofeng5_month_day!B184="","",_cuofeng5_month_day!B184)</f>
        <v/>
      </c>
      <c r="L186" s="238">
        <f>IFERROR(SUMPRODUCT((_5shaozhuchou_month_day!$A$2:$A$899&gt;=D186)*(_5shaozhuchou_month_day!$A$2:$A$899&lt;E186),_5shaozhuchou_month_day!$Y$2:$Y$899)/SUMPRODUCT((_5shaozhuchou_month_day!$A$2:$A$899&gt;=D186)*(_5shaozhuchou_month_day!$A$2:$A$899&lt;E186)),0)</f>
        <v>0</v>
      </c>
      <c r="M186" s="238" t="e">
        <f>L186*(1-$AL$3)*#REF!*$AL$4*(E186-D186)*24</f>
        <v>#REF!</v>
      </c>
      <c r="N186" s="246">
        <f t="shared" si="54"/>
        <v>0</v>
      </c>
      <c r="O186" s="246">
        <f t="shared" si="51"/>
        <v>0</v>
      </c>
      <c r="P186" s="246">
        <f t="shared" si="55"/>
        <v>0</v>
      </c>
      <c r="Q186" s="91" t="e">
        <f>IF(OR($B186=#REF!,$B185=$AH$4),($L185-$L186)*(1-$AL$3)*(E186-D186)*24*#REF!*$AL$4,0)</f>
        <v>#REF!</v>
      </c>
      <c r="U186" s="240">
        <f t="shared" si="45"/>
        <v>43465</v>
      </c>
      <c r="V186" s="235">
        <f t="shared" si="46"/>
        <v>0.583333333333333</v>
      </c>
      <c r="W186" s="243"/>
      <c r="X186" s="243"/>
      <c r="Y186" s="243" t="str">
        <f>IF(_cuofeng6_month_day!A184="","",_cuofeng6_month_day!A184)</f>
        <v/>
      </c>
      <c r="Z186" s="243" t="str">
        <f>IF(_cuofeng6_month_day!B184="","",_cuofeng6_month_day!B184)</f>
        <v/>
      </c>
      <c r="AA186" s="91"/>
      <c r="AB186" s="91" t="e">
        <f>AA186*(1-$AL$3)*#REF!*$AL$4*(E186-D186)*24</f>
        <v>#REF!</v>
      </c>
      <c r="AC186" s="246">
        <f t="shared" si="56"/>
        <v>0</v>
      </c>
      <c r="AD186" s="246">
        <f t="shared" si="49"/>
        <v>0</v>
      </c>
      <c r="AE186" s="246">
        <f t="shared" si="50"/>
        <v>0</v>
      </c>
      <c r="AF186" s="91" t="e">
        <f>IF(OR($V186=#REF!,$V186=$AH$4),($AA185-$AA186)*(1-$AL$3)*(E186-D186)*24*#REF!*$AL$4,0)</f>
        <v>#REF!</v>
      </c>
    </row>
    <row r="187" ht="14.25" spans="1:32">
      <c r="A187" s="240">
        <f t="shared" si="48"/>
        <v>43465</v>
      </c>
      <c r="B187" s="235">
        <v>0.708333333333333</v>
      </c>
      <c r="C187" s="236" t="s">
        <v>26</v>
      </c>
      <c r="D187" s="237">
        <f t="shared" si="52"/>
        <v>43465.7083333333</v>
      </c>
      <c r="E187" s="237">
        <f t="shared" si="53"/>
        <v>43465.7916666667</v>
      </c>
      <c r="F187" s="238" t="e">
        <f>SUMPRODUCT(('6烧主抽电耗'!$A$3:$A$96=$A187)*('6烧主抽电耗'!$D$3:$D$96=$C187),'6烧主抽电耗'!$E$3:$E$96)</f>
        <v>#VALUE!</v>
      </c>
      <c r="G187" s="237" t="e">
        <f t="shared" si="42"/>
        <v>#VALUE!</v>
      </c>
      <c r="H187" s="239"/>
      <c r="I187" s="239"/>
      <c r="J187" s="239" t="str">
        <f>IF(_cuofeng5_month_day!A185="","",_cuofeng5_month_day!A185)</f>
        <v/>
      </c>
      <c r="K187" s="239" t="str">
        <f>IF(_cuofeng5_month_day!B185="","",_cuofeng5_month_day!B185)</f>
        <v/>
      </c>
      <c r="L187" s="238">
        <f>IFERROR(SUMPRODUCT((_5shaozhuchou_month_day!$A$2:$A$899&gt;=D187)*(_5shaozhuchou_month_day!$A$2:$A$899&lt;E187),_5shaozhuchou_month_day!$Y$2:$Y$899)/SUMPRODUCT((_5shaozhuchou_month_day!$A$2:$A$899&gt;=D187)*(_5shaozhuchou_month_day!$A$2:$A$899&lt;E187)),0)</f>
        <v>0</v>
      </c>
      <c r="M187" s="238" t="e">
        <f>L187*(1-$AL$3)*#REF!*$AL$4*(E187-D187)*24</f>
        <v>#REF!</v>
      </c>
      <c r="N187" s="246">
        <f t="shared" si="54"/>
        <v>0</v>
      </c>
      <c r="O187" s="246">
        <f t="shared" si="51"/>
        <v>0</v>
      </c>
      <c r="P187" s="246">
        <f t="shared" si="55"/>
        <v>0</v>
      </c>
      <c r="Q187" s="91" t="e">
        <f>IF(OR($B187=#REF!,$B186=$AH$4),($L186-$L187)*(1-$AL$3)*(E187-D187)*24*#REF!*$AL$4,0)</f>
        <v>#REF!</v>
      </c>
      <c r="U187" s="240">
        <f t="shared" si="45"/>
        <v>43465</v>
      </c>
      <c r="V187" s="235">
        <f t="shared" si="46"/>
        <v>0.708333333333333</v>
      </c>
      <c r="W187" s="243"/>
      <c r="X187" s="243"/>
      <c r="Y187" s="243" t="str">
        <f>IF(_cuofeng6_month_day!A185="","",_cuofeng6_month_day!A185)</f>
        <v/>
      </c>
      <c r="Z187" s="243" t="str">
        <f>IF(_cuofeng6_month_day!B185="","",_cuofeng6_month_day!B185)</f>
        <v/>
      </c>
      <c r="AA187" s="91"/>
      <c r="AB187" s="91" t="e">
        <f>AA187*(1-$AL$3)*#REF!*$AL$4*(E187-D187)*24</f>
        <v>#REF!</v>
      </c>
      <c r="AC187" s="246">
        <f t="shared" si="56"/>
        <v>0</v>
      </c>
      <c r="AD187" s="246">
        <f t="shared" si="49"/>
        <v>0</v>
      </c>
      <c r="AE187" s="246">
        <f t="shared" si="50"/>
        <v>0</v>
      </c>
      <c r="AF187" s="91" t="e">
        <f>IF(OR($V187=#REF!,$V187=$AH$4),($AA186-$AA187)*(1-$AL$3)*(E187-D187)*24*#REF!*$AL$4,0)</f>
        <v>#REF!</v>
      </c>
    </row>
    <row r="188" ht="14.25" spans="1:32">
      <c r="A188" s="240">
        <f t="shared" si="48"/>
        <v>43465</v>
      </c>
      <c r="B188" s="235">
        <v>0.791666666666667</v>
      </c>
      <c r="C188" s="236" t="s">
        <v>26</v>
      </c>
      <c r="D188" s="237">
        <f t="shared" si="52"/>
        <v>43465.7916666667</v>
      </c>
      <c r="E188" s="237">
        <f t="shared" si="53"/>
        <v>43465.9166666667</v>
      </c>
      <c r="F188" s="238" t="e">
        <f>SUMPRODUCT(('6烧主抽电耗'!$A$3:$A$96=$A188)*('6烧主抽电耗'!$D$3:$D$96=$C188),'6烧主抽电耗'!$E$3:$E$96)</f>
        <v>#VALUE!</v>
      </c>
      <c r="G188" s="237" t="e">
        <f t="shared" si="42"/>
        <v>#VALUE!</v>
      </c>
      <c r="H188" s="239"/>
      <c r="I188" s="239"/>
      <c r="J188" s="239" t="str">
        <f>IF(_cuofeng5_month_day!A186="","",_cuofeng5_month_day!A186)</f>
        <v/>
      </c>
      <c r="K188" s="239" t="str">
        <f>IF(_cuofeng5_month_day!B186="","",_cuofeng5_month_day!B186)</f>
        <v/>
      </c>
      <c r="L188" s="238">
        <f>IFERROR(SUMPRODUCT((_5shaozhuchou_month_day!$A$2:$A$899&gt;=D188)*(_5shaozhuchou_month_day!$A$2:$A$899&lt;E188),_5shaozhuchou_month_day!$Y$2:$Y$899)/SUMPRODUCT((_5shaozhuchou_month_day!$A$2:$A$899&gt;=D188)*(_5shaozhuchou_month_day!$A$2:$A$899&lt;E188)),0)</f>
        <v>0</v>
      </c>
      <c r="M188" s="238" t="e">
        <f>L188*(1-$AL$3)*#REF!*$AL$4*(E188-D188)*24</f>
        <v>#REF!</v>
      </c>
      <c r="N188" s="246">
        <f t="shared" si="54"/>
        <v>0</v>
      </c>
      <c r="O188" s="246">
        <f t="shared" si="51"/>
        <v>0</v>
      </c>
      <c r="P188" s="246">
        <f t="shared" si="55"/>
        <v>0</v>
      </c>
      <c r="Q188" s="91" t="e">
        <f>IF(OR($B188=#REF!,$B187=$AH$4),($L187-$L188)*(1-$AL$3)*(E188-D188)*24*#REF!*$AL$4,0)</f>
        <v>#REF!</v>
      </c>
      <c r="U188" s="240">
        <f t="shared" si="45"/>
        <v>43465</v>
      </c>
      <c r="V188" s="235">
        <f t="shared" si="46"/>
        <v>0.791666666666667</v>
      </c>
      <c r="W188" s="243"/>
      <c r="X188" s="243"/>
      <c r="Y188" s="243" t="str">
        <f>IF(_cuofeng6_month_day!A186="","",_cuofeng6_month_day!A186)</f>
        <v/>
      </c>
      <c r="Z188" s="243" t="str">
        <f>IF(_cuofeng6_month_day!B186="","",_cuofeng6_month_day!B186)</f>
        <v/>
      </c>
      <c r="AA188" s="91"/>
      <c r="AB188" s="91" t="e">
        <f>AA188*(1-$AL$3)*#REF!*$AL$4*(E188-D188)*24</f>
        <v>#REF!</v>
      </c>
      <c r="AC188" s="246">
        <f t="shared" si="56"/>
        <v>0</v>
      </c>
      <c r="AD188" s="246">
        <f t="shared" si="49"/>
        <v>0</v>
      </c>
      <c r="AE188" s="246">
        <f t="shared" si="50"/>
        <v>0</v>
      </c>
      <c r="AF188" s="91" t="e">
        <f>IF(OR($V188=#REF!,$V188=$AH$4),($AA187-$AA188)*(1-$AL$3)*(E188-D188)*24*#REF!*$AL$4,0)</f>
        <v>#REF!</v>
      </c>
    </row>
    <row r="189" ht="14.25" spans="1:32">
      <c r="A189" s="242">
        <f t="shared" si="48"/>
        <v>43465</v>
      </c>
      <c r="B189" s="235">
        <v>0.916666666666667</v>
      </c>
      <c r="C189" s="236" t="s">
        <v>26</v>
      </c>
      <c r="D189" s="237">
        <f t="shared" si="52"/>
        <v>43465.9166666667</v>
      </c>
      <c r="E189" s="237">
        <f t="shared" si="53"/>
        <v>43466</v>
      </c>
      <c r="F189" s="238" t="e">
        <f>SUMPRODUCT(('6烧主抽电耗'!$A$3:$A$96=$A189)*('6烧主抽电耗'!$D$3:$D$96=$C189),'6烧主抽电耗'!$E$3:$E$96)</f>
        <v>#VALUE!</v>
      </c>
      <c r="G189" s="237" t="e">
        <f t="shared" si="42"/>
        <v>#VALUE!</v>
      </c>
      <c r="H189" s="239"/>
      <c r="I189" s="239"/>
      <c r="J189" s="239" t="str">
        <f>IF(_cuofeng5_month_day!A187="","",_cuofeng5_month_day!A187)</f>
        <v/>
      </c>
      <c r="K189" s="239" t="str">
        <f>IF(_cuofeng5_month_day!B187="","",_cuofeng5_month_day!B187)</f>
        <v/>
      </c>
      <c r="L189" s="238">
        <f>IFERROR(SUMPRODUCT((_5shaozhuchou_month_day!$A$2:$A$899&gt;=D189)*(_5shaozhuchou_month_day!$A$2:$A$899&lt;E189),_5shaozhuchou_month_day!$Y$2:$Y$899)/SUMPRODUCT((_5shaozhuchou_month_day!$A$2:$A$899&gt;=D189)*(_5shaozhuchou_month_day!$A$2:$A$899&lt;E189)),0)</f>
        <v>0</v>
      </c>
      <c r="M189" s="238" t="e">
        <f>L189*(1-$AL$3)*#REF!*$AL$4*(E189-D189)*24</f>
        <v>#REF!</v>
      </c>
      <c r="N189" s="246">
        <f t="shared" si="54"/>
        <v>0</v>
      </c>
      <c r="O189" s="246">
        <f t="shared" si="51"/>
        <v>0</v>
      </c>
      <c r="P189" s="246">
        <f t="shared" si="55"/>
        <v>0</v>
      </c>
      <c r="Q189" s="91" t="e">
        <f>IF(OR($B189=#REF!,$B188=$AH$4),($L188-$L189)*(1-$AL$3)*(E189-D189)*24*#REF!*$AL$4,0)</f>
        <v>#REF!</v>
      </c>
      <c r="U189" s="242">
        <f t="shared" si="45"/>
        <v>43465</v>
      </c>
      <c r="V189" s="235">
        <f t="shared" si="46"/>
        <v>0.916666666666667</v>
      </c>
      <c r="W189" s="243"/>
      <c r="X189" s="243"/>
      <c r="Y189" s="243" t="str">
        <f>IF(_cuofeng6_month_day!A187="","",_cuofeng6_month_day!A187)</f>
        <v/>
      </c>
      <c r="Z189" s="243" t="str">
        <f>IF(_cuofeng6_month_day!B187="","",_cuofeng6_month_day!B187)</f>
        <v/>
      </c>
      <c r="AA189" s="91"/>
      <c r="AB189" s="91" t="e">
        <f>AA189*(1-$AL$3)*#REF!*$AL$4*(E189-D189)*24</f>
        <v>#REF!</v>
      </c>
      <c r="AC189" s="246">
        <f t="shared" si="56"/>
        <v>0</v>
      </c>
      <c r="AD189" s="246">
        <f t="shared" si="49"/>
        <v>0</v>
      </c>
      <c r="AE189" s="246">
        <f t="shared" si="50"/>
        <v>0</v>
      </c>
      <c r="AF189" s="91" t="e">
        <f>IF(OR($V189=#REF!,$V189=$AH$4),($AA188-$AA189)*(1-$AL$3)*(E189-D189)*24*#REF!*$AL$4,0)</f>
        <v>#REF!</v>
      </c>
    </row>
    <row r="190" ht="14.25" spans="1:32">
      <c r="A190" s="140">
        <f>A184+1</f>
        <v>43466</v>
      </c>
      <c r="B190" s="235">
        <v>0</v>
      </c>
      <c r="C190" s="236" t="s">
        <v>24</v>
      </c>
      <c r="D190" s="237">
        <f t="shared" si="52"/>
        <v>43466</v>
      </c>
      <c r="E190" s="237">
        <f t="shared" si="53"/>
        <v>43466.3333333333</v>
      </c>
      <c r="F190" s="238" t="e">
        <f>SUMPRODUCT(('6烧主抽电耗'!$A$3:$A$96=$A190)*('6烧主抽电耗'!$D$3:$D$96=$C190),'6烧主抽电耗'!$E$3:$E$96)</f>
        <v>#VALUE!</v>
      </c>
      <c r="G190" s="237" t="e">
        <f t="shared" si="42"/>
        <v>#VALUE!</v>
      </c>
      <c r="H190" s="239"/>
      <c r="I190" s="239"/>
      <c r="J190" s="239" t="str">
        <f>IF(_cuofeng5_month_day!A188="","",_cuofeng5_month_day!A188)</f>
        <v/>
      </c>
      <c r="K190" s="239" t="str">
        <f>IF(_cuofeng5_month_day!B188="","",_cuofeng5_month_day!B188)</f>
        <v/>
      </c>
      <c r="L190" s="238"/>
      <c r="M190" s="238"/>
      <c r="N190" s="246"/>
      <c r="O190" s="246"/>
      <c r="P190" s="246"/>
      <c r="Q190" s="91" t="e">
        <f>IF(OR($B190=#REF!,$B189=$AH$4),($L189-$L190)*(1-$AL$3)*(E190-D190)*24*#REF!*$AL$4,0)</f>
        <v>#REF!</v>
      </c>
      <c r="U190" s="268">
        <f t="shared" si="45"/>
        <v>43466</v>
      </c>
      <c r="V190" s="235">
        <f t="shared" si="46"/>
        <v>0</v>
      </c>
      <c r="W190" s="251"/>
      <c r="X190" s="252"/>
      <c r="Y190" s="243" t="str">
        <f>IF(_cuofeng6_month_day!A188="","",_cuofeng6_month_day!A188)</f>
        <v/>
      </c>
      <c r="Z190" s="243" t="str">
        <f>IF(_cuofeng6_month_day!B188="","",_cuofeng6_month_day!B188)</f>
        <v/>
      </c>
      <c r="AA190" s="225"/>
      <c r="AB190" s="225"/>
      <c r="AC190" s="225"/>
      <c r="AD190" s="225"/>
      <c r="AE190" s="225"/>
      <c r="AF190" s="91" t="e">
        <f>IF(OR($V190=#REF!,$V190=$AH$4),($AA189-$AA190)*(1-$AL$3)*(E190-D190)*24*#REF!*$AL$4,0)</f>
        <v>#REF!</v>
      </c>
    </row>
    <row r="191" ht="14.25" spans="1:32">
      <c r="A191" s="140">
        <f>A185+1</f>
        <v>43466</v>
      </c>
      <c r="B191" s="235">
        <v>0.333333333333333</v>
      </c>
      <c r="C191" s="236" t="s">
        <v>24</v>
      </c>
      <c r="D191" s="237">
        <f t="shared" si="52"/>
        <v>43466.3333333333</v>
      </c>
      <c r="E191" s="237">
        <f t="shared" si="53"/>
        <v>0</v>
      </c>
      <c r="F191" s="238">
        <v>0</v>
      </c>
      <c r="G191" s="237" t="s">
        <v>55</v>
      </c>
      <c r="H191" s="225"/>
      <c r="I191" s="225"/>
      <c r="J191" s="225" t="str">
        <f>IF(_cuofeng5_month_day!A189="","",_cuofeng5_month_day!A189)</f>
        <v/>
      </c>
      <c r="K191" s="225" t="str">
        <f>IF(_cuofeng5_month_day!B189="","",_cuofeng5_month_day!B189)</f>
        <v/>
      </c>
      <c r="L191" s="225"/>
      <c r="M191" s="225"/>
      <c r="N191" s="225"/>
      <c r="O191" s="225"/>
      <c r="P191" s="225"/>
      <c r="U191" s="268">
        <f t="shared" si="45"/>
        <v>43466</v>
      </c>
      <c r="V191" s="235">
        <f t="shared" si="46"/>
        <v>0.333333333333333</v>
      </c>
      <c r="W191" s="253"/>
      <c r="X191" s="239"/>
      <c r="Y191" s="243" t="str">
        <f>IF(_cuofeng6_month_day!A189="","",_cuofeng6_month_day!A189)</f>
        <v/>
      </c>
      <c r="Z191" s="243" t="str">
        <f>IF(_cuofeng6_month_day!B189="","",_cuofeng6_month_day!B189)</f>
        <v/>
      </c>
      <c r="AA191" s="225"/>
      <c r="AB191" s="225"/>
      <c r="AC191" s="225"/>
      <c r="AD191" s="225"/>
      <c r="AE191" s="225"/>
      <c r="AF191" s="269"/>
    </row>
    <row r="192" ht="14.25" spans="1:2">
      <c r="A192"/>
      <c r="B192"/>
    </row>
    <row r="193" ht="14.25" spans="1:2">
      <c r="A193"/>
      <c r="B193"/>
    </row>
    <row r="194" ht="14.25" spans="1:2">
      <c r="A194"/>
      <c r="B194"/>
    </row>
    <row r="195" ht="14.25" spans="1:2">
      <c r="A195"/>
      <c r="B195"/>
    </row>
  </sheetData>
  <mergeCells count="8">
    <mergeCell ref="A1:P1"/>
    <mergeCell ref="U1:AE1"/>
    <mergeCell ref="H2:I2"/>
    <mergeCell ref="J2:K2"/>
    <mergeCell ref="N2:P2"/>
    <mergeCell ref="W2:X2"/>
    <mergeCell ref="Y2:Z2"/>
    <mergeCell ref="AC2:AE2"/>
  </mergeCells>
  <pageMargins left="0.699305555555556" right="0.699305555555556" top="0.75" bottom="0.75" header="0.3" footer="0.3"/>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4.25" outlineLevelCol="1"/>
  <sheetData>
    <row r="1" ht="49.5" spans="1:2">
      <c r="A1" s="226" t="s">
        <v>57</v>
      </c>
      <c r="B1" s="226" t="s">
        <v>58</v>
      </c>
    </row>
  </sheetData>
  <pageMargins left="0.75" right="0.75" top="1" bottom="1" header="0.509027777777778" footer="0.509027777777778"/>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4.25" outlineLevelCol="1"/>
  <sheetData>
    <row r="1" spans="1:2">
      <c r="A1" t="s">
        <v>59</v>
      </c>
      <c r="B1" t="s">
        <v>60</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7"/>
  <sheetViews>
    <sheetView workbookViewId="0">
      <pane ySplit="2" topLeftCell="A3" activePane="bottomLeft" state="frozen"/>
      <selection/>
      <selection pane="bottomLeft" activeCell="A1" sqref="A1:N1"/>
    </sheetView>
  </sheetViews>
  <sheetFormatPr defaultColWidth="9" defaultRowHeight="14.25"/>
  <cols>
    <col min="1" max="1" width="8.625" customWidth="1"/>
    <col min="2" max="2" width="6.875" customWidth="1"/>
    <col min="3" max="3" width="9.75" customWidth="1"/>
    <col min="4" max="4" width="5.5" customWidth="1"/>
    <col min="5" max="5" width="3.875" customWidth="1"/>
    <col min="6" max="6" width="5.125" customWidth="1"/>
    <col min="8" max="8" width="10.875" customWidth="1"/>
    <col min="9" max="11" width="12.375" customWidth="1"/>
    <col min="12" max="12" width="12.5" style="81" customWidth="1"/>
    <col min="13" max="13" width="13.875" style="81" customWidth="1"/>
    <col min="14" max="14" width="13.375" style="81" customWidth="1"/>
  </cols>
  <sheetData>
    <row r="1" ht="35.25" customHeight="1" spans="1:14">
      <c r="A1" s="217" t="s">
        <v>61</v>
      </c>
      <c r="B1" s="217"/>
      <c r="C1" s="217"/>
      <c r="D1" s="217"/>
      <c r="E1" s="217"/>
      <c r="F1" s="217"/>
      <c r="G1" s="217"/>
      <c r="H1" s="217"/>
      <c r="I1" s="217"/>
      <c r="J1" s="217"/>
      <c r="K1" s="217"/>
      <c r="L1" s="219"/>
      <c r="M1" s="219"/>
      <c r="N1" s="219"/>
    </row>
    <row r="2" ht="39.75" customHeight="1" spans="1:14">
      <c r="A2" s="136" t="s">
        <v>62</v>
      </c>
      <c r="B2" s="137"/>
      <c r="C2" s="137"/>
      <c r="D2" s="137" t="s">
        <v>13</v>
      </c>
      <c r="E2" s="137"/>
      <c r="F2" s="137" t="s">
        <v>14</v>
      </c>
      <c r="G2" s="148" t="s">
        <v>63</v>
      </c>
      <c r="H2" s="218" t="s">
        <v>64</v>
      </c>
      <c r="I2" s="220" t="s">
        <v>65</v>
      </c>
      <c r="J2" s="221" t="s">
        <v>66</v>
      </c>
      <c r="K2" s="221" t="s">
        <v>67</v>
      </c>
      <c r="L2" s="221" t="s">
        <v>68</v>
      </c>
      <c r="M2" s="222" t="s">
        <v>69</v>
      </c>
      <c r="N2" s="221" t="s">
        <v>70</v>
      </c>
    </row>
    <row r="3" spans="1:14">
      <c r="A3" s="140" t="str">
        <f>主抽数据!B3</f>
        <v/>
      </c>
      <c r="B3" s="141">
        <v>0</v>
      </c>
      <c r="C3" s="140" t="e">
        <f>A3+B3</f>
        <v>#VALUE!</v>
      </c>
      <c r="D3" s="140" t="s">
        <v>24</v>
      </c>
      <c r="E3" s="155">
        <f>'6烧主抽电耗'!E3</f>
        <v>2</v>
      </c>
      <c r="F3" s="140" t="str">
        <f>'6烧主抽电耗'!F3</f>
        <v>乙班</v>
      </c>
      <c r="G3" s="156">
        <f>'5烧主抽电耗'!I3+'6烧主抽电耗'!I3</f>
        <v>0</v>
      </c>
      <c r="H3" s="113" t="e">
        <f>'5烧主抽电耗'!M3+'6烧主抽电耗'!M3</f>
        <v>#VALUE!</v>
      </c>
      <c r="I3" s="113" t="e">
        <f>'5烧主抽电耗'!N3+'6烧主抽电耗'!N3</f>
        <v>#VALUE!</v>
      </c>
      <c r="J3" s="113">
        <f>主抽数据!AJ5</f>
        <v>0</v>
      </c>
      <c r="K3" s="113">
        <f>主抽数据!AM5</f>
        <v>0</v>
      </c>
      <c r="L3" s="113">
        <f>主抽数据!AJ5+主抽数据!AM5</f>
        <v>0</v>
      </c>
      <c r="M3" s="223" t="e">
        <f>'6烧主抽电耗'!V3+'5烧主抽电耗'!V3</f>
        <v>#VALUE!</v>
      </c>
      <c r="N3" s="224" t="e">
        <f>L3-M3</f>
        <v>#VALUE!</v>
      </c>
    </row>
    <row r="4" spans="1:14">
      <c r="A4" s="145" t="str">
        <f>A3</f>
        <v/>
      </c>
      <c r="B4" s="146">
        <v>0.333333333333333</v>
      </c>
      <c r="C4" s="145" t="e">
        <f t="shared" ref="C4:C67" si="0">A4+B4</f>
        <v>#VALUE!</v>
      </c>
      <c r="D4" s="145" t="s">
        <v>25</v>
      </c>
      <c r="E4" s="155">
        <f>'6烧主抽电耗'!E4</f>
        <v>3</v>
      </c>
      <c r="F4" s="140" t="str">
        <f>'6烧主抽电耗'!F4</f>
        <v>丙班</v>
      </c>
      <c r="G4" s="156">
        <f>'5烧主抽电耗'!I4+'6烧主抽电耗'!I4</f>
        <v>0</v>
      </c>
      <c r="H4" s="113" t="e">
        <f>'5烧主抽电耗'!M4+'6烧主抽电耗'!M4</f>
        <v>#VALUE!</v>
      </c>
      <c r="I4" s="113" t="e">
        <f>'5烧主抽电耗'!N4+'6烧主抽电耗'!N4</f>
        <v>#VALUE!</v>
      </c>
      <c r="J4" s="113">
        <f>主抽数据!AJ6</f>
        <v>0</v>
      </c>
      <c r="K4" s="113">
        <f>主抽数据!AM6</f>
        <v>0</v>
      </c>
      <c r="L4" s="113">
        <f>主抽数据!AJ6+主抽数据!AM6</f>
        <v>0</v>
      </c>
      <c r="M4" s="223" t="e">
        <f>'6烧主抽电耗'!V4+'5烧主抽电耗'!V4</f>
        <v>#VALUE!</v>
      </c>
      <c r="N4" s="224" t="e">
        <f t="shared" ref="N4:N67" si="1">L4-M4</f>
        <v>#VALUE!</v>
      </c>
    </row>
    <row r="5" spans="1:14">
      <c r="A5" s="145" t="str">
        <f>A4</f>
        <v/>
      </c>
      <c r="B5" s="146">
        <v>0.666666666666667</v>
      </c>
      <c r="C5" s="145" t="e">
        <f t="shared" si="0"/>
        <v>#VALUE!</v>
      </c>
      <c r="D5" s="145" t="s">
        <v>26</v>
      </c>
      <c r="E5" s="155">
        <f>'6烧主抽电耗'!E5</f>
        <v>4</v>
      </c>
      <c r="F5" s="140" t="str">
        <f>'6烧主抽电耗'!F5</f>
        <v>丁班</v>
      </c>
      <c r="G5" s="156">
        <f>'5烧主抽电耗'!I5+'6烧主抽电耗'!I5</f>
        <v>0</v>
      </c>
      <c r="H5" s="113" t="e">
        <f>'5烧主抽电耗'!M5+'6烧主抽电耗'!M5</f>
        <v>#VALUE!</v>
      </c>
      <c r="I5" s="113" t="e">
        <f>'5烧主抽电耗'!N5+'6烧主抽电耗'!N5</f>
        <v>#VALUE!</v>
      </c>
      <c r="J5" s="113">
        <f>主抽数据!AJ7</f>
        <v>0</v>
      </c>
      <c r="K5" s="113">
        <f>主抽数据!AM7</f>
        <v>0</v>
      </c>
      <c r="L5" s="113">
        <f>主抽数据!AJ7+主抽数据!AM7</f>
        <v>0</v>
      </c>
      <c r="M5" s="223" t="e">
        <f>'6烧主抽电耗'!V5+'5烧主抽电耗'!V5</f>
        <v>#VALUE!</v>
      </c>
      <c r="N5" s="224" t="e">
        <f t="shared" si="1"/>
        <v>#VALUE!</v>
      </c>
    </row>
    <row r="6" spans="1:14">
      <c r="A6" s="145" t="e">
        <f>A3+1</f>
        <v>#VALUE!</v>
      </c>
      <c r="B6" s="146">
        <f>B3</f>
        <v>0</v>
      </c>
      <c r="C6" s="145" t="e">
        <f t="shared" si="0"/>
        <v>#VALUE!</v>
      </c>
      <c r="D6" s="146" t="str">
        <f>D3</f>
        <v>夜班</v>
      </c>
      <c r="E6" s="155">
        <f>'6烧主抽电耗'!E6</f>
        <v>1</v>
      </c>
      <c r="F6" s="140" t="str">
        <f>'6烧主抽电耗'!F6</f>
        <v>甲班</v>
      </c>
      <c r="G6" s="156">
        <f>'5烧主抽电耗'!I6+'6烧主抽电耗'!I6</f>
        <v>0</v>
      </c>
      <c r="H6" s="113" t="e">
        <f>'5烧主抽电耗'!M6+'6烧主抽电耗'!M6</f>
        <v>#VALUE!</v>
      </c>
      <c r="I6" s="113" t="e">
        <f>'5烧主抽电耗'!N6+'6烧主抽电耗'!N6</f>
        <v>#VALUE!</v>
      </c>
      <c r="J6" s="113">
        <f>主抽数据!AJ8</f>
        <v>0</v>
      </c>
      <c r="K6" s="113">
        <f>主抽数据!AM8</f>
        <v>0</v>
      </c>
      <c r="L6" s="113">
        <f>主抽数据!AJ8+主抽数据!AM8</f>
        <v>0</v>
      </c>
      <c r="M6" s="223" t="e">
        <f>'6烧主抽电耗'!V6+'5烧主抽电耗'!V6</f>
        <v>#VALUE!</v>
      </c>
      <c r="N6" s="224" t="e">
        <f t="shared" si="1"/>
        <v>#VALUE!</v>
      </c>
    </row>
    <row r="7" spans="1:14">
      <c r="A7" s="145" t="e">
        <f t="shared" ref="A7:A70" si="2">A4+1</f>
        <v>#VALUE!</v>
      </c>
      <c r="B7" s="146">
        <f t="shared" ref="B7:B70" si="3">B4</f>
        <v>0.333333333333333</v>
      </c>
      <c r="C7" s="145" t="e">
        <f t="shared" si="0"/>
        <v>#VALUE!</v>
      </c>
      <c r="D7" s="146" t="str">
        <f t="shared" ref="D7:D70" si="4">D4</f>
        <v>白班</v>
      </c>
      <c r="E7" s="155">
        <f>'6烧主抽电耗'!E7</f>
        <v>2</v>
      </c>
      <c r="F7" s="140" t="str">
        <f>'6烧主抽电耗'!F7</f>
        <v>乙班</v>
      </c>
      <c r="G7" s="156">
        <f>'5烧主抽电耗'!I7+'6烧主抽电耗'!I7</f>
        <v>0</v>
      </c>
      <c r="H7" s="113" t="e">
        <f>'5烧主抽电耗'!M7+'6烧主抽电耗'!M7</f>
        <v>#VALUE!</v>
      </c>
      <c r="I7" s="113" t="e">
        <f>'5烧主抽电耗'!N7+'6烧主抽电耗'!N7</f>
        <v>#VALUE!</v>
      </c>
      <c r="J7" s="113">
        <f>主抽数据!AJ9</f>
        <v>0</v>
      </c>
      <c r="K7" s="113">
        <f>主抽数据!AM9</f>
        <v>0</v>
      </c>
      <c r="L7" s="113">
        <f>主抽数据!AJ9+主抽数据!AM9</f>
        <v>0</v>
      </c>
      <c r="M7" s="223" t="e">
        <f>'6烧主抽电耗'!V7+'5烧主抽电耗'!V7</f>
        <v>#VALUE!</v>
      </c>
      <c r="N7" s="224" t="e">
        <f t="shared" si="1"/>
        <v>#VALUE!</v>
      </c>
    </row>
    <row r="8" spans="1:14">
      <c r="A8" s="145" t="e">
        <f t="shared" si="2"/>
        <v>#VALUE!</v>
      </c>
      <c r="B8" s="146">
        <f t="shared" si="3"/>
        <v>0.666666666666667</v>
      </c>
      <c r="C8" s="145" t="e">
        <f t="shared" si="0"/>
        <v>#VALUE!</v>
      </c>
      <c r="D8" s="146" t="str">
        <f t="shared" si="4"/>
        <v>中班</v>
      </c>
      <c r="E8" s="155">
        <f>'6烧主抽电耗'!E8</f>
        <v>3</v>
      </c>
      <c r="F8" s="140" t="str">
        <f>'6烧主抽电耗'!F8</f>
        <v>丙班</v>
      </c>
      <c r="G8" s="156">
        <f>'5烧主抽电耗'!I8+'6烧主抽电耗'!I8</f>
        <v>0</v>
      </c>
      <c r="H8" s="113" t="e">
        <f>'5烧主抽电耗'!M8+'6烧主抽电耗'!M8</f>
        <v>#VALUE!</v>
      </c>
      <c r="I8" s="113" t="e">
        <f>'5烧主抽电耗'!N8+'6烧主抽电耗'!N8</f>
        <v>#VALUE!</v>
      </c>
      <c r="J8" s="113">
        <f>主抽数据!AJ10</f>
        <v>0</v>
      </c>
      <c r="K8" s="113">
        <f>主抽数据!AM10</f>
        <v>0</v>
      </c>
      <c r="L8" s="113">
        <f>主抽数据!AJ10+主抽数据!AM10</f>
        <v>0</v>
      </c>
      <c r="M8" s="223" t="e">
        <f>'6烧主抽电耗'!V8+'5烧主抽电耗'!V8</f>
        <v>#VALUE!</v>
      </c>
      <c r="N8" s="224" t="e">
        <f t="shared" si="1"/>
        <v>#VALUE!</v>
      </c>
    </row>
    <row r="9" spans="1:14">
      <c r="A9" s="145" t="e">
        <f t="shared" si="2"/>
        <v>#VALUE!</v>
      </c>
      <c r="B9" s="146">
        <f t="shared" si="3"/>
        <v>0</v>
      </c>
      <c r="C9" s="145" t="e">
        <f t="shared" si="0"/>
        <v>#VALUE!</v>
      </c>
      <c r="D9" s="146" t="str">
        <f t="shared" si="4"/>
        <v>夜班</v>
      </c>
      <c r="E9" s="155">
        <f>'6烧主抽电耗'!E9</f>
        <v>1</v>
      </c>
      <c r="F9" s="140" t="str">
        <f>'6烧主抽电耗'!F9</f>
        <v>甲班</v>
      </c>
      <c r="G9" s="156">
        <f>'5烧主抽电耗'!I9+'6烧主抽电耗'!I9</f>
        <v>0</v>
      </c>
      <c r="H9" s="113" t="e">
        <f>'5烧主抽电耗'!M9+'6烧主抽电耗'!M9</f>
        <v>#VALUE!</v>
      </c>
      <c r="I9" s="113" t="e">
        <f>'5烧主抽电耗'!N9+'6烧主抽电耗'!N9</f>
        <v>#VALUE!</v>
      </c>
      <c r="J9" s="113">
        <f>主抽数据!AJ11</f>
        <v>0</v>
      </c>
      <c r="K9" s="113">
        <f>主抽数据!AM11</f>
        <v>0</v>
      </c>
      <c r="L9" s="113">
        <f>主抽数据!AJ11+主抽数据!AM11</f>
        <v>0</v>
      </c>
      <c r="M9" s="223" t="e">
        <f>'6烧主抽电耗'!V9+'5烧主抽电耗'!V9</f>
        <v>#VALUE!</v>
      </c>
      <c r="N9" s="224" t="e">
        <f t="shared" si="1"/>
        <v>#VALUE!</v>
      </c>
    </row>
    <row r="10" spans="1:14">
      <c r="A10" s="145" t="e">
        <f t="shared" si="2"/>
        <v>#VALUE!</v>
      </c>
      <c r="B10" s="146">
        <f t="shared" si="3"/>
        <v>0.333333333333333</v>
      </c>
      <c r="C10" s="145" t="e">
        <f t="shared" si="0"/>
        <v>#VALUE!</v>
      </c>
      <c r="D10" s="146" t="str">
        <f t="shared" si="4"/>
        <v>白班</v>
      </c>
      <c r="E10" s="155">
        <f>'6烧主抽电耗'!E10</f>
        <v>2</v>
      </c>
      <c r="F10" s="140" t="str">
        <f>'6烧主抽电耗'!F10</f>
        <v>乙班</v>
      </c>
      <c r="G10" s="156">
        <f>'5烧主抽电耗'!I10+'6烧主抽电耗'!I10</f>
        <v>0</v>
      </c>
      <c r="H10" s="113" t="e">
        <f>'5烧主抽电耗'!M10+'6烧主抽电耗'!M10</f>
        <v>#VALUE!</v>
      </c>
      <c r="I10" s="113" t="e">
        <f>'5烧主抽电耗'!N10+'6烧主抽电耗'!N10</f>
        <v>#VALUE!</v>
      </c>
      <c r="J10" s="113">
        <f>主抽数据!AJ12</f>
        <v>0</v>
      </c>
      <c r="K10" s="113">
        <f>主抽数据!AM12</f>
        <v>0</v>
      </c>
      <c r="L10" s="113">
        <f>主抽数据!AJ12+主抽数据!AM12</f>
        <v>0</v>
      </c>
      <c r="M10" s="223" t="e">
        <f>'6烧主抽电耗'!V10+'5烧主抽电耗'!V10</f>
        <v>#VALUE!</v>
      </c>
      <c r="N10" s="224" t="e">
        <f t="shared" si="1"/>
        <v>#VALUE!</v>
      </c>
    </row>
    <row r="11" spans="1:14">
      <c r="A11" s="145" t="e">
        <f t="shared" si="2"/>
        <v>#VALUE!</v>
      </c>
      <c r="B11" s="146">
        <f t="shared" si="3"/>
        <v>0.666666666666667</v>
      </c>
      <c r="C11" s="145" t="e">
        <f t="shared" si="0"/>
        <v>#VALUE!</v>
      </c>
      <c r="D11" s="146" t="str">
        <f t="shared" si="4"/>
        <v>中班</v>
      </c>
      <c r="E11" s="155">
        <f>'6烧主抽电耗'!E11</f>
        <v>3</v>
      </c>
      <c r="F11" s="140" t="str">
        <f>'6烧主抽电耗'!F11</f>
        <v>丙班</v>
      </c>
      <c r="G11" s="156">
        <f>'5烧主抽电耗'!I11+'6烧主抽电耗'!I11</f>
        <v>0</v>
      </c>
      <c r="H11" s="113" t="e">
        <f>'5烧主抽电耗'!M11+'6烧主抽电耗'!M11</f>
        <v>#VALUE!</v>
      </c>
      <c r="I11" s="113" t="e">
        <f>'5烧主抽电耗'!N11+'6烧主抽电耗'!N11</f>
        <v>#VALUE!</v>
      </c>
      <c r="J11" s="113">
        <f>主抽数据!AJ13</f>
        <v>0</v>
      </c>
      <c r="K11" s="113">
        <f>主抽数据!AM13</f>
        <v>0</v>
      </c>
      <c r="L11" s="113">
        <f>主抽数据!AJ13+主抽数据!AM13</f>
        <v>0</v>
      </c>
      <c r="M11" s="223" t="e">
        <f>'6烧主抽电耗'!V11+'5烧主抽电耗'!V11</f>
        <v>#VALUE!</v>
      </c>
      <c r="N11" s="224" t="e">
        <f t="shared" si="1"/>
        <v>#VALUE!</v>
      </c>
    </row>
    <row r="12" spans="1:14">
      <c r="A12" s="145" t="e">
        <f t="shared" si="2"/>
        <v>#VALUE!</v>
      </c>
      <c r="B12" s="146">
        <f t="shared" si="3"/>
        <v>0</v>
      </c>
      <c r="C12" s="145" t="e">
        <f t="shared" si="0"/>
        <v>#VALUE!</v>
      </c>
      <c r="D12" s="146" t="str">
        <f t="shared" si="4"/>
        <v>夜班</v>
      </c>
      <c r="E12" s="155">
        <f>'6烧主抽电耗'!E12</f>
        <v>4</v>
      </c>
      <c r="F12" s="140" t="str">
        <f>'6烧主抽电耗'!F12</f>
        <v>丁班</v>
      </c>
      <c r="G12" s="156">
        <f>'5烧主抽电耗'!I12+'6烧主抽电耗'!I12</f>
        <v>0</v>
      </c>
      <c r="H12" s="113" t="e">
        <f>'5烧主抽电耗'!M12+'6烧主抽电耗'!M12</f>
        <v>#VALUE!</v>
      </c>
      <c r="I12" s="113" t="e">
        <f>'5烧主抽电耗'!N12+'6烧主抽电耗'!N12</f>
        <v>#VALUE!</v>
      </c>
      <c r="J12" s="113">
        <f>主抽数据!AJ14</f>
        <v>0</v>
      </c>
      <c r="K12" s="113">
        <f>主抽数据!AM14</f>
        <v>0</v>
      </c>
      <c r="L12" s="113">
        <f>主抽数据!AJ14+主抽数据!AM14</f>
        <v>0</v>
      </c>
      <c r="M12" s="223" t="e">
        <f>'6烧主抽电耗'!V12+'5烧主抽电耗'!V12</f>
        <v>#VALUE!</v>
      </c>
      <c r="N12" s="224" t="e">
        <f t="shared" si="1"/>
        <v>#VALUE!</v>
      </c>
    </row>
    <row r="13" spans="1:14">
      <c r="A13" s="145" t="e">
        <f t="shared" si="2"/>
        <v>#VALUE!</v>
      </c>
      <c r="B13" s="146">
        <f t="shared" si="3"/>
        <v>0.333333333333333</v>
      </c>
      <c r="C13" s="145" t="e">
        <f t="shared" si="0"/>
        <v>#VALUE!</v>
      </c>
      <c r="D13" s="146" t="str">
        <f t="shared" si="4"/>
        <v>白班</v>
      </c>
      <c r="E13" s="155">
        <f>'6烧主抽电耗'!E13</f>
        <v>1</v>
      </c>
      <c r="F13" s="140" t="str">
        <f>'6烧主抽电耗'!F13</f>
        <v>甲班</v>
      </c>
      <c r="G13" s="156">
        <f>'5烧主抽电耗'!I13+'6烧主抽电耗'!I13</f>
        <v>0</v>
      </c>
      <c r="H13" s="113" t="e">
        <f>'5烧主抽电耗'!M13+'6烧主抽电耗'!M13</f>
        <v>#VALUE!</v>
      </c>
      <c r="I13" s="113" t="e">
        <f>'5烧主抽电耗'!N13+'6烧主抽电耗'!N13</f>
        <v>#VALUE!</v>
      </c>
      <c r="J13" s="113">
        <f>主抽数据!AJ15</f>
        <v>0</v>
      </c>
      <c r="K13" s="113">
        <f>主抽数据!AM15</f>
        <v>0</v>
      </c>
      <c r="L13" s="113">
        <f>主抽数据!AJ15+主抽数据!AM15</f>
        <v>0</v>
      </c>
      <c r="M13" s="223" t="e">
        <f>'6烧主抽电耗'!V13+'5烧主抽电耗'!V13</f>
        <v>#VALUE!</v>
      </c>
      <c r="N13" s="224" t="e">
        <f t="shared" si="1"/>
        <v>#VALUE!</v>
      </c>
    </row>
    <row r="14" spans="1:14">
      <c r="A14" s="145" t="e">
        <f t="shared" si="2"/>
        <v>#VALUE!</v>
      </c>
      <c r="B14" s="146">
        <f t="shared" si="3"/>
        <v>0.666666666666667</v>
      </c>
      <c r="C14" s="145" t="e">
        <f t="shared" si="0"/>
        <v>#VALUE!</v>
      </c>
      <c r="D14" s="146" t="str">
        <f t="shared" si="4"/>
        <v>中班</v>
      </c>
      <c r="E14" s="155">
        <f>'6烧主抽电耗'!E14</f>
        <v>2</v>
      </c>
      <c r="F14" s="140" t="str">
        <f>'6烧主抽电耗'!F14</f>
        <v>乙班</v>
      </c>
      <c r="G14" s="156">
        <f>'5烧主抽电耗'!I14+'6烧主抽电耗'!I14</f>
        <v>0</v>
      </c>
      <c r="H14" s="113" t="e">
        <f>'5烧主抽电耗'!M14+'6烧主抽电耗'!M14</f>
        <v>#VALUE!</v>
      </c>
      <c r="I14" s="113" t="e">
        <f>'5烧主抽电耗'!N14+'6烧主抽电耗'!N14</f>
        <v>#VALUE!</v>
      </c>
      <c r="J14" s="113">
        <f>主抽数据!AJ16</f>
        <v>0</v>
      </c>
      <c r="K14" s="113">
        <f>主抽数据!AM16</f>
        <v>0</v>
      </c>
      <c r="L14" s="113">
        <f>主抽数据!AJ16+主抽数据!AM16</f>
        <v>0</v>
      </c>
      <c r="M14" s="223" t="e">
        <f>'6烧主抽电耗'!V14+'5烧主抽电耗'!V14</f>
        <v>#VALUE!</v>
      </c>
      <c r="N14" s="224" t="e">
        <f t="shared" si="1"/>
        <v>#VALUE!</v>
      </c>
    </row>
    <row r="15" spans="1:14">
      <c r="A15" s="145" t="e">
        <f t="shared" si="2"/>
        <v>#VALUE!</v>
      </c>
      <c r="B15" s="146">
        <f t="shared" si="3"/>
        <v>0</v>
      </c>
      <c r="C15" s="145" t="e">
        <f t="shared" si="0"/>
        <v>#VALUE!</v>
      </c>
      <c r="D15" s="146" t="str">
        <f t="shared" si="4"/>
        <v>夜班</v>
      </c>
      <c r="E15" s="155">
        <f>'6烧主抽电耗'!E15</f>
        <v>4</v>
      </c>
      <c r="F15" s="140" t="str">
        <f>'6烧主抽电耗'!F15</f>
        <v>丁班</v>
      </c>
      <c r="G15" s="156">
        <f>'5烧主抽电耗'!I15+'6烧主抽电耗'!I15</f>
        <v>0</v>
      </c>
      <c r="H15" s="113" t="e">
        <f>'5烧主抽电耗'!M15+'6烧主抽电耗'!M15</f>
        <v>#VALUE!</v>
      </c>
      <c r="I15" s="113" t="e">
        <f>'5烧主抽电耗'!N15+'6烧主抽电耗'!N15</f>
        <v>#VALUE!</v>
      </c>
      <c r="J15" s="113">
        <f>主抽数据!AJ17</f>
        <v>0</v>
      </c>
      <c r="K15" s="113">
        <f>主抽数据!AM17</f>
        <v>0</v>
      </c>
      <c r="L15" s="113">
        <f>主抽数据!AJ17+主抽数据!AM17</f>
        <v>0</v>
      </c>
      <c r="M15" s="223" t="e">
        <f>'6烧主抽电耗'!V15+'5烧主抽电耗'!V15</f>
        <v>#VALUE!</v>
      </c>
      <c r="N15" s="224" t="e">
        <f t="shared" si="1"/>
        <v>#VALUE!</v>
      </c>
    </row>
    <row r="16" spans="1:14">
      <c r="A16" s="145" t="e">
        <f t="shared" si="2"/>
        <v>#VALUE!</v>
      </c>
      <c r="B16" s="146">
        <f t="shared" si="3"/>
        <v>0.333333333333333</v>
      </c>
      <c r="C16" s="145" t="e">
        <f t="shared" si="0"/>
        <v>#VALUE!</v>
      </c>
      <c r="D16" s="146" t="str">
        <f t="shared" si="4"/>
        <v>白班</v>
      </c>
      <c r="E16" s="155">
        <f>'6烧主抽电耗'!E16</f>
        <v>1</v>
      </c>
      <c r="F16" s="140" t="str">
        <f>'6烧主抽电耗'!F16</f>
        <v>甲班</v>
      </c>
      <c r="G16" s="156">
        <f>'5烧主抽电耗'!I16+'6烧主抽电耗'!I16</f>
        <v>0</v>
      </c>
      <c r="H16" s="113" t="e">
        <f>'5烧主抽电耗'!M16+'6烧主抽电耗'!M16</f>
        <v>#VALUE!</v>
      </c>
      <c r="I16" s="113" t="e">
        <f>'5烧主抽电耗'!N16+'6烧主抽电耗'!N16</f>
        <v>#VALUE!</v>
      </c>
      <c r="J16" s="113">
        <f>主抽数据!AJ18</f>
        <v>0</v>
      </c>
      <c r="K16" s="113">
        <f>主抽数据!AM18</f>
        <v>0</v>
      </c>
      <c r="L16" s="113">
        <f>主抽数据!AJ18+主抽数据!AM18</f>
        <v>0</v>
      </c>
      <c r="M16" s="223" t="e">
        <f>'6烧主抽电耗'!V16+'5烧主抽电耗'!V16</f>
        <v>#VALUE!</v>
      </c>
      <c r="N16" s="224" t="e">
        <f t="shared" si="1"/>
        <v>#VALUE!</v>
      </c>
    </row>
    <row r="17" spans="1:14">
      <c r="A17" s="145" t="e">
        <f t="shared" si="2"/>
        <v>#VALUE!</v>
      </c>
      <c r="B17" s="146">
        <f t="shared" si="3"/>
        <v>0.666666666666667</v>
      </c>
      <c r="C17" s="145" t="e">
        <f t="shared" si="0"/>
        <v>#VALUE!</v>
      </c>
      <c r="D17" s="146" t="str">
        <f t="shared" si="4"/>
        <v>中班</v>
      </c>
      <c r="E17" s="155">
        <f>'6烧主抽电耗'!E17</f>
        <v>2</v>
      </c>
      <c r="F17" s="140" t="str">
        <f>'6烧主抽电耗'!F17</f>
        <v>乙班</v>
      </c>
      <c r="G17" s="156">
        <f>'5烧主抽电耗'!I17+'6烧主抽电耗'!I17</f>
        <v>0</v>
      </c>
      <c r="H17" s="113" t="e">
        <f>'5烧主抽电耗'!M17+'6烧主抽电耗'!M17</f>
        <v>#VALUE!</v>
      </c>
      <c r="I17" s="113" t="e">
        <f>'5烧主抽电耗'!N17+'6烧主抽电耗'!N17</f>
        <v>#VALUE!</v>
      </c>
      <c r="J17" s="113">
        <f>主抽数据!AJ19</f>
        <v>0</v>
      </c>
      <c r="K17" s="113">
        <f>主抽数据!AM19</f>
        <v>0</v>
      </c>
      <c r="L17" s="113">
        <f>主抽数据!AJ19+主抽数据!AM19</f>
        <v>0</v>
      </c>
      <c r="M17" s="223" t="e">
        <f>'6烧主抽电耗'!V17+'5烧主抽电耗'!V17</f>
        <v>#VALUE!</v>
      </c>
      <c r="N17" s="224" t="e">
        <f t="shared" si="1"/>
        <v>#VALUE!</v>
      </c>
    </row>
    <row r="18" spans="1:14">
      <c r="A18" s="145" t="e">
        <f t="shared" si="2"/>
        <v>#VALUE!</v>
      </c>
      <c r="B18" s="146">
        <f t="shared" si="3"/>
        <v>0</v>
      </c>
      <c r="C18" s="145" t="e">
        <f t="shared" si="0"/>
        <v>#VALUE!</v>
      </c>
      <c r="D18" s="146" t="str">
        <f t="shared" si="4"/>
        <v>夜班</v>
      </c>
      <c r="E18" s="155">
        <f>'6烧主抽电耗'!E18</f>
        <v>3</v>
      </c>
      <c r="F18" s="140" t="str">
        <f>'6烧主抽电耗'!F18</f>
        <v>丙班</v>
      </c>
      <c r="G18" s="156">
        <f>'5烧主抽电耗'!I18+'6烧主抽电耗'!I18</f>
        <v>0</v>
      </c>
      <c r="H18" s="113" t="e">
        <f>'5烧主抽电耗'!M18+'6烧主抽电耗'!M18</f>
        <v>#VALUE!</v>
      </c>
      <c r="I18" s="113" t="e">
        <f>'5烧主抽电耗'!N18+'6烧主抽电耗'!N18</f>
        <v>#VALUE!</v>
      </c>
      <c r="J18" s="113">
        <f>主抽数据!AJ20</f>
        <v>0</v>
      </c>
      <c r="K18" s="113">
        <f>主抽数据!AM20</f>
        <v>0</v>
      </c>
      <c r="L18" s="113">
        <f>主抽数据!AJ20+主抽数据!AM20</f>
        <v>0</v>
      </c>
      <c r="M18" s="223" t="e">
        <f>'6烧主抽电耗'!V18+'5烧主抽电耗'!V18</f>
        <v>#VALUE!</v>
      </c>
      <c r="N18" s="224" t="e">
        <f t="shared" si="1"/>
        <v>#VALUE!</v>
      </c>
    </row>
    <row r="19" spans="1:14">
      <c r="A19" s="145" t="e">
        <f t="shared" si="2"/>
        <v>#VALUE!</v>
      </c>
      <c r="B19" s="146">
        <f t="shared" si="3"/>
        <v>0.333333333333333</v>
      </c>
      <c r="C19" s="145" t="e">
        <f t="shared" si="0"/>
        <v>#VALUE!</v>
      </c>
      <c r="D19" s="146" t="str">
        <f t="shared" si="4"/>
        <v>白班</v>
      </c>
      <c r="E19" s="155">
        <f>'6烧主抽电耗'!E19</f>
        <v>4</v>
      </c>
      <c r="F19" s="140" t="str">
        <f>'6烧主抽电耗'!F19</f>
        <v>丁班</v>
      </c>
      <c r="G19" s="156">
        <f>'5烧主抽电耗'!I19+'6烧主抽电耗'!I19</f>
        <v>0</v>
      </c>
      <c r="H19" s="113" t="e">
        <f>'5烧主抽电耗'!M19+'6烧主抽电耗'!M19</f>
        <v>#VALUE!</v>
      </c>
      <c r="I19" s="113" t="e">
        <f>'5烧主抽电耗'!N19+'6烧主抽电耗'!N19</f>
        <v>#VALUE!</v>
      </c>
      <c r="J19" s="113">
        <f>主抽数据!AJ21</f>
        <v>0</v>
      </c>
      <c r="K19" s="113">
        <f>主抽数据!AM21</f>
        <v>0</v>
      </c>
      <c r="L19" s="113">
        <f>主抽数据!AJ21+主抽数据!AM21</f>
        <v>0</v>
      </c>
      <c r="M19" s="223" t="e">
        <f>'6烧主抽电耗'!V19+'5烧主抽电耗'!V19</f>
        <v>#VALUE!</v>
      </c>
      <c r="N19" s="224" t="e">
        <f t="shared" si="1"/>
        <v>#VALUE!</v>
      </c>
    </row>
    <row r="20" spans="1:14">
      <c r="A20" s="145" t="e">
        <f t="shared" si="2"/>
        <v>#VALUE!</v>
      </c>
      <c r="B20" s="146">
        <f t="shared" si="3"/>
        <v>0.666666666666667</v>
      </c>
      <c r="C20" s="145" t="e">
        <f t="shared" si="0"/>
        <v>#VALUE!</v>
      </c>
      <c r="D20" s="146" t="str">
        <f t="shared" si="4"/>
        <v>中班</v>
      </c>
      <c r="E20" s="155">
        <f>'6烧主抽电耗'!E20</f>
        <v>1</v>
      </c>
      <c r="F20" s="140" t="str">
        <f>'6烧主抽电耗'!F20</f>
        <v>甲班</v>
      </c>
      <c r="G20" s="156">
        <f>'5烧主抽电耗'!I20+'6烧主抽电耗'!I20</f>
        <v>0</v>
      </c>
      <c r="H20" s="113" t="e">
        <f>'5烧主抽电耗'!M20+'6烧主抽电耗'!M20</f>
        <v>#VALUE!</v>
      </c>
      <c r="I20" s="113" t="e">
        <f>'5烧主抽电耗'!N20+'6烧主抽电耗'!N20</f>
        <v>#VALUE!</v>
      </c>
      <c r="J20" s="113">
        <f>主抽数据!AJ22</f>
        <v>0</v>
      </c>
      <c r="K20" s="113">
        <f>主抽数据!AM22</f>
        <v>0</v>
      </c>
      <c r="L20" s="113">
        <f>主抽数据!AJ22+主抽数据!AM22</f>
        <v>0</v>
      </c>
      <c r="M20" s="223" t="e">
        <f>'6烧主抽电耗'!V20+'5烧主抽电耗'!V20</f>
        <v>#VALUE!</v>
      </c>
      <c r="N20" s="224" t="e">
        <f t="shared" si="1"/>
        <v>#VALUE!</v>
      </c>
    </row>
    <row r="21" spans="1:14">
      <c r="A21" s="145" t="e">
        <f t="shared" si="2"/>
        <v>#VALUE!</v>
      </c>
      <c r="B21" s="146">
        <f t="shared" si="3"/>
        <v>0</v>
      </c>
      <c r="C21" s="145" t="e">
        <f t="shared" si="0"/>
        <v>#VALUE!</v>
      </c>
      <c r="D21" s="146" t="str">
        <f t="shared" si="4"/>
        <v>夜班</v>
      </c>
      <c r="E21" s="155">
        <f>'6烧主抽电耗'!E21</f>
        <v>3</v>
      </c>
      <c r="F21" s="140" t="str">
        <f>'6烧主抽电耗'!F21</f>
        <v>丙班</v>
      </c>
      <c r="G21" s="156">
        <f>'5烧主抽电耗'!I21+'6烧主抽电耗'!I21</f>
        <v>0</v>
      </c>
      <c r="H21" s="113" t="e">
        <f>'5烧主抽电耗'!M21+'6烧主抽电耗'!M21</f>
        <v>#VALUE!</v>
      </c>
      <c r="I21" s="113" t="e">
        <f>'5烧主抽电耗'!N21+'6烧主抽电耗'!N21</f>
        <v>#VALUE!</v>
      </c>
      <c r="J21" s="113">
        <f>主抽数据!AJ23</f>
        <v>0</v>
      </c>
      <c r="K21" s="113">
        <f>主抽数据!AM23</f>
        <v>0</v>
      </c>
      <c r="L21" s="113">
        <f>主抽数据!AJ23+主抽数据!AM23</f>
        <v>0</v>
      </c>
      <c r="M21" s="223" t="e">
        <f>'6烧主抽电耗'!V21+'5烧主抽电耗'!V21</f>
        <v>#VALUE!</v>
      </c>
      <c r="N21" s="224" t="e">
        <f t="shared" si="1"/>
        <v>#VALUE!</v>
      </c>
    </row>
    <row r="22" spans="1:14">
      <c r="A22" s="145" t="e">
        <f t="shared" si="2"/>
        <v>#VALUE!</v>
      </c>
      <c r="B22" s="146">
        <f t="shared" si="3"/>
        <v>0.333333333333333</v>
      </c>
      <c r="C22" s="145" t="e">
        <f t="shared" si="0"/>
        <v>#VALUE!</v>
      </c>
      <c r="D22" s="146" t="str">
        <f t="shared" si="4"/>
        <v>白班</v>
      </c>
      <c r="E22" s="155">
        <f>'6烧主抽电耗'!E22</f>
        <v>4</v>
      </c>
      <c r="F22" s="140" t="str">
        <f>'6烧主抽电耗'!F22</f>
        <v>丁班</v>
      </c>
      <c r="G22" s="156">
        <f>'5烧主抽电耗'!I22+'6烧主抽电耗'!I22</f>
        <v>0</v>
      </c>
      <c r="H22" s="113" t="e">
        <f>'5烧主抽电耗'!M22+'6烧主抽电耗'!M22</f>
        <v>#VALUE!</v>
      </c>
      <c r="I22" s="113" t="e">
        <f>'5烧主抽电耗'!N22+'6烧主抽电耗'!N22</f>
        <v>#VALUE!</v>
      </c>
      <c r="J22" s="113">
        <f>主抽数据!AJ24</f>
        <v>0</v>
      </c>
      <c r="K22" s="113">
        <f>主抽数据!AM24</f>
        <v>0</v>
      </c>
      <c r="L22" s="113">
        <f>主抽数据!AJ24+主抽数据!AM24</f>
        <v>0</v>
      </c>
      <c r="M22" s="223" t="e">
        <f>'6烧主抽电耗'!V22+'5烧主抽电耗'!V22</f>
        <v>#VALUE!</v>
      </c>
      <c r="N22" s="224" t="e">
        <f t="shared" si="1"/>
        <v>#VALUE!</v>
      </c>
    </row>
    <row r="23" spans="1:14">
      <c r="A23" s="145" t="e">
        <f t="shared" si="2"/>
        <v>#VALUE!</v>
      </c>
      <c r="B23" s="146">
        <f t="shared" si="3"/>
        <v>0.666666666666667</v>
      </c>
      <c r="C23" s="145" t="e">
        <f t="shared" si="0"/>
        <v>#VALUE!</v>
      </c>
      <c r="D23" s="146" t="str">
        <f t="shared" si="4"/>
        <v>中班</v>
      </c>
      <c r="E23" s="155">
        <f>'6烧主抽电耗'!E23</f>
        <v>1</v>
      </c>
      <c r="F23" s="140" t="str">
        <f>'6烧主抽电耗'!F23</f>
        <v>甲班</v>
      </c>
      <c r="G23" s="156">
        <f>'5烧主抽电耗'!I23+'6烧主抽电耗'!I23</f>
        <v>0</v>
      </c>
      <c r="H23" s="113" t="e">
        <f>'5烧主抽电耗'!M23+'6烧主抽电耗'!M23</f>
        <v>#VALUE!</v>
      </c>
      <c r="I23" s="113" t="e">
        <f>'5烧主抽电耗'!N23+'6烧主抽电耗'!N23</f>
        <v>#VALUE!</v>
      </c>
      <c r="J23" s="113">
        <f>主抽数据!AJ25</f>
        <v>0</v>
      </c>
      <c r="K23" s="113">
        <f>主抽数据!AM25</f>
        <v>0</v>
      </c>
      <c r="L23" s="113">
        <f>主抽数据!AJ25+主抽数据!AM25</f>
        <v>0</v>
      </c>
      <c r="M23" s="223" t="e">
        <f>'6烧主抽电耗'!V23+'5烧主抽电耗'!V23</f>
        <v>#VALUE!</v>
      </c>
      <c r="N23" s="224" t="e">
        <f t="shared" si="1"/>
        <v>#VALUE!</v>
      </c>
    </row>
    <row r="24" spans="1:14">
      <c r="A24" s="145" t="e">
        <f t="shared" si="2"/>
        <v>#VALUE!</v>
      </c>
      <c r="B24" s="146">
        <f t="shared" si="3"/>
        <v>0</v>
      </c>
      <c r="C24" s="145" t="e">
        <f t="shared" si="0"/>
        <v>#VALUE!</v>
      </c>
      <c r="D24" s="146" t="str">
        <f t="shared" si="4"/>
        <v>夜班</v>
      </c>
      <c r="E24" s="155">
        <f>'6烧主抽电耗'!E24</f>
        <v>2</v>
      </c>
      <c r="F24" s="140" t="str">
        <f>'6烧主抽电耗'!F24</f>
        <v>乙班</v>
      </c>
      <c r="G24" s="156">
        <f>'5烧主抽电耗'!I24+'6烧主抽电耗'!I24</f>
        <v>0</v>
      </c>
      <c r="H24" s="113" t="e">
        <f>'5烧主抽电耗'!M24+'6烧主抽电耗'!M24</f>
        <v>#VALUE!</v>
      </c>
      <c r="I24" s="113" t="e">
        <f>'5烧主抽电耗'!N24+'6烧主抽电耗'!N24</f>
        <v>#VALUE!</v>
      </c>
      <c r="J24" s="113">
        <f>主抽数据!AJ26</f>
        <v>0</v>
      </c>
      <c r="K24" s="113">
        <f>主抽数据!AM26</f>
        <v>0</v>
      </c>
      <c r="L24" s="113">
        <f>主抽数据!AJ26+主抽数据!AM26</f>
        <v>0</v>
      </c>
      <c r="M24" s="223" t="e">
        <f>'6烧主抽电耗'!V24+'5烧主抽电耗'!V24</f>
        <v>#VALUE!</v>
      </c>
      <c r="N24" s="224" t="e">
        <f t="shared" si="1"/>
        <v>#VALUE!</v>
      </c>
    </row>
    <row r="25" spans="1:14">
      <c r="A25" s="145" t="e">
        <f t="shared" si="2"/>
        <v>#VALUE!</v>
      </c>
      <c r="B25" s="146">
        <f t="shared" si="3"/>
        <v>0.333333333333333</v>
      </c>
      <c r="C25" s="145" t="e">
        <f t="shared" si="0"/>
        <v>#VALUE!</v>
      </c>
      <c r="D25" s="146" t="str">
        <f t="shared" si="4"/>
        <v>白班</v>
      </c>
      <c r="E25" s="155">
        <f>'6烧主抽电耗'!E25</f>
        <v>3</v>
      </c>
      <c r="F25" s="140" t="str">
        <f>'6烧主抽电耗'!F25</f>
        <v>丙班</v>
      </c>
      <c r="G25" s="156">
        <f>'5烧主抽电耗'!I25+'6烧主抽电耗'!I25</f>
        <v>0</v>
      </c>
      <c r="H25" s="113" t="e">
        <f>'5烧主抽电耗'!M25+'6烧主抽电耗'!M25</f>
        <v>#VALUE!</v>
      </c>
      <c r="I25" s="113" t="e">
        <f>'5烧主抽电耗'!N25+'6烧主抽电耗'!N25</f>
        <v>#VALUE!</v>
      </c>
      <c r="J25" s="113">
        <f>主抽数据!AJ27</f>
        <v>0</v>
      </c>
      <c r="K25" s="113">
        <f>主抽数据!AM27</f>
        <v>0</v>
      </c>
      <c r="L25" s="113">
        <f>主抽数据!AJ27+主抽数据!AM27</f>
        <v>0</v>
      </c>
      <c r="M25" s="223" t="e">
        <f>'6烧主抽电耗'!V25+'5烧主抽电耗'!V25</f>
        <v>#VALUE!</v>
      </c>
      <c r="N25" s="224" t="e">
        <f t="shared" si="1"/>
        <v>#VALUE!</v>
      </c>
    </row>
    <row r="26" spans="1:14">
      <c r="A26" s="145" t="e">
        <f t="shared" si="2"/>
        <v>#VALUE!</v>
      </c>
      <c r="B26" s="146">
        <f t="shared" si="3"/>
        <v>0.666666666666667</v>
      </c>
      <c r="C26" s="145" t="e">
        <f t="shared" si="0"/>
        <v>#VALUE!</v>
      </c>
      <c r="D26" s="146" t="str">
        <f t="shared" si="4"/>
        <v>中班</v>
      </c>
      <c r="E26" s="155">
        <f>'6烧主抽电耗'!E26</f>
        <v>4</v>
      </c>
      <c r="F26" s="140" t="str">
        <f>'6烧主抽电耗'!F26</f>
        <v>丁班</v>
      </c>
      <c r="G26" s="156">
        <f>'5烧主抽电耗'!I26+'6烧主抽电耗'!I26</f>
        <v>0</v>
      </c>
      <c r="H26" s="113" t="e">
        <f>'5烧主抽电耗'!M26+'6烧主抽电耗'!M26</f>
        <v>#VALUE!</v>
      </c>
      <c r="I26" s="113" t="e">
        <f>'5烧主抽电耗'!N26+'6烧主抽电耗'!N26</f>
        <v>#VALUE!</v>
      </c>
      <c r="J26" s="113">
        <f>主抽数据!AJ28</f>
        <v>0</v>
      </c>
      <c r="K26" s="113">
        <f>主抽数据!AM28</f>
        <v>0</v>
      </c>
      <c r="L26" s="113">
        <f>主抽数据!AJ28+主抽数据!AM28</f>
        <v>0</v>
      </c>
      <c r="M26" s="223" t="e">
        <f>'6烧主抽电耗'!V26+'5烧主抽电耗'!V26</f>
        <v>#VALUE!</v>
      </c>
      <c r="N26" s="224" t="e">
        <f t="shared" si="1"/>
        <v>#VALUE!</v>
      </c>
    </row>
    <row r="27" spans="1:14">
      <c r="A27" s="145" t="e">
        <f t="shared" si="2"/>
        <v>#VALUE!</v>
      </c>
      <c r="B27" s="146">
        <f t="shared" si="3"/>
        <v>0</v>
      </c>
      <c r="C27" s="145" t="e">
        <f t="shared" si="0"/>
        <v>#VALUE!</v>
      </c>
      <c r="D27" s="146" t="str">
        <f t="shared" si="4"/>
        <v>夜班</v>
      </c>
      <c r="E27" s="155">
        <f>'6烧主抽电耗'!E27</f>
        <v>2</v>
      </c>
      <c r="F27" s="140" t="str">
        <f>'6烧主抽电耗'!F27</f>
        <v>乙班</v>
      </c>
      <c r="G27" s="156">
        <f>'5烧主抽电耗'!I27+'6烧主抽电耗'!I27</f>
        <v>0</v>
      </c>
      <c r="H27" s="113" t="e">
        <f>'5烧主抽电耗'!M27+'6烧主抽电耗'!M27</f>
        <v>#VALUE!</v>
      </c>
      <c r="I27" s="113" t="e">
        <f>'5烧主抽电耗'!N27+'6烧主抽电耗'!N27</f>
        <v>#VALUE!</v>
      </c>
      <c r="J27" s="113">
        <f>主抽数据!AJ29</f>
        <v>0</v>
      </c>
      <c r="K27" s="113">
        <f>主抽数据!AM29</f>
        <v>0</v>
      </c>
      <c r="L27" s="113">
        <f>主抽数据!AJ29+主抽数据!AM29</f>
        <v>0</v>
      </c>
      <c r="M27" s="223" t="e">
        <f>'6烧主抽电耗'!V27+'5烧主抽电耗'!V27</f>
        <v>#VALUE!</v>
      </c>
      <c r="N27" s="224" t="e">
        <f t="shared" si="1"/>
        <v>#VALUE!</v>
      </c>
    </row>
    <row r="28" spans="1:14">
      <c r="A28" s="145" t="e">
        <f t="shared" si="2"/>
        <v>#VALUE!</v>
      </c>
      <c r="B28" s="146">
        <f t="shared" si="3"/>
        <v>0.333333333333333</v>
      </c>
      <c r="C28" s="145" t="e">
        <f t="shared" si="0"/>
        <v>#VALUE!</v>
      </c>
      <c r="D28" s="146" t="str">
        <f t="shared" si="4"/>
        <v>白班</v>
      </c>
      <c r="E28" s="155">
        <f>'6烧主抽电耗'!E28</f>
        <v>3</v>
      </c>
      <c r="F28" s="140" t="str">
        <f>'6烧主抽电耗'!F28</f>
        <v>丙班</v>
      </c>
      <c r="G28" s="156">
        <f>'5烧主抽电耗'!I28+'6烧主抽电耗'!I28</f>
        <v>0</v>
      </c>
      <c r="H28" s="113" t="e">
        <f>'5烧主抽电耗'!M28+'6烧主抽电耗'!M28</f>
        <v>#VALUE!</v>
      </c>
      <c r="I28" s="113" t="e">
        <f>'5烧主抽电耗'!N28+'6烧主抽电耗'!N28</f>
        <v>#VALUE!</v>
      </c>
      <c r="J28" s="113">
        <f>主抽数据!AJ30</f>
        <v>0</v>
      </c>
      <c r="K28" s="113">
        <f>主抽数据!AM30</f>
        <v>0</v>
      </c>
      <c r="L28" s="113">
        <f>主抽数据!AJ30+主抽数据!AM30</f>
        <v>0</v>
      </c>
      <c r="M28" s="223" t="e">
        <f>'6烧主抽电耗'!V28+'5烧主抽电耗'!V28</f>
        <v>#VALUE!</v>
      </c>
      <c r="N28" s="224" t="e">
        <f t="shared" si="1"/>
        <v>#VALUE!</v>
      </c>
    </row>
    <row r="29" spans="1:14">
      <c r="A29" s="145" t="e">
        <f t="shared" si="2"/>
        <v>#VALUE!</v>
      </c>
      <c r="B29" s="146">
        <f t="shared" si="3"/>
        <v>0.666666666666667</v>
      </c>
      <c r="C29" s="145" t="e">
        <f t="shared" si="0"/>
        <v>#VALUE!</v>
      </c>
      <c r="D29" s="146" t="str">
        <f t="shared" si="4"/>
        <v>中班</v>
      </c>
      <c r="E29" s="155">
        <f>'6烧主抽电耗'!E29</f>
        <v>4</v>
      </c>
      <c r="F29" s="140" t="str">
        <f>'6烧主抽电耗'!F29</f>
        <v>丁班</v>
      </c>
      <c r="G29" s="156">
        <f>'5烧主抽电耗'!I29+'6烧主抽电耗'!I29</f>
        <v>0</v>
      </c>
      <c r="H29" s="113" t="e">
        <f>'5烧主抽电耗'!M29+'6烧主抽电耗'!M29</f>
        <v>#VALUE!</v>
      </c>
      <c r="I29" s="113" t="e">
        <f>'5烧主抽电耗'!N29+'6烧主抽电耗'!N29</f>
        <v>#VALUE!</v>
      </c>
      <c r="J29" s="113">
        <f>主抽数据!AJ31</f>
        <v>0</v>
      </c>
      <c r="K29" s="113">
        <f>主抽数据!AM31</f>
        <v>0</v>
      </c>
      <c r="L29" s="113">
        <f>主抽数据!AJ31+主抽数据!AM31</f>
        <v>0</v>
      </c>
      <c r="M29" s="223" t="e">
        <f>'6烧主抽电耗'!V29+'5烧主抽电耗'!V29</f>
        <v>#VALUE!</v>
      </c>
      <c r="N29" s="224" t="e">
        <f t="shared" si="1"/>
        <v>#VALUE!</v>
      </c>
    </row>
    <row r="30" spans="1:14">
      <c r="A30" s="145" t="e">
        <f t="shared" si="2"/>
        <v>#VALUE!</v>
      </c>
      <c r="B30" s="146">
        <f t="shared" si="3"/>
        <v>0</v>
      </c>
      <c r="C30" s="145" t="e">
        <f t="shared" si="0"/>
        <v>#VALUE!</v>
      </c>
      <c r="D30" s="146" t="str">
        <f t="shared" si="4"/>
        <v>夜班</v>
      </c>
      <c r="E30" s="155">
        <f>'6烧主抽电耗'!E30</f>
        <v>1</v>
      </c>
      <c r="F30" s="140" t="str">
        <f>'6烧主抽电耗'!F30</f>
        <v>甲班</v>
      </c>
      <c r="G30" s="156">
        <f>'5烧主抽电耗'!I30+'6烧主抽电耗'!I30</f>
        <v>0</v>
      </c>
      <c r="H30" s="113" t="e">
        <f>'5烧主抽电耗'!M30+'6烧主抽电耗'!M30</f>
        <v>#VALUE!</v>
      </c>
      <c r="I30" s="113" t="e">
        <f>'5烧主抽电耗'!N30+'6烧主抽电耗'!N30</f>
        <v>#VALUE!</v>
      </c>
      <c r="J30" s="113">
        <f>主抽数据!AJ32</f>
        <v>0</v>
      </c>
      <c r="K30" s="113">
        <f>主抽数据!AM32</f>
        <v>0</v>
      </c>
      <c r="L30" s="113">
        <f>主抽数据!AJ32+主抽数据!AM32</f>
        <v>0</v>
      </c>
      <c r="M30" s="223" t="e">
        <f>'6烧主抽电耗'!V30+'5烧主抽电耗'!V30</f>
        <v>#VALUE!</v>
      </c>
      <c r="N30" s="224" t="e">
        <f t="shared" si="1"/>
        <v>#VALUE!</v>
      </c>
    </row>
    <row r="31" spans="1:14">
      <c r="A31" s="145" t="e">
        <f t="shared" si="2"/>
        <v>#VALUE!</v>
      </c>
      <c r="B31" s="146">
        <f t="shared" si="3"/>
        <v>0.333333333333333</v>
      </c>
      <c r="C31" s="145" t="e">
        <f t="shared" si="0"/>
        <v>#VALUE!</v>
      </c>
      <c r="D31" s="146" t="str">
        <f t="shared" si="4"/>
        <v>白班</v>
      </c>
      <c r="E31" s="155">
        <f>'6烧主抽电耗'!E31</f>
        <v>2</v>
      </c>
      <c r="F31" s="140" t="str">
        <f>'6烧主抽电耗'!F31</f>
        <v>乙班</v>
      </c>
      <c r="G31" s="156">
        <f>'5烧主抽电耗'!I31+'6烧主抽电耗'!I31</f>
        <v>0</v>
      </c>
      <c r="H31" s="113" t="e">
        <f>'5烧主抽电耗'!M31+'6烧主抽电耗'!M31</f>
        <v>#VALUE!</v>
      </c>
      <c r="I31" s="113" t="e">
        <f>'5烧主抽电耗'!N31+'6烧主抽电耗'!N31</f>
        <v>#VALUE!</v>
      </c>
      <c r="J31" s="113">
        <f>主抽数据!AJ33</f>
        <v>0</v>
      </c>
      <c r="K31" s="113">
        <f>主抽数据!AM33</f>
        <v>0</v>
      </c>
      <c r="L31" s="113">
        <f>主抽数据!AJ33+主抽数据!AM33</f>
        <v>0</v>
      </c>
      <c r="M31" s="223" t="e">
        <f>'6烧主抽电耗'!V31+'5烧主抽电耗'!V31</f>
        <v>#VALUE!</v>
      </c>
      <c r="N31" s="224" t="e">
        <f t="shared" si="1"/>
        <v>#VALUE!</v>
      </c>
    </row>
    <row r="32" spans="1:14">
      <c r="A32" s="145" t="e">
        <f t="shared" si="2"/>
        <v>#VALUE!</v>
      </c>
      <c r="B32" s="146">
        <f t="shared" si="3"/>
        <v>0.666666666666667</v>
      </c>
      <c r="C32" s="145" t="e">
        <f t="shared" si="0"/>
        <v>#VALUE!</v>
      </c>
      <c r="D32" s="146" t="str">
        <f t="shared" si="4"/>
        <v>中班</v>
      </c>
      <c r="E32" s="155">
        <f>'6烧主抽电耗'!E32</f>
        <v>3</v>
      </c>
      <c r="F32" s="140" t="str">
        <f>'6烧主抽电耗'!F32</f>
        <v>丙班</v>
      </c>
      <c r="G32" s="156">
        <f>'5烧主抽电耗'!I32+'6烧主抽电耗'!I32</f>
        <v>0</v>
      </c>
      <c r="H32" s="113" t="e">
        <f>'5烧主抽电耗'!M32+'6烧主抽电耗'!M32</f>
        <v>#VALUE!</v>
      </c>
      <c r="I32" s="113" t="e">
        <f>'5烧主抽电耗'!N32+'6烧主抽电耗'!N32</f>
        <v>#VALUE!</v>
      </c>
      <c r="J32" s="113">
        <f>主抽数据!AJ34</f>
        <v>0</v>
      </c>
      <c r="K32" s="113">
        <f>主抽数据!AM34</f>
        <v>0</v>
      </c>
      <c r="L32" s="113">
        <f>主抽数据!AJ34+主抽数据!AM34</f>
        <v>0</v>
      </c>
      <c r="M32" s="223" t="e">
        <f>'6烧主抽电耗'!V32+'5烧主抽电耗'!V32</f>
        <v>#VALUE!</v>
      </c>
      <c r="N32" s="224" t="e">
        <f t="shared" si="1"/>
        <v>#VALUE!</v>
      </c>
    </row>
    <row r="33" spans="1:14">
      <c r="A33" s="145" t="e">
        <f t="shared" si="2"/>
        <v>#VALUE!</v>
      </c>
      <c r="B33" s="146">
        <f t="shared" si="3"/>
        <v>0</v>
      </c>
      <c r="C33" s="145" t="e">
        <f t="shared" si="0"/>
        <v>#VALUE!</v>
      </c>
      <c r="D33" s="146" t="str">
        <f t="shared" si="4"/>
        <v>夜班</v>
      </c>
      <c r="E33" s="155">
        <f>'6烧主抽电耗'!E33</f>
        <v>1</v>
      </c>
      <c r="F33" s="140" t="str">
        <f>'6烧主抽电耗'!F33</f>
        <v>甲班</v>
      </c>
      <c r="G33" s="156">
        <f>'5烧主抽电耗'!I33+'6烧主抽电耗'!I33</f>
        <v>0</v>
      </c>
      <c r="H33" s="113" t="e">
        <f>'5烧主抽电耗'!M33+'6烧主抽电耗'!M33</f>
        <v>#VALUE!</v>
      </c>
      <c r="I33" s="113" t="e">
        <f>'5烧主抽电耗'!N33+'6烧主抽电耗'!N33</f>
        <v>#VALUE!</v>
      </c>
      <c r="J33" s="113">
        <f>主抽数据!AJ35</f>
        <v>0</v>
      </c>
      <c r="K33" s="113">
        <f>主抽数据!AM35</f>
        <v>0</v>
      </c>
      <c r="L33" s="113">
        <f>主抽数据!AJ35+主抽数据!AM35</f>
        <v>0</v>
      </c>
      <c r="M33" s="223" t="e">
        <f>'6烧主抽电耗'!V33+'5烧主抽电耗'!V33</f>
        <v>#VALUE!</v>
      </c>
      <c r="N33" s="224" t="e">
        <f t="shared" si="1"/>
        <v>#VALUE!</v>
      </c>
    </row>
    <row r="34" spans="1:14">
      <c r="A34" s="145" t="e">
        <f t="shared" si="2"/>
        <v>#VALUE!</v>
      </c>
      <c r="B34" s="146">
        <f t="shared" si="3"/>
        <v>0.333333333333333</v>
      </c>
      <c r="C34" s="145" t="e">
        <f t="shared" si="0"/>
        <v>#VALUE!</v>
      </c>
      <c r="D34" s="146" t="str">
        <f t="shared" si="4"/>
        <v>白班</v>
      </c>
      <c r="E34" s="113">
        <f>'6烧主抽电耗'!E34</f>
        <v>2</v>
      </c>
      <c r="F34" s="145" t="str">
        <f>'6烧主抽电耗'!F34</f>
        <v>乙班</v>
      </c>
      <c r="G34" s="156">
        <f>'5烧主抽电耗'!I34+'6烧主抽电耗'!I34</f>
        <v>0</v>
      </c>
      <c r="H34" s="113" t="e">
        <f>'5烧主抽电耗'!M34+'6烧主抽电耗'!M34</f>
        <v>#VALUE!</v>
      </c>
      <c r="I34" s="113" t="e">
        <f>'5烧主抽电耗'!N34+'6烧主抽电耗'!N34</f>
        <v>#VALUE!</v>
      </c>
      <c r="J34" s="113">
        <f>主抽数据!AJ36</f>
        <v>0</v>
      </c>
      <c r="K34" s="113">
        <f>主抽数据!AM36</f>
        <v>0</v>
      </c>
      <c r="L34" s="113">
        <f>主抽数据!AJ36+主抽数据!AM36</f>
        <v>0</v>
      </c>
      <c r="M34" s="223" t="e">
        <f>'6烧主抽电耗'!V34+'5烧主抽电耗'!V34</f>
        <v>#VALUE!</v>
      </c>
      <c r="N34" s="224" t="e">
        <f t="shared" si="1"/>
        <v>#VALUE!</v>
      </c>
    </row>
    <row r="35" spans="1:14">
      <c r="A35" s="145" t="e">
        <f t="shared" si="2"/>
        <v>#VALUE!</v>
      </c>
      <c r="B35" s="146">
        <f t="shared" si="3"/>
        <v>0.666666666666667</v>
      </c>
      <c r="C35" s="145" t="e">
        <f t="shared" si="0"/>
        <v>#VALUE!</v>
      </c>
      <c r="D35" s="146" t="str">
        <f t="shared" si="4"/>
        <v>中班</v>
      </c>
      <c r="E35" s="113">
        <f>'6烧主抽电耗'!E35</f>
        <v>3</v>
      </c>
      <c r="F35" s="145" t="str">
        <f>'6烧主抽电耗'!F35</f>
        <v>丙班</v>
      </c>
      <c r="G35" s="156">
        <f>'5烧主抽电耗'!I35+'6烧主抽电耗'!I35</f>
        <v>0</v>
      </c>
      <c r="H35" s="113" t="e">
        <f>'5烧主抽电耗'!M35+'6烧主抽电耗'!M35</f>
        <v>#VALUE!</v>
      </c>
      <c r="I35" s="113" t="e">
        <f>'5烧主抽电耗'!N35+'6烧主抽电耗'!N35</f>
        <v>#VALUE!</v>
      </c>
      <c r="J35" s="113">
        <f>主抽数据!AJ37</f>
        <v>0</v>
      </c>
      <c r="K35" s="113">
        <f>主抽数据!AM37</f>
        <v>0</v>
      </c>
      <c r="L35" s="113">
        <f>主抽数据!AJ37+主抽数据!AM37</f>
        <v>0</v>
      </c>
      <c r="M35" s="223" t="e">
        <f>'6烧主抽电耗'!V35+'5烧主抽电耗'!V35</f>
        <v>#VALUE!</v>
      </c>
      <c r="N35" s="224" t="e">
        <f t="shared" si="1"/>
        <v>#VALUE!</v>
      </c>
    </row>
    <row r="36" spans="1:14">
      <c r="A36" s="145" t="e">
        <f t="shared" si="2"/>
        <v>#VALUE!</v>
      </c>
      <c r="B36" s="146">
        <f t="shared" si="3"/>
        <v>0</v>
      </c>
      <c r="C36" s="145" t="e">
        <f t="shared" si="0"/>
        <v>#VALUE!</v>
      </c>
      <c r="D36" s="146" t="str">
        <f t="shared" si="4"/>
        <v>夜班</v>
      </c>
      <c r="E36" s="155">
        <f>'6烧主抽电耗'!E36</f>
        <v>4</v>
      </c>
      <c r="F36" s="140" t="str">
        <f>'6烧主抽电耗'!F36</f>
        <v>丁班</v>
      </c>
      <c r="G36" s="156">
        <f>'5烧主抽电耗'!I36+'6烧主抽电耗'!I36</f>
        <v>0</v>
      </c>
      <c r="H36" s="113" t="e">
        <f>'5烧主抽电耗'!M36+'6烧主抽电耗'!M36</f>
        <v>#VALUE!</v>
      </c>
      <c r="I36" s="113" t="e">
        <f>'5烧主抽电耗'!N36+'6烧主抽电耗'!N36</f>
        <v>#VALUE!</v>
      </c>
      <c r="J36" s="113">
        <f>主抽数据!AJ38</f>
        <v>0</v>
      </c>
      <c r="K36" s="113">
        <f>主抽数据!AM38</f>
        <v>0</v>
      </c>
      <c r="L36" s="113">
        <f>主抽数据!AJ38+主抽数据!AM38</f>
        <v>0</v>
      </c>
      <c r="M36" s="223" t="e">
        <f>'6烧主抽电耗'!V36+'5烧主抽电耗'!V36</f>
        <v>#VALUE!</v>
      </c>
      <c r="N36" s="224" t="e">
        <f t="shared" si="1"/>
        <v>#VALUE!</v>
      </c>
    </row>
    <row r="37" spans="1:14">
      <c r="A37" s="145" t="e">
        <f t="shared" si="2"/>
        <v>#VALUE!</v>
      </c>
      <c r="B37" s="146">
        <f t="shared" si="3"/>
        <v>0.333333333333333</v>
      </c>
      <c r="C37" s="145" t="e">
        <f t="shared" si="0"/>
        <v>#VALUE!</v>
      </c>
      <c r="D37" s="146" t="str">
        <f t="shared" si="4"/>
        <v>白班</v>
      </c>
      <c r="E37" s="155">
        <f>'6烧主抽电耗'!E37</f>
        <v>1</v>
      </c>
      <c r="F37" s="140" t="str">
        <f>'6烧主抽电耗'!F37</f>
        <v>甲班</v>
      </c>
      <c r="G37" s="156">
        <f>'5烧主抽电耗'!I37+'6烧主抽电耗'!I37</f>
        <v>0</v>
      </c>
      <c r="H37" s="113" t="e">
        <f>'5烧主抽电耗'!M37+'6烧主抽电耗'!M37</f>
        <v>#VALUE!</v>
      </c>
      <c r="I37" s="113" t="e">
        <f>'5烧主抽电耗'!N37+'6烧主抽电耗'!N37</f>
        <v>#VALUE!</v>
      </c>
      <c r="J37" s="113">
        <f>主抽数据!AJ39</f>
        <v>0</v>
      </c>
      <c r="K37" s="113">
        <f>主抽数据!AM39</f>
        <v>0</v>
      </c>
      <c r="L37" s="113">
        <f>主抽数据!AJ39+主抽数据!AM39</f>
        <v>0</v>
      </c>
      <c r="M37" s="223" t="e">
        <f>'6烧主抽电耗'!V37+'5烧主抽电耗'!V37</f>
        <v>#VALUE!</v>
      </c>
      <c r="N37" s="224" t="e">
        <f t="shared" si="1"/>
        <v>#VALUE!</v>
      </c>
    </row>
    <row r="38" spans="1:14">
      <c r="A38" s="145" t="e">
        <f t="shared" si="2"/>
        <v>#VALUE!</v>
      </c>
      <c r="B38" s="146">
        <f t="shared" si="3"/>
        <v>0.666666666666667</v>
      </c>
      <c r="C38" s="145" t="e">
        <f t="shared" si="0"/>
        <v>#VALUE!</v>
      </c>
      <c r="D38" s="146" t="str">
        <f t="shared" si="4"/>
        <v>中班</v>
      </c>
      <c r="E38" s="155">
        <f>'6烧主抽电耗'!E38</f>
        <v>2</v>
      </c>
      <c r="F38" s="140" t="str">
        <f>'6烧主抽电耗'!F38</f>
        <v>乙班</v>
      </c>
      <c r="G38" s="156">
        <f>'5烧主抽电耗'!I38+'6烧主抽电耗'!I38</f>
        <v>0</v>
      </c>
      <c r="H38" s="113" t="e">
        <f>'5烧主抽电耗'!M38+'6烧主抽电耗'!M38</f>
        <v>#VALUE!</v>
      </c>
      <c r="I38" s="113" t="e">
        <f>'5烧主抽电耗'!N38+'6烧主抽电耗'!N38</f>
        <v>#VALUE!</v>
      </c>
      <c r="J38" s="113">
        <f>主抽数据!AJ40</f>
        <v>0</v>
      </c>
      <c r="K38" s="113">
        <f>主抽数据!AM40</f>
        <v>0</v>
      </c>
      <c r="L38" s="113">
        <f>主抽数据!AJ40+主抽数据!AM40</f>
        <v>0</v>
      </c>
      <c r="M38" s="223" t="e">
        <f>'6烧主抽电耗'!V38+'5烧主抽电耗'!V38</f>
        <v>#VALUE!</v>
      </c>
      <c r="N38" s="224" t="e">
        <f t="shared" si="1"/>
        <v>#VALUE!</v>
      </c>
    </row>
    <row r="39" spans="1:14">
      <c r="A39" s="145" t="e">
        <f t="shared" si="2"/>
        <v>#VALUE!</v>
      </c>
      <c r="B39" s="146">
        <f t="shared" si="3"/>
        <v>0</v>
      </c>
      <c r="C39" s="145" t="e">
        <f t="shared" si="0"/>
        <v>#VALUE!</v>
      </c>
      <c r="D39" s="146" t="str">
        <f t="shared" si="4"/>
        <v>夜班</v>
      </c>
      <c r="E39" s="155">
        <f>'6烧主抽电耗'!E39</f>
        <v>4</v>
      </c>
      <c r="F39" s="140" t="str">
        <f>'6烧主抽电耗'!F39</f>
        <v>丁班</v>
      </c>
      <c r="G39" s="156">
        <f>'5烧主抽电耗'!I39+'6烧主抽电耗'!I39</f>
        <v>0</v>
      </c>
      <c r="H39" s="113" t="e">
        <f>'5烧主抽电耗'!M39+'6烧主抽电耗'!M39</f>
        <v>#VALUE!</v>
      </c>
      <c r="I39" s="113" t="e">
        <f>'5烧主抽电耗'!N39+'6烧主抽电耗'!N39</f>
        <v>#VALUE!</v>
      </c>
      <c r="J39" s="113">
        <f>主抽数据!AJ41</f>
        <v>0</v>
      </c>
      <c r="K39" s="113">
        <f>主抽数据!AM41</f>
        <v>0</v>
      </c>
      <c r="L39" s="113">
        <f>主抽数据!AJ41+主抽数据!AM41</f>
        <v>0</v>
      </c>
      <c r="M39" s="223" t="e">
        <f>'6烧主抽电耗'!V39+'5烧主抽电耗'!V39</f>
        <v>#VALUE!</v>
      </c>
      <c r="N39" s="224" t="e">
        <f t="shared" si="1"/>
        <v>#VALUE!</v>
      </c>
    </row>
    <row r="40" spans="1:14">
      <c r="A40" s="145" t="e">
        <f t="shared" si="2"/>
        <v>#VALUE!</v>
      </c>
      <c r="B40" s="146">
        <f t="shared" si="3"/>
        <v>0.333333333333333</v>
      </c>
      <c r="C40" s="145" t="e">
        <f t="shared" si="0"/>
        <v>#VALUE!</v>
      </c>
      <c r="D40" s="146" t="str">
        <f t="shared" si="4"/>
        <v>白班</v>
      </c>
      <c r="E40" s="155">
        <f>'6烧主抽电耗'!E40</f>
        <v>1</v>
      </c>
      <c r="F40" s="140" t="str">
        <f>'6烧主抽电耗'!F40</f>
        <v>甲班</v>
      </c>
      <c r="G40" s="156">
        <f>'5烧主抽电耗'!I40+'6烧主抽电耗'!I40</f>
        <v>0</v>
      </c>
      <c r="H40" s="113" t="e">
        <f>'5烧主抽电耗'!M40+'6烧主抽电耗'!M40</f>
        <v>#VALUE!</v>
      </c>
      <c r="I40" s="113" t="e">
        <f>'5烧主抽电耗'!N40+'6烧主抽电耗'!N40</f>
        <v>#VALUE!</v>
      </c>
      <c r="J40" s="113">
        <f>主抽数据!AJ42</f>
        <v>0</v>
      </c>
      <c r="K40" s="113">
        <f>主抽数据!AM42</f>
        <v>0</v>
      </c>
      <c r="L40" s="113">
        <f>主抽数据!AJ42+主抽数据!AM42</f>
        <v>0</v>
      </c>
      <c r="M40" s="223" t="e">
        <f>'6烧主抽电耗'!V40+'5烧主抽电耗'!V40</f>
        <v>#VALUE!</v>
      </c>
      <c r="N40" s="224" t="e">
        <f t="shared" si="1"/>
        <v>#VALUE!</v>
      </c>
    </row>
    <row r="41" spans="1:14">
      <c r="A41" s="145" t="e">
        <f t="shared" si="2"/>
        <v>#VALUE!</v>
      </c>
      <c r="B41" s="146">
        <f t="shared" si="3"/>
        <v>0.666666666666667</v>
      </c>
      <c r="C41" s="145" t="e">
        <f t="shared" si="0"/>
        <v>#VALUE!</v>
      </c>
      <c r="D41" s="146" t="str">
        <f t="shared" si="4"/>
        <v>中班</v>
      </c>
      <c r="E41" s="155">
        <f>'6烧主抽电耗'!E41</f>
        <v>2</v>
      </c>
      <c r="F41" s="140" t="str">
        <f>'6烧主抽电耗'!F41</f>
        <v>乙班</v>
      </c>
      <c r="G41" s="156">
        <f>'5烧主抽电耗'!I41+'6烧主抽电耗'!I41</f>
        <v>0</v>
      </c>
      <c r="H41" s="113" t="e">
        <f>'5烧主抽电耗'!M41+'6烧主抽电耗'!M41</f>
        <v>#VALUE!</v>
      </c>
      <c r="I41" s="113" t="e">
        <f>'5烧主抽电耗'!N41+'6烧主抽电耗'!N41</f>
        <v>#VALUE!</v>
      </c>
      <c r="J41" s="113">
        <f>主抽数据!AJ43</f>
        <v>0</v>
      </c>
      <c r="K41" s="113">
        <f>主抽数据!AM43</f>
        <v>0</v>
      </c>
      <c r="L41" s="113">
        <f>主抽数据!AJ43+主抽数据!AM43</f>
        <v>0</v>
      </c>
      <c r="M41" s="223" t="e">
        <f>'6烧主抽电耗'!V41+'5烧主抽电耗'!V41</f>
        <v>#VALUE!</v>
      </c>
      <c r="N41" s="224" t="e">
        <f t="shared" si="1"/>
        <v>#VALUE!</v>
      </c>
    </row>
    <row r="42" spans="1:14">
      <c r="A42" s="145" t="e">
        <f t="shared" si="2"/>
        <v>#VALUE!</v>
      </c>
      <c r="B42" s="146">
        <f t="shared" si="3"/>
        <v>0</v>
      </c>
      <c r="C42" s="145" t="e">
        <f t="shared" si="0"/>
        <v>#VALUE!</v>
      </c>
      <c r="D42" s="146" t="str">
        <f t="shared" si="4"/>
        <v>夜班</v>
      </c>
      <c r="E42" s="155">
        <f>'6烧主抽电耗'!E42</f>
        <v>3</v>
      </c>
      <c r="F42" s="140" t="str">
        <f>'6烧主抽电耗'!F42</f>
        <v>丙班</v>
      </c>
      <c r="G42" s="156">
        <f>'5烧主抽电耗'!I42+'6烧主抽电耗'!I42</f>
        <v>0</v>
      </c>
      <c r="H42" s="113" t="e">
        <f>'5烧主抽电耗'!M42+'6烧主抽电耗'!M42</f>
        <v>#VALUE!</v>
      </c>
      <c r="I42" s="113" t="e">
        <f>'5烧主抽电耗'!N42+'6烧主抽电耗'!N42</f>
        <v>#VALUE!</v>
      </c>
      <c r="J42" s="113">
        <f>主抽数据!AJ44</f>
        <v>0</v>
      </c>
      <c r="K42" s="113">
        <f>主抽数据!AM44</f>
        <v>0</v>
      </c>
      <c r="L42" s="113">
        <f>主抽数据!AJ44+主抽数据!AM44</f>
        <v>0</v>
      </c>
      <c r="M42" s="223" t="e">
        <f>'6烧主抽电耗'!V42+'5烧主抽电耗'!V42</f>
        <v>#VALUE!</v>
      </c>
      <c r="N42" s="224" t="e">
        <f t="shared" si="1"/>
        <v>#VALUE!</v>
      </c>
    </row>
    <row r="43" spans="1:14">
      <c r="A43" s="145" t="e">
        <f t="shared" si="2"/>
        <v>#VALUE!</v>
      </c>
      <c r="B43" s="146">
        <f t="shared" si="3"/>
        <v>0.333333333333333</v>
      </c>
      <c r="C43" s="145" t="e">
        <f t="shared" si="0"/>
        <v>#VALUE!</v>
      </c>
      <c r="D43" s="146" t="str">
        <f t="shared" si="4"/>
        <v>白班</v>
      </c>
      <c r="E43" s="155">
        <f>'6烧主抽电耗'!E43</f>
        <v>4</v>
      </c>
      <c r="F43" s="140" t="str">
        <f>'6烧主抽电耗'!F43</f>
        <v>丁班</v>
      </c>
      <c r="G43" s="156">
        <f>'5烧主抽电耗'!I43+'6烧主抽电耗'!I43</f>
        <v>0</v>
      </c>
      <c r="H43" s="113" t="e">
        <f>'5烧主抽电耗'!M43+'6烧主抽电耗'!M43</f>
        <v>#VALUE!</v>
      </c>
      <c r="I43" s="113" t="e">
        <f>'5烧主抽电耗'!N43+'6烧主抽电耗'!N43</f>
        <v>#VALUE!</v>
      </c>
      <c r="J43" s="113">
        <f>主抽数据!AJ45</f>
        <v>0</v>
      </c>
      <c r="K43" s="113">
        <f>主抽数据!AM45</f>
        <v>0</v>
      </c>
      <c r="L43" s="113">
        <f>主抽数据!AJ45+主抽数据!AM45</f>
        <v>0</v>
      </c>
      <c r="M43" s="223" t="e">
        <f>'6烧主抽电耗'!V43+'5烧主抽电耗'!V43</f>
        <v>#VALUE!</v>
      </c>
      <c r="N43" s="224" t="e">
        <f t="shared" si="1"/>
        <v>#VALUE!</v>
      </c>
    </row>
    <row r="44" spans="1:14">
      <c r="A44" s="145" t="e">
        <f t="shared" si="2"/>
        <v>#VALUE!</v>
      </c>
      <c r="B44" s="146">
        <f t="shared" si="3"/>
        <v>0.666666666666667</v>
      </c>
      <c r="C44" s="145" t="e">
        <f t="shared" si="0"/>
        <v>#VALUE!</v>
      </c>
      <c r="D44" s="146" t="str">
        <f t="shared" si="4"/>
        <v>中班</v>
      </c>
      <c r="E44" s="155">
        <f>'6烧主抽电耗'!E44</f>
        <v>1</v>
      </c>
      <c r="F44" s="140" t="str">
        <f>'6烧主抽电耗'!F44</f>
        <v>甲班</v>
      </c>
      <c r="G44" s="156">
        <f>'5烧主抽电耗'!I44+'6烧主抽电耗'!I44</f>
        <v>0</v>
      </c>
      <c r="H44" s="113" t="e">
        <f>'5烧主抽电耗'!M44+'6烧主抽电耗'!M44</f>
        <v>#VALUE!</v>
      </c>
      <c r="I44" s="113" t="e">
        <f>'5烧主抽电耗'!N44+'6烧主抽电耗'!N44</f>
        <v>#VALUE!</v>
      </c>
      <c r="J44" s="113">
        <f>主抽数据!AJ46</f>
        <v>0</v>
      </c>
      <c r="K44" s="113">
        <f>主抽数据!AM46</f>
        <v>0</v>
      </c>
      <c r="L44" s="113">
        <f>主抽数据!AJ46+主抽数据!AM46</f>
        <v>0</v>
      </c>
      <c r="M44" s="223" t="e">
        <f>'6烧主抽电耗'!V44+'5烧主抽电耗'!V44</f>
        <v>#VALUE!</v>
      </c>
      <c r="N44" s="224" t="e">
        <f t="shared" si="1"/>
        <v>#VALUE!</v>
      </c>
    </row>
    <row r="45" spans="1:14">
      <c r="A45" s="145" t="e">
        <f t="shared" si="2"/>
        <v>#VALUE!</v>
      </c>
      <c r="B45" s="146">
        <f t="shared" si="3"/>
        <v>0</v>
      </c>
      <c r="C45" s="145" t="e">
        <f t="shared" si="0"/>
        <v>#VALUE!</v>
      </c>
      <c r="D45" s="146" t="str">
        <f t="shared" si="4"/>
        <v>夜班</v>
      </c>
      <c r="E45" s="155">
        <f>'6烧主抽电耗'!E45</f>
        <v>3</v>
      </c>
      <c r="F45" s="140" t="str">
        <f>'6烧主抽电耗'!F45</f>
        <v>丙班</v>
      </c>
      <c r="G45" s="156">
        <f>'5烧主抽电耗'!I45+'6烧主抽电耗'!I45</f>
        <v>0</v>
      </c>
      <c r="H45" s="113" t="e">
        <f>'5烧主抽电耗'!M45+'6烧主抽电耗'!M45</f>
        <v>#VALUE!</v>
      </c>
      <c r="I45" s="113" t="e">
        <f>'5烧主抽电耗'!N45+'6烧主抽电耗'!N45</f>
        <v>#VALUE!</v>
      </c>
      <c r="J45" s="113">
        <f>主抽数据!AJ47</f>
        <v>0</v>
      </c>
      <c r="K45" s="113">
        <f>主抽数据!AM47</f>
        <v>0</v>
      </c>
      <c r="L45" s="113">
        <f>主抽数据!AJ47+主抽数据!AM47</f>
        <v>0</v>
      </c>
      <c r="M45" s="223" t="e">
        <f>'6烧主抽电耗'!V45+'5烧主抽电耗'!V45</f>
        <v>#VALUE!</v>
      </c>
      <c r="N45" s="224" t="e">
        <f t="shared" si="1"/>
        <v>#VALUE!</v>
      </c>
    </row>
    <row r="46" spans="1:14">
      <c r="A46" s="145" t="e">
        <f t="shared" si="2"/>
        <v>#VALUE!</v>
      </c>
      <c r="B46" s="146">
        <f t="shared" si="3"/>
        <v>0.333333333333333</v>
      </c>
      <c r="C46" s="145" t="e">
        <f t="shared" si="0"/>
        <v>#VALUE!</v>
      </c>
      <c r="D46" s="146" t="str">
        <f t="shared" si="4"/>
        <v>白班</v>
      </c>
      <c r="E46" s="155">
        <f>'6烧主抽电耗'!E46</f>
        <v>4</v>
      </c>
      <c r="F46" s="140" t="str">
        <f>'6烧主抽电耗'!F46</f>
        <v>丁班</v>
      </c>
      <c r="G46" s="156">
        <f>'5烧主抽电耗'!I46+'6烧主抽电耗'!I46</f>
        <v>0</v>
      </c>
      <c r="H46" s="113" t="e">
        <f>'5烧主抽电耗'!M46+'6烧主抽电耗'!M46</f>
        <v>#VALUE!</v>
      </c>
      <c r="I46" s="113" t="e">
        <f>'5烧主抽电耗'!N46+'6烧主抽电耗'!N46</f>
        <v>#VALUE!</v>
      </c>
      <c r="J46" s="113">
        <f>主抽数据!AJ48</f>
        <v>0</v>
      </c>
      <c r="K46" s="113">
        <f>主抽数据!AM48</f>
        <v>0</v>
      </c>
      <c r="L46" s="113">
        <f>主抽数据!AJ48+主抽数据!AM48</f>
        <v>0</v>
      </c>
      <c r="M46" s="223" t="e">
        <f>'6烧主抽电耗'!V46+'5烧主抽电耗'!V46</f>
        <v>#VALUE!</v>
      </c>
      <c r="N46" s="224" t="e">
        <f t="shared" si="1"/>
        <v>#VALUE!</v>
      </c>
    </row>
    <row r="47" spans="1:14">
      <c r="A47" s="145" t="e">
        <f t="shared" si="2"/>
        <v>#VALUE!</v>
      </c>
      <c r="B47" s="146">
        <f t="shared" si="3"/>
        <v>0.666666666666667</v>
      </c>
      <c r="C47" s="145" t="e">
        <f t="shared" si="0"/>
        <v>#VALUE!</v>
      </c>
      <c r="D47" s="146" t="str">
        <f t="shared" si="4"/>
        <v>中班</v>
      </c>
      <c r="E47" s="155">
        <f>'6烧主抽电耗'!E47</f>
        <v>1</v>
      </c>
      <c r="F47" s="140" t="str">
        <f>'6烧主抽电耗'!F47</f>
        <v>甲班</v>
      </c>
      <c r="G47" s="156">
        <f>'5烧主抽电耗'!I47+'6烧主抽电耗'!I47</f>
        <v>0</v>
      </c>
      <c r="H47" s="113" t="e">
        <f>'5烧主抽电耗'!M47+'6烧主抽电耗'!M47</f>
        <v>#VALUE!</v>
      </c>
      <c r="I47" s="113" t="e">
        <f>'5烧主抽电耗'!N47+'6烧主抽电耗'!N47</f>
        <v>#VALUE!</v>
      </c>
      <c r="J47" s="113">
        <f>主抽数据!AJ49</f>
        <v>0</v>
      </c>
      <c r="K47" s="113">
        <f>主抽数据!AM49</f>
        <v>0</v>
      </c>
      <c r="L47" s="113">
        <f>主抽数据!AJ49+主抽数据!AM49</f>
        <v>0</v>
      </c>
      <c r="M47" s="223" t="e">
        <f>'6烧主抽电耗'!V47+'5烧主抽电耗'!V47</f>
        <v>#VALUE!</v>
      </c>
      <c r="N47" s="224" t="e">
        <f t="shared" si="1"/>
        <v>#VALUE!</v>
      </c>
    </row>
    <row r="48" spans="1:14">
      <c r="A48" s="145" t="e">
        <f t="shared" si="2"/>
        <v>#VALUE!</v>
      </c>
      <c r="B48" s="146">
        <f t="shared" si="3"/>
        <v>0</v>
      </c>
      <c r="C48" s="145" t="e">
        <f t="shared" si="0"/>
        <v>#VALUE!</v>
      </c>
      <c r="D48" s="146" t="str">
        <f t="shared" si="4"/>
        <v>夜班</v>
      </c>
      <c r="E48" s="155">
        <f>'6烧主抽电耗'!E48</f>
        <v>2</v>
      </c>
      <c r="F48" s="140" t="str">
        <f>'6烧主抽电耗'!F48</f>
        <v>乙班</v>
      </c>
      <c r="G48" s="156">
        <f>'5烧主抽电耗'!I48+'6烧主抽电耗'!I48</f>
        <v>0</v>
      </c>
      <c r="H48" s="113" t="e">
        <f>'5烧主抽电耗'!M48+'6烧主抽电耗'!M48</f>
        <v>#VALUE!</v>
      </c>
      <c r="I48" s="113" t="e">
        <f>'5烧主抽电耗'!N48+'6烧主抽电耗'!N48</f>
        <v>#VALUE!</v>
      </c>
      <c r="J48" s="113">
        <f>主抽数据!AJ50</f>
        <v>0</v>
      </c>
      <c r="K48" s="113">
        <f>主抽数据!AM50</f>
        <v>0</v>
      </c>
      <c r="L48" s="113">
        <f>主抽数据!AJ50+主抽数据!AM50</f>
        <v>0</v>
      </c>
      <c r="M48" s="223" t="e">
        <f>'6烧主抽电耗'!V48+'5烧主抽电耗'!V48</f>
        <v>#VALUE!</v>
      </c>
      <c r="N48" s="224" t="e">
        <f t="shared" si="1"/>
        <v>#VALUE!</v>
      </c>
    </row>
    <row r="49" spans="1:14">
      <c r="A49" s="145" t="e">
        <f t="shared" si="2"/>
        <v>#VALUE!</v>
      </c>
      <c r="B49" s="146">
        <f t="shared" si="3"/>
        <v>0.333333333333333</v>
      </c>
      <c r="C49" s="145" t="e">
        <f t="shared" si="0"/>
        <v>#VALUE!</v>
      </c>
      <c r="D49" s="146" t="str">
        <f t="shared" si="4"/>
        <v>白班</v>
      </c>
      <c r="E49" s="155">
        <f>'6烧主抽电耗'!E49</f>
        <v>3</v>
      </c>
      <c r="F49" s="140" t="str">
        <f>'6烧主抽电耗'!F49</f>
        <v>丙班</v>
      </c>
      <c r="G49" s="156">
        <f>'5烧主抽电耗'!I49+'6烧主抽电耗'!I49</f>
        <v>0</v>
      </c>
      <c r="H49" s="113" t="e">
        <f>'5烧主抽电耗'!M49+'6烧主抽电耗'!M49</f>
        <v>#VALUE!</v>
      </c>
      <c r="I49" s="113" t="e">
        <f>'5烧主抽电耗'!N49+'6烧主抽电耗'!N49</f>
        <v>#VALUE!</v>
      </c>
      <c r="J49" s="113">
        <f>主抽数据!AJ51</f>
        <v>0</v>
      </c>
      <c r="K49" s="113">
        <f>主抽数据!AM51</f>
        <v>0</v>
      </c>
      <c r="L49" s="113">
        <f>主抽数据!AJ51+主抽数据!AM51</f>
        <v>0</v>
      </c>
      <c r="M49" s="223" t="e">
        <f>'6烧主抽电耗'!V49+'5烧主抽电耗'!V49</f>
        <v>#VALUE!</v>
      </c>
      <c r="N49" s="224" t="e">
        <f t="shared" si="1"/>
        <v>#VALUE!</v>
      </c>
    </row>
    <row r="50" spans="1:14">
      <c r="A50" s="145" t="e">
        <f t="shared" si="2"/>
        <v>#VALUE!</v>
      </c>
      <c r="B50" s="146">
        <f t="shared" si="3"/>
        <v>0.666666666666667</v>
      </c>
      <c r="C50" s="145" t="e">
        <f t="shared" si="0"/>
        <v>#VALUE!</v>
      </c>
      <c r="D50" s="146" t="str">
        <f t="shared" si="4"/>
        <v>中班</v>
      </c>
      <c r="E50" s="155">
        <f>'6烧主抽电耗'!E50</f>
        <v>4</v>
      </c>
      <c r="F50" s="140" t="str">
        <f>'6烧主抽电耗'!F50</f>
        <v>丁班</v>
      </c>
      <c r="G50" s="156">
        <f>'5烧主抽电耗'!I50+'6烧主抽电耗'!I50</f>
        <v>0</v>
      </c>
      <c r="H50" s="113" t="e">
        <f>'5烧主抽电耗'!M50+'6烧主抽电耗'!M50</f>
        <v>#VALUE!</v>
      </c>
      <c r="I50" s="113" t="e">
        <f>'5烧主抽电耗'!N50+'6烧主抽电耗'!N50</f>
        <v>#VALUE!</v>
      </c>
      <c r="J50" s="113">
        <f>主抽数据!AJ52</f>
        <v>0</v>
      </c>
      <c r="K50" s="113">
        <f>主抽数据!AM52</f>
        <v>0</v>
      </c>
      <c r="L50" s="113">
        <f>主抽数据!AJ52+主抽数据!AM52</f>
        <v>0</v>
      </c>
      <c r="M50" s="223" t="e">
        <f>'6烧主抽电耗'!V50+'5烧主抽电耗'!V50</f>
        <v>#VALUE!</v>
      </c>
      <c r="N50" s="224" t="e">
        <f t="shared" si="1"/>
        <v>#VALUE!</v>
      </c>
    </row>
    <row r="51" spans="1:14">
      <c r="A51" s="145" t="e">
        <f t="shared" si="2"/>
        <v>#VALUE!</v>
      </c>
      <c r="B51" s="146">
        <f t="shared" si="3"/>
        <v>0</v>
      </c>
      <c r="C51" s="145" t="e">
        <f t="shared" si="0"/>
        <v>#VALUE!</v>
      </c>
      <c r="D51" s="146" t="str">
        <f t="shared" si="4"/>
        <v>夜班</v>
      </c>
      <c r="E51" s="155">
        <f>'6烧主抽电耗'!E51</f>
        <v>2</v>
      </c>
      <c r="F51" s="140" t="str">
        <f>'6烧主抽电耗'!F51</f>
        <v>乙班</v>
      </c>
      <c r="G51" s="156">
        <f>'5烧主抽电耗'!I51+'6烧主抽电耗'!I51</f>
        <v>0</v>
      </c>
      <c r="H51" s="113" t="e">
        <f>'5烧主抽电耗'!M51+'6烧主抽电耗'!M51</f>
        <v>#VALUE!</v>
      </c>
      <c r="I51" s="113" t="e">
        <f>'5烧主抽电耗'!N51+'6烧主抽电耗'!N51</f>
        <v>#VALUE!</v>
      </c>
      <c r="J51" s="113">
        <f>主抽数据!AJ53</f>
        <v>0</v>
      </c>
      <c r="K51" s="113">
        <f>主抽数据!AM53</f>
        <v>0</v>
      </c>
      <c r="L51" s="113">
        <f>主抽数据!AJ53+主抽数据!AM53</f>
        <v>0</v>
      </c>
      <c r="M51" s="223" t="e">
        <f>'6烧主抽电耗'!V51+'5烧主抽电耗'!V51</f>
        <v>#VALUE!</v>
      </c>
      <c r="N51" s="224" t="e">
        <f t="shared" si="1"/>
        <v>#VALUE!</v>
      </c>
    </row>
    <row r="52" spans="1:14">
      <c r="A52" s="145" t="e">
        <f t="shared" si="2"/>
        <v>#VALUE!</v>
      </c>
      <c r="B52" s="146">
        <f t="shared" si="3"/>
        <v>0.333333333333333</v>
      </c>
      <c r="C52" s="145" t="e">
        <f t="shared" si="0"/>
        <v>#VALUE!</v>
      </c>
      <c r="D52" s="146" t="str">
        <f t="shared" si="4"/>
        <v>白班</v>
      </c>
      <c r="E52" s="155">
        <f>'6烧主抽电耗'!E52</f>
        <v>3</v>
      </c>
      <c r="F52" s="140" t="str">
        <f>'6烧主抽电耗'!F52</f>
        <v>丙班</v>
      </c>
      <c r="G52" s="156">
        <f>'5烧主抽电耗'!I52+'6烧主抽电耗'!I52</f>
        <v>0</v>
      </c>
      <c r="H52" s="113" t="e">
        <f>'5烧主抽电耗'!M52+'6烧主抽电耗'!M52</f>
        <v>#VALUE!</v>
      </c>
      <c r="I52" s="113" t="e">
        <f>'5烧主抽电耗'!N52+'6烧主抽电耗'!N52</f>
        <v>#VALUE!</v>
      </c>
      <c r="J52" s="113">
        <f>主抽数据!AJ54</f>
        <v>0</v>
      </c>
      <c r="K52" s="113">
        <f>主抽数据!AM54</f>
        <v>0</v>
      </c>
      <c r="L52" s="113">
        <f>主抽数据!AJ54+主抽数据!AM54</f>
        <v>0</v>
      </c>
      <c r="M52" s="223" t="e">
        <f>'6烧主抽电耗'!V52+'5烧主抽电耗'!V52</f>
        <v>#VALUE!</v>
      </c>
      <c r="N52" s="224" t="e">
        <f t="shared" si="1"/>
        <v>#VALUE!</v>
      </c>
    </row>
    <row r="53" spans="1:14">
      <c r="A53" s="145" t="e">
        <f t="shared" si="2"/>
        <v>#VALUE!</v>
      </c>
      <c r="B53" s="146">
        <f t="shared" si="3"/>
        <v>0.666666666666667</v>
      </c>
      <c r="C53" s="145" t="e">
        <f t="shared" si="0"/>
        <v>#VALUE!</v>
      </c>
      <c r="D53" s="146" t="str">
        <f t="shared" si="4"/>
        <v>中班</v>
      </c>
      <c r="E53" s="155">
        <f>'6烧主抽电耗'!E53</f>
        <v>4</v>
      </c>
      <c r="F53" s="140" t="str">
        <f>'6烧主抽电耗'!F53</f>
        <v>丁班</v>
      </c>
      <c r="G53" s="156">
        <f>'5烧主抽电耗'!I53+'6烧主抽电耗'!I53</f>
        <v>0</v>
      </c>
      <c r="H53" s="113" t="e">
        <f>'5烧主抽电耗'!M53+'6烧主抽电耗'!M53</f>
        <v>#VALUE!</v>
      </c>
      <c r="I53" s="113" t="e">
        <f>'5烧主抽电耗'!N53+'6烧主抽电耗'!N53</f>
        <v>#VALUE!</v>
      </c>
      <c r="J53" s="113">
        <f>主抽数据!AJ55</f>
        <v>0</v>
      </c>
      <c r="K53" s="113">
        <f>主抽数据!AM55</f>
        <v>0</v>
      </c>
      <c r="L53" s="113">
        <f>主抽数据!AJ55+主抽数据!AM55</f>
        <v>0</v>
      </c>
      <c r="M53" s="223" t="e">
        <f>'6烧主抽电耗'!V53+'5烧主抽电耗'!V53</f>
        <v>#VALUE!</v>
      </c>
      <c r="N53" s="224" t="e">
        <f t="shared" si="1"/>
        <v>#VALUE!</v>
      </c>
    </row>
    <row r="54" spans="1:14">
      <c r="A54" s="145" t="e">
        <f t="shared" si="2"/>
        <v>#VALUE!</v>
      </c>
      <c r="B54" s="146">
        <f t="shared" si="3"/>
        <v>0</v>
      </c>
      <c r="C54" s="145" t="e">
        <f t="shared" si="0"/>
        <v>#VALUE!</v>
      </c>
      <c r="D54" s="146" t="str">
        <f t="shared" si="4"/>
        <v>夜班</v>
      </c>
      <c r="E54" s="155">
        <f>'6烧主抽电耗'!E54</f>
        <v>1</v>
      </c>
      <c r="F54" s="140" t="str">
        <f>'6烧主抽电耗'!F54</f>
        <v>甲班</v>
      </c>
      <c r="G54" s="156">
        <f>'5烧主抽电耗'!I54+'6烧主抽电耗'!I54</f>
        <v>0</v>
      </c>
      <c r="H54" s="113" t="e">
        <f>'5烧主抽电耗'!M54+'6烧主抽电耗'!M54</f>
        <v>#VALUE!</v>
      </c>
      <c r="I54" s="113" t="e">
        <f>'5烧主抽电耗'!N54+'6烧主抽电耗'!N54</f>
        <v>#VALUE!</v>
      </c>
      <c r="J54" s="113">
        <f>主抽数据!AJ56</f>
        <v>0</v>
      </c>
      <c r="K54" s="113">
        <f>主抽数据!AM56</f>
        <v>0</v>
      </c>
      <c r="L54" s="113">
        <f>主抽数据!AJ56+主抽数据!AM56</f>
        <v>0</v>
      </c>
      <c r="M54" s="223" t="e">
        <f>'6烧主抽电耗'!V54+'5烧主抽电耗'!V54</f>
        <v>#VALUE!</v>
      </c>
      <c r="N54" s="224" t="e">
        <f t="shared" si="1"/>
        <v>#VALUE!</v>
      </c>
    </row>
    <row r="55" spans="1:14">
      <c r="A55" s="145" t="e">
        <f t="shared" si="2"/>
        <v>#VALUE!</v>
      </c>
      <c r="B55" s="146">
        <f t="shared" si="3"/>
        <v>0.333333333333333</v>
      </c>
      <c r="C55" s="145" t="e">
        <f t="shared" si="0"/>
        <v>#VALUE!</v>
      </c>
      <c r="D55" s="146" t="str">
        <f t="shared" si="4"/>
        <v>白班</v>
      </c>
      <c r="E55" s="155">
        <f>'6烧主抽电耗'!E55</f>
        <v>2</v>
      </c>
      <c r="F55" s="140" t="str">
        <f>'6烧主抽电耗'!F55</f>
        <v>乙班</v>
      </c>
      <c r="G55" s="156">
        <f>'5烧主抽电耗'!I55+'6烧主抽电耗'!I55</f>
        <v>0</v>
      </c>
      <c r="H55" s="113" t="e">
        <f>'5烧主抽电耗'!M55+'6烧主抽电耗'!M55</f>
        <v>#VALUE!</v>
      </c>
      <c r="I55" s="113" t="e">
        <f>'5烧主抽电耗'!N55+'6烧主抽电耗'!N55</f>
        <v>#VALUE!</v>
      </c>
      <c r="J55" s="113">
        <f>主抽数据!AJ57</f>
        <v>0</v>
      </c>
      <c r="K55" s="113">
        <f>主抽数据!AM57</f>
        <v>0</v>
      </c>
      <c r="L55" s="113">
        <f>主抽数据!AJ57+主抽数据!AM57</f>
        <v>0</v>
      </c>
      <c r="M55" s="223" t="e">
        <f>'6烧主抽电耗'!V55+'5烧主抽电耗'!V55</f>
        <v>#VALUE!</v>
      </c>
      <c r="N55" s="224" t="e">
        <f t="shared" si="1"/>
        <v>#VALUE!</v>
      </c>
    </row>
    <row r="56" spans="1:14">
      <c r="A56" s="145" t="e">
        <f t="shared" si="2"/>
        <v>#VALUE!</v>
      </c>
      <c r="B56" s="146">
        <f t="shared" si="3"/>
        <v>0.666666666666667</v>
      </c>
      <c r="C56" s="145" t="e">
        <f t="shared" si="0"/>
        <v>#VALUE!</v>
      </c>
      <c r="D56" s="146" t="str">
        <f t="shared" si="4"/>
        <v>中班</v>
      </c>
      <c r="E56" s="155">
        <f>'6烧主抽电耗'!E56</f>
        <v>3</v>
      </c>
      <c r="F56" s="140" t="str">
        <f>'6烧主抽电耗'!F56</f>
        <v>丙班</v>
      </c>
      <c r="G56" s="156">
        <f>'5烧主抽电耗'!I56+'6烧主抽电耗'!I56</f>
        <v>0</v>
      </c>
      <c r="H56" s="113" t="e">
        <f>'5烧主抽电耗'!M56+'6烧主抽电耗'!M56</f>
        <v>#VALUE!</v>
      </c>
      <c r="I56" s="113" t="e">
        <f>'5烧主抽电耗'!N56+'6烧主抽电耗'!N56</f>
        <v>#VALUE!</v>
      </c>
      <c r="J56" s="113">
        <f>主抽数据!AJ58</f>
        <v>0</v>
      </c>
      <c r="K56" s="113">
        <f>主抽数据!AM58</f>
        <v>0</v>
      </c>
      <c r="L56" s="113">
        <f>主抽数据!AJ58+主抽数据!AM58</f>
        <v>0</v>
      </c>
      <c r="M56" s="223" t="e">
        <f>'6烧主抽电耗'!V56+'5烧主抽电耗'!V56</f>
        <v>#VALUE!</v>
      </c>
      <c r="N56" s="224" t="e">
        <f t="shared" si="1"/>
        <v>#VALUE!</v>
      </c>
    </row>
    <row r="57" spans="1:14">
      <c r="A57" s="145" t="e">
        <f t="shared" si="2"/>
        <v>#VALUE!</v>
      </c>
      <c r="B57" s="146">
        <f t="shared" si="3"/>
        <v>0</v>
      </c>
      <c r="C57" s="145" t="e">
        <f t="shared" si="0"/>
        <v>#VALUE!</v>
      </c>
      <c r="D57" s="146" t="str">
        <f t="shared" si="4"/>
        <v>夜班</v>
      </c>
      <c r="E57" s="155">
        <f>'6烧主抽电耗'!E57</f>
        <v>1</v>
      </c>
      <c r="F57" s="140" t="str">
        <f>'6烧主抽电耗'!F57</f>
        <v>甲班</v>
      </c>
      <c r="G57" s="156">
        <f>'5烧主抽电耗'!I57+'6烧主抽电耗'!I57</f>
        <v>0</v>
      </c>
      <c r="H57" s="113" t="e">
        <f>'5烧主抽电耗'!M57+'6烧主抽电耗'!M57</f>
        <v>#VALUE!</v>
      </c>
      <c r="I57" s="113" t="e">
        <f>'5烧主抽电耗'!N57+'6烧主抽电耗'!N57</f>
        <v>#VALUE!</v>
      </c>
      <c r="J57" s="113">
        <f>主抽数据!AJ59</f>
        <v>0</v>
      </c>
      <c r="K57" s="113">
        <f>主抽数据!AM59</f>
        <v>0</v>
      </c>
      <c r="L57" s="113">
        <f>主抽数据!AJ59+主抽数据!AM59</f>
        <v>0</v>
      </c>
      <c r="M57" s="223" t="e">
        <f>'6烧主抽电耗'!V57+'5烧主抽电耗'!V57</f>
        <v>#VALUE!</v>
      </c>
      <c r="N57" s="224" t="e">
        <f t="shared" si="1"/>
        <v>#VALUE!</v>
      </c>
    </row>
    <row r="58" spans="1:14">
      <c r="A58" s="145" t="e">
        <f t="shared" si="2"/>
        <v>#VALUE!</v>
      </c>
      <c r="B58" s="146">
        <f t="shared" si="3"/>
        <v>0.333333333333333</v>
      </c>
      <c r="C58" s="145" t="e">
        <f t="shared" si="0"/>
        <v>#VALUE!</v>
      </c>
      <c r="D58" s="146" t="str">
        <f t="shared" si="4"/>
        <v>白班</v>
      </c>
      <c r="E58" s="155">
        <f>'6烧主抽电耗'!E58</f>
        <v>2</v>
      </c>
      <c r="F58" s="140" t="str">
        <f>'6烧主抽电耗'!F58</f>
        <v>乙班</v>
      </c>
      <c r="G58" s="156">
        <f>'5烧主抽电耗'!I58+'6烧主抽电耗'!I58</f>
        <v>0</v>
      </c>
      <c r="H58" s="113" t="e">
        <f>'5烧主抽电耗'!M58+'6烧主抽电耗'!M58</f>
        <v>#VALUE!</v>
      </c>
      <c r="I58" s="113" t="e">
        <f>'5烧主抽电耗'!N58+'6烧主抽电耗'!N58</f>
        <v>#VALUE!</v>
      </c>
      <c r="J58" s="113">
        <f>主抽数据!AJ60</f>
        <v>0</v>
      </c>
      <c r="K58" s="113">
        <f>主抽数据!AM60</f>
        <v>0</v>
      </c>
      <c r="L58" s="113">
        <f>主抽数据!AJ60+主抽数据!AM60</f>
        <v>0</v>
      </c>
      <c r="M58" s="223" t="e">
        <f>'6烧主抽电耗'!V58+'5烧主抽电耗'!V58</f>
        <v>#VALUE!</v>
      </c>
      <c r="N58" s="224" t="e">
        <f t="shared" si="1"/>
        <v>#VALUE!</v>
      </c>
    </row>
    <row r="59" spans="1:14">
      <c r="A59" s="145" t="e">
        <f t="shared" si="2"/>
        <v>#VALUE!</v>
      </c>
      <c r="B59" s="146">
        <f t="shared" si="3"/>
        <v>0.666666666666667</v>
      </c>
      <c r="C59" s="145" t="e">
        <f t="shared" si="0"/>
        <v>#VALUE!</v>
      </c>
      <c r="D59" s="146" t="str">
        <f t="shared" si="4"/>
        <v>中班</v>
      </c>
      <c r="E59" s="155">
        <f>'6烧主抽电耗'!E59</f>
        <v>3</v>
      </c>
      <c r="F59" s="140" t="str">
        <f>'6烧主抽电耗'!F59</f>
        <v>丙班</v>
      </c>
      <c r="G59" s="156">
        <f>'5烧主抽电耗'!I59+'6烧主抽电耗'!I59</f>
        <v>0</v>
      </c>
      <c r="H59" s="113" t="e">
        <f>'5烧主抽电耗'!M59+'6烧主抽电耗'!M59</f>
        <v>#VALUE!</v>
      </c>
      <c r="I59" s="113" t="e">
        <f>'5烧主抽电耗'!N59+'6烧主抽电耗'!N59</f>
        <v>#VALUE!</v>
      </c>
      <c r="J59" s="113">
        <f>主抽数据!AJ61</f>
        <v>0</v>
      </c>
      <c r="K59" s="113">
        <f>主抽数据!AM61</f>
        <v>0</v>
      </c>
      <c r="L59" s="113">
        <f>主抽数据!AJ61+主抽数据!AM61</f>
        <v>0</v>
      </c>
      <c r="M59" s="223" t="e">
        <f>'6烧主抽电耗'!V59+'5烧主抽电耗'!V59</f>
        <v>#VALUE!</v>
      </c>
      <c r="N59" s="224" t="e">
        <f t="shared" si="1"/>
        <v>#VALUE!</v>
      </c>
    </row>
    <row r="60" spans="1:14">
      <c r="A60" s="145" t="e">
        <f t="shared" si="2"/>
        <v>#VALUE!</v>
      </c>
      <c r="B60" s="146">
        <f t="shared" si="3"/>
        <v>0</v>
      </c>
      <c r="C60" s="145" t="e">
        <f t="shared" si="0"/>
        <v>#VALUE!</v>
      </c>
      <c r="D60" s="146" t="str">
        <f t="shared" si="4"/>
        <v>夜班</v>
      </c>
      <c r="E60" s="155">
        <f>'6烧主抽电耗'!E60</f>
        <v>4</v>
      </c>
      <c r="F60" s="140" t="str">
        <f>'6烧主抽电耗'!F60</f>
        <v>丁班</v>
      </c>
      <c r="G60" s="156">
        <f>'5烧主抽电耗'!I60+'6烧主抽电耗'!I60</f>
        <v>0</v>
      </c>
      <c r="H60" s="113" t="e">
        <f>'5烧主抽电耗'!M60+'6烧主抽电耗'!M60</f>
        <v>#VALUE!</v>
      </c>
      <c r="I60" s="113" t="e">
        <f>'5烧主抽电耗'!N60+'6烧主抽电耗'!N60</f>
        <v>#VALUE!</v>
      </c>
      <c r="J60" s="113">
        <f>主抽数据!AJ62</f>
        <v>0</v>
      </c>
      <c r="K60" s="113">
        <f>主抽数据!AM62</f>
        <v>0</v>
      </c>
      <c r="L60" s="113">
        <f>主抽数据!AJ62+主抽数据!AM62</f>
        <v>0</v>
      </c>
      <c r="M60" s="223" t="e">
        <f>'6烧主抽电耗'!V60+'5烧主抽电耗'!V60</f>
        <v>#VALUE!</v>
      </c>
      <c r="N60" s="224" t="e">
        <f t="shared" si="1"/>
        <v>#VALUE!</v>
      </c>
    </row>
    <row r="61" spans="1:14">
      <c r="A61" s="145" t="e">
        <f t="shared" si="2"/>
        <v>#VALUE!</v>
      </c>
      <c r="B61" s="146">
        <f t="shared" si="3"/>
        <v>0.333333333333333</v>
      </c>
      <c r="C61" s="145" t="e">
        <f t="shared" si="0"/>
        <v>#VALUE!</v>
      </c>
      <c r="D61" s="146" t="str">
        <f t="shared" si="4"/>
        <v>白班</v>
      </c>
      <c r="E61" s="155">
        <f>'6烧主抽电耗'!E61</f>
        <v>1</v>
      </c>
      <c r="F61" s="140" t="str">
        <f>'6烧主抽电耗'!F61</f>
        <v>甲班</v>
      </c>
      <c r="G61" s="156">
        <f>'5烧主抽电耗'!I61+'6烧主抽电耗'!I61</f>
        <v>0</v>
      </c>
      <c r="H61" s="113" t="e">
        <f>'5烧主抽电耗'!M61+'6烧主抽电耗'!M61</f>
        <v>#VALUE!</v>
      </c>
      <c r="I61" s="113" t="e">
        <f>'5烧主抽电耗'!N61+'6烧主抽电耗'!N61</f>
        <v>#VALUE!</v>
      </c>
      <c r="J61" s="113">
        <f>主抽数据!AJ63</f>
        <v>0</v>
      </c>
      <c r="K61" s="113">
        <f>主抽数据!AM63</f>
        <v>0</v>
      </c>
      <c r="L61" s="113">
        <f>主抽数据!AJ63+主抽数据!AM63</f>
        <v>0</v>
      </c>
      <c r="M61" s="223" t="e">
        <f>'6烧主抽电耗'!V61+'5烧主抽电耗'!V61</f>
        <v>#VALUE!</v>
      </c>
      <c r="N61" s="224" t="e">
        <f t="shared" si="1"/>
        <v>#VALUE!</v>
      </c>
    </row>
    <row r="62" spans="1:14">
      <c r="A62" s="145" t="e">
        <f t="shared" si="2"/>
        <v>#VALUE!</v>
      </c>
      <c r="B62" s="146">
        <f t="shared" si="3"/>
        <v>0.666666666666667</v>
      </c>
      <c r="C62" s="145" t="e">
        <f t="shared" si="0"/>
        <v>#VALUE!</v>
      </c>
      <c r="D62" s="146" t="str">
        <f t="shared" si="4"/>
        <v>中班</v>
      </c>
      <c r="E62" s="155">
        <f>'6烧主抽电耗'!E62</f>
        <v>2</v>
      </c>
      <c r="F62" s="140" t="str">
        <f>'6烧主抽电耗'!F62</f>
        <v>乙班</v>
      </c>
      <c r="G62" s="156">
        <f>'5烧主抽电耗'!I62+'6烧主抽电耗'!I62</f>
        <v>0</v>
      </c>
      <c r="H62" s="113" t="e">
        <f>'5烧主抽电耗'!M62+'6烧主抽电耗'!M62</f>
        <v>#VALUE!</v>
      </c>
      <c r="I62" s="113" t="e">
        <f>'5烧主抽电耗'!N62+'6烧主抽电耗'!N62</f>
        <v>#VALUE!</v>
      </c>
      <c r="J62" s="113">
        <f>主抽数据!AJ64</f>
        <v>0</v>
      </c>
      <c r="K62" s="113">
        <f>主抽数据!AM64</f>
        <v>0</v>
      </c>
      <c r="L62" s="113">
        <f>主抽数据!AJ64+主抽数据!AM64</f>
        <v>0</v>
      </c>
      <c r="M62" s="223" t="e">
        <f>'6烧主抽电耗'!V62+'5烧主抽电耗'!V62</f>
        <v>#VALUE!</v>
      </c>
      <c r="N62" s="224" t="e">
        <f t="shared" si="1"/>
        <v>#VALUE!</v>
      </c>
    </row>
    <row r="63" spans="1:14">
      <c r="A63" s="145" t="e">
        <f t="shared" si="2"/>
        <v>#VALUE!</v>
      </c>
      <c r="B63" s="146">
        <f t="shared" si="3"/>
        <v>0</v>
      </c>
      <c r="C63" s="145" t="e">
        <f t="shared" si="0"/>
        <v>#VALUE!</v>
      </c>
      <c r="D63" s="146" t="str">
        <f t="shared" si="4"/>
        <v>夜班</v>
      </c>
      <c r="E63" s="155">
        <f>'6烧主抽电耗'!E63</f>
        <v>4</v>
      </c>
      <c r="F63" s="140" t="str">
        <f>'6烧主抽电耗'!F63</f>
        <v>丁班</v>
      </c>
      <c r="G63" s="156">
        <f>'5烧主抽电耗'!I63+'6烧主抽电耗'!I63</f>
        <v>0</v>
      </c>
      <c r="H63" s="113" t="e">
        <f>'5烧主抽电耗'!M63+'6烧主抽电耗'!M63</f>
        <v>#VALUE!</v>
      </c>
      <c r="I63" s="113" t="e">
        <f>'5烧主抽电耗'!N63+'6烧主抽电耗'!N63</f>
        <v>#VALUE!</v>
      </c>
      <c r="J63" s="113">
        <f>主抽数据!AJ65</f>
        <v>0</v>
      </c>
      <c r="K63" s="113">
        <f>主抽数据!AM65</f>
        <v>0</v>
      </c>
      <c r="L63" s="113">
        <f>主抽数据!AJ65+主抽数据!AM65</f>
        <v>0</v>
      </c>
      <c r="M63" s="223" t="e">
        <f>'6烧主抽电耗'!V63+'5烧主抽电耗'!V63</f>
        <v>#VALUE!</v>
      </c>
      <c r="N63" s="224" t="e">
        <f t="shared" si="1"/>
        <v>#VALUE!</v>
      </c>
    </row>
    <row r="64" spans="1:14">
      <c r="A64" s="145" t="e">
        <f t="shared" si="2"/>
        <v>#VALUE!</v>
      </c>
      <c r="B64" s="146">
        <f t="shared" si="3"/>
        <v>0.333333333333333</v>
      </c>
      <c r="C64" s="145" t="e">
        <f t="shared" si="0"/>
        <v>#VALUE!</v>
      </c>
      <c r="D64" s="146" t="str">
        <f t="shared" si="4"/>
        <v>白班</v>
      </c>
      <c r="E64" s="155">
        <f>'6烧主抽电耗'!E64</f>
        <v>1</v>
      </c>
      <c r="F64" s="140" t="str">
        <f>'6烧主抽电耗'!F64</f>
        <v>甲班</v>
      </c>
      <c r="G64" s="156">
        <f>'5烧主抽电耗'!I64+'6烧主抽电耗'!I64</f>
        <v>0</v>
      </c>
      <c r="H64" s="113" t="e">
        <f>'5烧主抽电耗'!M64+'6烧主抽电耗'!M64</f>
        <v>#VALUE!</v>
      </c>
      <c r="I64" s="113" t="e">
        <f>'5烧主抽电耗'!N64+'6烧主抽电耗'!N64</f>
        <v>#VALUE!</v>
      </c>
      <c r="J64" s="113">
        <f>主抽数据!AJ66</f>
        <v>0</v>
      </c>
      <c r="K64" s="113">
        <f>主抽数据!AM66</f>
        <v>0</v>
      </c>
      <c r="L64" s="113">
        <f>主抽数据!AJ66+主抽数据!AM66</f>
        <v>0</v>
      </c>
      <c r="M64" s="223" t="e">
        <f>'6烧主抽电耗'!V64+'5烧主抽电耗'!V64</f>
        <v>#VALUE!</v>
      </c>
      <c r="N64" s="224" t="e">
        <f t="shared" si="1"/>
        <v>#VALUE!</v>
      </c>
    </row>
    <row r="65" spans="1:14">
      <c r="A65" s="145" t="e">
        <f t="shared" si="2"/>
        <v>#VALUE!</v>
      </c>
      <c r="B65" s="146">
        <f t="shared" si="3"/>
        <v>0.666666666666667</v>
      </c>
      <c r="C65" s="145" t="e">
        <f t="shared" si="0"/>
        <v>#VALUE!</v>
      </c>
      <c r="D65" s="146" t="str">
        <f t="shared" si="4"/>
        <v>中班</v>
      </c>
      <c r="E65" s="155">
        <f>'6烧主抽电耗'!E65</f>
        <v>2</v>
      </c>
      <c r="F65" s="140" t="str">
        <f>'6烧主抽电耗'!F65</f>
        <v>乙班</v>
      </c>
      <c r="G65" s="156">
        <f>'5烧主抽电耗'!I65+'6烧主抽电耗'!I65</f>
        <v>0</v>
      </c>
      <c r="H65" s="113" t="e">
        <f>'5烧主抽电耗'!M65+'6烧主抽电耗'!M65</f>
        <v>#VALUE!</v>
      </c>
      <c r="I65" s="113" t="e">
        <f>'5烧主抽电耗'!N65+'6烧主抽电耗'!N65</f>
        <v>#VALUE!</v>
      </c>
      <c r="J65" s="113">
        <f>主抽数据!AJ67</f>
        <v>0</v>
      </c>
      <c r="K65" s="113">
        <f>主抽数据!AM67</f>
        <v>0</v>
      </c>
      <c r="L65" s="113">
        <f>主抽数据!AJ67+主抽数据!AM67</f>
        <v>0</v>
      </c>
      <c r="M65" s="223" t="e">
        <f>'6烧主抽电耗'!V65+'5烧主抽电耗'!V65</f>
        <v>#VALUE!</v>
      </c>
      <c r="N65" s="224" t="e">
        <f t="shared" si="1"/>
        <v>#VALUE!</v>
      </c>
    </row>
    <row r="66" spans="1:14">
      <c r="A66" s="145" t="e">
        <f t="shared" si="2"/>
        <v>#VALUE!</v>
      </c>
      <c r="B66" s="146">
        <f t="shared" si="3"/>
        <v>0</v>
      </c>
      <c r="C66" s="145" t="e">
        <f t="shared" si="0"/>
        <v>#VALUE!</v>
      </c>
      <c r="D66" s="146" t="str">
        <f t="shared" si="4"/>
        <v>夜班</v>
      </c>
      <c r="E66" s="155">
        <f>'6烧主抽电耗'!E66</f>
        <v>3</v>
      </c>
      <c r="F66" s="140" t="str">
        <f>'6烧主抽电耗'!F66</f>
        <v>丙班</v>
      </c>
      <c r="G66" s="156">
        <f>'5烧主抽电耗'!I66+'6烧主抽电耗'!I66</f>
        <v>0</v>
      </c>
      <c r="H66" s="113" t="e">
        <f>'5烧主抽电耗'!M66+'6烧主抽电耗'!M66</f>
        <v>#VALUE!</v>
      </c>
      <c r="I66" s="113" t="e">
        <f>'5烧主抽电耗'!N66+'6烧主抽电耗'!N66</f>
        <v>#VALUE!</v>
      </c>
      <c r="J66" s="113">
        <f>主抽数据!AJ68</f>
        <v>0</v>
      </c>
      <c r="K66" s="113">
        <f>主抽数据!AM68</f>
        <v>0</v>
      </c>
      <c r="L66" s="113">
        <f>主抽数据!AJ68+主抽数据!AM68</f>
        <v>0</v>
      </c>
      <c r="M66" s="223" t="e">
        <f>'6烧主抽电耗'!V66+'5烧主抽电耗'!V66</f>
        <v>#VALUE!</v>
      </c>
      <c r="N66" s="224" t="e">
        <f t="shared" si="1"/>
        <v>#VALUE!</v>
      </c>
    </row>
    <row r="67" spans="1:14">
      <c r="A67" s="145" t="e">
        <f t="shared" si="2"/>
        <v>#VALUE!</v>
      </c>
      <c r="B67" s="146">
        <f t="shared" si="3"/>
        <v>0.333333333333333</v>
      </c>
      <c r="C67" s="145" t="e">
        <f t="shared" si="0"/>
        <v>#VALUE!</v>
      </c>
      <c r="D67" s="146" t="str">
        <f t="shared" si="4"/>
        <v>白班</v>
      </c>
      <c r="E67" s="155">
        <f>'6烧主抽电耗'!E67</f>
        <v>4</v>
      </c>
      <c r="F67" s="140" t="str">
        <f>'6烧主抽电耗'!F67</f>
        <v>丁班</v>
      </c>
      <c r="G67" s="156">
        <f>'5烧主抽电耗'!I67+'6烧主抽电耗'!I67</f>
        <v>0</v>
      </c>
      <c r="H67" s="113" t="e">
        <f>'5烧主抽电耗'!M67+'6烧主抽电耗'!M67</f>
        <v>#VALUE!</v>
      </c>
      <c r="I67" s="113" t="e">
        <f>'5烧主抽电耗'!N67+'6烧主抽电耗'!N67</f>
        <v>#VALUE!</v>
      </c>
      <c r="J67" s="113">
        <f>主抽数据!AJ69</f>
        <v>0</v>
      </c>
      <c r="K67" s="113">
        <f>主抽数据!AM69</f>
        <v>0</v>
      </c>
      <c r="L67" s="113">
        <f>主抽数据!AJ69+主抽数据!AM69</f>
        <v>0</v>
      </c>
      <c r="M67" s="223" t="e">
        <f>'6烧主抽电耗'!V67+'5烧主抽电耗'!V67</f>
        <v>#VALUE!</v>
      </c>
      <c r="N67" s="224" t="e">
        <f t="shared" si="1"/>
        <v>#VALUE!</v>
      </c>
    </row>
    <row r="68" spans="1:14">
      <c r="A68" s="145" t="e">
        <f t="shared" si="2"/>
        <v>#VALUE!</v>
      </c>
      <c r="B68" s="146">
        <f t="shared" si="3"/>
        <v>0.666666666666667</v>
      </c>
      <c r="C68" s="145" t="e">
        <f t="shared" ref="C68:C96" si="5">A68+B68</f>
        <v>#VALUE!</v>
      </c>
      <c r="D68" s="146" t="str">
        <f t="shared" si="4"/>
        <v>中班</v>
      </c>
      <c r="E68" s="155">
        <f>'6烧主抽电耗'!E68</f>
        <v>1</v>
      </c>
      <c r="F68" s="140" t="str">
        <f>'6烧主抽电耗'!F68</f>
        <v>甲班</v>
      </c>
      <c r="G68" s="156">
        <f>'5烧主抽电耗'!I68+'6烧主抽电耗'!I68</f>
        <v>0</v>
      </c>
      <c r="H68" s="113" t="e">
        <f>'5烧主抽电耗'!M68+'6烧主抽电耗'!M68</f>
        <v>#VALUE!</v>
      </c>
      <c r="I68" s="113" t="e">
        <f>'5烧主抽电耗'!N68+'6烧主抽电耗'!N68</f>
        <v>#VALUE!</v>
      </c>
      <c r="J68" s="113">
        <f>主抽数据!AJ70</f>
        <v>0</v>
      </c>
      <c r="K68" s="113">
        <f>主抽数据!AM70</f>
        <v>0</v>
      </c>
      <c r="L68" s="113">
        <f>主抽数据!AJ70+主抽数据!AM70</f>
        <v>0</v>
      </c>
      <c r="M68" s="223" t="e">
        <f>'6烧主抽电耗'!V68+'5烧主抽电耗'!V68</f>
        <v>#VALUE!</v>
      </c>
      <c r="N68" s="224" t="e">
        <f t="shared" ref="N68:N95" si="6">L68-M68</f>
        <v>#VALUE!</v>
      </c>
    </row>
    <row r="69" spans="1:14">
      <c r="A69" s="145" t="e">
        <f t="shared" si="2"/>
        <v>#VALUE!</v>
      </c>
      <c r="B69" s="146">
        <f t="shared" si="3"/>
        <v>0</v>
      </c>
      <c r="C69" s="145" t="e">
        <f t="shared" si="5"/>
        <v>#VALUE!</v>
      </c>
      <c r="D69" s="146" t="str">
        <f t="shared" si="4"/>
        <v>夜班</v>
      </c>
      <c r="E69" s="155">
        <f>'6烧主抽电耗'!E69</f>
        <v>3</v>
      </c>
      <c r="F69" s="140" t="str">
        <f>'6烧主抽电耗'!F69</f>
        <v>丙班</v>
      </c>
      <c r="G69" s="156">
        <f>'5烧主抽电耗'!I69+'6烧主抽电耗'!I69</f>
        <v>0</v>
      </c>
      <c r="H69" s="113" t="e">
        <f>'5烧主抽电耗'!M69+'6烧主抽电耗'!M69</f>
        <v>#VALUE!</v>
      </c>
      <c r="I69" s="113" t="e">
        <f>'5烧主抽电耗'!N69+'6烧主抽电耗'!N69</f>
        <v>#VALUE!</v>
      </c>
      <c r="J69" s="113">
        <f>主抽数据!AJ71</f>
        <v>0</v>
      </c>
      <c r="K69" s="113">
        <f>主抽数据!AM71</f>
        <v>0</v>
      </c>
      <c r="L69" s="113">
        <f>主抽数据!AJ71+主抽数据!AM71</f>
        <v>0</v>
      </c>
      <c r="M69" s="223" t="e">
        <f>'6烧主抽电耗'!V69+'5烧主抽电耗'!V69</f>
        <v>#VALUE!</v>
      </c>
      <c r="N69" s="224" t="e">
        <f t="shared" si="6"/>
        <v>#VALUE!</v>
      </c>
    </row>
    <row r="70" spans="1:14">
      <c r="A70" s="145" t="e">
        <f t="shared" si="2"/>
        <v>#VALUE!</v>
      </c>
      <c r="B70" s="146">
        <f t="shared" si="3"/>
        <v>0.333333333333333</v>
      </c>
      <c r="C70" s="145" t="e">
        <f t="shared" si="5"/>
        <v>#VALUE!</v>
      </c>
      <c r="D70" s="146" t="str">
        <f t="shared" si="4"/>
        <v>白班</v>
      </c>
      <c r="E70" s="155">
        <f>'6烧主抽电耗'!E70</f>
        <v>4</v>
      </c>
      <c r="F70" s="140" t="str">
        <f>'6烧主抽电耗'!F70</f>
        <v>丁班</v>
      </c>
      <c r="G70" s="156">
        <f>'5烧主抽电耗'!I70+'6烧主抽电耗'!I70</f>
        <v>0</v>
      </c>
      <c r="H70" s="113" t="e">
        <f>'5烧主抽电耗'!M70+'6烧主抽电耗'!M70</f>
        <v>#VALUE!</v>
      </c>
      <c r="I70" s="113" t="e">
        <f>'5烧主抽电耗'!N70+'6烧主抽电耗'!N70</f>
        <v>#VALUE!</v>
      </c>
      <c r="J70" s="113">
        <f>主抽数据!AJ72</f>
        <v>0</v>
      </c>
      <c r="K70" s="113">
        <f>主抽数据!AM72</f>
        <v>0</v>
      </c>
      <c r="L70" s="113">
        <f>主抽数据!AJ72+主抽数据!AM72</f>
        <v>0</v>
      </c>
      <c r="M70" s="223" t="e">
        <f>'6烧主抽电耗'!V70+'5烧主抽电耗'!V70</f>
        <v>#VALUE!</v>
      </c>
      <c r="N70" s="224" t="e">
        <f t="shared" si="6"/>
        <v>#VALUE!</v>
      </c>
    </row>
    <row r="71" spans="1:14">
      <c r="A71" s="145" t="e">
        <f t="shared" ref="A71:A96" si="7">A68+1</f>
        <v>#VALUE!</v>
      </c>
      <c r="B71" s="146">
        <f t="shared" ref="B71:B96" si="8">B68</f>
        <v>0.666666666666667</v>
      </c>
      <c r="C71" s="145" t="e">
        <f t="shared" si="5"/>
        <v>#VALUE!</v>
      </c>
      <c r="D71" s="146" t="str">
        <f t="shared" ref="D71:D96" si="9">D68</f>
        <v>中班</v>
      </c>
      <c r="E71" s="155">
        <f>'6烧主抽电耗'!E71</f>
        <v>1</v>
      </c>
      <c r="F71" s="140" t="str">
        <f>'6烧主抽电耗'!F71</f>
        <v>甲班</v>
      </c>
      <c r="G71" s="156">
        <f>'5烧主抽电耗'!I71+'6烧主抽电耗'!I71</f>
        <v>0</v>
      </c>
      <c r="H71" s="113" t="e">
        <f>'5烧主抽电耗'!M71+'6烧主抽电耗'!M71</f>
        <v>#VALUE!</v>
      </c>
      <c r="I71" s="113" t="e">
        <f>'5烧主抽电耗'!N71+'6烧主抽电耗'!N71</f>
        <v>#VALUE!</v>
      </c>
      <c r="J71" s="113">
        <f>主抽数据!AJ73</f>
        <v>0</v>
      </c>
      <c r="K71" s="113">
        <f>主抽数据!AM73</f>
        <v>0</v>
      </c>
      <c r="L71" s="113">
        <f>主抽数据!AJ73+主抽数据!AM73</f>
        <v>0</v>
      </c>
      <c r="M71" s="223" t="e">
        <f>'6烧主抽电耗'!V71+'5烧主抽电耗'!V71</f>
        <v>#VALUE!</v>
      </c>
      <c r="N71" s="224" t="e">
        <f t="shared" si="6"/>
        <v>#VALUE!</v>
      </c>
    </row>
    <row r="72" spans="1:14">
      <c r="A72" s="145" t="e">
        <f t="shared" si="7"/>
        <v>#VALUE!</v>
      </c>
      <c r="B72" s="146">
        <f t="shared" si="8"/>
        <v>0</v>
      </c>
      <c r="C72" s="145" t="e">
        <f t="shared" si="5"/>
        <v>#VALUE!</v>
      </c>
      <c r="D72" s="146" t="str">
        <f t="shared" si="9"/>
        <v>夜班</v>
      </c>
      <c r="E72" s="155">
        <f>'6烧主抽电耗'!E72</f>
        <v>2</v>
      </c>
      <c r="F72" s="140" t="str">
        <f>'6烧主抽电耗'!F72</f>
        <v>乙班</v>
      </c>
      <c r="G72" s="156">
        <f>'5烧主抽电耗'!I72+'6烧主抽电耗'!I72</f>
        <v>0</v>
      </c>
      <c r="H72" s="113" t="e">
        <f>'5烧主抽电耗'!M72+'6烧主抽电耗'!M72</f>
        <v>#VALUE!</v>
      </c>
      <c r="I72" s="113" t="e">
        <f>'5烧主抽电耗'!N72+'6烧主抽电耗'!N72</f>
        <v>#VALUE!</v>
      </c>
      <c r="J72" s="113">
        <f>主抽数据!AJ74</f>
        <v>0</v>
      </c>
      <c r="K72" s="113">
        <f>主抽数据!AM74</f>
        <v>0</v>
      </c>
      <c r="L72" s="113">
        <f>主抽数据!AJ74+主抽数据!AM74</f>
        <v>0</v>
      </c>
      <c r="M72" s="223" t="e">
        <f>'6烧主抽电耗'!V72+'5烧主抽电耗'!V72</f>
        <v>#VALUE!</v>
      </c>
      <c r="N72" s="224" t="e">
        <f t="shared" si="6"/>
        <v>#VALUE!</v>
      </c>
    </row>
    <row r="73" spans="1:14">
      <c r="A73" s="145" t="e">
        <f t="shared" si="7"/>
        <v>#VALUE!</v>
      </c>
      <c r="B73" s="146">
        <f t="shared" si="8"/>
        <v>0.333333333333333</v>
      </c>
      <c r="C73" s="145" t="e">
        <f t="shared" si="5"/>
        <v>#VALUE!</v>
      </c>
      <c r="D73" s="146" t="str">
        <f t="shared" si="9"/>
        <v>白班</v>
      </c>
      <c r="E73" s="155">
        <f>'6烧主抽电耗'!E73</f>
        <v>3</v>
      </c>
      <c r="F73" s="140" t="str">
        <f>'6烧主抽电耗'!F73</f>
        <v>丙班</v>
      </c>
      <c r="G73" s="156">
        <f>'5烧主抽电耗'!I73+'6烧主抽电耗'!I73</f>
        <v>0</v>
      </c>
      <c r="H73" s="113" t="e">
        <f>'5烧主抽电耗'!M73+'6烧主抽电耗'!M73</f>
        <v>#VALUE!</v>
      </c>
      <c r="I73" s="113" t="e">
        <f>'5烧主抽电耗'!N73+'6烧主抽电耗'!N73</f>
        <v>#VALUE!</v>
      </c>
      <c r="J73" s="113">
        <f>主抽数据!AJ75</f>
        <v>0</v>
      </c>
      <c r="K73" s="113">
        <f>主抽数据!AM75</f>
        <v>0</v>
      </c>
      <c r="L73" s="113">
        <f>主抽数据!AJ75+主抽数据!AM75</f>
        <v>0</v>
      </c>
      <c r="M73" s="223" t="e">
        <f>'6烧主抽电耗'!V73+'5烧主抽电耗'!V73</f>
        <v>#VALUE!</v>
      </c>
      <c r="N73" s="224" t="e">
        <f t="shared" si="6"/>
        <v>#VALUE!</v>
      </c>
    </row>
    <row r="74" spans="1:14">
      <c r="A74" s="145" t="e">
        <f t="shared" si="7"/>
        <v>#VALUE!</v>
      </c>
      <c r="B74" s="146">
        <f t="shared" si="8"/>
        <v>0.666666666666667</v>
      </c>
      <c r="C74" s="145" t="e">
        <f t="shared" si="5"/>
        <v>#VALUE!</v>
      </c>
      <c r="D74" s="146" t="str">
        <f t="shared" si="9"/>
        <v>中班</v>
      </c>
      <c r="E74" s="155">
        <f>'6烧主抽电耗'!E74</f>
        <v>4</v>
      </c>
      <c r="F74" s="140" t="str">
        <f>'6烧主抽电耗'!F74</f>
        <v>丁班</v>
      </c>
      <c r="G74" s="156">
        <f>'5烧主抽电耗'!I74+'6烧主抽电耗'!I74</f>
        <v>0</v>
      </c>
      <c r="H74" s="113" t="e">
        <f>'5烧主抽电耗'!M74+'6烧主抽电耗'!M74</f>
        <v>#VALUE!</v>
      </c>
      <c r="I74" s="113" t="e">
        <f>'5烧主抽电耗'!N74+'6烧主抽电耗'!N74</f>
        <v>#VALUE!</v>
      </c>
      <c r="J74" s="113">
        <f>主抽数据!AJ76</f>
        <v>0</v>
      </c>
      <c r="K74" s="113">
        <f>主抽数据!AM76</f>
        <v>0</v>
      </c>
      <c r="L74" s="113">
        <f>主抽数据!AJ76+主抽数据!AM76</f>
        <v>0</v>
      </c>
      <c r="M74" s="223" t="e">
        <f>'6烧主抽电耗'!V74+'5烧主抽电耗'!V74</f>
        <v>#VALUE!</v>
      </c>
      <c r="N74" s="224" t="e">
        <f t="shared" si="6"/>
        <v>#VALUE!</v>
      </c>
    </row>
    <row r="75" spans="1:14">
      <c r="A75" s="145" t="e">
        <f t="shared" si="7"/>
        <v>#VALUE!</v>
      </c>
      <c r="B75" s="146">
        <f t="shared" si="8"/>
        <v>0</v>
      </c>
      <c r="C75" s="145" t="e">
        <f t="shared" si="5"/>
        <v>#VALUE!</v>
      </c>
      <c r="D75" s="146" t="str">
        <f t="shared" si="9"/>
        <v>夜班</v>
      </c>
      <c r="E75" s="155">
        <f>'6烧主抽电耗'!E75</f>
        <v>2</v>
      </c>
      <c r="F75" s="140" t="str">
        <f>'6烧主抽电耗'!F75</f>
        <v>乙班</v>
      </c>
      <c r="G75" s="156">
        <f>'5烧主抽电耗'!I75+'6烧主抽电耗'!I75</f>
        <v>0</v>
      </c>
      <c r="H75" s="113" t="e">
        <f>'5烧主抽电耗'!M75+'6烧主抽电耗'!M75</f>
        <v>#VALUE!</v>
      </c>
      <c r="I75" s="113" t="e">
        <f>'5烧主抽电耗'!N75+'6烧主抽电耗'!N75</f>
        <v>#VALUE!</v>
      </c>
      <c r="J75" s="113">
        <f>主抽数据!AJ77</f>
        <v>0</v>
      </c>
      <c r="K75" s="113">
        <f>主抽数据!AM77</f>
        <v>0</v>
      </c>
      <c r="L75" s="113">
        <f>主抽数据!AJ77+主抽数据!AM77</f>
        <v>0</v>
      </c>
      <c r="M75" s="223" t="e">
        <f>'6烧主抽电耗'!V75+'5烧主抽电耗'!V75</f>
        <v>#VALUE!</v>
      </c>
      <c r="N75" s="224" t="e">
        <f t="shared" si="6"/>
        <v>#VALUE!</v>
      </c>
    </row>
    <row r="76" spans="1:14">
      <c r="A76" s="145" t="e">
        <f t="shared" si="7"/>
        <v>#VALUE!</v>
      </c>
      <c r="B76" s="146">
        <f t="shared" si="8"/>
        <v>0.333333333333333</v>
      </c>
      <c r="C76" s="145" t="e">
        <f t="shared" si="5"/>
        <v>#VALUE!</v>
      </c>
      <c r="D76" s="146" t="str">
        <f t="shared" si="9"/>
        <v>白班</v>
      </c>
      <c r="E76" s="155">
        <f>'6烧主抽电耗'!E76</f>
        <v>3</v>
      </c>
      <c r="F76" s="140" t="str">
        <f>'6烧主抽电耗'!F76</f>
        <v>丙班</v>
      </c>
      <c r="G76" s="156">
        <f>'5烧主抽电耗'!I76+'6烧主抽电耗'!I76</f>
        <v>0</v>
      </c>
      <c r="H76" s="113" t="e">
        <f>'5烧主抽电耗'!M76+'6烧主抽电耗'!M76</f>
        <v>#VALUE!</v>
      </c>
      <c r="I76" s="113" t="e">
        <f>'5烧主抽电耗'!N76+'6烧主抽电耗'!N76</f>
        <v>#VALUE!</v>
      </c>
      <c r="J76" s="113">
        <f>主抽数据!AJ78</f>
        <v>0</v>
      </c>
      <c r="K76" s="113">
        <f>主抽数据!AM78</f>
        <v>0</v>
      </c>
      <c r="L76" s="113">
        <f>主抽数据!AJ78+主抽数据!AM78</f>
        <v>0</v>
      </c>
      <c r="M76" s="223" t="e">
        <f>'6烧主抽电耗'!V76+'5烧主抽电耗'!V76</f>
        <v>#VALUE!</v>
      </c>
      <c r="N76" s="224" t="e">
        <f t="shared" si="6"/>
        <v>#VALUE!</v>
      </c>
    </row>
    <row r="77" spans="1:14">
      <c r="A77" s="145" t="e">
        <f t="shared" si="7"/>
        <v>#VALUE!</v>
      </c>
      <c r="B77" s="146">
        <f t="shared" si="8"/>
        <v>0.666666666666667</v>
      </c>
      <c r="C77" s="145" t="e">
        <f t="shared" si="5"/>
        <v>#VALUE!</v>
      </c>
      <c r="D77" s="146" t="str">
        <f t="shared" si="9"/>
        <v>中班</v>
      </c>
      <c r="E77" s="155">
        <f>'6烧主抽电耗'!E77</f>
        <v>4</v>
      </c>
      <c r="F77" s="140" t="str">
        <f>'6烧主抽电耗'!F77</f>
        <v>丁班</v>
      </c>
      <c r="G77" s="156">
        <f>'5烧主抽电耗'!I77+'6烧主抽电耗'!I77</f>
        <v>0</v>
      </c>
      <c r="H77" s="113" t="e">
        <f>'5烧主抽电耗'!M77+'6烧主抽电耗'!M77</f>
        <v>#VALUE!</v>
      </c>
      <c r="I77" s="113" t="e">
        <f>'5烧主抽电耗'!N77+'6烧主抽电耗'!N77</f>
        <v>#VALUE!</v>
      </c>
      <c r="J77" s="113">
        <f>主抽数据!AJ79</f>
        <v>0</v>
      </c>
      <c r="K77" s="113">
        <f>主抽数据!AM79</f>
        <v>0</v>
      </c>
      <c r="L77" s="113">
        <f>主抽数据!AJ79+主抽数据!AM79</f>
        <v>0</v>
      </c>
      <c r="M77" s="223" t="e">
        <f>'6烧主抽电耗'!V77+'5烧主抽电耗'!V77</f>
        <v>#VALUE!</v>
      </c>
      <c r="N77" s="224" t="e">
        <f t="shared" si="6"/>
        <v>#VALUE!</v>
      </c>
    </row>
    <row r="78" spans="1:14">
      <c r="A78" s="145" t="e">
        <f t="shared" si="7"/>
        <v>#VALUE!</v>
      </c>
      <c r="B78" s="146">
        <f t="shared" si="8"/>
        <v>0</v>
      </c>
      <c r="C78" s="145" t="e">
        <f t="shared" si="5"/>
        <v>#VALUE!</v>
      </c>
      <c r="D78" s="146" t="str">
        <f t="shared" si="9"/>
        <v>夜班</v>
      </c>
      <c r="E78" s="155">
        <f>'6烧主抽电耗'!E78</f>
        <v>1</v>
      </c>
      <c r="F78" s="140" t="str">
        <f>'6烧主抽电耗'!F78</f>
        <v>甲班</v>
      </c>
      <c r="G78" s="156">
        <f>'5烧主抽电耗'!I78+'6烧主抽电耗'!I78</f>
        <v>0</v>
      </c>
      <c r="H78" s="113" t="e">
        <f>'5烧主抽电耗'!M78+'6烧主抽电耗'!M78</f>
        <v>#VALUE!</v>
      </c>
      <c r="I78" s="113" t="e">
        <f>'5烧主抽电耗'!N78+'6烧主抽电耗'!N78</f>
        <v>#VALUE!</v>
      </c>
      <c r="J78" s="113">
        <f>主抽数据!AJ80</f>
        <v>0</v>
      </c>
      <c r="K78" s="113">
        <f>主抽数据!AM80</f>
        <v>0</v>
      </c>
      <c r="L78" s="113">
        <f>主抽数据!AJ80+主抽数据!AM80</f>
        <v>0</v>
      </c>
      <c r="M78" s="223" t="e">
        <f>'6烧主抽电耗'!V78+'5烧主抽电耗'!V78</f>
        <v>#VALUE!</v>
      </c>
      <c r="N78" s="224" t="e">
        <f t="shared" si="6"/>
        <v>#VALUE!</v>
      </c>
    </row>
    <row r="79" spans="1:14">
      <c r="A79" s="145" t="e">
        <f t="shared" si="7"/>
        <v>#VALUE!</v>
      </c>
      <c r="B79" s="146">
        <f t="shared" si="8"/>
        <v>0.333333333333333</v>
      </c>
      <c r="C79" s="145" t="e">
        <f t="shared" si="5"/>
        <v>#VALUE!</v>
      </c>
      <c r="D79" s="146" t="str">
        <f t="shared" si="9"/>
        <v>白班</v>
      </c>
      <c r="E79" s="155">
        <f>'6烧主抽电耗'!E79</f>
        <v>2</v>
      </c>
      <c r="F79" s="140" t="str">
        <f>'6烧主抽电耗'!F79</f>
        <v>乙班</v>
      </c>
      <c r="G79" s="156">
        <f>'5烧主抽电耗'!I79+'6烧主抽电耗'!I79</f>
        <v>0</v>
      </c>
      <c r="H79" s="113" t="e">
        <f>'5烧主抽电耗'!M79+'6烧主抽电耗'!M79</f>
        <v>#VALUE!</v>
      </c>
      <c r="I79" s="113" t="e">
        <f>'5烧主抽电耗'!N79+'6烧主抽电耗'!N79</f>
        <v>#VALUE!</v>
      </c>
      <c r="J79" s="113">
        <f>主抽数据!AJ81</f>
        <v>0</v>
      </c>
      <c r="K79" s="113">
        <f>主抽数据!AM81</f>
        <v>0</v>
      </c>
      <c r="L79" s="113">
        <f>主抽数据!AJ81+主抽数据!AM81</f>
        <v>0</v>
      </c>
      <c r="M79" s="223" t="e">
        <f>'6烧主抽电耗'!V79+'5烧主抽电耗'!V79</f>
        <v>#VALUE!</v>
      </c>
      <c r="N79" s="224" t="e">
        <f t="shared" si="6"/>
        <v>#VALUE!</v>
      </c>
    </row>
    <row r="80" spans="1:14">
      <c r="A80" s="145" t="e">
        <f t="shared" si="7"/>
        <v>#VALUE!</v>
      </c>
      <c r="B80" s="146">
        <f t="shared" si="8"/>
        <v>0.666666666666667</v>
      </c>
      <c r="C80" s="145" t="e">
        <f t="shared" si="5"/>
        <v>#VALUE!</v>
      </c>
      <c r="D80" s="146" t="str">
        <f t="shared" si="9"/>
        <v>中班</v>
      </c>
      <c r="E80" s="155">
        <f>'6烧主抽电耗'!E80</f>
        <v>3</v>
      </c>
      <c r="F80" s="140" t="str">
        <f>'6烧主抽电耗'!F80</f>
        <v>丙班</v>
      </c>
      <c r="G80" s="156">
        <f>'5烧主抽电耗'!I80+'6烧主抽电耗'!I80</f>
        <v>0</v>
      </c>
      <c r="H80" s="113" t="e">
        <f>'5烧主抽电耗'!M80+'6烧主抽电耗'!M80</f>
        <v>#VALUE!</v>
      </c>
      <c r="I80" s="113" t="e">
        <f>'5烧主抽电耗'!N80+'6烧主抽电耗'!N80</f>
        <v>#VALUE!</v>
      </c>
      <c r="J80" s="113">
        <f>主抽数据!AJ82</f>
        <v>0</v>
      </c>
      <c r="K80" s="113">
        <f>主抽数据!AM82</f>
        <v>0</v>
      </c>
      <c r="L80" s="113">
        <f>主抽数据!AJ82+主抽数据!AM82</f>
        <v>0</v>
      </c>
      <c r="M80" s="223" t="e">
        <f>'6烧主抽电耗'!V80+'5烧主抽电耗'!V80</f>
        <v>#VALUE!</v>
      </c>
      <c r="N80" s="224" t="e">
        <f t="shared" si="6"/>
        <v>#VALUE!</v>
      </c>
    </row>
    <row r="81" spans="1:14">
      <c r="A81" s="145" t="e">
        <f t="shared" si="7"/>
        <v>#VALUE!</v>
      </c>
      <c r="B81" s="146">
        <f t="shared" si="8"/>
        <v>0</v>
      </c>
      <c r="C81" s="145" t="e">
        <f t="shared" si="5"/>
        <v>#VALUE!</v>
      </c>
      <c r="D81" s="146" t="str">
        <f t="shared" si="9"/>
        <v>夜班</v>
      </c>
      <c r="E81" s="155">
        <f>'6烧主抽电耗'!E81</f>
        <v>1</v>
      </c>
      <c r="F81" s="140" t="str">
        <f>'6烧主抽电耗'!F81</f>
        <v>甲班</v>
      </c>
      <c r="G81" s="156">
        <f>'5烧主抽电耗'!I81+'6烧主抽电耗'!I81</f>
        <v>0</v>
      </c>
      <c r="H81" s="113" t="e">
        <f>'5烧主抽电耗'!M81+'6烧主抽电耗'!M81</f>
        <v>#VALUE!</v>
      </c>
      <c r="I81" s="113" t="e">
        <f>'5烧主抽电耗'!N81+'6烧主抽电耗'!N81</f>
        <v>#VALUE!</v>
      </c>
      <c r="J81" s="113">
        <f>主抽数据!AJ83</f>
        <v>0</v>
      </c>
      <c r="K81" s="113">
        <f>主抽数据!AM83</f>
        <v>0</v>
      </c>
      <c r="L81" s="113">
        <f>主抽数据!AJ83+主抽数据!AM83</f>
        <v>0</v>
      </c>
      <c r="M81" s="223" t="e">
        <f>'6烧主抽电耗'!V81+'5烧主抽电耗'!V81</f>
        <v>#VALUE!</v>
      </c>
      <c r="N81" s="224" t="e">
        <f t="shared" si="6"/>
        <v>#VALUE!</v>
      </c>
    </row>
    <row r="82" spans="1:14">
      <c r="A82" s="145" t="e">
        <f t="shared" si="7"/>
        <v>#VALUE!</v>
      </c>
      <c r="B82" s="146">
        <f t="shared" si="8"/>
        <v>0.333333333333333</v>
      </c>
      <c r="C82" s="145" t="e">
        <f t="shared" si="5"/>
        <v>#VALUE!</v>
      </c>
      <c r="D82" s="146" t="str">
        <f t="shared" si="9"/>
        <v>白班</v>
      </c>
      <c r="E82" s="155">
        <f>'6烧主抽电耗'!E82</f>
        <v>2</v>
      </c>
      <c r="F82" s="140" t="str">
        <f>'6烧主抽电耗'!F82</f>
        <v>乙班</v>
      </c>
      <c r="G82" s="156">
        <f>'5烧主抽电耗'!I82+'6烧主抽电耗'!I82</f>
        <v>0</v>
      </c>
      <c r="H82" s="113" t="e">
        <f>'5烧主抽电耗'!M82+'6烧主抽电耗'!M82</f>
        <v>#VALUE!</v>
      </c>
      <c r="I82" s="113" t="e">
        <f>'5烧主抽电耗'!N82+'6烧主抽电耗'!N82</f>
        <v>#VALUE!</v>
      </c>
      <c r="J82" s="113">
        <f>主抽数据!AJ84</f>
        <v>0</v>
      </c>
      <c r="K82" s="113">
        <f>主抽数据!AM84</f>
        <v>0</v>
      </c>
      <c r="L82" s="113">
        <f>主抽数据!AJ84+主抽数据!AM84</f>
        <v>0</v>
      </c>
      <c r="M82" s="223" t="e">
        <f>'6烧主抽电耗'!V82+'5烧主抽电耗'!V82</f>
        <v>#VALUE!</v>
      </c>
      <c r="N82" s="224" t="e">
        <f t="shared" si="6"/>
        <v>#VALUE!</v>
      </c>
    </row>
    <row r="83" spans="1:14">
      <c r="A83" s="145" t="e">
        <f t="shared" si="7"/>
        <v>#VALUE!</v>
      </c>
      <c r="B83" s="146">
        <f t="shared" si="8"/>
        <v>0.666666666666667</v>
      </c>
      <c r="C83" s="145" t="e">
        <f t="shared" si="5"/>
        <v>#VALUE!</v>
      </c>
      <c r="D83" s="146" t="str">
        <f t="shared" si="9"/>
        <v>中班</v>
      </c>
      <c r="E83" s="155">
        <f>'6烧主抽电耗'!E83</f>
        <v>3</v>
      </c>
      <c r="F83" s="140" t="str">
        <f>'6烧主抽电耗'!F83</f>
        <v>丙班</v>
      </c>
      <c r="G83" s="156">
        <f>'5烧主抽电耗'!I83+'6烧主抽电耗'!I83</f>
        <v>0</v>
      </c>
      <c r="H83" s="113" t="e">
        <f>'5烧主抽电耗'!M83+'6烧主抽电耗'!M83</f>
        <v>#VALUE!</v>
      </c>
      <c r="I83" s="113" t="e">
        <f>'5烧主抽电耗'!N83+'6烧主抽电耗'!N83</f>
        <v>#VALUE!</v>
      </c>
      <c r="J83" s="113">
        <f>主抽数据!AJ85</f>
        <v>0</v>
      </c>
      <c r="K83" s="113">
        <f>主抽数据!AM85</f>
        <v>0</v>
      </c>
      <c r="L83" s="113">
        <f>主抽数据!AJ85+主抽数据!AM85</f>
        <v>0</v>
      </c>
      <c r="M83" s="223" t="e">
        <f>'6烧主抽电耗'!V83+'5烧主抽电耗'!V83</f>
        <v>#VALUE!</v>
      </c>
      <c r="N83" s="224" t="e">
        <f t="shared" si="6"/>
        <v>#VALUE!</v>
      </c>
    </row>
    <row r="84" spans="1:14">
      <c r="A84" s="145" t="e">
        <f t="shared" si="7"/>
        <v>#VALUE!</v>
      </c>
      <c r="B84" s="146">
        <f t="shared" si="8"/>
        <v>0</v>
      </c>
      <c r="C84" s="145" t="e">
        <f t="shared" si="5"/>
        <v>#VALUE!</v>
      </c>
      <c r="D84" s="146" t="str">
        <f t="shared" si="9"/>
        <v>夜班</v>
      </c>
      <c r="E84" s="155">
        <f>'6烧主抽电耗'!E84</f>
        <v>4</v>
      </c>
      <c r="F84" s="140" t="str">
        <f>'6烧主抽电耗'!F84</f>
        <v>丁班</v>
      </c>
      <c r="G84" s="156">
        <f>'5烧主抽电耗'!I84+'6烧主抽电耗'!I84</f>
        <v>0</v>
      </c>
      <c r="H84" s="113" t="e">
        <f>'5烧主抽电耗'!M84+'6烧主抽电耗'!M84</f>
        <v>#VALUE!</v>
      </c>
      <c r="I84" s="113" t="e">
        <f>'5烧主抽电耗'!N84+'6烧主抽电耗'!N84</f>
        <v>#VALUE!</v>
      </c>
      <c r="J84" s="113">
        <f>主抽数据!AJ86</f>
        <v>0</v>
      </c>
      <c r="K84" s="113">
        <f>主抽数据!AM86</f>
        <v>0</v>
      </c>
      <c r="L84" s="113">
        <f>主抽数据!AJ86+主抽数据!AM86</f>
        <v>0</v>
      </c>
      <c r="M84" s="223" t="e">
        <f>'6烧主抽电耗'!V84+'5烧主抽电耗'!V84</f>
        <v>#VALUE!</v>
      </c>
      <c r="N84" s="224" t="e">
        <f t="shared" si="6"/>
        <v>#VALUE!</v>
      </c>
    </row>
    <row r="85" spans="1:14">
      <c r="A85" s="145" t="e">
        <f t="shared" si="7"/>
        <v>#VALUE!</v>
      </c>
      <c r="B85" s="146">
        <f t="shared" si="8"/>
        <v>0.333333333333333</v>
      </c>
      <c r="C85" s="145" t="e">
        <f t="shared" si="5"/>
        <v>#VALUE!</v>
      </c>
      <c r="D85" s="146" t="str">
        <f t="shared" si="9"/>
        <v>白班</v>
      </c>
      <c r="E85" s="155">
        <f>'6烧主抽电耗'!E85</f>
        <v>1</v>
      </c>
      <c r="F85" s="140" t="str">
        <f>'6烧主抽电耗'!F85</f>
        <v>甲班</v>
      </c>
      <c r="G85" s="156">
        <f>'5烧主抽电耗'!I85+'6烧主抽电耗'!I85</f>
        <v>0</v>
      </c>
      <c r="H85" s="113" t="e">
        <f>'5烧主抽电耗'!M85+'6烧主抽电耗'!M85</f>
        <v>#VALUE!</v>
      </c>
      <c r="I85" s="113" t="e">
        <f>'5烧主抽电耗'!N85+'6烧主抽电耗'!N85</f>
        <v>#VALUE!</v>
      </c>
      <c r="J85" s="113">
        <f>主抽数据!AJ87</f>
        <v>0</v>
      </c>
      <c r="K85" s="113">
        <f>主抽数据!AM87</f>
        <v>0</v>
      </c>
      <c r="L85" s="113">
        <f>主抽数据!AJ87+主抽数据!AM87</f>
        <v>0</v>
      </c>
      <c r="M85" s="223" t="e">
        <f>'6烧主抽电耗'!V85+'5烧主抽电耗'!V85</f>
        <v>#VALUE!</v>
      </c>
      <c r="N85" s="224" t="e">
        <f t="shared" si="6"/>
        <v>#VALUE!</v>
      </c>
    </row>
    <row r="86" spans="1:14">
      <c r="A86" s="145" t="e">
        <f t="shared" si="7"/>
        <v>#VALUE!</v>
      </c>
      <c r="B86" s="146">
        <f t="shared" si="8"/>
        <v>0.666666666666667</v>
      </c>
      <c r="C86" s="145" t="e">
        <f t="shared" si="5"/>
        <v>#VALUE!</v>
      </c>
      <c r="D86" s="146" t="str">
        <f t="shared" si="9"/>
        <v>中班</v>
      </c>
      <c r="E86" s="155">
        <f>'6烧主抽电耗'!E86</f>
        <v>2</v>
      </c>
      <c r="F86" s="140" t="str">
        <f>'6烧主抽电耗'!F86</f>
        <v>乙班</v>
      </c>
      <c r="G86" s="156">
        <f>'5烧主抽电耗'!I86+'6烧主抽电耗'!I86</f>
        <v>0</v>
      </c>
      <c r="H86" s="113" t="e">
        <f>'5烧主抽电耗'!M86+'6烧主抽电耗'!M86</f>
        <v>#VALUE!</v>
      </c>
      <c r="I86" s="113" t="e">
        <f>'5烧主抽电耗'!N86+'6烧主抽电耗'!N86</f>
        <v>#VALUE!</v>
      </c>
      <c r="J86" s="113">
        <f>主抽数据!AJ88</f>
        <v>0</v>
      </c>
      <c r="K86" s="113">
        <f>主抽数据!AM88</f>
        <v>0</v>
      </c>
      <c r="L86" s="113">
        <f>主抽数据!AJ88+主抽数据!AM88</f>
        <v>0</v>
      </c>
      <c r="M86" s="223" t="e">
        <f>'6烧主抽电耗'!V86+'5烧主抽电耗'!V86</f>
        <v>#VALUE!</v>
      </c>
      <c r="N86" s="224" t="e">
        <f t="shared" si="6"/>
        <v>#VALUE!</v>
      </c>
    </row>
    <row r="87" spans="1:14">
      <c r="A87" s="145" t="e">
        <f t="shared" si="7"/>
        <v>#VALUE!</v>
      </c>
      <c r="B87" s="146">
        <f t="shared" si="8"/>
        <v>0</v>
      </c>
      <c r="C87" s="145" t="e">
        <f t="shared" si="5"/>
        <v>#VALUE!</v>
      </c>
      <c r="D87" s="146" t="str">
        <f t="shared" si="9"/>
        <v>夜班</v>
      </c>
      <c r="E87" s="155">
        <f>'6烧主抽电耗'!E87</f>
        <v>4</v>
      </c>
      <c r="F87" s="140" t="str">
        <f>'6烧主抽电耗'!F87</f>
        <v>丁班</v>
      </c>
      <c r="G87" s="156">
        <f>'5烧主抽电耗'!I87+'6烧主抽电耗'!I87</f>
        <v>0</v>
      </c>
      <c r="H87" s="113" t="e">
        <f>'5烧主抽电耗'!M87+'6烧主抽电耗'!M87</f>
        <v>#VALUE!</v>
      </c>
      <c r="I87" s="113" t="e">
        <f>'5烧主抽电耗'!N87+'6烧主抽电耗'!N87</f>
        <v>#VALUE!</v>
      </c>
      <c r="J87" s="113">
        <f>主抽数据!AJ89</f>
        <v>0</v>
      </c>
      <c r="K87" s="113">
        <f>主抽数据!AM89</f>
        <v>0</v>
      </c>
      <c r="L87" s="113">
        <f>主抽数据!AJ89+主抽数据!AM89</f>
        <v>0</v>
      </c>
      <c r="M87" s="223" t="e">
        <f>'6烧主抽电耗'!V87+'5烧主抽电耗'!V87</f>
        <v>#VALUE!</v>
      </c>
      <c r="N87" s="224" t="e">
        <f t="shared" si="6"/>
        <v>#VALUE!</v>
      </c>
    </row>
    <row r="88" spans="1:14">
      <c r="A88" s="145" t="e">
        <f t="shared" si="7"/>
        <v>#VALUE!</v>
      </c>
      <c r="B88" s="146">
        <f t="shared" si="8"/>
        <v>0.333333333333333</v>
      </c>
      <c r="C88" s="145" t="e">
        <f t="shared" si="5"/>
        <v>#VALUE!</v>
      </c>
      <c r="D88" s="146" t="str">
        <f t="shared" si="9"/>
        <v>白班</v>
      </c>
      <c r="E88" s="155">
        <f>'6烧主抽电耗'!E88</f>
        <v>1</v>
      </c>
      <c r="F88" s="140" t="str">
        <f>'6烧主抽电耗'!F88</f>
        <v>甲班</v>
      </c>
      <c r="G88" s="156">
        <f>'5烧主抽电耗'!I88+'6烧主抽电耗'!I88</f>
        <v>0</v>
      </c>
      <c r="H88" s="113" t="e">
        <f>'5烧主抽电耗'!M88+'6烧主抽电耗'!M88</f>
        <v>#VALUE!</v>
      </c>
      <c r="I88" s="113" t="e">
        <f>'5烧主抽电耗'!N88+'6烧主抽电耗'!N88</f>
        <v>#VALUE!</v>
      </c>
      <c r="J88" s="113">
        <f>主抽数据!AJ90</f>
        <v>0</v>
      </c>
      <c r="K88" s="113">
        <f>主抽数据!AM90</f>
        <v>0</v>
      </c>
      <c r="L88" s="113">
        <f>主抽数据!AJ90+主抽数据!AM90</f>
        <v>0</v>
      </c>
      <c r="M88" s="223" t="e">
        <f>'6烧主抽电耗'!V88+'5烧主抽电耗'!V88</f>
        <v>#VALUE!</v>
      </c>
      <c r="N88" s="224" t="e">
        <f t="shared" si="6"/>
        <v>#VALUE!</v>
      </c>
    </row>
    <row r="89" spans="1:14">
      <c r="A89" s="145" t="e">
        <f t="shared" si="7"/>
        <v>#VALUE!</v>
      </c>
      <c r="B89" s="146">
        <f t="shared" si="8"/>
        <v>0.666666666666667</v>
      </c>
      <c r="C89" s="145" t="e">
        <f t="shared" si="5"/>
        <v>#VALUE!</v>
      </c>
      <c r="D89" s="146" t="str">
        <f t="shared" si="9"/>
        <v>中班</v>
      </c>
      <c r="E89" s="155">
        <f>'6烧主抽电耗'!E89</f>
        <v>2</v>
      </c>
      <c r="F89" s="140" t="str">
        <f>'6烧主抽电耗'!F89</f>
        <v>乙班</v>
      </c>
      <c r="G89" s="156">
        <f>'5烧主抽电耗'!I89+'6烧主抽电耗'!I89</f>
        <v>0</v>
      </c>
      <c r="H89" s="113" t="e">
        <f>'5烧主抽电耗'!M89+'6烧主抽电耗'!M89</f>
        <v>#VALUE!</v>
      </c>
      <c r="I89" s="113" t="e">
        <f>'5烧主抽电耗'!N89+'6烧主抽电耗'!N89</f>
        <v>#VALUE!</v>
      </c>
      <c r="J89" s="113">
        <f>主抽数据!AJ91</f>
        <v>0</v>
      </c>
      <c r="K89" s="113">
        <f>主抽数据!AM91</f>
        <v>0</v>
      </c>
      <c r="L89" s="113">
        <f>主抽数据!AJ91+主抽数据!AM91</f>
        <v>0</v>
      </c>
      <c r="M89" s="223" t="e">
        <f>'6烧主抽电耗'!V89+'5烧主抽电耗'!V89</f>
        <v>#VALUE!</v>
      </c>
      <c r="N89" s="224" t="e">
        <f t="shared" si="6"/>
        <v>#VALUE!</v>
      </c>
    </row>
    <row r="90" spans="1:14">
      <c r="A90" s="145" t="e">
        <f t="shared" si="7"/>
        <v>#VALUE!</v>
      </c>
      <c r="B90" s="146">
        <f t="shared" si="8"/>
        <v>0</v>
      </c>
      <c r="C90" s="145" t="e">
        <f t="shared" si="5"/>
        <v>#VALUE!</v>
      </c>
      <c r="D90" s="146" t="str">
        <f t="shared" si="9"/>
        <v>夜班</v>
      </c>
      <c r="E90" s="155">
        <f>'6烧主抽电耗'!E90</f>
        <v>3</v>
      </c>
      <c r="F90" s="140" t="str">
        <f>'6烧主抽电耗'!F90</f>
        <v>丙班</v>
      </c>
      <c r="G90" s="156">
        <f>'5烧主抽电耗'!I90+'6烧主抽电耗'!I90</f>
        <v>0</v>
      </c>
      <c r="H90" s="113" t="e">
        <f>'5烧主抽电耗'!M90+'6烧主抽电耗'!M90</f>
        <v>#VALUE!</v>
      </c>
      <c r="I90" s="113" t="e">
        <f>'5烧主抽电耗'!N90+'6烧主抽电耗'!N90</f>
        <v>#VALUE!</v>
      </c>
      <c r="J90" s="113">
        <f>主抽数据!AJ92</f>
        <v>0</v>
      </c>
      <c r="K90" s="113">
        <f>主抽数据!AM92</f>
        <v>0</v>
      </c>
      <c r="L90" s="113">
        <f>主抽数据!AJ92+主抽数据!AM92</f>
        <v>0</v>
      </c>
      <c r="M90" s="223" t="e">
        <f>'6烧主抽电耗'!V90+'5烧主抽电耗'!V90</f>
        <v>#VALUE!</v>
      </c>
      <c r="N90" s="224" t="e">
        <f t="shared" si="6"/>
        <v>#VALUE!</v>
      </c>
    </row>
    <row r="91" spans="1:14">
      <c r="A91" s="145" t="e">
        <f t="shared" si="7"/>
        <v>#VALUE!</v>
      </c>
      <c r="B91" s="146">
        <f t="shared" si="8"/>
        <v>0.333333333333333</v>
      </c>
      <c r="C91" s="145" t="e">
        <f t="shared" si="5"/>
        <v>#VALUE!</v>
      </c>
      <c r="D91" s="146" t="str">
        <f t="shared" si="9"/>
        <v>白班</v>
      </c>
      <c r="E91" s="155">
        <f>'6烧主抽电耗'!E91</f>
        <v>4</v>
      </c>
      <c r="F91" s="140" t="str">
        <f>'6烧主抽电耗'!F91</f>
        <v>丁班</v>
      </c>
      <c r="G91" s="156">
        <f>'5烧主抽电耗'!I91+'6烧主抽电耗'!I91</f>
        <v>0</v>
      </c>
      <c r="H91" s="113" t="e">
        <f>'5烧主抽电耗'!M91+'6烧主抽电耗'!M91</f>
        <v>#VALUE!</v>
      </c>
      <c r="I91" s="113" t="e">
        <f>'5烧主抽电耗'!N91+'6烧主抽电耗'!N91</f>
        <v>#VALUE!</v>
      </c>
      <c r="J91" s="113">
        <f>主抽数据!AJ93</f>
        <v>0</v>
      </c>
      <c r="K91" s="113">
        <f>主抽数据!AM93</f>
        <v>0</v>
      </c>
      <c r="L91" s="113">
        <f>主抽数据!AJ93+主抽数据!AM93</f>
        <v>0</v>
      </c>
      <c r="M91" s="223" t="e">
        <f>'6烧主抽电耗'!V91+'5烧主抽电耗'!V91</f>
        <v>#VALUE!</v>
      </c>
      <c r="N91" s="224" t="e">
        <f t="shared" si="6"/>
        <v>#VALUE!</v>
      </c>
    </row>
    <row r="92" spans="1:14">
      <c r="A92" s="145" t="e">
        <f t="shared" si="7"/>
        <v>#VALUE!</v>
      </c>
      <c r="B92" s="146">
        <f t="shared" si="8"/>
        <v>0.666666666666667</v>
      </c>
      <c r="C92" s="145" t="e">
        <f t="shared" si="5"/>
        <v>#VALUE!</v>
      </c>
      <c r="D92" s="146" t="str">
        <f t="shared" si="9"/>
        <v>中班</v>
      </c>
      <c r="E92" s="155">
        <f>'6烧主抽电耗'!E92</f>
        <v>1</v>
      </c>
      <c r="F92" s="140" t="str">
        <f>'6烧主抽电耗'!F92</f>
        <v>甲班</v>
      </c>
      <c r="G92" s="156">
        <f>'5烧主抽电耗'!I92+'6烧主抽电耗'!I92</f>
        <v>0</v>
      </c>
      <c r="H92" s="113" t="e">
        <f>'5烧主抽电耗'!M92+'6烧主抽电耗'!M92</f>
        <v>#VALUE!</v>
      </c>
      <c r="I92" s="113" t="e">
        <f>'5烧主抽电耗'!N92+'6烧主抽电耗'!N92</f>
        <v>#VALUE!</v>
      </c>
      <c r="J92" s="113">
        <f>主抽数据!AJ94</f>
        <v>0</v>
      </c>
      <c r="K92" s="113">
        <f>主抽数据!AM94</f>
        <v>0</v>
      </c>
      <c r="L92" s="113">
        <f>主抽数据!AJ94+主抽数据!AM94</f>
        <v>0</v>
      </c>
      <c r="M92" s="223" t="e">
        <f>'6烧主抽电耗'!V92+'5烧主抽电耗'!V92</f>
        <v>#VALUE!</v>
      </c>
      <c r="N92" s="224" t="e">
        <f t="shared" si="6"/>
        <v>#VALUE!</v>
      </c>
    </row>
    <row r="93" spans="1:14">
      <c r="A93" s="145" t="e">
        <f t="shared" si="7"/>
        <v>#VALUE!</v>
      </c>
      <c r="B93" s="146">
        <f t="shared" si="8"/>
        <v>0</v>
      </c>
      <c r="C93" s="145" t="e">
        <f t="shared" si="5"/>
        <v>#VALUE!</v>
      </c>
      <c r="D93" s="146" t="str">
        <f t="shared" si="9"/>
        <v>夜班</v>
      </c>
      <c r="E93" s="155">
        <f>'6烧主抽电耗'!E93</f>
        <v>3</v>
      </c>
      <c r="F93" s="140" t="str">
        <f>'6烧主抽电耗'!F93</f>
        <v>丙班</v>
      </c>
      <c r="G93" s="156">
        <f>'5烧主抽电耗'!I93+'6烧主抽电耗'!I93</f>
        <v>0</v>
      </c>
      <c r="H93" s="113" t="e">
        <f>'5烧主抽电耗'!M93+'6烧主抽电耗'!M93</f>
        <v>#VALUE!</v>
      </c>
      <c r="I93" s="113" t="e">
        <f>'5烧主抽电耗'!N93+'6烧主抽电耗'!N93</f>
        <v>#VALUE!</v>
      </c>
      <c r="J93" s="113">
        <f>主抽数据!AJ95</f>
        <v>0</v>
      </c>
      <c r="K93" s="113">
        <f>主抽数据!AM95</f>
        <v>0</v>
      </c>
      <c r="L93" s="113">
        <f>主抽数据!AJ95+主抽数据!AM95</f>
        <v>0</v>
      </c>
      <c r="M93" s="223" t="e">
        <f>'6烧主抽电耗'!V93+'5烧主抽电耗'!V93</f>
        <v>#VALUE!</v>
      </c>
      <c r="N93" s="224" t="e">
        <f t="shared" si="6"/>
        <v>#VALUE!</v>
      </c>
    </row>
    <row r="94" spans="1:14">
      <c r="A94" s="145" t="e">
        <f t="shared" si="7"/>
        <v>#VALUE!</v>
      </c>
      <c r="B94" s="146">
        <f t="shared" si="8"/>
        <v>0.333333333333333</v>
      </c>
      <c r="C94" s="145" t="e">
        <f t="shared" si="5"/>
        <v>#VALUE!</v>
      </c>
      <c r="D94" s="146" t="str">
        <f t="shared" si="9"/>
        <v>白班</v>
      </c>
      <c r="E94" s="155">
        <f>'6烧主抽电耗'!E94</f>
        <v>4</v>
      </c>
      <c r="F94" s="140" t="str">
        <f>'6烧主抽电耗'!F94</f>
        <v>丁班</v>
      </c>
      <c r="G94" s="156">
        <f>'5烧主抽电耗'!I94+'6烧主抽电耗'!I94</f>
        <v>0</v>
      </c>
      <c r="H94" s="113" t="e">
        <f>'5烧主抽电耗'!M94+'6烧主抽电耗'!M94</f>
        <v>#VALUE!</v>
      </c>
      <c r="I94" s="113" t="e">
        <f>'5烧主抽电耗'!N94+'6烧主抽电耗'!N94</f>
        <v>#VALUE!</v>
      </c>
      <c r="J94" s="113">
        <f>主抽数据!AJ96</f>
        <v>0</v>
      </c>
      <c r="K94" s="113" t="e">
        <f>主抽数据!AM96</f>
        <v>#REF!</v>
      </c>
      <c r="L94" s="113" t="e">
        <f>主抽数据!AJ96+主抽数据!AM96</f>
        <v>#REF!</v>
      </c>
      <c r="M94" s="223" t="e">
        <f>'6烧主抽电耗'!V94+'5烧主抽电耗'!V94</f>
        <v>#VALUE!</v>
      </c>
      <c r="N94" s="224" t="e">
        <f t="shared" si="6"/>
        <v>#REF!</v>
      </c>
    </row>
    <row r="95" spans="1:14">
      <c r="A95" s="145" t="e">
        <f t="shared" si="7"/>
        <v>#VALUE!</v>
      </c>
      <c r="B95" s="146">
        <f t="shared" si="8"/>
        <v>0.666666666666667</v>
      </c>
      <c r="C95" s="145" t="e">
        <f t="shared" si="5"/>
        <v>#VALUE!</v>
      </c>
      <c r="D95" s="146" t="str">
        <f t="shared" si="9"/>
        <v>中班</v>
      </c>
      <c r="E95" s="155">
        <f>'6烧主抽电耗'!E95</f>
        <v>1</v>
      </c>
      <c r="F95" s="140" t="str">
        <f>'6烧主抽电耗'!F95</f>
        <v>甲班</v>
      </c>
      <c r="G95" s="156">
        <f>'5烧主抽电耗'!I95+'6烧主抽电耗'!I95</f>
        <v>0</v>
      </c>
      <c r="H95" s="113" t="e">
        <f>'5烧主抽电耗'!M95+'6烧主抽电耗'!M95</f>
        <v>#VALUE!</v>
      </c>
      <c r="I95" s="113" t="e">
        <f>'5烧主抽电耗'!N95+'6烧主抽电耗'!N95</f>
        <v>#VALUE!</v>
      </c>
      <c r="J95" s="113">
        <f>主抽数据!AJ97</f>
        <v>0</v>
      </c>
      <c r="K95" s="113" t="e">
        <f>主抽数据!AM97</f>
        <v>#REF!</v>
      </c>
      <c r="L95" s="113" t="e">
        <f>主抽数据!AJ97+主抽数据!AM97</f>
        <v>#REF!</v>
      </c>
      <c r="M95" s="223" t="e">
        <f>'6烧主抽电耗'!V95+'5烧主抽电耗'!V95</f>
        <v>#VALUE!</v>
      </c>
      <c r="N95" s="224" t="e">
        <f t="shared" si="6"/>
        <v>#REF!</v>
      </c>
    </row>
    <row r="96" spans="1:14">
      <c r="A96" s="145" t="e">
        <f t="shared" si="7"/>
        <v>#VALUE!</v>
      </c>
      <c r="B96" s="146">
        <f t="shared" si="8"/>
        <v>0</v>
      </c>
      <c r="C96" s="145" t="e">
        <f t="shared" si="5"/>
        <v>#VALUE!</v>
      </c>
      <c r="D96" s="146" t="str">
        <f t="shared" si="9"/>
        <v>夜班</v>
      </c>
      <c r="E96" s="155">
        <f>'6烧主抽电耗'!E96</f>
        <v>2</v>
      </c>
      <c r="F96" s="140"/>
      <c r="G96" s="156"/>
      <c r="H96" s="113"/>
      <c r="I96" s="113"/>
      <c r="J96" s="113"/>
      <c r="K96" s="113"/>
      <c r="L96" s="113"/>
      <c r="M96" s="223"/>
      <c r="N96" s="224"/>
    </row>
    <row r="97" spans="1:14">
      <c r="A97" s="225" t="s">
        <v>71</v>
      </c>
      <c r="B97" s="225"/>
      <c r="C97" s="225"/>
      <c r="D97" s="225"/>
      <c r="E97" s="225"/>
      <c r="F97" s="225"/>
      <c r="G97" s="156">
        <f>SUM(G3:G96)</f>
        <v>0</v>
      </c>
      <c r="H97" s="113">
        <f>'5烧主抽电耗'!M96+'6烧主抽电耗'!M96</f>
        <v>0</v>
      </c>
      <c r="I97" s="113">
        <f>'5烧主抽电耗'!N96+'6烧主抽电耗'!N96</f>
        <v>0</v>
      </c>
      <c r="J97" s="113"/>
      <c r="K97" s="113"/>
      <c r="L97" s="113" t="e">
        <f>#REF!*1000/I97/5.8</f>
        <v>#REF!</v>
      </c>
      <c r="M97" s="223">
        <v>13.05</v>
      </c>
      <c r="N97" s="224" t="e">
        <f>L97-M97</f>
        <v>#REF!</v>
      </c>
    </row>
  </sheetData>
  <mergeCells count="1">
    <mergeCell ref="A1:N1"/>
  </mergeCells>
  <pageMargins left="0.159027777777778" right="0.159027777777778" top="0.979166666666667" bottom="0.979166666666667" header="0.509027777777778" footer="0.509027777777778"/>
  <pageSetup paperSize="9" orientation="landscape"/>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97"/>
  <sheetViews>
    <sheetView workbookViewId="0">
      <pane xSplit="1" ySplit="2" topLeftCell="B3" activePane="bottomRight" state="frozen"/>
      <selection/>
      <selection pane="topRight"/>
      <selection pane="bottomLeft"/>
      <selection pane="bottomRight" activeCell="A1" sqref="A1:Z1"/>
    </sheetView>
  </sheetViews>
  <sheetFormatPr defaultColWidth="9" defaultRowHeight="20.25" customHeight="1"/>
  <cols>
    <col min="1" max="1" width="13" style="200"/>
    <col min="2" max="2" width="6.5" style="122"/>
    <col min="3" max="3" width="9.5" style="122"/>
    <col min="4" max="4" width="6" style="122"/>
    <col min="5" max="5" width="3.5" style="122"/>
    <col min="6" max="6" width="6" style="122"/>
    <col min="7" max="8" width="10.25" style="123"/>
    <col min="9" max="9" width="10.25" style="201"/>
    <col min="10" max="11" width="10.375" style="123"/>
    <col min="12" max="12" width="10.5" style="122" customWidth="1"/>
    <col min="13" max="13" width="11.625" style="125"/>
    <col min="14" max="14" width="9.5" style="123"/>
    <col min="15" max="15" width="10.5" style="126"/>
    <col min="16" max="16" width="9.5" style="128"/>
    <col min="17" max="17" width="9.5" style="202"/>
    <col min="18" max="18" width="9.5" style="128"/>
    <col min="19" max="19" width="9.5" style="202"/>
    <col min="20" max="20" width="11.625" style="126" customWidth="1"/>
    <col min="21" max="21" width="11.625" style="202" customWidth="1"/>
    <col min="22" max="22" width="14.125" style="128"/>
    <col min="23" max="23" width="12.875" style="129"/>
    <col min="24" max="24" width="8.5" style="130"/>
    <col min="25" max="25" width="17.5" style="131" customWidth="1"/>
    <col min="26" max="26" width="24.75" style="132" customWidth="1"/>
    <col min="27" max="28" width="9" style="129"/>
    <col min="29" max="29" width="10.125" style="133" customWidth="1"/>
    <col min="30" max="238" width="9" style="134"/>
  </cols>
  <sheetData>
    <row r="1" ht="27" customHeight="1" spans="1:26">
      <c r="A1" s="203" t="s">
        <v>72</v>
      </c>
      <c r="B1" s="135"/>
      <c r="C1" s="135"/>
      <c r="D1" s="135"/>
      <c r="E1" s="135"/>
      <c r="F1" s="135"/>
      <c r="G1" s="135"/>
      <c r="H1" s="135"/>
      <c r="I1" s="135"/>
      <c r="J1" s="135"/>
      <c r="K1" s="135"/>
      <c r="L1" s="135"/>
      <c r="M1" s="135"/>
      <c r="N1" s="135"/>
      <c r="O1" s="135"/>
      <c r="P1" s="159"/>
      <c r="Q1" s="135"/>
      <c r="R1" s="159"/>
      <c r="S1" s="135"/>
      <c r="T1" s="135"/>
      <c r="U1" s="135"/>
      <c r="V1" s="159"/>
      <c r="W1" s="159"/>
      <c r="X1" s="135"/>
      <c r="Y1" s="135"/>
      <c r="Z1" s="135"/>
    </row>
    <row r="2" s="120" customFormat="1" ht="45" customHeight="1" spans="1:34">
      <c r="A2" s="204" t="s">
        <v>62</v>
      </c>
      <c r="B2" s="137"/>
      <c r="C2" s="137"/>
      <c r="D2" s="137" t="s">
        <v>13</v>
      </c>
      <c r="E2" s="137"/>
      <c r="F2" s="137" t="s">
        <v>14</v>
      </c>
      <c r="G2" s="139" t="s">
        <v>73</v>
      </c>
      <c r="H2" s="139" t="s">
        <v>74</v>
      </c>
      <c r="I2" s="148" t="s">
        <v>75</v>
      </c>
      <c r="J2" s="149" t="s">
        <v>76</v>
      </c>
      <c r="K2" s="149" t="s">
        <v>77</v>
      </c>
      <c r="L2" s="150" t="s">
        <v>78</v>
      </c>
      <c r="M2" s="151" t="s">
        <v>64</v>
      </c>
      <c r="N2" s="149" t="s">
        <v>65</v>
      </c>
      <c r="O2" s="152" t="s">
        <v>79</v>
      </c>
      <c r="P2" s="151" t="s">
        <v>80</v>
      </c>
      <c r="Q2" s="149" t="s">
        <v>81</v>
      </c>
      <c r="R2" s="151" t="s">
        <v>82</v>
      </c>
      <c r="S2" s="149" t="s">
        <v>83</v>
      </c>
      <c r="T2" s="152" t="s">
        <v>84</v>
      </c>
      <c r="U2" s="152" t="s">
        <v>85</v>
      </c>
      <c r="V2" s="151" t="s">
        <v>86</v>
      </c>
      <c r="W2" s="151" t="s">
        <v>70</v>
      </c>
      <c r="X2" s="152" t="s">
        <v>87</v>
      </c>
      <c r="Y2" s="150" t="s">
        <v>88</v>
      </c>
      <c r="Z2" s="167" t="s">
        <v>89</v>
      </c>
      <c r="AA2" s="168" t="s">
        <v>90</v>
      </c>
      <c r="AB2" s="169" t="s">
        <v>91</v>
      </c>
      <c r="AC2" s="170" t="s">
        <v>92</v>
      </c>
      <c r="AE2" s="168" t="s">
        <v>93</v>
      </c>
      <c r="AF2" s="169" t="s">
        <v>94</v>
      </c>
      <c r="AG2" s="182" t="s">
        <v>95</v>
      </c>
      <c r="AH2" s="182" t="s">
        <v>96</v>
      </c>
    </row>
    <row r="3" ht="27" customHeight="1" spans="1:34">
      <c r="A3" s="205" t="str">
        <f>主抽数据!B3</f>
        <v/>
      </c>
      <c r="B3" s="141">
        <v>0</v>
      </c>
      <c r="C3" s="140" t="e">
        <f t="shared" ref="C3:C8" si="0">A3+B3</f>
        <v>#VALUE!</v>
      </c>
      <c r="D3" s="140" t="s">
        <v>24</v>
      </c>
      <c r="E3" s="155">
        <f>'6烧主抽电耗'!E3</f>
        <v>2</v>
      </c>
      <c r="F3" s="155" t="str">
        <f>'6烧主抽电耗'!F3</f>
        <v>乙班</v>
      </c>
      <c r="G3" s="144" t="e">
        <f>SUMPRODUCT((_5shaozhuchou_month_day!$A$2:$A$899&gt;=C3)*(_5shaozhuchou_month_day!$A$2:$A$899&lt;C4),_5shaozhuchou_month_day!$Y$2:$Y$899)/8</f>
        <v>#VALUE!</v>
      </c>
      <c r="H3" s="144" t="e">
        <f>(G3-G3*25%)*0.81*8</f>
        <v>#VALUE!</v>
      </c>
      <c r="I3" s="207">
        <f t="shared" ref="I3:I11" si="1">X3</f>
        <v>0</v>
      </c>
      <c r="J3" s="208" t="e">
        <f>SUMPRODUCT((主抽数据!$AU$5:$AU$97=$A3)*(主抽数据!$AV$5:$AV$97=$F3),主抽数据!$AH$5:$AH$97)</f>
        <v>#VALUE!</v>
      </c>
      <c r="K3" s="208" t="e">
        <f>SUMPRODUCT((主抽数据!$AU$5:$AU$97=$A3)*(主抽数据!$AV$5:$AV$97=$F3),主抽数据!$AI$5:$AI$97)</f>
        <v>#VALUE!</v>
      </c>
      <c r="L3" s="155" t="e">
        <f>J3+K3</f>
        <v>#VALUE!</v>
      </c>
      <c r="M3" s="155" t="e">
        <f>SUMPRODUCT((_5shaozhuchou_month_day!$A$2:$A$899&gt;=C3)*(_5shaozhuchou_month_day!$A$2:$A$899&lt;C4),_5shaozhuchou_month_day!$Z$2:$Z$899)</f>
        <v>#VALUE!</v>
      </c>
      <c r="N3" s="144" t="e">
        <f>M3*查询与汇总!$F$1</f>
        <v>#VALUE!</v>
      </c>
      <c r="O3" s="156" t="e">
        <f>IF(N3=0,0,L3/N3)</f>
        <v>#VALUE!</v>
      </c>
      <c r="P3" s="155" t="e">
        <f>IF(G3=0,0,SUMPRODUCT((_5shaozhuchou_month_day!$A$2:$A$899&gt;=$C3)*(_5shaozhuchou_month_day!$A$2:$A$899&lt;$C4),_5shaozhuchou_month_day!T$2:T$899)/SUMPRODUCT((_5shaozhuchou_month_day!$A$2:$A$899&gt;=$C3)*(_5shaozhuchou_month_day!$A$2:$A$899&lt;$C4)*(_5shaozhuchou_month_day!T$2:T$899&gt;0)))</f>
        <v>#VALUE!</v>
      </c>
      <c r="Q3" s="157" t="e">
        <f>IF(G3=0,0,SUMPRODUCT((_5shaozhuchou_month_day!$A$2:$A$899&gt;=$C3)*(_5shaozhuchou_month_day!$A$2:$A$899&lt;$C4),_5shaozhuchou_month_day!U$2:U$899)/SUMPRODUCT((_5shaozhuchou_month_day!$A$2:$A$899&gt;=$C3)*(_5shaozhuchou_month_day!$A$2:$A$899&lt;$C4)*(_5shaozhuchou_month_day!U$2:U$899&lt;0)))</f>
        <v>#VALUE!</v>
      </c>
      <c r="R3" s="155" t="e">
        <f>IF(G3=0,0,SUMPRODUCT((_5shaozhuchou_month_day!$A$2:$A$899&gt;=$C3)*(_5shaozhuchou_month_day!$A$2:$A$899&lt;$C4),_5shaozhuchou_month_day!V$2:V$899)/SUMPRODUCT((_5shaozhuchou_month_day!$A$2:$A$899&gt;=$C3)*(_5shaozhuchou_month_day!$A$2:$A$899&lt;$C4)*(_5shaozhuchou_month_day!V$2:V$899&gt;0)))</f>
        <v>#VALUE!</v>
      </c>
      <c r="S3" s="157" t="e">
        <f>IF(G3=0,0,SUMPRODUCT((_5shaozhuchou_month_day!$A$2:$A$899&gt;=$C3)*(_5shaozhuchou_month_day!$A$2:$A$899&lt;$C4),_5shaozhuchou_month_day!W$2:W$899)/SUMPRODUCT((_5shaozhuchou_month_day!$A$2:$A$899&gt;=$C3)*(_5shaozhuchou_month_day!$A$2:$A$899&lt;$C4)*(_5shaozhuchou_month_day!W$2:W$899&lt;0)))</f>
        <v>#VALUE!</v>
      </c>
      <c r="T3" s="157" t="str">
        <f>主抽数据!K5</f>
        <v/>
      </c>
      <c r="U3" s="144" t="str">
        <f>主抽数据!L5</f>
        <v/>
      </c>
      <c r="V3" s="161" t="e">
        <f>查询与汇总!$J$1*M3</f>
        <v>#VALUE!</v>
      </c>
      <c r="W3" s="162" t="e">
        <f>L3-V3</f>
        <v>#VALUE!</v>
      </c>
      <c r="X3" s="163"/>
      <c r="Y3" s="210"/>
      <c r="Z3" s="172"/>
      <c r="AA3" s="173" t="str">
        <f>主抽数据!M5</f>
        <v/>
      </c>
      <c r="AB3" s="174" t="str">
        <f>主抽数据!N5</f>
        <v/>
      </c>
      <c r="AC3" s="175" t="e">
        <f>IF(V3=-W3,0,W3*0.6/10000)</f>
        <v>#VALUE!</v>
      </c>
      <c r="AE3" s="134" t="e">
        <f>AA3/10</f>
        <v>#VALUE!</v>
      </c>
      <c r="AF3" s="134" t="e">
        <f>AB3/10</f>
        <v>#VALUE!</v>
      </c>
      <c r="AG3" s="134" t="e">
        <f>-Q3</f>
        <v>#VALUE!</v>
      </c>
      <c r="AH3" s="134" t="e">
        <f>-S3</f>
        <v>#VALUE!</v>
      </c>
    </row>
    <row r="4" customHeight="1" spans="1:34">
      <c r="A4" s="206" t="str">
        <f>A3</f>
        <v/>
      </c>
      <c r="B4" s="146">
        <v>0.333333333333333</v>
      </c>
      <c r="C4" s="145" t="e">
        <f t="shared" si="0"/>
        <v>#VALUE!</v>
      </c>
      <c r="D4" s="145" t="s">
        <v>25</v>
      </c>
      <c r="E4" s="155">
        <f>'6烧主抽电耗'!E4</f>
        <v>3</v>
      </c>
      <c r="F4" s="155" t="str">
        <f>'6烧主抽电耗'!F4</f>
        <v>丙班</v>
      </c>
      <c r="G4" s="144" t="e">
        <f>SUMPRODUCT((_5shaozhuchou_month_day!$A$2:$A$899&gt;=C4)*(_5shaozhuchou_month_day!$A$2:$A$899&lt;C5),_5shaozhuchou_month_day!$Y$2:$Y$899)/8</f>
        <v>#VALUE!</v>
      </c>
      <c r="H4" s="144" t="e">
        <f t="shared" ref="H4:H67" si="2">(G4-G4*25%)*0.81*8</f>
        <v>#VALUE!</v>
      </c>
      <c r="I4" s="207">
        <f t="shared" si="1"/>
        <v>0</v>
      </c>
      <c r="J4" s="208" t="e">
        <f>SUMPRODUCT((主抽数据!$AU$5:$AU$97=$A4)*(主抽数据!$AV$5:$AV$97=$F4),主抽数据!$AH$5:$AH$97)</f>
        <v>#VALUE!</v>
      </c>
      <c r="K4" s="208" t="e">
        <f>SUMPRODUCT((主抽数据!$AU$5:$AU$97=$A4)*(主抽数据!$AV$5:$AV$97=$F4),主抽数据!$AI$5:$AI$97)</f>
        <v>#VALUE!</v>
      </c>
      <c r="L4" s="155" t="e">
        <f t="shared" ref="L4:L35" si="3">J4+K4</f>
        <v>#VALUE!</v>
      </c>
      <c r="M4" s="155" t="e">
        <f>SUMPRODUCT((_5shaozhuchou_month_day!$A$2:$A$899&gt;=C4)*(_5shaozhuchou_month_day!$A$2:$A$899&lt;C5),_5shaozhuchou_month_day!$Z$2:$Z$899)</f>
        <v>#VALUE!</v>
      </c>
      <c r="N4" s="144" t="e">
        <f>M4*查询与汇总!$F$1</f>
        <v>#VALUE!</v>
      </c>
      <c r="O4" s="156" t="e">
        <f t="shared" ref="O4:O35" si="4">IF(N4=0,0,L4/N4)</f>
        <v>#VALUE!</v>
      </c>
      <c r="P4" s="155" t="e">
        <f>IF(G4=0,0,SUMPRODUCT((_5shaozhuchou_month_day!$A$2:$A$899&gt;=$C4)*(_5shaozhuchou_month_day!$A$2:$A$899&lt;$C5),_5shaozhuchou_month_day!T$2:T$899)/SUMPRODUCT((_5shaozhuchou_month_day!$A$2:$A$899&gt;=$C4)*(_5shaozhuchou_month_day!$A$2:$A$899&lt;$C5)*(_5shaozhuchou_month_day!T$2:T$899&gt;0)))</f>
        <v>#VALUE!</v>
      </c>
      <c r="Q4" s="157" t="e">
        <f>IF(G4=0,0,SUMPRODUCT((_5shaozhuchou_month_day!$A$2:$A$899&gt;=$C4)*(_5shaozhuchou_month_day!$A$2:$A$899&lt;$C5),_5shaozhuchou_month_day!U$2:U$899)/SUMPRODUCT((_5shaozhuchou_month_day!$A$2:$A$899&gt;=$C4)*(_5shaozhuchou_month_day!$A$2:$A$899&lt;$C5)*(_5shaozhuchou_month_day!U$2:U$899&lt;0)))</f>
        <v>#VALUE!</v>
      </c>
      <c r="R4" s="155" t="e">
        <f>IF(G4=0,0,SUMPRODUCT((_5shaozhuchou_month_day!$A$2:$A$899&gt;=$C4)*(_5shaozhuchou_month_day!$A$2:$A$899&lt;$C5),_5shaozhuchou_month_day!V$2:V$899)/SUMPRODUCT((_5shaozhuchou_month_day!$A$2:$A$899&gt;=$C4)*(_5shaozhuchou_month_day!$A$2:$A$899&lt;$C5)*(_5shaozhuchou_month_day!V$2:V$899&gt;0)))</f>
        <v>#VALUE!</v>
      </c>
      <c r="S4" s="157" t="e">
        <f>IF(G4=0,0,SUMPRODUCT((_5shaozhuchou_month_day!$A$2:$A$899&gt;=$C4)*(_5shaozhuchou_month_day!$A$2:$A$899&lt;$C5),_5shaozhuchou_month_day!W$2:W$899)/SUMPRODUCT((_5shaozhuchou_month_day!$A$2:$A$899&gt;=$C4)*(_5shaozhuchou_month_day!$A$2:$A$899&lt;$C5)*(_5shaozhuchou_month_day!W$2:W$899&lt;0)))</f>
        <v>#VALUE!</v>
      </c>
      <c r="T4" s="157" t="str">
        <f>主抽数据!K6</f>
        <v/>
      </c>
      <c r="U4" s="144" t="str">
        <f>主抽数据!L6</f>
        <v/>
      </c>
      <c r="V4" s="161" t="e">
        <f>查询与汇总!$J$1*M4</f>
        <v>#VALUE!</v>
      </c>
      <c r="W4" s="162" t="e">
        <f t="shared" ref="W4:W35" si="5">L4-V4</f>
        <v>#VALUE!</v>
      </c>
      <c r="X4" s="164"/>
      <c r="Y4" s="210"/>
      <c r="Z4" s="172"/>
      <c r="AA4" s="173" t="str">
        <f>主抽数据!M6</f>
        <v/>
      </c>
      <c r="AB4" s="174" t="str">
        <f>主抽数据!N6</f>
        <v/>
      </c>
      <c r="AC4" s="175" t="e">
        <f t="shared" ref="AC4:AC35" si="6">IF(V4=-W4,0,W4*0.6/10000)</f>
        <v>#VALUE!</v>
      </c>
      <c r="AE4" s="134" t="e">
        <f t="shared" ref="AE4:AE35" si="7">AA4/10</f>
        <v>#VALUE!</v>
      </c>
      <c r="AF4" s="134" t="e">
        <f t="shared" ref="AF4:AF35" si="8">AB4/10</f>
        <v>#VALUE!</v>
      </c>
      <c r="AG4" s="134" t="e">
        <f t="shared" ref="AG4:AG67" si="9">-Q4</f>
        <v>#VALUE!</v>
      </c>
      <c r="AH4" s="134" t="e">
        <f t="shared" ref="AH4:AH67" si="10">-S4</f>
        <v>#VALUE!</v>
      </c>
    </row>
    <row r="5" customHeight="1" spans="1:34">
      <c r="A5" s="206" t="str">
        <f>A4</f>
        <v/>
      </c>
      <c r="B5" s="146">
        <v>0.666666666666667</v>
      </c>
      <c r="C5" s="145" t="e">
        <f t="shared" si="0"/>
        <v>#VALUE!</v>
      </c>
      <c r="D5" s="145" t="s">
        <v>26</v>
      </c>
      <c r="E5" s="155">
        <f>'6烧主抽电耗'!E5</f>
        <v>4</v>
      </c>
      <c r="F5" s="155" t="str">
        <f>'6烧主抽电耗'!F5</f>
        <v>丁班</v>
      </c>
      <c r="G5" s="144" t="e">
        <f>SUMPRODUCT((_5shaozhuchou_month_day!$A$2:$A$899&gt;=C5)*(_5shaozhuchou_month_day!$A$2:$A$899&lt;C6),_5shaozhuchou_month_day!$Y$2:$Y$899)/8</f>
        <v>#VALUE!</v>
      </c>
      <c r="H5" s="144" t="e">
        <f t="shared" si="2"/>
        <v>#VALUE!</v>
      </c>
      <c r="I5" s="207">
        <f t="shared" si="1"/>
        <v>0</v>
      </c>
      <c r="J5" s="208" t="e">
        <f>SUMPRODUCT((主抽数据!$AU$5:$AU$97=$A5)*(主抽数据!$AV$5:$AV$97=$F5),主抽数据!$AH$5:$AH$97)</f>
        <v>#VALUE!</v>
      </c>
      <c r="K5" s="208" t="e">
        <f>SUMPRODUCT((主抽数据!$AU$5:$AU$97=$A5)*(主抽数据!$AV$5:$AV$97=$F5),主抽数据!$AI$5:$AI$97)</f>
        <v>#VALUE!</v>
      </c>
      <c r="L5" s="155" t="e">
        <f t="shared" si="3"/>
        <v>#VALUE!</v>
      </c>
      <c r="M5" s="155" t="e">
        <f>SUMPRODUCT((_5shaozhuchou_month_day!$A$2:$A$899&gt;=C5)*(_5shaozhuchou_month_day!$A$2:$A$899&lt;C6),_5shaozhuchou_month_day!$Z$2:$Z$899)</f>
        <v>#VALUE!</v>
      </c>
      <c r="N5" s="144" t="e">
        <f>M5*查询与汇总!$F$1</f>
        <v>#VALUE!</v>
      </c>
      <c r="O5" s="156" t="e">
        <f t="shared" si="4"/>
        <v>#VALUE!</v>
      </c>
      <c r="P5" s="155" t="e">
        <f>IF(G5=0,0,SUMPRODUCT((_5shaozhuchou_month_day!$A$2:$A$899&gt;=$C5)*(_5shaozhuchou_month_day!$A$2:$A$899&lt;$C6),_5shaozhuchou_month_day!T$2:T$899)/SUMPRODUCT((_5shaozhuchou_month_day!$A$2:$A$899&gt;=$C5)*(_5shaozhuchou_month_day!$A$2:$A$899&lt;$C6)*(_5shaozhuchou_month_day!T$2:T$899&gt;0)))</f>
        <v>#VALUE!</v>
      </c>
      <c r="Q5" s="157" t="e">
        <f>IF(G5=0,0,SUMPRODUCT((_5shaozhuchou_month_day!$A$2:$A$899&gt;=$C5)*(_5shaozhuchou_month_day!$A$2:$A$899&lt;$C6),_5shaozhuchou_month_day!U$2:U$899)/SUMPRODUCT((_5shaozhuchou_month_day!$A$2:$A$899&gt;=$C5)*(_5shaozhuchou_month_day!$A$2:$A$899&lt;$C6)*(_5shaozhuchou_month_day!U$2:U$899&lt;0)))</f>
        <v>#VALUE!</v>
      </c>
      <c r="R5" s="155" t="e">
        <f>IF(G5=0,0,SUMPRODUCT((_5shaozhuchou_month_day!$A$2:$A$899&gt;=$C5)*(_5shaozhuchou_month_day!$A$2:$A$899&lt;$C6),_5shaozhuchou_month_day!V$2:V$899)/SUMPRODUCT((_5shaozhuchou_month_day!$A$2:$A$899&gt;=$C5)*(_5shaozhuchou_month_day!$A$2:$A$899&lt;$C6)*(_5shaozhuchou_month_day!V$2:V$899&gt;0)))</f>
        <v>#VALUE!</v>
      </c>
      <c r="S5" s="157" t="e">
        <f>IF(G5=0,0,SUMPRODUCT((_5shaozhuchou_month_day!$A$2:$A$899&gt;=$C5)*(_5shaozhuchou_month_day!$A$2:$A$899&lt;$C6),_5shaozhuchou_month_day!W$2:W$899)/SUMPRODUCT((_5shaozhuchou_month_day!$A$2:$A$899&gt;=$C5)*(_5shaozhuchou_month_day!$A$2:$A$899&lt;$C6)*(_5shaozhuchou_month_day!W$2:W$899&lt;0)))</f>
        <v>#VALUE!</v>
      </c>
      <c r="T5" s="157" t="str">
        <f>主抽数据!K7</f>
        <v/>
      </c>
      <c r="U5" s="144" t="str">
        <f>主抽数据!L7</f>
        <v/>
      </c>
      <c r="V5" s="161" t="e">
        <f>查询与汇总!$J$1*M5</f>
        <v>#VALUE!</v>
      </c>
      <c r="W5" s="162" t="e">
        <f t="shared" si="5"/>
        <v>#VALUE!</v>
      </c>
      <c r="X5" s="164"/>
      <c r="Y5" s="210"/>
      <c r="Z5" s="172"/>
      <c r="AA5" s="173" t="str">
        <f>主抽数据!M7</f>
        <v/>
      </c>
      <c r="AB5" s="174" t="str">
        <f>主抽数据!N7</f>
        <v/>
      </c>
      <c r="AC5" s="175" t="e">
        <f t="shared" si="6"/>
        <v>#VALUE!</v>
      </c>
      <c r="AE5" s="134" t="e">
        <f t="shared" si="7"/>
        <v>#VALUE!</v>
      </c>
      <c r="AF5" s="134" t="e">
        <f t="shared" si="8"/>
        <v>#VALUE!</v>
      </c>
      <c r="AG5" s="134" t="e">
        <f t="shared" si="9"/>
        <v>#VALUE!</v>
      </c>
      <c r="AH5" s="134" t="e">
        <f t="shared" si="10"/>
        <v>#VALUE!</v>
      </c>
    </row>
    <row r="6" ht="27.95" customHeight="1" spans="1:34">
      <c r="A6" s="206" t="e">
        <f>A3+1</f>
        <v>#VALUE!</v>
      </c>
      <c r="B6" s="146">
        <f>B3</f>
        <v>0</v>
      </c>
      <c r="C6" s="145" t="e">
        <f t="shared" si="0"/>
        <v>#VALUE!</v>
      </c>
      <c r="D6" s="146" t="str">
        <f>D3</f>
        <v>夜班</v>
      </c>
      <c r="E6" s="155">
        <f>'6烧主抽电耗'!E6</f>
        <v>1</v>
      </c>
      <c r="F6" s="155" t="str">
        <f>'6烧主抽电耗'!F6</f>
        <v>甲班</v>
      </c>
      <c r="G6" s="144" t="e">
        <f>SUMPRODUCT((_5shaozhuchou_month_day!$A$2:$A$899&gt;=C6)*(_5shaozhuchou_month_day!$A$2:$A$899&lt;C7),_5shaozhuchou_month_day!$Y$2:$Y$899)/8</f>
        <v>#VALUE!</v>
      </c>
      <c r="H6" s="144" t="e">
        <f t="shared" si="2"/>
        <v>#VALUE!</v>
      </c>
      <c r="I6" s="207">
        <f t="shared" si="1"/>
        <v>0</v>
      </c>
      <c r="J6" s="208" t="e">
        <f>SUMPRODUCT((主抽数据!$AU$5:$AU$97=$A6)*(主抽数据!$AV$5:$AV$97=$F6),主抽数据!$AH$5:$AH$97)</f>
        <v>#VALUE!</v>
      </c>
      <c r="K6" s="208" t="e">
        <f>SUMPRODUCT((主抽数据!$AU$5:$AU$97=$A6)*(主抽数据!$AV$5:$AV$97=$F6),主抽数据!$AI$5:$AI$97)</f>
        <v>#VALUE!</v>
      </c>
      <c r="L6" s="155" t="e">
        <f t="shared" si="3"/>
        <v>#VALUE!</v>
      </c>
      <c r="M6" s="155" t="e">
        <f>SUMPRODUCT((_5shaozhuchou_month_day!$A$2:$A$899&gt;=C6)*(_5shaozhuchou_month_day!$A$2:$A$899&lt;C7),_5shaozhuchou_month_day!$Z$2:$Z$899)</f>
        <v>#VALUE!</v>
      </c>
      <c r="N6" s="144" t="e">
        <f>M6*查询与汇总!$F$1</f>
        <v>#VALUE!</v>
      </c>
      <c r="O6" s="156" t="e">
        <f t="shared" si="4"/>
        <v>#VALUE!</v>
      </c>
      <c r="P6" s="155" t="e">
        <f>IF(G6=0,0,SUMPRODUCT((_5shaozhuchou_month_day!$A$2:$A$899&gt;=$C6)*(_5shaozhuchou_month_day!$A$2:$A$899&lt;$C7),_5shaozhuchou_month_day!T$2:T$899)/SUMPRODUCT((_5shaozhuchou_month_day!$A$2:$A$899&gt;=$C6)*(_5shaozhuchou_month_day!$A$2:$A$899&lt;$C7)*(_5shaozhuchou_month_day!T$2:T$899&gt;0)))</f>
        <v>#VALUE!</v>
      </c>
      <c r="Q6" s="157" t="e">
        <f>IF(G6=0,0,SUMPRODUCT((_5shaozhuchou_month_day!$A$2:$A$899&gt;=$C6)*(_5shaozhuchou_month_day!$A$2:$A$899&lt;$C7),_5shaozhuchou_month_day!U$2:U$899)/SUMPRODUCT((_5shaozhuchou_month_day!$A$2:$A$899&gt;=$C6)*(_5shaozhuchou_month_day!$A$2:$A$899&lt;$C7)*(_5shaozhuchou_month_day!U$2:U$899&lt;0)))</f>
        <v>#VALUE!</v>
      </c>
      <c r="R6" s="155" t="e">
        <f>IF(G6=0,0,SUMPRODUCT((_5shaozhuchou_month_day!$A$2:$A$899&gt;=$C6)*(_5shaozhuchou_month_day!$A$2:$A$899&lt;$C7),_5shaozhuchou_month_day!V$2:V$899)/SUMPRODUCT((_5shaozhuchou_month_day!$A$2:$A$899&gt;=$C6)*(_5shaozhuchou_month_day!$A$2:$A$899&lt;$C7)*(_5shaozhuchou_month_day!V$2:V$899&gt;0)))</f>
        <v>#VALUE!</v>
      </c>
      <c r="S6" s="157" t="e">
        <f>IF(G6=0,0,SUMPRODUCT((_5shaozhuchou_month_day!$A$2:$A$899&gt;=$C6)*(_5shaozhuchou_month_day!$A$2:$A$899&lt;$C7),_5shaozhuchou_month_day!W$2:W$899)/SUMPRODUCT((_5shaozhuchou_month_day!$A$2:$A$899&gt;=$C6)*(_5shaozhuchou_month_day!$A$2:$A$899&lt;$C7)*(_5shaozhuchou_month_day!W$2:W$899&lt;0)))</f>
        <v>#VALUE!</v>
      </c>
      <c r="T6" s="157" t="str">
        <f>主抽数据!K8</f>
        <v/>
      </c>
      <c r="U6" s="144" t="str">
        <f>主抽数据!L8</f>
        <v/>
      </c>
      <c r="V6" s="161" t="e">
        <f>查询与汇总!$J$1*M6</f>
        <v>#VALUE!</v>
      </c>
      <c r="W6" s="162" t="e">
        <f t="shared" si="5"/>
        <v>#VALUE!</v>
      </c>
      <c r="X6" s="164"/>
      <c r="Y6" s="177"/>
      <c r="Z6" s="176"/>
      <c r="AA6" s="173" t="str">
        <f>主抽数据!M8</f>
        <v/>
      </c>
      <c r="AB6" s="174" t="str">
        <f>主抽数据!N8</f>
        <v/>
      </c>
      <c r="AC6" s="175" t="e">
        <f t="shared" si="6"/>
        <v>#VALUE!</v>
      </c>
      <c r="AE6" s="134" t="e">
        <f t="shared" si="7"/>
        <v>#VALUE!</v>
      </c>
      <c r="AF6" s="134" t="e">
        <f t="shared" si="8"/>
        <v>#VALUE!</v>
      </c>
      <c r="AG6" s="134" t="e">
        <f t="shared" si="9"/>
        <v>#VALUE!</v>
      </c>
      <c r="AH6" s="134" t="e">
        <f t="shared" si="10"/>
        <v>#VALUE!</v>
      </c>
    </row>
    <row r="7" ht="26.1" customHeight="1" spans="1:34">
      <c r="A7" s="206" t="e">
        <f t="shared" ref="A7:A70" si="11">A4+1</f>
        <v>#VALUE!</v>
      </c>
      <c r="B7" s="146">
        <f t="shared" ref="B7:B70" si="12">B4</f>
        <v>0.333333333333333</v>
      </c>
      <c r="C7" s="145" t="e">
        <f t="shared" si="0"/>
        <v>#VALUE!</v>
      </c>
      <c r="D7" s="146" t="str">
        <f t="shared" ref="D7:D70" si="13">D4</f>
        <v>白班</v>
      </c>
      <c r="E7" s="155">
        <f>'6烧主抽电耗'!E7</f>
        <v>2</v>
      </c>
      <c r="F7" s="155" t="str">
        <f>'6烧主抽电耗'!F7</f>
        <v>乙班</v>
      </c>
      <c r="G7" s="144" t="e">
        <f>SUMPRODUCT((_5shaozhuchou_month_day!$A$2:$A$899&gt;=C7)*(_5shaozhuchou_month_day!$A$2:$A$899&lt;C8),_5shaozhuchou_month_day!$Y$2:$Y$899)/8</f>
        <v>#VALUE!</v>
      </c>
      <c r="H7" s="144" t="e">
        <f t="shared" si="2"/>
        <v>#VALUE!</v>
      </c>
      <c r="I7" s="207">
        <f t="shared" si="1"/>
        <v>0</v>
      </c>
      <c r="J7" s="208" t="e">
        <f>SUMPRODUCT((主抽数据!$AU$5:$AU$97=$A7)*(主抽数据!$AV$5:$AV$97=$F7),主抽数据!$AH$5:$AH$97)</f>
        <v>#VALUE!</v>
      </c>
      <c r="K7" s="208" t="e">
        <f>SUMPRODUCT((主抽数据!$AU$5:$AU$97=$A7)*(主抽数据!$AV$5:$AV$97=$F7),主抽数据!$AI$5:$AI$97)</f>
        <v>#VALUE!</v>
      </c>
      <c r="L7" s="155" t="e">
        <f t="shared" si="3"/>
        <v>#VALUE!</v>
      </c>
      <c r="M7" s="155" t="e">
        <f>SUMPRODUCT((_5shaozhuchou_month_day!$A$2:$A$899&gt;=C7)*(_5shaozhuchou_month_day!$A$2:$A$899&lt;C8),_5shaozhuchou_month_day!$Z$2:$Z$899)</f>
        <v>#VALUE!</v>
      </c>
      <c r="N7" s="144" t="e">
        <f>M7*查询与汇总!$F$1</f>
        <v>#VALUE!</v>
      </c>
      <c r="O7" s="156" t="e">
        <f t="shared" si="4"/>
        <v>#VALUE!</v>
      </c>
      <c r="P7" s="155" t="e">
        <f>IF(G7=0,0,SUMPRODUCT((_5shaozhuchou_month_day!$A$2:$A$899&gt;=$C7)*(_5shaozhuchou_month_day!$A$2:$A$899&lt;$C8),_5shaozhuchou_month_day!T$2:T$899)/SUMPRODUCT((_5shaozhuchou_month_day!$A$2:$A$899&gt;=$C7)*(_5shaozhuchou_month_day!$A$2:$A$899&lt;$C8)*(_5shaozhuchou_month_day!T$2:T$899&gt;0)))</f>
        <v>#VALUE!</v>
      </c>
      <c r="Q7" s="157" t="e">
        <f>IF(G7=0,0,SUMPRODUCT((_5shaozhuchou_month_day!$A$2:$A$899&gt;=$C7)*(_5shaozhuchou_month_day!$A$2:$A$899&lt;$C8),_5shaozhuchou_month_day!U$2:U$899)/SUMPRODUCT((_5shaozhuchou_month_day!$A$2:$A$899&gt;=$C7)*(_5shaozhuchou_month_day!$A$2:$A$899&lt;$C8)*(_5shaozhuchou_month_day!U$2:U$899&lt;0)))</f>
        <v>#VALUE!</v>
      </c>
      <c r="R7" s="155" t="e">
        <f>IF(G7=0,0,SUMPRODUCT((_5shaozhuchou_month_day!$A$2:$A$899&gt;=$C7)*(_5shaozhuchou_month_day!$A$2:$A$899&lt;$C8),_5shaozhuchou_month_day!V$2:V$899)/SUMPRODUCT((_5shaozhuchou_month_day!$A$2:$A$899&gt;=$C7)*(_5shaozhuchou_month_day!$A$2:$A$899&lt;$C8)*(_5shaozhuchou_month_day!V$2:V$899&gt;0)))</f>
        <v>#VALUE!</v>
      </c>
      <c r="S7" s="157" t="e">
        <f>IF(G7=0,0,SUMPRODUCT((_5shaozhuchou_month_day!$A$2:$A$899&gt;=$C7)*(_5shaozhuchou_month_day!$A$2:$A$899&lt;$C8),_5shaozhuchou_month_day!W$2:W$899)/SUMPRODUCT((_5shaozhuchou_month_day!$A$2:$A$899&gt;=$C7)*(_5shaozhuchou_month_day!$A$2:$A$899&lt;$C8)*(_5shaozhuchou_month_day!W$2:W$899&lt;0)))</f>
        <v>#VALUE!</v>
      </c>
      <c r="T7" s="157" t="str">
        <f>主抽数据!K9</f>
        <v/>
      </c>
      <c r="U7" s="144" t="str">
        <f>主抽数据!L9</f>
        <v/>
      </c>
      <c r="V7" s="161" t="e">
        <f>查询与汇总!$J$1*M7</f>
        <v>#VALUE!</v>
      </c>
      <c r="W7" s="162" t="e">
        <f t="shared" si="5"/>
        <v>#VALUE!</v>
      </c>
      <c r="X7" s="164"/>
      <c r="Y7" s="177"/>
      <c r="Z7" s="176"/>
      <c r="AA7" s="173" t="str">
        <f>主抽数据!M9</f>
        <v/>
      </c>
      <c r="AB7" s="174" t="str">
        <f>主抽数据!N9</f>
        <v/>
      </c>
      <c r="AC7" s="175" t="e">
        <f t="shared" si="6"/>
        <v>#VALUE!</v>
      </c>
      <c r="AE7" s="134" t="e">
        <f t="shared" si="7"/>
        <v>#VALUE!</v>
      </c>
      <c r="AF7" s="134" t="e">
        <f t="shared" si="8"/>
        <v>#VALUE!</v>
      </c>
      <c r="AG7" s="134" t="e">
        <f t="shared" si="9"/>
        <v>#VALUE!</v>
      </c>
      <c r="AH7" s="134" t="e">
        <f t="shared" si="10"/>
        <v>#VALUE!</v>
      </c>
    </row>
    <row r="8" ht="33.95" customHeight="1" spans="1:34">
      <c r="A8" s="206" t="e">
        <f t="shared" si="11"/>
        <v>#VALUE!</v>
      </c>
      <c r="B8" s="146">
        <f t="shared" si="12"/>
        <v>0.666666666666667</v>
      </c>
      <c r="C8" s="145" t="e">
        <f t="shared" si="0"/>
        <v>#VALUE!</v>
      </c>
      <c r="D8" s="146" t="str">
        <f t="shared" si="13"/>
        <v>中班</v>
      </c>
      <c r="E8" s="155">
        <f>'6烧主抽电耗'!E8</f>
        <v>3</v>
      </c>
      <c r="F8" s="155" t="str">
        <f>'6烧主抽电耗'!F8</f>
        <v>丙班</v>
      </c>
      <c r="G8" s="144" t="e">
        <f>SUMPRODUCT((_5shaozhuchou_month_day!$A$2:$A$899&gt;=C8)*(_5shaozhuchou_month_day!$A$2:$A$899&lt;C9),_5shaozhuchou_month_day!$Y$2:$Y$899)/8</f>
        <v>#VALUE!</v>
      </c>
      <c r="H8" s="144" t="e">
        <f t="shared" si="2"/>
        <v>#VALUE!</v>
      </c>
      <c r="I8" s="207">
        <f t="shared" si="1"/>
        <v>0</v>
      </c>
      <c r="J8" s="208" t="e">
        <f>SUMPRODUCT((主抽数据!$AU$5:$AU$97=$A8)*(主抽数据!$AV$5:$AV$97=$F8),主抽数据!$AH$5:$AH$97)</f>
        <v>#VALUE!</v>
      </c>
      <c r="K8" s="208" t="e">
        <f>SUMPRODUCT((主抽数据!$AU$5:$AU$97=$A8)*(主抽数据!$AV$5:$AV$97=$F8),主抽数据!$AI$5:$AI$97)</f>
        <v>#VALUE!</v>
      </c>
      <c r="L8" s="155" t="e">
        <f t="shared" si="3"/>
        <v>#VALUE!</v>
      </c>
      <c r="M8" s="155" t="e">
        <f>SUMPRODUCT((_5shaozhuchou_month_day!$A$2:$A$899&gt;=C8)*(_5shaozhuchou_month_day!$A$2:$A$899&lt;C9),_5shaozhuchou_month_day!$Z$2:$Z$899)</f>
        <v>#VALUE!</v>
      </c>
      <c r="N8" s="144" t="e">
        <f>M8*查询与汇总!$F$1</f>
        <v>#VALUE!</v>
      </c>
      <c r="O8" s="156" t="e">
        <f t="shared" si="4"/>
        <v>#VALUE!</v>
      </c>
      <c r="P8" s="155" t="e">
        <f>IF(G8=0,0,SUMPRODUCT((_5shaozhuchou_month_day!$A$2:$A$899&gt;=$C8)*(_5shaozhuchou_month_day!$A$2:$A$899&lt;$C9),_5shaozhuchou_month_day!T$2:T$899)/SUMPRODUCT((_5shaozhuchou_month_day!$A$2:$A$899&gt;=$C8)*(_5shaozhuchou_month_day!$A$2:$A$899&lt;$C9)*(_5shaozhuchou_month_day!T$2:T$899&gt;0)))</f>
        <v>#VALUE!</v>
      </c>
      <c r="Q8" s="157" t="e">
        <f>IF(G8=0,0,SUMPRODUCT((_5shaozhuchou_month_day!$A$2:$A$899&gt;=$C8)*(_5shaozhuchou_month_day!$A$2:$A$899&lt;$C9),_5shaozhuchou_month_day!U$2:U$899)/SUMPRODUCT((_5shaozhuchou_month_day!$A$2:$A$899&gt;=$C8)*(_5shaozhuchou_month_day!$A$2:$A$899&lt;$C9)*(_5shaozhuchou_month_day!U$2:U$899&lt;0)))</f>
        <v>#VALUE!</v>
      </c>
      <c r="R8" s="155" t="e">
        <f>IF(G8=0,0,SUMPRODUCT((_5shaozhuchou_month_day!$A$2:$A$899&gt;=$C8)*(_5shaozhuchou_month_day!$A$2:$A$899&lt;$C9),_5shaozhuchou_month_day!V$2:V$899)/SUMPRODUCT((_5shaozhuchou_month_day!$A$2:$A$899&gt;=$C8)*(_5shaozhuchou_month_day!$A$2:$A$899&lt;$C9)*(_5shaozhuchou_month_day!V$2:V$899&gt;0)))</f>
        <v>#VALUE!</v>
      </c>
      <c r="S8" s="157" t="e">
        <f>IF(G8=0,0,SUMPRODUCT((_5shaozhuchou_month_day!$A$2:$A$899&gt;=$C8)*(_5shaozhuchou_month_day!$A$2:$A$899&lt;$C9),_5shaozhuchou_month_day!W$2:W$899)/SUMPRODUCT((_5shaozhuchou_month_day!$A$2:$A$899&gt;=$C8)*(_5shaozhuchou_month_day!$A$2:$A$899&lt;$C9)*(_5shaozhuchou_month_day!W$2:W$899&lt;0)))</f>
        <v>#VALUE!</v>
      </c>
      <c r="T8" s="157" t="str">
        <f>主抽数据!K10</f>
        <v/>
      </c>
      <c r="U8" s="144" t="str">
        <f>主抽数据!L10</f>
        <v/>
      </c>
      <c r="V8" s="161" t="e">
        <f>查询与汇总!$J$1*M8</f>
        <v>#VALUE!</v>
      </c>
      <c r="W8" s="162" t="e">
        <f t="shared" si="5"/>
        <v>#VALUE!</v>
      </c>
      <c r="X8" s="164"/>
      <c r="Y8" s="177"/>
      <c r="Z8" s="178"/>
      <c r="AA8" s="173" t="str">
        <f>主抽数据!M10</f>
        <v/>
      </c>
      <c r="AB8" s="174" t="str">
        <f>主抽数据!N10</f>
        <v/>
      </c>
      <c r="AC8" s="175" t="e">
        <f t="shared" si="6"/>
        <v>#VALUE!</v>
      </c>
      <c r="AE8" s="134" t="e">
        <f t="shared" si="7"/>
        <v>#VALUE!</v>
      </c>
      <c r="AF8" s="134" t="e">
        <f t="shared" si="8"/>
        <v>#VALUE!</v>
      </c>
      <c r="AG8" s="134" t="e">
        <f t="shared" si="9"/>
        <v>#VALUE!</v>
      </c>
      <c r="AH8" s="134" t="e">
        <f t="shared" si="10"/>
        <v>#VALUE!</v>
      </c>
    </row>
    <row r="9" customHeight="1" spans="1:34">
      <c r="A9" s="206" t="e">
        <f t="shared" si="11"/>
        <v>#VALUE!</v>
      </c>
      <c r="B9" s="146">
        <f t="shared" si="12"/>
        <v>0</v>
      </c>
      <c r="C9" s="145" t="e">
        <f t="shared" ref="C9:C72" si="14">A9+B9</f>
        <v>#VALUE!</v>
      </c>
      <c r="D9" s="146" t="str">
        <f t="shared" si="13"/>
        <v>夜班</v>
      </c>
      <c r="E9" s="155">
        <f>'6烧主抽电耗'!E9</f>
        <v>1</v>
      </c>
      <c r="F9" s="155" t="str">
        <f>'6烧主抽电耗'!F9</f>
        <v>甲班</v>
      </c>
      <c r="G9" s="144" t="e">
        <f>SUMPRODUCT((_5shaozhuchou_month_day!$A$2:$A$899&gt;=C9)*(_5shaozhuchou_month_day!$A$2:$A$899&lt;C10),_5shaozhuchou_month_day!$Y$2:$Y$899)/8</f>
        <v>#VALUE!</v>
      </c>
      <c r="H9" s="144" t="e">
        <f t="shared" si="2"/>
        <v>#VALUE!</v>
      </c>
      <c r="I9" s="207">
        <f t="shared" si="1"/>
        <v>0</v>
      </c>
      <c r="J9" s="208" t="e">
        <f>SUMPRODUCT((主抽数据!$AU$5:$AU$97=$A9)*(主抽数据!$AV$5:$AV$97=$F9),主抽数据!$AH$5:$AH$97)</f>
        <v>#VALUE!</v>
      </c>
      <c r="K9" s="208" t="e">
        <f>SUMPRODUCT((主抽数据!$AU$5:$AU$97=$A9)*(主抽数据!$AV$5:$AV$97=$F9),主抽数据!$AI$5:$AI$97)</f>
        <v>#VALUE!</v>
      </c>
      <c r="L9" s="155" t="e">
        <f t="shared" si="3"/>
        <v>#VALUE!</v>
      </c>
      <c r="M9" s="155" t="e">
        <f>SUMPRODUCT((_5shaozhuchou_month_day!$A$2:$A$899&gt;=C9)*(_5shaozhuchou_month_day!$A$2:$A$899&lt;C10),_5shaozhuchou_month_day!$Z$2:$Z$899)</f>
        <v>#VALUE!</v>
      </c>
      <c r="N9" s="144" t="e">
        <f>M9*查询与汇总!$F$1</f>
        <v>#VALUE!</v>
      </c>
      <c r="O9" s="156" t="e">
        <f t="shared" si="4"/>
        <v>#VALUE!</v>
      </c>
      <c r="P9" s="155" t="e">
        <f>IF(G9=0,0,SUMPRODUCT((_5shaozhuchou_month_day!$A$2:$A$899&gt;=$C9)*(_5shaozhuchou_month_day!$A$2:$A$899&lt;$C10),_5shaozhuchou_month_day!T$2:T$899)/SUMPRODUCT((_5shaozhuchou_month_day!$A$2:$A$899&gt;=$C9)*(_5shaozhuchou_month_day!$A$2:$A$899&lt;$C10)*(_5shaozhuchou_month_day!T$2:T$899&gt;0)))</f>
        <v>#VALUE!</v>
      </c>
      <c r="Q9" s="157" t="e">
        <f>IF(G9=0,0,SUMPRODUCT((_5shaozhuchou_month_day!$A$2:$A$899&gt;=$C9)*(_5shaozhuchou_month_day!$A$2:$A$899&lt;$C10),_5shaozhuchou_month_day!U$2:U$899)/SUMPRODUCT((_5shaozhuchou_month_day!$A$2:$A$899&gt;=$C9)*(_5shaozhuchou_month_day!$A$2:$A$899&lt;$C10)*(_5shaozhuchou_month_day!U$2:U$899&lt;0)))</f>
        <v>#VALUE!</v>
      </c>
      <c r="R9" s="155" t="e">
        <f>IF(G9=0,0,SUMPRODUCT((_5shaozhuchou_month_day!$A$2:$A$899&gt;=$C9)*(_5shaozhuchou_month_day!$A$2:$A$899&lt;$C10),_5shaozhuchou_month_day!V$2:V$899)/SUMPRODUCT((_5shaozhuchou_month_day!$A$2:$A$899&gt;=$C9)*(_5shaozhuchou_month_day!$A$2:$A$899&lt;$C10)*(_5shaozhuchou_month_day!V$2:V$899&gt;0)))</f>
        <v>#VALUE!</v>
      </c>
      <c r="S9" s="157" t="e">
        <f>IF(G9=0,0,SUMPRODUCT((_5shaozhuchou_month_day!$A$2:$A$899&gt;=$C9)*(_5shaozhuchou_month_day!$A$2:$A$899&lt;$C10),_5shaozhuchou_month_day!W$2:W$899)/SUMPRODUCT((_5shaozhuchou_month_day!$A$2:$A$899&gt;=$C9)*(_5shaozhuchou_month_day!$A$2:$A$899&lt;$C10)*(_5shaozhuchou_month_day!W$2:W$899&lt;0)))</f>
        <v>#VALUE!</v>
      </c>
      <c r="T9" s="157" t="str">
        <f>主抽数据!K11</f>
        <v/>
      </c>
      <c r="U9" s="144" t="str">
        <f>主抽数据!L11</f>
        <v/>
      </c>
      <c r="V9" s="161" t="e">
        <f>查询与汇总!$J$1*M9</f>
        <v>#VALUE!</v>
      </c>
      <c r="W9" s="162" t="e">
        <f t="shared" si="5"/>
        <v>#VALUE!</v>
      </c>
      <c r="X9" s="164"/>
      <c r="Y9" s="177"/>
      <c r="Z9" s="211"/>
      <c r="AA9" s="173" t="str">
        <f>主抽数据!M11</f>
        <v/>
      </c>
      <c r="AB9" s="174" t="str">
        <f>主抽数据!N11</f>
        <v/>
      </c>
      <c r="AC9" s="175" t="e">
        <f t="shared" si="6"/>
        <v>#VALUE!</v>
      </c>
      <c r="AE9" s="134" t="e">
        <f t="shared" si="7"/>
        <v>#VALUE!</v>
      </c>
      <c r="AF9" s="134" t="e">
        <f t="shared" si="8"/>
        <v>#VALUE!</v>
      </c>
      <c r="AG9" s="134" t="e">
        <f t="shared" si="9"/>
        <v>#VALUE!</v>
      </c>
      <c r="AH9" s="134" t="e">
        <f t="shared" si="10"/>
        <v>#VALUE!</v>
      </c>
    </row>
    <row r="10" ht="41.25" customHeight="1" spans="1:34">
      <c r="A10" s="206" t="e">
        <f t="shared" si="11"/>
        <v>#VALUE!</v>
      </c>
      <c r="B10" s="146">
        <f t="shared" si="12"/>
        <v>0.333333333333333</v>
      </c>
      <c r="C10" s="145" t="e">
        <f t="shared" si="14"/>
        <v>#VALUE!</v>
      </c>
      <c r="D10" s="146" t="str">
        <f t="shared" si="13"/>
        <v>白班</v>
      </c>
      <c r="E10" s="155">
        <f>'6烧主抽电耗'!E10</f>
        <v>2</v>
      </c>
      <c r="F10" s="155" t="str">
        <f>'6烧主抽电耗'!F10</f>
        <v>乙班</v>
      </c>
      <c r="G10" s="144" t="e">
        <f>SUMPRODUCT((_5shaozhuchou_month_day!$A$2:$A$899&gt;=C10)*(_5shaozhuchou_month_day!$A$2:$A$899&lt;C11),_5shaozhuchou_month_day!$Y$2:$Y$899)/8</f>
        <v>#VALUE!</v>
      </c>
      <c r="H10" s="144" t="e">
        <f t="shared" si="2"/>
        <v>#VALUE!</v>
      </c>
      <c r="I10" s="207">
        <f t="shared" si="1"/>
        <v>0</v>
      </c>
      <c r="J10" s="208" t="e">
        <f>SUMPRODUCT((主抽数据!$AU$5:$AU$97=$A10)*(主抽数据!$AV$5:$AV$97=$F10),主抽数据!$AH$5:$AH$97)</f>
        <v>#VALUE!</v>
      </c>
      <c r="K10" s="208" t="e">
        <f>SUMPRODUCT((主抽数据!$AU$5:$AU$97=$A10)*(主抽数据!$AV$5:$AV$97=$F10),主抽数据!$AI$5:$AI$97)</f>
        <v>#VALUE!</v>
      </c>
      <c r="L10" s="155" t="e">
        <f t="shared" si="3"/>
        <v>#VALUE!</v>
      </c>
      <c r="M10" s="155" t="e">
        <f>SUMPRODUCT((_5shaozhuchou_month_day!$A$2:$A$899&gt;=C10)*(_5shaozhuchou_month_day!$A$2:$A$899&lt;C11),_5shaozhuchou_month_day!$Z$2:$Z$899)</f>
        <v>#VALUE!</v>
      </c>
      <c r="N10" s="144" t="e">
        <f>M10*查询与汇总!$F$1</f>
        <v>#VALUE!</v>
      </c>
      <c r="O10" s="156" t="e">
        <f t="shared" si="4"/>
        <v>#VALUE!</v>
      </c>
      <c r="P10" s="155" t="e">
        <f>IF(G10=0,0,SUMPRODUCT((_5shaozhuchou_month_day!$A$2:$A$899&gt;=$C10)*(_5shaozhuchou_month_day!$A$2:$A$899&lt;$C11),_5shaozhuchou_month_day!T$2:T$899)/SUMPRODUCT((_5shaozhuchou_month_day!$A$2:$A$899&gt;=$C10)*(_5shaozhuchou_month_day!$A$2:$A$899&lt;$C11)*(_5shaozhuchou_month_day!T$2:T$899&gt;0)))</f>
        <v>#VALUE!</v>
      </c>
      <c r="Q10" s="157" t="e">
        <f>IF(G10=0,0,SUMPRODUCT((_5shaozhuchou_month_day!$A$2:$A$899&gt;=$C10)*(_5shaozhuchou_month_day!$A$2:$A$899&lt;$C11),_5shaozhuchou_month_day!U$2:U$899)/SUMPRODUCT((_5shaozhuchou_month_day!$A$2:$A$899&gt;=$C10)*(_5shaozhuchou_month_day!$A$2:$A$899&lt;$C11)*(_5shaozhuchou_month_day!U$2:U$899&lt;0)))</f>
        <v>#VALUE!</v>
      </c>
      <c r="R10" s="155" t="e">
        <f>IF(G10=0,0,SUMPRODUCT((_5shaozhuchou_month_day!$A$2:$A$899&gt;=$C10)*(_5shaozhuchou_month_day!$A$2:$A$899&lt;$C11),_5shaozhuchou_month_day!V$2:V$899)/SUMPRODUCT((_5shaozhuchou_month_day!$A$2:$A$899&gt;=$C10)*(_5shaozhuchou_month_day!$A$2:$A$899&lt;$C11)*(_5shaozhuchou_month_day!V$2:V$899&gt;0)))</f>
        <v>#VALUE!</v>
      </c>
      <c r="S10" s="157" t="e">
        <f>IF(G10=0,0,SUMPRODUCT((_5shaozhuchou_month_day!$A$2:$A$899&gt;=$C10)*(_5shaozhuchou_month_day!$A$2:$A$899&lt;$C11),_5shaozhuchou_month_day!W$2:W$899)/SUMPRODUCT((_5shaozhuchou_month_day!$A$2:$A$899&gt;=$C10)*(_5shaozhuchou_month_day!$A$2:$A$899&lt;$C11)*(_5shaozhuchou_month_day!W$2:W$899&lt;0)))</f>
        <v>#VALUE!</v>
      </c>
      <c r="T10" s="157" t="str">
        <f>主抽数据!K12</f>
        <v/>
      </c>
      <c r="U10" s="144" t="str">
        <f>主抽数据!L12</f>
        <v/>
      </c>
      <c r="V10" s="161" t="e">
        <f>查询与汇总!$J$1*M10</f>
        <v>#VALUE!</v>
      </c>
      <c r="W10" s="162" t="e">
        <f t="shared" si="5"/>
        <v>#VALUE!</v>
      </c>
      <c r="X10" s="164"/>
      <c r="Y10" s="177"/>
      <c r="Z10" s="178"/>
      <c r="AA10" s="173" t="str">
        <f>主抽数据!M12</f>
        <v/>
      </c>
      <c r="AB10" s="174" t="str">
        <f>主抽数据!N12</f>
        <v/>
      </c>
      <c r="AC10" s="175" t="e">
        <f t="shared" si="6"/>
        <v>#VALUE!</v>
      </c>
      <c r="AE10" s="134" t="e">
        <f t="shared" si="7"/>
        <v>#VALUE!</v>
      </c>
      <c r="AF10" s="134" t="e">
        <f t="shared" si="8"/>
        <v>#VALUE!</v>
      </c>
      <c r="AG10" s="134" t="e">
        <f t="shared" si="9"/>
        <v>#VALUE!</v>
      </c>
      <c r="AH10" s="134" t="e">
        <f t="shared" si="10"/>
        <v>#VALUE!</v>
      </c>
    </row>
    <row r="11" ht="42" customHeight="1" spans="1:34">
      <c r="A11" s="206" t="e">
        <f t="shared" si="11"/>
        <v>#VALUE!</v>
      </c>
      <c r="B11" s="146">
        <f t="shared" si="12"/>
        <v>0.666666666666667</v>
      </c>
      <c r="C11" s="145" t="e">
        <f t="shared" si="14"/>
        <v>#VALUE!</v>
      </c>
      <c r="D11" s="146" t="str">
        <f t="shared" si="13"/>
        <v>中班</v>
      </c>
      <c r="E11" s="155">
        <f>'6烧主抽电耗'!E11</f>
        <v>3</v>
      </c>
      <c r="F11" s="155" t="str">
        <f>'6烧主抽电耗'!F11</f>
        <v>丙班</v>
      </c>
      <c r="G11" s="144" t="e">
        <f>SUMPRODUCT((_5shaozhuchou_month_day!$A$2:$A$899&gt;=C11)*(_5shaozhuchou_month_day!$A$2:$A$899&lt;C12),_5shaozhuchou_month_day!$Y$2:$Y$899)/8</f>
        <v>#VALUE!</v>
      </c>
      <c r="H11" s="144" t="e">
        <f t="shared" si="2"/>
        <v>#VALUE!</v>
      </c>
      <c r="I11" s="207">
        <f t="shared" si="1"/>
        <v>0</v>
      </c>
      <c r="J11" s="208" t="e">
        <f>SUMPRODUCT((主抽数据!$AU$5:$AU$97=$A11)*(主抽数据!$AV$5:$AV$97=$F11),主抽数据!$AH$5:$AH$97)</f>
        <v>#VALUE!</v>
      </c>
      <c r="K11" s="208" t="e">
        <f>SUMPRODUCT((主抽数据!$AU$5:$AU$97=$A11)*(主抽数据!$AV$5:$AV$97=$F11),主抽数据!$AI$5:$AI$97)</f>
        <v>#VALUE!</v>
      </c>
      <c r="L11" s="155" t="e">
        <f t="shared" si="3"/>
        <v>#VALUE!</v>
      </c>
      <c r="M11" s="155" t="e">
        <f>SUMPRODUCT((_5shaozhuchou_month_day!$A$2:$A$899&gt;=C11)*(_5shaozhuchou_month_day!$A$2:$A$899&lt;C12),_5shaozhuchou_month_day!$Z$2:$Z$899)</f>
        <v>#VALUE!</v>
      </c>
      <c r="N11" s="144" t="e">
        <f>M11*查询与汇总!$F$1</f>
        <v>#VALUE!</v>
      </c>
      <c r="O11" s="156" t="e">
        <f t="shared" si="4"/>
        <v>#VALUE!</v>
      </c>
      <c r="P11" s="155" t="e">
        <f>IF(G11=0,0,SUMPRODUCT((_5shaozhuchou_month_day!$A$2:$A$899&gt;=$C11)*(_5shaozhuchou_month_day!$A$2:$A$899&lt;$C12),_5shaozhuchou_month_day!T$2:T$899)/SUMPRODUCT((_5shaozhuchou_month_day!$A$2:$A$899&gt;=$C11)*(_5shaozhuchou_month_day!$A$2:$A$899&lt;$C12)*(_5shaozhuchou_month_day!T$2:T$899&gt;0)))</f>
        <v>#VALUE!</v>
      </c>
      <c r="Q11" s="157" t="e">
        <f>IF(G11=0,0,SUMPRODUCT((_5shaozhuchou_month_day!$A$2:$A$899&gt;=$C11)*(_5shaozhuchou_month_day!$A$2:$A$899&lt;$C12),_5shaozhuchou_month_day!U$2:U$899)/SUMPRODUCT((_5shaozhuchou_month_day!$A$2:$A$899&gt;=$C11)*(_5shaozhuchou_month_day!$A$2:$A$899&lt;$C12)*(_5shaozhuchou_month_day!U$2:U$899&lt;0)))</f>
        <v>#VALUE!</v>
      </c>
      <c r="R11" s="155" t="e">
        <f>IF(G11=0,0,SUMPRODUCT((_5shaozhuchou_month_day!$A$2:$A$899&gt;=$C11)*(_5shaozhuchou_month_day!$A$2:$A$899&lt;$C12),_5shaozhuchou_month_day!V$2:V$899)/SUMPRODUCT((_5shaozhuchou_month_day!$A$2:$A$899&gt;=$C11)*(_5shaozhuchou_month_day!$A$2:$A$899&lt;$C12)*(_5shaozhuchou_month_day!V$2:V$899&gt;0)))</f>
        <v>#VALUE!</v>
      </c>
      <c r="S11" s="157" t="e">
        <f>IF(G11=0,0,SUMPRODUCT((_5shaozhuchou_month_day!$A$2:$A$899&gt;=$C11)*(_5shaozhuchou_month_day!$A$2:$A$899&lt;$C12),_5shaozhuchou_month_day!W$2:W$899)/SUMPRODUCT((_5shaozhuchou_month_day!$A$2:$A$899&gt;=$C11)*(_5shaozhuchou_month_day!$A$2:$A$899&lt;$C12)*(_5shaozhuchou_month_day!W$2:W$899&lt;0)))</f>
        <v>#VALUE!</v>
      </c>
      <c r="T11" s="157" t="str">
        <f>主抽数据!K13</f>
        <v/>
      </c>
      <c r="U11" s="144" t="str">
        <f>主抽数据!L13</f>
        <v/>
      </c>
      <c r="V11" s="161" t="e">
        <f>查询与汇总!$J$1*M11</f>
        <v>#VALUE!</v>
      </c>
      <c r="W11" s="162" t="e">
        <f t="shared" si="5"/>
        <v>#VALUE!</v>
      </c>
      <c r="X11" s="164"/>
      <c r="Y11" s="177"/>
      <c r="Z11" s="178"/>
      <c r="AA11" s="173" t="str">
        <f>主抽数据!M13</f>
        <v/>
      </c>
      <c r="AB11" s="174" t="str">
        <f>主抽数据!N13</f>
        <v/>
      </c>
      <c r="AC11" s="175" t="e">
        <f t="shared" si="6"/>
        <v>#VALUE!</v>
      </c>
      <c r="AE11" s="134" t="e">
        <f t="shared" si="7"/>
        <v>#VALUE!</v>
      </c>
      <c r="AF11" s="134" t="e">
        <f t="shared" si="8"/>
        <v>#VALUE!</v>
      </c>
      <c r="AG11" s="134" t="e">
        <f t="shared" si="9"/>
        <v>#VALUE!</v>
      </c>
      <c r="AH11" s="134" t="e">
        <f t="shared" si="10"/>
        <v>#VALUE!</v>
      </c>
    </row>
    <row r="12" ht="27" customHeight="1" spans="1:34">
      <c r="A12" s="206" t="e">
        <f t="shared" si="11"/>
        <v>#VALUE!</v>
      </c>
      <c r="B12" s="146">
        <f t="shared" si="12"/>
        <v>0</v>
      </c>
      <c r="C12" s="145" t="e">
        <f t="shared" si="14"/>
        <v>#VALUE!</v>
      </c>
      <c r="D12" s="146" t="str">
        <f t="shared" si="13"/>
        <v>夜班</v>
      </c>
      <c r="E12" s="155">
        <f>'6烧主抽电耗'!E12</f>
        <v>4</v>
      </c>
      <c r="F12" s="155" t="str">
        <f>'6烧主抽电耗'!F12</f>
        <v>丁班</v>
      </c>
      <c r="G12" s="144" t="e">
        <f>SUMPRODUCT((_5shaozhuchou_month_day!$A$2:$A$899&gt;=C12)*(_5shaozhuchou_month_day!$A$2:$A$899&lt;C13),_5shaozhuchou_month_day!$Y$2:$Y$899)/8</f>
        <v>#VALUE!</v>
      </c>
      <c r="H12" s="144" t="e">
        <f t="shared" si="2"/>
        <v>#VALUE!</v>
      </c>
      <c r="I12" s="207">
        <f t="shared" ref="I12:I43" si="15">X12</f>
        <v>0</v>
      </c>
      <c r="J12" s="208" t="e">
        <f>SUMPRODUCT((主抽数据!$AU$5:$AU$97=$A12)*(主抽数据!$AV$5:$AV$97=$F12),主抽数据!$AH$5:$AH$97)</f>
        <v>#VALUE!</v>
      </c>
      <c r="K12" s="208" t="e">
        <f>SUMPRODUCT((主抽数据!$AU$5:$AU$97=$A12)*(主抽数据!$AV$5:$AV$97=$F12),主抽数据!$AI$5:$AI$97)</f>
        <v>#VALUE!</v>
      </c>
      <c r="L12" s="155" t="e">
        <f t="shared" si="3"/>
        <v>#VALUE!</v>
      </c>
      <c r="M12" s="155" t="e">
        <f>SUMPRODUCT((_5shaozhuchou_month_day!$A$2:$A$899&gt;=C12)*(_5shaozhuchou_month_day!$A$2:$A$899&lt;C13),_5shaozhuchou_month_day!$Z$2:$Z$899)</f>
        <v>#VALUE!</v>
      </c>
      <c r="N12" s="144" t="e">
        <f>M12*查询与汇总!$F$1</f>
        <v>#VALUE!</v>
      </c>
      <c r="O12" s="156" t="e">
        <f t="shared" si="4"/>
        <v>#VALUE!</v>
      </c>
      <c r="P12" s="155" t="e">
        <f>IF(G12=0,0,SUMPRODUCT((_5shaozhuchou_month_day!$A$2:$A$899&gt;=$C12)*(_5shaozhuchou_month_day!$A$2:$A$899&lt;$C13),_5shaozhuchou_month_day!T$2:T$899)/SUMPRODUCT((_5shaozhuchou_month_day!$A$2:$A$899&gt;=$C12)*(_5shaozhuchou_month_day!$A$2:$A$899&lt;$C13)*(_5shaozhuchou_month_day!T$2:T$899&gt;0)))</f>
        <v>#VALUE!</v>
      </c>
      <c r="Q12" s="157" t="e">
        <f>IF(G12=0,0,SUMPRODUCT((_5shaozhuchou_month_day!$A$2:$A$899&gt;=$C12)*(_5shaozhuchou_month_day!$A$2:$A$899&lt;$C13),_5shaozhuchou_month_day!U$2:U$899)/SUMPRODUCT((_5shaozhuchou_month_day!$A$2:$A$899&gt;=$C12)*(_5shaozhuchou_month_day!$A$2:$A$899&lt;$C13)*(_5shaozhuchou_month_day!U$2:U$899&lt;0)))</f>
        <v>#VALUE!</v>
      </c>
      <c r="R12" s="155" t="e">
        <f>IF(G12=0,0,SUMPRODUCT((_5shaozhuchou_month_day!$A$2:$A$899&gt;=$C12)*(_5shaozhuchou_month_day!$A$2:$A$899&lt;$C13),_5shaozhuchou_month_day!V$2:V$899)/SUMPRODUCT((_5shaozhuchou_month_day!$A$2:$A$899&gt;=$C12)*(_5shaozhuchou_month_day!$A$2:$A$899&lt;$C13)*(_5shaozhuchou_month_day!V$2:V$899&gt;0)))</f>
        <v>#VALUE!</v>
      </c>
      <c r="S12" s="157" t="e">
        <f>IF(G12=0,0,SUMPRODUCT((_5shaozhuchou_month_day!$A$2:$A$899&gt;=$C12)*(_5shaozhuchou_month_day!$A$2:$A$899&lt;$C13),_5shaozhuchou_month_day!W$2:W$899)/SUMPRODUCT((_5shaozhuchou_month_day!$A$2:$A$899&gt;=$C12)*(_5shaozhuchou_month_day!$A$2:$A$899&lt;$C13)*(_5shaozhuchou_month_day!W$2:W$899&lt;0)))</f>
        <v>#VALUE!</v>
      </c>
      <c r="T12" s="157" t="str">
        <f>主抽数据!K14</f>
        <v/>
      </c>
      <c r="U12" s="144" t="str">
        <f>主抽数据!L14</f>
        <v/>
      </c>
      <c r="V12" s="161" t="e">
        <f>查询与汇总!$J$1*M12</f>
        <v>#VALUE!</v>
      </c>
      <c r="W12" s="162" t="e">
        <f t="shared" si="5"/>
        <v>#VALUE!</v>
      </c>
      <c r="X12" s="164"/>
      <c r="Y12" s="177"/>
      <c r="Z12" s="211"/>
      <c r="AA12" s="173" t="str">
        <f>主抽数据!M14</f>
        <v/>
      </c>
      <c r="AB12" s="174" t="str">
        <f>主抽数据!N14</f>
        <v/>
      </c>
      <c r="AC12" s="175" t="e">
        <f t="shared" si="6"/>
        <v>#VALUE!</v>
      </c>
      <c r="AE12" s="134" t="e">
        <f t="shared" si="7"/>
        <v>#VALUE!</v>
      </c>
      <c r="AF12" s="134" t="e">
        <f t="shared" si="8"/>
        <v>#VALUE!</v>
      </c>
      <c r="AG12" s="134" t="e">
        <f t="shared" si="9"/>
        <v>#VALUE!</v>
      </c>
      <c r="AH12" s="134" t="e">
        <f t="shared" si="10"/>
        <v>#VALUE!</v>
      </c>
    </row>
    <row r="13" ht="24" customHeight="1" spans="1:34">
      <c r="A13" s="206" t="e">
        <f t="shared" si="11"/>
        <v>#VALUE!</v>
      </c>
      <c r="B13" s="146">
        <f t="shared" si="12"/>
        <v>0.333333333333333</v>
      </c>
      <c r="C13" s="145" t="e">
        <f t="shared" si="14"/>
        <v>#VALUE!</v>
      </c>
      <c r="D13" s="146" t="str">
        <f t="shared" si="13"/>
        <v>白班</v>
      </c>
      <c r="E13" s="155">
        <f>'6烧主抽电耗'!E13</f>
        <v>1</v>
      </c>
      <c r="F13" s="155" t="str">
        <f>'6烧主抽电耗'!F13</f>
        <v>甲班</v>
      </c>
      <c r="G13" s="144" t="e">
        <f>SUMPRODUCT((_5shaozhuchou_month_day!$A$2:$A$899&gt;=C13)*(_5shaozhuchou_month_day!$A$2:$A$899&lt;C14),_5shaozhuchou_month_day!$Y$2:$Y$899)/8</f>
        <v>#VALUE!</v>
      </c>
      <c r="H13" s="144" t="e">
        <f t="shared" si="2"/>
        <v>#VALUE!</v>
      </c>
      <c r="I13" s="207">
        <f t="shared" si="15"/>
        <v>0</v>
      </c>
      <c r="J13" s="208" t="e">
        <f>SUMPRODUCT((主抽数据!$AU$5:$AU$97=$A13)*(主抽数据!$AV$5:$AV$97=$F13),主抽数据!$AH$5:$AH$97)</f>
        <v>#VALUE!</v>
      </c>
      <c r="K13" s="208" t="e">
        <f>SUMPRODUCT((主抽数据!$AU$5:$AU$97=$A13)*(主抽数据!$AV$5:$AV$97=$F13),主抽数据!$AI$5:$AI$97)</f>
        <v>#VALUE!</v>
      </c>
      <c r="L13" s="155" t="e">
        <f t="shared" si="3"/>
        <v>#VALUE!</v>
      </c>
      <c r="M13" s="155" t="e">
        <f>SUMPRODUCT((_5shaozhuchou_month_day!$A$2:$A$899&gt;=C13)*(_5shaozhuchou_month_day!$A$2:$A$899&lt;C14),_5shaozhuchou_month_day!$Z$2:$Z$899)</f>
        <v>#VALUE!</v>
      </c>
      <c r="N13" s="144" t="e">
        <f>M13*查询与汇总!$F$1</f>
        <v>#VALUE!</v>
      </c>
      <c r="O13" s="156" t="e">
        <f t="shared" si="4"/>
        <v>#VALUE!</v>
      </c>
      <c r="P13" s="155" t="e">
        <f>IF(G13=0,0,SUMPRODUCT((_5shaozhuchou_month_day!$A$2:$A$899&gt;=$C13)*(_5shaozhuchou_month_day!$A$2:$A$899&lt;$C14),_5shaozhuchou_month_day!T$2:T$899)/SUMPRODUCT((_5shaozhuchou_month_day!$A$2:$A$899&gt;=$C13)*(_5shaozhuchou_month_day!$A$2:$A$899&lt;$C14)*(_5shaozhuchou_month_day!T$2:T$899&gt;0)))</f>
        <v>#VALUE!</v>
      </c>
      <c r="Q13" s="157" t="e">
        <f>IF(G13=0,0,SUMPRODUCT((_5shaozhuchou_month_day!$A$2:$A$899&gt;=$C13)*(_5shaozhuchou_month_day!$A$2:$A$899&lt;$C14),_5shaozhuchou_month_day!U$2:U$899)/SUMPRODUCT((_5shaozhuchou_month_day!$A$2:$A$899&gt;=$C13)*(_5shaozhuchou_month_day!$A$2:$A$899&lt;$C14)*(_5shaozhuchou_month_day!U$2:U$899&lt;0)))</f>
        <v>#VALUE!</v>
      </c>
      <c r="R13" s="155" t="e">
        <f>IF(G13=0,0,SUMPRODUCT((_5shaozhuchou_month_day!$A$2:$A$899&gt;=$C13)*(_5shaozhuchou_month_day!$A$2:$A$899&lt;$C14),_5shaozhuchou_month_day!V$2:V$899)/SUMPRODUCT((_5shaozhuchou_month_day!$A$2:$A$899&gt;=$C13)*(_5shaozhuchou_month_day!$A$2:$A$899&lt;$C14)*(_5shaozhuchou_month_day!V$2:V$899&gt;0)))</f>
        <v>#VALUE!</v>
      </c>
      <c r="S13" s="157" t="e">
        <f>IF(G13=0,0,SUMPRODUCT((_5shaozhuchou_month_day!$A$2:$A$899&gt;=$C13)*(_5shaozhuchou_month_day!$A$2:$A$899&lt;$C14),_5shaozhuchou_month_day!W$2:W$899)/SUMPRODUCT((_5shaozhuchou_month_day!$A$2:$A$899&gt;=$C13)*(_5shaozhuchou_month_day!$A$2:$A$899&lt;$C14)*(_5shaozhuchou_month_day!W$2:W$899&lt;0)))</f>
        <v>#VALUE!</v>
      </c>
      <c r="T13" s="157" t="str">
        <f>主抽数据!K15</f>
        <v/>
      </c>
      <c r="U13" s="144" t="str">
        <f>主抽数据!L15</f>
        <v/>
      </c>
      <c r="V13" s="161" t="e">
        <f>查询与汇总!$J$1*M13</f>
        <v>#VALUE!</v>
      </c>
      <c r="W13" s="162" t="e">
        <f t="shared" si="5"/>
        <v>#VALUE!</v>
      </c>
      <c r="X13" s="164"/>
      <c r="Y13" s="177"/>
      <c r="Z13" s="178"/>
      <c r="AA13" s="173" t="str">
        <f>主抽数据!M15</f>
        <v/>
      </c>
      <c r="AB13" s="174" t="str">
        <f>主抽数据!N15</f>
        <v/>
      </c>
      <c r="AC13" s="175" t="e">
        <f t="shared" si="6"/>
        <v>#VALUE!</v>
      </c>
      <c r="AE13" s="134" t="e">
        <f t="shared" si="7"/>
        <v>#VALUE!</v>
      </c>
      <c r="AF13" s="134" t="e">
        <f t="shared" si="8"/>
        <v>#VALUE!</v>
      </c>
      <c r="AG13" s="134" t="e">
        <f t="shared" si="9"/>
        <v>#VALUE!</v>
      </c>
      <c r="AH13" s="134" t="e">
        <f t="shared" si="10"/>
        <v>#VALUE!</v>
      </c>
    </row>
    <row r="14" customHeight="1" spans="1:34">
      <c r="A14" s="206" t="e">
        <f t="shared" si="11"/>
        <v>#VALUE!</v>
      </c>
      <c r="B14" s="146">
        <f t="shared" si="12"/>
        <v>0.666666666666667</v>
      </c>
      <c r="C14" s="145" t="e">
        <f t="shared" si="14"/>
        <v>#VALUE!</v>
      </c>
      <c r="D14" s="146" t="str">
        <f t="shared" si="13"/>
        <v>中班</v>
      </c>
      <c r="E14" s="155">
        <f>'6烧主抽电耗'!E14</f>
        <v>2</v>
      </c>
      <c r="F14" s="155" t="str">
        <f>'6烧主抽电耗'!F14</f>
        <v>乙班</v>
      </c>
      <c r="G14" s="144" t="e">
        <f>SUMPRODUCT((_5shaozhuchou_month_day!$A$2:$A$899&gt;=C14)*(_5shaozhuchou_month_day!$A$2:$A$899&lt;C15),_5shaozhuchou_month_day!$Y$2:$Y$899)/8</f>
        <v>#VALUE!</v>
      </c>
      <c r="H14" s="144" t="e">
        <f t="shared" si="2"/>
        <v>#VALUE!</v>
      </c>
      <c r="I14" s="207">
        <f t="shared" si="15"/>
        <v>0</v>
      </c>
      <c r="J14" s="208" t="e">
        <f>SUMPRODUCT((主抽数据!$AU$5:$AU$97=$A14)*(主抽数据!$AV$5:$AV$97=$F14),主抽数据!$AH$5:$AH$97)</f>
        <v>#VALUE!</v>
      </c>
      <c r="K14" s="208" t="e">
        <f>SUMPRODUCT((主抽数据!$AU$5:$AU$97=$A14)*(主抽数据!$AV$5:$AV$97=$F14),主抽数据!$AI$5:$AI$97)</f>
        <v>#VALUE!</v>
      </c>
      <c r="L14" s="155" t="e">
        <f t="shared" si="3"/>
        <v>#VALUE!</v>
      </c>
      <c r="M14" s="155" t="e">
        <f>SUMPRODUCT((_5shaozhuchou_month_day!$A$2:$A$899&gt;=C14)*(_5shaozhuchou_month_day!$A$2:$A$899&lt;C15),_5shaozhuchou_month_day!$Z$2:$Z$899)</f>
        <v>#VALUE!</v>
      </c>
      <c r="N14" s="144" t="e">
        <f>M14*查询与汇总!$F$1</f>
        <v>#VALUE!</v>
      </c>
      <c r="O14" s="156" t="e">
        <f t="shared" si="4"/>
        <v>#VALUE!</v>
      </c>
      <c r="P14" s="155" t="e">
        <f>IF(G14=0,0,SUMPRODUCT((_5shaozhuchou_month_day!$A$2:$A$899&gt;=$C14)*(_5shaozhuchou_month_day!$A$2:$A$899&lt;$C15),_5shaozhuchou_month_day!T$2:T$899)/SUMPRODUCT((_5shaozhuchou_month_day!$A$2:$A$899&gt;=$C14)*(_5shaozhuchou_month_day!$A$2:$A$899&lt;$C15)*(_5shaozhuchou_month_day!T$2:T$899&gt;0)))</f>
        <v>#VALUE!</v>
      </c>
      <c r="Q14" s="157" t="e">
        <f>IF(G14=0,0,SUMPRODUCT((_5shaozhuchou_month_day!$A$2:$A$899&gt;=$C14)*(_5shaozhuchou_month_day!$A$2:$A$899&lt;$C15),_5shaozhuchou_month_day!U$2:U$899)/SUMPRODUCT((_5shaozhuchou_month_day!$A$2:$A$899&gt;=$C14)*(_5shaozhuchou_month_day!$A$2:$A$899&lt;$C15)*(_5shaozhuchou_month_day!U$2:U$899&lt;0)))</f>
        <v>#VALUE!</v>
      </c>
      <c r="R14" s="155" t="e">
        <f>IF(G14=0,0,SUMPRODUCT((_5shaozhuchou_month_day!$A$2:$A$899&gt;=$C14)*(_5shaozhuchou_month_day!$A$2:$A$899&lt;$C15),_5shaozhuchou_month_day!V$2:V$899)/SUMPRODUCT((_5shaozhuchou_month_day!$A$2:$A$899&gt;=$C14)*(_5shaozhuchou_month_day!$A$2:$A$899&lt;$C15)*(_5shaozhuchou_month_day!V$2:V$899&gt;0)))</f>
        <v>#VALUE!</v>
      </c>
      <c r="S14" s="157" t="e">
        <f>IF(G14=0,0,SUMPRODUCT((_5shaozhuchou_month_day!$A$2:$A$899&gt;=$C14)*(_5shaozhuchou_month_day!$A$2:$A$899&lt;$C15),_5shaozhuchou_month_day!W$2:W$899)/SUMPRODUCT((_5shaozhuchou_month_day!$A$2:$A$899&gt;=$C14)*(_5shaozhuchou_month_day!$A$2:$A$899&lt;$C15)*(_5shaozhuchou_month_day!W$2:W$899&lt;0)))</f>
        <v>#VALUE!</v>
      </c>
      <c r="T14" s="157" t="str">
        <f>主抽数据!K16</f>
        <v/>
      </c>
      <c r="U14" s="144" t="str">
        <f>主抽数据!L16</f>
        <v/>
      </c>
      <c r="V14" s="161" t="e">
        <f>查询与汇总!$J$1*M14</f>
        <v>#VALUE!</v>
      </c>
      <c r="W14" s="162" t="e">
        <f t="shared" si="5"/>
        <v>#VALUE!</v>
      </c>
      <c r="X14" s="164"/>
      <c r="Y14" s="177"/>
      <c r="Z14" s="178"/>
      <c r="AA14" s="173" t="str">
        <f>主抽数据!M16</f>
        <v/>
      </c>
      <c r="AB14" s="174" t="str">
        <f>主抽数据!N16</f>
        <v/>
      </c>
      <c r="AC14" s="175" t="e">
        <f t="shared" si="6"/>
        <v>#VALUE!</v>
      </c>
      <c r="AE14" s="134" t="e">
        <f t="shared" si="7"/>
        <v>#VALUE!</v>
      </c>
      <c r="AF14" s="134" t="e">
        <f t="shared" si="8"/>
        <v>#VALUE!</v>
      </c>
      <c r="AG14" s="134" t="e">
        <f t="shared" si="9"/>
        <v>#VALUE!</v>
      </c>
      <c r="AH14" s="134" t="e">
        <f t="shared" si="10"/>
        <v>#VALUE!</v>
      </c>
    </row>
    <row r="15" customHeight="1" spans="1:34">
      <c r="A15" s="206" t="e">
        <f t="shared" si="11"/>
        <v>#VALUE!</v>
      </c>
      <c r="B15" s="146">
        <f t="shared" si="12"/>
        <v>0</v>
      </c>
      <c r="C15" s="145" t="e">
        <f t="shared" si="14"/>
        <v>#VALUE!</v>
      </c>
      <c r="D15" s="146" t="str">
        <f t="shared" si="13"/>
        <v>夜班</v>
      </c>
      <c r="E15" s="155">
        <f>'6烧主抽电耗'!E15</f>
        <v>4</v>
      </c>
      <c r="F15" s="155" t="str">
        <f>'6烧主抽电耗'!F15</f>
        <v>丁班</v>
      </c>
      <c r="G15" s="144" t="e">
        <f>SUMPRODUCT((_5shaozhuchou_month_day!$A$2:$A$899&gt;=C15)*(_5shaozhuchou_month_day!$A$2:$A$899&lt;C16),_5shaozhuchou_month_day!$Y$2:$Y$899)/8</f>
        <v>#VALUE!</v>
      </c>
      <c r="H15" s="144" t="e">
        <f t="shared" si="2"/>
        <v>#VALUE!</v>
      </c>
      <c r="I15" s="207">
        <f t="shared" si="15"/>
        <v>0</v>
      </c>
      <c r="J15" s="208" t="e">
        <f>SUMPRODUCT((主抽数据!$AU$5:$AU$97=$A15)*(主抽数据!$AV$5:$AV$97=$F15),主抽数据!$AH$5:$AH$97)</f>
        <v>#VALUE!</v>
      </c>
      <c r="K15" s="208" t="e">
        <f>SUMPRODUCT((主抽数据!$AU$5:$AU$97=$A15)*(主抽数据!$AV$5:$AV$97=$F15),主抽数据!$AI$5:$AI$97)</f>
        <v>#VALUE!</v>
      </c>
      <c r="L15" s="155" t="e">
        <f t="shared" si="3"/>
        <v>#VALUE!</v>
      </c>
      <c r="M15" s="155" t="e">
        <f>SUMPRODUCT((_5shaozhuchou_month_day!$A$2:$A$899&gt;=C15)*(_5shaozhuchou_month_day!$A$2:$A$899&lt;C16),_5shaozhuchou_month_day!$Z$2:$Z$899)</f>
        <v>#VALUE!</v>
      </c>
      <c r="N15" s="144" t="e">
        <f>M15*查询与汇总!$F$1</f>
        <v>#VALUE!</v>
      </c>
      <c r="O15" s="156" t="e">
        <f t="shared" si="4"/>
        <v>#VALUE!</v>
      </c>
      <c r="P15" s="155" t="e">
        <f>IF(G15=0,0,SUMPRODUCT((_5shaozhuchou_month_day!$A$2:$A$899&gt;=$C15)*(_5shaozhuchou_month_day!$A$2:$A$899&lt;$C16),_5shaozhuchou_month_day!T$2:T$899)/SUMPRODUCT((_5shaozhuchou_month_day!$A$2:$A$899&gt;=$C15)*(_5shaozhuchou_month_day!$A$2:$A$899&lt;$C16)*(_5shaozhuchou_month_day!T$2:T$899&gt;0)))</f>
        <v>#VALUE!</v>
      </c>
      <c r="Q15" s="157" t="e">
        <f>IF(G15=0,0,SUMPRODUCT((_5shaozhuchou_month_day!$A$2:$A$899&gt;=$C15)*(_5shaozhuchou_month_day!$A$2:$A$899&lt;$C16),_5shaozhuchou_month_day!U$2:U$899)/SUMPRODUCT((_5shaozhuchou_month_day!$A$2:$A$899&gt;=$C15)*(_5shaozhuchou_month_day!$A$2:$A$899&lt;$C16)*(_5shaozhuchou_month_day!U$2:U$899&lt;0)))</f>
        <v>#VALUE!</v>
      </c>
      <c r="R15" s="155" t="e">
        <f>IF(G15=0,0,SUMPRODUCT((_5shaozhuchou_month_day!$A$2:$A$899&gt;=$C15)*(_5shaozhuchou_month_day!$A$2:$A$899&lt;$C16),_5shaozhuchou_month_day!V$2:V$899)/SUMPRODUCT((_5shaozhuchou_month_day!$A$2:$A$899&gt;=$C15)*(_5shaozhuchou_month_day!$A$2:$A$899&lt;$C16)*(_5shaozhuchou_month_day!V$2:V$899&gt;0)))</f>
        <v>#VALUE!</v>
      </c>
      <c r="S15" s="157" t="e">
        <f>IF(G15=0,0,SUMPRODUCT((_5shaozhuchou_month_day!$A$2:$A$899&gt;=$C15)*(_5shaozhuchou_month_day!$A$2:$A$899&lt;$C16),_5shaozhuchou_month_day!W$2:W$899)/SUMPRODUCT((_5shaozhuchou_month_day!$A$2:$A$899&gt;=$C15)*(_5shaozhuchou_month_day!$A$2:$A$899&lt;$C16)*(_5shaozhuchou_month_day!W$2:W$899&lt;0)))</f>
        <v>#VALUE!</v>
      </c>
      <c r="T15" s="157" t="str">
        <f>主抽数据!K17</f>
        <v/>
      </c>
      <c r="U15" s="144" t="str">
        <f>主抽数据!L17</f>
        <v/>
      </c>
      <c r="V15" s="161" t="e">
        <f>查询与汇总!$J$1*M15</f>
        <v>#VALUE!</v>
      </c>
      <c r="W15" s="162" t="e">
        <f t="shared" si="5"/>
        <v>#VALUE!</v>
      </c>
      <c r="X15" s="164"/>
      <c r="Y15" s="177"/>
      <c r="Z15" s="211"/>
      <c r="AA15" s="173" t="str">
        <f>主抽数据!M17</f>
        <v/>
      </c>
      <c r="AB15" s="174" t="str">
        <f>主抽数据!N17</f>
        <v/>
      </c>
      <c r="AC15" s="175" t="e">
        <f t="shared" si="6"/>
        <v>#VALUE!</v>
      </c>
      <c r="AE15" s="134" t="e">
        <f t="shared" si="7"/>
        <v>#VALUE!</v>
      </c>
      <c r="AF15" s="134" t="e">
        <f t="shared" si="8"/>
        <v>#VALUE!</v>
      </c>
      <c r="AG15" s="134" t="e">
        <f t="shared" si="9"/>
        <v>#VALUE!</v>
      </c>
      <c r="AH15" s="134" t="e">
        <f t="shared" si="10"/>
        <v>#VALUE!</v>
      </c>
    </row>
    <row r="16" ht="33" customHeight="1" spans="1:34">
      <c r="A16" s="206" t="e">
        <f t="shared" si="11"/>
        <v>#VALUE!</v>
      </c>
      <c r="B16" s="146">
        <f t="shared" si="12"/>
        <v>0.333333333333333</v>
      </c>
      <c r="C16" s="145" t="e">
        <f t="shared" si="14"/>
        <v>#VALUE!</v>
      </c>
      <c r="D16" s="146" t="str">
        <f t="shared" si="13"/>
        <v>白班</v>
      </c>
      <c r="E16" s="155">
        <f>'6烧主抽电耗'!E16</f>
        <v>1</v>
      </c>
      <c r="F16" s="155" t="str">
        <f>'6烧主抽电耗'!F16</f>
        <v>甲班</v>
      </c>
      <c r="G16" s="144" t="e">
        <f>SUMPRODUCT((_5shaozhuchou_month_day!$A$2:$A$899&gt;=C16)*(_5shaozhuchou_month_day!$A$2:$A$899&lt;C17),_5shaozhuchou_month_day!$Y$2:$Y$899)/8</f>
        <v>#VALUE!</v>
      </c>
      <c r="H16" s="144" t="e">
        <f t="shared" si="2"/>
        <v>#VALUE!</v>
      </c>
      <c r="I16" s="207">
        <f t="shared" si="15"/>
        <v>0</v>
      </c>
      <c r="J16" s="208" t="e">
        <f>SUMPRODUCT((主抽数据!$AU$5:$AU$97=$A16)*(主抽数据!$AV$5:$AV$97=$F16),主抽数据!$AH$5:$AH$97)</f>
        <v>#VALUE!</v>
      </c>
      <c r="K16" s="208" t="e">
        <f>SUMPRODUCT((主抽数据!$AU$5:$AU$97=$A16)*(主抽数据!$AV$5:$AV$97=$F16),主抽数据!$AI$5:$AI$97)</f>
        <v>#VALUE!</v>
      </c>
      <c r="L16" s="155" t="e">
        <f t="shared" si="3"/>
        <v>#VALUE!</v>
      </c>
      <c r="M16" s="155" t="e">
        <f>SUMPRODUCT((_5shaozhuchou_month_day!$A$2:$A$899&gt;=C16)*(_5shaozhuchou_month_day!$A$2:$A$899&lt;C17),_5shaozhuchou_month_day!$Z$2:$Z$899)</f>
        <v>#VALUE!</v>
      </c>
      <c r="N16" s="144" t="e">
        <f>M16*查询与汇总!$F$1</f>
        <v>#VALUE!</v>
      </c>
      <c r="O16" s="156" t="e">
        <f t="shared" si="4"/>
        <v>#VALUE!</v>
      </c>
      <c r="P16" s="155" t="e">
        <f>IF(G16=0,0,SUMPRODUCT((_5shaozhuchou_month_day!$A$2:$A$899&gt;=$C16)*(_5shaozhuchou_month_day!$A$2:$A$899&lt;$C17),_5shaozhuchou_month_day!T$2:T$899)/SUMPRODUCT((_5shaozhuchou_month_day!$A$2:$A$899&gt;=$C16)*(_5shaozhuchou_month_day!$A$2:$A$899&lt;$C17)*(_5shaozhuchou_month_day!T$2:T$899&gt;0)))</f>
        <v>#VALUE!</v>
      </c>
      <c r="Q16" s="157" t="e">
        <f>IF(G16=0,0,SUMPRODUCT((_5shaozhuchou_month_day!$A$2:$A$899&gt;=$C16)*(_5shaozhuchou_month_day!$A$2:$A$899&lt;$C17),_5shaozhuchou_month_day!U$2:U$899)/SUMPRODUCT((_5shaozhuchou_month_day!$A$2:$A$899&gt;=$C16)*(_5shaozhuchou_month_day!$A$2:$A$899&lt;$C17)*(_5shaozhuchou_month_day!U$2:U$899&lt;0)))</f>
        <v>#VALUE!</v>
      </c>
      <c r="R16" s="155" t="e">
        <f>IF(G16=0,0,SUMPRODUCT((_5shaozhuchou_month_day!$A$2:$A$899&gt;=$C16)*(_5shaozhuchou_month_day!$A$2:$A$899&lt;$C17),_5shaozhuchou_month_day!V$2:V$899)/SUMPRODUCT((_5shaozhuchou_month_day!$A$2:$A$899&gt;=$C16)*(_5shaozhuchou_month_day!$A$2:$A$899&lt;$C17)*(_5shaozhuchou_month_day!V$2:V$899&gt;0)))</f>
        <v>#VALUE!</v>
      </c>
      <c r="S16" s="157" t="e">
        <f>IF(G16=0,0,SUMPRODUCT((_5shaozhuchou_month_day!$A$2:$A$899&gt;=$C16)*(_5shaozhuchou_month_day!$A$2:$A$899&lt;$C17),_5shaozhuchou_month_day!W$2:W$899)/SUMPRODUCT((_5shaozhuchou_month_day!$A$2:$A$899&gt;=$C16)*(_5shaozhuchou_month_day!$A$2:$A$899&lt;$C17)*(_5shaozhuchou_month_day!W$2:W$899&lt;0)))</f>
        <v>#VALUE!</v>
      </c>
      <c r="T16" s="157" t="str">
        <f>主抽数据!K18</f>
        <v/>
      </c>
      <c r="U16" s="144" t="str">
        <f>主抽数据!L18</f>
        <v/>
      </c>
      <c r="V16" s="161" t="e">
        <f>查询与汇总!$J$1*M16</f>
        <v>#VALUE!</v>
      </c>
      <c r="W16" s="162" t="e">
        <f t="shared" si="5"/>
        <v>#VALUE!</v>
      </c>
      <c r="X16" s="164"/>
      <c r="Y16" s="177"/>
      <c r="Z16" s="178"/>
      <c r="AA16" s="173" t="str">
        <f>主抽数据!M18</f>
        <v/>
      </c>
      <c r="AB16" s="174" t="str">
        <f>主抽数据!N18</f>
        <v/>
      </c>
      <c r="AC16" s="175" t="e">
        <f t="shared" si="6"/>
        <v>#VALUE!</v>
      </c>
      <c r="AE16" s="134" t="e">
        <f t="shared" si="7"/>
        <v>#VALUE!</v>
      </c>
      <c r="AF16" s="134" t="e">
        <f t="shared" si="8"/>
        <v>#VALUE!</v>
      </c>
      <c r="AG16" s="134" t="e">
        <f t="shared" si="9"/>
        <v>#VALUE!</v>
      </c>
      <c r="AH16" s="134" t="e">
        <f t="shared" si="10"/>
        <v>#VALUE!</v>
      </c>
    </row>
    <row r="17" ht="36.95" customHeight="1" spans="1:34">
      <c r="A17" s="206" t="e">
        <f t="shared" si="11"/>
        <v>#VALUE!</v>
      </c>
      <c r="B17" s="146">
        <f t="shared" si="12"/>
        <v>0.666666666666667</v>
      </c>
      <c r="C17" s="145" t="e">
        <f t="shared" si="14"/>
        <v>#VALUE!</v>
      </c>
      <c r="D17" s="146" t="str">
        <f t="shared" si="13"/>
        <v>中班</v>
      </c>
      <c r="E17" s="155">
        <f>'6烧主抽电耗'!E17</f>
        <v>2</v>
      </c>
      <c r="F17" s="155" t="str">
        <f>'6烧主抽电耗'!F17</f>
        <v>乙班</v>
      </c>
      <c r="G17" s="144" t="e">
        <f>SUMPRODUCT((_5shaozhuchou_month_day!$A$2:$A$899&gt;=C17)*(_5shaozhuchou_month_day!$A$2:$A$899&lt;C18),_5shaozhuchou_month_day!$Y$2:$Y$899)/8</f>
        <v>#VALUE!</v>
      </c>
      <c r="H17" s="144" t="e">
        <f t="shared" si="2"/>
        <v>#VALUE!</v>
      </c>
      <c r="I17" s="207">
        <f t="shared" si="15"/>
        <v>0</v>
      </c>
      <c r="J17" s="208" t="e">
        <f>SUMPRODUCT((主抽数据!$AU$5:$AU$97=$A17)*(主抽数据!$AV$5:$AV$97=$F17),主抽数据!$AH$5:$AH$97)</f>
        <v>#VALUE!</v>
      </c>
      <c r="K17" s="208" t="e">
        <f>SUMPRODUCT((主抽数据!$AU$5:$AU$97=$A17)*(主抽数据!$AV$5:$AV$97=$F17),主抽数据!$AI$5:$AI$97)</f>
        <v>#VALUE!</v>
      </c>
      <c r="L17" s="155" t="e">
        <f t="shared" si="3"/>
        <v>#VALUE!</v>
      </c>
      <c r="M17" s="155" t="e">
        <f>SUMPRODUCT((_5shaozhuchou_month_day!$A$2:$A$899&gt;=C17)*(_5shaozhuchou_month_day!$A$2:$A$899&lt;C18),_5shaozhuchou_month_day!$Z$2:$Z$899)</f>
        <v>#VALUE!</v>
      </c>
      <c r="N17" s="144" t="e">
        <f>M17*查询与汇总!$F$1</f>
        <v>#VALUE!</v>
      </c>
      <c r="O17" s="156" t="e">
        <f t="shared" si="4"/>
        <v>#VALUE!</v>
      </c>
      <c r="P17" s="155" t="e">
        <f>IF(G17=0,0,SUMPRODUCT((_5shaozhuchou_month_day!$A$2:$A$899&gt;=$C17)*(_5shaozhuchou_month_day!$A$2:$A$899&lt;$C18),_5shaozhuchou_month_day!T$2:T$899)/SUMPRODUCT((_5shaozhuchou_month_day!$A$2:$A$899&gt;=$C17)*(_5shaozhuchou_month_day!$A$2:$A$899&lt;$C18)*(_5shaozhuchou_month_day!T$2:T$899&gt;0)))</f>
        <v>#VALUE!</v>
      </c>
      <c r="Q17" s="157" t="e">
        <f>IF(G17=0,0,SUMPRODUCT((_5shaozhuchou_month_day!$A$2:$A$899&gt;=$C17)*(_5shaozhuchou_month_day!$A$2:$A$899&lt;$C18),_5shaozhuchou_month_day!U$2:U$899)/SUMPRODUCT((_5shaozhuchou_month_day!$A$2:$A$899&gt;=$C17)*(_5shaozhuchou_month_day!$A$2:$A$899&lt;$C18)*(_5shaozhuchou_month_day!U$2:U$899&lt;0)))</f>
        <v>#VALUE!</v>
      </c>
      <c r="R17" s="155" t="e">
        <f>IF(G17=0,0,SUMPRODUCT((_5shaozhuchou_month_day!$A$2:$A$899&gt;=$C17)*(_5shaozhuchou_month_day!$A$2:$A$899&lt;$C18),_5shaozhuchou_month_day!V$2:V$899)/SUMPRODUCT((_5shaozhuchou_month_day!$A$2:$A$899&gt;=$C17)*(_5shaozhuchou_month_day!$A$2:$A$899&lt;$C18)*(_5shaozhuchou_month_day!V$2:V$899&gt;0)))</f>
        <v>#VALUE!</v>
      </c>
      <c r="S17" s="157" t="e">
        <f>IF(G17=0,0,SUMPRODUCT((_5shaozhuchou_month_day!$A$2:$A$899&gt;=$C17)*(_5shaozhuchou_month_day!$A$2:$A$899&lt;$C18),_5shaozhuchou_month_day!W$2:W$899)/SUMPRODUCT((_5shaozhuchou_month_day!$A$2:$A$899&gt;=$C17)*(_5shaozhuchou_month_day!$A$2:$A$899&lt;$C18)*(_5shaozhuchou_month_day!W$2:W$899&lt;0)))</f>
        <v>#VALUE!</v>
      </c>
      <c r="T17" s="157" t="str">
        <f>主抽数据!K19</f>
        <v/>
      </c>
      <c r="U17" s="144" t="str">
        <f>主抽数据!L19</f>
        <v/>
      </c>
      <c r="V17" s="161" t="e">
        <f>查询与汇总!$J$1*M17</f>
        <v>#VALUE!</v>
      </c>
      <c r="W17" s="162" t="e">
        <f t="shared" si="5"/>
        <v>#VALUE!</v>
      </c>
      <c r="X17" s="164"/>
      <c r="Y17" s="177"/>
      <c r="Z17" s="176"/>
      <c r="AA17" s="173" t="str">
        <f>主抽数据!M19</f>
        <v/>
      </c>
      <c r="AB17" s="174" t="str">
        <f>主抽数据!N19</f>
        <v/>
      </c>
      <c r="AC17" s="175" t="e">
        <f t="shared" si="6"/>
        <v>#VALUE!</v>
      </c>
      <c r="AE17" s="134" t="e">
        <f t="shared" si="7"/>
        <v>#VALUE!</v>
      </c>
      <c r="AF17" s="134" t="e">
        <f t="shared" si="8"/>
        <v>#VALUE!</v>
      </c>
      <c r="AG17" s="134" t="e">
        <f t="shared" si="9"/>
        <v>#VALUE!</v>
      </c>
      <c r="AH17" s="134" t="e">
        <f t="shared" si="10"/>
        <v>#VALUE!</v>
      </c>
    </row>
    <row r="18" ht="54" customHeight="1" spans="1:34">
      <c r="A18" s="206" t="e">
        <f t="shared" si="11"/>
        <v>#VALUE!</v>
      </c>
      <c r="B18" s="146">
        <f t="shared" si="12"/>
        <v>0</v>
      </c>
      <c r="C18" s="145" t="e">
        <f t="shared" si="14"/>
        <v>#VALUE!</v>
      </c>
      <c r="D18" s="146" t="str">
        <f t="shared" si="13"/>
        <v>夜班</v>
      </c>
      <c r="E18" s="155">
        <f>'6烧主抽电耗'!E18</f>
        <v>3</v>
      </c>
      <c r="F18" s="155" t="str">
        <f>'6烧主抽电耗'!F18</f>
        <v>丙班</v>
      </c>
      <c r="G18" s="144" t="e">
        <f>SUMPRODUCT((_5shaozhuchou_month_day!$A$2:$A$899&gt;=C18)*(_5shaozhuchou_month_day!$A$2:$A$899&lt;C19),_5shaozhuchou_month_day!$Y$2:$Y$899)/8</f>
        <v>#VALUE!</v>
      </c>
      <c r="H18" s="144" t="e">
        <f t="shared" si="2"/>
        <v>#VALUE!</v>
      </c>
      <c r="I18" s="207">
        <f t="shared" si="15"/>
        <v>0</v>
      </c>
      <c r="J18" s="208" t="e">
        <f>SUMPRODUCT((主抽数据!$AU$5:$AU$97=$A18)*(主抽数据!$AV$5:$AV$97=$F18),主抽数据!$AH$5:$AH$97)</f>
        <v>#VALUE!</v>
      </c>
      <c r="K18" s="208" t="e">
        <f>SUMPRODUCT((主抽数据!$AU$5:$AU$97=$A18)*(主抽数据!$AV$5:$AV$97=$F18),主抽数据!$AI$5:$AI$97)</f>
        <v>#VALUE!</v>
      </c>
      <c r="L18" s="155" t="e">
        <f t="shared" si="3"/>
        <v>#VALUE!</v>
      </c>
      <c r="M18" s="155" t="e">
        <f>SUMPRODUCT((_5shaozhuchou_month_day!$A$2:$A$899&gt;=C18)*(_5shaozhuchou_month_day!$A$2:$A$899&lt;C19),_5shaozhuchou_month_day!$Z$2:$Z$899)</f>
        <v>#VALUE!</v>
      </c>
      <c r="N18" s="144" t="e">
        <f>M18*查询与汇总!$F$1</f>
        <v>#VALUE!</v>
      </c>
      <c r="O18" s="156" t="e">
        <f t="shared" si="4"/>
        <v>#VALUE!</v>
      </c>
      <c r="P18" s="155" t="e">
        <f>IF(G18=0,0,SUMPRODUCT((_5shaozhuchou_month_day!$A$2:$A$899&gt;=$C18)*(_5shaozhuchou_month_day!$A$2:$A$899&lt;$C19),_5shaozhuchou_month_day!T$2:T$899)/SUMPRODUCT((_5shaozhuchou_month_day!$A$2:$A$899&gt;=$C18)*(_5shaozhuchou_month_day!$A$2:$A$899&lt;$C19)*(_5shaozhuchou_month_day!T$2:T$899&gt;0)))</f>
        <v>#VALUE!</v>
      </c>
      <c r="Q18" s="157" t="e">
        <f>IF(G18=0,0,SUMPRODUCT((_5shaozhuchou_month_day!$A$2:$A$899&gt;=$C18)*(_5shaozhuchou_month_day!$A$2:$A$899&lt;$C19),_5shaozhuchou_month_day!U$2:U$899)/SUMPRODUCT((_5shaozhuchou_month_day!$A$2:$A$899&gt;=$C18)*(_5shaozhuchou_month_day!$A$2:$A$899&lt;$C19)*(_5shaozhuchou_month_day!U$2:U$899&lt;0)))</f>
        <v>#VALUE!</v>
      </c>
      <c r="R18" s="155" t="e">
        <f>IF(G18=0,0,SUMPRODUCT((_5shaozhuchou_month_day!$A$2:$A$899&gt;=$C18)*(_5shaozhuchou_month_day!$A$2:$A$899&lt;$C19),_5shaozhuchou_month_day!V$2:V$899)/SUMPRODUCT((_5shaozhuchou_month_day!$A$2:$A$899&gt;=$C18)*(_5shaozhuchou_month_day!$A$2:$A$899&lt;$C19)*(_5shaozhuchou_month_day!V$2:V$899&gt;0)))</f>
        <v>#VALUE!</v>
      </c>
      <c r="S18" s="157" t="e">
        <f>IF(G18=0,0,SUMPRODUCT((_5shaozhuchou_month_day!$A$2:$A$899&gt;=$C18)*(_5shaozhuchou_month_day!$A$2:$A$899&lt;$C19),_5shaozhuchou_month_day!W$2:W$899)/SUMPRODUCT((_5shaozhuchou_month_day!$A$2:$A$899&gt;=$C18)*(_5shaozhuchou_month_day!$A$2:$A$899&lt;$C19)*(_5shaozhuchou_month_day!W$2:W$899&lt;0)))</f>
        <v>#VALUE!</v>
      </c>
      <c r="T18" s="157" t="str">
        <f>主抽数据!K20</f>
        <v/>
      </c>
      <c r="U18" s="144" t="str">
        <f>主抽数据!L20</f>
        <v/>
      </c>
      <c r="V18" s="161" t="e">
        <f>查询与汇总!$J$1*M18</f>
        <v>#VALUE!</v>
      </c>
      <c r="W18" s="162" t="e">
        <f t="shared" si="5"/>
        <v>#VALUE!</v>
      </c>
      <c r="X18" s="164"/>
      <c r="Y18" s="177"/>
      <c r="Z18" s="211"/>
      <c r="AA18" s="173" t="str">
        <f>主抽数据!M20</f>
        <v/>
      </c>
      <c r="AB18" s="174" t="str">
        <f>主抽数据!N20</f>
        <v/>
      </c>
      <c r="AC18" s="175" t="e">
        <f t="shared" si="6"/>
        <v>#VALUE!</v>
      </c>
      <c r="AE18" s="134" t="e">
        <f t="shared" si="7"/>
        <v>#VALUE!</v>
      </c>
      <c r="AF18" s="134" t="e">
        <f t="shared" si="8"/>
        <v>#VALUE!</v>
      </c>
      <c r="AG18" s="134" t="e">
        <f t="shared" si="9"/>
        <v>#VALUE!</v>
      </c>
      <c r="AH18" s="134" t="e">
        <f t="shared" si="10"/>
        <v>#VALUE!</v>
      </c>
    </row>
    <row r="19" ht="27" customHeight="1" spans="1:34">
      <c r="A19" s="206" t="e">
        <f t="shared" si="11"/>
        <v>#VALUE!</v>
      </c>
      <c r="B19" s="146">
        <f t="shared" si="12"/>
        <v>0.333333333333333</v>
      </c>
      <c r="C19" s="145" t="e">
        <f t="shared" si="14"/>
        <v>#VALUE!</v>
      </c>
      <c r="D19" s="146" t="str">
        <f t="shared" si="13"/>
        <v>白班</v>
      </c>
      <c r="E19" s="155">
        <f>'6烧主抽电耗'!E19</f>
        <v>4</v>
      </c>
      <c r="F19" s="155" t="str">
        <f>'6烧主抽电耗'!F19</f>
        <v>丁班</v>
      </c>
      <c r="G19" s="144" t="e">
        <f>SUMPRODUCT((_5shaozhuchou_month_day!$A$2:$A$899&gt;=C19)*(_5shaozhuchou_month_day!$A$2:$A$899&lt;C20),_5shaozhuchou_month_day!$Y$2:$Y$899)/8</f>
        <v>#VALUE!</v>
      </c>
      <c r="H19" s="144" t="e">
        <f t="shared" si="2"/>
        <v>#VALUE!</v>
      </c>
      <c r="I19" s="207">
        <f t="shared" si="15"/>
        <v>0</v>
      </c>
      <c r="J19" s="208" t="e">
        <f>SUMPRODUCT((主抽数据!$AU$5:$AU$97=$A19)*(主抽数据!$AV$5:$AV$97=$F19),主抽数据!$AH$5:$AH$97)</f>
        <v>#VALUE!</v>
      </c>
      <c r="K19" s="208" t="e">
        <f>SUMPRODUCT((主抽数据!$AU$5:$AU$97=$A19)*(主抽数据!$AV$5:$AV$97=$F19),主抽数据!$AI$5:$AI$97)</f>
        <v>#VALUE!</v>
      </c>
      <c r="L19" s="155" t="e">
        <f t="shared" si="3"/>
        <v>#VALUE!</v>
      </c>
      <c r="M19" s="155" t="e">
        <f>SUMPRODUCT((_5shaozhuchou_month_day!$A$2:$A$899&gt;=C19)*(_5shaozhuchou_month_day!$A$2:$A$899&lt;C20),_5shaozhuchou_month_day!$Z$2:$Z$899)</f>
        <v>#VALUE!</v>
      </c>
      <c r="N19" s="144" t="e">
        <f>M19*查询与汇总!$F$1</f>
        <v>#VALUE!</v>
      </c>
      <c r="O19" s="156" t="e">
        <f t="shared" si="4"/>
        <v>#VALUE!</v>
      </c>
      <c r="P19" s="155" t="e">
        <f>IF(G19=0,0,SUMPRODUCT((_5shaozhuchou_month_day!$A$2:$A$899&gt;=$C19)*(_5shaozhuchou_month_day!$A$2:$A$899&lt;$C20),_5shaozhuchou_month_day!T$2:T$899)/SUMPRODUCT((_5shaozhuchou_month_day!$A$2:$A$899&gt;=$C19)*(_5shaozhuchou_month_day!$A$2:$A$899&lt;$C20)*(_5shaozhuchou_month_day!T$2:T$899&gt;0)))</f>
        <v>#VALUE!</v>
      </c>
      <c r="Q19" s="157" t="e">
        <f>IF(G19=0,0,SUMPRODUCT((_5shaozhuchou_month_day!$A$2:$A$899&gt;=$C19)*(_5shaozhuchou_month_day!$A$2:$A$899&lt;$C20),_5shaozhuchou_month_day!U$2:U$899)/SUMPRODUCT((_5shaozhuchou_month_day!$A$2:$A$899&gt;=$C19)*(_5shaozhuchou_month_day!$A$2:$A$899&lt;$C20)*(_5shaozhuchou_month_day!U$2:U$899&lt;0)))</f>
        <v>#VALUE!</v>
      </c>
      <c r="R19" s="155" t="e">
        <f>IF(G19=0,0,SUMPRODUCT((_5shaozhuchou_month_day!$A$2:$A$899&gt;=$C19)*(_5shaozhuchou_month_day!$A$2:$A$899&lt;$C20),_5shaozhuchou_month_day!V$2:V$899)/SUMPRODUCT((_5shaozhuchou_month_day!$A$2:$A$899&gt;=$C19)*(_5shaozhuchou_month_day!$A$2:$A$899&lt;$C20)*(_5shaozhuchou_month_day!V$2:V$899&gt;0)))</f>
        <v>#VALUE!</v>
      </c>
      <c r="S19" s="157" t="e">
        <f>IF(G19=0,0,SUMPRODUCT((_5shaozhuchou_month_day!$A$2:$A$899&gt;=$C19)*(_5shaozhuchou_month_day!$A$2:$A$899&lt;$C20),_5shaozhuchou_month_day!W$2:W$899)/SUMPRODUCT((_5shaozhuchou_month_day!$A$2:$A$899&gt;=$C19)*(_5shaozhuchou_month_day!$A$2:$A$899&lt;$C20)*(_5shaozhuchou_month_day!W$2:W$899&lt;0)))</f>
        <v>#VALUE!</v>
      </c>
      <c r="T19" s="157" t="str">
        <f>主抽数据!K21</f>
        <v/>
      </c>
      <c r="U19" s="144" t="str">
        <f>主抽数据!L21</f>
        <v/>
      </c>
      <c r="V19" s="161" t="e">
        <f>查询与汇总!$J$1*M19</f>
        <v>#VALUE!</v>
      </c>
      <c r="W19" s="162" t="e">
        <f t="shared" si="5"/>
        <v>#VALUE!</v>
      </c>
      <c r="X19" s="164"/>
      <c r="Y19" s="177"/>
      <c r="Z19" s="176"/>
      <c r="AA19" s="173" t="str">
        <f>主抽数据!M21</f>
        <v/>
      </c>
      <c r="AB19" s="174" t="str">
        <f>主抽数据!N21</f>
        <v/>
      </c>
      <c r="AC19" s="175" t="e">
        <f t="shared" si="6"/>
        <v>#VALUE!</v>
      </c>
      <c r="AE19" s="134" t="e">
        <f t="shared" si="7"/>
        <v>#VALUE!</v>
      </c>
      <c r="AF19" s="134" t="e">
        <f t="shared" si="8"/>
        <v>#VALUE!</v>
      </c>
      <c r="AG19" s="134" t="e">
        <f t="shared" si="9"/>
        <v>#VALUE!</v>
      </c>
      <c r="AH19" s="134" t="e">
        <f t="shared" si="10"/>
        <v>#VALUE!</v>
      </c>
    </row>
    <row r="20" ht="29.1" customHeight="1" spans="1:34">
      <c r="A20" s="206" t="e">
        <f t="shared" si="11"/>
        <v>#VALUE!</v>
      </c>
      <c r="B20" s="146">
        <f t="shared" si="12"/>
        <v>0.666666666666667</v>
      </c>
      <c r="C20" s="145" t="e">
        <f t="shared" si="14"/>
        <v>#VALUE!</v>
      </c>
      <c r="D20" s="146" t="str">
        <f t="shared" si="13"/>
        <v>中班</v>
      </c>
      <c r="E20" s="155">
        <f>'6烧主抽电耗'!E20</f>
        <v>1</v>
      </c>
      <c r="F20" s="155" t="str">
        <f>'6烧主抽电耗'!F20</f>
        <v>甲班</v>
      </c>
      <c r="G20" s="144" t="e">
        <f>SUMPRODUCT((_5shaozhuchou_month_day!$A$2:$A$899&gt;=C20)*(_5shaozhuchou_month_day!$A$2:$A$899&lt;C21),_5shaozhuchou_month_day!$Y$2:$Y$899)/8</f>
        <v>#VALUE!</v>
      </c>
      <c r="H20" s="144" t="e">
        <f t="shared" si="2"/>
        <v>#VALUE!</v>
      </c>
      <c r="I20" s="207">
        <f t="shared" si="15"/>
        <v>0</v>
      </c>
      <c r="J20" s="208" t="e">
        <f>SUMPRODUCT((主抽数据!$AU$5:$AU$97=$A20)*(主抽数据!$AV$5:$AV$97=$F20),主抽数据!$AH$5:$AH$97)</f>
        <v>#VALUE!</v>
      </c>
      <c r="K20" s="208" t="e">
        <f>SUMPRODUCT((主抽数据!$AU$5:$AU$97=$A20)*(主抽数据!$AV$5:$AV$97=$F20),主抽数据!$AI$5:$AI$97)</f>
        <v>#VALUE!</v>
      </c>
      <c r="L20" s="155" t="e">
        <f t="shared" si="3"/>
        <v>#VALUE!</v>
      </c>
      <c r="M20" s="155" t="e">
        <f>SUMPRODUCT((_5shaozhuchou_month_day!$A$2:$A$899&gt;=C20)*(_5shaozhuchou_month_day!$A$2:$A$899&lt;C21),_5shaozhuchou_month_day!$Z$2:$Z$899)</f>
        <v>#VALUE!</v>
      </c>
      <c r="N20" s="144" t="e">
        <f>M20*查询与汇总!$F$1</f>
        <v>#VALUE!</v>
      </c>
      <c r="O20" s="156" t="e">
        <f t="shared" si="4"/>
        <v>#VALUE!</v>
      </c>
      <c r="P20" s="155" t="e">
        <f>IF(G20=0,0,SUMPRODUCT((_5shaozhuchou_month_day!$A$2:$A$899&gt;=$C20)*(_5shaozhuchou_month_day!$A$2:$A$899&lt;$C21),_5shaozhuchou_month_day!T$2:T$899)/SUMPRODUCT((_5shaozhuchou_month_day!$A$2:$A$899&gt;=$C20)*(_5shaozhuchou_month_day!$A$2:$A$899&lt;$C21)*(_5shaozhuchou_month_day!T$2:T$899&gt;0)))</f>
        <v>#VALUE!</v>
      </c>
      <c r="Q20" s="157" t="e">
        <f>IF(G20=0,0,SUMPRODUCT((_5shaozhuchou_month_day!$A$2:$A$899&gt;=$C20)*(_5shaozhuchou_month_day!$A$2:$A$899&lt;$C21),_5shaozhuchou_month_day!U$2:U$899)/SUMPRODUCT((_5shaozhuchou_month_day!$A$2:$A$899&gt;=$C20)*(_5shaozhuchou_month_day!$A$2:$A$899&lt;$C21)*(_5shaozhuchou_month_day!U$2:U$899&lt;0)))</f>
        <v>#VALUE!</v>
      </c>
      <c r="R20" s="155" t="e">
        <f>IF(G20=0,0,SUMPRODUCT((_5shaozhuchou_month_day!$A$2:$A$899&gt;=$C20)*(_5shaozhuchou_month_day!$A$2:$A$899&lt;$C21),_5shaozhuchou_month_day!V$2:V$899)/SUMPRODUCT((_5shaozhuchou_month_day!$A$2:$A$899&gt;=$C20)*(_5shaozhuchou_month_day!$A$2:$A$899&lt;$C21)*(_5shaozhuchou_month_day!V$2:V$899&gt;0)))</f>
        <v>#VALUE!</v>
      </c>
      <c r="S20" s="157" t="e">
        <f>IF(G20=0,0,SUMPRODUCT((_5shaozhuchou_month_day!$A$2:$A$899&gt;=$C20)*(_5shaozhuchou_month_day!$A$2:$A$899&lt;$C21),_5shaozhuchou_month_day!W$2:W$899)/SUMPRODUCT((_5shaozhuchou_month_day!$A$2:$A$899&gt;=$C20)*(_5shaozhuchou_month_day!$A$2:$A$899&lt;$C21)*(_5shaozhuchou_month_day!W$2:W$899&lt;0)))</f>
        <v>#VALUE!</v>
      </c>
      <c r="T20" s="157" t="str">
        <f>主抽数据!K22</f>
        <v/>
      </c>
      <c r="U20" s="144" t="str">
        <f>主抽数据!L22</f>
        <v/>
      </c>
      <c r="V20" s="161" t="e">
        <f>查询与汇总!$J$1*M20</f>
        <v>#VALUE!</v>
      </c>
      <c r="W20" s="162" t="e">
        <f t="shared" si="5"/>
        <v>#VALUE!</v>
      </c>
      <c r="X20" s="164"/>
      <c r="Y20" s="177"/>
      <c r="Z20" s="176"/>
      <c r="AA20" s="173" t="str">
        <f>主抽数据!M22</f>
        <v/>
      </c>
      <c r="AB20" s="174" t="str">
        <f>主抽数据!N22</f>
        <v/>
      </c>
      <c r="AC20" s="175" t="e">
        <f t="shared" si="6"/>
        <v>#VALUE!</v>
      </c>
      <c r="AE20" s="134" t="e">
        <f t="shared" si="7"/>
        <v>#VALUE!</v>
      </c>
      <c r="AF20" s="134" t="e">
        <f t="shared" si="8"/>
        <v>#VALUE!</v>
      </c>
      <c r="AG20" s="134" t="e">
        <f t="shared" si="9"/>
        <v>#VALUE!</v>
      </c>
      <c r="AH20" s="134" t="e">
        <f t="shared" si="10"/>
        <v>#VALUE!</v>
      </c>
    </row>
    <row r="21" customHeight="1" spans="1:34">
      <c r="A21" s="206" t="e">
        <f t="shared" si="11"/>
        <v>#VALUE!</v>
      </c>
      <c r="B21" s="146">
        <f t="shared" si="12"/>
        <v>0</v>
      </c>
      <c r="C21" s="145" t="e">
        <f t="shared" si="14"/>
        <v>#VALUE!</v>
      </c>
      <c r="D21" s="146" t="str">
        <f t="shared" si="13"/>
        <v>夜班</v>
      </c>
      <c r="E21" s="155">
        <f>'6烧主抽电耗'!E21</f>
        <v>3</v>
      </c>
      <c r="F21" s="155" t="str">
        <f>'6烧主抽电耗'!F21</f>
        <v>丙班</v>
      </c>
      <c r="G21" s="144" t="e">
        <f>SUMPRODUCT((_5shaozhuchou_month_day!$A$2:$A$899&gt;=C21)*(_5shaozhuchou_month_day!$A$2:$A$899&lt;C22),_5shaozhuchou_month_day!$Y$2:$Y$899)/8</f>
        <v>#VALUE!</v>
      </c>
      <c r="H21" s="144" t="e">
        <f t="shared" si="2"/>
        <v>#VALUE!</v>
      </c>
      <c r="I21" s="207">
        <f t="shared" si="15"/>
        <v>0</v>
      </c>
      <c r="J21" s="208" t="e">
        <f>SUMPRODUCT((主抽数据!$AU$5:$AU$97=$A21)*(主抽数据!$AV$5:$AV$97=$F21),主抽数据!$AH$5:$AH$97)</f>
        <v>#VALUE!</v>
      </c>
      <c r="K21" s="208" t="e">
        <f>SUMPRODUCT((主抽数据!$AU$5:$AU$97=$A21)*(主抽数据!$AV$5:$AV$97=$F21),主抽数据!$AI$5:$AI$97)</f>
        <v>#VALUE!</v>
      </c>
      <c r="L21" s="155" t="e">
        <f t="shared" si="3"/>
        <v>#VALUE!</v>
      </c>
      <c r="M21" s="155" t="e">
        <f>SUMPRODUCT((_5shaozhuchou_month_day!$A$2:$A$899&gt;=C21)*(_5shaozhuchou_month_day!$A$2:$A$899&lt;C22),_5shaozhuchou_month_day!$Z$2:$Z$899)</f>
        <v>#VALUE!</v>
      </c>
      <c r="N21" s="144" t="e">
        <f>M21*查询与汇总!$F$1</f>
        <v>#VALUE!</v>
      </c>
      <c r="O21" s="156" t="e">
        <f t="shared" si="4"/>
        <v>#VALUE!</v>
      </c>
      <c r="P21" s="155" t="e">
        <f>IF(G21=0,0,SUMPRODUCT((_5shaozhuchou_month_day!$A$2:$A$899&gt;=$C21)*(_5shaozhuchou_month_day!$A$2:$A$899&lt;$C22),_5shaozhuchou_month_day!T$2:T$899)/SUMPRODUCT((_5shaozhuchou_month_day!$A$2:$A$899&gt;=$C21)*(_5shaozhuchou_month_day!$A$2:$A$899&lt;$C22)*(_5shaozhuchou_month_day!T$2:T$899&gt;0)))</f>
        <v>#VALUE!</v>
      </c>
      <c r="Q21" s="157" t="e">
        <f>IF(G21=0,0,SUMPRODUCT((_5shaozhuchou_month_day!$A$2:$A$899&gt;=$C21)*(_5shaozhuchou_month_day!$A$2:$A$899&lt;$C22),_5shaozhuchou_month_day!U$2:U$899)/SUMPRODUCT((_5shaozhuchou_month_day!$A$2:$A$899&gt;=$C21)*(_5shaozhuchou_month_day!$A$2:$A$899&lt;$C22)*(_5shaozhuchou_month_day!U$2:U$899&lt;0)))</f>
        <v>#VALUE!</v>
      </c>
      <c r="R21" s="155" t="e">
        <f>IF(G21=0,0,SUMPRODUCT((_5shaozhuchou_month_day!$A$2:$A$899&gt;=$C21)*(_5shaozhuchou_month_day!$A$2:$A$899&lt;$C22),_5shaozhuchou_month_day!V$2:V$899)/SUMPRODUCT((_5shaozhuchou_month_day!$A$2:$A$899&gt;=$C21)*(_5shaozhuchou_month_day!$A$2:$A$899&lt;$C22)*(_5shaozhuchou_month_day!V$2:V$899&gt;0)))</f>
        <v>#VALUE!</v>
      </c>
      <c r="S21" s="157" t="e">
        <f>IF(G21=0,0,SUMPRODUCT((_5shaozhuchou_month_day!$A$2:$A$899&gt;=$C21)*(_5shaozhuchou_month_day!$A$2:$A$899&lt;$C22),_5shaozhuchou_month_day!W$2:W$899)/SUMPRODUCT((_5shaozhuchou_month_day!$A$2:$A$899&gt;=$C21)*(_5shaozhuchou_month_day!$A$2:$A$899&lt;$C22)*(_5shaozhuchou_month_day!W$2:W$899&lt;0)))</f>
        <v>#VALUE!</v>
      </c>
      <c r="T21" s="157" t="str">
        <f>主抽数据!K23</f>
        <v/>
      </c>
      <c r="U21" s="144" t="str">
        <f>主抽数据!L23</f>
        <v/>
      </c>
      <c r="V21" s="161" t="e">
        <f>查询与汇总!$J$1*M21</f>
        <v>#VALUE!</v>
      </c>
      <c r="W21" s="162" t="e">
        <f t="shared" si="5"/>
        <v>#VALUE!</v>
      </c>
      <c r="X21" s="164"/>
      <c r="Y21" s="177"/>
      <c r="Z21" s="176"/>
      <c r="AA21" s="173" t="str">
        <f>主抽数据!M23</f>
        <v/>
      </c>
      <c r="AB21" s="174" t="str">
        <f>主抽数据!N23</f>
        <v/>
      </c>
      <c r="AC21" s="175" t="e">
        <f t="shared" si="6"/>
        <v>#VALUE!</v>
      </c>
      <c r="AE21" s="134" t="e">
        <f t="shared" si="7"/>
        <v>#VALUE!</v>
      </c>
      <c r="AF21" s="134" t="e">
        <f t="shared" si="8"/>
        <v>#VALUE!</v>
      </c>
      <c r="AG21" s="134" t="e">
        <f t="shared" si="9"/>
        <v>#VALUE!</v>
      </c>
      <c r="AH21" s="134" t="e">
        <f t="shared" si="10"/>
        <v>#VALUE!</v>
      </c>
    </row>
    <row r="22" ht="41.1" customHeight="1" spans="1:34">
      <c r="A22" s="206" t="e">
        <f t="shared" si="11"/>
        <v>#VALUE!</v>
      </c>
      <c r="B22" s="146">
        <f t="shared" si="12"/>
        <v>0.333333333333333</v>
      </c>
      <c r="C22" s="145" t="e">
        <f t="shared" si="14"/>
        <v>#VALUE!</v>
      </c>
      <c r="D22" s="146" t="str">
        <f t="shared" si="13"/>
        <v>白班</v>
      </c>
      <c r="E22" s="155">
        <f>'6烧主抽电耗'!E22</f>
        <v>4</v>
      </c>
      <c r="F22" s="155" t="str">
        <f>'6烧主抽电耗'!F22</f>
        <v>丁班</v>
      </c>
      <c r="G22" s="144" t="e">
        <f>SUMPRODUCT((_5shaozhuchou_month_day!$A$2:$A$899&gt;=C22)*(_5shaozhuchou_month_day!$A$2:$A$899&lt;C23),_5shaozhuchou_month_day!$Y$2:$Y$899)/8</f>
        <v>#VALUE!</v>
      </c>
      <c r="H22" s="144" t="e">
        <f t="shared" si="2"/>
        <v>#VALUE!</v>
      </c>
      <c r="I22" s="207">
        <f t="shared" si="15"/>
        <v>0</v>
      </c>
      <c r="J22" s="208" t="e">
        <f>SUMPRODUCT((主抽数据!$AU$5:$AU$97=$A22)*(主抽数据!$AV$5:$AV$97=$F22),主抽数据!$AH$5:$AH$97)</f>
        <v>#VALUE!</v>
      </c>
      <c r="K22" s="208" t="e">
        <f>SUMPRODUCT((主抽数据!$AU$5:$AU$97=$A22)*(主抽数据!$AV$5:$AV$97=$F22),主抽数据!$AI$5:$AI$97)</f>
        <v>#VALUE!</v>
      </c>
      <c r="L22" s="155" t="e">
        <f t="shared" si="3"/>
        <v>#VALUE!</v>
      </c>
      <c r="M22" s="155" t="e">
        <f>SUMPRODUCT((_5shaozhuchou_month_day!$A$2:$A$899&gt;=C22)*(_5shaozhuchou_month_day!$A$2:$A$899&lt;C23),_5shaozhuchou_month_day!$Z$2:$Z$899)</f>
        <v>#VALUE!</v>
      </c>
      <c r="N22" s="144" t="e">
        <f>M22*查询与汇总!$F$1</f>
        <v>#VALUE!</v>
      </c>
      <c r="O22" s="156" t="e">
        <f t="shared" si="4"/>
        <v>#VALUE!</v>
      </c>
      <c r="P22" s="155" t="e">
        <f>IF(G22=0,0,SUMPRODUCT((_5shaozhuchou_month_day!$A$2:$A$899&gt;=$C22)*(_5shaozhuchou_month_day!$A$2:$A$899&lt;$C23),_5shaozhuchou_month_day!T$2:T$899)/SUMPRODUCT((_5shaozhuchou_month_day!$A$2:$A$899&gt;=$C22)*(_5shaozhuchou_month_day!$A$2:$A$899&lt;$C23)*(_5shaozhuchou_month_day!T$2:T$899&gt;0)))</f>
        <v>#VALUE!</v>
      </c>
      <c r="Q22" s="157" t="e">
        <f>IF(G22=0,0,SUMPRODUCT((_5shaozhuchou_month_day!$A$2:$A$899&gt;=$C22)*(_5shaozhuchou_month_day!$A$2:$A$899&lt;$C23),_5shaozhuchou_month_day!U$2:U$899)/SUMPRODUCT((_5shaozhuchou_month_day!$A$2:$A$899&gt;=$C22)*(_5shaozhuchou_month_day!$A$2:$A$899&lt;$C23)*(_5shaozhuchou_month_day!U$2:U$899&lt;0)))</f>
        <v>#VALUE!</v>
      </c>
      <c r="R22" s="155" t="e">
        <f>IF(G22=0,0,SUMPRODUCT((_5shaozhuchou_month_day!$A$2:$A$899&gt;=$C22)*(_5shaozhuchou_month_day!$A$2:$A$899&lt;$C23),_5shaozhuchou_month_day!V$2:V$899)/SUMPRODUCT((_5shaozhuchou_month_day!$A$2:$A$899&gt;=$C22)*(_5shaozhuchou_month_day!$A$2:$A$899&lt;$C23)*(_5shaozhuchou_month_day!V$2:V$899&gt;0)))</f>
        <v>#VALUE!</v>
      </c>
      <c r="S22" s="157" t="e">
        <f>IF(G22=0,0,SUMPRODUCT((_5shaozhuchou_month_day!$A$2:$A$899&gt;=$C22)*(_5shaozhuchou_month_day!$A$2:$A$899&lt;$C23),_5shaozhuchou_month_day!W$2:W$899)/SUMPRODUCT((_5shaozhuchou_month_day!$A$2:$A$899&gt;=$C22)*(_5shaozhuchou_month_day!$A$2:$A$899&lt;$C23)*(_5shaozhuchou_month_day!W$2:W$899&lt;0)))</f>
        <v>#VALUE!</v>
      </c>
      <c r="T22" s="157" t="str">
        <f>主抽数据!K24</f>
        <v/>
      </c>
      <c r="U22" s="144" t="str">
        <f>主抽数据!L24</f>
        <v/>
      </c>
      <c r="V22" s="161" t="e">
        <f>查询与汇总!$J$1*M22</f>
        <v>#VALUE!</v>
      </c>
      <c r="W22" s="162" t="e">
        <f t="shared" si="5"/>
        <v>#VALUE!</v>
      </c>
      <c r="X22" s="164"/>
      <c r="Y22" s="177"/>
      <c r="Z22" s="176"/>
      <c r="AA22" s="173" t="str">
        <f>主抽数据!M24</f>
        <v/>
      </c>
      <c r="AB22" s="174" t="str">
        <f>主抽数据!N24</f>
        <v/>
      </c>
      <c r="AC22" s="175" t="e">
        <f t="shared" si="6"/>
        <v>#VALUE!</v>
      </c>
      <c r="AE22" s="134" t="e">
        <f t="shared" si="7"/>
        <v>#VALUE!</v>
      </c>
      <c r="AF22" s="134" t="e">
        <f t="shared" si="8"/>
        <v>#VALUE!</v>
      </c>
      <c r="AG22" s="134" t="e">
        <f t="shared" si="9"/>
        <v>#VALUE!</v>
      </c>
      <c r="AH22" s="134" t="e">
        <f t="shared" si="10"/>
        <v>#VALUE!</v>
      </c>
    </row>
    <row r="23" ht="30" customHeight="1" spans="1:34">
      <c r="A23" s="206" t="e">
        <f t="shared" si="11"/>
        <v>#VALUE!</v>
      </c>
      <c r="B23" s="146">
        <f t="shared" si="12"/>
        <v>0.666666666666667</v>
      </c>
      <c r="C23" s="145" t="e">
        <f t="shared" si="14"/>
        <v>#VALUE!</v>
      </c>
      <c r="D23" s="146" t="str">
        <f t="shared" si="13"/>
        <v>中班</v>
      </c>
      <c r="E23" s="155">
        <f>'6烧主抽电耗'!E23</f>
        <v>1</v>
      </c>
      <c r="F23" s="155" t="str">
        <f>'6烧主抽电耗'!F23</f>
        <v>甲班</v>
      </c>
      <c r="G23" s="144" t="e">
        <f>SUMPRODUCT((_5shaozhuchou_month_day!$A$2:$A$899&gt;=C23)*(_5shaozhuchou_month_day!$A$2:$A$899&lt;C24),_5shaozhuchou_month_day!$Y$2:$Y$899)/8</f>
        <v>#VALUE!</v>
      </c>
      <c r="H23" s="144" t="e">
        <f t="shared" si="2"/>
        <v>#VALUE!</v>
      </c>
      <c r="I23" s="207">
        <f t="shared" si="15"/>
        <v>0</v>
      </c>
      <c r="J23" s="208" t="e">
        <f>SUMPRODUCT((主抽数据!$AU$5:$AU$97=$A23)*(主抽数据!$AV$5:$AV$97=$F23),主抽数据!$AH$5:$AH$97)</f>
        <v>#VALUE!</v>
      </c>
      <c r="K23" s="208" t="e">
        <f>SUMPRODUCT((主抽数据!$AU$5:$AU$97=$A23)*(主抽数据!$AV$5:$AV$97=$F23),主抽数据!$AI$5:$AI$97)</f>
        <v>#VALUE!</v>
      </c>
      <c r="L23" s="155" t="e">
        <f t="shared" si="3"/>
        <v>#VALUE!</v>
      </c>
      <c r="M23" s="155" t="e">
        <f>SUMPRODUCT((_5shaozhuchou_month_day!$A$2:$A$899&gt;=C23)*(_5shaozhuchou_month_day!$A$2:$A$899&lt;C24),_5shaozhuchou_month_day!$Z$2:$Z$899)</f>
        <v>#VALUE!</v>
      </c>
      <c r="N23" s="144" t="e">
        <f>M23*查询与汇总!$F$1</f>
        <v>#VALUE!</v>
      </c>
      <c r="O23" s="156" t="e">
        <f t="shared" si="4"/>
        <v>#VALUE!</v>
      </c>
      <c r="P23" s="155" t="e">
        <f>IF(G23=0,0,SUMPRODUCT((_5shaozhuchou_month_day!$A$2:$A$899&gt;=$C23)*(_5shaozhuchou_month_day!$A$2:$A$899&lt;$C24),_5shaozhuchou_month_day!T$2:T$899)/SUMPRODUCT((_5shaozhuchou_month_day!$A$2:$A$899&gt;=$C23)*(_5shaozhuchou_month_day!$A$2:$A$899&lt;$C24)*(_5shaozhuchou_month_day!T$2:T$899&gt;0)))</f>
        <v>#VALUE!</v>
      </c>
      <c r="Q23" s="157" t="e">
        <f>IF(G23=0,0,SUMPRODUCT((_5shaozhuchou_month_day!$A$2:$A$899&gt;=$C23)*(_5shaozhuchou_month_day!$A$2:$A$899&lt;$C24),_5shaozhuchou_month_day!U$2:U$899)/SUMPRODUCT((_5shaozhuchou_month_day!$A$2:$A$899&gt;=$C23)*(_5shaozhuchou_month_day!$A$2:$A$899&lt;$C24)*(_5shaozhuchou_month_day!U$2:U$899&lt;0)))</f>
        <v>#VALUE!</v>
      </c>
      <c r="R23" s="155" t="e">
        <f>IF(G23=0,0,SUMPRODUCT((_5shaozhuchou_month_day!$A$2:$A$899&gt;=$C23)*(_5shaozhuchou_month_day!$A$2:$A$899&lt;$C24),_5shaozhuchou_month_day!V$2:V$899)/SUMPRODUCT((_5shaozhuchou_month_day!$A$2:$A$899&gt;=$C23)*(_5shaozhuchou_month_day!$A$2:$A$899&lt;$C24)*(_5shaozhuchou_month_day!V$2:V$899&gt;0)))</f>
        <v>#VALUE!</v>
      </c>
      <c r="S23" s="157">
        <v>0</v>
      </c>
      <c r="T23" s="157" t="str">
        <f>主抽数据!K25</f>
        <v/>
      </c>
      <c r="U23" s="144" t="str">
        <f>主抽数据!L25</f>
        <v/>
      </c>
      <c r="V23" s="161" t="e">
        <f>查询与汇总!$J$1*M23</f>
        <v>#VALUE!</v>
      </c>
      <c r="W23" s="162" t="e">
        <f t="shared" si="5"/>
        <v>#VALUE!</v>
      </c>
      <c r="X23" s="164"/>
      <c r="Y23" s="177"/>
      <c r="Z23" s="176"/>
      <c r="AA23" s="173" t="str">
        <f>主抽数据!M25</f>
        <v/>
      </c>
      <c r="AB23" s="174" t="str">
        <f>主抽数据!N25</f>
        <v/>
      </c>
      <c r="AC23" s="175" t="e">
        <f t="shared" si="6"/>
        <v>#VALUE!</v>
      </c>
      <c r="AE23" s="134" t="e">
        <f t="shared" si="7"/>
        <v>#VALUE!</v>
      </c>
      <c r="AF23" s="134" t="e">
        <f t="shared" si="8"/>
        <v>#VALUE!</v>
      </c>
      <c r="AG23" s="134" t="e">
        <f t="shared" si="9"/>
        <v>#VALUE!</v>
      </c>
      <c r="AH23" s="134">
        <f t="shared" si="10"/>
        <v>0</v>
      </c>
    </row>
    <row r="24" ht="48" customHeight="1" spans="1:34">
      <c r="A24" s="206" t="e">
        <f t="shared" si="11"/>
        <v>#VALUE!</v>
      </c>
      <c r="B24" s="146">
        <f t="shared" si="12"/>
        <v>0</v>
      </c>
      <c r="C24" s="145" t="e">
        <f t="shared" si="14"/>
        <v>#VALUE!</v>
      </c>
      <c r="D24" s="146" t="str">
        <f t="shared" si="13"/>
        <v>夜班</v>
      </c>
      <c r="E24" s="155">
        <f>'6烧主抽电耗'!E24</f>
        <v>2</v>
      </c>
      <c r="F24" s="155" t="str">
        <f>'6烧主抽电耗'!F24</f>
        <v>乙班</v>
      </c>
      <c r="G24" s="144" t="e">
        <f>SUMPRODUCT((_5shaozhuchou_month_day!$A$2:$A$899&gt;=C24)*(_5shaozhuchou_month_day!$A$2:$A$899&lt;C25),_5shaozhuchou_month_day!$Y$2:$Y$899)/8</f>
        <v>#VALUE!</v>
      </c>
      <c r="H24" s="144" t="e">
        <f t="shared" si="2"/>
        <v>#VALUE!</v>
      </c>
      <c r="I24" s="207">
        <f t="shared" si="15"/>
        <v>0</v>
      </c>
      <c r="J24" s="208" t="e">
        <f>SUMPRODUCT((主抽数据!$AU$5:$AU$97=$A24)*(主抽数据!$AV$5:$AV$97=$F24),主抽数据!$AH$5:$AH$97)</f>
        <v>#VALUE!</v>
      </c>
      <c r="K24" s="208" t="e">
        <f>SUMPRODUCT((主抽数据!$AU$5:$AU$97=$A24)*(主抽数据!$AV$5:$AV$97=$F24),主抽数据!$AI$5:$AI$97)</f>
        <v>#VALUE!</v>
      </c>
      <c r="L24" s="155" t="e">
        <f t="shared" si="3"/>
        <v>#VALUE!</v>
      </c>
      <c r="M24" s="155" t="e">
        <f>SUMPRODUCT((_5shaozhuchou_month_day!$A$2:$A$899&gt;=C24)*(_5shaozhuchou_month_day!$A$2:$A$899&lt;C25),_5shaozhuchou_month_day!$Z$2:$Z$899)</f>
        <v>#VALUE!</v>
      </c>
      <c r="N24" s="144" t="e">
        <f>M24*查询与汇总!$F$1</f>
        <v>#VALUE!</v>
      </c>
      <c r="O24" s="156" t="e">
        <f t="shared" si="4"/>
        <v>#VALUE!</v>
      </c>
      <c r="P24" s="155" t="e">
        <f>IF(G24=0,0,SUMPRODUCT((_5shaozhuchou_month_day!$A$2:$A$899&gt;=$C24)*(_5shaozhuchou_month_day!$A$2:$A$899&lt;$C25),_5shaozhuchou_month_day!T$2:T$899)/SUMPRODUCT((_5shaozhuchou_month_day!$A$2:$A$899&gt;=$C24)*(_5shaozhuchou_month_day!$A$2:$A$899&lt;$C25)*(_5shaozhuchou_month_day!T$2:T$899&gt;0)))</f>
        <v>#VALUE!</v>
      </c>
      <c r="Q24" s="157" t="e">
        <f>IF(G24=0,0,SUMPRODUCT((_5shaozhuchou_month_day!$A$2:$A$899&gt;=$C24)*(_5shaozhuchou_month_day!$A$2:$A$899&lt;$C25),_5shaozhuchou_month_day!U$2:U$899)/SUMPRODUCT((_5shaozhuchou_month_day!$A$2:$A$899&gt;=$C24)*(_5shaozhuchou_month_day!$A$2:$A$899&lt;$C25)*(_5shaozhuchou_month_day!U$2:U$899&lt;0)))</f>
        <v>#VALUE!</v>
      </c>
      <c r="R24" s="155" t="e">
        <f>IF(G24=0,0,SUMPRODUCT((_5shaozhuchou_month_day!$A$2:$A$899&gt;=$C24)*(_5shaozhuchou_month_day!$A$2:$A$899&lt;$C25),_5shaozhuchou_month_day!V$2:V$899)/SUMPRODUCT((_5shaozhuchou_month_day!$A$2:$A$899&gt;=$C24)*(_5shaozhuchou_month_day!$A$2:$A$899&lt;$C25)*(_5shaozhuchou_month_day!V$2:V$899&gt;0)))</f>
        <v>#VALUE!</v>
      </c>
      <c r="S24" s="157" t="e">
        <f>IF(G24=0,0,SUMPRODUCT((_5shaozhuchou_month_day!$A$2:$A$899&gt;=$C24)*(_5shaozhuchou_month_day!$A$2:$A$899&lt;$C25),_5shaozhuchou_month_day!W$2:W$899)/SUMPRODUCT((_5shaozhuchou_month_day!$A$2:$A$899&gt;=$C24)*(_5shaozhuchou_month_day!$A$2:$A$899&lt;$C25)*(_5shaozhuchou_month_day!W$2:W$899&lt;0)))</f>
        <v>#VALUE!</v>
      </c>
      <c r="T24" s="157" t="str">
        <f>主抽数据!K26</f>
        <v/>
      </c>
      <c r="U24" s="144" t="str">
        <f>主抽数据!L26</f>
        <v/>
      </c>
      <c r="V24" s="161" t="e">
        <f>查询与汇总!$J$1*M24</f>
        <v>#VALUE!</v>
      </c>
      <c r="W24" s="162" t="e">
        <f t="shared" si="5"/>
        <v>#VALUE!</v>
      </c>
      <c r="X24" s="164"/>
      <c r="Y24" s="177"/>
      <c r="Z24" s="178"/>
      <c r="AA24" s="173" t="str">
        <f>主抽数据!M26</f>
        <v/>
      </c>
      <c r="AB24" s="174" t="str">
        <f>主抽数据!N26</f>
        <v/>
      </c>
      <c r="AC24" s="175" t="e">
        <f t="shared" si="6"/>
        <v>#VALUE!</v>
      </c>
      <c r="AE24" s="134" t="e">
        <f t="shared" si="7"/>
        <v>#VALUE!</v>
      </c>
      <c r="AF24" s="134" t="e">
        <f t="shared" si="8"/>
        <v>#VALUE!</v>
      </c>
      <c r="AG24" s="134" t="e">
        <f t="shared" si="9"/>
        <v>#VALUE!</v>
      </c>
      <c r="AH24" s="134" t="e">
        <f t="shared" si="10"/>
        <v>#VALUE!</v>
      </c>
    </row>
    <row r="25" ht="52.5" customHeight="1" spans="1:34">
      <c r="A25" s="206" t="e">
        <f t="shared" si="11"/>
        <v>#VALUE!</v>
      </c>
      <c r="B25" s="146">
        <f t="shared" si="12"/>
        <v>0.333333333333333</v>
      </c>
      <c r="C25" s="145" t="e">
        <f t="shared" si="14"/>
        <v>#VALUE!</v>
      </c>
      <c r="D25" s="146" t="str">
        <f t="shared" si="13"/>
        <v>白班</v>
      </c>
      <c r="E25" s="155">
        <f>'6烧主抽电耗'!E25</f>
        <v>3</v>
      </c>
      <c r="F25" s="155" t="str">
        <f>'6烧主抽电耗'!F25</f>
        <v>丙班</v>
      </c>
      <c r="G25" s="144" t="e">
        <f>SUMPRODUCT((_5shaozhuchou_month_day!$A$2:$A$899&gt;=C25)*(_5shaozhuchou_month_day!$A$2:$A$899&lt;C26),_5shaozhuchou_month_day!$Y$2:$Y$899)/8</f>
        <v>#VALUE!</v>
      </c>
      <c r="H25" s="144" t="e">
        <f t="shared" si="2"/>
        <v>#VALUE!</v>
      </c>
      <c r="I25" s="207">
        <f t="shared" si="15"/>
        <v>0</v>
      </c>
      <c r="J25" s="208" t="e">
        <f>SUMPRODUCT((主抽数据!$AU$5:$AU$97=$A25)*(主抽数据!$AV$5:$AV$97=$F25),主抽数据!$AH$5:$AH$97)</f>
        <v>#VALUE!</v>
      </c>
      <c r="K25" s="208" t="e">
        <f>SUMPRODUCT((主抽数据!$AU$5:$AU$97=$A25)*(主抽数据!$AV$5:$AV$97=$F25),主抽数据!$AI$5:$AI$97)</f>
        <v>#VALUE!</v>
      </c>
      <c r="L25" s="155" t="e">
        <f t="shared" si="3"/>
        <v>#VALUE!</v>
      </c>
      <c r="M25" s="155" t="e">
        <f>SUMPRODUCT((_5shaozhuchou_month_day!$A$2:$A$899&gt;=C25)*(_5shaozhuchou_month_day!$A$2:$A$899&lt;C26),_5shaozhuchou_month_day!$Z$2:$Z$899)</f>
        <v>#VALUE!</v>
      </c>
      <c r="N25" s="144" t="e">
        <f>M25*查询与汇总!$F$1</f>
        <v>#VALUE!</v>
      </c>
      <c r="O25" s="156" t="e">
        <f t="shared" si="4"/>
        <v>#VALUE!</v>
      </c>
      <c r="P25" s="155" t="e">
        <f>IF(G25=0,0,SUMPRODUCT((_5shaozhuchou_month_day!$A$2:$A$899&gt;=$C25)*(_5shaozhuchou_month_day!$A$2:$A$899&lt;$C26),_5shaozhuchou_month_day!T$2:T$899)/SUMPRODUCT((_5shaozhuchou_month_day!$A$2:$A$899&gt;=$C25)*(_5shaozhuchou_month_day!$A$2:$A$899&lt;$C26)*(_5shaozhuchou_month_day!T$2:T$899&gt;0)))</f>
        <v>#VALUE!</v>
      </c>
      <c r="Q25" s="157" t="e">
        <f>IF(G25=0,0,SUMPRODUCT((_5shaozhuchou_month_day!$A$2:$A$899&gt;=$C25)*(_5shaozhuchou_month_day!$A$2:$A$899&lt;$C26),_5shaozhuchou_month_day!U$2:U$899)/SUMPRODUCT((_5shaozhuchou_month_day!$A$2:$A$899&gt;=$C25)*(_5shaozhuchou_month_day!$A$2:$A$899&lt;$C26)*(_5shaozhuchou_month_day!U$2:U$899&lt;0)))</f>
        <v>#VALUE!</v>
      </c>
      <c r="R25" s="155" t="e">
        <f>IF(G25=0,0,SUMPRODUCT((_5shaozhuchou_month_day!$A$2:$A$899&gt;=$C25)*(_5shaozhuchou_month_day!$A$2:$A$899&lt;$C26),_5shaozhuchou_month_day!V$2:V$899)/SUMPRODUCT((_5shaozhuchou_month_day!$A$2:$A$899&gt;=$C25)*(_5shaozhuchou_month_day!$A$2:$A$899&lt;$C26)*(_5shaozhuchou_month_day!V$2:V$899&gt;0)))</f>
        <v>#VALUE!</v>
      </c>
      <c r="S25" s="157" t="e">
        <f>IF(G25=0,0,SUMPRODUCT((_5shaozhuchou_month_day!$A$2:$A$899&gt;=$C25)*(_5shaozhuchou_month_day!$A$2:$A$899&lt;$C26),_5shaozhuchou_month_day!W$2:W$899)/SUMPRODUCT((_5shaozhuchou_month_day!$A$2:$A$899&gt;=$C25)*(_5shaozhuchou_month_day!$A$2:$A$899&lt;$C26)*(_5shaozhuchou_month_day!W$2:W$899&lt;0)))</f>
        <v>#VALUE!</v>
      </c>
      <c r="T25" s="157" t="str">
        <f>主抽数据!K27</f>
        <v/>
      </c>
      <c r="U25" s="144" t="str">
        <f>主抽数据!L27</f>
        <v/>
      </c>
      <c r="V25" s="161" t="e">
        <f>查询与汇总!$J$1*M25</f>
        <v>#VALUE!</v>
      </c>
      <c r="W25" s="162" t="e">
        <f t="shared" si="5"/>
        <v>#VALUE!</v>
      </c>
      <c r="X25" s="164"/>
      <c r="Y25" s="177"/>
      <c r="Z25" s="176"/>
      <c r="AA25" s="173" t="str">
        <f>主抽数据!M27</f>
        <v/>
      </c>
      <c r="AB25" s="174" t="str">
        <f>主抽数据!N27</f>
        <v/>
      </c>
      <c r="AC25" s="175" t="e">
        <f t="shared" si="6"/>
        <v>#VALUE!</v>
      </c>
      <c r="AE25" s="134" t="e">
        <f t="shared" si="7"/>
        <v>#VALUE!</v>
      </c>
      <c r="AF25" s="134" t="e">
        <f t="shared" si="8"/>
        <v>#VALUE!</v>
      </c>
      <c r="AG25" s="134" t="e">
        <f t="shared" si="9"/>
        <v>#VALUE!</v>
      </c>
      <c r="AH25" s="134" t="e">
        <f t="shared" si="10"/>
        <v>#VALUE!</v>
      </c>
    </row>
    <row r="26" ht="24" customHeight="1" spans="1:34">
      <c r="A26" s="206" t="e">
        <f t="shared" si="11"/>
        <v>#VALUE!</v>
      </c>
      <c r="B26" s="146">
        <f t="shared" si="12"/>
        <v>0.666666666666667</v>
      </c>
      <c r="C26" s="145" t="e">
        <f t="shared" si="14"/>
        <v>#VALUE!</v>
      </c>
      <c r="D26" s="146" t="str">
        <f t="shared" si="13"/>
        <v>中班</v>
      </c>
      <c r="E26" s="155">
        <f>'6烧主抽电耗'!E26</f>
        <v>4</v>
      </c>
      <c r="F26" s="155" t="str">
        <f>'6烧主抽电耗'!F26</f>
        <v>丁班</v>
      </c>
      <c r="G26" s="144" t="e">
        <f>SUMPRODUCT((_5shaozhuchou_month_day!$A$2:$A$899&gt;=C26)*(_5shaozhuchou_month_day!$A$2:$A$899&lt;C27),_5shaozhuchou_month_day!$Y$2:$Y$899)/8</f>
        <v>#VALUE!</v>
      </c>
      <c r="H26" s="144" t="e">
        <f t="shared" si="2"/>
        <v>#VALUE!</v>
      </c>
      <c r="I26" s="207">
        <f t="shared" si="15"/>
        <v>0</v>
      </c>
      <c r="J26" s="208" t="e">
        <f>SUMPRODUCT((主抽数据!$AU$5:$AU$97=$A26)*(主抽数据!$AV$5:$AV$97=$F26),主抽数据!$AH$5:$AH$97)</f>
        <v>#VALUE!</v>
      </c>
      <c r="K26" s="208" t="e">
        <f>SUMPRODUCT((主抽数据!$AU$5:$AU$97=$A26)*(主抽数据!$AV$5:$AV$97=$F26),主抽数据!$AI$5:$AI$97)</f>
        <v>#VALUE!</v>
      </c>
      <c r="L26" s="155" t="e">
        <f t="shared" si="3"/>
        <v>#VALUE!</v>
      </c>
      <c r="M26" s="155" t="e">
        <f>SUMPRODUCT((_5shaozhuchou_month_day!$A$2:$A$899&gt;=C26)*(_5shaozhuchou_month_day!$A$2:$A$899&lt;C27),_5shaozhuchou_month_day!$Z$2:$Z$899)</f>
        <v>#VALUE!</v>
      </c>
      <c r="N26" s="144" t="e">
        <f>M26*查询与汇总!$F$1</f>
        <v>#VALUE!</v>
      </c>
      <c r="O26" s="156" t="e">
        <f t="shared" si="4"/>
        <v>#VALUE!</v>
      </c>
      <c r="P26" s="155" t="e">
        <f>IF(G26=0,0,SUMPRODUCT((_5shaozhuchou_month_day!$A$2:$A$899&gt;=$C26)*(_5shaozhuchou_month_day!$A$2:$A$899&lt;$C27),_5shaozhuchou_month_day!T$2:T$899)/SUMPRODUCT((_5shaozhuchou_month_day!$A$2:$A$899&gt;=$C26)*(_5shaozhuchou_month_day!$A$2:$A$899&lt;$C27)*(_5shaozhuchou_month_day!T$2:T$899&gt;0)))</f>
        <v>#VALUE!</v>
      </c>
      <c r="Q26" s="157" t="e">
        <f>IF(G26=0,0,SUMPRODUCT((_5shaozhuchou_month_day!$A$2:$A$899&gt;=$C26)*(_5shaozhuchou_month_day!$A$2:$A$899&lt;$C27),_5shaozhuchou_month_day!U$2:U$899)/SUMPRODUCT((_5shaozhuchou_month_day!$A$2:$A$899&gt;=$C26)*(_5shaozhuchou_month_day!$A$2:$A$899&lt;$C27)*(_5shaozhuchou_month_day!U$2:U$899&lt;0)))</f>
        <v>#VALUE!</v>
      </c>
      <c r="R26" s="155" t="e">
        <f>IF(G26=0,0,SUMPRODUCT((_5shaozhuchou_month_day!$A$2:$A$899&gt;=$C26)*(_5shaozhuchou_month_day!$A$2:$A$899&lt;$C27),_5shaozhuchou_month_day!V$2:V$899)/SUMPRODUCT((_5shaozhuchou_month_day!$A$2:$A$899&gt;=$C26)*(_5shaozhuchou_month_day!$A$2:$A$899&lt;$C27)*(_5shaozhuchou_month_day!V$2:V$899&gt;0)))</f>
        <v>#VALUE!</v>
      </c>
      <c r="S26" s="157" t="e">
        <f>IF(G26=0,0,SUMPRODUCT((_5shaozhuchou_month_day!$A$2:$A$899&gt;=$C26)*(_5shaozhuchou_month_day!$A$2:$A$899&lt;$C27),_5shaozhuchou_month_day!W$2:W$899)/SUMPRODUCT((_5shaozhuchou_month_day!$A$2:$A$899&gt;=$C26)*(_5shaozhuchou_month_day!$A$2:$A$899&lt;$C27)*(_5shaozhuchou_month_day!W$2:W$899&lt;0)))</f>
        <v>#VALUE!</v>
      </c>
      <c r="T26" s="157" t="str">
        <f>主抽数据!K28</f>
        <v/>
      </c>
      <c r="U26" s="144" t="str">
        <f>主抽数据!L28</f>
        <v/>
      </c>
      <c r="V26" s="161" t="e">
        <f>查询与汇总!$J$1*M26</f>
        <v>#VALUE!</v>
      </c>
      <c r="W26" s="162" t="e">
        <f t="shared" si="5"/>
        <v>#VALUE!</v>
      </c>
      <c r="X26" s="164"/>
      <c r="Y26" s="177"/>
      <c r="Z26" s="178"/>
      <c r="AA26" s="173" t="str">
        <f>主抽数据!M28</f>
        <v/>
      </c>
      <c r="AB26" s="174" t="str">
        <f>主抽数据!N28</f>
        <v/>
      </c>
      <c r="AC26" s="175" t="e">
        <f t="shared" si="6"/>
        <v>#VALUE!</v>
      </c>
      <c r="AE26" s="134" t="e">
        <f t="shared" si="7"/>
        <v>#VALUE!</v>
      </c>
      <c r="AF26" s="134" t="e">
        <f t="shared" si="8"/>
        <v>#VALUE!</v>
      </c>
      <c r="AG26" s="134" t="e">
        <f t="shared" si="9"/>
        <v>#VALUE!</v>
      </c>
      <c r="AH26" s="134" t="e">
        <f t="shared" si="10"/>
        <v>#VALUE!</v>
      </c>
    </row>
    <row r="27" ht="26.25" customHeight="1" spans="1:34">
      <c r="A27" s="206" t="e">
        <f t="shared" si="11"/>
        <v>#VALUE!</v>
      </c>
      <c r="B27" s="146">
        <f t="shared" si="12"/>
        <v>0</v>
      </c>
      <c r="C27" s="145" t="e">
        <f t="shared" si="14"/>
        <v>#VALUE!</v>
      </c>
      <c r="D27" s="146" t="str">
        <f t="shared" si="13"/>
        <v>夜班</v>
      </c>
      <c r="E27" s="155">
        <f>'6烧主抽电耗'!E27</f>
        <v>2</v>
      </c>
      <c r="F27" s="155" t="str">
        <f>'6烧主抽电耗'!F27</f>
        <v>乙班</v>
      </c>
      <c r="G27" s="144" t="e">
        <f>SUMPRODUCT((_5shaozhuchou_month_day!$A$2:$A$899&gt;=C27)*(_5shaozhuchou_month_day!$A$2:$A$899&lt;C28),_5shaozhuchou_month_day!$Y$2:$Y$899)/8</f>
        <v>#VALUE!</v>
      </c>
      <c r="H27" s="144" t="e">
        <f t="shared" si="2"/>
        <v>#VALUE!</v>
      </c>
      <c r="I27" s="207">
        <f t="shared" si="15"/>
        <v>0</v>
      </c>
      <c r="J27" s="208" t="e">
        <f>SUMPRODUCT((主抽数据!$AU$5:$AU$97=$A27)*(主抽数据!$AV$5:$AV$97=$F27),主抽数据!$AH$5:$AH$97)</f>
        <v>#VALUE!</v>
      </c>
      <c r="K27" s="208" t="e">
        <f>SUMPRODUCT((主抽数据!$AU$5:$AU$97=$A27)*(主抽数据!$AV$5:$AV$97=$F27),主抽数据!$AI$5:$AI$97)</f>
        <v>#VALUE!</v>
      </c>
      <c r="L27" s="155" t="e">
        <f t="shared" si="3"/>
        <v>#VALUE!</v>
      </c>
      <c r="M27" s="155" t="e">
        <f>SUMPRODUCT((_5shaozhuchou_month_day!$A$2:$A$899&gt;=C27)*(_5shaozhuchou_month_day!$A$2:$A$899&lt;C28),_5shaozhuchou_month_day!$Z$2:$Z$899)</f>
        <v>#VALUE!</v>
      </c>
      <c r="N27" s="144" t="e">
        <f>M27*查询与汇总!$F$1</f>
        <v>#VALUE!</v>
      </c>
      <c r="O27" s="156" t="e">
        <f t="shared" si="4"/>
        <v>#VALUE!</v>
      </c>
      <c r="P27" s="155" t="e">
        <f>IF(G27=0,0,SUMPRODUCT((_5shaozhuchou_month_day!$A$2:$A$899&gt;=$C27)*(_5shaozhuchou_month_day!$A$2:$A$899&lt;$C28),_5shaozhuchou_month_day!T$2:T$899)/SUMPRODUCT((_5shaozhuchou_month_day!$A$2:$A$899&gt;=$C27)*(_5shaozhuchou_month_day!$A$2:$A$899&lt;$C28)*(_5shaozhuchou_month_day!T$2:T$899&gt;0)))</f>
        <v>#VALUE!</v>
      </c>
      <c r="Q27" s="157" t="e">
        <f>IF(G27=0,0,SUMPRODUCT((_5shaozhuchou_month_day!$A$2:$A$899&gt;=$C27)*(_5shaozhuchou_month_day!$A$2:$A$899&lt;$C28),_5shaozhuchou_month_day!U$2:U$899)/SUMPRODUCT((_5shaozhuchou_month_day!$A$2:$A$899&gt;=$C27)*(_5shaozhuchou_month_day!$A$2:$A$899&lt;$C28)*(_5shaozhuchou_month_day!U$2:U$899&lt;0)))</f>
        <v>#VALUE!</v>
      </c>
      <c r="R27" s="155" t="e">
        <f>IF(G27=0,0,SUMPRODUCT((_5shaozhuchou_month_day!$A$2:$A$899&gt;=$C27)*(_5shaozhuchou_month_day!$A$2:$A$899&lt;$C28),_5shaozhuchou_month_day!V$2:V$899)/SUMPRODUCT((_5shaozhuchou_month_day!$A$2:$A$899&gt;=$C27)*(_5shaozhuchou_month_day!$A$2:$A$899&lt;$C28)*(_5shaozhuchou_month_day!V$2:V$899&gt;0)))</f>
        <v>#VALUE!</v>
      </c>
      <c r="S27" s="157" t="e">
        <f>IF(G27=0,0,SUMPRODUCT((_5shaozhuchou_month_day!$A$2:$A$899&gt;=$C27)*(_5shaozhuchou_month_day!$A$2:$A$899&lt;$C28),_5shaozhuchou_month_day!W$2:W$899)/SUMPRODUCT((_5shaozhuchou_month_day!$A$2:$A$899&gt;=$C27)*(_5shaozhuchou_month_day!$A$2:$A$899&lt;$C28)*(_5shaozhuchou_month_day!W$2:W$899&lt;0)))</f>
        <v>#VALUE!</v>
      </c>
      <c r="T27" s="157" t="str">
        <f>主抽数据!K29</f>
        <v/>
      </c>
      <c r="U27" s="144" t="str">
        <f>主抽数据!L29</f>
        <v/>
      </c>
      <c r="V27" s="161" t="e">
        <f>查询与汇总!$J$1*M27</f>
        <v>#VALUE!</v>
      </c>
      <c r="W27" s="162" t="e">
        <f t="shared" si="5"/>
        <v>#VALUE!</v>
      </c>
      <c r="X27" s="164"/>
      <c r="Y27" s="177"/>
      <c r="Z27" s="176"/>
      <c r="AA27" s="173" t="str">
        <f>主抽数据!M29</f>
        <v/>
      </c>
      <c r="AB27" s="174" t="str">
        <f>主抽数据!N29</f>
        <v/>
      </c>
      <c r="AC27" s="175" t="e">
        <f t="shared" si="6"/>
        <v>#VALUE!</v>
      </c>
      <c r="AE27" s="134" t="e">
        <f t="shared" si="7"/>
        <v>#VALUE!</v>
      </c>
      <c r="AF27" s="134" t="e">
        <f t="shared" si="8"/>
        <v>#VALUE!</v>
      </c>
      <c r="AG27" s="134" t="e">
        <f t="shared" si="9"/>
        <v>#VALUE!</v>
      </c>
      <c r="AH27" s="134" t="e">
        <f t="shared" si="10"/>
        <v>#VALUE!</v>
      </c>
    </row>
    <row r="28" ht="30" customHeight="1" spans="1:34">
      <c r="A28" s="206" t="e">
        <f t="shared" si="11"/>
        <v>#VALUE!</v>
      </c>
      <c r="B28" s="146">
        <f t="shared" si="12"/>
        <v>0.333333333333333</v>
      </c>
      <c r="C28" s="145" t="e">
        <f t="shared" si="14"/>
        <v>#VALUE!</v>
      </c>
      <c r="D28" s="146" t="str">
        <f t="shared" si="13"/>
        <v>白班</v>
      </c>
      <c r="E28" s="155">
        <f>'6烧主抽电耗'!E28</f>
        <v>3</v>
      </c>
      <c r="F28" s="155" t="str">
        <f>'6烧主抽电耗'!F28</f>
        <v>丙班</v>
      </c>
      <c r="G28" s="144" t="e">
        <f>SUMPRODUCT((_5shaozhuchou_month_day!$A$2:$A$899&gt;=C28)*(_5shaozhuchou_month_day!$A$2:$A$899&lt;C29),_5shaozhuchou_month_day!$Y$2:$Y$899)/8</f>
        <v>#VALUE!</v>
      </c>
      <c r="H28" s="144" t="e">
        <f t="shared" si="2"/>
        <v>#VALUE!</v>
      </c>
      <c r="I28" s="207">
        <f t="shared" si="15"/>
        <v>0</v>
      </c>
      <c r="J28" s="208" t="e">
        <f>SUMPRODUCT((主抽数据!$AU$5:$AU$97=$A28)*(主抽数据!$AV$5:$AV$97=$F28),主抽数据!$AH$5:$AH$97)</f>
        <v>#VALUE!</v>
      </c>
      <c r="K28" s="208" t="e">
        <f>SUMPRODUCT((主抽数据!$AU$5:$AU$97=$A28)*(主抽数据!$AV$5:$AV$97=$F28),主抽数据!$AI$5:$AI$97)</f>
        <v>#VALUE!</v>
      </c>
      <c r="L28" s="155" t="e">
        <f t="shared" si="3"/>
        <v>#VALUE!</v>
      </c>
      <c r="M28" s="155" t="e">
        <f>SUMPRODUCT((_5shaozhuchou_month_day!$A$2:$A$899&gt;=C28)*(_5shaozhuchou_month_day!$A$2:$A$899&lt;C29),_5shaozhuchou_month_day!$Z$2:$Z$899)</f>
        <v>#VALUE!</v>
      </c>
      <c r="N28" s="144" t="e">
        <f>M28*查询与汇总!$F$1</f>
        <v>#VALUE!</v>
      </c>
      <c r="O28" s="156" t="e">
        <f t="shared" si="4"/>
        <v>#VALUE!</v>
      </c>
      <c r="P28" s="155" t="e">
        <f>IF(G28=0,0,SUMPRODUCT((_5shaozhuchou_month_day!$A$2:$A$899&gt;=$C28)*(_5shaozhuchou_month_day!$A$2:$A$899&lt;$C29),_5shaozhuchou_month_day!T$2:T$899)/SUMPRODUCT((_5shaozhuchou_month_day!$A$2:$A$899&gt;=$C28)*(_5shaozhuchou_month_day!$A$2:$A$899&lt;$C29)*(_5shaozhuchou_month_day!T$2:T$899&gt;0)))</f>
        <v>#VALUE!</v>
      </c>
      <c r="Q28" s="157" t="e">
        <f>IF(G28=0,0,SUMPRODUCT((_5shaozhuchou_month_day!$A$2:$A$899&gt;=$C28)*(_5shaozhuchou_month_day!$A$2:$A$899&lt;$C29),_5shaozhuchou_month_day!U$2:U$899)/SUMPRODUCT((_5shaozhuchou_month_day!$A$2:$A$899&gt;=$C28)*(_5shaozhuchou_month_day!$A$2:$A$899&lt;$C29)*(_5shaozhuchou_month_day!U$2:U$899&lt;0)))</f>
        <v>#VALUE!</v>
      </c>
      <c r="R28" s="155" t="e">
        <f>IF(G28=0,0,SUMPRODUCT((_5shaozhuchou_month_day!$A$2:$A$899&gt;=$C28)*(_5shaozhuchou_month_day!$A$2:$A$899&lt;$C29),_5shaozhuchou_month_day!V$2:V$899)/SUMPRODUCT((_5shaozhuchou_month_day!$A$2:$A$899&gt;=$C28)*(_5shaozhuchou_month_day!$A$2:$A$899&lt;$C29)*(_5shaozhuchou_month_day!V$2:V$899&gt;0)))</f>
        <v>#VALUE!</v>
      </c>
      <c r="S28" s="157" t="e">
        <f>IF(G28=0,0,SUMPRODUCT((_5shaozhuchou_month_day!$A$2:$A$899&gt;=$C28)*(_5shaozhuchou_month_day!$A$2:$A$899&lt;$C29),_5shaozhuchou_month_day!W$2:W$899)/SUMPRODUCT((_5shaozhuchou_month_day!$A$2:$A$899&gt;=$C28)*(_5shaozhuchou_month_day!$A$2:$A$899&lt;$C29)*(_5shaozhuchou_month_day!W$2:W$899&lt;0)))</f>
        <v>#VALUE!</v>
      </c>
      <c r="T28" s="157" t="str">
        <f>主抽数据!K30</f>
        <v/>
      </c>
      <c r="U28" s="144" t="str">
        <f>主抽数据!L30</f>
        <v/>
      </c>
      <c r="V28" s="161" t="e">
        <f>查询与汇总!$J$1*M28</f>
        <v>#VALUE!</v>
      </c>
      <c r="W28" s="162" t="e">
        <f t="shared" si="5"/>
        <v>#VALUE!</v>
      </c>
      <c r="X28" s="164"/>
      <c r="Y28" s="177"/>
      <c r="Z28" s="178"/>
      <c r="AA28" s="173" t="str">
        <f>主抽数据!M30</f>
        <v/>
      </c>
      <c r="AB28" s="174" t="str">
        <f>主抽数据!N30</f>
        <v/>
      </c>
      <c r="AC28" s="175" t="e">
        <f t="shared" si="6"/>
        <v>#VALUE!</v>
      </c>
      <c r="AE28" s="134" t="e">
        <f t="shared" si="7"/>
        <v>#VALUE!</v>
      </c>
      <c r="AF28" s="134" t="e">
        <f t="shared" si="8"/>
        <v>#VALUE!</v>
      </c>
      <c r="AG28" s="134" t="e">
        <f t="shared" si="9"/>
        <v>#VALUE!</v>
      </c>
      <c r="AH28" s="134" t="e">
        <f t="shared" si="10"/>
        <v>#VALUE!</v>
      </c>
    </row>
    <row r="29" ht="30" customHeight="1" spans="1:34">
      <c r="A29" s="206" t="e">
        <f t="shared" si="11"/>
        <v>#VALUE!</v>
      </c>
      <c r="B29" s="146">
        <f t="shared" si="12"/>
        <v>0.666666666666667</v>
      </c>
      <c r="C29" s="145" t="e">
        <f t="shared" si="14"/>
        <v>#VALUE!</v>
      </c>
      <c r="D29" s="146" t="str">
        <f t="shared" si="13"/>
        <v>中班</v>
      </c>
      <c r="E29" s="155">
        <f>'6烧主抽电耗'!E29</f>
        <v>4</v>
      </c>
      <c r="F29" s="155" t="str">
        <f>'6烧主抽电耗'!F29</f>
        <v>丁班</v>
      </c>
      <c r="G29" s="144" t="e">
        <f>SUMPRODUCT((_5shaozhuchou_month_day!$A$2:$A$899&gt;=C29)*(_5shaozhuchou_month_day!$A$2:$A$899&lt;C30),_5shaozhuchou_month_day!$Y$2:$Y$899)/8</f>
        <v>#VALUE!</v>
      </c>
      <c r="H29" s="144" t="e">
        <f t="shared" si="2"/>
        <v>#VALUE!</v>
      </c>
      <c r="I29" s="207">
        <f t="shared" si="15"/>
        <v>0</v>
      </c>
      <c r="J29" s="208" t="e">
        <f>SUMPRODUCT((主抽数据!$AU$5:$AU$97=$A29)*(主抽数据!$AV$5:$AV$97=$F29),主抽数据!$AH$5:$AH$97)</f>
        <v>#VALUE!</v>
      </c>
      <c r="K29" s="208" t="e">
        <f>SUMPRODUCT((主抽数据!$AU$5:$AU$97=$A29)*(主抽数据!$AV$5:$AV$97=$F29),主抽数据!$AI$5:$AI$97)</f>
        <v>#VALUE!</v>
      </c>
      <c r="L29" s="155" t="e">
        <f t="shared" si="3"/>
        <v>#VALUE!</v>
      </c>
      <c r="M29" s="155" t="e">
        <f>SUMPRODUCT((_5shaozhuchou_month_day!$A$2:$A$899&gt;=C29)*(_5shaozhuchou_month_day!$A$2:$A$899&lt;C30),_5shaozhuchou_month_day!$Z$2:$Z$899)</f>
        <v>#VALUE!</v>
      </c>
      <c r="N29" s="144" t="e">
        <f>M29*查询与汇总!$F$1</f>
        <v>#VALUE!</v>
      </c>
      <c r="O29" s="156" t="e">
        <f t="shared" si="4"/>
        <v>#VALUE!</v>
      </c>
      <c r="P29" s="155" t="e">
        <f>IF(G29=0,0,SUMPRODUCT((_5shaozhuchou_month_day!$A$2:$A$899&gt;=$C29)*(_5shaozhuchou_month_day!$A$2:$A$899&lt;$C30),_5shaozhuchou_month_day!T$2:T$899)/SUMPRODUCT((_5shaozhuchou_month_day!$A$2:$A$899&gt;=$C29)*(_5shaozhuchou_month_day!$A$2:$A$899&lt;$C30)*(_5shaozhuchou_month_day!T$2:T$899&gt;0)))</f>
        <v>#VALUE!</v>
      </c>
      <c r="Q29" s="157" t="e">
        <f>IF(G29=0,0,SUMPRODUCT((_5shaozhuchou_month_day!$A$2:$A$899&gt;=$C29)*(_5shaozhuchou_month_day!$A$2:$A$899&lt;$C30),_5shaozhuchou_month_day!U$2:U$899)/SUMPRODUCT((_5shaozhuchou_month_day!$A$2:$A$899&gt;=$C29)*(_5shaozhuchou_month_day!$A$2:$A$899&lt;$C30)*(_5shaozhuchou_month_day!U$2:U$899&lt;0)))</f>
        <v>#VALUE!</v>
      </c>
      <c r="R29" s="155" t="e">
        <f>IF(G29=0,0,SUMPRODUCT((_5shaozhuchou_month_day!$A$2:$A$899&gt;=$C29)*(_5shaozhuchou_month_day!$A$2:$A$899&lt;$C30),_5shaozhuchou_month_day!V$2:V$899)/SUMPRODUCT((_5shaozhuchou_month_day!$A$2:$A$899&gt;=$C29)*(_5shaozhuchou_month_day!$A$2:$A$899&lt;$C30)*(_5shaozhuchou_month_day!V$2:V$899&gt;0)))</f>
        <v>#VALUE!</v>
      </c>
      <c r="S29" s="157" t="e">
        <f>IF(G29=0,0,SUMPRODUCT((_5shaozhuchou_month_day!$A$2:$A$899&gt;=$C29)*(_5shaozhuchou_month_day!$A$2:$A$899&lt;$C30),_5shaozhuchou_month_day!W$2:W$899)/SUMPRODUCT((_5shaozhuchou_month_day!$A$2:$A$899&gt;=$C29)*(_5shaozhuchou_month_day!$A$2:$A$899&lt;$C30)*(_5shaozhuchou_month_day!W$2:W$899&lt;0)))</f>
        <v>#VALUE!</v>
      </c>
      <c r="T29" s="157" t="str">
        <f>主抽数据!K31</f>
        <v/>
      </c>
      <c r="U29" s="144" t="str">
        <f>主抽数据!L31</f>
        <v/>
      </c>
      <c r="V29" s="161" t="e">
        <f>查询与汇总!$J$1*M29</f>
        <v>#VALUE!</v>
      </c>
      <c r="W29" s="162" t="e">
        <f t="shared" si="5"/>
        <v>#VALUE!</v>
      </c>
      <c r="X29" s="164"/>
      <c r="Y29" s="177"/>
      <c r="Z29" s="178"/>
      <c r="AA29" s="173" t="str">
        <f>主抽数据!M31</f>
        <v/>
      </c>
      <c r="AB29" s="174" t="str">
        <f>主抽数据!N31</f>
        <v/>
      </c>
      <c r="AC29" s="175" t="e">
        <f t="shared" si="6"/>
        <v>#VALUE!</v>
      </c>
      <c r="AE29" s="134" t="e">
        <f t="shared" si="7"/>
        <v>#VALUE!</v>
      </c>
      <c r="AF29" s="134" t="e">
        <f t="shared" si="8"/>
        <v>#VALUE!</v>
      </c>
      <c r="AG29" s="134" t="e">
        <f t="shared" si="9"/>
        <v>#VALUE!</v>
      </c>
      <c r="AH29" s="134" t="e">
        <f t="shared" si="10"/>
        <v>#VALUE!</v>
      </c>
    </row>
    <row r="30" ht="29.1" customHeight="1" spans="1:34">
      <c r="A30" s="206" t="e">
        <f t="shared" si="11"/>
        <v>#VALUE!</v>
      </c>
      <c r="B30" s="146">
        <f t="shared" si="12"/>
        <v>0</v>
      </c>
      <c r="C30" s="145" t="e">
        <f t="shared" si="14"/>
        <v>#VALUE!</v>
      </c>
      <c r="D30" s="146" t="str">
        <f t="shared" si="13"/>
        <v>夜班</v>
      </c>
      <c r="E30" s="155">
        <f>'6烧主抽电耗'!E30</f>
        <v>1</v>
      </c>
      <c r="F30" s="155" t="str">
        <f>'6烧主抽电耗'!F30</f>
        <v>甲班</v>
      </c>
      <c r="G30" s="144" t="e">
        <f>SUMPRODUCT((_5shaozhuchou_month_day!$A$2:$A$899&gt;=C30)*(_5shaozhuchou_month_day!$A$2:$A$899&lt;C31),_5shaozhuchou_month_day!$Y$2:$Y$899)/8</f>
        <v>#VALUE!</v>
      </c>
      <c r="H30" s="144" t="e">
        <f t="shared" si="2"/>
        <v>#VALUE!</v>
      </c>
      <c r="I30" s="207">
        <f t="shared" si="15"/>
        <v>0</v>
      </c>
      <c r="J30" s="208" t="e">
        <f>SUMPRODUCT((主抽数据!$AU$5:$AU$97=$A30)*(主抽数据!$AV$5:$AV$97=$F30),主抽数据!$AH$5:$AH$97)</f>
        <v>#VALUE!</v>
      </c>
      <c r="K30" s="208" t="e">
        <f>SUMPRODUCT((主抽数据!$AU$5:$AU$97=$A30)*(主抽数据!$AV$5:$AV$97=$F30),主抽数据!$AI$5:$AI$97)</f>
        <v>#VALUE!</v>
      </c>
      <c r="L30" s="155" t="e">
        <f t="shared" si="3"/>
        <v>#VALUE!</v>
      </c>
      <c r="M30" s="155" t="e">
        <f>SUMPRODUCT((_5shaozhuchou_month_day!$A$2:$A$899&gt;=C30)*(_5shaozhuchou_month_day!$A$2:$A$899&lt;C31),_5shaozhuchou_month_day!$Z$2:$Z$899)</f>
        <v>#VALUE!</v>
      </c>
      <c r="N30" s="144" t="e">
        <f>M30*查询与汇总!$F$1</f>
        <v>#VALUE!</v>
      </c>
      <c r="O30" s="156" t="e">
        <f t="shared" si="4"/>
        <v>#VALUE!</v>
      </c>
      <c r="P30" s="155" t="e">
        <f>IF(G30=0,0,SUMPRODUCT((_5shaozhuchou_month_day!$A$2:$A$899&gt;=$C30)*(_5shaozhuchou_month_day!$A$2:$A$899&lt;$C31),_5shaozhuchou_month_day!T$2:T$899)/SUMPRODUCT((_5shaozhuchou_month_day!$A$2:$A$899&gt;=$C30)*(_5shaozhuchou_month_day!$A$2:$A$899&lt;$C31)*(_5shaozhuchou_month_day!T$2:T$899&gt;0)))</f>
        <v>#VALUE!</v>
      </c>
      <c r="Q30" s="157" t="e">
        <f>IF(G30=0,0,SUMPRODUCT((_5shaozhuchou_month_day!$A$2:$A$899&gt;=$C30)*(_5shaozhuchou_month_day!$A$2:$A$899&lt;$C31),_5shaozhuchou_month_day!U$2:U$899)/SUMPRODUCT((_5shaozhuchou_month_day!$A$2:$A$899&gt;=$C30)*(_5shaozhuchou_month_day!$A$2:$A$899&lt;$C31)*(_5shaozhuchou_month_day!U$2:U$899&lt;0)))</f>
        <v>#VALUE!</v>
      </c>
      <c r="R30" s="155" t="e">
        <f>IF(G30=0,0,SUMPRODUCT((_5shaozhuchou_month_day!$A$2:$A$899&gt;=$C30)*(_5shaozhuchou_month_day!$A$2:$A$899&lt;$C31),_5shaozhuchou_month_day!V$2:V$899)/SUMPRODUCT((_5shaozhuchou_month_day!$A$2:$A$899&gt;=$C30)*(_5shaozhuchou_month_day!$A$2:$A$899&lt;$C31)*(_5shaozhuchou_month_day!V$2:V$899&gt;0)))</f>
        <v>#VALUE!</v>
      </c>
      <c r="S30" s="157" t="e">
        <f>IF(G30=0,0,SUMPRODUCT((_5shaozhuchou_month_day!$A$2:$A$899&gt;=$C30)*(_5shaozhuchou_month_day!$A$2:$A$899&lt;$C31),_5shaozhuchou_month_day!W$2:W$899)/SUMPRODUCT((_5shaozhuchou_month_day!$A$2:$A$899&gt;=$C30)*(_5shaozhuchou_month_day!$A$2:$A$899&lt;$C31)*(_5shaozhuchou_month_day!W$2:W$899&lt;0)))</f>
        <v>#VALUE!</v>
      </c>
      <c r="T30" s="157" t="str">
        <f>主抽数据!K32</f>
        <v/>
      </c>
      <c r="U30" s="144" t="str">
        <f>主抽数据!L32</f>
        <v/>
      </c>
      <c r="V30" s="161" t="e">
        <f>查询与汇总!$J$1*M30</f>
        <v>#VALUE!</v>
      </c>
      <c r="W30" s="162" t="e">
        <f t="shared" si="5"/>
        <v>#VALUE!</v>
      </c>
      <c r="X30" s="164"/>
      <c r="Y30" s="177"/>
      <c r="Z30" s="176"/>
      <c r="AA30" s="173" t="str">
        <f>主抽数据!M32</f>
        <v/>
      </c>
      <c r="AB30" s="174" t="str">
        <f>主抽数据!N32</f>
        <v/>
      </c>
      <c r="AC30" s="175" t="e">
        <f t="shared" si="6"/>
        <v>#VALUE!</v>
      </c>
      <c r="AE30" s="134" t="e">
        <f t="shared" si="7"/>
        <v>#VALUE!</v>
      </c>
      <c r="AF30" s="134" t="e">
        <f t="shared" si="8"/>
        <v>#VALUE!</v>
      </c>
      <c r="AG30" s="134" t="e">
        <f t="shared" si="9"/>
        <v>#VALUE!</v>
      </c>
      <c r="AH30" s="134" t="e">
        <f t="shared" si="10"/>
        <v>#VALUE!</v>
      </c>
    </row>
    <row r="31" ht="39" customHeight="1" spans="1:34">
      <c r="A31" s="206" t="e">
        <f t="shared" si="11"/>
        <v>#VALUE!</v>
      </c>
      <c r="B31" s="146">
        <f t="shared" si="12"/>
        <v>0.333333333333333</v>
      </c>
      <c r="C31" s="145" t="e">
        <f t="shared" si="14"/>
        <v>#VALUE!</v>
      </c>
      <c r="D31" s="146" t="str">
        <f t="shared" si="13"/>
        <v>白班</v>
      </c>
      <c r="E31" s="155">
        <f>'6烧主抽电耗'!E31</f>
        <v>2</v>
      </c>
      <c r="F31" s="155" t="str">
        <f>'6烧主抽电耗'!F31</f>
        <v>乙班</v>
      </c>
      <c r="G31" s="144" t="e">
        <f>SUMPRODUCT((_5shaozhuchou_month_day!$A$2:$A$899&gt;=C31)*(_5shaozhuchou_month_day!$A$2:$A$899&lt;C32),_5shaozhuchou_month_day!$Y$2:$Y$899)/8</f>
        <v>#VALUE!</v>
      </c>
      <c r="H31" s="144" t="e">
        <f t="shared" si="2"/>
        <v>#VALUE!</v>
      </c>
      <c r="I31" s="207">
        <f t="shared" si="15"/>
        <v>0</v>
      </c>
      <c r="J31" s="208" t="e">
        <f>SUMPRODUCT((主抽数据!$AU$5:$AU$97=$A31)*(主抽数据!$AV$5:$AV$97=$F31),主抽数据!$AH$5:$AH$97)</f>
        <v>#VALUE!</v>
      </c>
      <c r="K31" s="208" t="e">
        <f>SUMPRODUCT((主抽数据!$AU$5:$AU$97=$A31)*(主抽数据!$AV$5:$AV$97=$F31),主抽数据!$AI$5:$AI$97)</f>
        <v>#VALUE!</v>
      </c>
      <c r="L31" s="155" t="e">
        <f t="shared" si="3"/>
        <v>#VALUE!</v>
      </c>
      <c r="M31" s="155" t="e">
        <f>SUMPRODUCT((_5shaozhuchou_month_day!$A$2:$A$899&gt;=C31)*(_5shaozhuchou_month_day!$A$2:$A$899&lt;C32),_5shaozhuchou_month_day!$Z$2:$Z$899)</f>
        <v>#VALUE!</v>
      </c>
      <c r="N31" s="144" t="e">
        <f>M31*查询与汇总!$F$1</f>
        <v>#VALUE!</v>
      </c>
      <c r="O31" s="156" t="e">
        <f t="shared" si="4"/>
        <v>#VALUE!</v>
      </c>
      <c r="P31" s="155" t="e">
        <f>IF(G31=0,0,SUMPRODUCT((_5shaozhuchou_month_day!$A$2:$A$899&gt;=$C31)*(_5shaozhuchou_month_day!$A$2:$A$899&lt;$C32),_5shaozhuchou_month_day!T$2:T$899)/SUMPRODUCT((_5shaozhuchou_month_day!$A$2:$A$899&gt;=$C31)*(_5shaozhuchou_month_day!$A$2:$A$899&lt;$C32)*(_5shaozhuchou_month_day!T$2:T$899&gt;0)))</f>
        <v>#VALUE!</v>
      </c>
      <c r="Q31" s="157" t="e">
        <f>IF(G31=0,0,SUMPRODUCT((_5shaozhuchou_month_day!$A$2:$A$899&gt;=$C31)*(_5shaozhuchou_month_day!$A$2:$A$899&lt;$C32),_5shaozhuchou_month_day!U$2:U$899)/SUMPRODUCT((_5shaozhuchou_month_day!$A$2:$A$899&gt;=$C31)*(_5shaozhuchou_month_day!$A$2:$A$899&lt;$C32)*(_5shaozhuchou_month_day!U$2:U$899&lt;0)))</f>
        <v>#VALUE!</v>
      </c>
      <c r="R31" s="155" t="e">
        <f>IF(G31=0,0,SUMPRODUCT((_5shaozhuchou_month_day!$A$2:$A$899&gt;=$C31)*(_5shaozhuchou_month_day!$A$2:$A$899&lt;$C32),_5shaozhuchou_month_day!V$2:V$899)/SUMPRODUCT((_5shaozhuchou_month_day!$A$2:$A$899&gt;=$C31)*(_5shaozhuchou_month_day!$A$2:$A$899&lt;$C32)*(_5shaozhuchou_month_day!V$2:V$899&gt;0)))</f>
        <v>#VALUE!</v>
      </c>
      <c r="S31" s="157" t="e">
        <f>IF(G31=0,0,SUMPRODUCT((_5shaozhuchou_month_day!$A$2:$A$899&gt;=$C31)*(_5shaozhuchou_month_day!$A$2:$A$899&lt;$C32),_5shaozhuchou_month_day!W$2:W$899)/SUMPRODUCT((_5shaozhuchou_month_day!$A$2:$A$899&gt;=$C31)*(_5shaozhuchou_month_day!$A$2:$A$899&lt;$C32)*(_5shaozhuchou_month_day!W$2:W$899&lt;0)))</f>
        <v>#VALUE!</v>
      </c>
      <c r="T31" s="157" t="str">
        <f>主抽数据!K33</f>
        <v/>
      </c>
      <c r="U31" s="144" t="str">
        <f>主抽数据!L33</f>
        <v/>
      </c>
      <c r="V31" s="161" t="e">
        <f>查询与汇总!$J$1*M31</f>
        <v>#VALUE!</v>
      </c>
      <c r="W31" s="162" t="e">
        <f t="shared" si="5"/>
        <v>#VALUE!</v>
      </c>
      <c r="X31" s="164"/>
      <c r="Y31" s="177"/>
      <c r="Z31" s="178"/>
      <c r="AA31" s="173" t="str">
        <f>主抽数据!M33</f>
        <v/>
      </c>
      <c r="AB31" s="174" t="str">
        <f>主抽数据!N33</f>
        <v/>
      </c>
      <c r="AC31" s="175" t="e">
        <f t="shared" si="6"/>
        <v>#VALUE!</v>
      </c>
      <c r="AE31" s="134" t="e">
        <f t="shared" si="7"/>
        <v>#VALUE!</v>
      </c>
      <c r="AF31" s="134" t="e">
        <f t="shared" si="8"/>
        <v>#VALUE!</v>
      </c>
      <c r="AG31" s="134" t="e">
        <f t="shared" si="9"/>
        <v>#VALUE!</v>
      </c>
      <c r="AH31" s="134" t="e">
        <f t="shared" si="10"/>
        <v>#VALUE!</v>
      </c>
    </row>
    <row r="32" ht="48" customHeight="1" spans="1:34">
      <c r="A32" s="206" t="e">
        <f t="shared" si="11"/>
        <v>#VALUE!</v>
      </c>
      <c r="B32" s="146">
        <f t="shared" si="12"/>
        <v>0.666666666666667</v>
      </c>
      <c r="C32" s="145" t="e">
        <f t="shared" si="14"/>
        <v>#VALUE!</v>
      </c>
      <c r="D32" s="146" t="str">
        <f t="shared" si="13"/>
        <v>中班</v>
      </c>
      <c r="E32" s="155">
        <f>'6烧主抽电耗'!E32</f>
        <v>3</v>
      </c>
      <c r="F32" s="155" t="str">
        <f>'6烧主抽电耗'!F32</f>
        <v>丙班</v>
      </c>
      <c r="G32" s="144" t="e">
        <f>SUMPRODUCT((_5shaozhuchou_month_day!$A$2:$A$899&gt;=C32)*(_5shaozhuchou_month_day!$A$2:$A$899&lt;C33),_5shaozhuchou_month_day!$Y$2:$Y$899)/8</f>
        <v>#VALUE!</v>
      </c>
      <c r="H32" s="144" t="e">
        <f t="shared" si="2"/>
        <v>#VALUE!</v>
      </c>
      <c r="I32" s="207">
        <f t="shared" si="15"/>
        <v>0</v>
      </c>
      <c r="J32" s="208" t="e">
        <f>SUMPRODUCT((主抽数据!$AU$5:$AU$97=$A32)*(主抽数据!$AV$5:$AV$97=$F32),主抽数据!$AH$5:$AH$97)</f>
        <v>#VALUE!</v>
      </c>
      <c r="K32" s="208" t="e">
        <f>SUMPRODUCT((主抽数据!$AU$5:$AU$97=$A32)*(主抽数据!$AV$5:$AV$97=$F32),主抽数据!$AI$5:$AI$97)</f>
        <v>#VALUE!</v>
      </c>
      <c r="L32" s="155" t="e">
        <f t="shared" si="3"/>
        <v>#VALUE!</v>
      </c>
      <c r="M32" s="155" t="e">
        <f>SUMPRODUCT((_5shaozhuchou_month_day!$A$2:$A$899&gt;=C32)*(_5shaozhuchou_month_day!$A$2:$A$899&lt;C33),_5shaozhuchou_month_day!$Z$2:$Z$899)</f>
        <v>#VALUE!</v>
      </c>
      <c r="N32" s="144" t="e">
        <f>M32*查询与汇总!$F$1</f>
        <v>#VALUE!</v>
      </c>
      <c r="O32" s="156" t="e">
        <f t="shared" si="4"/>
        <v>#VALUE!</v>
      </c>
      <c r="P32" s="155" t="e">
        <f>IF(G32=0,0,SUMPRODUCT((_5shaozhuchou_month_day!$A$2:$A$899&gt;=$C32)*(_5shaozhuchou_month_day!$A$2:$A$899&lt;$C33),_5shaozhuchou_month_day!T$2:T$899)/SUMPRODUCT((_5shaozhuchou_month_day!$A$2:$A$899&gt;=$C32)*(_5shaozhuchou_month_day!$A$2:$A$899&lt;$C33)*(_5shaozhuchou_month_day!T$2:T$899&gt;0)))</f>
        <v>#VALUE!</v>
      </c>
      <c r="Q32" s="157" t="e">
        <f>IF(G32=0,0,SUMPRODUCT((_5shaozhuchou_month_day!$A$2:$A$899&gt;=$C32)*(_5shaozhuchou_month_day!$A$2:$A$899&lt;$C33),_5shaozhuchou_month_day!U$2:U$899)/SUMPRODUCT((_5shaozhuchou_month_day!$A$2:$A$899&gt;=$C32)*(_5shaozhuchou_month_day!$A$2:$A$899&lt;$C33)*(_5shaozhuchou_month_day!U$2:U$899&lt;0)))</f>
        <v>#VALUE!</v>
      </c>
      <c r="R32" s="155" t="e">
        <f>IF(G32=0,0,SUMPRODUCT((_5shaozhuchou_month_day!$A$2:$A$899&gt;=$C32)*(_5shaozhuchou_month_day!$A$2:$A$899&lt;$C33),_5shaozhuchou_month_day!V$2:V$899)/SUMPRODUCT((_5shaozhuchou_month_day!$A$2:$A$899&gt;=$C32)*(_5shaozhuchou_month_day!$A$2:$A$899&lt;$C33)*(_5shaozhuchou_month_day!V$2:V$899&gt;0)))</f>
        <v>#VALUE!</v>
      </c>
      <c r="S32" s="157" t="e">
        <f>IF(G32=0,0,SUMPRODUCT((_5shaozhuchou_month_day!$A$2:$A$899&gt;=$C32)*(_5shaozhuchou_month_day!$A$2:$A$899&lt;$C33),_5shaozhuchou_month_day!W$2:W$899)/SUMPRODUCT((_5shaozhuchou_month_day!$A$2:$A$899&gt;=$C32)*(_5shaozhuchou_month_day!$A$2:$A$899&lt;$C33)*(_5shaozhuchou_month_day!W$2:W$899&lt;0)))</f>
        <v>#VALUE!</v>
      </c>
      <c r="T32" s="157" t="str">
        <f>主抽数据!K34</f>
        <v/>
      </c>
      <c r="U32" s="144" t="str">
        <f>主抽数据!L34</f>
        <v/>
      </c>
      <c r="V32" s="161" t="e">
        <f>查询与汇总!$J$1*M32</f>
        <v>#VALUE!</v>
      </c>
      <c r="W32" s="162" t="e">
        <f t="shared" si="5"/>
        <v>#VALUE!</v>
      </c>
      <c r="X32" s="164"/>
      <c r="Y32" s="177"/>
      <c r="Z32" s="178"/>
      <c r="AA32" s="173" t="str">
        <f>主抽数据!M34</f>
        <v/>
      </c>
      <c r="AB32" s="174" t="str">
        <f>主抽数据!N34</f>
        <v/>
      </c>
      <c r="AC32" s="175" t="e">
        <f t="shared" si="6"/>
        <v>#VALUE!</v>
      </c>
      <c r="AE32" s="134" t="e">
        <f t="shared" si="7"/>
        <v>#VALUE!</v>
      </c>
      <c r="AF32" s="134" t="e">
        <f t="shared" si="8"/>
        <v>#VALUE!</v>
      </c>
      <c r="AG32" s="134" t="e">
        <f t="shared" si="9"/>
        <v>#VALUE!</v>
      </c>
      <c r="AH32" s="134" t="e">
        <f t="shared" si="10"/>
        <v>#VALUE!</v>
      </c>
    </row>
    <row r="33" ht="27" customHeight="1" spans="1:34">
      <c r="A33" s="206" t="e">
        <f t="shared" si="11"/>
        <v>#VALUE!</v>
      </c>
      <c r="B33" s="146">
        <f t="shared" si="12"/>
        <v>0</v>
      </c>
      <c r="C33" s="145" t="e">
        <f t="shared" si="14"/>
        <v>#VALUE!</v>
      </c>
      <c r="D33" s="146" t="str">
        <f t="shared" si="13"/>
        <v>夜班</v>
      </c>
      <c r="E33" s="155">
        <f>'6烧主抽电耗'!E33</f>
        <v>1</v>
      </c>
      <c r="F33" s="155" t="str">
        <f>'6烧主抽电耗'!F33</f>
        <v>甲班</v>
      </c>
      <c r="G33" s="144" t="e">
        <f>SUMPRODUCT((_5shaozhuchou_month_day!$A$2:$A$899&gt;=C33)*(_5shaozhuchou_month_day!$A$2:$A$899&lt;C34),_5shaozhuchou_month_day!$Y$2:$Y$899)/8</f>
        <v>#VALUE!</v>
      </c>
      <c r="H33" s="144" t="e">
        <f t="shared" si="2"/>
        <v>#VALUE!</v>
      </c>
      <c r="I33" s="207">
        <f t="shared" si="15"/>
        <v>0</v>
      </c>
      <c r="J33" s="208" t="e">
        <f>SUMPRODUCT((主抽数据!$AU$5:$AU$97=$A33)*(主抽数据!$AV$5:$AV$97=$F33),主抽数据!$AH$5:$AH$97)</f>
        <v>#VALUE!</v>
      </c>
      <c r="K33" s="208" t="e">
        <f>SUMPRODUCT((主抽数据!$AU$5:$AU$97=$A33)*(主抽数据!$AV$5:$AV$97=$F33),主抽数据!$AI$5:$AI$97)</f>
        <v>#VALUE!</v>
      </c>
      <c r="L33" s="155" t="e">
        <f t="shared" si="3"/>
        <v>#VALUE!</v>
      </c>
      <c r="M33" s="155" t="e">
        <f>SUMPRODUCT((_5shaozhuchou_month_day!$A$2:$A$899&gt;=C33)*(_5shaozhuchou_month_day!$A$2:$A$899&lt;C34),_5shaozhuchou_month_day!$Z$2:$Z$899)</f>
        <v>#VALUE!</v>
      </c>
      <c r="N33" s="144" t="e">
        <f>M33*查询与汇总!$F$1</f>
        <v>#VALUE!</v>
      </c>
      <c r="O33" s="156" t="e">
        <f t="shared" si="4"/>
        <v>#VALUE!</v>
      </c>
      <c r="P33" s="155" t="e">
        <f>IF(G33=0,0,SUMPRODUCT((_5shaozhuchou_month_day!$A$2:$A$899&gt;=$C33)*(_5shaozhuchou_month_day!$A$2:$A$899&lt;$C34),_5shaozhuchou_month_day!T$2:T$899)/SUMPRODUCT((_5shaozhuchou_month_day!$A$2:$A$899&gt;=$C33)*(_5shaozhuchou_month_day!$A$2:$A$899&lt;$C34)*(_5shaozhuchou_month_day!T$2:T$899&gt;0)))</f>
        <v>#VALUE!</v>
      </c>
      <c r="Q33" s="157" t="e">
        <f>IF(G33=0,0,SUMPRODUCT((_5shaozhuchou_month_day!$A$2:$A$899&gt;=$C33)*(_5shaozhuchou_month_day!$A$2:$A$899&lt;$C34),_5shaozhuchou_month_day!U$2:U$899)/SUMPRODUCT((_5shaozhuchou_month_day!$A$2:$A$899&gt;=$C33)*(_5shaozhuchou_month_day!$A$2:$A$899&lt;$C34)*(_5shaozhuchou_month_day!U$2:U$899&lt;0)))</f>
        <v>#VALUE!</v>
      </c>
      <c r="R33" s="155" t="e">
        <f>IF(G33=0,0,SUMPRODUCT((_5shaozhuchou_month_day!$A$2:$A$899&gt;=$C33)*(_5shaozhuchou_month_day!$A$2:$A$899&lt;$C34),_5shaozhuchou_month_day!V$2:V$899)/SUMPRODUCT((_5shaozhuchou_month_day!$A$2:$A$899&gt;=$C33)*(_5shaozhuchou_month_day!$A$2:$A$899&lt;$C34)*(_5shaozhuchou_month_day!V$2:V$899&gt;0)))</f>
        <v>#VALUE!</v>
      </c>
      <c r="S33" s="157" t="e">
        <f>IF(G33=0,0,SUMPRODUCT((_5shaozhuchou_month_day!$A$2:$A$899&gt;=$C33)*(_5shaozhuchou_month_day!$A$2:$A$899&lt;$C34),_5shaozhuchou_month_day!W$2:W$899)/SUMPRODUCT((_5shaozhuchou_month_day!$A$2:$A$899&gt;=$C33)*(_5shaozhuchou_month_day!$A$2:$A$899&lt;$C34)*(_5shaozhuchou_month_day!W$2:W$899&lt;0)))</f>
        <v>#VALUE!</v>
      </c>
      <c r="T33" s="157" t="str">
        <f>主抽数据!K35</f>
        <v/>
      </c>
      <c r="U33" s="144" t="str">
        <f>主抽数据!L35</f>
        <v/>
      </c>
      <c r="V33" s="161" t="e">
        <f>查询与汇总!$J$1*M33</f>
        <v>#VALUE!</v>
      </c>
      <c r="W33" s="162" t="e">
        <f t="shared" si="5"/>
        <v>#VALUE!</v>
      </c>
      <c r="X33" s="164"/>
      <c r="Y33" s="177"/>
      <c r="Z33" s="176"/>
      <c r="AA33" s="173" t="str">
        <f>主抽数据!M35</f>
        <v/>
      </c>
      <c r="AB33" s="174" t="str">
        <f>主抽数据!N35</f>
        <v/>
      </c>
      <c r="AC33" s="175" t="e">
        <f t="shared" si="6"/>
        <v>#VALUE!</v>
      </c>
      <c r="AE33" s="134" t="e">
        <f t="shared" si="7"/>
        <v>#VALUE!</v>
      </c>
      <c r="AF33" s="134" t="e">
        <f t="shared" si="8"/>
        <v>#VALUE!</v>
      </c>
      <c r="AG33" s="134" t="e">
        <f t="shared" si="9"/>
        <v>#VALUE!</v>
      </c>
      <c r="AH33" s="134" t="e">
        <f t="shared" si="10"/>
        <v>#VALUE!</v>
      </c>
    </row>
    <row r="34" ht="29.1" customHeight="1" spans="1:34">
      <c r="A34" s="206" t="e">
        <f t="shared" si="11"/>
        <v>#VALUE!</v>
      </c>
      <c r="B34" s="146">
        <f t="shared" si="12"/>
        <v>0.333333333333333</v>
      </c>
      <c r="C34" s="145" t="e">
        <f t="shared" si="14"/>
        <v>#VALUE!</v>
      </c>
      <c r="D34" s="146" t="str">
        <f t="shared" si="13"/>
        <v>白班</v>
      </c>
      <c r="E34" s="155">
        <f>'6烧主抽电耗'!E34</f>
        <v>2</v>
      </c>
      <c r="F34" s="155" t="str">
        <f>'6烧主抽电耗'!F34</f>
        <v>乙班</v>
      </c>
      <c r="G34" s="144" t="e">
        <f>SUMPRODUCT((_5shaozhuchou_month_day!$A$2:$A$899&gt;=C34)*(_5shaozhuchou_month_day!$A$2:$A$899&lt;C35),_5shaozhuchou_month_day!$Y$2:$Y$899)/8</f>
        <v>#VALUE!</v>
      </c>
      <c r="H34" s="144" t="e">
        <f t="shared" si="2"/>
        <v>#VALUE!</v>
      </c>
      <c r="I34" s="207">
        <f t="shared" si="15"/>
        <v>0</v>
      </c>
      <c r="J34" s="208" t="e">
        <f>SUMPRODUCT((主抽数据!$AU$5:$AU$97=$A34)*(主抽数据!$AV$5:$AV$97=$F34),主抽数据!$AH$5:$AH$97)</f>
        <v>#VALUE!</v>
      </c>
      <c r="K34" s="208" t="e">
        <f>SUMPRODUCT((主抽数据!$AU$5:$AU$97=$A34)*(主抽数据!$AV$5:$AV$97=$F34),主抽数据!$AI$5:$AI$97)</f>
        <v>#VALUE!</v>
      </c>
      <c r="L34" s="155" t="e">
        <f t="shared" si="3"/>
        <v>#VALUE!</v>
      </c>
      <c r="M34" s="155" t="e">
        <f>SUMPRODUCT((_5shaozhuchou_month_day!$A$2:$A$899&gt;=C34)*(_5shaozhuchou_month_day!$A$2:$A$899&lt;C35),_5shaozhuchou_month_day!$Z$2:$Z$899)</f>
        <v>#VALUE!</v>
      </c>
      <c r="N34" s="144" t="e">
        <f>M34*查询与汇总!$F$1</f>
        <v>#VALUE!</v>
      </c>
      <c r="O34" s="156" t="e">
        <f t="shared" si="4"/>
        <v>#VALUE!</v>
      </c>
      <c r="P34" s="155" t="e">
        <f>IF(G34=0,0,SUMPRODUCT((_5shaozhuchou_month_day!$A$2:$A$899&gt;=$C34)*(_5shaozhuchou_month_day!$A$2:$A$899&lt;$C35),_5shaozhuchou_month_day!T$2:T$899)/SUMPRODUCT((_5shaozhuchou_month_day!$A$2:$A$899&gt;=$C34)*(_5shaozhuchou_month_day!$A$2:$A$899&lt;$C35)*(_5shaozhuchou_month_day!T$2:T$899&gt;0)))</f>
        <v>#VALUE!</v>
      </c>
      <c r="Q34" s="157" t="e">
        <f>IF(G34=0,0,SUMPRODUCT((_5shaozhuchou_month_day!$A$2:$A$899&gt;=$C34)*(_5shaozhuchou_month_day!$A$2:$A$899&lt;$C35),_5shaozhuchou_month_day!U$2:U$899)/SUMPRODUCT((_5shaozhuchou_month_day!$A$2:$A$899&gt;=$C34)*(_5shaozhuchou_month_day!$A$2:$A$899&lt;$C35)*(_5shaozhuchou_month_day!U$2:U$899&lt;0)))</f>
        <v>#VALUE!</v>
      </c>
      <c r="R34" s="155" t="e">
        <f>IF(G34=0,0,SUMPRODUCT((_5shaozhuchou_month_day!$A$2:$A$899&gt;=$C34)*(_5shaozhuchou_month_day!$A$2:$A$899&lt;$C35),_5shaozhuchou_month_day!V$2:V$899)/SUMPRODUCT((_5shaozhuchou_month_day!$A$2:$A$899&gt;=$C34)*(_5shaozhuchou_month_day!$A$2:$A$899&lt;$C35)*(_5shaozhuchou_month_day!V$2:V$899&gt;0)))</f>
        <v>#VALUE!</v>
      </c>
      <c r="S34" s="157" t="e">
        <f>IF(G34=0,0,SUMPRODUCT((_5shaozhuchou_month_day!$A$2:$A$899&gt;=$C34)*(_5shaozhuchou_month_day!$A$2:$A$899&lt;$C35),_5shaozhuchou_month_day!W$2:W$899)/SUMPRODUCT((_5shaozhuchou_month_day!$A$2:$A$899&gt;=$C34)*(_5shaozhuchou_month_day!$A$2:$A$899&lt;$C35)*(_5shaozhuchou_month_day!W$2:W$899&lt;0)))</f>
        <v>#VALUE!</v>
      </c>
      <c r="T34" s="157" t="str">
        <f>主抽数据!K36</f>
        <v/>
      </c>
      <c r="U34" s="144" t="str">
        <f>主抽数据!L36</f>
        <v/>
      </c>
      <c r="V34" s="161" t="e">
        <f>查询与汇总!$J$1*M34</f>
        <v>#VALUE!</v>
      </c>
      <c r="W34" s="162" t="e">
        <f t="shared" si="5"/>
        <v>#VALUE!</v>
      </c>
      <c r="X34" s="164"/>
      <c r="Y34" s="177"/>
      <c r="Z34" s="176"/>
      <c r="AA34" s="173" t="str">
        <f>主抽数据!M36</f>
        <v/>
      </c>
      <c r="AB34" s="174" t="str">
        <f>主抽数据!N36</f>
        <v/>
      </c>
      <c r="AC34" s="175" t="e">
        <f t="shared" si="6"/>
        <v>#VALUE!</v>
      </c>
      <c r="AE34" s="134" t="e">
        <f t="shared" si="7"/>
        <v>#VALUE!</v>
      </c>
      <c r="AF34" s="134" t="e">
        <f t="shared" si="8"/>
        <v>#VALUE!</v>
      </c>
      <c r="AG34" s="134" t="e">
        <f t="shared" si="9"/>
        <v>#VALUE!</v>
      </c>
      <c r="AH34" s="134" t="e">
        <f t="shared" si="10"/>
        <v>#VALUE!</v>
      </c>
    </row>
    <row r="35" ht="30" customHeight="1" spans="1:34">
      <c r="A35" s="206" t="e">
        <f t="shared" si="11"/>
        <v>#VALUE!</v>
      </c>
      <c r="B35" s="146">
        <f t="shared" si="12"/>
        <v>0.666666666666667</v>
      </c>
      <c r="C35" s="145" t="e">
        <f t="shared" si="14"/>
        <v>#VALUE!</v>
      </c>
      <c r="D35" s="146" t="str">
        <f t="shared" si="13"/>
        <v>中班</v>
      </c>
      <c r="E35" s="155">
        <f>'6烧主抽电耗'!E35</f>
        <v>3</v>
      </c>
      <c r="F35" s="155" t="str">
        <f>'6烧主抽电耗'!F35</f>
        <v>丙班</v>
      </c>
      <c r="G35" s="144" t="e">
        <f>SUMPRODUCT((_5shaozhuchou_month_day!$A$2:$A$899&gt;=C35)*(_5shaozhuchou_month_day!$A$2:$A$899&lt;C36),_5shaozhuchou_month_day!$Y$2:$Y$899)/8</f>
        <v>#VALUE!</v>
      </c>
      <c r="H35" s="144" t="e">
        <f t="shared" si="2"/>
        <v>#VALUE!</v>
      </c>
      <c r="I35" s="207">
        <f t="shared" si="15"/>
        <v>0</v>
      </c>
      <c r="J35" s="208" t="e">
        <f>SUMPRODUCT((主抽数据!$AU$5:$AU$97=$A35)*(主抽数据!$AV$5:$AV$97=$F35),主抽数据!$AH$5:$AH$97)</f>
        <v>#VALUE!</v>
      </c>
      <c r="K35" s="208" t="e">
        <f>SUMPRODUCT((主抽数据!$AU$5:$AU$97=$A35)*(主抽数据!$AV$5:$AV$97=$F35),主抽数据!$AI$5:$AI$97)</f>
        <v>#VALUE!</v>
      </c>
      <c r="L35" s="155" t="e">
        <f t="shared" si="3"/>
        <v>#VALUE!</v>
      </c>
      <c r="M35" s="155" t="e">
        <f>SUMPRODUCT((_5shaozhuchou_month_day!$A$2:$A$899&gt;=C35)*(_5shaozhuchou_month_day!$A$2:$A$899&lt;C36),_5shaozhuchou_month_day!$Z$2:$Z$899)</f>
        <v>#VALUE!</v>
      </c>
      <c r="N35" s="144" t="e">
        <f>M35*查询与汇总!$F$1</f>
        <v>#VALUE!</v>
      </c>
      <c r="O35" s="156" t="e">
        <f t="shared" si="4"/>
        <v>#VALUE!</v>
      </c>
      <c r="P35" s="155" t="e">
        <f>IF(G35=0,0,SUMPRODUCT((_5shaozhuchou_month_day!$A$2:$A$899&gt;=$C35)*(_5shaozhuchou_month_day!$A$2:$A$899&lt;$C36),_5shaozhuchou_month_day!T$2:T$899)/SUMPRODUCT((_5shaozhuchou_month_day!$A$2:$A$899&gt;=$C35)*(_5shaozhuchou_month_day!$A$2:$A$899&lt;$C36)*(_5shaozhuchou_month_day!T$2:T$899&gt;0)))</f>
        <v>#VALUE!</v>
      </c>
      <c r="Q35" s="157" t="e">
        <f>IF(G35=0,0,SUMPRODUCT((_5shaozhuchou_month_day!$A$2:$A$899&gt;=$C35)*(_5shaozhuchou_month_day!$A$2:$A$899&lt;$C36),_5shaozhuchou_month_day!U$2:U$899)/SUMPRODUCT((_5shaozhuchou_month_day!$A$2:$A$899&gt;=$C35)*(_5shaozhuchou_month_day!$A$2:$A$899&lt;$C36)*(_5shaozhuchou_month_day!U$2:U$899&lt;0)))</f>
        <v>#VALUE!</v>
      </c>
      <c r="R35" s="155" t="e">
        <f>IF(G35=0,0,SUMPRODUCT((_5shaozhuchou_month_day!$A$2:$A$899&gt;=$C35)*(_5shaozhuchou_month_day!$A$2:$A$899&lt;$C36),_5shaozhuchou_month_day!V$2:V$899)/SUMPRODUCT((_5shaozhuchou_month_day!$A$2:$A$899&gt;=$C35)*(_5shaozhuchou_month_day!$A$2:$A$899&lt;$C36)*(_5shaozhuchou_month_day!V$2:V$899&gt;0)))</f>
        <v>#VALUE!</v>
      </c>
      <c r="S35" s="157" t="e">
        <f>IF(G35=0,0,SUMPRODUCT((_5shaozhuchou_month_day!$A$2:$A$899&gt;=$C35)*(_5shaozhuchou_month_day!$A$2:$A$899&lt;$C36),_5shaozhuchou_month_day!W$2:W$899)/SUMPRODUCT((_5shaozhuchou_month_day!$A$2:$A$899&gt;=$C35)*(_5shaozhuchou_month_day!$A$2:$A$899&lt;$C36)*(_5shaozhuchou_month_day!W$2:W$899&lt;0)))</f>
        <v>#VALUE!</v>
      </c>
      <c r="T35" s="157" t="str">
        <f>主抽数据!K37</f>
        <v/>
      </c>
      <c r="U35" s="144" t="str">
        <f>主抽数据!L37</f>
        <v/>
      </c>
      <c r="V35" s="161" t="e">
        <f>查询与汇总!$J$1*M35</f>
        <v>#VALUE!</v>
      </c>
      <c r="W35" s="162" t="e">
        <f t="shared" si="5"/>
        <v>#VALUE!</v>
      </c>
      <c r="X35" s="164"/>
      <c r="Y35" s="177"/>
      <c r="Z35" s="178"/>
      <c r="AA35" s="173" t="str">
        <f>主抽数据!M37</f>
        <v/>
      </c>
      <c r="AB35" s="174" t="str">
        <f>主抽数据!N37</f>
        <v/>
      </c>
      <c r="AC35" s="175" t="e">
        <f t="shared" si="6"/>
        <v>#VALUE!</v>
      </c>
      <c r="AE35" s="134" t="e">
        <f t="shared" si="7"/>
        <v>#VALUE!</v>
      </c>
      <c r="AF35" s="134" t="e">
        <f t="shared" si="8"/>
        <v>#VALUE!</v>
      </c>
      <c r="AG35" s="134" t="e">
        <f t="shared" si="9"/>
        <v>#VALUE!</v>
      </c>
      <c r="AH35" s="134" t="e">
        <f t="shared" si="10"/>
        <v>#VALUE!</v>
      </c>
    </row>
    <row r="36" customHeight="1" spans="1:34">
      <c r="A36" s="206" t="e">
        <f t="shared" si="11"/>
        <v>#VALUE!</v>
      </c>
      <c r="B36" s="146">
        <f t="shared" si="12"/>
        <v>0</v>
      </c>
      <c r="C36" s="145" t="e">
        <f t="shared" si="14"/>
        <v>#VALUE!</v>
      </c>
      <c r="D36" s="146" t="str">
        <f t="shared" si="13"/>
        <v>夜班</v>
      </c>
      <c r="E36" s="155">
        <f>'6烧主抽电耗'!E36</f>
        <v>4</v>
      </c>
      <c r="F36" s="155" t="str">
        <f>'6烧主抽电耗'!F36</f>
        <v>丁班</v>
      </c>
      <c r="G36" s="144" t="e">
        <f>SUMPRODUCT((_5shaozhuchou_month_day!$A$2:$A$899&gt;=C36)*(_5shaozhuchou_month_day!$A$2:$A$899&lt;C37),_5shaozhuchou_month_day!$Y$2:$Y$899)/8</f>
        <v>#VALUE!</v>
      </c>
      <c r="H36" s="144" t="e">
        <f t="shared" si="2"/>
        <v>#VALUE!</v>
      </c>
      <c r="I36" s="207">
        <f t="shared" si="15"/>
        <v>0</v>
      </c>
      <c r="J36" s="208" t="e">
        <f>SUMPRODUCT((主抽数据!$AU$5:$AU$97=$A36)*(主抽数据!$AV$5:$AV$97=$F36),主抽数据!$AH$5:$AH$97)</f>
        <v>#VALUE!</v>
      </c>
      <c r="K36" s="208" t="e">
        <f>SUMPRODUCT((主抽数据!$AU$5:$AU$97=$A36)*(主抽数据!$AV$5:$AV$97=$F36),主抽数据!$AI$5:$AI$97)</f>
        <v>#VALUE!</v>
      </c>
      <c r="L36" s="155" t="e">
        <f t="shared" ref="L36:L67" si="16">J36+K36</f>
        <v>#VALUE!</v>
      </c>
      <c r="M36" s="155" t="e">
        <f>SUMPRODUCT((_5shaozhuchou_month_day!$A$2:$A$899&gt;=C36)*(_5shaozhuchou_month_day!$A$2:$A$899&lt;C37),_5shaozhuchou_month_day!$Z$2:$Z$899)</f>
        <v>#VALUE!</v>
      </c>
      <c r="N36" s="144" t="e">
        <f>M36*查询与汇总!$F$1</f>
        <v>#VALUE!</v>
      </c>
      <c r="O36" s="156" t="e">
        <f t="shared" ref="O36:O67" si="17">IF(N36=0,0,L36/N36)</f>
        <v>#VALUE!</v>
      </c>
      <c r="P36" s="155" t="e">
        <f>IF(G36=0,0,SUMPRODUCT((_5shaozhuchou_month_day!$A$2:$A$899&gt;=$C36)*(_5shaozhuchou_month_day!$A$2:$A$899&lt;$C37),_5shaozhuchou_month_day!T$2:T$899)/SUMPRODUCT((_5shaozhuchou_month_day!$A$2:$A$899&gt;=$C36)*(_5shaozhuchou_month_day!$A$2:$A$899&lt;$C37)*(_5shaozhuchou_month_day!T$2:T$899&gt;0)))</f>
        <v>#VALUE!</v>
      </c>
      <c r="Q36" s="157" t="e">
        <f>IF(G36=0,0,SUMPRODUCT((_5shaozhuchou_month_day!$A$2:$A$899&gt;=$C36)*(_5shaozhuchou_month_day!$A$2:$A$899&lt;$C37),_5shaozhuchou_month_day!U$2:U$899)/SUMPRODUCT((_5shaozhuchou_month_day!$A$2:$A$899&gt;=$C36)*(_5shaozhuchou_month_day!$A$2:$A$899&lt;$C37)*(_5shaozhuchou_month_day!U$2:U$899&lt;0)))</f>
        <v>#VALUE!</v>
      </c>
      <c r="R36" s="155" t="e">
        <f>IF(G36=0,0,SUMPRODUCT((_5shaozhuchou_month_day!$A$2:$A$899&gt;=$C36)*(_5shaozhuchou_month_day!$A$2:$A$899&lt;$C37),_5shaozhuchou_month_day!V$2:V$899)/SUMPRODUCT((_5shaozhuchou_month_day!$A$2:$A$899&gt;=$C36)*(_5shaozhuchou_month_day!$A$2:$A$899&lt;$C37)*(_5shaozhuchou_month_day!V$2:V$899&gt;0)))</f>
        <v>#VALUE!</v>
      </c>
      <c r="S36" s="157" t="e">
        <f>IF(G36=0,0,SUMPRODUCT((_5shaozhuchou_month_day!$A$2:$A$899&gt;=$C36)*(_5shaozhuchou_month_day!$A$2:$A$899&lt;$C37),_5shaozhuchou_month_day!W$2:W$899)/SUMPRODUCT((_5shaozhuchou_month_day!$A$2:$A$899&gt;=$C36)*(_5shaozhuchou_month_day!$A$2:$A$899&lt;$C37)*(_5shaozhuchou_month_day!W$2:W$899&lt;0)))</f>
        <v>#VALUE!</v>
      </c>
      <c r="T36" s="157" t="str">
        <f>主抽数据!K38</f>
        <v/>
      </c>
      <c r="U36" s="144" t="str">
        <f>主抽数据!L38</f>
        <v/>
      </c>
      <c r="V36" s="161" t="e">
        <f>查询与汇总!$J$1*M36</f>
        <v>#VALUE!</v>
      </c>
      <c r="W36" s="162" t="e">
        <f t="shared" ref="W36:W67" si="18">L36-V36</f>
        <v>#VALUE!</v>
      </c>
      <c r="X36" s="164"/>
      <c r="Y36" s="177"/>
      <c r="Z36" s="176"/>
      <c r="AA36" s="173" t="str">
        <f>主抽数据!M38</f>
        <v/>
      </c>
      <c r="AB36" s="174" t="str">
        <f>主抽数据!N38</f>
        <v/>
      </c>
      <c r="AC36" s="175" t="e">
        <f>IF(V36=-W36,0,W36*0.65/10000)</f>
        <v>#VALUE!</v>
      </c>
      <c r="AE36" s="134" t="e">
        <f t="shared" ref="AE36:AE67" si="19">AA36/10</f>
        <v>#VALUE!</v>
      </c>
      <c r="AF36" s="134" t="e">
        <f t="shared" ref="AF36:AF67" si="20">AB36/10</f>
        <v>#VALUE!</v>
      </c>
      <c r="AG36" s="134" t="e">
        <f t="shared" si="9"/>
        <v>#VALUE!</v>
      </c>
      <c r="AH36" s="134" t="e">
        <f t="shared" si="10"/>
        <v>#VALUE!</v>
      </c>
    </row>
    <row r="37" customHeight="1" spans="1:34">
      <c r="A37" s="206" t="e">
        <f t="shared" si="11"/>
        <v>#VALUE!</v>
      </c>
      <c r="B37" s="146">
        <f t="shared" si="12"/>
        <v>0.333333333333333</v>
      </c>
      <c r="C37" s="145" t="e">
        <f t="shared" si="14"/>
        <v>#VALUE!</v>
      </c>
      <c r="D37" s="146" t="str">
        <f t="shared" si="13"/>
        <v>白班</v>
      </c>
      <c r="E37" s="155">
        <f>'6烧主抽电耗'!E37</f>
        <v>1</v>
      </c>
      <c r="F37" s="155" t="str">
        <f>'6烧主抽电耗'!F37</f>
        <v>甲班</v>
      </c>
      <c r="G37" s="144" t="e">
        <f>SUMPRODUCT((_5shaozhuchou_month_day!$A$2:$A$899&gt;=C37)*(_5shaozhuchou_month_day!$A$2:$A$899&lt;C38),_5shaozhuchou_month_day!$Y$2:$Y$899)/8</f>
        <v>#VALUE!</v>
      </c>
      <c r="H37" s="144" t="e">
        <f t="shared" si="2"/>
        <v>#VALUE!</v>
      </c>
      <c r="I37" s="207">
        <f t="shared" si="15"/>
        <v>0</v>
      </c>
      <c r="J37" s="208" t="e">
        <f>SUMPRODUCT((主抽数据!$AU$5:$AU$97=$A37)*(主抽数据!$AV$5:$AV$97=$F37),主抽数据!$AH$5:$AH$97)</f>
        <v>#VALUE!</v>
      </c>
      <c r="K37" s="208" t="e">
        <f>SUMPRODUCT((主抽数据!$AU$5:$AU$97=$A37)*(主抽数据!$AV$5:$AV$97=$F37),主抽数据!$AI$5:$AI$97)</f>
        <v>#VALUE!</v>
      </c>
      <c r="L37" s="155" t="e">
        <f t="shared" si="16"/>
        <v>#VALUE!</v>
      </c>
      <c r="M37" s="155" t="e">
        <f>SUMPRODUCT((_5shaozhuchou_month_day!$A$2:$A$899&gt;=C37)*(_5shaozhuchou_month_day!$A$2:$A$899&lt;C38),_5shaozhuchou_month_day!$Z$2:$Z$899)</f>
        <v>#VALUE!</v>
      </c>
      <c r="N37" s="144" t="e">
        <f>M37*查询与汇总!$F$1</f>
        <v>#VALUE!</v>
      </c>
      <c r="O37" s="156" t="e">
        <f t="shared" si="17"/>
        <v>#VALUE!</v>
      </c>
      <c r="P37" s="155" t="e">
        <f>IF(G37=0,0,SUMPRODUCT((_5shaozhuchou_month_day!$A$2:$A$899&gt;=$C37)*(_5shaozhuchou_month_day!$A$2:$A$899&lt;$C38),_5shaozhuchou_month_day!T$2:T$899)/SUMPRODUCT((_5shaozhuchou_month_day!$A$2:$A$899&gt;=$C37)*(_5shaozhuchou_month_day!$A$2:$A$899&lt;$C38)*(_5shaozhuchou_month_day!T$2:T$899&gt;0)))</f>
        <v>#VALUE!</v>
      </c>
      <c r="Q37" s="157" t="e">
        <f>IF(G37=0,0,SUMPRODUCT((_5shaozhuchou_month_day!$A$2:$A$899&gt;=$C37)*(_5shaozhuchou_month_day!$A$2:$A$899&lt;$C38),_5shaozhuchou_month_day!U$2:U$899)/SUMPRODUCT((_5shaozhuchou_month_day!$A$2:$A$899&gt;=$C37)*(_5shaozhuchou_month_day!$A$2:$A$899&lt;$C38)*(_5shaozhuchou_month_day!U$2:U$899&lt;0)))</f>
        <v>#VALUE!</v>
      </c>
      <c r="R37" s="155" t="e">
        <f>IF(G37=0,0,SUMPRODUCT((_5shaozhuchou_month_day!$A$2:$A$899&gt;=$C37)*(_5shaozhuchou_month_day!$A$2:$A$899&lt;$C38),_5shaozhuchou_month_day!V$2:V$899)/SUMPRODUCT((_5shaozhuchou_month_day!$A$2:$A$899&gt;=$C37)*(_5shaozhuchou_month_day!$A$2:$A$899&lt;$C38)*(_5shaozhuchou_month_day!V$2:V$899&gt;0)))</f>
        <v>#VALUE!</v>
      </c>
      <c r="S37" s="157" t="e">
        <f>IF(G37=0,0,SUMPRODUCT((_5shaozhuchou_month_day!$A$2:$A$899&gt;=$C37)*(_5shaozhuchou_month_day!$A$2:$A$899&lt;$C38),_5shaozhuchou_month_day!W$2:W$899)/SUMPRODUCT((_5shaozhuchou_month_day!$A$2:$A$899&gt;=$C37)*(_5shaozhuchou_month_day!$A$2:$A$899&lt;$C38)*(_5shaozhuchou_month_day!W$2:W$899&lt;0)))</f>
        <v>#VALUE!</v>
      </c>
      <c r="T37" s="157" t="str">
        <f>主抽数据!K39</f>
        <v/>
      </c>
      <c r="U37" s="144" t="str">
        <f>主抽数据!L39</f>
        <v/>
      </c>
      <c r="V37" s="161" t="e">
        <f>查询与汇总!$J$1*M37</f>
        <v>#VALUE!</v>
      </c>
      <c r="W37" s="162" t="e">
        <f t="shared" si="18"/>
        <v>#VALUE!</v>
      </c>
      <c r="X37" s="164"/>
      <c r="Y37" s="177"/>
      <c r="Z37" s="176"/>
      <c r="AA37" s="173" t="str">
        <f>主抽数据!M39</f>
        <v/>
      </c>
      <c r="AB37" s="174" t="str">
        <f>主抽数据!N39</f>
        <v/>
      </c>
      <c r="AC37" s="175" t="e">
        <f t="shared" ref="AC37:AC68" si="21">IF(V37=-W37,0,W37*0.65/10000)</f>
        <v>#VALUE!</v>
      </c>
      <c r="AE37" s="134" t="e">
        <f t="shared" si="19"/>
        <v>#VALUE!</v>
      </c>
      <c r="AF37" s="134" t="e">
        <f t="shared" si="20"/>
        <v>#VALUE!</v>
      </c>
      <c r="AG37" s="134" t="e">
        <f t="shared" si="9"/>
        <v>#VALUE!</v>
      </c>
      <c r="AH37" s="134" t="e">
        <f t="shared" si="10"/>
        <v>#VALUE!</v>
      </c>
    </row>
    <row r="38" customHeight="1" spans="1:34">
      <c r="A38" s="206" t="e">
        <f t="shared" si="11"/>
        <v>#VALUE!</v>
      </c>
      <c r="B38" s="146">
        <f t="shared" si="12"/>
        <v>0.666666666666667</v>
      </c>
      <c r="C38" s="145" t="e">
        <f t="shared" si="14"/>
        <v>#VALUE!</v>
      </c>
      <c r="D38" s="146" t="str">
        <f t="shared" si="13"/>
        <v>中班</v>
      </c>
      <c r="E38" s="155">
        <f>'6烧主抽电耗'!E38</f>
        <v>2</v>
      </c>
      <c r="F38" s="155" t="str">
        <f>'6烧主抽电耗'!F38</f>
        <v>乙班</v>
      </c>
      <c r="G38" s="144" t="e">
        <f>SUMPRODUCT((_5shaozhuchou_month_day!$A$2:$A$899&gt;=C38)*(_5shaozhuchou_month_day!$A$2:$A$899&lt;C39),_5shaozhuchou_month_day!$Y$2:$Y$899)/8</f>
        <v>#VALUE!</v>
      </c>
      <c r="H38" s="144" t="e">
        <f t="shared" si="2"/>
        <v>#VALUE!</v>
      </c>
      <c r="I38" s="207">
        <f t="shared" si="15"/>
        <v>0</v>
      </c>
      <c r="J38" s="208" t="e">
        <f>SUMPRODUCT((主抽数据!$AU$5:$AU$97=$A38)*(主抽数据!$AV$5:$AV$97=$F38),主抽数据!$AH$5:$AH$97)</f>
        <v>#VALUE!</v>
      </c>
      <c r="K38" s="208" t="e">
        <f>SUMPRODUCT((主抽数据!$AU$5:$AU$97=$A38)*(主抽数据!$AV$5:$AV$97=$F38),主抽数据!$AI$5:$AI$97)</f>
        <v>#VALUE!</v>
      </c>
      <c r="L38" s="155" t="e">
        <f t="shared" si="16"/>
        <v>#VALUE!</v>
      </c>
      <c r="M38" s="155" t="e">
        <f>SUMPRODUCT((_5shaozhuchou_month_day!$A$2:$A$899&gt;=C38)*(_5shaozhuchou_month_day!$A$2:$A$899&lt;C39),_5shaozhuchou_month_day!$Z$2:$Z$899)</f>
        <v>#VALUE!</v>
      </c>
      <c r="N38" s="144" t="e">
        <f>M38*查询与汇总!$F$1</f>
        <v>#VALUE!</v>
      </c>
      <c r="O38" s="156" t="e">
        <f t="shared" si="17"/>
        <v>#VALUE!</v>
      </c>
      <c r="P38" s="155" t="e">
        <f>IF(G38=0,0,SUMPRODUCT((_5shaozhuchou_month_day!$A$2:$A$899&gt;=$C38)*(_5shaozhuchou_month_day!$A$2:$A$899&lt;$C39),_5shaozhuchou_month_day!T$2:T$899)/SUMPRODUCT((_5shaozhuchou_month_day!$A$2:$A$899&gt;=$C38)*(_5shaozhuchou_month_day!$A$2:$A$899&lt;$C39)*(_5shaozhuchou_month_day!T$2:T$899&gt;0)))</f>
        <v>#VALUE!</v>
      </c>
      <c r="Q38" s="157" t="e">
        <f>IF(G38=0,0,SUMPRODUCT((_5shaozhuchou_month_day!$A$2:$A$899&gt;=$C38)*(_5shaozhuchou_month_day!$A$2:$A$899&lt;$C39),_5shaozhuchou_month_day!U$2:U$899)/SUMPRODUCT((_5shaozhuchou_month_day!$A$2:$A$899&gt;=$C38)*(_5shaozhuchou_month_day!$A$2:$A$899&lt;$C39)*(_5shaozhuchou_month_day!U$2:U$899&lt;0)))</f>
        <v>#VALUE!</v>
      </c>
      <c r="R38" s="155" t="e">
        <f>IF(G38=0,0,SUMPRODUCT((_5shaozhuchou_month_day!$A$2:$A$899&gt;=$C38)*(_5shaozhuchou_month_day!$A$2:$A$899&lt;$C39),_5shaozhuchou_month_day!V$2:V$899)/SUMPRODUCT((_5shaozhuchou_month_day!$A$2:$A$899&gt;=$C38)*(_5shaozhuchou_month_day!$A$2:$A$899&lt;$C39)*(_5shaozhuchou_month_day!V$2:V$899&gt;0)))</f>
        <v>#VALUE!</v>
      </c>
      <c r="S38" s="157" t="e">
        <f>IF(G38=0,0,SUMPRODUCT((_5shaozhuchou_month_day!$A$2:$A$899&gt;=$C38)*(_5shaozhuchou_month_day!$A$2:$A$899&lt;$C39),_5shaozhuchou_month_day!W$2:W$899)/SUMPRODUCT((_5shaozhuchou_month_day!$A$2:$A$899&gt;=$C38)*(_5shaozhuchou_month_day!$A$2:$A$899&lt;$C39)*(_5shaozhuchou_month_day!W$2:W$899&lt;0)))</f>
        <v>#VALUE!</v>
      </c>
      <c r="T38" s="157" t="str">
        <f>主抽数据!K40</f>
        <v/>
      </c>
      <c r="U38" s="144" t="str">
        <f>主抽数据!L40</f>
        <v/>
      </c>
      <c r="V38" s="161" t="e">
        <f>查询与汇总!$J$1*M38</f>
        <v>#VALUE!</v>
      </c>
      <c r="W38" s="162" t="e">
        <f t="shared" si="18"/>
        <v>#VALUE!</v>
      </c>
      <c r="X38" s="164"/>
      <c r="Y38" s="177"/>
      <c r="Z38" s="176"/>
      <c r="AA38" s="173" t="str">
        <f>主抽数据!M40</f>
        <v/>
      </c>
      <c r="AB38" s="174" t="str">
        <f>主抽数据!N40</f>
        <v/>
      </c>
      <c r="AC38" s="175" t="e">
        <f t="shared" si="21"/>
        <v>#VALUE!</v>
      </c>
      <c r="AE38" s="134" t="e">
        <f t="shared" si="19"/>
        <v>#VALUE!</v>
      </c>
      <c r="AF38" s="134" t="e">
        <f t="shared" si="20"/>
        <v>#VALUE!</v>
      </c>
      <c r="AG38" s="134" t="e">
        <f t="shared" si="9"/>
        <v>#VALUE!</v>
      </c>
      <c r="AH38" s="134" t="e">
        <f t="shared" si="10"/>
        <v>#VALUE!</v>
      </c>
    </row>
    <row r="39" customHeight="1" spans="1:34">
      <c r="A39" s="206" t="e">
        <f t="shared" si="11"/>
        <v>#VALUE!</v>
      </c>
      <c r="B39" s="146">
        <f t="shared" si="12"/>
        <v>0</v>
      </c>
      <c r="C39" s="145" t="e">
        <f t="shared" si="14"/>
        <v>#VALUE!</v>
      </c>
      <c r="D39" s="146" t="str">
        <f t="shared" si="13"/>
        <v>夜班</v>
      </c>
      <c r="E39" s="155">
        <f>'6烧主抽电耗'!E39</f>
        <v>4</v>
      </c>
      <c r="F39" s="155" t="str">
        <f>'6烧主抽电耗'!F39</f>
        <v>丁班</v>
      </c>
      <c r="G39" s="144" t="e">
        <f>SUMPRODUCT((_5shaozhuchou_month_day!$A$2:$A$899&gt;=C39)*(_5shaozhuchou_month_day!$A$2:$A$899&lt;C40),_5shaozhuchou_month_day!$Y$2:$Y$899)/8</f>
        <v>#VALUE!</v>
      </c>
      <c r="H39" s="144" t="e">
        <f t="shared" si="2"/>
        <v>#VALUE!</v>
      </c>
      <c r="I39" s="207">
        <f t="shared" si="15"/>
        <v>0</v>
      </c>
      <c r="J39" s="208" t="e">
        <f>SUMPRODUCT((主抽数据!$AU$5:$AU$97=$A39)*(主抽数据!$AV$5:$AV$97=$F39),主抽数据!$AH$5:$AH$97)</f>
        <v>#VALUE!</v>
      </c>
      <c r="K39" s="208" t="e">
        <f>SUMPRODUCT((主抽数据!$AU$5:$AU$97=$A39)*(主抽数据!$AV$5:$AV$97=$F39),主抽数据!$AI$5:$AI$97)</f>
        <v>#VALUE!</v>
      </c>
      <c r="L39" s="155" t="e">
        <f t="shared" si="16"/>
        <v>#VALUE!</v>
      </c>
      <c r="M39" s="155" t="e">
        <f>SUMPRODUCT((_5shaozhuchou_month_day!$A$2:$A$899&gt;=C39)*(_5shaozhuchou_month_day!$A$2:$A$899&lt;C40),_5shaozhuchou_month_day!$Z$2:$Z$899)</f>
        <v>#VALUE!</v>
      </c>
      <c r="N39" s="144" t="e">
        <f>M39*查询与汇总!$F$1</f>
        <v>#VALUE!</v>
      </c>
      <c r="O39" s="156" t="e">
        <f t="shared" si="17"/>
        <v>#VALUE!</v>
      </c>
      <c r="P39" s="155" t="e">
        <f>IF(G39=0,0,SUMPRODUCT((_5shaozhuchou_month_day!$A$2:$A$899&gt;=$C39)*(_5shaozhuchou_month_day!$A$2:$A$899&lt;$C40),_5shaozhuchou_month_day!T$2:T$899)/SUMPRODUCT((_5shaozhuchou_month_day!$A$2:$A$899&gt;=$C39)*(_5shaozhuchou_month_day!$A$2:$A$899&lt;$C40)*(_5shaozhuchou_month_day!T$2:T$899&gt;0)))</f>
        <v>#VALUE!</v>
      </c>
      <c r="Q39" s="157" t="e">
        <f>IF(G39=0,0,SUMPRODUCT((_5shaozhuchou_month_day!$A$2:$A$899&gt;=$C39)*(_5shaozhuchou_month_day!$A$2:$A$899&lt;$C40),_5shaozhuchou_month_day!U$2:U$899)/SUMPRODUCT((_5shaozhuchou_month_day!$A$2:$A$899&gt;=$C39)*(_5shaozhuchou_month_day!$A$2:$A$899&lt;$C40)*(_5shaozhuchou_month_day!U$2:U$899&lt;0)))</f>
        <v>#VALUE!</v>
      </c>
      <c r="R39" s="155" t="e">
        <f>IF(G39=0,0,SUMPRODUCT((_5shaozhuchou_month_day!$A$2:$A$899&gt;=$C39)*(_5shaozhuchou_month_day!$A$2:$A$899&lt;$C40),_5shaozhuchou_month_day!V$2:V$899)/SUMPRODUCT((_5shaozhuchou_month_day!$A$2:$A$899&gt;=$C39)*(_5shaozhuchou_month_day!$A$2:$A$899&lt;$C40)*(_5shaozhuchou_month_day!V$2:V$899&gt;0)))</f>
        <v>#VALUE!</v>
      </c>
      <c r="S39" s="157" t="e">
        <f>IF(G39=0,0,SUMPRODUCT((_5shaozhuchou_month_day!$A$2:$A$899&gt;=$C39)*(_5shaozhuchou_month_day!$A$2:$A$899&lt;$C40),_5shaozhuchou_month_day!W$2:W$899)/SUMPRODUCT((_5shaozhuchou_month_day!$A$2:$A$899&gt;=$C39)*(_5shaozhuchou_month_day!$A$2:$A$899&lt;$C40)*(_5shaozhuchou_month_day!W$2:W$899&lt;0)))</f>
        <v>#VALUE!</v>
      </c>
      <c r="T39" s="157" t="str">
        <f>主抽数据!K41</f>
        <v/>
      </c>
      <c r="U39" s="144" t="str">
        <f>主抽数据!L41</f>
        <v/>
      </c>
      <c r="V39" s="161" t="e">
        <f>查询与汇总!$J$1*M39</f>
        <v>#VALUE!</v>
      </c>
      <c r="W39" s="162" t="e">
        <f t="shared" si="18"/>
        <v>#VALUE!</v>
      </c>
      <c r="X39" s="164"/>
      <c r="Y39" s="177"/>
      <c r="Z39" s="176"/>
      <c r="AA39" s="173" t="str">
        <f>主抽数据!M41</f>
        <v/>
      </c>
      <c r="AB39" s="174" t="str">
        <f>主抽数据!N41</f>
        <v/>
      </c>
      <c r="AC39" s="175" t="e">
        <f t="shared" si="21"/>
        <v>#VALUE!</v>
      </c>
      <c r="AE39" s="134" t="e">
        <f t="shared" si="19"/>
        <v>#VALUE!</v>
      </c>
      <c r="AF39" s="134" t="e">
        <f t="shared" si="20"/>
        <v>#VALUE!</v>
      </c>
      <c r="AG39" s="134" t="e">
        <f t="shared" si="9"/>
        <v>#VALUE!</v>
      </c>
      <c r="AH39" s="134" t="e">
        <f t="shared" si="10"/>
        <v>#VALUE!</v>
      </c>
    </row>
    <row r="40" ht="30" customHeight="1" spans="1:34">
      <c r="A40" s="206" t="e">
        <f t="shared" si="11"/>
        <v>#VALUE!</v>
      </c>
      <c r="B40" s="146">
        <f t="shared" si="12"/>
        <v>0.333333333333333</v>
      </c>
      <c r="C40" s="145" t="e">
        <f t="shared" si="14"/>
        <v>#VALUE!</v>
      </c>
      <c r="D40" s="146" t="str">
        <f t="shared" si="13"/>
        <v>白班</v>
      </c>
      <c r="E40" s="155">
        <f>'6烧主抽电耗'!E40</f>
        <v>1</v>
      </c>
      <c r="F40" s="155" t="str">
        <f>'6烧主抽电耗'!F40</f>
        <v>甲班</v>
      </c>
      <c r="G40" s="144" t="e">
        <f>SUMPRODUCT((_5shaozhuchou_month_day!$A$2:$A$899&gt;=C40)*(_5shaozhuchou_month_day!$A$2:$A$899&lt;C41),_5shaozhuchou_month_day!$Y$2:$Y$899)/8</f>
        <v>#VALUE!</v>
      </c>
      <c r="H40" s="144" t="e">
        <f t="shared" si="2"/>
        <v>#VALUE!</v>
      </c>
      <c r="I40" s="207">
        <f t="shared" si="15"/>
        <v>0</v>
      </c>
      <c r="J40" s="208" t="e">
        <f>SUMPRODUCT((主抽数据!$AU$5:$AU$97=$A40)*(主抽数据!$AV$5:$AV$97=$F40),主抽数据!$AH$5:$AH$97)</f>
        <v>#VALUE!</v>
      </c>
      <c r="K40" s="208" t="e">
        <f>SUMPRODUCT((主抽数据!$AU$5:$AU$97=$A40)*(主抽数据!$AV$5:$AV$97=$F40),主抽数据!$AI$5:$AI$97)</f>
        <v>#VALUE!</v>
      </c>
      <c r="L40" s="155" t="e">
        <f t="shared" si="16"/>
        <v>#VALUE!</v>
      </c>
      <c r="M40" s="155" t="e">
        <f>SUMPRODUCT((_5shaozhuchou_month_day!$A$2:$A$899&gt;=C40)*(_5shaozhuchou_month_day!$A$2:$A$899&lt;C41),_5shaozhuchou_month_day!$Z$2:$Z$899)</f>
        <v>#VALUE!</v>
      </c>
      <c r="N40" s="144" t="e">
        <f>M40*查询与汇总!$F$1</f>
        <v>#VALUE!</v>
      </c>
      <c r="O40" s="156" t="e">
        <f t="shared" si="17"/>
        <v>#VALUE!</v>
      </c>
      <c r="P40" s="155" t="e">
        <f>IF(G40=0,0,SUMPRODUCT((_5shaozhuchou_month_day!$A$2:$A$899&gt;=$C40)*(_5shaozhuchou_month_day!$A$2:$A$899&lt;$C41),_5shaozhuchou_month_day!T$2:T$899)/SUMPRODUCT((_5shaozhuchou_month_day!$A$2:$A$899&gt;=$C40)*(_5shaozhuchou_month_day!$A$2:$A$899&lt;$C41)*(_5shaozhuchou_month_day!T$2:T$899&gt;0)))</f>
        <v>#VALUE!</v>
      </c>
      <c r="Q40" s="157" t="e">
        <f>IF(G40=0,0,SUMPRODUCT((_5shaozhuchou_month_day!$A$2:$A$899&gt;=$C40)*(_5shaozhuchou_month_day!$A$2:$A$899&lt;$C41),_5shaozhuchou_month_day!U$2:U$899)/SUMPRODUCT((_5shaozhuchou_month_day!$A$2:$A$899&gt;=$C40)*(_5shaozhuchou_month_day!$A$2:$A$899&lt;$C41)*(_5shaozhuchou_month_day!U$2:U$899&lt;0)))</f>
        <v>#VALUE!</v>
      </c>
      <c r="R40" s="155" t="e">
        <f>IF(G40=0,0,SUMPRODUCT((_5shaozhuchou_month_day!$A$2:$A$899&gt;=$C40)*(_5shaozhuchou_month_day!$A$2:$A$899&lt;$C41),_5shaozhuchou_month_day!V$2:V$899)/SUMPRODUCT((_5shaozhuchou_month_day!$A$2:$A$899&gt;=$C40)*(_5shaozhuchou_month_day!$A$2:$A$899&lt;$C41)*(_5shaozhuchou_month_day!V$2:V$899&gt;0)))</f>
        <v>#VALUE!</v>
      </c>
      <c r="S40" s="157" t="e">
        <f>IF(G40=0,0,SUMPRODUCT((_5shaozhuchou_month_day!$A$2:$A$899&gt;=$C40)*(_5shaozhuchou_month_day!$A$2:$A$899&lt;$C41),_5shaozhuchou_month_day!W$2:W$899)/SUMPRODUCT((_5shaozhuchou_month_day!$A$2:$A$899&gt;=$C40)*(_5shaozhuchou_month_day!$A$2:$A$899&lt;$C41)*(_5shaozhuchou_month_day!W$2:W$899&lt;0)))</f>
        <v>#VALUE!</v>
      </c>
      <c r="T40" s="157" t="str">
        <f>主抽数据!K42</f>
        <v/>
      </c>
      <c r="U40" s="144" t="str">
        <f>主抽数据!L42</f>
        <v/>
      </c>
      <c r="V40" s="161" t="e">
        <f>查询与汇总!$J$1*M40</f>
        <v>#VALUE!</v>
      </c>
      <c r="W40" s="162" t="e">
        <f t="shared" si="18"/>
        <v>#VALUE!</v>
      </c>
      <c r="X40" s="164"/>
      <c r="Y40" s="177"/>
      <c r="Z40" s="176"/>
      <c r="AA40" s="173" t="str">
        <f>主抽数据!M42</f>
        <v/>
      </c>
      <c r="AB40" s="174" t="str">
        <f>主抽数据!N42</f>
        <v/>
      </c>
      <c r="AC40" s="175" t="e">
        <f t="shared" si="21"/>
        <v>#VALUE!</v>
      </c>
      <c r="AE40" s="134" t="e">
        <f t="shared" si="19"/>
        <v>#VALUE!</v>
      </c>
      <c r="AF40" s="134" t="e">
        <f t="shared" si="20"/>
        <v>#VALUE!</v>
      </c>
      <c r="AG40" s="134" t="e">
        <f t="shared" si="9"/>
        <v>#VALUE!</v>
      </c>
      <c r="AH40" s="134" t="e">
        <f t="shared" si="10"/>
        <v>#VALUE!</v>
      </c>
    </row>
    <row r="41" ht="15.75" customHeight="1" spans="1:34">
      <c r="A41" s="206" t="e">
        <f t="shared" si="11"/>
        <v>#VALUE!</v>
      </c>
      <c r="B41" s="146">
        <f t="shared" si="12"/>
        <v>0.666666666666667</v>
      </c>
      <c r="C41" s="145" t="e">
        <f t="shared" si="14"/>
        <v>#VALUE!</v>
      </c>
      <c r="D41" s="146" t="str">
        <f t="shared" si="13"/>
        <v>中班</v>
      </c>
      <c r="E41" s="155">
        <f>'6烧主抽电耗'!E41</f>
        <v>2</v>
      </c>
      <c r="F41" s="155" t="str">
        <f>'6烧主抽电耗'!F41</f>
        <v>乙班</v>
      </c>
      <c r="G41" s="144" t="e">
        <f>SUMPRODUCT((_5shaozhuchou_month_day!$A$2:$A$899&gt;=C41)*(_5shaozhuchou_month_day!$A$2:$A$899&lt;C42),_5shaozhuchou_month_day!$Y$2:$Y$899)/8</f>
        <v>#VALUE!</v>
      </c>
      <c r="H41" s="144" t="e">
        <f t="shared" si="2"/>
        <v>#VALUE!</v>
      </c>
      <c r="I41" s="207">
        <f t="shared" si="15"/>
        <v>0</v>
      </c>
      <c r="J41" s="208" t="e">
        <f>SUMPRODUCT((主抽数据!$AU$5:$AU$97=$A41)*(主抽数据!$AV$5:$AV$97=$F41),主抽数据!$AH$5:$AH$97)</f>
        <v>#VALUE!</v>
      </c>
      <c r="K41" s="208" t="e">
        <f>SUMPRODUCT((主抽数据!$AU$5:$AU$97=$A41)*(主抽数据!$AV$5:$AV$97=$F41),主抽数据!$AI$5:$AI$97)</f>
        <v>#VALUE!</v>
      </c>
      <c r="L41" s="155" t="e">
        <f t="shared" si="16"/>
        <v>#VALUE!</v>
      </c>
      <c r="M41" s="155" t="e">
        <f>SUMPRODUCT((_5shaozhuchou_month_day!$A$2:$A$899&gt;=C41)*(_5shaozhuchou_month_day!$A$2:$A$899&lt;C42),_5shaozhuchou_month_day!$Z$2:$Z$899)</f>
        <v>#VALUE!</v>
      </c>
      <c r="N41" s="144" t="e">
        <f>M41*查询与汇总!$F$1</f>
        <v>#VALUE!</v>
      </c>
      <c r="O41" s="156" t="e">
        <f t="shared" si="17"/>
        <v>#VALUE!</v>
      </c>
      <c r="P41" s="155" t="e">
        <f>IF(G41=0,0,SUMPRODUCT((_5shaozhuchou_month_day!$A$2:$A$899&gt;=$C41)*(_5shaozhuchou_month_day!$A$2:$A$899&lt;$C42),_5shaozhuchou_month_day!T$2:T$899)/SUMPRODUCT((_5shaozhuchou_month_day!$A$2:$A$899&gt;=$C41)*(_5shaozhuchou_month_day!$A$2:$A$899&lt;$C42)*(_5shaozhuchou_month_day!T$2:T$899&gt;0)))</f>
        <v>#VALUE!</v>
      </c>
      <c r="Q41" s="157" t="e">
        <f>IF(G41=0,0,SUMPRODUCT((_5shaozhuchou_month_day!$A$2:$A$899&gt;=$C41)*(_5shaozhuchou_month_day!$A$2:$A$899&lt;$C42),_5shaozhuchou_month_day!U$2:U$899)/SUMPRODUCT((_5shaozhuchou_month_day!$A$2:$A$899&gt;=$C41)*(_5shaozhuchou_month_day!$A$2:$A$899&lt;$C42)*(_5shaozhuchou_month_day!U$2:U$899&lt;0)))</f>
        <v>#VALUE!</v>
      </c>
      <c r="R41" s="155" t="e">
        <f>IF(G41=0,0,SUMPRODUCT((_5shaozhuchou_month_day!$A$2:$A$899&gt;=$C41)*(_5shaozhuchou_month_day!$A$2:$A$899&lt;$C42),_5shaozhuchou_month_day!V$2:V$899)/SUMPRODUCT((_5shaozhuchou_month_day!$A$2:$A$899&gt;=$C41)*(_5shaozhuchou_month_day!$A$2:$A$899&lt;$C42)*(_5shaozhuchou_month_day!V$2:V$899&gt;0)))</f>
        <v>#VALUE!</v>
      </c>
      <c r="S41" s="157" t="e">
        <f>IF(G41=0,0,SUMPRODUCT((_5shaozhuchou_month_day!$A$2:$A$899&gt;=$C41)*(_5shaozhuchou_month_day!$A$2:$A$899&lt;$C42),_5shaozhuchou_month_day!W$2:W$899)/SUMPRODUCT((_5shaozhuchou_month_day!$A$2:$A$899&gt;=$C41)*(_5shaozhuchou_month_day!$A$2:$A$899&lt;$C42)*(_5shaozhuchou_month_day!W$2:W$899&lt;0)))</f>
        <v>#VALUE!</v>
      </c>
      <c r="T41" s="157" t="str">
        <f>主抽数据!K43</f>
        <v/>
      </c>
      <c r="U41" s="144" t="str">
        <f>主抽数据!L43</f>
        <v/>
      </c>
      <c r="V41" s="161" t="e">
        <f>查询与汇总!$J$1*M41</f>
        <v>#VALUE!</v>
      </c>
      <c r="W41" s="162" t="e">
        <f t="shared" si="18"/>
        <v>#VALUE!</v>
      </c>
      <c r="X41" s="164"/>
      <c r="Y41" s="177"/>
      <c r="Z41" s="178"/>
      <c r="AA41" s="173" t="str">
        <f>主抽数据!M43</f>
        <v/>
      </c>
      <c r="AB41" s="174" t="str">
        <f>主抽数据!N43</f>
        <v/>
      </c>
      <c r="AC41" s="175" t="e">
        <f t="shared" si="21"/>
        <v>#VALUE!</v>
      </c>
      <c r="AE41" s="134" t="e">
        <f t="shared" si="19"/>
        <v>#VALUE!</v>
      </c>
      <c r="AF41" s="134" t="e">
        <f t="shared" si="20"/>
        <v>#VALUE!</v>
      </c>
      <c r="AG41" s="134" t="e">
        <f t="shared" si="9"/>
        <v>#VALUE!</v>
      </c>
      <c r="AH41" s="134" t="e">
        <f t="shared" si="10"/>
        <v>#VALUE!</v>
      </c>
    </row>
    <row r="42" customHeight="1" spans="1:34">
      <c r="A42" s="206" t="e">
        <f t="shared" si="11"/>
        <v>#VALUE!</v>
      </c>
      <c r="B42" s="146">
        <f t="shared" si="12"/>
        <v>0</v>
      </c>
      <c r="C42" s="145" t="e">
        <f t="shared" si="14"/>
        <v>#VALUE!</v>
      </c>
      <c r="D42" s="146" t="str">
        <f t="shared" si="13"/>
        <v>夜班</v>
      </c>
      <c r="E42" s="155">
        <f>'6烧主抽电耗'!E42</f>
        <v>3</v>
      </c>
      <c r="F42" s="155" t="str">
        <f>'6烧主抽电耗'!F42</f>
        <v>丙班</v>
      </c>
      <c r="G42" s="144" t="e">
        <f>SUMPRODUCT((_5shaozhuchou_month_day!$A$2:$A$899&gt;=C42)*(_5shaozhuchou_month_day!$A$2:$A$899&lt;C43),_5shaozhuchou_month_day!$Y$2:$Y$899)/8</f>
        <v>#VALUE!</v>
      </c>
      <c r="H42" s="144" t="e">
        <f t="shared" si="2"/>
        <v>#VALUE!</v>
      </c>
      <c r="I42" s="207">
        <f t="shared" si="15"/>
        <v>0</v>
      </c>
      <c r="J42" s="208" t="e">
        <f>SUMPRODUCT((主抽数据!$AU$5:$AU$97=$A42)*(主抽数据!$AV$5:$AV$97=$F42),主抽数据!$AH$5:$AH$97)</f>
        <v>#VALUE!</v>
      </c>
      <c r="K42" s="208" t="e">
        <f>SUMPRODUCT((主抽数据!$AU$5:$AU$97=$A42)*(主抽数据!$AV$5:$AV$97=$F42),主抽数据!$AI$5:$AI$97)</f>
        <v>#VALUE!</v>
      </c>
      <c r="L42" s="155" t="e">
        <f t="shared" si="16"/>
        <v>#VALUE!</v>
      </c>
      <c r="M42" s="155" t="e">
        <f>SUMPRODUCT((_5shaozhuchou_month_day!$A$2:$A$899&gt;=C42)*(_5shaozhuchou_month_day!$A$2:$A$899&lt;C43),_5shaozhuchou_month_day!$Z$2:$Z$899)</f>
        <v>#VALUE!</v>
      </c>
      <c r="N42" s="144" t="e">
        <f>M42*查询与汇总!$F$1</f>
        <v>#VALUE!</v>
      </c>
      <c r="O42" s="156" t="e">
        <f t="shared" si="17"/>
        <v>#VALUE!</v>
      </c>
      <c r="P42" s="155" t="e">
        <f>IF(G42=0,0,SUMPRODUCT((_5shaozhuchou_month_day!$A$2:$A$899&gt;=$C42)*(_5shaozhuchou_month_day!$A$2:$A$899&lt;$C43),_5shaozhuchou_month_day!T$2:T$899)/SUMPRODUCT((_5shaozhuchou_month_day!$A$2:$A$899&gt;=$C42)*(_5shaozhuchou_month_day!$A$2:$A$899&lt;$C43)*(_5shaozhuchou_month_day!T$2:T$899&gt;0)))</f>
        <v>#VALUE!</v>
      </c>
      <c r="Q42" s="157" t="e">
        <f>IF(G42=0,0,SUMPRODUCT((_5shaozhuchou_month_day!$A$2:$A$899&gt;=$C42)*(_5shaozhuchou_month_day!$A$2:$A$899&lt;$C43),_5shaozhuchou_month_day!U$2:U$899)/SUMPRODUCT((_5shaozhuchou_month_day!$A$2:$A$899&gt;=$C42)*(_5shaozhuchou_month_day!$A$2:$A$899&lt;$C43)*(_5shaozhuchou_month_day!U$2:U$899&lt;0)))</f>
        <v>#VALUE!</v>
      </c>
      <c r="R42" s="155" t="e">
        <f>IF(G42=0,0,SUMPRODUCT((_5shaozhuchou_month_day!$A$2:$A$899&gt;=$C42)*(_5shaozhuchou_month_day!$A$2:$A$899&lt;$C43),_5shaozhuchou_month_day!V$2:V$899)/SUMPRODUCT((_5shaozhuchou_month_day!$A$2:$A$899&gt;=$C42)*(_5shaozhuchou_month_day!$A$2:$A$899&lt;$C43)*(_5shaozhuchou_month_day!V$2:V$899&gt;0)))</f>
        <v>#VALUE!</v>
      </c>
      <c r="S42" s="157" t="e">
        <f>IF(G42=0,0,SUMPRODUCT((_5shaozhuchou_month_day!$A$2:$A$899&gt;=$C42)*(_5shaozhuchou_month_day!$A$2:$A$899&lt;$C43),_5shaozhuchou_month_day!W$2:W$899)/SUMPRODUCT((_5shaozhuchou_month_day!$A$2:$A$899&gt;=$C42)*(_5shaozhuchou_month_day!$A$2:$A$899&lt;$C43)*(_5shaozhuchou_month_day!W$2:W$899&lt;0)))</f>
        <v>#VALUE!</v>
      </c>
      <c r="T42" s="157" t="str">
        <f>主抽数据!K44</f>
        <v/>
      </c>
      <c r="U42" s="144" t="str">
        <f>主抽数据!L44</f>
        <v/>
      </c>
      <c r="V42" s="161" t="e">
        <f>查询与汇总!$J$1*M42</f>
        <v>#VALUE!</v>
      </c>
      <c r="W42" s="162" t="e">
        <f t="shared" si="18"/>
        <v>#VALUE!</v>
      </c>
      <c r="X42" s="164"/>
      <c r="Y42" s="177"/>
      <c r="Z42" s="176"/>
      <c r="AA42" s="173" t="str">
        <f>主抽数据!M44</f>
        <v/>
      </c>
      <c r="AB42" s="174" t="str">
        <f>主抽数据!N44</f>
        <v/>
      </c>
      <c r="AC42" s="175" t="e">
        <f t="shared" si="21"/>
        <v>#VALUE!</v>
      </c>
      <c r="AE42" s="134" t="e">
        <f t="shared" si="19"/>
        <v>#VALUE!</v>
      </c>
      <c r="AF42" s="134" t="e">
        <f t="shared" si="20"/>
        <v>#VALUE!</v>
      </c>
      <c r="AG42" s="134" t="e">
        <f t="shared" si="9"/>
        <v>#VALUE!</v>
      </c>
      <c r="AH42" s="134" t="e">
        <f t="shared" si="10"/>
        <v>#VALUE!</v>
      </c>
    </row>
    <row r="43" ht="27.95" customHeight="1" spans="1:34">
      <c r="A43" s="206" t="e">
        <f t="shared" si="11"/>
        <v>#VALUE!</v>
      </c>
      <c r="B43" s="146">
        <f t="shared" si="12"/>
        <v>0.333333333333333</v>
      </c>
      <c r="C43" s="145" t="e">
        <f t="shared" si="14"/>
        <v>#VALUE!</v>
      </c>
      <c r="D43" s="146" t="str">
        <f t="shared" si="13"/>
        <v>白班</v>
      </c>
      <c r="E43" s="155">
        <f>'6烧主抽电耗'!E43</f>
        <v>4</v>
      </c>
      <c r="F43" s="155" t="str">
        <f>'6烧主抽电耗'!F43</f>
        <v>丁班</v>
      </c>
      <c r="G43" s="144" t="e">
        <f>SUMPRODUCT((_5shaozhuchou_month_day!$A$2:$A$899&gt;=C43)*(_5shaozhuchou_month_day!$A$2:$A$899&lt;C44),_5shaozhuchou_month_day!$Y$2:$Y$899)/8</f>
        <v>#VALUE!</v>
      </c>
      <c r="H43" s="144" t="e">
        <f t="shared" si="2"/>
        <v>#VALUE!</v>
      </c>
      <c r="I43" s="207">
        <f t="shared" si="15"/>
        <v>0</v>
      </c>
      <c r="J43" s="208" t="e">
        <f>SUMPRODUCT((主抽数据!$AU$5:$AU$97=$A43)*(主抽数据!$AV$5:$AV$97=$F43),主抽数据!$AH$5:$AH$97)</f>
        <v>#VALUE!</v>
      </c>
      <c r="K43" s="208" t="e">
        <f>SUMPRODUCT((主抽数据!$AU$5:$AU$97=$A43)*(主抽数据!$AV$5:$AV$97=$F43),主抽数据!$AI$5:$AI$97)</f>
        <v>#VALUE!</v>
      </c>
      <c r="L43" s="155" t="e">
        <f t="shared" si="16"/>
        <v>#VALUE!</v>
      </c>
      <c r="M43" s="155" t="e">
        <f>SUMPRODUCT((_5shaozhuchou_month_day!$A$2:$A$899&gt;=C43)*(_5shaozhuchou_month_day!$A$2:$A$899&lt;C44),_5shaozhuchou_month_day!$Z$2:$Z$899)</f>
        <v>#VALUE!</v>
      </c>
      <c r="N43" s="144" t="e">
        <f>M43*查询与汇总!$F$1</f>
        <v>#VALUE!</v>
      </c>
      <c r="O43" s="156" t="e">
        <f t="shared" si="17"/>
        <v>#VALUE!</v>
      </c>
      <c r="P43" s="155" t="e">
        <f>IF(G43=0,0,SUMPRODUCT((_5shaozhuchou_month_day!$A$2:$A$899&gt;=$C43)*(_5shaozhuchou_month_day!$A$2:$A$899&lt;$C44),_5shaozhuchou_month_day!T$2:T$899)/SUMPRODUCT((_5shaozhuchou_month_day!$A$2:$A$899&gt;=$C43)*(_5shaozhuchou_month_day!$A$2:$A$899&lt;$C44)*(_5shaozhuchou_month_day!T$2:T$899&gt;0)))</f>
        <v>#VALUE!</v>
      </c>
      <c r="Q43" s="157" t="e">
        <f>IF(G43=0,0,SUMPRODUCT((_5shaozhuchou_month_day!$A$2:$A$899&gt;=$C43)*(_5shaozhuchou_month_day!$A$2:$A$899&lt;$C44),_5shaozhuchou_month_day!U$2:U$899)/SUMPRODUCT((_5shaozhuchou_month_day!$A$2:$A$899&gt;=$C43)*(_5shaozhuchou_month_day!$A$2:$A$899&lt;$C44)*(_5shaozhuchou_month_day!U$2:U$899&lt;0)))</f>
        <v>#VALUE!</v>
      </c>
      <c r="R43" s="155" t="e">
        <f>IF(G43=0,0,SUMPRODUCT((_5shaozhuchou_month_day!$A$2:$A$899&gt;=$C43)*(_5shaozhuchou_month_day!$A$2:$A$899&lt;$C44),_5shaozhuchou_month_day!V$2:V$899)/SUMPRODUCT((_5shaozhuchou_month_day!$A$2:$A$899&gt;=$C43)*(_5shaozhuchou_month_day!$A$2:$A$899&lt;$C44)*(_5shaozhuchou_month_day!V$2:V$899&gt;0)))</f>
        <v>#VALUE!</v>
      </c>
      <c r="S43" s="157" t="e">
        <f>IF(G43=0,0,SUMPRODUCT((_5shaozhuchou_month_day!$A$2:$A$899&gt;=$C43)*(_5shaozhuchou_month_day!$A$2:$A$899&lt;$C44),_5shaozhuchou_month_day!W$2:W$899)/SUMPRODUCT((_5shaozhuchou_month_day!$A$2:$A$899&gt;=$C43)*(_5shaozhuchou_month_day!$A$2:$A$899&lt;$C44)*(_5shaozhuchou_month_day!W$2:W$899&lt;0)))</f>
        <v>#VALUE!</v>
      </c>
      <c r="T43" s="157" t="str">
        <f>主抽数据!K45</f>
        <v/>
      </c>
      <c r="U43" s="144" t="str">
        <f>主抽数据!L45</f>
        <v/>
      </c>
      <c r="V43" s="161" t="e">
        <f>查询与汇总!$J$1*M43</f>
        <v>#VALUE!</v>
      </c>
      <c r="W43" s="162" t="e">
        <f t="shared" si="18"/>
        <v>#VALUE!</v>
      </c>
      <c r="X43" s="164"/>
      <c r="Y43" s="177"/>
      <c r="Z43" s="178"/>
      <c r="AA43" s="173" t="str">
        <f>主抽数据!M45</f>
        <v/>
      </c>
      <c r="AB43" s="174" t="str">
        <f>主抽数据!N45</f>
        <v/>
      </c>
      <c r="AC43" s="175" t="e">
        <f t="shared" si="21"/>
        <v>#VALUE!</v>
      </c>
      <c r="AE43" s="134" t="e">
        <f t="shared" si="19"/>
        <v>#VALUE!</v>
      </c>
      <c r="AF43" s="134" t="e">
        <f t="shared" si="20"/>
        <v>#VALUE!</v>
      </c>
      <c r="AG43" s="134" t="e">
        <f t="shared" si="9"/>
        <v>#VALUE!</v>
      </c>
      <c r="AH43" s="134" t="e">
        <f t="shared" si="10"/>
        <v>#VALUE!</v>
      </c>
    </row>
    <row r="44" ht="33" customHeight="1" spans="1:34">
      <c r="A44" s="206" t="e">
        <f t="shared" si="11"/>
        <v>#VALUE!</v>
      </c>
      <c r="B44" s="146">
        <f t="shared" si="12"/>
        <v>0.666666666666667</v>
      </c>
      <c r="C44" s="145" t="e">
        <f t="shared" si="14"/>
        <v>#VALUE!</v>
      </c>
      <c r="D44" s="146" t="str">
        <f t="shared" si="13"/>
        <v>中班</v>
      </c>
      <c r="E44" s="155">
        <f>'6烧主抽电耗'!E44</f>
        <v>1</v>
      </c>
      <c r="F44" s="155" t="str">
        <f>'6烧主抽电耗'!F44</f>
        <v>甲班</v>
      </c>
      <c r="G44" s="144" t="e">
        <f>SUMPRODUCT((_5shaozhuchou_month_day!$A$2:$A$899&gt;=C44)*(_5shaozhuchou_month_day!$A$2:$A$899&lt;C45),_5shaozhuchou_month_day!$Y$2:$Y$899)/8</f>
        <v>#VALUE!</v>
      </c>
      <c r="H44" s="144" t="e">
        <f t="shared" si="2"/>
        <v>#VALUE!</v>
      </c>
      <c r="I44" s="207">
        <f t="shared" ref="I44:I75" si="22">X44</f>
        <v>0</v>
      </c>
      <c r="J44" s="208" t="e">
        <f>SUMPRODUCT((主抽数据!$AU$5:$AU$97=$A44)*(主抽数据!$AV$5:$AV$97=$F44),主抽数据!$AH$5:$AH$97)</f>
        <v>#VALUE!</v>
      </c>
      <c r="K44" s="208" t="e">
        <f>SUMPRODUCT((主抽数据!$AU$5:$AU$97=$A44)*(主抽数据!$AV$5:$AV$97=$F44),主抽数据!$AI$5:$AI$97)</f>
        <v>#VALUE!</v>
      </c>
      <c r="L44" s="155" t="e">
        <f t="shared" si="16"/>
        <v>#VALUE!</v>
      </c>
      <c r="M44" s="155" t="e">
        <f>SUMPRODUCT((_5shaozhuchou_month_day!$A$2:$A$899&gt;=C44)*(_5shaozhuchou_month_day!$A$2:$A$899&lt;C45),_5shaozhuchou_month_day!$Z$2:$Z$899)</f>
        <v>#VALUE!</v>
      </c>
      <c r="N44" s="144" t="e">
        <f>M44*查询与汇总!$F$1</f>
        <v>#VALUE!</v>
      </c>
      <c r="O44" s="156" t="e">
        <f t="shared" si="17"/>
        <v>#VALUE!</v>
      </c>
      <c r="P44" s="155" t="e">
        <f>IF(G44=0,0,SUMPRODUCT((_5shaozhuchou_month_day!$A$2:$A$899&gt;=$C44)*(_5shaozhuchou_month_day!$A$2:$A$899&lt;$C45),_5shaozhuchou_month_day!T$2:T$899)/SUMPRODUCT((_5shaozhuchou_month_day!$A$2:$A$899&gt;=$C44)*(_5shaozhuchou_month_day!$A$2:$A$899&lt;$C45)*(_5shaozhuchou_month_day!T$2:T$899&gt;0)))</f>
        <v>#VALUE!</v>
      </c>
      <c r="Q44" s="157" t="e">
        <f>IF(G44=0,0,SUMPRODUCT((_5shaozhuchou_month_day!$A$2:$A$899&gt;=$C44)*(_5shaozhuchou_month_day!$A$2:$A$899&lt;$C45),_5shaozhuchou_month_day!U$2:U$899)/SUMPRODUCT((_5shaozhuchou_month_day!$A$2:$A$899&gt;=$C44)*(_5shaozhuchou_month_day!$A$2:$A$899&lt;$C45)*(_5shaozhuchou_month_day!U$2:U$899&lt;0)))</f>
        <v>#VALUE!</v>
      </c>
      <c r="R44" s="155" t="e">
        <f>IF(G44=0,0,SUMPRODUCT((_5shaozhuchou_month_day!$A$2:$A$899&gt;=$C44)*(_5shaozhuchou_month_day!$A$2:$A$899&lt;$C45),_5shaozhuchou_month_day!V$2:V$899)/SUMPRODUCT((_5shaozhuchou_month_day!$A$2:$A$899&gt;=$C44)*(_5shaozhuchou_month_day!$A$2:$A$899&lt;$C45)*(_5shaozhuchou_month_day!V$2:V$899&gt;0)))</f>
        <v>#VALUE!</v>
      </c>
      <c r="S44" s="157" t="e">
        <f>IF(G44=0,0,SUMPRODUCT((_5shaozhuchou_month_day!$A$2:$A$899&gt;=$C44)*(_5shaozhuchou_month_day!$A$2:$A$899&lt;$C45),_5shaozhuchou_month_day!W$2:W$899)/SUMPRODUCT((_5shaozhuchou_month_day!$A$2:$A$899&gt;=$C44)*(_5shaozhuchou_month_day!$A$2:$A$899&lt;$C45)*(_5shaozhuchou_month_day!W$2:W$899&lt;0)))</f>
        <v>#VALUE!</v>
      </c>
      <c r="T44" s="157" t="str">
        <f>主抽数据!K46</f>
        <v/>
      </c>
      <c r="U44" s="144" t="str">
        <f>主抽数据!L46</f>
        <v/>
      </c>
      <c r="V44" s="161" t="e">
        <f>查询与汇总!$J$1*M44</f>
        <v>#VALUE!</v>
      </c>
      <c r="W44" s="162" t="e">
        <f t="shared" si="18"/>
        <v>#VALUE!</v>
      </c>
      <c r="X44" s="164"/>
      <c r="Y44" s="177"/>
      <c r="Z44" s="178"/>
      <c r="AA44" s="173" t="str">
        <f>主抽数据!M46</f>
        <v/>
      </c>
      <c r="AB44" s="174" t="str">
        <f>主抽数据!N46</f>
        <v/>
      </c>
      <c r="AC44" s="175" t="e">
        <f t="shared" si="21"/>
        <v>#VALUE!</v>
      </c>
      <c r="AE44" s="134" t="e">
        <f t="shared" si="19"/>
        <v>#VALUE!</v>
      </c>
      <c r="AF44" s="134" t="e">
        <f t="shared" si="20"/>
        <v>#VALUE!</v>
      </c>
      <c r="AG44" s="134" t="e">
        <f t="shared" si="9"/>
        <v>#VALUE!</v>
      </c>
      <c r="AH44" s="134" t="e">
        <f t="shared" si="10"/>
        <v>#VALUE!</v>
      </c>
    </row>
    <row r="45" customHeight="1" spans="1:34">
      <c r="A45" s="206" t="e">
        <f t="shared" si="11"/>
        <v>#VALUE!</v>
      </c>
      <c r="B45" s="146">
        <f t="shared" si="12"/>
        <v>0</v>
      </c>
      <c r="C45" s="145" t="e">
        <f t="shared" si="14"/>
        <v>#VALUE!</v>
      </c>
      <c r="D45" s="146" t="str">
        <f t="shared" si="13"/>
        <v>夜班</v>
      </c>
      <c r="E45" s="155">
        <f>'6烧主抽电耗'!E45</f>
        <v>3</v>
      </c>
      <c r="F45" s="155" t="str">
        <f>'6烧主抽电耗'!F45</f>
        <v>丙班</v>
      </c>
      <c r="G45" s="144" t="e">
        <f>SUMPRODUCT((_5shaozhuchou_month_day!$A$2:$A$899&gt;=C45)*(_5shaozhuchou_month_day!$A$2:$A$899&lt;C46),_5shaozhuchou_month_day!$Y$2:$Y$899)/8</f>
        <v>#VALUE!</v>
      </c>
      <c r="H45" s="144" t="e">
        <f t="shared" si="2"/>
        <v>#VALUE!</v>
      </c>
      <c r="I45" s="207">
        <f t="shared" si="22"/>
        <v>0</v>
      </c>
      <c r="J45" s="208" t="e">
        <f>SUMPRODUCT((主抽数据!$AU$5:$AU$97=$A45)*(主抽数据!$AV$5:$AV$97=$F45),主抽数据!$AH$5:$AH$97)</f>
        <v>#VALUE!</v>
      </c>
      <c r="K45" s="208" t="e">
        <f>SUMPRODUCT((主抽数据!$AU$5:$AU$97=$A45)*(主抽数据!$AV$5:$AV$97=$F45),主抽数据!$AI$5:$AI$97)</f>
        <v>#VALUE!</v>
      </c>
      <c r="L45" s="155" t="e">
        <f t="shared" si="16"/>
        <v>#VALUE!</v>
      </c>
      <c r="M45" s="155" t="e">
        <f>SUMPRODUCT((_5shaozhuchou_month_day!$A$2:$A$899&gt;=C45)*(_5shaozhuchou_month_day!$A$2:$A$899&lt;C46),_5shaozhuchou_month_day!$Z$2:$Z$899)</f>
        <v>#VALUE!</v>
      </c>
      <c r="N45" s="144" t="e">
        <f>M45*查询与汇总!$F$1</f>
        <v>#VALUE!</v>
      </c>
      <c r="O45" s="156" t="e">
        <f t="shared" si="17"/>
        <v>#VALUE!</v>
      </c>
      <c r="P45" s="155" t="e">
        <f>IF(G45=0,0,SUMPRODUCT((_5shaozhuchou_month_day!$A$2:$A$899&gt;=$C45)*(_5shaozhuchou_month_day!$A$2:$A$899&lt;$C46),_5shaozhuchou_month_day!T$2:T$899)/SUMPRODUCT((_5shaozhuchou_month_day!$A$2:$A$899&gt;=$C45)*(_5shaozhuchou_month_day!$A$2:$A$899&lt;$C46)*(_5shaozhuchou_month_day!T$2:T$899&gt;0)))</f>
        <v>#VALUE!</v>
      </c>
      <c r="Q45" s="157" t="e">
        <f>IF(G45=0,0,SUMPRODUCT((_5shaozhuchou_month_day!$A$2:$A$899&gt;=$C45)*(_5shaozhuchou_month_day!$A$2:$A$899&lt;$C46),_5shaozhuchou_month_day!U$2:U$899)/SUMPRODUCT((_5shaozhuchou_month_day!$A$2:$A$899&gt;=$C45)*(_5shaozhuchou_month_day!$A$2:$A$899&lt;$C46)*(_5shaozhuchou_month_day!U$2:U$899&lt;0)))</f>
        <v>#VALUE!</v>
      </c>
      <c r="R45" s="155" t="e">
        <f>IF(G45=0,0,SUMPRODUCT((_5shaozhuchou_month_day!$A$2:$A$899&gt;=$C45)*(_5shaozhuchou_month_day!$A$2:$A$899&lt;$C46),_5shaozhuchou_month_day!V$2:V$899)/SUMPRODUCT((_5shaozhuchou_month_day!$A$2:$A$899&gt;=$C45)*(_5shaozhuchou_month_day!$A$2:$A$899&lt;$C46)*(_5shaozhuchou_month_day!V$2:V$899&gt;0)))</f>
        <v>#VALUE!</v>
      </c>
      <c r="S45" s="157" t="e">
        <f>IF(G45=0,0,SUMPRODUCT((_5shaozhuchou_month_day!$A$2:$A$899&gt;=$C45)*(_5shaozhuchou_month_day!$A$2:$A$899&lt;$C46),_5shaozhuchou_month_day!W$2:W$899)/SUMPRODUCT((_5shaozhuchou_month_day!$A$2:$A$899&gt;=$C45)*(_5shaozhuchou_month_day!$A$2:$A$899&lt;$C46)*(_5shaozhuchou_month_day!W$2:W$899&lt;0)))</f>
        <v>#VALUE!</v>
      </c>
      <c r="T45" s="157" t="str">
        <f>主抽数据!K47</f>
        <v/>
      </c>
      <c r="U45" s="144" t="str">
        <f>主抽数据!L47</f>
        <v/>
      </c>
      <c r="V45" s="161" t="e">
        <f>查询与汇总!$J$1*M45</f>
        <v>#VALUE!</v>
      </c>
      <c r="W45" s="162" t="e">
        <f t="shared" si="18"/>
        <v>#VALUE!</v>
      </c>
      <c r="X45" s="164"/>
      <c r="Y45" s="177"/>
      <c r="Z45" s="176"/>
      <c r="AA45" s="173" t="str">
        <f>主抽数据!M47</f>
        <v/>
      </c>
      <c r="AB45" s="174" t="str">
        <f>主抽数据!N47</f>
        <v/>
      </c>
      <c r="AC45" s="175" t="e">
        <f t="shared" si="21"/>
        <v>#VALUE!</v>
      </c>
      <c r="AE45" s="134" t="e">
        <f t="shared" si="19"/>
        <v>#VALUE!</v>
      </c>
      <c r="AF45" s="134" t="e">
        <f t="shared" si="20"/>
        <v>#VALUE!</v>
      </c>
      <c r="AG45" s="134" t="e">
        <f t="shared" si="9"/>
        <v>#VALUE!</v>
      </c>
      <c r="AH45" s="134" t="e">
        <f t="shared" si="10"/>
        <v>#VALUE!</v>
      </c>
    </row>
    <row r="46" ht="30" customHeight="1" spans="1:34">
      <c r="A46" s="206" t="e">
        <f t="shared" si="11"/>
        <v>#VALUE!</v>
      </c>
      <c r="B46" s="146">
        <f t="shared" si="12"/>
        <v>0.333333333333333</v>
      </c>
      <c r="C46" s="145" t="e">
        <f t="shared" si="14"/>
        <v>#VALUE!</v>
      </c>
      <c r="D46" s="146" t="str">
        <f t="shared" si="13"/>
        <v>白班</v>
      </c>
      <c r="E46" s="155">
        <f>'6烧主抽电耗'!E46</f>
        <v>4</v>
      </c>
      <c r="F46" s="155" t="str">
        <f>'6烧主抽电耗'!F46</f>
        <v>丁班</v>
      </c>
      <c r="G46" s="144" t="e">
        <f>SUMPRODUCT((_5shaozhuchou_month_day!$A$2:$A$899&gt;=C46)*(_5shaozhuchou_month_day!$A$2:$A$899&lt;C47),_5shaozhuchou_month_day!$Y$2:$Y$899)/8</f>
        <v>#VALUE!</v>
      </c>
      <c r="H46" s="144" t="e">
        <f t="shared" si="2"/>
        <v>#VALUE!</v>
      </c>
      <c r="I46" s="207">
        <f t="shared" si="22"/>
        <v>0</v>
      </c>
      <c r="J46" s="208" t="e">
        <f>SUMPRODUCT((主抽数据!$AU$5:$AU$97=$A46)*(主抽数据!$AV$5:$AV$97=$F46),主抽数据!$AH$5:$AH$97)</f>
        <v>#VALUE!</v>
      </c>
      <c r="K46" s="208" t="e">
        <f>SUMPRODUCT((主抽数据!$AU$5:$AU$97=$A46)*(主抽数据!$AV$5:$AV$97=$F46),主抽数据!$AI$5:$AI$97)</f>
        <v>#VALUE!</v>
      </c>
      <c r="L46" s="155" t="e">
        <f t="shared" si="16"/>
        <v>#VALUE!</v>
      </c>
      <c r="M46" s="155" t="e">
        <f>SUMPRODUCT((_5shaozhuchou_month_day!$A$2:$A$899&gt;=C46)*(_5shaozhuchou_month_day!$A$2:$A$899&lt;C47),_5shaozhuchou_month_day!$Z$2:$Z$899)</f>
        <v>#VALUE!</v>
      </c>
      <c r="N46" s="144" t="e">
        <f>M46*查询与汇总!$F$1</f>
        <v>#VALUE!</v>
      </c>
      <c r="O46" s="156" t="e">
        <f t="shared" si="17"/>
        <v>#VALUE!</v>
      </c>
      <c r="P46" s="155" t="e">
        <f>IF(G46=0,0,SUMPRODUCT((_5shaozhuchou_month_day!$A$2:$A$899&gt;=$C46)*(_5shaozhuchou_month_day!$A$2:$A$899&lt;$C47),_5shaozhuchou_month_day!T$2:T$899)/SUMPRODUCT((_5shaozhuchou_month_day!$A$2:$A$899&gt;=$C46)*(_5shaozhuchou_month_day!$A$2:$A$899&lt;$C47)*(_5shaozhuchou_month_day!T$2:T$899&gt;0)))</f>
        <v>#VALUE!</v>
      </c>
      <c r="Q46" s="157" t="e">
        <f>IF(G46=0,0,SUMPRODUCT((_5shaozhuchou_month_day!$A$2:$A$899&gt;=$C46)*(_5shaozhuchou_month_day!$A$2:$A$899&lt;$C47),_5shaozhuchou_month_day!U$2:U$899)/SUMPRODUCT((_5shaozhuchou_month_day!$A$2:$A$899&gt;=$C46)*(_5shaozhuchou_month_day!$A$2:$A$899&lt;$C47)*(_5shaozhuchou_month_day!U$2:U$899&lt;0)))</f>
        <v>#VALUE!</v>
      </c>
      <c r="R46" s="155" t="e">
        <f>IF(G46=0,0,SUMPRODUCT((_5shaozhuchou_month_day!$A$2:$A$899&gt;=$C46)*(_5shaozhuchou_month_day!$A$2:$A$899&lt;$C47),_5shaozhuchou_month_day!V$2:V$899)/SUMPRODUCT((_5shaozhuchou_month_day!$A$2:$A$899&gt;=$C46)*(_5shaozhuchou_month_day!$A$2:$A$899&lt;$C47)*(_5shaozhuchou_month_day!V$2:V$899&gt;0)))</f>
        <v>#VALUE!</v>
      </c>
      <c r="S46" s="157" t="e">
        <f>IF(G46=0,0,SUMPRODUCT((_5shaozhuchou_month_day!$A$2:$A$899&gt;=$C46)*(_5shaozhuchou_month_day!$A$2:$A$899&lt;$C47),_5shaozhuchou_month_day!W$2:W$899)/SUMPRODUCT((_5shaozhuchou_month_day!$A$2:$A$899&gt;=$C46)*(_5shaozhuchou_month_day!$A$2:$A$899&lt;$C47)*(_5shaozhuchou_month_day!W$2:W$899&lt;0)))</f>
        <v>#VALUE!</v>
      </c>
      <c r="T46" s="157" t="str">
        <f>主抽数据!K48</f>
        <v/>
      </c>
      <c r="U46" s="144" t="str">
        <f>主抽数据!L48</f>
        <v/>
      </c>
      <c r="V46" s="161" t="e">
        <f>查询与汇总!$J$1*M46</f>
        <v>#VALUE!</v>
      </c>
      <c r="W46" s="162" t="e">
        <f t="shared" si="18"/>
        <v>#VALUE!</v>
      </c>
      <c r="X46" s="164"/>
      <c r="Y46" s="177"/>
      <c r="Z46" s="178"/>
      <c r="AA46" s="173" t="str">
        <f>主抽数据!M48</f>
        <v/>
      </c>
      <c r="AB46" s="174" t="str">
        <f>主抽数据!N48</f>
        <v/>
      </c>
      <c r="AC46" s="175" t="e">
        <f t="shared" si="21"/>
        <v>#VALUE!</v>
      </c>
      <c r="AE46" s="134" t="e">
        <f t="shared" si="19"/>
        <v>#VALUE!</v>
      </c>
      <c r="AF46" s="134" t="e">
        <f t="shared" si="20"/>
        <v>#VALUE!</v>
      </c>
      <c r="AG46" s="134" t="e">
        <f t="shared" si="9"/>
        <v>#VALUE!</v>
      </c>
      <c r="AH46" s="134" t="e">
        <f t="shared" si="10"/>
        <v>#VALUE!</v>
      </c>
    </row>
    <row r="47" ht="54" customHeight="1" spans="1:34">
      <c r="A47" s="206" t="e">
        <f t="shared" si="11"/>
        <v>#VALUE!</v>
      </c>
      <c r="B47" s="146">
        <f t="shared" si="12"/>
        <v>0.666666666666667</v>
      </c>
      <c r="C47" s="145" t="e">
        <f t="shared" si="14"/>
        <v>#VALUE!</v>
      </c>
      <c r="D47" s="146" t="str">
        <f t="shared" si="13"/>
        <v>中班</v>
      </c>
      <c r="E47" s="155">
        <f>'6烧主抽电耗'!E47</f>
        <v>1</v>
      </c>
      <c r="F47" s="155" t="str">
        <f>'6烧主抽电耗'!F47</f>
        <v>甲班</v>
      </c>
      <c r="G47" s="144" t="e">
        <f>SUMPRODUCT((_5shaozhuchou_month_day!$A$2:$A$899&gt;=C47)*(_5shaozhuchou_month_day!$A$2:$A$899&lt;C48),_5shaozhuchou_month_day!$Y$2:$Y$899)/8</f>
        <v>#VALUE!</v>
      </c>
      <c r="H47" s="144" t="e">
        <f t="shared" si="2"/>
        <v>#VALUE!</v>
      </c>
      <c r="I47" s="207">
        <f t="shared" si="22"/>
        <v>0</v>
      </c>
      <c r="J47" s="208" t="e">
        <f>SUMPRODUCT((主抽数据!$AU$5:$AU$97=$A47)*(主抽数据!$AV$5:$AV$97=$F47),主抽数据!$AH$5:$AH$97)</f>
        <v>#VALUE!</v>
      </c>
      <c r="K47" s="208" t="e">
        <f>SUMPRODUCT((主抽数据!$AU$5:$AU$97=$A47)*(主抽数据!$AV$5:$AV$97=$F47),主抽数据!$AI$5:$AI$97)</f>
        <v>#VALUE!</v>
      </c>
      <c r="L47" s="155" t="e">
        <f t="shared" si="16"/>
        <v>#VALUE!</v>
      </c>
      <c r="M47" s="155" t="e">
        <f>SUMPRODUCT((_5shaozhuchou_month_day!$A$2:$A$899&gt;=C47)*(_5shaozhuchou_month_day!$A$2:$A$899&lt;C48),_5shaozhuchou_month_day!$Z$2:$Z$899)</f>
        <v>#VALUE!</v>
      </c>
      <c r="N47" s="144" t="e">
        <f>M47*查询与汇总!$F$1</f>
        <v>#VALUE!</v>
      </c>
      <c r="O47" s="156" t="e">
        <f t="shared" si="17"/>
        <v>#VALUE!</v>
      </c>
      <c r="P47" s="155" t="e">
        <f>IF(G47=0,0,SUMPRODUCT((_5shaozhuchou_month_day!$A$2:$A$899&gt;=$C47)*(_5shaozhuchou_month_day!$A$2:$A$899&lt;$C48),_5shaozhuchou_month_day!T$2:T$899)/SUMPRODUCT((_5shaozhuchou_month_day!$A$2:$A$899&gt;=$C47)*(_5shaozhuchou_month_day!$A$2:$A$899&lt;$C48)*(_5shaozhuchou_month_day!T$2:T$899&gt;0)))</f>
        <v>#VALUE!</v>
      </c>
      <c r="Q47" s="157" t="e">
        <f>IF(G47=0,0,SUMPRODUCT((_5shaozhuchou_month_day!$A$2:$A$899&gt;=$C47)*(_5shaozhuchou_month_day!$A$2:$A$899&lt;$C48),_5shaozhuchou_month_day!U$2:U$899)/SUMPRODUCT((_5shaozhuchou_month_day!$A$2:$A$899&gt;=$C47)*(_5shaozhuchou_month_day!$A$2:$A$899&lt;$C48)*(_5shaozhuchou_month_day!U$2:U$899&lt;0)))</f>
        <v>#VALUE!</v>
      </c>
      <c r="R47" s="155" t="e">
        <f>IF(G47=0,0,SUMPRODUCT((_5shaozhuchou_month_day!$A$2:$A$899&gt;=$C47)*(_5shaozhuchou_month_day!$A$2:$A$899&lt;$C48),_5shaozhuchou_month_day!V$2:V$899)/SUMPRODUCT((_5shaozhuchou_month_day!$A$2:$A$899&gt;=$C47)*(_5shaozhuchou_month_day!$A$2:$A$899&lt;$C48)*(_5shaozhuchou_month_day!V$2:V$899&gt;0)))</f>
        <v>#VALUE!</v>
      </c>
      <c r="S47" s="157" t="e">
        <f>IF(G47=0,0,SUMPRODUCT((_5shaozhuchou_month_day!$A$2:$A$899&gt;=$C47)*(_5shaozhuchou_month_day!$A$2:$A$899&lt;$C48),_5shaozhuchou_month_day!W$2:W$899)/SUMPRODUCT((_5shaozhuchou_month_day!$A$2:$A$899&gt;=$C47)*(_5shaozhuchou_month_day!$A$2:$A$899&lt;$C48)*(_5shaozhuchou_month_day!W$2:W$899&lt;0)))</f>
        <v>#VALUE!</v>
      </c>
      <c r="T47" s="157" t="str">
        <f>主抽数据!K49</f>
        <v/>
      </c>
      <c r="U47" s="144" t="str">
        <f>主抽数据!L49</f>
        <v/>
      </c>
      <c r="V47" s="161" t="e">
        <f>查询与汇总!$J$1*M47</f>
        <v>#VALUE!</v>
      </c>
      <c r="W47" s="162" t="e">
        <f t="shared" si="18"/>
        <v>#VALUE!</v>
      </c>
      <c r="X47" s="164"/>
      <c r="Y47" s="177"/>
      <c r="Z47" s="178"/>
      <c r="AA47" s="173" t="str">
        <f>主抽数据!M49</f>
        <v/>
      </c>
      <c r="AB47" s="174" t="str">
        <f>主抽数据!N49</f>
        <v/>
      </c>
      <c r="AC47" s="175" t="e">
        <f t="shared" si="21"/>
        <v>#VALUE!</v>
      </c>
      <c r="AE47" s="134" t="e">
        <f t="shared" si="19"/>
        <v>#VALUE!</v>
      </c>
      <c r="AF47" s="134" t="e">
        <f t="shared" si="20"/>
        <v>#VALUE!</v>
      </c>
      <c r="AG47" s="134" t="e">
        <f t="shared" si="9"/>
        <v>#VALUE!</v>
      </c>
      <c r="AH47" s="134" t="e">
        <f t="shared" si="10"/>
        <v>#VALUE!</v>
      </c>
    </row>
    <row r="48" customHeight="1" spans="1:34">
      <c r="A48" s="206" t="e">
        <f t="shared" si="11"/>
        <v>#VALUE!</v>
      </c>
      <c r="B48" s="146">
        <f t="shared" si="12"/>
        <v>0</v>
      </c>
      <c r="C48" s="145" t="e">
        <f t="shared" si="14"/>
        <v>#VALUE!</v>
      </c>
      <c r="D48" s="146" t="str">
        <f t="shared" si="13"/>
        <v>夜班</v>
      </c>
      <c r="E48" s="155">
        <f>'6烧主抽电耗'!E48</f>
        <v>2</v>
      </c>
      <c r="F48" s="155" t="str">
        <f>'6烧主抽电耗'!F48</f>
        <v>乙班</v>
      </c>
      <c r="G48" s="144" t="e">
        <f>SUMPRODUCT((_5shaozhuchou_month_day!$A$2:$A$899&gt;=C48)*(_5shaozhuchou_month_day!$A$2:$A$899&lt;C49),_5shaozhuchou_month_day!$Y$2:$Y$899)/8</f>
        <v>#VALUE!</v>
      </c>
      <c r="H48" s="144" t="e">
        <f t="shared" si="2"/>
        <v>#VALUE!</v>
      </c>
      <c r="I48" s="207">
        <f t="shared" si="22"/>
        <v>0</v>
      </c>
      <c r="J48" s="208" t="e">
        <f>SUMPRODUCT((主抽数据!$AU$5:$AU$97=$A48)*(主抽数据!$AV$5:$AV$97=$F48),主抽数据!$AH$5:$AH$97)</f>
        <v>#VALUE!</v>
      </c>
      <c r="K48" s="208" t="e">
        <f>SUMPRODUCT((主抽数据!$AU$5:$AU$97=$A48)*(主抽数据!$AV$5:$AV$97=$F48),主抽数据!$AI$5:$AI$97)</f>
        <v>#VALUE!</v>
      </c>
      <c r="L48" s="155" t="e">
        <f t="shared" si="16"/>
        <v>#VALUE!</v>
      </c>
      <c r="M48" s="155" t="e">
        <f>SUMPRODUCT((_5shaozhuchou_month_day!$A$2:$A$899&gt;=C48)*(_5shaozhuchou_month_day!$A$2:$A$899&lt;C49),_5shaozhuchou_month_day!$Z$2:$Z$899)</f>
        <v>#VALUE!</v>
      </c>
      <c r="N48" s="144" t="e">
        <f>M48*查询与汇总!$F$1</f>
        <v>#VALUE!</v>
      </c>
      <c r="O48" s="156" t="e">
        <f t="shared" si="17"/>
        <v>#VALUE!</v>
      </c>
      <c r="P48" s="155" t="e">
        <f>IF(G48=0,0,SUMPRODUCT((_5shaozhuchou_month_day!$A$2:$A$899&gt;=$C48)*(_5shaozhuchou_month_day!$A$2:$A$899&lt;$C49),_5shaozhuchou_month_day!T$2:T$899)/SUMPRODUCT((_5shaozhuchou_month_day!$A$2:$A$899&gt;=$C48)*(_5shaozhuchou_month_day!$A$2:$A$899&lt;$C49)*(_5shaozhuchou_month_day!T$2:T$899&gt;0)))</f>
        <v>#VALUE!</v>
      </c>
      <c r="Q48" s="157" t="e">
        <f>IF(G48=0,0,SUMPRODUCT((_5shaozhuchou_month_day!$A$2:$A$899&gt;=$C48)*(_5shaozhuchou_month_day!$A$2:$A$899&lt;$C49),_5shaozhuchou_month_day!U$2:U$899)/SUMPRODUCT((_5shaozhuchou_month_day!$A$2:$A$899&gt;=$C48)*(_5shaozhuchou_month_day!$A$2:$A$899&lt;$C49)*(_5shaozhuchou_month_day!U$2:U$899&lt;0)))</f>
        <v>#VALUE!</v>
      </c>
      <c r="R48" s="155" t="e">
        <f>IF(G48=0,0,SUMPRODUCT((_5shaozhuchou_month_day!$A$2:$A$899&gt;=$C48)*(_5shaozhuchou_month_day!$A$2:$A$899&lt;$C49),_5shaozhuchou_month_day!V$2:V$899)/SUMPRODUCT((_5shaozhuchou_month_day!$A$2:$A$899&gt;=$C48)*(_5shaozhuchou_month_day!$A$2:$A$899&lt;$C49)*(_5shaozhuchou_month_day!V$2:V$899&gt;0)))</f>
        <v>#VALUE!</v>
      </c>
      <c r="S48" s="157" t="e">
        <f>IF(G48=0,0,SUMPRODUCT((_5shaozhuchou_month_day!$A$2:$A$899&gt;=$C48)*(_5shaozhuchou_month_day!$A$2:$A$899&lt;$C49),_5shaozhuchou_month_day!W$2:W$899)/SUMPRODUCT((_5shaozhuchou_month_day!$A$2:$A$899&gt;=$C48)*(_5shaozhuchou_month_day!$A$2:$A$899&lt;$C49)*(_5shaozhuchou_month_day!W$2:W$899&lt;0)))</f>
        <v>#VALUE!</v>
      </c>
      <c r="T48" s="157" t="str">
        <f>主抽数据!K50</f>
        <v/>
      </c>
      <c r="U48" s="144" t="str">
        <f>主抽数据!L50</f>
        <v/>
      </c>
      <c r="V48" s="161" t="e">
        <f>查询与汇总!$J$1*M48</f>
        <v>#VALUE!</v>
      </c>
      <c r="W48" s="162" t="e">
        <f t="shared" si="18"/>
        <v>#VALUE!</v>
      </c>
      <c r="X48" s="164"/>
      <c r="Y48" s="177"/>
      <c r="Z48" s="176"/>
      <c r="AA48" s="173" t="str">
        <f>主抽数据!M50</f>
        <v/>
      </c>
      <c r="AB48" s="174" t="str">
        <f>主抽数据!N50</f>
        <v/>
      </c>
      <c r="AC48" s="175" t="e">
        <f t="shared" si="21"/>
        <v>#VALUE!</v>
      </c>
      <c r="AE48" s="134" t="e">
        <f t="shared" si="19"/>
        <v>#VALUE!</v>
      </c>
      <c r="AF48" s="134" t="e">
        <f t="shared" si="20"/>
        <v>#VALUE!</v>
      </c>
      <c r="AG48" s="134" t="e">
        <f t="shared" si="9"/>
        <v>#VALUE!</v>
      </c>
      <c r="AH48" s="134" t="e">
        <f t="shared" si="10"/>
        <v>#VALUE!</v>
      </c>
    </row>
    <row r="49" ht="32.1" customHeight="1" spans="1:34">
      <c r="A49" s="206" t="e">
        <f t="shared" si="11"/>
        <v>#VALUE!</v>
      </c>
      <c r="B49" s="146">
        <f t="shared" si="12"/>
        <v>0.333333333333333</v>
      </c>
      <c r="C49" s="145" t="e">
        <f t="shared" si="14"/>
        <v>#VALUE!</v>
      </c>
      <c r="D49" s="146" t="str">
        <f t="shared" si="13"/>
        <v>白班</v>
      </c>
      <c r="E49" s="155">
        <f>'6烧主抽电耗'!E49</f>
        <v>3</v>
      </c>
      <c r="F49" s="155" t="str">
        <f>'6烧主抽电耗'!F49</f>
        <v>丙班</v>
      </c>
      <c r="G49" s="144" t="e">
        <f>SUMPRODUCT((_5shaozhuchou_month_day!$A$2:$A$899&gt;=C49)*(_5shaozhuchou_month_day!$A$2:$A$899&lt;C50),_5shaozhuchou_month_day!$Y$2:$Y$899)/8</f>
        <v>#VALUE!</v>
      </c>
      <c r="H49" s="144" t="e">
        <f t="shared" si="2"/>
        <v>#VALUE!</v>
      </c>
      <c r="I49" s="207">
        <f t="shared" si="22"/>
        <v>0</v>
      </c>
      <c r="J49" s="208" t="e">
        <f>SUMPRODUCT((主抽数据!$AU$5:$AU$97=$A49)*(主抽数据!$AV$5:$AV$97=$F49),主抽数据!$AH$5:$AH$97)</f>
        <v>#VALUE!</v>
      </c>
      <c r="K49" s="208" t="e">
        <f>SUMPRODUCT((主抽数据!$AU$5:$AU$97=$A49)*(主抽数据!$AV$5:$AV$97=$F49),主抽数据!$AI$5:$AI$97)</f>
        <v>#VALUE!</v>
      </c>
      <c r="L49" s="155" t="e">
        <f t="shared" si="16"/>
        <v>#VALUE!</v>
      </c>
      <c r="M49" s="155" t="e">
        <f>SUMPRODUCT((_5shaozhuchou_month_day!$A$2:$A$899&gt;=C49)*(_5shaozhuchou_month_day!$A$2:$A$899&lt;C50),_5shaozhuchou_month_day!$Z$2:$Z$899)</f>
        <v>#VALUE!</v>
      </c>
      <c r="N49" s="144" t="e">
        <f>M49*查询与汇总!$F$1</f>
        <v>#VALUE!</v>
      </c>
      <c r="O49" s="156" t="e">
        <f t="shared" si="17"/>
        <v>#VALUE!</v>
      </c>
      <c r="P49" s="155" t="e">
        <f>IF(G49=0,0,SUMPRODUCT((_5shaozhuchou_month_day!$A$2:$A$899&gt;=$C49)*(_5shaozhuchou_month_day!$A$2:$A$899&lt;$C50),_5shaozhuchou_month_day!T$2:T$899)/SUMPRODUCT((_5shaozhuchou_month_day!$A$2:$A$899&gt;=$C49)*(_5shaozhuchou_month_day!$A$2:$A$899&lt;$C50)*(_5shaozhuchou_month_day!T$2:T$899&gt;0)))</f>
        <v>#VALUE!</v>
      </c>
      <c r="Q49" s="157" t="e">
        <f>IF(G49=0,0,SUMPRODUCT((_5shaozhuchou_month_day!$A$2:$A$899&gt;=$C49)*(_5shaozhuchou_month_day!$A$2:$A$899&lt;$C50),_5shaozhuchou_month_day!U$2:U$899)/SUMPRODUCT((_5shaozhuchou_month_day!$A$2:$A$899&gt;=$C49)*(_5shaozhuchou_month_day!$A$2:$A$899&lt;$C50)*(_5shaozhuchou_month_day!U$2:U$899&lt;0)))</f>
        <v>#VALUE!</v>
      </c>
      <c r="R49" s="155" t="e">
        <f>IF(G49=0,0,SUMPRODUCT((_5shaozhuchou_month_day!$A$2:$A$899&gt;=$C49)*(_5shaozhuchou_month_day!$A$2:$A$899&lt;$C50),_5shaozhuchou_month_day!V$2:V$899)/SUMPRODUCT((_5shaozhuchou_month_day!$A$2:$A$899&gt;=$C49)*(_5shaozhuchou_month_day!$A$2:$A$899&lt;$C50)*(_5shaozhuchou_month_day!V$2:V$899&gt;0)))</f>
        <v>#VALUE!</v>
      </c>
      <c r="S49" s="157" t="e">
        <f>IF(G49=0,0,SUMPRODUCT((_5shaozhuchou_month_day!$A$2:$A$899&gt;=$C49)*(_5shaozhuchou_month_day!$A$2:$A$899&lt;$C50),_5shaozhuchou_month_day!W$2:W$899)/SUMPRODUCT((_5shaozhuchou_month_day!$A$2:$A$899&gt;=$C49)*(_5shaozhuchou_month_day!$A$2:$A$899&lt;$C50)*(_5shaozhuchou_month_day!W$2:W$899&lt;0)))</f>
        <v>#VALUE!</v>
      </c>
      <c r="T49" s="157" t="str">
        <f>主抽数据!K51</f>
        <v/>
      </c>
      <c r="U49" s="144" t="str">
        <f>主抽数据!L51</f>
        <v/>
      </c>
      <c r="V49" s="161" t="e">
        <f>查询与汇总!$J$1*M49</f>
        <v>#VALUE!</v>
      </c>
      <c r="W49" s="162" t="e">
        <f t="shared" si="18"/>
        <v>#VALUE!</v>
      </c>
      <c r="X49" s="164"/>
      <c r="Y49" s="177"/>
      <c r="Z49" s="176"/>
      <c r="AA49" s="173" t="str">
        <f>主抽数据!M51</f>
        <v/>
      </c>
      <c r="AB49" s="174" t="str">
        <f>主抽数据!N51</f>
        <v/>
      </c>
      <c r="AC49" s="175" t="e">
        <f t="shared" si="21"/>
        <v>#VALUE!</v>
      </c>
      <c r="AE49" s="134" t="e">
        <f t="shared" si="19"/>
        <v>#VALUE!</v>
      </c>
      <c r="AF49" s="134" t="e">
        <f t="shared" si="20"/>
        <v>#VALUE!</v>
      </c>
      <c r="AG49" s="134" t="e">
        <f t="shared" si="9"/>
        <v>#VALUE!</v>
      </c>
      <c r="AH49" s="134" t="e">
        <f t="shared" si="10"/>
        <v>#VALUE!</v>
      </c>
    </row>
    <row r="50" ht="42" customHeight="1" spans="1:34">
      <c r="A50" s="206" t="e">
        <f t="shared" si="11"/>
        <v>#VALUE!</v>
      </c>
      <c r="B50" s="146">
        <f t="shared" si="12"/>
        <v>0.666666666666667</v>
      </c>
      <c r="C50" s="145" t="e">
        <f t="shared" si="14"/>
        <v>#VALUE!</v>
      </c>
      <c r="D50" s="146" t="str">
        <f t="shared" si="13"/>
        <v>中班</v>
      </c>
      <c r="E50" s="155">
        <f>'6烧主抽电耗'!E50</f>
        <v>4</v>
      </c>
      <c r="F50" s="155" t="str">
        <f>'6烧主抽电耗'!F50</f>
        <v>丁班</v>
      </c>
      <c r="G50" s="144" t="e">
        <f>SUMPRODUCT((_5shaozhuchou_month_day!$A$2:$A$899&gt;=C50)*(_5shaozhuchou_month_day!$A$2:$A$899&lt;C51),_5shaozhuchou_month_day!$Y$2:$Y$899)/8</f>
        <v>#VALUE!</v>
      </c>
      <c r="H50" s="144" t="e">
        <f t="shared" si="2"/>
        <v>#VALUE!</v>
      </c>
      <c r="I50" s="207">
        <f t="shared" si="22"/>
        <v>0</v>
      </c>
      <c r="J50" s="208" t="e">
        <f>SUMPRODUCT((主抽数据!$AU$5:$AU$97=$A50)*(主抽数据!$AV$5:$AV$97=$F50),主抽数据!$AH$5:$AH$97)</f>
        <v>#VALUE!</v>
      </c>
      <c r="K50" s="208" t="e">
        <f>SUMPRODUCT((主抽数据!$AU$5:$AU$97=$A50)*(主抽数据!$AV$5:$AV$97=$F50),主抽数据!$AI$5:$AI$97)</f>
        <v>#VALUE!</v>
      </c>
      <c r="L50" s="155" t="e">
        <f t="shared" si="16"/>
        <v>#VALUE!</v>
      </c>
      <c r="M50" s="155" t="e">
        <f>SUMPRODUCT((_5shaozhuchou_month_day!$A$2:$A$899&gt;=C50)*(_5shaozhuchou_month_day!$A$2:$A$899&lt;C51),_5shaozhuchou_month_day!$Z$2:$Z$899)</f>
        <v>#VALUE!</v>
      </c>
      <c r="N50" s="144" t="e">
        <f>M50*查询与汇总!$F$1</f>
        <v>#VALUE!</v>
      </c>
      <c r="O50" s="156" t="e">
        <f t="shared" si="17"/>
        <v>#VALUE!</v>
      </c>
      <c r="P50" s="155" t="e">
        <f>IF(G50=0,0,SUMPRODUCT((_5shaozhuchou_month_day!$A$2:$A$899&gt;=$C50)*(_5shaozhuchou_month_day!$A$2:$A$899&lt;$C51),_5shaozhuchou_month_day!T$2:T$899)/SUMPRODUCT((_5shaozhuchou_month_day!$A$2:$A$899&gt;=$C50)*(_5shaozhuchou_month_day!$A$2:$A$899&lt;$C51)*(_5shaozhuchou_month_day!T$2:T$899&gt;0)))</f>
        <v>#VALUE!</v>
      </c>
      <c r="Q50" s="157" t="e">
        <f>IF(G50=0,0,SUMPRODUCT((_5shaozhuchou_month_day!$A$2:$A$899&gt;=$C50)*(_5shaozhuchou_month_day!$A$2:$A$899&lt;$C51),_5shaozhuchou_month_day!U$2:U$899)/SUMPRODUCT((_5shaozhuchou_month_day!$A$2:$A$899&gt;=$C50)*(_5shaozhuchou_month_day!$A$2:$A$899&lt;$C51)*(_5shaozhuchou_month_day!U$2:U$899&lt;0)))</f>
        <v>#VALUE!</v>
      </c>
      <c r="R50" s="155" t="e">
        <f>IF(G50=0,0,SUMPRODUCT((_5shaozhuchou_month_day!$A$2:$A$899&gt;=$C50)*(_5shaozhuchou_month_day!$A$2:$A$899&lt;$C51),_5shaozhuchou_month_day!V$2:V$899)/SUMPRODUCT((_5shaozhuchou_month_day!$A$2:$A$899&gt;=$C50)*(_5shaozhuchou_month_day!$A$2:$A$899&lt;$C51)*(_5shaozhuchou_month_day!V$2:V$899&gt;0)))</f>
        <v>#VALUE!</v>
      </c>
      <c r="S50" s="157" t="e">
        <f>IF(G50=0,0,SUMPRODUCT((_5shaozhuchou_month_day!$A$2:$A$899&gt;=$C50)*(_5shaozhuchou_month_day!$A$2:$A$899&lt;$C51),_5shaozhuchou_month_day!W$2:W$899)/SUMPRODUCT((_5shaozhuchou_month_day!$A$2:$A$899&gt;=$C50)*(_5shaozhuchou_month_day!$A$2:$A$899&lt;$C51)*(_5shaozhuchou_month_day!W$2:W$899&lt;0)))</f>
        <v>#VALUE!</v>
      </c>
      <c r="T50" s="157" t="str">
        <f>主抽数据!K52</f>
        <v/>
      </c>
      <c r="U50" s="144" t="str">
        <f>主抽数据!L52</f>
        <v/>
      </c>
      <c r="V50" s="161" t="e">
        <f>查询与汇总!$J$1*M50</f>
        <v>#VALUE!</v>
      </c>
      <c r="W50" s="162" t="e">
        <f t="shared" si="18"/>
        <v>#VALUE!</v>
      </c>
      <c r="X50" s="164"/>
      <c r="Y50" s="177"/>
      <c r="Z50" s="176"/>
      <c r="AA50" s="173" t="str">
        <f>主抽数据!M52</f>
        <v/>
      </c>
      <c r="AB50" s="174" t="str">
        <f>主抽数据!N52</f>
        <v/>
      </c>
      <c r="AC50" s="175" t="e">
        <f t="shared" si="21"/>
        <v>#VALUE!</v>
      </c>
      <c r="AE50" s="134" t="e">
        <f t="shared" si="19"/>
        <v>#VALUE!</v>
      </c>
      <c r="AF50" s="134" t="e">
        <f t="shared" si="20"/>
        <v>#VALUE!</v>
      </c>
      <c r="AG50" s="134" t="e">
        <f t="shared" si="9"/>
        <v>#VALUE!</v>
      </c>
      <c r="AH50" s="134" t="e">
        <f t="shared" si="10"/>
        <v>#VALUE!</v>
      </c>
    </row>
    <row r="51" ht="36" customHeight="1" spans="1:34">
      <c r="A51" s="206" t="e">
        <f t="shared" si="11"/>
        <v>#VALUE!</v>
      </c>
      <c r="B51" s="146">
        <f t="shared" si="12"/>
        <v>0</v>
      </c>
      <c r="C51" s="145" t="e">
        <f t="shared" si="14"/>
        <v>#VALUE!</v>
      </c>
      <c r="D51" s="146" t="str">
        <f t="shared" si="13"/>
        <v>夜班</v>
      </c>
      <c r="E51" s="155">
        <f>'6烧主抽电耗'!E51</f>
        <v>2</v>
      </c>
      <c r="F51" s="155" t="str">
        <f>'6烧主抽电耗'!F51</f>
        <v>乙班</v>
      </c>
      <c r="G51" s="144" t="e">
        <f>SUMPRODUCT((_5shaozhuchou_month_day!$A$2:$A$899&gt;=C51)*(_5shaozhuchou_month_day!$A$2:$A$899&lt;C52),_5shaozhuchou_month_day!$Y$2:$Y$899)/8</f>
        <v>#VALUE!</v>
      </c>
      <c r="H51" s="144" t="e">
        <f t="shared" si="2"/>
        <v>#VALUE!</v>
      </c>
      <c r="I51" s="207">
        <f t="shared" si="22"/>
        <v>0</v>
      </c>
      <c r="J51" s="208" t="e">
        <f>SUMPRODUCT((主抽数据!$AU$5:$AU$97=$A51)*(主抽数据!$AV$5:$AV$97=$F51),主抽数据!$AH$5:$AH$97)</f>
        <v>#VALUE!</v>
      </c>
      <c r="K51" s="208" t="e">
        <f>SUMPRODUCT((主抽数据!$AU$5:$AU$97=$A51)*(主抽数据!$AV$5:$AV$97=$F51),主抽数据!$AI$5:$AI$97)</f>
        <v>#VALUE!</v>
      </c>
      <c r="L51" s="155" t="e">
        <f t="shared" si="16"/>
        <v>#VALUE!</v>
      </c>
      <c r="M51" s="155" t="e">
        <f>SUMPRODUCT((_5shaozhuchou_month_day!$A$2:$A$899&gt;=C51)*(_5shaozhuchou_month_day!$A$2:$A$899&lt;C52),_5shaozhuchou_month_day!$Z$2:$Z$899)</f>
        <v>#VALUE!</v>
      </c>
      <c r="N51" s="144" t="e">
        <f>M51*查询与汇总!$F$1</f>
        <v>#VALUE!</v>
      </c>
      <c r="O51" s="156" t="e">
        <f t="shared" si="17"/>
        <v>#VALUE!</v>
      </c>
      <c r="P51" s="155" t="e">
        <f>IF(G51=0,0,SUMPRODUCT((_5shaozhuchou_month_day!$A$2:$A$899&gt;=$C51)*(_5shaozhuchou_month_day!$A$2:$A$899&lt;$C52),_5shaozhuchou_month_day!T$2:T$899)/SUMPRODUCT((_5shaozhuchou_month_day!$A$2:$A$899&gt;=$C51)*(_5shaozhuchou_month_day!$A$2:$A$899&lt;$C52)*(_5shaozhuchou_month_day!T$2:T$899&gt;0)))</f>
        <v>#VALUE!</v>
      </c>
      <c r="Q51" s="157" t="e">
        <f>IF(G51=0,0,SUMPRODUCT((_5shaozhuchou_month_day!$A$2:$A$899&gt;=$C51)*(_5shaozhuchou_month_day!$A$2:$A$899&lt;$C52),_5shaozhuchou_month_day!U$2:U$899)/SUMPRODUCT((_5shaozhuchou_month_day!$A$2:$A$899&gt;=$C51)*(_5shaozhuchou_month_day!$A$2:$A$899&lt;$C52)*(_5shaozhuchou_month_day!U$2:U$899&lt;0)))</f>
        <v>#VALUE!</v>
      </c>
      <c r="R51" s="155" t="e">
        <f>IF(G51=0,0,SUMPRODUCT((_5shaozhuchou_month_day!$A$2:$A$899&gt;=$C51)*(_5shaozhuchou_month_day!$A$2:$A$899&lt;$C52),_5shaozhuchou_month_day!V$2:V$899)/SUMPRODUCT((_5shaozhuchou_month_day!$A$2:$A$899&gt;=$C51)*(_5shaozhuchou_month_day!$A$2:$A$899&lt;$C52)*(_5shaozhuchou_month_day!V$2:V$899&gt;0)))</f>
        <v>#VALUE!</v>
      </c>
      <c r="S51" s="157" t="e">
        <f>IF(G51=0,0,SUMPRODUCT((_5shaozhuchou_month_day!$A$2:$A$899&gt;=$C51)*(_5shaozhuchou_month_day!$A$2:$A$899&lt;$C52),_5shaozhuchou_month_day!W$2:W$899)/SUMPRODUCT((_5shaozhuchou_month_day!$A$2:$A$899&gt;=$C51)*(_5shaozhuchou_month_day!$A$2:$A$899&lt;$C52)*(_5shaozhuchou_month_day!W$2:W$899&lt;0)))</f>
        <v>#VALUE!</v>
      </c>
      <c r="T51" s="157" t="str">
        <f>主抽数据!K53</f>
        <v/>
      </c>
      <c r="U51" s="144" t="str">
        <f>主抽数据!L53</f>
        <v/>
      </c>
      <c r="V51" s="161" t="e">
        <f>查询与汇总!$J$1*M51</f>
        <v>#VALUE!</v>
      </c>
      <c r="W51" s="162" t="e">
        <f t="shared" si="18"/>
        <v>#VALUE!</v>
      </c>
      <c r="X51" s="209"/>
      <c r="Z51" s="176"/>
      <c r="AA51" s="173" t="str">
        <f>主抽数据!M53</f>
        <v/>
      </c>
      <c r="AB51" s="174" t="str">
        <f>主抽数据!N53</f>
        <v/>
      </c>
      <c r="AC51" s="175" t="e">
        <f t="shared" si="21"/>
        <v>#VALUE!</v>
      </c>
      <c r="AE51" s="134" t="e">
        <f t="shared" si="19"/>
        <v>#VALUE!</v>
      </c>
      <c r="AF51" s="134" t="e">
        <f t="shared" si="20"/>
        <v>#VALUE!</v>
      </c>
      <c r="AG51" s="134" t="e">
        <f t="shared" si="9"/>
        <v>#VALUE!</v>
      </c>
      <c r="AH51" s="134" t="e">
        <f t="shared" si="10"/>
        <v>#VALUE!</v>
      </c>
    </row>
    <row r="52" ht="33" customHeight="1" spans="1:34">
      <c r="A52" s="206" t="e">
        <f t="shared" si="11"/>
        <v>#VALUE!</v>
      </c>
      <c r="B52" s="146">
        <f t="shared" si="12"/>
        <v>0.333333333333333</v>
      </c>
      <c r="C52" s="145" t="e">
        <f t="shared" si="14"/>
        <v>#VALUE!</v>
      </c>
      <c r="D52" s="146" t="str">
        <f t="shared" si="13"/>
        <v>白班</v>
      </c>
      <c r="E52" s="155">
        <f>'6烧主抽电耗'!E52</f>
        <v>3</v>
      </c>
      <c r="F52" s="155" t="str">
        <f>'6烧主抽电耗'!F52</f>
        <v>丙班</v>
      </c>
      <c r="G52" s="144" t="e">
        <f>SUMPRODUCT((_5shaozhuchou_month_day!$A$2:$A$899&gt;=C52)*(_5shaozhuchou_month_day!$A$2:$A$899&lt;C53),_5shaozhuchou_month_day!$Y$2:$Y$899)/8</f>
        <v>#VALUE!</v>
      </c>
      <c r="H52" s="144" t="e">
        <f t="shared" si="2"/>
        <v>#VALUE!</v>
      </c>
      <c r="I52" s="207">
        <f t="shared" si="22"/>
        <v>0</v>
      </c>
      <c r="J52" s="208" t="e">
        <f>SUMPRODUCT((主抽数据!$AU$5:$AU$97=$A52)*(主抽数据!$AV$5:$AV$97=$F52),主抽数据!$AH$5:$AH$97)</f>
        <v>#VALUE!</v>
      </c>
      <c r="K52" s="208" t="e">
        <f>SUMPRODUCT((主抽数据!$AU$5:$AU$97=$A52)*(主抽数据!$AV$5:$AV$97=$F52),主抽数据!$AI$5:$AI$97)</f>
        <v>#VALUE!</v>
      </c>
      <c r="L52" s="155" t="e">
        <f t="shared" si="16"/>
        <v>#VALUE!</v>
      </c>
      <c r="M52" s="155" t="e">
        <f>SUMPRODUCT((_5shaozhuchou_month_day!$A$2:$A$899&gt;=C52)*(_5shaozhuchou_month_day!$A$2:$A$899&lt;C53),_5shaozhuchou_month_day!$Z$2:$Z$899)</f>
        <v>#VALUE!</v>
      </c>
      <c r="N52" s="144" t="e">
        <f>M52*查询与汇总!$F$1</f>
        <v>#VALUE!</v>
      </c>
      <c r="O52" s="156" t="e">
        <f t="shared" si="17"/>
        <v>#VALUE!</v>
      </c>
      <c r="P52" s="155" t="e">
        <f>IF(G52=0,0,SUMPRODUCT((_5shaozhuchou_month_day!$A$2:$A$899&gt;=$C52)*(_5shaozhuchou_month_day!$A$2:$A$899&lt;$C53),_5shaozhuchou_month_day!T$2:T$899)/SUMPRODUCT((_5shaozhuchou_month_day!$A$2:$A$899&gt;=$C52)*(_5shaozhuchou_month_day!$A$2:$A$899&lt;$C53)*(_5shaozhuchou_month_day!T$2:T$899&gt;0)))</f>
        <v>#VALUE!</v>
      </c>
      <c r="Q52" s="157" t="e">
        <f>IF(G52=0,0,SUMPRODUCT((_5shaozhuchou_month_day!$A$2:$A$899&gt;=$C52)*(_5shaozhuchou_month_day!$A$2:$A$899&lt;$C53),_5shaozhuchou_month_day!U$2:U$899)/SUMPRODUCT((_5shaozhuchou_month_day!$A$2:$A$899&gt;=$C52)*(_5shaozhuchou_month_day!$A$2:$A$899&lt;$C53)*(_5shaozhuchou_month_day!U$2:U$899&lt;0)))</f>
        <v>#VALUE!</v>
      </c>
      <c r="R52" s="155" t="e">
        <f>IF(G52=0,0,SUMPRODUCT((_5shaozhuchou_month_day!$A$2:$A$899&gt;=$C52)*(_5shaozhuchou_month_day!$A$2:$A$899&lt;$C53),_5shaozhuchou_month_day!V$2:V$899)/SUMPRODUCT((_5shaozhuchou_month_day!$A$2:$A$899&gt;=$C52)*(_5shaozhuchou_month_day!$A$2:$A$899&lt;$C53)*(_5shaozhuchou_month_day!V$2:V$899&gt;0)))</f>
        <v>#VALUE!</v>
      </c>
      <c r="S52" s="157" t="e">
        <f>IF(G52=0,0,SUMPRODUCT((_5shaozhuchou_month_day!$A$2:$A$899&gt;=$C52)*(_5shaozhuchou_month_day!$A$2:$A$899&lt;$C53),_5shaozhuchou_month_day!W$2:W$899)/SUMPRODUCT((_5shaozhuchou_month_day!$A$2:$A$899&gt;=$C52)*(_5shaozhuchou_month_day!$A$2:$A$899&lt;$C53)*(_5shaozhuchou_month_day!W$2:W$899&lt;0)))</f>
        <v>#VALUE!</v>
      </c>
      <c r="T52" s="157" t="str">
        <f>主抽数据!K54</f>
        <v/>
      </c>
      <c r="U52" s="144" t="str">
        <f>主抽数据!L54</f>
        <v/>
      </c>
      <c r="V52" s="161" t="e">
        <f>查询与汇总!$J$1*M52</f>
        <v>#VALUE!</v>
      </c>
      <c r="W52" s="162" t="e">
        <f t="shared" si="18"/>
        <v>#VALUE!</v>
      </c>
      <c r="X52" s="164"/>
      <c r="Y52" s="177"/>
      <c r="Z52" s="176"/>
      <c r="AA52" s="173" t="str">
        <f>主抽数据!M54</f>
        <v/>
      </c>
      <c r="AB52" s="174" t="str">
        <f>主抽数据!N54</f>
        <v/>
      </c>
      <c r="AC52" s="175" t="e">
        <f t="shared" si="21"/>
        <v>#VALUE!</v>
      </c>
      <c r="AE52" s="134" t="e">
        <f t="shared" si="19"/>
        <v>#VALUE!</v>
      </c>
      <c r="AF52" s="134" t="e">
        <f t="shared" si="20"/>
        <v>#VALUE!</v>
      </c>
      <c r="AG52" s="134" t="e">
        <f t="shared" si="9"/>
        <v>#VALUE!</v>
      </c>
      <c r="AH52" s="134" t="e">
        <f t="shared" si="10"/>
        <v>#VALUE!</v>
      </c>
    </row>
    <row r="53" ht="27" customHeight="1" spans="1:34">
      <c r="A53" s="206" t="e">
        <f t="shared" si="11"/>
        <v>#VALUE!</v>
      </c>
      <c r="B53" s="146">
        <f t="shared" si="12"/>
        <v>0.666666666666667</v>
      </c>
      <c r="C53" s="145" t="e">
        <f t="shared" si="14"/>
        <v>#VALUE!</v>
      </c>
      <c r="D53" s="146" t="str">
        <f t="shared" si="13"/>
        <v>中班</v>
      </c>
      <c r="E53" s="155">
        <f>'6烧主抽电耗'!E53</f>
        <v>4</v>
      </c>
      <c r="F53" s="155" t="str">
        <f>'6烧主抽电耗'!F53</f>
        <v>丁班</v>
      </c>
      <c r="G53" s="144" t="e">
        <f>SUMPRODUCT((_5shaozhuchou_month_day!$A$2:$A$899&gt;=C53)*(_5shaozhuchou_month_day!$A$2:$A$899&lt;C54),_5shaozhuchou_month_day!$Y$2:$Y$899)/8</f>
        <v>#VALUE!</v>
      </c>
      <c r="H53" s="144" t="e">
        <f t="shared" si="2"/>
        <v>#VALUE!</v>
      </c>
      <c r="I53" s="207">
        <f t="shared" si="22"/>
        <v>0</v>
      </c>
      <c r="J53" s="208" t="e">
        <f>SUMPRODUCT((主抽数据!$AU$5:$AU$97=$A53)*(主抽数据!$AV$5:$AV$97=$F53),主抽数据!$AH$5:$AH$97)</f>
        <v>#VALUE!</v>
      </c>
      <c r="K53" s="208" t="e">
        <f>SUMPRODUCT((主抽数据!$AU$5:$AU$97=$A53)*(主抽数据!$AV$5:$AV$97=$F53),主抽数据!$AI$5:$AI$97)</f>
        <v>#VALUE!</v>
      </c>
      <c r="L53" s="155" t="e">
        <f t="shared" si="16"/>
        <v>#VALUE!</v>
      </c>
      <c r="M53" s="155" t="e">
        <f>SUMPRODUCT((_5shaozhuchou_month_day!$A$2:$A$899&gt;=C53)*(_5shaozhuchou_month_day!$A$2:$A$899&lt;C54),_5shaozhuchou_month_day!$Z$2:$Z$899)</f>
        <v>#VALUE!</v>
      </c>
      <c r="N53" s="144" t="e">
        <f>M53*查询与汇总!$F$1</f>
        <v>#VALUE!</v>
      </c>
      <c r="O53" s="156" t="e">
        <f t="shared" si="17"/>
        <v>#VALUE!</v>
      </c>
      <c r="P53" s="155" t="e">
        <f>IF(G53=0,0,SUMPRODUCT((_5shaozhuchou_month_day!$A$2:$A$899&gt;=$C53)*(_5shaozhuchou_month_day!$A$2:$A$899&lt;$C54),_5shaozhuchou_month_day!T$2:T$899)/SUMPRODUCT((_5shaozhuchou_month_day!$A$2:$A$899&gt;=$C53)*(_5shaozhuchou_month_day!$A$2:$A$899&lt;$C54)*(_5shaozhuchou_month_day!T$2:T$899&gt;0)))</f>
        <v>#VALUE!</v>
      </c>
      <c r="Q53" s="157" t="e">
        <f>IF(G53=0,0,SUMPRODUCT((_5shaozhuchou_month_day!$A$2:$A$899&gt;=$C53)*(_5shaozhuchou_month_day!$A$2:$A$899&lt;$C54),_5shaozhuchou_month_day!U$2:U$899)/SUMPRODUCT((_5shaozhuchou_month_day!$A$2:$A$899&gt;=$C53)*(_5shaozhuchou_month_day!$A$2:$A$899&lt;$C54)*(_5shaozhuchou_month_day!U$2:U$899&lt;0)))</f>
        <v>#VALUE!</v>
      </c>
      <c r="R53" s="155" t="e">
        <f>IF(G53=0,0,SUMPRODUCT((_5shaozhuchou_month_day!$A$2:$A$899&gt;=$C53)*(_5shaozhuchou_month_day!$A$2:$A$899&lt;$C54),_5shaozhuchou_month_day!V$2:V$899)/SUMPRODUCT((_5shaozhuchou_month_day!$A$2:$A$899&gt;=$C53)*(_5shaozhuchou_month_day!$A$2:$A$899&lt;$C54)*(_5shaozhuchou_month_day!V$2:V$899&gt;0)))</f>
        <v>#VALUE!</v>
      </c>
      <c r="S53" s="157" t="e">
        <f>IF(G53=0,0,SUMPRODUCT((_5shaozhuchou_month_day!$A$2:$A$899&gt;=$C53)*(_5shaozhuchou_month_day!$A$2:$A$899&lt;$C54),_5shaozhuchou_month_day!W$2:W$899)/SUMPRODUCT((_5shaozhuchou_month_day!$A$2:$A$899&gt;=$C53)*(_5shaozhuchou_month_day!$A$2:$A$899&lt;$C54)*(_5shaozhuchou_month_day!W$2:W$899&lt;0)))</f>
        <v>#VALUE!</v>
      </c>
      <c r="T53" s="157" t="str">
        <f>主抽数据!K55</f>
        <v/>
      </c>
      <c r="U53" s="144" t="str">
        <f>主抽数据!L55</f>
        <v/>
      </c>
      <c r="V53" s="161" t="e">
        <f>查询与汇总!$J$1*M53</f>
        <v>#VALUE!</v>
      </c>
      <c r="W53" s="162" t="e">
        <f t="shared" si="18"/>
        <v>#VALUE!</v>
      </c>
      <c r="X53" s="164"/>
      <c r="Y53" s="177"/>
      <c r="Z53" s="176"/>
      <c r="AA53" s="173" t="str">
        <f>主抽数据!M55</f>
        <v/>
      </c>
      <c r="AB53" s="174" t="str">
        <f>主抽数据!N55</f>
        <v/>
      </c>
      <c r="AC53" s="175" t="e">
        <f t="shared" si="21"/>
        <v>#VALUE!</v>
      </c>
      <c r="AE53" s="134" t="e">
        <f t="shared" si="19"/>
        <v>#VALUE!</v>
      </c>
      <c r="AF53" s="134" t="e">
        <f t="shared" si="20"/>
        <v>#VALUE!</v>
      </c>
      <c r="AG53" s="134" t="e">
        <f t="shared" si="9"/>
        <v>#VALUE!</v>
      </c>
      <c r="AH53" s="134" t="e">
        <f t="shared" si="10"/>
        <v>#VALUE!</v>
      </c>
    </row>
    <row r="54" ht="27" customHeight="1" spans="1:34">
      <c r="A54" s="206" t="e">
        <f t="shared" si="11"/>
        <v>#VALUE!</v>
      </c>
      <c r="B54" s="146">
        <f t="shared" si="12"/>
        <v>0</v>
      </c>
      <c r="C54" s="145" t="e">
        <f t="shared" si="14"/>
        <v>#VALUE!</v>
      </c>
      <c r="D54" s="146" t="str">
        <f t="shared" si="13"/>
        <v>夜班</v>
      </c>
      <c r="E54" s="155">
        <f>'6烧主抽电耗'!E54</f>
        <v>1</v>
      </c>
      <c r="F54" s="155" t="str">
        <f>'6烧主抽电耗'!F54</f>
        <v>甲班</v>
      </c>
      <c r="G54" s="144" t="e">
        <f>SUMPRODUCT((_5shaozhuchou_month_day!$A$2:$A$899&gt;=C54)*(_5shaozhuchou_month_day!$A$2:$A$899&lt;C55),_5shaozhuchou_month_day!$Y$2:$Y$899)/8</f>
        <v>#VALUE!</v>
      </c>
      <c r="H54" s="144" t="e">
        <f t="shared" si="2"/>
        <v>#VALUE!</v>
      </c>
      <c r="I54" s="207">
        <f t="shared" si="22"/>
        <v>0</v>
      </c>
      <c r="J54" s="208" t="e">
        <f>SUMPRODUCT((主抽数据!$AU$5:$AU$97=$A54)*(主抽数据!$AV$5:$AV$97=$F54),主抽数据!$AH$5:$AH$97)</f>
        <v>#VALUE!</v>
      </c>
      <c r="K54" s="208" t="e">
        <f>SUMPRODUCT((主抽数据!$AU$5:$AU$97=$A54)*(主抽数据!$AV$5:$AV$97=$F54),主抽数据!$AI$5:$AI$97)</f>
        <v>#VALUE!</v>
      </c>
      <c r="L54" s="155" t="e">
        <f t="shared" si="16"/>
        <v>#VALUE!</v>
      </c>
      <c r="M54" s="155" t="e">
        <f>SUMPRODUCT((_5shaozhuchou_month_day!$A$2:$A$899&gt;=C54)*(_5shaozhuchou_month_day!$A$2:$A$899&lt;C55),_5shaozhuchou_month_day!$Z$2:$Z$899)</f>
        <v>#VALUE!</v>
      </c>
      <c r="N54" s="144" t="e">
        <f>M54*查询与汇总!$F$1</f>
        <v>#VALUE!</v>
      </c>
      <c r="O54" s="156" t="e">
        <f t="shared" si="17"/>
        <v>#VALUE!</v>
      </c>
      <c r="P54" s="155" t="e">
        <f>IF(G54=0,0,SUMPRODUCT((_5shaozhuchou_month_day!$A$2:$A$899&gt;=$C54)*(_5shaozhuchou_month_day!$A$2:$A$899&lt;$C55),_5shaozhuchou_month_day!T$2:T$899)/SUMPRODUCT((_5shaozhuchou_month_day!$A$2:$A$899&gt;=$C54)*(_5shaozhuchou_month_day!$A$2:$A$899&lt;$C55)*(_5shaozhuchou_month_day!T$2:T$899&gt;0)))</f>
        <v>#VALUE!</v>
      </c>
      <c r="Q54" s="157" t="e">
        <f>IF(G54=0,0,SUMPRODUCT((_5shaozhuchou_month_day!$A$2:$A$899&gt;=$C54)*(_5shaozhuchou_month_day!$A$2:$A$899&lt;$C55),_5shaozhuchou_month_day!U$2:U$899)/SUMPRODUCT((_5shaozhuchou_month_day!$A$2:$A$899&gt;=$C54)*(_5shaozhuchou_month_day!$A$2:$A$899&lt;$C55)*(_5shaozhuchou_month_day!U$2:U$899&lt;0)))</f>
        <v>#VALUE!</v>
      </c>
      <c r="R54" s="155" t="e">
        <f>IF(G54=0,0,SUMPRODUCT((_5shaozhuchou_month_day!$A$2:$A$899&gt;=$C54)*(_5shaozhuchou_month_day!$A$2:$A$899&lt;$C55),_5shaozhuchou_month_day!V$2:V$899)/SUMPRODUCT((_5shaozhuchou_month_day!$A$2:$A$899&gt;=$C54)*(_5shaozhuchou_month_day!$A$2:$A$899&lt;$C55)*(_5shaozhuchou_month_day!V$2:V$899&gt;0)))</f>
        <v>#VALUE!</v>
      </c>
      <c r="S54" s="157" t="e">
        <f>IF(G54=0,0,SUMPRODUCT((_5shaozhuchou_month_day!$A$2:$A$899&gt;=$C54)*(_5shaozhuchou_month_day!$A$2:$A$899&lt;$C55),_5shaozhuchou_month_day!W$2:W$899)/SUMPRODUCT((_5shaozhuchou_month_day!$A$2:$A$899&gt;=$C54)*(_5shaozhuchou_month_day!$A$2:$A$899&lt;$C55)*(_5shaozhuchou_month_day!W$2:W$899&lt;0)))</f>
        <v>#VALUE!</v>
      </c>
      <c r="T54" s="157" t="str">
        <f>主抽数据!K56</f>
        <v/>
      </c>
      <c r="U54" s="144" t="str">
        <f>主抽数据!L56</f>
        <v/>
      </c>
      <c r="V54" s="161" t="e">
        <f>查询与汇总!$J$1*M54</f>
        <v>#VALUE!</v>
      </c>
      <c r="W54" s="162" t="e">
        <f t="shared" si="18"/>
        <v>#VALUE!</v>
      </c>
      <c r="X54" s="164"/>
      <c r="Y54" s="177"/>
      <c r="Z54" s="176"/>
      <c r="AA54" s="173" t="str">
        <f>主抽数据!M56</f>
        <v/>
      </c>
      <c r="AB54" s="174" t="str">
        <f>主抽数据!N56</f>
        <v/>
      </c>
      <c r="AC54" s="175" t="e">
        <f t="shared" si="21"/>
        <v>#VALUE!</v>
      </c>
      <c r="AE54" s="134" t="e">
        <f t="shared" si="19"/>
        <v>#VALUE!</v>
      </c>
      <c r="AF54" s="134" t="e">
        <f t="shared" si="20"/>
        <v>#VALUE!</v>
      </c>
      <c r="AG54" s="134" t="e">
        <f t="shared" si="9"/>
        <v>#VALUE!</v>
      </c>
      <c r="AH54" s="134" t="e">
        <f t="shared" si="10"/>
        <v>#VALUE!</v>
      </c>
    </row>
    <row r="55" ht="35.1" customHeight="1" spans="1:34">
      <c r="A55" s="206" t="e">
        <f t="shared" si="11"/>
        <v>#VALUE!</v>
      </c>
      <c r="B55" s="146">
        <f t="shared" si="12"/>
        <v>0.333333333333333</v>
      </c>
      <c r="C55" s="145" t="e">
        <f t="shared" si="14"/>
        <v>#VALUE!</v>
      </c>
      <c r="D55" s="146" t="str">
        <f t="shared" si="13"/>
        <v>白班</v>
      </c>
      <c r="E55" s="155">
        <f>'6烧主抽电耗'!E55</f>
        <v>2</v>
      </c>
      <c r="F55" s="155" t="str">
        <f>'6烧主抽电耗'!F55</f>
        <v>乙班</v>
      </c>
      <c r="G55" s="144" t="e">
        <f>SUMPRODUCT((_5shaozhuchou_month_day!$A$2:$A$899&gt;=C55)*(_5shaozhuchou_month_day!$A$2:$A$899&lt;C56),_5shaozhuchou_month_day!$Y$2:$Y$899)/8</f>
        <v>#VALUE!</v>
      </c>
      <c r="H55" s="144" t="e">
        <f t="shared" si="2"/>
        <v>#VALUE!</v>
      </c>
      <c r="I55" s="207">
        <f t="shared" si="22"/>
        <v>0</v>
      </c>
      <c r="J55" s="208" t="e">
        <f>SUMPRODUCT((主抽数据!$AU$5:$AU$97=$A55)*(主抽数据!$AV$5:$AV$97=$F55),主抽数据!$AH$5:$AH$97)</f>
        <v>#VALUE!</v>
      </c>
      <c r="K55" s="208" t="e">
        <f>SUMPRODUCT((主抽数据!$AU$5:$AU$97=$A55)*(主抽数据!$AV$5:$AV$97=$F55),主抽数据!$AI$5:$AI$97)</f>
        <v>#VALUE!</v>
      </c>
      <c r="L55" s="155" t="e">
        <f t="shared" si="16"/>
        <v>#VALUE!</v>
      </c>
      <c r="M55" s="155" t="e">
        <f>SUMPRODUCT((_5shaozhuchou_month_day!$A$2:$A$899&gt;=C55)*(_5shaozhuchou_month_day!$A$2:$A$899&lt;C56),_5shaozhuchou_month_day!$Z$2:$Z$899)</f>
        <v>#VALUE!</v>
      </c>
      <c r="N55" s="144" t="e">
        <f>M55*查询与汇总!$F$1</f>
        <v>#VALUE!</v>
      </c>
      <c r="O55" s="156" t="e">
        <f t="shared" si="17"/>
        <v>#VALUE!</v>
      </c>
      <c r="P55" s="155" t="e">
        <f>IF(G55=0,0,SUMPRODUCT((_5shaozhuchou_month_day!$A$2:$A$899&gt;=$C55)*(_5shaozhuchou_month_day!$A$2:$A$899&lt;$C56),_5shaozhuchou_month_day!T$2:T$899)/SUMPRODUCT((_5shaozhuchou_month_day!$A$2:$A$899&gt;=$C55)*(_5shaozhuchou_month_day!$A$2:$A$899&lt;$C56)*(_5shaozhuchou_month_day!T$2:T$899&gt;0)))</f>
        <v>#VALUE!</v>
      </c>
      <c r="Q55" s="157" t="e">
        <f>IF(G55=0,0,SUMPRODUCT((_5shaozhuchou_month_day!$A$2:$A$899&gt;=$C55)*(_5shaozhuchou_month_day!$A$2:$A$899&lt;$C56),_5shaozhuchou_month_day!U$2:U$899)/SUMPRODUCT((_5shaozhuchou_month_day!$A$2:$A$899&gt;=$C55)*(_5shaozhuchou_month_day!$A$2:$A$899&lt;$C56)*(_5shaozhuchou_month_day!U$2:U$899&lt;0)))</f>
        <v>#VALUE!</v>
      </c>
      <c r="R55" s="155" t="e">
        <f>IF(G55=0,0,SUMPRODUCT((_5shaozhuchou_month_day!$A$2:$A$899&gt;=$C55)*(_5shaozhuchou_month_day!$A$2:$A$899&lt;$C56),_5shaozhuchou_month_day!V$2:V$899)/SUMPRODUCT((_5shaozhuchou_month_day!$A$2:$A$899&gt;=$C55)*(_5shaozhuchou_month_day!$A$2:$A$899&lt;$C56)*(_5shaozhuchou_month_day!V$2:V$899&gt;0)))</f>
        <v>#VALUE!</v>
      </c>
      <c r="S55" s="157" t="e">
        <f>IF(G55=0,0,SUMPRODUCT((_5shaozhuchou_month_day!$A$2:$A$899&gt;=$C55)*(_5shaozhuchou_month_day!$A$2:$A$899&lt;$C56),_5shaozhuchou_month_day!W$2:W$899)/SUMPRODUCT((_5shaozhuchou_month_day!$A$2:$A$899&gt;=$C55)*(_5shaozhuchou_month_day!$A$2:$A$899&lt;$C56)*(_5shaozhuchou_month_day!W$2:W$899&lt;0)))</f>
        <v>#VALUE!</v>
      </c>
      <c r="T55" s="157" t="str">
        <f>主抽数据!K57</f>
        <v/>
      </c>
      <c r="U55" s="144" t="str">
        <f>主抽数据!L57</f>
        <v/>
      </c>
      <c r="V55" s="161" t="e">
        <f>查询与汇总!$J$1*M55</f>
        <v>#VALUE!</v>
      </c>
      <c r="W55" s="162" t="e">
        <f t="shared" si="18"/>
        <v>#VALUE!</v>
      </c>
      <c r="X55" s="164"/>
      <c r="Y55" s="177"/>
      <c r="Z55" s="176"/>
      <c r="AA55" s="173" t="str">
        <f>主抽数据!M57</f>
        <v/>
      </c>
      <c r="AB55" s="174" t="str">
        <f>主抽数据!N57</f>
        <v/>
      </c>
      <c r="AC55" s="175" t="e">
        <f t="shared" si="21"/>
        <v>#VALUE!</v>
      </c>
      <c r="AE55" s="134" t="e">
        <f t="shared" si="19"/>
        <v>#VALUE!</v>
      </c>
      <c r="AF55" s="134" t="e">
        <f t="shared" si="20"/>
        <v>#VALUE!</v>
      </c>
      <c r="AG55" s="134" t="e">
        <f t="shared" si="9"/>
        <v>#VALUE!</v>
      </c>
      <c r="AH55" s="134" t="e">
        <f t="shared" si="10"/>
        <v>#VALUE!</v>
      </c>
    </row>
    <row r="56" ht="38.1" customHeight="1" spans="1:34">
      <c r="A56" s="206" t="e">
        <f t="shared" si="11"/>
        <v>#VALUE!</v>
      </c>
      <c r="B56" s="146">
        <f t="shared" si="12"/>
        <v>0.666666666666667</v>
      </c>
      <c r="C56" s="145" t="e">
        <f t="shared" si="14"/>
        <v>#VALUE!</v>
      </c>
      <c r="D56" s="146" t="str">
        <f t="shared" si="13"/>
        <v>中班</v>
      </c>
      <c r="E56" s="155">
        <f>'6烧主抽电耗'!E56</f>
        <v>3</v>
      </c>
      <c r="F56" s="155" t="str">
        <f>'6烧主抽电耗'!F56</f>
        <v>丙班</v>
      </c>
      <c r="G56" s="144" t="e">
        <f>SUMPRODUCT((_5shaozhuchou_month_day!$A$2:$A$899&gt;=C56)*(_5shaozhuchou_month_day!$A$2:$A$899&lt;C57),_5shaozhuchou_month_day!$Y$2:$Y$899)/8</f>
        <v>#VALUE!</v>
      </c>
      <c r="H56" s="144" t="e">
        <f t="shared" si="2"/>
        <v>#VALUE!</v>
      </c>
      <c r="I56" s="207">
        <f t="shared" si="22"/>
        <v>0</v>
      </c>
      <c r="J56" s="208" t="e">
        <f>SUMPRODUCT((主抽数据!$AU$5:$AU$97=$A56)*(主抽数据!$AV$5:$AV$97=$F56),主抽数据!$AH$5:$AH$97)</f>
        <v>#VALUE!</v>
      </c>
      <c r="K56" s="208" t="e">
        <f>SUMPRODUCT((主抽数据!$AU$5:$AU$97=$A56)*(主抽数据!$AV$5:$AV$97=$F56),主抽数据!$AI$5:$AI$97)</f>
        <v>#VALUE!</v>
      </c>
      <c r="L56" s="155" t="e">
        <f t="shared" si="16"/>
        <v>#VALUE!</v>
      </c>
      <c r="M56" s="155" t="e">
        <f>SUMPRODUCT((_5shaozhuchou_month_day!$A$2:$A$899&gt;=C56)*(_5shaozhuchou_month_day!$A$2:$A$899&lt;C57),_5shaozhuchou_month_day!$Z$2:$Z$899)</f>
        <v>#VALUE!</v>
      </c>
      <c r="N56" s="144" t="e">
        <f>M56*查询与汇总!$F$1</f>
        <v>#VALUE!</v>
      </c>
      <c r="O56" s="156" t="e">
        <f t="shared" si="17"/>
        <v>#VALUE!</v>
      </c>
      <c r="P56" s="155" t="e">
        <f>IF(G56=0,0,SUMPRODUCT((_5shaozhuchou_month_day!$A$2:$A$899&gt;=$C56)*(_5shaozhuchou_month_day!$A$2:$A$899&lt;$C57),_5shaozhuchou_month_day!T$2:T$899)/SUMPRODUCT((_5shaozhuchou_month_day!$A$2:$A$899&gt;=$C56)*(_5shaozhuchou_month_day!$A$2:$A$899&lt;$C57)*(_5shaozhuchou_month_day!T$2:T$899&gt;0)))</f>
        <v>#VALUE!</v>
      </c>
      <c r="Q56" s="157" t="e">
        <f>IF(G56=0,0,SUMPRODUCT((_5shaozhuchou_month_day!$A$2:$A$899&gt;=$C56)*(_5shaozhuchou_month_day!$A$2:$A$899&lt;$C57),_5shaozhuchou_month_day!U$2:U$899)/SUMPRODUCT((_5shaozhuchou_month_day!$A$2:$A$899&gt;=$C56)*(_5shaozhuchou_month_day!$A$2:$A$899&lt;$C57)*(_5shaozhuchou_month_day!U$2:U$899&lt;0)))</f>
        <v>#VALUE!</v>
      </c>
      <c r="R56" s="155" t="e">
        <f>IF(G56=0,0,SUMPRODUCT((_5shaozhuchou_month_day!$A$2:$A$899&gt;=$C56)*(_5shaozhuchou_month_day!$A$2:$A$899&lt;$C57),_5shaozhuchou_month_day!V$2:V$899)/SUMPRODUCT((_5shaozhuchou_month_day!$A$2:$A$899&gt;=$C56)*(_5shaozhuchou_month_day!$A$2:$A$899&lt;$C57)*(_5shaozhuchou_month_day!V$2:V$899&gt;0)))</f>
        <v>#VALUE!</v>
      </c>
      <c r="S56" s="157" t="e">
        <f>IF(G56=0,0,SUMPRODUCT((_5shaozhuchou_month_day!$A$2:$A$899&gt;=$C56)*(_5shaozhuchou_month_day!$A$2:$A$899&lt;$C57),_5shaozhuchou_month_day!W$2:W$899)/SUMPRODUCT((_5shaozhuchou_month_day!$A$2:$A$899&gt;=$C56)*(_5shaozhuchou_month_day!$A$2:$A$899&lt;$C57)*(_5shaozhuchou_month_day!W$2:W$899&lt;0)))</f>
        <v>#VALUE!</v>
      </c>
      <c r="T56" s="157" t="str">
        <f>主抽数据!K58</f>
        <v/>
      </c>
      <c r="U56" s="144" t="str">
        <f>主抽数据!L58</f>
        <v/>
      </c>
      <c r="V56" s="161" t="e">
        <f>查询与汇总!$J$1*M56</f>
        <v>#VALUE!</v>
      </c>
      <c r="W56" s="162" t="e">
        <f t="shared" si="18"/>
        <v>#VALUE!</v>
      </c>
      <c r="X56" s="164"/>
      <c r="Y56" s="177"/>
      <c r="Z56" s="178"/>
      <c r="AA56" s="173" t="str">
        <f>主抽数据!M58</f>
        <v/>
      </c>
      <c r="AB56" s="174" t="str">
        <f>主抽数据!N58</f>
        <v/>
      </c>
      <c r="AC56" s="175" t="e">
        <f t="shared" si="21"/>
        <v>#VALUE!</v>
      </c>
      <c r="AE56" s="134" t="e">
        <f t="shared" si="19"/>
        <v>#VALUE!</v>
      </c>
      <c r="AF56" s="134" t="e">
        <f t="shared" si="20"/>
        <v>#VALUE!</v>
      </c>
      <c r="AG56" s="134" t="e">
        <f t="shared" si="9"/>
        <v>#VALUE!</v>
      </c>
      <c r="AH56" s="134" t="e">
        <f t="shared" si="10"/>
        <v>#VALUE!</v>
      </c>
    </row>
    <row r="57" ht="27.95" customHeight="1" spans="1:34">
      <c r="A57" s="206" t="e">
        <f t="shared" si="11"/>
        <v>#VALUE!</v>
      </c>
      <c r="B57" s="146">
        <f t="shared" si="12"/>
        <v>0</v>
      </c>
      <c r="C57" s="145" t="e">
        <f t="shared" si="14"/>
        <v>#VALUE!</v>
      </c>
      <c r="D57" s="146" t="str">
        <f t="shared" si="13"/>
        <v>夜班</v>
      </c>
      <c r="E57" s="155">
        <f>'6烧主抽电耗'!E57</f>
        <v>1</v>
      </c>
      <c r="F57" s="155" t="str">
        <f>'6烧主抽电耗'!F57</f>
        <v>甲班</v>
      </c>
      <c r="G57" s="144" t="e">
        <f>SUMPRODUCT((_5shaozhuchou_month_day!$A$2:$A$899&gt;=C57)*(_5shaozhuchou_month_day!$A$2:$A$899&lt;C58),_5shaozhuchou_month_day!$Y$2:$Y$899)/8</f>
        <v>#VALUE!</v>
      </c>
      <c r="H57" s="144" t="e">
        <f t="shared" si="2"/>
        <v>#VALUE!</v>
      </c>
      <c r="I57" s="207">
        <f t="shared" si="22"/>
        <v>0</v>
      </c>
      <c r="J57" s="208" t="e">
        <f>SUMPRODUCT((主抽数据!$AU$5:$AU$97=$A57)*(主抽数据!$AV$5:$AV$97=$F57),主抽数据!$AH$5:$AH$97)</f>
        <v>#VALUE!</v>
      </c>
      <c r="K57" s="208" t="e">
        <f>SUMPRODUCT((主抽数据!$AU$5:$AU$97=$A57)*(主抽数据!$AV$5:$AV$97=$F57),主抽数据!$AI$5:$AI$97)</f>
        <v>#VALUE!</v>
      </c>
      <c r="L57" s="155" t="e">
        <f t="shared" si="16"/>
        <v>#VALUE!</v>
      </c>
      <c r="M57" s="155" t="e">
        <f>SUMPRODUCT((_5shaozhuchou_month_day!$A$2:$A$899&gt;=C57)*(_5shaozhuchou_month_day!$A$2:$A$899&lt;C58),_5shaozhuchou_month_day!$Z$2:$Z$899)</f>
        <v>#VALUE!</v>
      </c>
      <c r="N57" s="144" t="e">
        <f>M57*查询与汇总!$F$1</f>
        <v>#VALUE!</v>
      </c>
      <c r="O57" s="156" t="e">
        <f t="shared" si="17"/>
        <v>#VALUE!</v>
      </c>
      <c r="P57" s="155" t="e">
        <f>IF(G57=0,0,SUMPRODUCT((_5shaozhuchou_month_day!$A$2:$A$899&gt;=$C57)*(_5shaozhuchou_month_day!$A$2:$A$899&lt;$C58),_5shaozhuchou_month_day!T$2:T$899)/SUMPRODUCT((_5shaozhuchou_month_day!$A$2:$A$899&gt;=$C57)*(_5shaozhuchou_month_day!$A$2:$A$899&lt;$C58)*(_5shaozhuchou_month_day!T$2:T$899&gt;0)))</f>
        <v>#VALUE!</v>
      </c>
      <c r="Q57" s="157" t="e">
        <f>IF(G57=0,0,SUMPRODUCT((_5shaozhuchou_month_day!$A$2:$A$899&gt;=$C57)*(_5shaozhuchou_month_day!$A$2:$A$899&lt;$C58),_5shaozhuchou_month_day!U$2:U$899)/SUMPRODUCT((_5shaozhuchou_month_day!$A$2:$A$899&gt;=$C57)*(_5shaozhuchou_month_day!$A$2:$A$899&lt;$C58)*(_5shaozhuchou_month_day!U$2:U$899&lt;0)))</f>
        <v>#VALUE!</v>
      </c>
      <c r="R57" s="155" t="e">
        <f>IF(G57=0,0,SUMPRODUCT((_5shaozhuchou_month_day!$A$2:$A$899&gt;=$C57)*(_5shaozhuchou_month_day!$A$2:$A$899&lt;$C58),_5shaozhuchou_month_day!V$2:V$899)/SUMPRODUCT((_5shaozhuchou_month_day!$A$2:$A$899&gt;=$C57)*(_5shaozhuchou_month_day!$A$2:$A$899&lt;$C58)*(_5shaozhuchou_month_day!V$2:V$899&gt;0)))</f>
        <v>#VALUE!</v>
      </c>
      <c r="S57" s="157" t="e">
        <f>IF(G57=0,0,SUMPRODUCT((_5shaozhuchou_month_day!$A$2:$A$899&gt;=$C57)*(_5shaozhuchou_month_day!$A$2:$A$899&lt;$C58),_5shaozhuchou_month_day!W$2:W$899)/SUMPRODUCT((_5shaozhuchou_month_day!$A$2:$A$899&gt;=$C57)*(_5shaozhuchou_month_day!$A$2:$A$899&lt;$C58)*(_5shaozhuchou_month_day!W$2:W$899&lt;0)))</f>
        <v>#VALUE!</v>
      </c>
      <c r="T57" s="157" t="str">
        <f>主抽数据!K59</f>
        <v/>
      </c>
      <c r="U57" s="144" t="str">
        <f>主抽数据!L59</f>
        <v/>
      </c>
      <c r="V57" s="161" t="e">
        <f>查询与汇总!$J$1*M57</f>
        <v>#VALUE!</v>
      </c>
      <c r="W57" s="162" t="e">
        <f t="shared" si="18"/>
        <v>#VALUE!</v>
      </c>
      <c r="X57" s="164"/>
      <c r="Y57" s="177"/>
      <c r="Z57" s="178"/>
      <c r="AA57" s="173" t="str">
        <f>主抽数据!M59</f>
        <v/>
      </c>
      <c r="AB57" s="174" t="str">
        <f>主抽数据!N59</f>
        <v/>
      </c>
      <c r="AC57" s="175" t="e">
        <f t="shared" si="21"/>
        <v>#VALUE!</v>
      </c>
      <c r="AE57" s="134" t="e">
        <f t="shared" si="19"/>
        <v>#VALUE!</v>
      </c>
      <c r="AF57" s="134" t="e">
        <f t="shared" si="20"/>
        <v>#VALUE!</v>
      </c>
      <c r="AG57" s="134" t="e">
        <f t="shared" si="9"/>
        <v>#VALUE!</v>
      </c>
      <c r="AH57" s="134" t="e">
        <f t="shared" si="10"/>
        <v>#VALUE!</v>
      </c>
    </row>
    <row r="58" ht="36" customHeight="1" spans="1:34">
      <c r="A58" s="206" t="e">
        <f t="shared" si="11"/>
        <v>#VALUE!</v>
      </c>
      <c r="B58" s="146">
        <f t="shared" si="12"/>
        <v>0.333333333333333</v>
      </c>
      <c r="C58" s="145" t="e">
        <f t="shared" si="14"/>
        <v>#VALUE!</v>
      </c>
      <c r="D58" s="146" t="str">
        <f t="shared" si="13"/>
        <v>白班</v>
      </c>
      <c r="E58" s="155">
        <f>'6烧主抽电耗'!E58</f>
        <v>2</v>
      </c>
      <c r="F58" s="155" t="str">
        <f>'6烧主抽电耗'!F58</f>
        <v>乙班</v>
      </c>
      <c r="G58" s="144" t="e">
        <f>SUMPRODUCT((_5shaozhuchou_month_day!$A$2:$A$899&gt;=C58)*(_5shaozhuchou_month_day!$A$2:$A$899&lt;C59),_5shaozhuchou_month_day!$Y$2:$Y$899)/8</f>
        <v>#VALUE!</v>
      </c>
      <c r="H58" s="144" t="e">
        <f t="shared" si="2"/>
        <v>#VALUE!</v>
      </c>
      <c r="I58" s="207">
        <f t="shared" si="22"/>
        <v>0</v>
      </c>
      <c r="J58" s="208" t="e">
        <f>SUMPRODUCT((主抽数据!$AU$5:$AU$97=$A58)*(主抽数据!$AV$5:$AV$97=$F58),主抽数据!$AH$5:$AH$97)</f>
        <v>#VALUE!</v>
      </c>
      <c r="K58" s="208" t="e">
        <f>SUMPRODUCT((主抽数据!$AU$5:$AU$97=$A58)*(主抽数据!$AV$5:$AV$97=$F58),主抽数据!$AI$5:$AI$97)</f>
        <v>#VALUE!</v>
      </c>
      <c r="L58" s="155" t="e">
        <f t="shared" si="16"/>
        <v>#VALUE!</v>
      </c>
      <c r="M58" s="155" t="e">
        <f>SUMPRODUCT((_5shaozhuchou_month_day!$A$2:$A$899&gt;=C58)*(_5shaozhuchou_month_day!$A$2:$A$899&lt;C59),_5shaozhuchou_month_day!$Z$2:$Z$899)</f>
        <v>#VALUE!</v>
      </c>
      <c r="N58" s="144" t="e">
        <f>M58*查询与汇总!$F$1</f>
        <v>#VALUE!</v>
      </c>
      <c r="O58" s="156" t="e">
        <f t="shared" si="17"/>
        <v>#VALUE!</v>
      </c>
      <c r="P58" s="155" t="e">
        <f>IF(G58=0,0,SUMPRODUCT((_5shaozhuchou_month_day!$A$2:$A$899&gt;=$C58)*(_5shaozhuchou_month_day!$A$2:$A$899&lt;$C59),_5shaozhuchou_month_day!T$2:T$899)/SUMPRODUCT((_5shaozhuchou_month_day!$A$2:$A$899&gt;=$C58)*(_5shaozhuchou_month_day!$A$2:$A$899&lt;$C59)*(_5shaozhuchou_month_day!T$2:T$899&gt;0)))</f>
        <v>#VALUE!</v>
      </c>
      <c r="Q58" s="157" t="e">
        <f>IF(G58=0,0,SUMPRODUCT((_5shaozhuchou_month_day!$A$2:$A$899&gt;=$C58)*(_5shaozhuchou_month_day!$A$2:$A$899&lt;$C59),_5shaozhuchou_month_day!U$2:U$899)/SUMPRODUCT((_5shaozhuchou_month_day!$A$2:$A$899&gt;=$C58)*(_5shaozhuchou_month_day!$A$2:$A$899&lt;$C59)*(_5shaozhuchou_month_day!U$2:U$899&lt;0)))</f>
        <v>#VALUE!</v>
      </c>
      <c r="R58" s="155" t="e">
        <f>IF(G58=0,0,SUMPRODUCT((_5shaozhuchou_month_day!$A$2:$A$899&gt;=$C58)*(_5shaozhuchou_month_day!$A$2:$A$899&lt;$C59),_5shaozhuchou_month_day!V$2:V$899)/SUMPRODUCT((_5shaozhuchou_month_day!$A$2:$A$899&gt;=$C58)*(_5shaozhuchou_month_day!$A$2:$A$899&lt;$C59)*(_5shaozhuchou_month_day!V$2:V$899&gt;0)))</f>
        <v>#VALUE!</v>
      </c>
      <c r="S58" s="157" t="e">
        <f>IF(G58=0,0,SUMPRODUCT((_5shaozhuchou_month_day!$A$2:$A$899&gt;=$C58)*(_5shaozhuchou_month_day!$A$2:$A$899&lt;$C59),_5shaozhuchou_month_day!W$2:W$899)/SUMPRODUCT((_5shaozhuchou_month_day!$A$2:$A$899&gt;=$C58)*(_5shaozhuchou_month_day!$A$2:$A$899&lt;$C59)*(_5shaozhuchou_month_day!W$2:W$899&lt;0)))</f>
        <v>#VALUE!</v>
      </c>
      <c r="T58" s="157" t="str">
        <f>主抽数据!K60</f>
        <v/>
      </c>
      <c r="U58" s="144" t="str">
        <f>主抽数据!L60</f>
        <v/>
      </c>
      <c r="V58" s="161" t="e">
        <f>查询与汇总!$J$1*M58</f>
        <v>#VALUE!</v>
      </c>
      <c r="W58" s="162" t="e">
        <f t="shared" si="18"/>
        <v>#VALUE!</v>
      </c>
      <c r="X58" s="164"/>
      <c r="Y58" s="177"/>
      <c r="Z58" s="178"/>
      <c r="AA58" s="173" t="str">
        <f>主抽数据!M60</f>
        <v/>
      </c>
      <c r="AB58" s="174" t="str">
        <f>主抽数据!N60</f>
        <v/>
      </c>
      <c r="AC58" s="175" t="e">
        <f t="shared" si="21"/>
        <v>#VALUE!</v>
      </c>
      <c r="AE58" s="134" t="e">
        <f t="shared" si="19"/>
        <v>#VALUE!</v>
      </c>
      <c r="AF58" s="134" t="e">
        <f t="shared" si="20"/>
        <v>#VALUE!</v>
      </c>
      <c r="AG58" s="134" t="e">
        <f t="shared" si="9"/>
        <v>#VALUE!</v>
      </c>
      <c r="AH58" s="134" t="e">
        <f t="shared" si="10"/>
        <v>#VALUE!</v>
      </c>
    </row>
    <row r="59" customHeight="1" spans="1:34">
      <c r="A59" s="206" t="e">
        <f t="shared" si="11"/>
        <v>#VALUE!</v>
      </c>
      <c r="B59" s="146">
        <f t="shared" si="12"/>
        <v>0.666666666666667</v>
      </c>
      <c r="C59" s="145" t="e">
        <f t="shared" si="14"/>
        <v>#VALUE!</v>
      </c>
      <c r="D59" s="146" t="str">
        <f t="shared" si="13"/>
        <v>中班</v>
      </c>
      <c r="E59" s="155">
        <f>'6烧主抽电耗'!E59</f>
        <v>3</v>
      </c>
      <c r="F59" s="155" t="str">
        <f>'6烧主抽电耗'!F59</f>
        <v>丙班</v>
      </c>
      <c r="G59" s="144" t="e">
        <f>SUMPRODUCT((_5shaozhuchou_month_day!$A$2:$A$899&gt;=C59)*(_5shaozhuchou_month_day!$A$2:$A$899&lt;C60),_5shaozhuchou_month_day!$Y$2:$Y$899)/8</f>
        <v>#VALUE!</v>
      </c>
      <c r="H59" s="144" t="e">
        <f t="shared" si="2"/>
        <v>#VALUE!</v>
      </c>
      <c r="I59" s="207">
        <f t="shared" si="22"/>
        <v>0</v>
      </c>
      <c r="J59" s="208" t="e">
        <f>SUMPRODUCT((主抽数据!$AU$5:$AU$97=$A59)*(主抽数据!$AV$5:$AV$97=$F59),主抽数据!$AH$5:$AH$97)</f>
        <v>#VALUE!</v>
      </c>
      <c r="K59" s="208" t="e">
        <f>SUMPRODUCT((主抽数据!$AU$5:$AU$97=$A59)*(主抽数据!$AV$5:$AV$97=$F59),主抽数据!$AI$5:$AI$97)</f>
        <v>#VALUE!</v>
      </c>
      <c r="L59" s="155" t="e">
        <f t="shared" si="16"/>
        <v>#VALUE!</v>
      </c>
      <c r="M59" s="155" t="e">
        <f>SUMPRODUCT((_5shaozhuchou_month_day!$A$2:$A$899&gt;=C59)*(_5shaozhuchou_month_day!$A$2:$A$899&lt;C60),_5shaozhuchou_month_day!$Z$2:$Z$899)</f>
        <v>#VALUE!</v>
      </c>
      <c r="N59" s="144" t="e">
        <f>M59*查询与汇总!$F$1</f>
        <v>#VALUE!</v>
      </c>
      <c r="O59" s="156" t="e">
        <f t="shared" si="17"/>
        <v>#VALUE!</v>
      </c>
      <c r="P59" s="155" t="e">
        <f>IF(G59=0,0,SUMPRODUCT((_5shaozhuchou_month_day!$A$2:$A$899&gt;=$C59)*(_5shaozhuchou_month_day!$A$2:$A$899&lt;$C60),_5shaozhuchou_month_day!T$2:T$899)/SUMPRODUCT((_5shaozhuchou_month_day!$A$2:$A$899&gt;=$C59)*(_5shaozhuchou_month_day!$A$2:$A$899&lt;$C60)*(_5shaozhuchou_month_day!T$2:T$899&gt;0)))</f>
        <v>#VALUE!</v>
      </c>
      <c r="Q59" s="157" t="e">
        <f>IF(G59=0,0,SUMPRODUCT((_5shaozhuchou_month_day!$A$2:$A$899&gt;=$C59)*(_5shaozhuchou_month_day!$A$2:$A$899&lt;$C60),_5shaozhuchou_month_day!U$2:U$899)/SUMPRODUCT((_5shaozhuchou_month_day!$A$2:$A$899&gt;=$C59)*(_5shaozhuchou_month_day!$A$2:$A$899&lt;$C60)*(_5shaozhuchou_month_day!U$2:U$899&lt;0)))</f>
        <v>#VALUE!</v>
      </c>
      <c r="R59" s="155" t="e">
        <f>IF(G59=0,0,SUMPRODUCT((_5shaozhuchou_month_day!$A$2:$A$899&gt;=$C59)*(_5shaozhuchou_month_day!$A$2:$A$899&lt;$C60),_5shaozhuchou_month_day!V$2:V$899)/SUMPRODUCT((_5shaozhuchou_month_day!$A$2:$A$899&gt;=$C59)*(_5shaozhuchou_month_day!$A$2:$A$899&lt;$C60)*(_5shaozhuchou_month_day!V$2:V$899&gt;0)))</f>
        <v>#VALUE!</v>
      </c>
      <c r="S59" s="157" t="e">
        <f>IF(G59=0,0,SUMPRODUCT((_5shaozhuchou_month_day!$A$2:$A$899&gt;=$C59)*(_5shaozhuchou_month_day!$A$2:$A$899&lt;$C60),_5shaozhuchou_month_day!W$2:W$899)/SUMPRODUCT((_5shaozhuchou_month_day!$A$2:$A$899&gt;=$C59)*(_5shaozhuchou_month_day!$A$2:$A$899&lt;$C60)*(_5shaozhuchou_month_day!W$2:W$899&lt;0)))</f>
        <v>#VALUE!</v>
      </c>
      <c r="T59" s="157" t="str">
        <f>主抽数据!K61</f>
        <v/>
      </c>
      <c r="U59" s="144" t="str">
        <f>主抽数据!L61</f>
        <v/>
      </c>
      <c r="V59" s="161" t="e">
        <f>查询与汇总!$J$1*M59</f>
        <v>#VALUE!</v>
      </c>
      <c r="W59" s="162" t="e">
        <f t="shared" si="18"/>
        <v>#VALUE!</v>
      </c>
      <c r="X59" s="164"/>
      <c r="Y59" s="177"/>
      <c r="Z59" s="176"/>
      <c r="AA59" s="173" t="str">
        <f>主抽数据!M61</f>
        <v/>
      </c>
      <c r="AB59" s="174" t="str">
        <f>主抽数据!N61</f>
        <v/>
      </c>
      <c r="AC59" s="175" t="e">
        <f t="shared" si="21"/>
        <v>#VALUE!</v>
      </c>
      <c r="AE59" s="134" t="e">
        <f t="shared" si="19"/>
        <v>#VALUE!</v>
      </c>
      <c r="AF59" s="134" t="e">
        <f t="shared" si="20"/>
        <v>#VALUE!</v>
      </c>
      <c r="AG59" s="134" t="e">
        <f t="shared" si="9"/>
        <v>#VALUE!</v>
      </c>
      <c r="AH59" s="134" t="e">
        <f t="shared" si="10"/>
        <v>#VALUE!</v>
      </c>
    </row>
    <row r="60" customHeight="1" spans="1:34">
      <c r="A60" s="206" t="e">
        <f t="shared" si="11"/>
        <v>#VALUE!</v>
      </c>
      <c r="B60" s="146">
        <f t="shared" si="12"/>
        <v>0</v>
      </c>
      <c r="C60" s="145" t="e">
        <f t="shared" si="14"/>
        <v>#VALUE!</v>
      </c>
      <c r="D60" s="146" t="str">
        <f t="shared" si="13"/>
        <v>夜班</v>
      </c>
      <c r="E60" s="155">
        <f>'6烧主抽电耗'!E60</f>
        <v>4</v>
      </c>
      <c r="F60" s="155" t="str">
        <f>'6烧主抽电耗'!F60</f>
        <v>丁班</v>
      </c>
      <c r="G60" s="144" t="e">
        <f>SUMPRODUCT((_5shaozhuchou_month_day!$A$2:$A$899&gt;=C60)*(_5shaozhuchou_month_day!$A$2:$A$899&lt;C61),_5shaozhuchou_month_day!$Y$2:$Y$899)/8</f>
        <v>#VALUE!</v>
      </c>
      <c r="H60" s="144" t="e">
        <f t="shared" si="2"/>
        <v>#VALUE!</v>
      </c>
      <c r="I60" s="207">
        <f t="shared" si="22"/>
        <v>0</v>
      </c>
      <c r="J60" s="208" t="e">
        <f>SUMPRODUCT((主抽数据!$AU$5:$AU$97=$A60)*(主抽数据!$AV$5:$AV$97=$F60),主抽数据!$AH$5:$AH$97)</f>
        <v>#VALUE!</v>
      </c>
      <c r="K60" s="208" t="e">
        <f>SUMPRODUCT((主抽数据!$AU$5:$AU$97=$A60)*(主抽数据!$AV$5:$AV$97=$F60),主抽数据!$AI$5:$AI$97)</f>
        <v>#VALUE!</v>
      </c>
      <c r="L60" s="155" t="e">
        <f t="shared" si="16"/>
        <v>#VALUE!</v>
      </c>
      <c r="M60" s="155" t="e">
        <f>SUMPRODUCT((_5shaozhuchou_month_day!$A$2:$A$899&gt;=C60)*(_5shaozhuchou_month_day!$A$2:$A$899&lt;C61),_5shaozhuchou_month_day!$Z$2:$Z$899)</f>
        <v>#VALUE!</v>
      </c>
      <c r="N60" s="144" t="e">
        <f>M60*查询与汇总!$F$1</f>
        <v>#VALUE!</v>
      </c>
      <c r="O60" s="156" t="e">
        <f t="shared" si="17"/>
        <v>#VALUE!</v>
      </c>
      <c r="P60" s="155" t="e">
        <f>IF(G60=0,0,SUMPRODUCT((_5shaozhuchou_month_day!$A$2:$A$899&gt;=$C60)*(_5shaozhuchou_month_day!$A$2:$A$899&lt;$C61),_5shaozhuchou_month_day!T$2:T$899)/SUMPRODUCT((_5shaozhuchou_month_day!$A$2:$A$899&gt;=$C60)*(_5shaozhuchou_month_day!$A$2:$A$899&lt;$C61)*(_5shaozhuchou_month_day!T$2:T$899&gt;0)))</f>
        <v>#VALUE!</v>
      </c>
      <c r="Q60" s="157" t="e">
        <f>IF(G60=0,0,SUMPRODUCT((_5shaozhuchou_month_day!$A$2:$A$899&gt;=$C60)*(_5shaozhuchou_month_day!$A$2:$A$899&lt;$C61),_5shaozhuchou_month_day!U$2:U$899)/SUMPRODUCT((_5shaozhuchou_month_day!$A$2:$A$899&gt;=$C60)*(_5shaozhuchou_month_day!$A$2:$A$899&lt;$C61)*(_5shaozhuchou_month_day!U$2:U$899&lt;0)))</f>
        <v>#VALUE!</v>
      </c>
      <c r="R60" s="155" t="e">
        <f>IF(G60=0,0,SUMPRODUCT((_5shaozhuchou_month_day!$A$2:$A$899&gt;=$C60)*(_5shaozhuchou_month_day!$A$2:$A$899&lt;$C61),_5shaozhuchou_month_day!V$2:V$899)/SUMPRODUCT((_5shaozhuchou_month_day!$A$2:$A$899&gt;=$C60)*(_5shaozhuchou_month_day!$A$2:$A$899&lt;$C61)*(_5shaozhuchou_month_day!V$2:V$899&gt;0)))</f>
        <v>#VALUE!</v>
      </c>
      <c r="S60" s="157" t="e">
        <f>IF(G60=0,0,SUMPRODUCT((_5shaozhuchou_month_day!$A$2:$A$899&gt;=$C60)*(_5shaozhuchou_month_day!$A$2:$A$899&lt;$C61),_5shaozhuchou_month_day!W$2:W$899)/SUMPRODUCT((_5shaozhuchou_month_day!$A$2:$A$899&gt;=$C60)*(_5shaozhuchou_month_day!$A$2:$A$899&lt;$C61)*(_5shaozhuchou_month_day!W$2:W$899&lt;0)))</f>
        <v>#VALUE!</v>
      </c>
      <c r="T60" s="157" t="str">
        <f>主抽数据!K62</f>
        <v/>
      </c>
      <c r="U60" s="144" t="str">
        <f>主抽数据!L62</f>
        <v/>
      </c>
      <c r="V60" s="161" t="e">
        <f>查询与汇总!$J$1*M60</f>
        <v>#VALUE!</v>
      </c>
      <c r="W60" s="162" t="e">
        <f t="shared" si="18"/>
        <v>#VALUE!</v>
      </c>
      <c r="X60" s="164"/>
      <c r="Y60" s="177"/>
      <c r="Z60" s="176"/>
      <c r="AA60" s="173" t="str">
        <f>主抽数据!M62</f>
        <v/>
      </c>
      <c r="AB60" s="174" t="str">
        <f>主抽数据!N62</f>
        <v/>
      </c>
      <c r="AC60" s="175" t="e">
        <f t="shared" si="21"/>
        <v>#VALUE!</v>
      </c>
      <c r="AE60" s="134" t="e">
        <f t="shared" si="19"/>
        <v>#VALUE!</v>
      </c>
      <c r="AF60" s="134" t="e">
        <f t="shared" si="20"/>
        <v>#VALUE!</v>
      </c>
      <c r="AG60" s="134" t="e">
        <f t="shared" si="9"/>
        <v>#VALUE!</v>
      </c>
      <c r="AH60" s="134" t="e">
        <f t="shared" si="10"/>
        <v>#VALUE!</v>
      </c>
    </row>
    <row r="61" ht="23.1" customHeight="1" spans="1:34">
      <c r="A61" s="206" t="e">
        <f t="shared" si="11"/>
        <v>#VALUE!</v>
      </c>
      <c r="B61" s="146">
        <f t="shared" si="12"/>
        <v>0.333333333333333</v>
      </c>
      <c r="C61" s="145" t="e">
        <f t="shared" si="14"/>
        <v>#VALUE!</v>
      </c>
      <c r="D61" s="146" t="str">
        <f t="shared" si="13"/>
        <v>白班</v>
      </c>
      <c r="E61" s="155">
        <f>'6烧主抽电耗'!E61</f>
        <v>1</v>
      </c>
      <c r="F61" s="155" t="str">
        <f>'6烧主抽电耗'!F61</f>
        <v>甲班</v>
      </c>
      <c r="G61" s="144" t="e">
        <f>SUMPRODUCT((_5shaozhuchou_month_day!$A$2:$A$899&gt;=C61)*(_5shaozhuchou_month_day!$A$2:$A$899&lt;C62),_5shaozhuchou_month_day!$Y$2:$Y$899)/8</f>
        <v>#VALUE!</v>
      </c>
      <c r="H61" s="144" t="e">
        <f t="shared" si="2"/>
        <v>#VALUE!</v>
      </c>
      <c r="I61" s="207">
        <f t="shared" si="22"/>
        <v>0</v>
      </c>
      <c r="J61" s="208" t="e">
        <f>SUMPRODUCT((主抽数据!$AU$5:$AU$97=$A61)*(主抽数据!$AV$5:$AV$97=$F61),主抽数据!$AH$5:$AH$97)</f>
        <v>#VALUE!</v>
      </c>
      <c r="K61" s="208" t="e">
        <f>SUMPRODUCT((主抽数据!$AU$5:$AU$97=$A61)*(主抽数据!$AV$5:$AV$97=$F61),主抽数据!$AI$5:$AI$97)</f>
        <v>#VALUE!</v>
      </c>
      <c r="L61" s="155" t="e">
        <f t="shared" si="16"/>
        <v>#VALUE!</v>
      </c>
      <c r="M61" s="155" t="e">
        <f>SUMPRODUCT((_5shaozhuchou_month_day!$A$2:$A$899&gt;=C61)*(_5shaozhuchou_month_day!$A$2:$A$899&lt;C62),_5shaozhuchou_month_day!$Z$2:$Z$899)</f>
        <v>#VALUE!</v>
      </c>
      <c r="N61" s="144" t="e">
        <f>M61*查询与汇总!$F$1</f>
        <v>#VALUE!</v>
      </c>
      <c r="O61" s="156" t="e">
        <f t="shared" si="17"/>
        <v>#VALUE!</v>
      </c>
      <c r="P61" s="155" t="e">
        <f>IF(G61=0,0,SUMPRODUCT((_5shaozhuchou_month_day!$A$2:$A$899&gt;=$C61)*(_5shaozhuchou_month_day!$A$2:$A$899&lt;$C62),_5shaozhuchou_month_day!T$2:T$899)/SUMPRODUCT((_5shaozhuchou_month_day!$A$2:$A$899&gt;=$C61)*(_5shaozhuchou_month_day!$A$2:$A$899&lt;$C62)*(_5shaozhuchou_month_day!T$2:T$899&gt;0)))</f>
        <v>#VALUE!</v>
      </c>
      <c r="Q61" s="157" t="e">
        <f>IF(G61=0,0,SUMPRODUCT((_5shaozhuchou_month_day!$A$2:$A$899&gt;=$C61)*(_5shaozhuchou_month_day!$A$2:$A$899&lt;$C62),_5shaozhuchou_month_day!U$2:U$899)/SUMPRODUCT((_5shaozhuchou_month_day!$A$2:$A$899&gt;=$C61)*(_5shaozhuchou_month_day!$A$2:$A$899&lt;$C62)*(_5shaozhuchou_month_day!U$2:U$899&lt;0)))</f>
        <v>#VALUE!</v>
      </c>
      <c r="R61" s="155" t="e">
        <f>IF(G61=0,0,SUMPRODUCT((_5shaozhuchou_month_day!$A$2:$A$899&gt;=$C61)*(_5shaozhuchou_month_day!$A$2:$A$899&lt;$C62),_5shaozhuchou_month_day!V$2:V$899)/SUMPRODUCT((_5shaozhuchou_month_day!$A$2:$A$899&gt;=$C61)*(_5shaozhuchou_month_day!$A$2:$A$899&lt;$C62)*(_5shaozhuchou_month_day!V$2:V$899&gt;0)))</f>
        <v>#VALUE!</v>
      </c>
      <c r="S61" s="157" t="e">
        <f>IF(G61=0,0,SUMPRODUCT((_5shaozhuchou_month_day!$A$2:$A$899&gt;=$C61)*(_5shaozhuchou_month_day!$A$2:$A$899&lt;$C62),_5shaozhuchou_month_day!W$2:W$899)/SUMPRODUCT((_5shaozhuchou_month_day!$A$2:$A$899&gt;=$C61)*(_5shaozhuchou_month_day!$A$2:$A$899&lt;$C62)*(_5shaozhuchou_month_day!W$2:W$899&lt;0)))</f>
        <v>#VALUE!</v>
      </c>
      <c r="T61" s="157" t="str">
        <f>主抽数据!K63</f>
        <v/>
      </c>
      <c r="U61" s="144" t="str">
        <f>主抽数据!L63</f>
        <v/>
      </c>
      <c r="V61" s="161" t="e">
        <f>查询与汇总!$J$1*M61</f>
        <v>#VALUE!</v>
      </c>
      <c r="W61" s="162" t="e">
        <f t="shared" si="18"/>
        <v>#VALUE!</v>
      </c>
      <c r="X61" s="164"/>
      <c r="Y61" s="177"/>
      <c r="Z61" s="176"/>
      <c r="AA61" s="173" t="str">
        <f>主抽数据!M63</f>
        <v/>
      </c>
      <c r="AB61" s="174" t="str">
        <f>主抽数据!N63</f>
        <v/>
      </c>
      <c r="AC61" s="175" t="e">
        <f t="shared" si="21"/>
        <v>#VALUE!</v>
      </c>
      <c r="AE61" s="134" t="e">
        <f t="shared" si="19"/>
        <v>#VALUE!</v>
      </c>
      <c r="AF61" s="134" t="e">
        <f t="shared" si="20"/>
        <v>#VALUE!</v>
      </c>
      <c r="AG61" s="134" t="e">
        <f t="shared" si="9"/>
        <v>#VALUE!</v>
      </c>
      <c r="AH61" s="134" t="e">
        <f t="shared" si="10"/>
        <v>#VALUE!</v>
      </c>
    </row>
    <row r="62" customHeight="1" spans="1:34">
      <c r="A62" s="206" t="e">
        <f t="shared" si="11"/>
        <v>#VALUE!</v>
      </c>
      <c r="B62" s="146">
        <f t="shared" si="12"/>
        <v>0.666666666666667</v>
      </c>
      <c r="C62" s="145" t="e">
        <f t="shared" si="14"/>
        <v>#VALUE!</v>
      </c>
      <c r="D62" s="146" t="str">
        <f t="shared" si="13"/>
        <v>中班</v>
      </c>
      <c r="E62" s="155">
        <f>'6烧主抽电耗'!E62</f>
        <v>2</v>
      </c>
      <c r="F62" s="155" t="str">
        <f>'6烧主抽电耗'!F62</f>
        <v>乙班</v>
      </c>
      <c r="G62" s="144" t="e">
        <f>SUMPRODUCT((_5shaozhuchou_month_day!$A$2:$A$899&gt;=C62)*(_5shaozhuchou_month_day!$A$2:$A$899&lt;C63),_5shaozhuchou_month_day!$Y$2:$Y$899)/8</f>
        <v>#VALUE!</v>
      </c>
      <c r="H62" s="144" t="e">
        <f t="shared" si="2"/>
        <v>#VALUE!</v>
      </c>
      <c r="I62" s="207">
        <f t="shared" si="22"/>
        <v>0</v>
      </c>
      <c r="J62" s="208" t="e">
        <f>SUMPRODUCT((主抽数据!$AU$5:$AU$97=$A62)*(主抽数据!$AV$5:$AV$97=$F62),主抽数据!$AH$5:$AH$97)</f>
        <v>#VALUE!</v>
      </c>
      <c r="K62" s="208" t="e">
        <f>SUMPRODUCT((主抽数据!$AU$5:$AU$97=$A62)*(主抽数据!$AV$5:$AV$97=$F62),主抽数据!$AI$5:$AI$97)</f>
        <v>#VALUE!</v>
      </c>
      <c r="L62" s="155" t="e">
        <f t="shared" si="16"/>
        <v>#VALUE!</v>
      </c>
      <c r="M62" s="155" t="e">
        <f>SUMPRODUCT((_5shaozhuchou_month_day!$A$2:$A$899&gt;=C62)*(_5shaozhuchou_month_day!$A$2:$A$899&lt;C63),_5shaozhuchou_month_day!$Z$2:$Z$899)</f>
        <v>#VALUE!</v>
      </c>
      <c r="N62" s="144" t="e">
        <f>M62*查询与汇总!$F$1</f>
        <v>#VALUE!</v>
      </c>
      <c r="O62" s="156" t="e">
        <f t="shared" si="17"/>
        <v>#VALUE!</v>
      </c>
      <c r="P62" s="155" t="e">
        <f>IF(G62=0,0,SUMPRODUCT((_5shaozhuchou_month_day!$A$2:$A$899&gt;=$C62)*(_5shaozhuchou_month_day!$A$2:$A$899&lt;$C63),_5shaozhuchou_month_day!T$2:T$899)/SUMPRODUCT((_5shaozhuchou_month_day!$A$2:$A$899&gt;=$C62)*(_5shaozhuchou_month_day!$A$2:$A$899&lt;$C63)*(_5shaozhuchou_month_day!T$2:T$899&gt;0)))</f>
        <v>#VALUE!</v>
      </c>
      <c r="Q62" s="157" t="e">
        <f>IF(G62=0,0,SUMPRODUCT((_5shaozhuchou_month_day!$A$2:$A$899&gt;=$C62)*(_5shaozhuchou_month_day!$A$2:$A$899&lt;$C63),_5shaozhuchou_month_day!U$2:U$899)/SUMPRODUCT((_5shaozhuchou_month_day!$A$2:$A$899&gt;=$C62)*(_5shaozhuchou_month_day!$A$2:$A$899&lt;$C63)*(_5shaozhuchou_month_day!U$2:U$899&lt;0)))</f>
        <v>#VALUE!</v>
      </c>
      <c r="R62" s="155" t="e">
        <f>IF(G62=0,0,SUMPRODUCT((_5shaozhuchou_month_day!$A$2:$A$899&gt;=$C62)*(_5shaozhuchou_month_day!$A$2:$A$899&lt;$C63),_5shaozhuchou_month_day!V$2:V$899)/SUMPRODUCT((_5shaozhuchou_month_day!$A$2:$A$899&gt;=$C62)*(_5shaozhuchou_month_day!$A$2:$A$899&lt;$C63)*(_5shaozhuchou_month_day!V$2:V$899&gt;0)))</f>
        <v>#VALUE!</v>
      </c>
      <c r="S62" s="157" t="e">
        <f>IF(G62=0,0,SUMPRODUCT((_5shaozhuchou_month_day!$A$2:$A$899&gt;=$C62)*(_5shaozhuchou_month_day!$A$2:$A$899&lt;$C63),_5shaozhuchou_month_day!W$2:W$899)/SUMPRODUCT((_5shaozhuchou_month_day!$A$2:$A$899&gt;=$C62)*(_5shaozhuchou_month_day!$A$2:$A$899&lt;$C63)*(_5shaozhuchou_month_day!W$2:W$899&lt;0)))</f>
        <v>#VALUE!</v>
      </c>
      <c r="T62" s="157" t="str">
        <f>主抽数据!K64</f>
        <v/>
      </c>
      <c r="U62" s="144" t="str">
        <f>主抽数据!L64</f>
        <v/>
      </c>
      <c r="V62" s="161" t="e">
        <f>查询与汇总!$J$1*M62</f>
        <v>#VALUE!</v>
      </c>
      <c r="W62" s="162" t="e">
        <f t="shared" si="18"/>
        <v>#VALUE!</v>
      </c>
      <c r="X62" s="164"/>
      <c r="Y62" s="177"/>
      <c r="Z62" s="176"/>
      <c r="AA62" s="173" t="str">
        <f>主抽数据!M64</f>
        <v/>
      </c>
      <c r="AB62" s="174" t="str">
        <f>主抽数据!N64</f>
        <v/>
      </c>
      <c r="AC62" s="175" t="e">
        <f t="shared" si="21"/>
        <v>#VALUE!</v>
      </c>
      <c r="AE62" s="134" t="e">
        <f t="shared" si="19"/>
        <v>#VALUE!</v>
      </c>
      <c r="AF62" s="134" t="e">
        <f t="shared" si="20"/>
        <v>#VALUE!</v>
      </c>
      <c r="AG62" s="134" t="e">
        <f t="shared" si="9"/>
        <v>#VALUE!</v>
      </c>
      <c r="AH62" s="134" t="e">
        <f t="shared" si="10"/>
        <v>#VALUE!</v>
      </c>
    </row>
    <row r="63" customHeight="1" spans="1:34">
      <c r="A63" s="206" t="e">
        <f t="shared" si="11"/>
        <v>#VALUE!</v>
      </c>
      <c r="B63" s="146">
        <f t="shared" si="12"/>
        <v>0</v>
      </c>
      <c r="C63" s="145" t="e">
        <f t="shared" si="14"/>
        <v>#VALUE!</v>
      </c>
      <c r="D63" s="146" t="str">
        <f t="shared" si="13"/>
        <v>夜班</v>
      </c>
      <c r="E63" s="155">
        <f>'6烧主抽电耗'!E63</f>
        <v>4</v>
      </c>
      <c r="F63" s="155" t="str">
        <f>'6烧主抽电耗'!F63</f>
        <v>丁班</v>
      </c>
      <c r="G63" s="144" t="e">
        <f>SUMPRODUCT((_5shaozhuchou_month_day!$A$2:$A$899&gt;=C63)*(_5shaozhuchou_month_day!$A$2:$A$899&lt;C64),_5shaozhuchou_month_day!$Y$2:$Y$899)/8</f>
        <v>#VALUE!</v>
      </c>
      <c r="H63" s="144" t="e">
        <f t="shared" si="2"/>
        <v>#VALUE!</v>
      </c>
      <c r="I63" s="207">
        <f t="shared" si="22"/>
        <v>0</v>
      </c>
      <c r="J63" s="208" t="e">
        <f>SUMPRODUCT((主抽数据!$AU$5:$AU$97=$A63)*(主抽数据!$AV$5:$AV$97=$F63),主抽数据!$AH$5:$AH$97)</f>
        <v>#VALUE!</v>
      </c>
      <c r="K63" s="208" t="e">
        <f>SUMPRODUCT((主抽数据!$AU$5:$AU$97=$A63)*(主抽数据!$AV$5:$AV$97=$F63),主抽数据!$AI$5:$AI$97)</f>
        <v>#VALUE!</v>
      </c>
      <c r="L63" s="155" t="e">
        <f t="shared" si="16"/>
        <v>#VALUE!</v>
      </c>
      <c r="M63" s="155" t="e">
        <f>SUMPRODUCT((_5shaozhuchou_month_day!$A$2:$A$899&gt;=C63)*(_5shaozhuchou_month_day!$A$2:$A$899&lt;C64),_5shaozhuchou_month_day!$Z$2:$Z$899)</f>
        <v>#VALUE!</v>
      </c>
      <c r="N63" s="144" t="e">
        <f>M63*查询与汇总!$F$1</f>
        <v>#VALUE!</v>
      </c>
      <c r="O63" s="156" t="e">
        <f t="shared" si="17"/>
        <v>#VALUE!</v>
      </c>
      <c r="P63" s="155" t="e">
        <f>IF(G63=0,0,SUMPRODUCT((_5shaozhuchou_month_day!$A$2:$A$899&gt;=$C63)*(_5shaozhuchou_month_day!$A$2:$A$899&lt;$C64),_5shaozhuchou_month_day!T$2:T$899)/SUMPRODUCT((_5shaozhuchou_month_day!$A$2:$A$899&gt;=$C63)*(_5shaozhuchou_month_day!$A$2:$A$899&lt;$C64)*(_5shaozhuchou_month_day!T$2:T$899&gt;0)))</f>
        <v>#VALUE!</v>
      </c>
      <c r="Q63" s="157" t="e">
        <f>IF(G63=0,0,SUMPRODUCT((_5shaozhuchou_month_day!$A$2:$A$899&gt;=$C63)*(_5shaozhuchou_month_day!$A$2:$A$899&lt;$C64),_5shaozhuchou_month_day!U$2:U$899)/SUMPRODUCT((_5shaozhuchou_month_day!$A$2:$A$899&gt;=$C63)*(_5shaozhuchou_month_day!$A$2:$A$899&lt;$C64)*(_5shaozhuchou_month_day!U$2:U$899&lt;0)))</f>
        <v>#VALUE!</v>
      </c>
      <c r="R63" s="155" t="e">
        <f>IF(G63=0,0,SUMPRODUCT((_5shaozhuchou_month_day!$A$2:$A$899&gt;=$C63)*(_5shaozhuchou_month_day!$A$2:$A$899&lt;$C64),_5shaozhuchou_month_day!V$2:V$899)/SUMPRODUCT((_5shaozhuchou_month_day!$A$2:$A$899&gt;=$C63)*(_5shaozhuchou_month_day!$A$2:$A$899&lt;$C64)*(_5shaozhuchou_month_day!V$2:V$899&gt;0)))</f>
        <v>#VALUE!</v>
      </c>
      <c r="S63" s="157" t="e">
        <f>IF(G63=0,0,SUMPRODUCT((_5shaozhuchou_month_day!$A$2:$A$899&gt;=$C63)*(_5shaozhuchou_month_day!$A$2:$A$899&lt;$C64),_5shaozhuchou_month_day!W$2:W$899)/SUMPRODUCT((_5shaozhuchou_month_day!$A$2:$A$899&gt;=$C63)*(_5shaozhuchou_month_day!$A$2:$A$899&lt;$C64)*(_5shaozhuchou_month_day!W$2:W$899&lt;0)))</f>
        <v>#VALUE!</v>
      </c>
      <c r="T63" s="157" t="str">
        <f>主抽数据!K65</f>
        <v/>
      </c>
      <c r="U63" s="144" t="str">
        <f>主抽数据!L65</f>
        <v/>
      </c>
      <c r="V63" s="161" t="e">
        <f>查询与汇总!$J$1*M63</f>
        <v>#VALUE!</v>
      </c>
      <c r="W63" s="162" t="e">
        <f t="shared" si="18"/>
        <v>#VALUE!</v>
      </c>
      <c r="X63" s="164"/>
      <c r="Y63" s="177"/>
      <c r="Z63" s="176"/>
      <c r="AA63" s="173" t="str">
        <f>主抽数据!M65</f>
        <v/>
      </c>
      <c r="AB63" s="174" t="str">
        <f>主抽数据!N65</f>
        <v/>
      </c>
      <c r="AC63" s="175" t="e">
        <f t="shared" si="21"/>
        <v>#VALUE!</v>
      </c>
      <c r="AE63" s="134" t="e">
        <f t="shared" si="19"/>
        <v>#VALUE!</v>
      </c>
      <c r="AF63" s="134" t="e">
        <f t="shared" si="20"/>
        <v>#VALUE!</v>
      </c>
      <c r="AG63" s="134" t="e">
        <f t="shared" si="9"/>
        <v>#VALUE!</v>
      </c>
      <c r="AH63" s="134" t="e">
        <f t="shared" si="10"/>
        <v>#VALUE!</v>
      </c>
    </row>
    <row r="64" ht="33" customHeight="1" spans="1:34">
      <c r="A64" s="206" t="e">
        <f t="shared" si="11"/>
        <v>#VALUE!</v>
      </c>
      <c r="B64" s="146">
        <f t="shared" si="12"/>
        <v>0.333333333333333</v>
      </c>
      <c r="C64" s="145" t="e">
        <f t="shared" si="14"/>
        <v>#VALUE!</v>
      </c>
      <c r="D64" s="146" t="str">
        <f t="shared" si="13"/>
        <v>白班</v>
      </c>
      <c r="E64" s="155">
        <f>'6烧主抽电耗'!E64</f>
        <v>1</v>
      </c>
      <c r="F64" s="155" t="str">
        <f>'6烧主抽电耗'!F64</f>
        <v>甲班</v>
      </c>
      <c r="G64" s="144" t="e">
        <f>SUMPRODUCT((_5shaozhuchou_month_day!$A$2:$A$899&gt;=C64)*(_5shaozhuchou_month_day!$A$2:$A$899&lt;C65),_5shaozhuchou_month_day!$Y$2:$Y$899)/8</f>
        <v>#VALUE!</v>
      </c>
      <c r="H64" s="144" t="e">
        <f t="shared" si="2"/>
        <v>#VALUE!</v>
      </c>
      <c r="I64" s="207">
        <f t="shared" si="22"/>
        <v>0</v>
      </c>
      <c r="J64" s="208" t="e">
        <f>SUMPRODUCT((主抽数据!$AU$5:$AU$97=$A64)*(主抽数据!$AV$5:$AV$97=$F64),主抽数据!$AH$5:$AH$97)</f>
        <v>#VALUE!</v>
      </c>
      <c r="K64" s="208" t="e">
        <f>SUMPRODUCT((主抽数据!$AU$5:$AU$97=$A64)*(主抽数据!$AV$5:$AV$97=$F64),主抽数据!$AI$5:$AI$97)</f>
        <v>#VALUE!</v>
      </c>
      <c r="L64" s="155" t="e">
        <f t="shared" si="16"/>
        <v>#VALUE!</v>
      </c>
      <c r="M64" s="155" t="e">
        <f>SUMPRODUCT((_5shaozhuchou_month_day!$A$2:$A$899&gt;=C64)*(_5shaozhuchou_month_day!$A$2:$A$899&lt;C65),_5shaozhuchou_month_day!$Z$2:$Z$899)</f>
        <v>#VALUE!</v>
      </c>
      <c r="N64" s="144" t="e">
        <f>M64*查询与汇总!$F$1</f>
        <v>#VALUE!</v>
      </c>
      <c r="O64" s="156" t="e">
        <f t="shared" si="17"/>
        <v>#VALUE!</v>
      </c>
      <c r="P64" s="155" t="e">
        <f>IF(G64=0,0,SUMPRODUCT((_5shaozhuchou_month_day!$A$2:$A$899&gt;=$C64)*(_5shaozhuchou_month_day!$A$2:$A$899&lt;$C65),_5shaozhuchou_month_day!T$2:T$899)/SUMPRODUCT((_5shaozhuchou_month_day!$A$2:$A$899&gt;=$C64)*(_5shaozhuchou_month_day!$A$2:$A$899&lt;$C65)*(_5shaozhuchou_month_day!T$2:T$899&gt;0)))</f>
        <v>#VALUE!</v>
      </c>
      <c r="Q64" s="157" t="e">
        <f>IF(G64=0,0,SUMPRODUCT((_5shaozhuchou_month_day!$A$2:$A$899&gt;=$C64)*(_5shaozhuchou_month_day!$A$2:$A$899&lt;$C65),_5shaozhuchou_month_day!U$2:U$899)/SUMPRODUCT((_5shaozhuchou_month_day!$A$2:$A$899&gt;=$C64)*(_5shaozhuchou_month_day!$A$2:$A$899&lt;$C65)*(_5shaozhuchou_month_day!U$2:U$899&lt;0)))</f>
        <v>#VALUE!</v>
      </c>
      <c r="R64" s="155" t="e">
        <f>IF(G64=0,0,SUMPRODUCT((_5shaozhuchou_month_day!$A$2:$A$899&gt;=$C64)*(_5shaozhuchou_month_day!$A$2:$A$899&lt;$C65),_5shaozhuchou_month_day!V$2:V$899)/SUMPRODUCT((_5shaozhuchou_month_day!$A$2:$A$899&gt;=$C64)*(_5shaozhuchou_month_day!$A$2:$A$899&lt;$C65)*(_5shaozhuchou_month_day!V$2:V$899&gt;0)))</f>
        <v>#VALUE!</v>
      </c>
      <c r="S64" s="157" t="e">
        <f>IF(G64=0,0,SUMPRODUCT((_5shaozhuchou_month_day!$A$2:$A$899&gt;=$C64)*(_5shaozhuchou_month_day!$A$2:$A$899&lt;$C65),_5shaozhuchou_month_day!W$2:W$899)/SUMPRODUCT((_5shaozhuchou_month_day!$A$2:$A$899&gt;=$C64)*(_5shaozhuchou_month_day!$A$2:$A$899&lt;$C65)*(_5shaozhuchou_month_day!W$2:W$899&lt;0)))</f>
        <v>#VALUE!</v>
      </c>
      <c r="T64" s="157" t="str">
        <f>主抽数据!K66</f>
        <v/>
      </c>
      <c r="U64" s="144" t="str">
        <f>主抽数据!L66</f>
        <v/>
      </c>
      <c r="V64" s="161" t="e">
        <f>查询与汇总!$J$1*M64</f>
        <v>#VALUE!</v>
      </c>
      <c r="W64" s="162" t="e">
        <f t="shared" si="18"/>
        <v>#VALUE!</v>
      </c>
      <c r="X64" s="164"/>
      <c r="Y64" s="177"/>
      <c r="Z64" s="176"/>
      <c r="AA64" s="173" t="str">
        <f>主抽数据!M66</f>
        <v/>
      </c>
      <c r="AB64" s="174" t="str">
        <f>主抽数据!N66</f>
        <v/>
      </c>
      <c r="AC64" s="175" t="e">
        <f t="shared" si="21"/>
        <v>#VALUE!</v>
      </c>
      <c r="AE64" s="134" t="e">
        <f t="shared" si="19"/>
        <v>#VALUE!</v>
      </c>
      <c r="AF64" s="134" t="e">
        <f t="shared" si="20"/>
        <v>#VALUE!</v>
      </c>
      <c r="AG64" s="134" t="e">
        <f t="shared" si="9"/>
        <v>#VALUE!</v>
      </c>
      <c r="AH64" s="134" t="e">
        <f t="shared" si="10"/>
        <v>#VALUE!</v>
      </c>
    </row>
    <row r="65" ht="24.95" customHeight="1" spans="1:34">
      <c r="A65" s="206" t="e">
        <f t="shared" si="11"/>
        <v>#VALUE!</v>
      </c>
      <c r="B65" s="146">
        <f t="shared" si="12"/>
        <v>0.666666666666667</v>
      </c>
      <c r="C65" s="145" t="e">
        <f t="shared" si="14"/>
        <v>#VALUE!</v>
      </c>
      <c r="D65" s="146" t="str">
        <f t="shared" si="13"/>
        <v>中班</v>
      </c>
      <c r="E65" s="155">
        <f>'6烧主抽电耗'!E65</f>
        <v>2</v>
      </c>
      <c r="F65" s="155" t="str">
        <f>'6烧主抽电耗'!F65</f>
        <v>乙班</v>
      </c>
      <c r="G65" s="144" t="e">
        <f>SUMPRODUCT((_5shaozhuchou_month_day!$A$2:$A$899&gt;=C65)*(_5shaozhuchou_month_day!$A$2:$A$899&lt;C66),_5shaozhuchou_month_day!$Y$2:$Y$899)/8</f>
        <v>#VALUE!</v>
      </c>
      <c r="H65" s="144" t="e">
        <f t="shared" si="2"/>
        <v>#VALUE!</v>
      </c>
      <c r="I65" s="207">
        <f t="shared" si="22"/>
        <v>0</v>
      </c>
      <c r="J65" s="208" t="e">
        <f>SUMPRODUCT((主抽数据!$AU$5:$AU$97=$A65)*(主抽数据!$AV$5:$AV$97=$F65),主抽数据!$AH$5:$AH$97)</f>
        <v>#VALUE!</v>
      </c>
      <c r="K65" s="208" t="e">
        <f>SUMPRODUCT((主抽数据!$AU$5:$AU$97=$A65)*(主抽数据!$AV$5:$AV$97=$F65),主抽数据!$AI$5:$AI$97)</f>
        <v>#VALUE!</v>
      </c>
      <c r="L65" s="155" t="e">
        <f t="shared" si="16"/>
        <v>#VALUE!</v>
      </c>
      <c r="M65" s="155" t="e">
        <f>SUMPRODUCT((_5shaozhuchou_month_day!$A$2:$A$899&gt;=C65)*(_5shaozhuchou_month_day!$A$2:$A$899&lt;C66),_5shaozhuchou_month_day!$Z$2:$Z$899)</f>
        <v>#VALUE!</v>
      </c>
      <c r="N65" s="144" t="e">
        <f>M65*查询与汇总!$F$1</f>
        <v>#VALUE!</v>
      </c>
      <c r="O65" s="156" t="e">
        <f t="shared" si="17"/>
        <v>#VALUE!</v>
      </c>
      <c r="P65" s="155" t="e">
        <f>IF(G65=0,0,SUMPRODUCT((_5shaozhuchou_month_day!$A$2:$A$899&gt;=$C65)*(_5shaozhuchou_month_day!$A$2:$A$899&lt;$C66),_5shaozhuchou_month_day!T$2:T$899)/SUMPRODUCT((_5shaozhuchou_month_day!$A$2:$A$899&gt;=$C65)*(_5shaozhuchou_month_day!$A$2:$A$899&lt;$C66)*(_5shaozhuchou_month_day!T$2:T$899&gt;0)))</f>
        <v>#VALUE!</v>
      </c>
      <c r="Q65" s="157" t="e">
        <f>IF(G65=0,0,SUMPRODUCT((_5shaozhuchou_month_day!$A$2:$A$899&gt;=$C65)*(_5shaozhuchou_month_day!$A$2:$A$899&lt;$C66),_5shaozhuchou_month_day!U$2:U$899)/SUMPRODUCT((_5shaozhuchou_month_day!$A$2:$A$899&gt;=$C65)*(_5shaozhuchou_month_day!$A$2:$A$899&lt;$C66)*(_5shaozhuchou_month_day!U$2:U$899&lt;0)))</f>
        <v>#VALUE!</v>
      </c>
      <c r="R65" s="155" t="e">
        <f>IF(G65=0,0,SUMPRODUCT((_5shaozhuchou_month_day!$A$2:$A$899&gt;=$C65)*(_5shaozhuchou_month_day!$A$2:$A$899&lt;$C66),_5shaozhuchou_month_day!V$2:V$899)/SUMPRODUCT((_5shaozhuchou_month_day!$A$2:$A$899&gt;=$C65)*(_5shaozhuchou_month_day!$A$2:$A$899&lt;$C66)*(_5shaozhuchou_month_day!V$2:V$899&gt;0)))</f>
        <v>#VALUE!</v>
      </c>
      <c r="S65" s="157" t="e">
        <f>IF(G65=0,0,SUMPRODUCT((_5shaozhuchou_month_day!$A$2:$A$899&gt;=$C65)*(_5shaozhuchou_month_day!$A$2:$A$899&lt;$C66),_5shaozhuchou_month_day!W$2:W$899)/SUMPRODUCT((_5shaozhuchou_month_day!$A$2:$A$899&gt;=$C65)*(_5shaozhuchou_month_day!$A$2:$A$899&lt;$C66)*(_5shaozhuchou_month_day!W$2:W$899&lt;0)))</f>
        <v>#VALUE!</v>
      </c>
      <c r="T65" s="157" t="str">
        <f>主抽数据!K67</f>
        <v/>
      </c>
      <c r="U65" s="144" t="str">
        <f>主抽数据!L67</f>
        <v/>
      </c>
      <c r="V65" s="161" t="e">
        <f>查询与汇总!$J$1*M65</f>
        <v>#VALUE!</v>
      </c>
      <c r="W65" s="162" t="e">
        <f t="shared" si="18"/>
        <v>#VALUE!</v>
      </c>
      <c r="X65" s="164"/>
      <c r="Y65" s="177"/>
      <c r="Z65" s="176"/>
      <c r="AA65" s="173" t="str">
        <f>主抽数据!M67</f>
        <v/>
      </c>
      <c r="AB65" s="174" t="str">
        <f>主抽数据!N67</f>
        <v/>
      </c>
      <c r="AC65" s="175" t="e">
        <f t="shared" si="21"/>
        <v>#VALUE!</v>
      </c>
      <c r="AE65" s="134" t="e">
        <f t="shared" si="19"/>
        <v>#VALUE!</v>
      </c>
      <c r="AF65" s="134" t="e">
        <f t="shared" si="20"/>
        <v>#VALUE!</v>
      </c>
      <c r="AG65" s="134" t="e">
        <f t="shared" si="9"/>
        <v>#VALUE!</v>
      </c>
      <c r="AH65" s="134" t="e">
        <f t="shared" si="10"/>
        <v>#VALUE!</v>
      </c>
    </row>
    <row r="66" customHeight="1" spans="1:34">
      <c r="A66" s="206" t="e">
        <f t="shared" si="11"/>
        <v>#VALUE!</v>
      </c>
      <c r="B66" s="146">
        <f t="shared" si="12"/>
        <v>0</v>
      </c>
      <c r="C66" s="145" t="e">
        <f t="shared" si="14"/>
        <v>#VALUE!</v>
      </c>
      <c r="D66" s="146" t="str">
        <f t="shared" si="13"/>
        <v>夜班</v>
      </c>
      <c r="E66" s="155">
        <f>'6烧主抽电耗'!E66</f>
        <v>3</v>
      </c>
      <c r="F66" s="155" t="str">
        <f>'6烧主抽电耗'!F66</f>
        <v>丙班</v>
      </c>
      <c r="G66" s="144" t="e">
        <f>SUMPRODUCT((_5shaozhuchou_month_day!$A$2:$A$899&gt;=C66)*(_5shaozhuchou_month_day!$A$2:$A$899&lt;C67),_5shaozhuchou_month_day!$Y$2:$Y$899)/8</f>
        <v>#VALUE!</v>
      </c>
      <c r="H66" s="144" t="e">
        <f t="shared" si="2"/>
        <v>#VALUE!</v>
      </c>
      <c r="I66" s="207">
        <f t="shared" si="22"/>
        <v>0</v>
      </c>
      <c r="J66" s="208" t="e">
        <f>SUMPRODUCT((主抽数据!$AU$5:$AU$97=$A66)*(主抽数据!$AV$5:$AV$97=$F66),主抽数据!$AH$5:$AH$97)</f>
        <v>#VALUE!</v>
      </c>
      <c r="K66" s="208" t="e">
        <f>SUMPRODUCT((主抽数据!$AU$5:$AU$97=$A66)*(主抽数据!$AV$5:$AV$97=$F66),主抽数据!$AI$5:$AI$97)</f>
        <v>#VALUE!</v>
      </c>
      <c r="L66" s="155" t="e">
        <f t="shared" si="16"/>
        <v>#VALUE!</v>
      </c>
      <c r="M66" s="155" t="e">
        <f>SUMPRODUCT((_5shaozhuchou_month_day!$A$2:$A$899&gt;=C66)*(_5shaozhuchou_month_day!$A$2:$A$899&lt;C67),_5shaozhuchou_month_day!$Z$2:$Z$899)</f>
        <v>#VALUE!</v>
      </c>
      <c r="N66" s="144" t="e">
        <f>M66*查询与汇总!$F$1</f>
        <v>#VALUE!</v>
      </c>
      <c r="O66" s="156" t="e">
        <f t="shared" si="17"/>
        <v>#VALUE!</v>
      </c>
      <c r="P66" s="155" t="e">
        <f>IF(G66=0,0,SUMPRODUCT((_5shaozhuchou_month_day!$A$2:$A$899&gt;=$C66)*(_5shaozhuchou_month_day!$A$2:$A$899&lt;$C67),_5shaozhuchou_month_day!T$2:T$899)/SUMPRODUCT((_5shaozhuchou_month_day!$A$2:$A$899&gt;=$C66)*(_5shaozhuchou_month_day!$A$2:$A$899&lt;$C67)*(_5shaozhuchou_month_day!T$2:T$899&gt;0)))</f>
        <v>#VALUE!</v>
      </c>
      <c r="Q66" s="157" t="e">
        <f>IF(G66=0,0,SUMPRODUCT((_5shaozhuchou_month_day!$A$2:$A$899&gt;=$C66)*(_5shaozhuchou_month_day!$A$2:$A$899&lt;$C67),_5shaozhuchou_month_day!U$2:U$899)/SUMPRODUCT((_5shaozhuchou_month_day!$A$2:$A$899&gt;=$C66)*(_5shaozhuchou_month_day!$A$2:$A$899&lt;$C67)*(_5shaozhuchou_month_day!U$2:U$899&lt;0)))</f>
        <v>#VALUE!</v>
      </c>
      <c r="R66" s="155" t="e">
        <f>IF(G66=0,0,SUMPRODUCT((_5shaozhuchou_month_day!$A$2:$A$899&gt;=$C66)*(_5shaozhuchou_month_day!$A$2:$A$899&lt;$C67),_5shaozhuchou_month_day!V$2:V$899)/SUMPRODUCT((_5shaozhuchou_month_day!$A$2:$A$899&gt;=$C66)*(_5shaozhuchou_month_day!$A$2:$A$899&lt;$C67)*(_5shaozhuchou_month_day!V$2:V$899&gt;0)))</f>
        <v>#VALUE!</v>
      </c>
      <c r="S66" s="157" t="e">
        <f>IF(G66=0,0,SUMPRODUCT((_5shaozhuchou_month_day!$A$2:$A$899&gt;=$C66)*(_5shaozhuchou_month_day!$A$2:$A$899&lt;$C67),_5shaozhuchou_month_day!W$2:W$899)/SUMPRODUCT((_5shaozhuchou_month_day!$A$2:$A$899&gt;=$C66)*(_5shaozhuchou_month_day!$A$2:$A$899&lt;$C67)*(_5shaozhuchou_month_day!W$2:W$899&lt;0)))</f>
        <v>#VALUE!</v>
      </c>
      <c r="T66" s="157" t="str">
        <f>主抽数据!K68</f>
        <v/>
      </c>
      <c r="U66" s="144" t="str">
        <f>主抽数据!L68</f>
        <v/>
      </c>
      <c r="V66" s="161" t="e">
        <f>查询与汇总!$J$1*M66</f>
        <v>#VALUE!</v>
      </c>
      <c r="W66" s="162" t="e">
        <f t="shared" si="18"/>
        <v>#VALUE!</v>
      </c>
      <c r="X66" s="164"/>
      <c r="Y66" s="177"/>
      <c r="Z66" s="176"/>
      <c r="AA66" s="173" t="str">
        <f>主抽数据!M68</f>
        <v/>
      </c>
      <c r="AB66" s="174" t="str">
        <f>主抽数据!N68</f>
        <v/>
      </c>
      <c r="AC66" s="175" t="e">
        <f t="shared" si="21"/>
        <v>#VALUE!</v>
      </c>
      <c r="AE66" s="134" t="e">
        <f t="shared" si="19"/>
        <v>#VALUE!</v>
      </c>
      <c r="AF66" s="134" t="e">
        <f t="shared" si="20"/>
        <v>#VALUE!</v>
      </c>
      <c r="AG66" s="134" t="e">
        <f t="shared" si="9"/>
        <v>#VALUE!</v>
      </c>
      <c r="AH66" s="134" t="e">
        <f t="shared" si="10"/>
        <v>#VALUE!</v>
      </c>
    </row>
    <row r="67" customHeight="1" spans="1:34">
      <c r="A67" s="206" t="e">
        <f t="shared" si="11"/>
        <v>#VALUE!</v>
      </c>
      <c r="B67" s="146">
        <f t="shared" si="12"/>
        <v>0.333333333333333</v>
      </c>
      <c r="C67" s="145" t="e">
        <f t="shared" si="14"/>
        <v>#VALUE!</v>
      </c>
      <c r="D67" s="146" t="str">
        <f t="shared" si="13"/>
        <v>白班</v>
      </c>
      <c r="E67" s="155">
        <f>'6烧主抽电耗'!E67</f>
        <v>4</v>
      </c>
      <c r="F67" s="155" t="str">
        <f>'6烧主抽电耗'!F67</f>
        <v>丁班</v>
      </c>
      <c r="G67" s="144" t="e">
        <f>SUMPRODUCT((_5shaozhuchou_month_day!$A$2:$A$899&gt;=C67)*(_5shaozhuchou_month_day!$A$2:$A$899&lt;C68),_5shaozhuchou_month_day!$Y$2:$Y$899)/8</f>
        <v>#VALUE!</v>
      </c>
      <c r="H67" s="144" t="e">
        <f t="shared" si="2"/>
        <v>#VALUE!</v>
      </c>
      <c r="I67" s="207">
        <f t="shared" si="22"/>
        <v>0</v>
      </c>
      <c r="J67" s="208" t="e">
        <f>SUMPRODUCT((主抽数据!$AU$5:$AU$97=$A67)*(主抽数据!$AV$5:$AV$97=$F67),主抽数据!$AH$5:$AH$97)</f>
        <v>#VALUE!</v>
      </c>
      <c r="K67" s="208" t="e">
        <f>SUMPRODUCT((主抽数据!$AU$5:$AU$97=$A67)*(主抽数据!$AV$5:$AV$97=$F67),主抽数据!$AI$5:$AI$97)</f>
        <v>#VALUE!</v>
      </c>
      <c r="L67" s="155" t="e">
        <f t="shared" si="16"/>
        <v>#VALUE!</v>
      </c>
      <c r="M67" s="155" t="e">
        <f>SUMPRODUCT((_5shaozhuchou_month_day!$A$2:$A$899&gt;=C67)*(_5shaozhuchou_month_day!$A$2:$A$899&lt;C68),_5shaozhuchou_month_day!$Z$2:$Z$899)</f>
        <v>#VALUE!</v>
      </c>
      <c r="N67" s="144" t="e">
        <f>M67*查询与汇总!$F$1</f>
        <v>#VALUE!</v>
      </c>
      <c r="O67" s="156" t="e">
        <f t="shared" si="17"/>
        <v>#VALUE!</v>
      </c>
      <c r="P67" s="155" t="e">
        <f>IF(G67=0,0,SUMPRODUCT((_5shaozhuchou_month_day!$A$2:$A$899&gt;=$C67)*(_5shaozhuchou_month_day!$A$2:$A$899&lt;$C68),_5shaozhuchou_month_day!T$2:T$899)/SUMPRODUCT((_5shaozhuchou_month_day!$A$2:$A$899&gt;=$C67)*(_5shaozhuchou_month_day!$A$2:$A$899&lt;$C68)*(_5shaozhuchou_month_day!T$2:T$899&gt;0)))</f>
        <v>#VALUE!</v>
      </c>
      <c r="Q67" s="157" t="e">
        <f>IF(G67=0,0,SUMPRODUCT((_5shaozhuchou_month_day!$A$2:$A$899&gt;=$C67)*(_5shaozhuchou_month_day!$A$2:$A$899&lt;$C68),_5shaozhuchou_month_day!U$2:U$899)/SUMPRODUCT((_5shaozhuchou_month_day!$A$2:$A$899&gt;=$C67)*(_5shaozhuchou_month_day!$A$2:$A$899&lt;$C68)*(_5shaozhuchou_month_day!U$2:U$899&lt;0)))</f>
        <v>#VALUE!</v>
      </c>
      <c r="R67" s="155" t="e">
        <f>IF(G67=0,0,SUMPRODUCT((_5shaozhuchou_month_day!$A$2:$A$899&gt;=$C67)*(_5shaozhuchou_month_day!$A$2:$A$899&lt;$C68),_5shaozhuchou_month_day!V$2:V$899)/SUMPRODUCT((_5shaozhuchou_month_day!$A$2:$A$899&gt;=$C67)*(_5shaozhuchou_month_day!$A$2:$A$899&lt;$C68)*(_5shaozhuchou_month_day!V$2:V$899&gt;0)))</f>
        <v>#VALUE!</v>
      </c>
      <c r="S67" s="157" t="e">
        <f>IF(G67=0,0,SUMPRODUCT((_5shaozhuchou_month_day!$A$2:$A$899&gt;=$C67)*(_5shaozhuchou_month_day!$A$2:$A$899&lt;$C68),_5shaozhuchou_month_day!W$2:W$899)/SUMPRODUCT((_5shaozhuchou_month_day!$A$2:$A$899&gt;=$C67)*(_5shaozhuchou_month_day!$A$2:$A$899&lt;$C68)*(_5shaozhuchou_month_day!W$2:W$899&lt;0)))</f>
        <v>#VALUE!</v>
      </c>
      <c r="T67" s="157" t="str">
        <f>主抽数据!K69</f>
        <v/>
      </c>
      <c r="U67" s="144" t="str">
        <f>主抽数据!L69</f>
        <v/>
      </c>
      <c r="V67" s="161" t="e">
        <f>查询与汇总!$J$1*M67</f>
        <v>#VALUE!</v>
      </c>
      <c r="W67" s="162" t="e">
        <f t="shared" si="18"/>
        <v>#VALUE!</v>
      </c>
      <c r="X67" s="164"/>
      <c r="Y67" s="177"/>
      <c r="Z67" s="176"/>
      <c r="AA67" s="173" t="str">
        <f>主抽数据!M69</f>
        <v/>
      </c>
      <c r="AB67" s="174" t="str">
        <f>主抽数据!N69</f>
        <v/>
      </c>
      <c r="AC67" s="175" t="e">
        <f t="shared" si="21"/>
        <v>#VALUE!</v>
      </c>
      <c r="AE67" s="134" t="e">
        <f t="shared" si="19"/>
        <v>#VALUE!</v>
      </c>
      <c r="AF67" s="134" t="e">
        <f t="shared" si="20"/>
        <v>#VALUE!</v>
      </c>
      <c r="AG67" s="134" t="e">
        <f t="shared" si="9"/>
        <v>#VALUE!</v>
      </c>
      <c r="AH67" s="134" t="e">
        <f t="shared" si="10"/>
        <v>#VALUE!</v>
      </c>
    </row>
    <row r="68" ht="29.1" customHeight="1" spans="1:34">
      <c r="A68" s="206" t="e">
        <f t="shared" si="11"/>
        <v>#VALUE!</v>
      </c>
      <c r="B68" s="146">
        <f t="shared" si="12"/>
        <v>0.666666666666667</v>
      </c>
      <c r="C68" s="145" t="e">
        <f t="shared" si="14"/>
        <v>#VALUE!</v>
      </c>
      <c r="D68" s="146" t="str">
        <f t="shared" si="13"/>
        <v>中班</v>
      </c>
      <c r="E68" s="155">
        <f>'6烧主抽电耗'!E68</f>
        <v>1</v>
      </c>
      <c r="F68" s="155" t="str">
        <f>'6烧主抽电耗'!F68</f>
        <v>甲班</v>
      </c>
      <c r="G68" s="144" t="e">
        <f>SUMPRODUCT((_5shaozhuchou_month_day!$A$2:$A$899&gt;=C68)*(_5shaozhuchou_month_day!$A$2:$A$899&lt;C69),_5shaozhuchou_month_day!$Y$2:$Y$899)/8</f>
        <v>#VALUE!</v>
      </c>
      <c r="H68" s="144" t="e">
        <f t="shared" ref="H68:H95" si="23">(G68-G68*25%)*0.81*8</f>
        <v>#VALUE!</v>
      </c>
      <c r="I68" s="207">
        <f t="shared" si="22"/>
        <v>0</v>
      </c>
      <c r="J68" s="208" t="e">
        <f>SUMPRODUCT((主抽数据!$AU$5:$AU$97=$A68)*(主抽数据!$AV$5:$AV$97=$F68),主抽数据!$AH$5:$AH$97)</f>
        <v>#VALUE!</v>
      </c>
      <c r="K68" s="208" t="e">
        <f>SUMPRODUCT((主抽数据!$AU$5:$AU$97=$A68)*(主抽数据!$AV$5:$AV$97=$F68),主抽数据!$AI$5:$AI$97)</f>
        <v>#VALUE!</v>
      </c>
      <c r="L68" s="155" t="e">
        <f t="shared" ref="L68:L95" si="24">J68+K68</f>
        <v>#VALUE!</v>
      </c>
      <c r="M68" s="155" t="e">
        <f>SUMPRODUCT((_5shaozhuchou_month_day!$A$2:$A$899&gt;=C68)*(_5shaozhuchou_month_day!$A$2:$A$899&lt;C69),_5shaozhuchou_month_day!$Z$2:$Z$899)</f>
        <v>#VALUE!</v>
      </c>
      <c r="N68" s="144" t="e">
        <f>M68*查询与汇总!$F$1</f>
        <v>#VALUE!</v>
      </c>
      <c r="O68" s="156" t="e">
        <f t="shared" ref="O68:O95" si="25">IF(N68=0,0,L68/N68)</f>
        <v>#VALUE!</v>
      </c>
      <c r="P68" s="155" t="e">
        <f>IF(G68=0,0,SUMPRODUCT((_5shaozhuchou_month_day!$A$2:$A$899&gt;=$C68)*(_5shaozhuchou_month_day!$A$2:$A$899&lt;$C69),_5shaozhuchou_month_day!T$2:T$899)/SUMPRODUCT((_5shaozhuchou_month_day!$A$2:$A$899&gt;=$C68)*(_5shaozhuchou_month_day!$A$2:$A$899&lt;$C69)*(_5shaozhuchou_month_day!T$2:T$899&gt;0)))</f>
        <v>#VALUE!</v>
      </c>
      <c r="Q68" s="157" t="e">
        <f>IF(G68=0,0,SUMPRODUCT((_5shaozhuchou_month_day!$A$2:$A$899&gt;=$C68)*(_5shaozhuchou_month_day!$A$2:$A$899&lt;$C69),_5shaozhuchou_month_day!U$2:U$899)/SUMPRODUCT((_5shaozhuchou_month_day!$A$2:$A$899&gt;=$C68)*(_5shaozhuchou_month_day!$A$2:$A$899&lt;$C69)*(_5shaozhuchou_month_day!U$2:U$899&lt;0)))</f>
        <v>#VALUE!</v>
      </c>
      <c r="R68" s="155" t="e">
        <f>IF(G68=0,0,SUMPRODUCT((_5shaozhuchou_month_day!$A$2:$A$899&gt;=$C68)*(_5shaozhuchou_month_day!$A$2:$A$899&lt;$C69),_5shaozhuchou_month_day!V$2:V$899)/SUMPRODUCT((_5shaozhuchou_month_day!$A$2:$A$899&gt;=$C68)*(_5shaozhuchou_month_day!$A$2:$A$899&lt;$C69)*(_5shaozhuchou_month_day!V$2:V$899&gt;0)))</f>
        <v>#VALUE!</v>
      </c>
      <c r="S68" s="157" t="e">
        <f>IF(G68=0,0,SUMPRODUCT((_5shaozhuchou_month_day!$A$2:$A$899&gt;=$C68)*(_5shaozhuchou_month_day!$A$2:$A$899&lt;$C69),_5shaozhuchou_month_day!W$2:W$899)/SUMPRODUCT((_5shaozhuchou_month_day!$A$2:$A$899&gt;=$C68)*(_5shaozhuchou_month_day!$A$2:$A$899&lt;$C69)*(_5shaozhuchou_month_day!W$2:W$899&lt;0)))</f>
        <v>#VALUE!</v>
      </c>
      <c r="T68" s="157" t="str">
        <f>主抽数据!K70</f>
        <v/>
      </c>
      <c r="U68" s="144" t="str">
        <f>主抽数据!L70</f>
        <v/>
      </c>
      <c r="V68" s="161" t="e">
        <f>查询与汇总!$J$1*M68</f>
        <v>#VALUE!</v>
      </c>
      <c r="W68" s="162" t="e">
        <f t="shared" ref="W68:W95" si="26">L68-V68</f>
        <v>#VALUE!</v>
      </c>
      <c r="X68" s="164"/>
      <c r="Y68" s="177"/>
      <c r="Z68" s="178"/>
      <c r="AA68" s="173" t="str">
        <f>主抽数据!M70</f>
        <v/>
      </c>
      <c r="AB68" s="174" t="str">
        <f>主抽数据!N70</f>
        <v/>
      </c>
      <c r="AC68" s="175" t="e">
        <f t="shared" si="21"/>
        <v>#VALUE!</v>
      </c>
      <c r="AE68" s="134" t="e">
        <f t="shared" ref="AE68:AE95" si="27">AA68/10</f>
        <v>#VALUE!</v>
      </c>
      <c r="AF68" s="134" t="e">
        <f t="shared" ref="AF68:AF95" si="28">AB68/10</f>
        <v>#VALUE!</v>
      </c>
      <c r="AG68" s="134" t="e">
        <f t="shared" ref="AG68:AG95" si="29">-Q68</f>
        <v>#VALUE!</v>
      </c>
      <c r="AH68" s="134" t="e">
        <f t="shared" ref="AH68:AH95" si="30">-S68</f>
        <v>#VALUE!</v>
      </c>
    </row>
    <row r="69" ht="32.1" customHeight="1" spans="1:34">
      <c r="A69" s="206" t="e">
        <f t="shared" si="11"/>
        <v>#VALUE!</v>
      </c>
      <c r="B69" s="146">
        <f t="shared" si="12"/>
        <v>0</v>
      </c>
      <c r="C69" s="145" t="e">
        <f t="shared" si="14"/>
        <v>#VALUE!</v>
      </c>
      <c r="D69" s="146" t="str">
        <f t="shared" si="13"/>
        <v>夜班</v>
      </c>
      <c r="E69" s="155">
        <f>'6烧主抽电耗'!E69</f>
        <v>3</v>
      </c>
      <c r="F69" s="155" t="str">
        <f>'6烧主抽电耗'!F69</f>
        <v>丙班</v>
      </c>
      <c r="G69" s="144" t="e">
        <f>SUMPRODUCT((_5shaozhuchou_month_day!$A$2:$A$899&gt;=C69)*(_5shaozhuchou_month_day!$A$2:$A$899&lt;C70),_5shaozhuchou_month_day!$Y$2:$Y$899)/8</f>
        <v>#VALUE!</v>
      </c>
      <c r="H69" s="144" t="e">
        <f t="shared" si="23"/>
        <v>#VALUE!</v>
      </c>
      <c r="I69" s="207">
        <f t="shared" si="22"/>
        <v>0</v>
      </c>
      <c r="J69" s="208" t="e">
        <f>SUMPRODUCT((主抽数据!$AU$5:$AU$97=$A69)*(主抽数据!$AV$5:$AV$97=$F69),主抽数据!$AH$5:$AH$97)</f>
        <v>#VALUE!</v>
      </c>
      <c r="K69" s="208" t="e">
        <f>SUMPRODUCT((主抽数据!$AU$5:$AU$97=$A69)*(主抽数据!$AV$5:$AV$97=$F69),主抽数据!$AI$5:$AI$97)</f>
        <v>#VALUE!</v>
      </c>
      <c r="L69" s="155" t="e">
        <f t="shared" si="24"/>
        <v>#VALUE!</v>
      </c>
      <c r="M69" s="155" t="e">
        <f>SUMPRODUCT((_5shaozhuchou_month_day!$A$2:$A$899&gt;=C69)*(_5shaozhuchou_month_day!$A$2:$A$899&lt;C70),_5shaozhuchou_month_day!$Z$2:$Z$899)</f>
        <v>#VALUE!</v>
      </c>
      <c r="N69" s="144" t="e">
        <f>M69*查询与汇总!$F$1</f>
        <v>#VALUE!</v>
      </c>
      <c r="O69" s="156" t="e">
        <f t="shared" si="25"/>
        <v>#VALUE!</v>
      </c>
      <c r="P69" s="155" t="e">
        <f>IF(G69=0,0,SUMPRODUCT((_5shaozhuchou_month_day!$A$2:$A$899&gt;=$C69)*(_5shaozhuchou_month_day!$A$2:$A$899&lt;$C70),_5shaozhuchou_month_day!T$2:T$899)/SUMPRODUCT((_5shaozhuchou_month_day!$A$2:$A$899&gt;=$C69)*(_5shaozhuchou_month_day!$A$2:$A$899&lt;$C70)*(_5shaozhuchou_month_day!T$2:T$899&gt;0)))</f>
        <v>#VALUE!</v>
      </c>
      <c r="Q69" s="157" t="e">
        <f>IF(G69=0,0,SUMPRODUCT((_5shaozhuchou_month_day!$A$2:$A$899&gt;=$C69)*(_5shaozhuchou_month_day!$A$2:$A$899&lt;$C70),_5shaozhuchou_month_day!U$2:U$899)/SUMPRODUCT((_5shaozhuchou_month_day!$A$2:$A$899&gt;=$C69)*(_5shaozhuchou_month_day!$A$2:$A$899&lt;$C70)*(_5shaozhuchou_month_day!U$2:U$899&lt;0)))</f>
        <v>#VALUE!</v>
      </c>
      <c r="R69" s="155" t="e">
        <f>IF(G69=0,0,SUMPRODUCT((_5shaozhuchou_month_day!$A$2:$A$899&gt;=$C69)*(_5shaozhuchou_month_day!$A$2:$A$899&lt;$C70),_5shaozhuchou_month_day!V$2:V$899)/SUMPRODUCT((_5shaozhuchou_month_day!$A$2:$A$899&gt;=$C69)*(_5shaozhuchou_month_day!$A$2:$A$899&lt;$C70)*(_5shaozhuchou_month_day!V$2:V$899&gt;0)))</f>
        <v>#VALUE!</v>
      </c>
      <c r="S69" s="157" t="e">
        <f>IF(G69=0,0,SUMPRODUCT((_5shaozhuchou_month_day!$A$2:$A$899&gt;=$C69)*(_5shaozhuchou_month_day!$A$2:$A$899&lt;$C70),_5shaozhuchou_month_day!W$2:W$899)/SUMPRODUCT((_5shaozhuchou_month_day!$A$2:$A$899&gt;=$C69)*(_5shaozhuchou_month_day!$A$2:$A$899&lt;$C70)*(_5shaozhuchou_month_day!W$2:W$899&lt;0)))</f>
        <v>#VALUE!</v>
      </c>
      <c r="T69" s="157" t="str">
        <f>主抽数据!K71</f>
        <v/>
      </c>
      <c r="U69" s="144" t="str">
        <f>主抽数据!L71</f>
        <v/>
      </c>
      <c r="V69" s="161" t="e">
        <f>查询与汇总!$J$1*M69</f>
        <v>#VALUE!</v>
      </c>
      <c r="W69" s="162" t="e">
        <f t="shared" si="26"/>
        <v>#VALUE!</v>
      </c>
      <c r="X69" s="164"/>
      <c r="Y69" s="177"/>
      <c r="Z69" s="178"/>
      <c r="AA69" s="173" t="str">
        <f>主抽数据!M71</f>
        <v/>
      </c>
      <c r="AB69" s="174" t="str">
        <f>主抽数据!N71</f>
        <v/>
      </c>
      <c r="AC69" s="175" t="e">
        <f t="shared" ref="AC69:AC95" si="31">IF(V69=-W69,0,W69*0.65/10000)</f>
        <v>#VALUE!</v>
      </c>
      <c r="AE69" s="134" t="e">
        <f t="shared" si="27"/>
        <v>#VALUE!</v>
      </c>
      <c r="AF69" s="134" t="e">
        <f t="shared" si="28"/>
        <v>#VALUE!</v>
      </c>
      <c r="AG69" s="134" t="e">
        <f t="shared" si="29"/>
        <v>#VALUE!</v>
      </c>
      <c r="AH69" s="134" t="e">
        <f t="shared" si="30"/>
        <v>#VALUE!</v>
      </c>
    </row>
    <row r="70" ht="29.1" customHeight="1" spans="1:34">
      <c r="A70" s="206" t="e">
        <f t="shared" si="11"/>
        <v>#VALUE!</v>
      </c>
      <c r="B70" s="146">
        <f t="shared" si="12"/>
        <v>0.333333333333333</v>
      </c>
      <c r="C70" s="145" t="e">
        <f t="shared" si="14"/>
        <v>#VALUE!</v>
      </c>
      <c r="D70" s="146" t="str">
        <f t="shared" si="13"/>
        <v>白班</v>
      </c>
      <c r="E70" s="155">
        <f>'6烧主抽电耗'!E70</f>
        <v>4</v>
      </c>
      <c r="F70" s="155" t="str">
        <f>'6烧主抽电耗'!F70</f>
        <v>丁班</v>
      </c>
      <c r="G70" s="144" t="e">
        <f>SUMPRODUCT((_5shaozhuchou_month_day!$A$2:$A$899&gt;=C70)*(_5shaozhuchou_month_day!$A$2:$A$899&lt;C71),_5shaozhuchou_month_day!$Y$2:$Y$899)/8</f>
        <v>#VALUE!</v>
      </c>
      <c r="H70" s="144" t="e">
        <f t="shared" si="23"/>
        <v>#VALUE!</v>
      </c>
      <c r="I70" s="207">
        <f t="shared" si="22"/>
        <v>0</v>
      </c>
      <c r="J70" s="208" t="e">
        <f>SUMPRODUCT((主抽数据!$AU$5:$AU$97=$A70)*(主抽数据!$AV$5:$AV$97=$F70),主抽数据!$AH$5:$AH$97)</f>
        <v>#VALUE!</v>
      </c>
      <c r="K70" s="208" t="e">
        <f>SUMPRODUCT((主抽数据!$AU$5:$AU$97=$A70)*(主抽数据!$AV$5:$AV$97=$F70),主抽数据!$AI$5:$AI$97)</f>
        <v>#VALUE!</v>
      </c>
      <c r="L70" s="155" t="e">
        <f t="shared" si="24"/>
        <v>#VALUE!</v>
      </c>
      <c r="M70" s="155" t="e">
        <f>SUMPRODUCT((_5shaozhuchou_month_day!$A$2:$A$899&gt;=C70)*(_5shaozhuchou_month_day!$A$2:$A$899&lt;C71),_5shaozhuchou_month_day!$Z$2:$Z$899)</f>
        <v>#VALUE!</v>
      </c>
      <c r="N70" s="144" t="e">
        <f>M70*查询与汇总!$F$1</f>
        <v>#VALUE!</v>
      </c>
      <c r="O70" s="156" t="e">
        <f t="shared" si="25"/>
        <v>#VALUE!</v>
      </c>
      <c r="P70" s="155" t="e">
        <f>IF(G70=0,0,SUMPRODUCT((_5shaozhuchou_month_day!$A$2:$A$899&gt;=$C70)*(_5shaozhuchou_month_day!$A$2:$A$899&lt;$C71),_5shaozhuchou_month_day!T$2:T$899)/SUMPRODUCT((_5shaozhuchou_month_day!$A$2:$A$899&gt;=$C70)*(_5shaozhuchou_month_day!$A$2:$A$899&lt;$C71)*(_5shaozhuchou_month_day!T$2:T$899&gt;0)))</f>
        <v>#VALUE!</v>
      </c>
      <c r="Q70" s="157" t="e">
        <f>IF(G70=0,0,SUMPRODUCT((_5shaozhuchou_month_day!$A$2:$A$899&gt;=$C70)*(_5shaozhuchou_month_day!$A$2:$A$899&lt;$C71),_5shaozhuchou_month_day!U$2:U$899)/SUMPRODUCT((_5shaozhuchou_month_day!$A$2:$A$899&gt;=$C70)*(_5shaozhuchou_month_day!$A$2:$A$899&lt;$C71)*(_5shaozhuchou_month_day!U$2:U$899&lt;0)))</f>
        <v>#VALUE!</v>
      </c>
      <c r="R70" s="155" t="e">
        <f>IF(G70=0,0,SUMPRODUCT((_5shaozhuchou_month_day!$A$2:$A$899&gt;=$C70)*(_5shaozhuchou_month_day!$A$2:$A$899&lt;$C71),_5shaozhuchou_month_day!V$2:V$899)/SUMPRODUCT((_5shaozhuchou_month_day!$A$2:$A$899&gt;=$C70)*(_5shaozhuchou_month_day!$A$2:$A$899&lt;$C71)*(_5shaozhuchou_month_day!V$2:V$899&gt;0)))</f>
        <v>#VALUE!</v>
      </c>
      <c r="S70" s="157" t="e">
        <f>IF(G70=0,0,SUMPRODUCT((_5shaozhuchou_month_day!$A$2:$A$899&gt;=$C70)*(_5shaozhuchou_month_day!$A$2:$A$899&lt;$C71),_5shaozhuchou_month_day!W$2:W$899)/SUMPRODUCT((_5shaozhuchou_month_day!$A$2:$A$899&gt;=$C70)*(_5shaozhuchou_month_day!$A$2:$A$899&lt;$C71)*(_5shaozhuchou_month_day!W$2:W$899&lt;0)))</f>
        <v>#VALUE!</v>
      </c>
      <c r="T70" s="157" t="str">
        <f>主抽数据!K72</f>
        <v/>
      </c>
      <c r="U70" s="144" t="str">
        <f>主抽数据!L72</f>
        <v/>
      </c>
      <c r="V70" s="161" t="e">
        <f>查询与汇总!$J$1*M70</f>
        <v>#VALUE!</v>
      </c>
      <c r="W70" s="162" t="e">
        <f t="shared" si="26"/>
        <v>#VALUE!</v>
      </c>
      <c r="X70" s="164"/>
      <c r="Y70" s="216"/>
      <c r="Z70" s="178"/>
      <c r="AA70" s="173" t="str">
        <f>主抽数据!M72</f>
        <v/>
      </c>
      <c r="AB70" s="174" t="str">
        <f>主抽数据!N72</f>
        <v/>
      </c>
      <c r="AC70" s="175" t="e">
        <f t="shared" si="31"/>
        <v>#VALUE!</v>
      </c>
      <c r="AE70" s="134" t="e">
        <f t="shared" si="27"/>
        <v>#VALUE!</v>
      </c>
      <c r="AF70" s="134" t="e">
        <f t="shared" si="28"/>
        <v>#VALUE!</v>
      </c>
      <c r="AG70" s="134" t="e">
        <f t="shared" si="29"/>
        <v>#VALUE!</v>
      </c>
      <c r="AH70" s="134" t="e">
        <f t="shared" si="30"/>
        <v>#VALUE!</v>
      </c>
    </row>
    <row r="71" customHeight="1" spans="1:34">
      <c r="A71" s="206" t="e">
        <f t="shared" ref="A71:A96" si="32">A68+1</f>
        <v>#VALUE!</v>
      </c>
      <c r="B71" s="146">
        <f t="shared" ref="B71:B82" si="33">B68</f>
        <v>0.666666666666667</v>
      </c>
      <c r="C71" s="145" t="e">
        <f t="shared" si="14"/>
        <v>#VALUE!</v>
      </c>
      <c r="D71" s="146" t="str">
        <f t="shared" ref="D71:D95" si="34">D68</f>
        <v>中班</v>
      </c>
      <c r="E71" s="155">
        <f>'6烧主抽电耗'!E71</f>
        <v>1</v>
      </c>
      <c r="F71" s="155" t="str">
        <f>'6烧主抽电耗'!F71</f>
        <v>甲班</v>
      </c>
      <c r="G71" s="144" t="e">
        <f>SUMPRODUCT((_5shaozhuchou_month_day!$A$2:$A$899&gt;=C71)*(_5shaozhuchou_month_day!$A$2:$A$899&lt;C72),_5shaozhuchou_month_day!$Y$2:$Y$899)/8</f>
        <v>#VALUE!</v>
      </c>
      <c r="H71" s="144" t="e">
        <f t="shared" si="23"/>
        <v>#VALUE!</v>
      </c>
      <c r="I71" s="207">
        <f t="shared" si="22"/>
        <v>0</v>
      </c>
      <c r="J71" s="208" t="e">
        <f>SUMPRODUCT((主抽数据!$AU$5:$AU$97=$A71)*(主抽数据!$AV$5:$AV$97=$F71),主抽数据!$AH$5:$AH$97)</f>
        <v>#VALUE!</v>
      </c>
      <c r="K71" s="208" t="e">
        <f>SUMPRODUCT((主抽数据!$AU$5:$AU$97=$A71)*(主抽数据!$AV$5:$AV$97=$F71),主抽数据!$AI$5:$AI$97)</f>
        <v>#VALUE!</v>
      </c>
      <c r="L71" s="155" t="e">
        <f t="shared" si="24"/>
        <v>#VALUE!</v>
      </c>
      <c r="M71" s="155" t="e">
        <f>SUMPRODUCT((_5shaozhuchou_month_day!$A$2:$A$899&gt;=C71)*(_5shaozhuchou_month_day!$A$2:$A$899&lt;C72),_5shaozhuchou_month_day!$Z$2:$Z$899)</f>
        <v>#VALUE!</v>
      </c>
      <c r="N71" s="144" t="e">
        <f>M71*查询与汇总!$F$1</f>
        <v>#VALUE!</v>
      </c>
      <c r="O71" s="156" t="e">
        <f t="shared" si="25"/>
        <v>#VALUE!</v>
      </c>
      <c r="P71" s="155" t="e">
        <f>IF(G71=0,0,SUMPRODUCT((_5shaozhuchou_month_day!$A$2:$A$899&gt;=$C71)*(_5shaozhuchou_month_day!$A$2:$A$899&lt;$C72),_5shaozhuchou_month_day!T$2:T$899)/SUMPRODUCT((_5shaozhuchou_month_day!$A$2:$A$899&gt;=$C71)*(_5shaozhuchou_month_day!$A$2:$A$899&lt;$C72)*(_5shaozhuchou_month_day!T$2:T$899&gt;0)))</f>
        <v>#VALUE!</v>
      </c>
      <c r="Q71" s="157" t="e">
        <f>IF(G71=0,0,SUMPRODUCT((_5shaozhuchou_month_day!$A$2:$A$899&gt;=$C71)*(_5shaozhuchou_month_day!$A$2:$A$899&lt;$C72),_5shaozhuchou_month_day!U$2:U$899)/SUMPRODUCT((_5shaozhuchou_month_day!$A$2:$A$899&gt;=$C71)*(_5shaozhuchou_month_day!$A$2:$A$899&lt;$C72)*(_5shaozhuchou_month_day!U$2:U$899&lt;0)))</f>
        <v>#VALUE!</v>
      </c>
      <c r="R71" s="155" t="e">
        <f>IF(G71=0,0,SUMPRODUCT((_5shaozhuchou_month_day!$A$2:$A$899&gt;=$C71)*(_5shaozhuchou_month_day!$A$2:$A$899&lt;$C72),_5shaozhuchou_month_day!V$2:V$899)/SUMPRODUCT((_5shaozhuchou_month_day!$A$2:$A$899&gt;=$C71)*(_5shaozhuchou_month_day!$A$2:$A$899&lt;$C72)*(_5shaozhuchou_month_day!V$2:V$899&gt;0)))</f>
        <v>#VALUE!</v>
      </c>
      <c r="S71" s="157" t="e">
        <f>IF(G71=0,0,SUMPRODUCT((_5shaozhuchou_month_day!$A$2:$A$899&gt;=$C71)*(_5shaozhuchou_month_day!$A$2:$A$899&lt;$C72),_5shaozhuchou_month_day!W$2:W$899)/SUMPRODUCT((_5shaozhuchou_month_day!$A$2:$A$899&gt;=$C71)*(_5shaozhuchou_month_day!$A$2:$A$899&lt;$C72)*(_5shaozhuchou_month_day!W$2:W$899&lt;0)))</f>
        <v>#VALUE!</v>
      </c>
      <c r="T71" s="157" t="str">
        <f>主抽数据!K73</f>
        <v/>
      </c>
      <c r="U71" s="144" t="str">
        <f>主抽数据!L73</f>
        <v/>
      </c>
      <c r="V71" s="161" t="e">
        <f>查询与汇总!$J$1*M71</f>
        <v>#VALUE!</v>
      </c>
      <c r="W71" s="162" t="e">
        <f t="shared" si="26"/>
        <v>#VALUE!</v>
      </c>
      <c r="X71" s="164"/>
      <c r="Y71" s="177"/>
      <c r="Z71" s="178"/>
      <c r="AA71" s="173" t="str">
        <f>主抽数据!M73</f>
        <v/>
      </c>
      <c r="AB71" s="174" t="str">
        <f>主抽数据!N73</f>
        <v/>
      </c>
      <c r="AC71" s="175" t="e">
        <f t="shared" si="31"/>
        <v>#VALUE!</v>
      </c>
      <c r="AE71" s="134" t="e">
        <f t="shared" si="27"/>
        <v>#VALUE!</v>
      </c>
      <c r="AF71" s="134" t="e">
        <f t="shared" si="28"/>
        <v>#VALUE!</v>
      </c>
      <c r="AG71" s="134" t="e">
        <f t="shared" si="29"/>
        <v>#VALUE!</v>
      </c>
      <c r="AH71" s="134" t="e">
        <f t="shared" si="30"/>
        <v>#VALUE!</v>
      </c>
    </row>
    <row r="72" customHeight="1" spans="1:34">
      <c r="A72" s="206" t="e">
        <f t="shared" si="32"/>
        <v>#VALUE!</v>
      </c>
      <c r="B72" s="146">
        <f t="shared" si="33"/>
        <v>0</v>
      </c>
      <c r="C72" s="145" t="e">
        <f t="shared" si="14"/>
        <v>#VALUE!</v>
      </c>
      <c r="D72" s="146" t="str">
        <f t="shared" si="34"/>
        <v>夜班</v>
      </c>
      <c r="E72" s="155">
        <f>'6烧主抽电耗'!E72</f>
        <v>2</v>
      </c>
      <c r="F72" s="155" t="str">
        <f>'6烧主抽电耗'!F72</f>
        <v>乙班</v>
      </c>
      <c r="G72" s="144" t="e">
        <f>SUMPRODUCT((_5shaozhuchou_month_day!$A$2:$A$899&gt;=C72)*(_5shaozhuchou_month_day!$A$2:$A$899&lt;C73),_5shaozhuchou_month_day!$Y$2:$Y$899)/8</f>
        <v>#VALUE!</v>
      </c>
      <c r="H72" s="144" t="e">
        <f t="shared" si="23"/>
        <v>#VALUE!</v>
      </c>
      <c r="I72" s="207">
        <f t="shared" si="22"/>
        <v>0</v>
      </c>
      <c r="J72" s="208" t="e">
        <f>SUMPRODUCT((主抽数据!$AU$5:$AU$97=$A72)*(主抽数据!$AV$5:$AV$97=$F72),主抽数据!$AH$5:$AH$97)</f>
        <v>#VALUE!</v>
      </c>
      <c r="K72" s="208" t="e">
        <f>SUMPRODUCT((主抽数据!$AU$5:$AU$97=$A72)*(主抽数据!$AV$5:$AV$97=$F72),主抽数据!$AI$5:$AI$97)</f>
        <v>#VALUE!</v>
      </c>
      <c r="L72" s="155" t="e">
        <f t="shared" si="24"/>
        <v>#VALUE!</v>
      </c>
      <c r="M72" s="155" t="e">
        <f>SUMPRODUCT((_5shaozhuchou_month_day!$A$2:$A$899&gt;=C72)*(_5shaozhuchou_month_day!$A$2:$A$899&lt;C73),_5shaozhuchou_month_day!$Z$2:$Z$899)</f>
        <v>#VALUE!</v>
      </c>
      <c r="N72" s="144" t="e">
        <f>M72*查询与汇总!$F$1</f>
        <v>#VALUE!</v>
      </c>
      <c r="O72" s="156" t="e">
        <f t="shared" si="25"/>
        <v>#VALUE!</v>
      </c>
      <c r="P72" s="155" t="e">
        <f>IF(G72=0,0,SUMPRODUCT((_5shaozhuchou_month_day!$A$2:$A$899&gt;=$C72)*(_5shaozhuchou_month_day!$A$2:$A$899&lt;$C73),_5shaozhuchou_month_day!T$2:T$899)/SUMPRODUCT((_5shaozhuchou_month_day!$A$2:$A$899&gt;=$C72)*(_5shaozhuchou_month_day!$A$2:$A$899&lt;$C73)*(_5shaozhuchou_month_day!T$2:T$899&gt;0)))</f>
        <v>#VALUE!</v>
      </c>
      <c r="Q72" s="157" t="e">
        <f>IF(G72=0,0,SUMPRODUCT((_5shaozhuchou_month_day!$A$2:$A$899&gt;=$C72)*(_5shaozhuchou_month_day!$A$2:$A$899&lt;$C73),_5shaozhuchou_month_day!U$2:U$899)/SUMPRODUCT((_5shaozhuchou_month_day!$A$2:$A$899&gt;=$C72)*(_5shaozhuchou_month_day!$A$2:$A$899&lt;$C73)*(_5shaozhuchou_month_day!U$2:U$899&lt;0)))</f>
        <v>#VALUE!</v>
      </c>
      <c r="R72" s="155" t="e">
        <f>IF(G72=0,0,SUMPRODUCT((_5shaozhuchou_month_day!$A$2:$A$899&gt;=$C72)*(_5shaozhuchou_month_day!$A$2:$A$899&lt;$C73),_5shaozhuchou_month_day!V$2:V$899)/SUMPRODUCT((_5shaozhuchou_month_day!$A$2:$A$899&gt;=$C72)*(_5shaozhuchou_month_day!$A$2:$A$899&lt;$C73)*(_5shaozhuchou_month_day!V$2:V$899&gt;0)))</f>
        <v>#VALUE!</v>
      </c>
      <c r="S72" s="157" t="e">
        <f>IF(G72=0,0,SUMPRODUCT((_5shaozhuchou_month_day!$A$2:$A$899&gt;=$C72)*(_5shaozhuchou_month_day!$A$2:$A$899&lt;$C73),_5shaozhuchou_month_day!W$2:W$899)/SUMPRODUCT((_5shaozhuchou_month_day!$A$2:$A$899&gt;=$C72)*(_5shaozhuchou_month_day!$A$2:$A$899&lt;$C73)*(_5shaozhuchou_month_day!W$2:W$899&lt;0)))</f>
        <v>#VALUE!</v>
      </c>
      <c r="T72" s="157" t="str">
        <f>主抽数据!K74</f>
        <v/>
      </c>
      <c r="U72" s="144" t="str">
        <f>主抽数据!L74</f>
        <v/>
      </c>
      <c r="V72" s="161" t="e">
        <f>查询与汇总!$J$1*M72</f>
        <v>#VALUE!</v>
      </c>
      <c r="W72" s="162" t="e">
        <f t="shared" si="26"/>
        <v>#VALUE!</v>
      </c>
      <c r="X72" s="164"/>
      <c r="Y72" s="216"/>
      <c r="Z72" s="178"/>
      <c r="AA72" s="173" t="str">
        <f>主抽数据!M74</f>
        <v/>
      </c>
      <c r="AB72" s="174" t="str">
        <f>主抽数据!N74</f>
        <v/>
      </c>
      <c r="AC72" s="175" t="e">
        <f t="shared" si="31"/>
        <v>#VALUE!</v>
      </c>
      <c r="AE72" s="134" t="e">
        <f t="shared" si="27"/>
        <v>#VALUE!</v>
      </c>
      <c r="AF72" s="134" t="e">
        <f t="shared" si="28"/>
        <v>#VALUE!</v>
      </c>
      <c r="AG72" s="134" t="e">
        <f t="shared" si="29"/>
        <v>#VALUE!</v>
      </c>
      <c r="AH72" s="134" t="e">
        <f t="shared" si="30"/>
        <v>#VALUE!</v>
      </c>
    </row>
    <row r="73" ht="26.1" customHeight="1" spans="1:34">
      <c r="A73" s="206" t="e">
        <f t="shared" si="32"/>
        <v>#VALUE!</v>
      </c>
      <c r="B73" s="146">
        <f t="shared" si="33"/>
        <v>0.333333333333333</v>
      </c>
      <c r="C73" s="145" t="e">
        <f t="shared" ref="C73:C82" si="35">A73+B73</f>
        <v>#VALUE!</v>
      </c>
      <c r="D73" s="146" t="str">
        <f t="shared" si="34"/>
        <v>白班</v>
      </c>
      <c r="E73" s="155">
        <f>'6烧主抽电耗'!E73</f>
        <v>3</v>
      </c>
      <c r="F73" s="155" t="str">
        <f>'6烧主抽电耗'!F73</f>
        <v>丙班</v>
      </c>
      <c r="G73" s="144" t="e">
        <f>SUMPRODUCT((_5shaozhuchou_month_day!$A$2:$A$899&gt;=C73)*(_5shaozhuchou_month_day!$A$2:$A$899&lt;C74),_5shaozhuchou_month_day!$Y$2:$Y$899)/8</f>
        <v>#VALUE!</v>
      </c>
      <c r="H73" s="144" t="e">
        <f t="shared" si="23"/>
        <v>#VALUE!</v>
      </c>
      <c r="I73" s="207">
        <f t="shared" si="22"/>
        <v>0</v>
      </c>
      <c r="J73" s="208" t="e">
        <f>SUMPRODUCT((主抽数据!$AU$5:$AU$97=$A73)*(主抽数据!$AV$5:$AV$97=$F73),主抽数据!$AH$5:$AH$97)</f>
        <v>#VALUE!</v>
      </c>
      <c r="K73" s="208" t="e">
        <f>SUMPRODUCT((主抽数据!$AU$5:$AU$97=$A73)*(主抽数据!$AV$5:$AV$97=$F73),主抽数据!$AI$5:$AI$97)</f>
        <v>#VALUE!</v>
      </c>
      <c r="L73" s="155" t="e">
        <f t="shared" si="24"/>
        <v>#VALUE!</v>
      </c>
      <c r="M73" s="155" t="e">
        <f>SUMPRODUCT((_5shaozhuchou_month_day!$A$2:$A$899&gt;=C73)*(_5shaozhuchou_month_day!$A$2:$A$899&lt;C74),_5shaozhuchou_month_day!$Z$2:$Z$899)</f>
        <v>#VALUE!</v>
      </c>
      <c r="N73" s="144" t="e">
        <f>M73*查询与汇总!$F$1</f>
        <v>#VALUE!</v>
      </c>
      <c r="O73" s="156" t="e">
        <f t="shared" si="25"/>
        <v>#VALUE!</v>
      </c>
      <c r="P73" s="155" t="e">
        <f>IF(G73=0,0,SUMPRODUCT((_5shaozhuchou_month_day!$A$2:$A$899&gt;=$C73)*(_5shaozhuchou_month_day!$A$2:$A$899&lt;$C74),_5shaozhuchou_month_day!T$2:T$899)/SUMPRODUCT((_5shaozhuchou_month_day!$A$2:$A$899&gt;=$C73)*(_5shaozhuchou_month_day!$A$2:$A$899&lt;$C74)*(_5shaozhuchou_month_day!T$2:T$899&gt;0)))</f>
        <v>#VALUE!</v>
      </c>
      <c r="Q73" s="157" t="e">
        <f>IF(G73=0,0,SUMPRODUCT((_5shaozhuchou_month_day!$A$2:$A$899&gt;=$C73)*(_5shaozhuchou_month_day!$A$2:$A$899&lt;$C74),_5shaozhuchou_month_day!U$2:U$899)/SUMPRODUCT((_5shaozhuchou_month_day!$A$2:$A$899&gt;=$C73)*(_5shaozhuchou_month_day!$A$2:$A$899&lt;$C74)*(_5shaozhuchou_month_day!U$2:U$899&lt;0)))</f>
        <v>#VALUE!</v>
      </c>
      <c r="R73" s="155" t="e">
        <f>IF(G73=0,0,SUMPRODUCT((_5shaozhuchou_month_day!$A$2:$A$899&gt;=$C73)*(_5shaozhuchou_month_day!$A$2:$A$899&lt;$C74),_5shaozhuchou_month_day!V$2:V$899)/SUMPRODUCT((_5shaozhuchou_month_day!$A$2:$A$899&gt;=$C73)*(_5shaozhuchou_month_day!$A$2:$A$899&lt;$C74)*(_5shaozhuchou_month_day!V$2:V$899&gt;0)))</f>
        <v>#VALUE!</v>
      </c>
      <c r="S73" s="157" t="e">
        <f>IF(G73=0,0,SUMPRODUCT((_5shaozhuchou_month_day!$A$2:$A$899&gt;=$C73)*(_5shaozhuchou_month_day!$A$2:$A$899&lt;$C74),_5shaozhuchou_month_day!W$2:W$899)/SUMPRODUCT((_5shaozhuchou_month_day!$A$2:$A$899&gt;=$C73)*(_5shaozhuchou_month_day!$A$2:$A$899&lt;$C74)*(_5shaozhuchou_month_day!W$2:W$899&lt;0)))</f>
        <v>#VALUE!</v>
      </c>
      <c r="T73" s="157" t="str">
        <f>主抽数据!K75</f>
        <v/>
      </c>
      <c r="U73" s="144" t="str">
        <f>主抽数据!L75</f>
        <v/>
      </c>
      <c r="V73" s="161" t="e">
        <f>查询与汇总!$J$1*M73</f>
        <v>#VALUE!</v>
      </c>
      <c r="W73" s="162" t="e">
        <f t="shared" si="26"/>
        <v>#VALUE!</v>
      </c>
      <c r="X73" s="164"/>
      <c r="Y73" s="216"/>
      <c r="Z73" s="178"/>
      <c r="AA73" s="173" t="str">
        <f>主抽数据!M75</f>
        <v/>
      </c>
      <c r="AB73" s="174" t="str">
        <f>主抽数据!N75</f>
        <v/>
      </c>
      <c r="AC73" s="175" t="e">
        <f t="shared" si="31"/>
        <v>#VALUE!</v>
      </c>
      <c r="AE73" s="134" t="e">
        <f t="shared" si="27"/>
        <v>#VALUE!</v>
      </c>
      <c r="AF73" s="134" t="e">
        <f t="shared" si="28"/>
        <v>#VALUE!</v>
      </c>
      <c r="AG73" s="134" t="e">
        <f t="shared" si="29"/>
        <v>#VALUE!</v>
      </c>
      <c r="AH73" s="134" t="e">
        <f t="shared" si="30"/>
        <v>#VALUE!</v>
      </c>
    </row>
    <row r="74" ht="39" customHeight="1" spans="1:34">
      <c r="A74" s="206" t="e">
        <f t="shared" si="32"/>
        <v>#VALUE!</v>
      </c>
      <c r="B74" s="146">
        <f t="shared" si="33"/>
        <v>0.666666666666667</v>
      </c>
      <c r="C74" s="145" t="e">
        <f t="shared" si="35"/>
        <v>#VALUE!</v>
      </c>
      <c r="D74" s="146" t="str">
        <f t="shared" si="34"/>
        <v>中班</v>
      </c>
      <c r="E74" s="155">
        <f>'6烧主抽电耗'!E74</f>
        <v>4</v>
      </c>
      <c r="F74" s="155" t="str">
        <f>'6烧主抽电耗'!F74</f>
        <v>丁班</v>
      </c>
      <c r="G74" s="144" t="e">
        <f>SUMPRODUCT((_5shaozhuchou_month_day!$A$2:$A$899&gt;=C74)*(_5shaozhuchou_month_day!$A$2:$A$899&lt;C75),_5shaozhuchou_month_day!$Y$2:$Y$899)/8</f>
        <v>#VALUE!</v>
      </c>
      <c r="H74" s="144" t="e">
        <f t="shared" si="23"/>
        <v>#VALUE!</v>
      </c>
      <c r="I74" s="207">
        <f t="shared" si="22"/>
        <v>0</v>
      </c>
      <c r="J74" s="208" t="e">
        <f>SUMPRODUCT((主抽数据!$AU$5:$AU$97=$A74)*(主抽数据!$AV$5:$AV$97=$F74),主抽数据!$AH$5:$AH$97)</f>
        <v>#VALUE!</v>
      </c>
      <c r="K74" s="208" t="e">
        <f>SUMPRODUCT((主抽数据!$AU$5:$AU$97=$A74)*(主抽数据!$AV$5:$AV$97=$F74),主抽数据!$AI$5:$AI$97)</f>
        <v>#VALUE!</v>
      </c>
      <c r="L74" s="155" t="e">
        <f t="shared" si="24"/>
        <v>#VALUE!</v>
      </c>
      <c r="M74" s="155" t="e">
        <f>SUMPRODUCT((_5shaozhuchou_month_day!$A$2:$A$899&gt;=C74)*(_5shaozhuchou_month_day!$A$2:$A$899&lt;C75),_5shaozhuchou_month_day!$Z$2:$Z$899)</f>
        <v>#VALUE!</v>
      </c>
      <c r="N74" s="144" t="e">
        <f>M74*查询与汇总!$F$1</f>
        <v>#VALUE!</v>
      </c>
      <c r="O74" s="156" t="e">
        <f t="shared" si="25"/>
        <v>#VALUE!</v>
      </c>
      <c r="P74" s="155" t="e">
        <f>IF(G74=0,0,SUMPRODUCT((_5shaozhuchou_month_day!$A$2:$A$899&gt;=$C74)*(_5shaozhuchou_month_day!$A$2:$A$899&lt;$C75),_5shaozhuchou_month_day!T$2:T$899)/SUMPRODUCT((_5shaozhuchou_month_day!$A$2:$A$899&gt;=$C74)*(_5shaozhuchou_month_day!$A$2:$A$899&lt;$C75)*(_5shaozhuchou_month_day!T$2:T$899&gt;0)))</f>
        <v>#VALUE!</v>
      </c>
      <c r="Q74" s="157" t="e">
        <f>IF(G74=0,0,SUMPRODUCT((_5shaozhuchou_month_day!$A$2:$A$899&gt;=$C74)*(_5shaozhuchou_month_day!$A$2:$A$899&lt;$C75),_5shaozhuchou_month_day!U$2:U$899)/SUMPRODUCT((_5shaozhuchou_month_day!$A$2:$A$899&gt;=$C74)*(_5shaozhuchou_month_day!$A$2:$A$899&lt;$C75)*(_5shaozhuchou_month_day!U$2:U$899&lt;0)))</f>
        <v>#VALUE!</v>
      </c>
      <c r="R74" s="155" t="e">
        <f>IF(G74=0,0,SUMPRODUCT((_5shaozhuchou_month_day!$A$2:$A$899&gt;=$C74)*(_5shaozhuchou_month_day!$A$2:$A$899&lt;$C75),_5shaozhuchou_month_day!V$2:V$899)/SUMPRODUCT((_5shaozhuchou_month_day!$A$2:$A$899&gt;=$C74)*(_5shaozhuchou_month_day!$A$2:$A$899&lt;$C75)*(_5shaozhuchou_month_day!V$2:V$899&gt;0)))</f>
        <v>#VALUE!</v>
      </c>
      <c r="S74" s="157" t="e">
        <f>IF(G74=0,0,SUMPRODUCT((_5shaozhuchou_month_day!$A$2:$A$899&gt;=$C74)*(_5shaozhuchou_month_day!$A$2:$A$899&lt;$C75),_5shaozhuchou_month_day!W$2:W$899)/SUMPRODUCT((_5shaozhuchou_month_day!$A$2:$A$899&gt;=$C74)*(_5shaozhuchou_month_day!$A$2:$A$899&lt;$C75)*(_5shaozhuchou_month_day!W$2:W$899&lt;0)))</f>
        <v>#VALUE!</v>
      </c>
      <c r="T74" s="157" t="str">
        <f>主抽数据!K76</f>
        <v/>
      </c>
      <c r="U74" s="144" t="str">
        <f>主抽数据!L76</f>
        <v/>
      </c>
      <c r="V74" s="161" t="e">
        <f>查询与汇总!$J$1*M74</f>
        <v>#VALUE!</v>
      </c>
      <c r="W74" s="162" t="e">
        <f t="shared" si="26"/>
        <v>#VALUE!</v>
      </c>
      <c r="X74" s="164"/>
      <c r="Y74" s="216"/>
      <c r="Z74" s="178"/>
      <c r="AA74" s="173" t="str">
        <f>主抽数据!M76</f>
        <v/>
      </c>
      <c r="AB74" s="174" t="str">
        <f>主抽数据!N76</f>
        <v/>
      </c>
      <c r="AC74" s="175" t="e">
        <f t="shared" si="31"/>
        <v>#VALUE!</v>
      </c>
      <c r="AE74" s="134" t="e">
        <f t="shared" si="27"/>
        <v>#VALUE!</v>
      </c>
      <c r="AF74" s="134" t="e">
        <f t="shared" si="28"/>
        <v>#VALUE!</v>
      </c>
      <c r="AG74" s="134" t="e">
        <f t="shared" si="29"/>
        <v>#VALUE!</v>
      </c>
      <c r="AH74" s="134" t="e">
        <f t="shared" si="30"/>
        <v>#VALUE!</v>
      </c>
    </row>
    <row r="75" ht="27.95" customHeight="1" spans="1:34">
      <c r="A75" s="206" t="e">
        <f t="shared" si="32"/>
        <v>#VALUE!</v>
      </c>
      <c r="B75" s="146">
        <f t="shared" si="33"/>
        <v>0</v>
      </c>
      <c r="C75" s="145" t="e">
        <f t="shared" si="35"/>
        <v>#VALUE!</v>
      </c>
      <c r="D75" s="146" t="str">
        <f t="shared" si="34"/>
        <v>夜班</v>
      </c>
      <c r="E75" s="155">
        <f>'6烧主抽电耗'!E75</f>
        <v>2</v>
      </c>
      <c r="F75" s="155" t="str">
        <f>'6烧主抽电耗'!F75</f>
        <v>乙班</v>
      </c>
      <c r="G75" s="144" t="e">
        <f>SUMPRODUCT((_5shaozhuchou_month_day!$A$2:$A$899&gt;=C75)*(_5shaozhuchou_month_day!$A$2:$A$899&lt;C76),_5shaozhuchou_month_day!$Y$2:$Y$899)/8</f>
        <v>#VALUE!</v>
      </c>
      <c r="H75" s="144" t="e">
        <f t="shared" si="23"/>
        <v>#VALUE!</v>
      </c>
      <c r="I75" s="207">
        <f t="shared" si="22"/>
        <v>0</v>
      </c>
      <c r="J75" s="208" t="e">
        <f>SUMPRODUCT((主抽数据!$AU$5:$AU$97=$A75)*(主抽数据!$AV$5:$AV$97=$F75),主抽数据!$AH$5:$AH$97)</f>
        <v>#VALUE!</v>
      </c>
      <c r="K75" s="208" t="e">
        <f>SUMPRODUCT((主抽数据!$AU$5:$AU$97=$A75)*(主抽数据!$AV$5:$AV$97=$F75),主抽数据!$AI$5:$AI$97)</f>
        <v>#VALUE!</v>
      </c>
      <c r="L75" s="155" t="e">
        <f t="shared" si="24"/>
        <v>#VALUE!</v>
      </c>
      <c r="M75" s="155" t="e">
        <f>SUMPRODUCT((_5shaozhuchou_month_day!$A$2:$A$899&gt;=C75)*(_5shaozhuchou_month_day!$A$2:$A$899&lt;C76),_5shaozhuchou_month_day!$Z$2:$Z$899)</f>
        <v>#VALUE!</v>
      </c>
      <c r="N75" s="144" t="e">
        <f>M75*查询与汇总!$F$1</f>
        <v>#VALUE!</v>
      </c>
      <c r="O75" s="156" t="e">
        <f t="shared" si="25"/>
        <v>#VALUE!</v>
      </c>
      <c r="P75" s="155" t="e">
        <f>IF(G75=0,0,SUMPRODUCT((_5shaozhuchou_month_day!$A$2:$A$899&gt;=$C75)*(_5shaozhuchou_month_day!$A$2:$A$899&lt;$C76),_5shaozhuchou_month_day!T$2:T$899)/SUMPRODUCT((_5shaozhuchou_month_day!$A$2:$A$899&gt;=$C75)*(_5shaozhuchou_month_day!$A$2:$A$899&lt;$C76)*(_5shaozhuchou_month_day!T$2:T$899&gt;0)))</f>
        <v>#VALUE!</v>
      </c>
      <c r="Q75" s="157" t="e">
        <f>IF(G75=0,0,SUMPRODUCT((_5shaozhuchou_month_day!$A$2:$A$899&gt;=$C75)*(_5shaozhuchou_month_day!$A$2:$A$899&lt;$C76),_5shaozhuchou_month_day!U$2:U$899)/SUMPRODUCT((_5shaozhuchou_month_day!$A$2:$A$899&gt;=$C75)*(_5shaozhuchou_month_day!$A$2:$A$899&lt;$C76)*(_5shaozhuchou_month_day!U$2:U$899&lt;0)))</f>
        <v>#VALUE!</v>
      </c>
      <c r="R75" s="155" t="e">
        <f>IF(G75=0,0,SUMPRODUCT((_5shaozhuchou_month_day!$A$2:$A$899&gt;=$C75)*(_5shaozhuchou_month_day!$A$2:$A$899&lt;$C76),_5shaozhuchou_month_day!V$2:V$899)/SUMPRODUCT((_5shaozhuchou_month_day!$A$2:$A$899&gt;=$C75)*(_5shaozhuchou_month_day!$A$2:$A$899&lt;$C76)*(_5shaozhuchou_month_day!V$2:V$899&gt;0)))</f>
        <v>#VALUE!</v>
      </c>
      <c r="S75" s="157" t="e">
        <f>IF(G75=0,0,SUMPRODUCT((_5shaozhuchou_month_day!$A$2:$A$899&gt;=$C75)*(_5shaozhuchou_month_day!$A$2:$A$899&lt;$C76),_5shaozhuchou_month_day!W$2:W$899)/SUMPRODUCT((_5shaozhuchou_month_day!$A$2:$A$899&gt;=$C75)*(_5shaozhuchou_month_day!$A$2:$A$899&lt;$C76)*(_5shaozhuchou_month_day!W$2:W$899&lt;0)))</f>
        <v>#VALUE!</v>
      </c>
      <c r="T75" s="157" t="str">
        <f>主抽数据!K77</f>
        <v/>
      </c>
      <c r="U75" s="144" t="str">
        <f>主抽数据!L77</f>
        <v/>
      </c>
      <c r="V75" s="161" t="e">
        <f>查询与汇总!$J$1*M75</f>
        <v>#VALUE!</v>
      </c>
      <c r="W75" s="162" t="e">
        <f t="shared" si="26"/>
        <v>#VALUE!</v>
      </c>
      <c r="X75" s="164"/>
      <c r="Y75" s="177"/>
      <c r="Z75" s="176"/>
      <c r="AA75" s="173" t="str">
        <f>主抽数据!M77</f>
        <v/>
      </c>
      <c r="AB75" s="174" t="str">
        <f>主抽数据!N77</f>
        <v/>
      </c>
      <c r="AC75" s="175" t="e">
        <f t="shared" si="31"/>
        <v>#VALUE!</v>
      </c>
      <c r="AE75" s="134" t="e">
        <f t="shared" si="27"/>
        <v>#VALUE!</v>
      </c>
      <c r="AF75" s="134" t="e">
        <f t="shared" si="28"/>
        <v>#VALUE!</v>
      </c>
      <c r="AG75" s="134" t="e">
        <f t="shared" si="29"/>
        <v>#VALUE!</v>
      </c>
      <c r="AH75" s="134" t="e">
        <f t="shared" si="30"/>
        <v>#VALUE!</v>
      </c>
    </row>
    <row r="76" ht="39" customHeight="1" spans="1:34">
      <c r="A76" s="206" t="e">
        <f t="shared" si="32"/>
        <v>#VALUE!</v>
      </c>
      <c r="B76" s="146">
        <f t="shared" si="33"/>
        <v>0.333333333333333</v>
      </c>
      <c r="C76" s="145" t="e">
        <f t="shared" si="35"/>
        <v>#VALUE!</v>
      </c>
      <c r="D76" s="146" t="str">
        <f t="shared" si="34"/>
        <v>白班</v>
      </c>
      <c r="E76" s="155">
        <f>'6烧主抽电耗'!E76</f>
        <v>3</v>
      </c>
      <c r="F76" s="155" t="str">
        <f>'6烧主抽电耗'!F76</f>
        <v>丙班</v>
      </c>
      <c r="G76" s="144" t="e">
        <f>SUMPRODUCT((_5shaozhuchou_month_day!$A$2:$A$899&gt;=C76)*(_5shaozhuchou_month_day!$A$2:$A$899&lt;C77),_5shaozhuchou_month_day!$Y$2:$Y$899)/8</f>
        <v>#VALUE!</v>
      </c>
      <c r="H76" s="144" t="e">
        <f t="shared" si="23"/>
        <v>#VALUE!</v>
      </c>
      <c r="I76" s="207">
        <f t="shared" ref="I76:I95" si="36">X76</f>
        <v>0</v>
      </c>
      <c r="J76" s="208" t="e">
        <f>SUMPRODUCT((主抽数据!$AU$5:$AU$97=$A76)*(主抽数据!$AV$5:$AV$97=$F76),主抽数据!$AH$5:$AH$97)</f>
        <v>#VALUE!</v>
      </c>
      <c r="K76" s="208" t="e">
        <f>SUMPRODUCT((主抽数据!$AU$5:$AU$97=$A76)*(主抽数据!$AV$5:$AV$97=$F76),主抽数据!$AI$5:$AI$97)</f>
        <v>#VALUE!</v>
      </c>
      <c r="L76" s="155" t="e">
        <f t="shared" si="24"/>
        <v>#VALUE!</v>
      </c>
      <c r="M76" s="155" t="e">
        <f>SUMPRODUCT((_5shaozhuchou_month_day!$A$2:$A$899&gt;=C76)*(_5shaozhuchou_month_day!$A$2:$A$899&lt;C77),_5shaozhuchou_month_day!$Z$2:$Z$899)</f>
        <v>#VALUE!</v>
      </c>
      <c r="N76" s="144" t="e">
        <f>M76*查询与汇总!$F$1</f>
        <v>#VALUE!</v>
      </c>
      <c r="O76" s="156" t="e">
        <f t="shared" si="25"/>
        <v>#VALUE!</v>
      </c>
      <c r="P76" s="155" t="e">
        <f>IF(G76=0,0,SUMPRODUCT((_5shaozhuchou_month_day!$A$2:$A$899&gt;=$C76)*(_5shaozhuchou_month_day!$A$2:$A$899&lt;$C77),_5shaozhuchou_month_day!T$2:T$899)/SUMPRODUCT((_5shaozhuchou_month_day!$A$2:$A$899&gt;=$C76)*(_5shaozhuchou_month_day!$A$2:$A$899&lt;$C77)*(_5shaozhuchou_month_day!T$2:T$899&gt;0)))</f>
        <v>#VALUE!</v>
      </c>
      <c r="Q76" s="157" t="e">
        <f>IF(G76=0,0,SUMPRODUCT((_5shaozhuchou_month_day!$A$2:$A$899&gt;=$C76)*(_5shaozhuchou_month_day!$A$2:$A$899&lt;$C77),_5shaozhuchou_month_day!U$2:U$899)/SUMPRODUCT((_5shaozhuchou_month_day!$A$2:$A$899&gt;=$C76)*(_5shaozhuchou_month_day!$A$2:$A$899&lt;$C77)*(_5shaozhuchou_month_day!U$2:U$899&lt;0)))</f>
        <v>#VALUE!</v>
      </c>
      <c r="R76" s="155" t="e">
        <f>IF(G76=0,0,SUMPRODUCT((_5shaozhuchou_month_day!$A$2:$A$899&gt;=$C76)*(_5shaozhuchou_month_day!$A$2:$A$899&lt;$C77),_5shaozhuchou_month_day!V$2:V$899)/SUMPRODUCT((_5shaozhuchou_month_day!$A$2:$A$899&gt;=$C76)*(_5shaozhuchou_month_day!$A$2:$A$899&lt;$C77)*(_5shaozhuchou_month_day!V$2:V$899&gt;0)))</f>
        <v>#VALUE!</v>
      </c>
      <c r="S76" s="157" t="e">
        <f>IF(G76=0,0,SUMPRODUCT((_5shaozhuchou_month_day!$A$2:$A$899&gt;=$C76)*(_5shaozhuchou_month_day!$A$2:$A$899&lt;$C77),_5shaozhuchou_month_day!W$2:W$899)/SUMPRODUCT((_5shaozhuchou_month_day!$A$2:$A$899&gt;=$C76)*(_5shaozhuchou_month_day!$A$2:$A$899&lt;$C77)*(_5shaozhuchou_month_day!W$2:W$899&lt;0)))</f>
        <v>#VALUE!</v>
      </c>
      <c r="T76" s="157" t="str">
        <f>主抽数据!K78</f>
        <v/>
      </c>
      <c r="U76" s="144" t="str">
        <f>主抽数据!L78</f>
        <v/>
      </c>
      <c r="V76" s="161" t="e">
        <f>查询与汇总!$J$1*M76</f>
        <v>#VALUE!</v>
      </c>
      <c r="W76" s="162" t="e">
        <f t="shared" si="26"/>
        <v>#VALUE!</v>
      </c>
      <c r="X76" s="164"/>
      <c r="Y76" s="177"/>
      <c r="Z76" s="178"/>
      <c r="AA76" s="173" t="str">
        <f>主抽数据!M78</f>
        <v/>
      </c>
      <c r="AB76" s="174" t="str">
        <f>主抽数据!N78</f>
        <v/>
      </c>
      <c r="AC76" s="175" t="e">
        <f t="shared" si="31"/>
        <v>#VALUE!</v>
      </c>
      <c r="AE76" s="134" t="e">
        <f t="shared" si="27"/>
        <v>#VALUE!</v>
      </c>
      <c r="AF76" s="134" t="e">
        <f t="shared" si="28"/>
        <v>#VALUE!</v>
      </c>
      <c r="AG76" s="134" t="e">
        <f t="shared" si="29"/>
        <v>#VALUE!</v>
      </c>
      <c r="AH76" s="134" t="e">
        <f t="shared" si="30"/>
        <v>#VALUE!</v>
      </c>
    </row>
    <row r="77" ht="27.95" customHeight="1" spans="1:34">
      <c r="A77" s="206" t="e">
        <f t="shared" si="32"/>
        <v>#VALUE!</v>
      </c>
      <c r="B77" s="146">
        <f t="shared" si="33"/>
        <v>0.666666666666667</v>
      </c>
      <c r="C77" s="145" t="e">
        <f t="shared" si="35"/>
        <v>#VALUE!</v>
      </c>
      <c r="D77" s="146" t="str">
        <f t="shared" si="34"/>
        <v>中班</v>
      </c>
      <c r="E77" s="155">
        <f>'6烧主抽电耗'!E77</f>
        <v>4</v>
      </c>
      <c r="F77" s="155" t="str">
        <f>'6烧主抽电耗'!F77</f>
        <v>丁班</v>
      </c>
      <c r="G77" s="144" t="e">
        <f>SUMPRODUCT((_5shaozhuchou_month_day!$A$2:$A$899&gt;=C77)*(_5shaozhuchou_month_day!$A$2:$A$899&lt;C78),_5shaozhuchou_month_day!$Y$2:$Y$899)/8</f>
        <v>#VALUE!</v>
      </c>
      <c r="H77" s="144" t="e">
        <f t="shared" si="23"/>
        <v>#VALUE!</v>
      </c>
      <c r="I77" s="207">
        <f t="shared" si="36"/>
        <v>0</v>
      </c>
      <c r="J77" s="208" t="e">
        <f>SUMPRODUCT((主抽数据!$AU$5:$AU$97=$A77)*(主抽数据!$AV$5:$AV$97=$F77),主抽数据!$AH$5:$AH$97)</f>
        <v>#VALUE!</v>
      </c>
      <c r="K77" s="208" t="e">
        <f>SUMPRODUCT((主抽数据!$AU$5:$AU$97=$A77)*(主抽数据!$AV$5:$AV$97=$F77),主抽数据!$AI$5:$AI$97)</f>
        <v>#VALUE!</v>
      </c>
      <c r="L77" s="155" t="e">
        <f t="shared" si="24"/>
        <v>#VALUE!</v>
      </c>
      <c r="M77" s="155" t="e">
        <f>SUMPRODUCT((_5shaozhuchou_month_day!$A$2:$A$899&gt;=C77)*(_5shaozhuchou_month_day!$A$2:$A$899&lt;C78),_5shaozhuchou_month_day!$Z$2:$Z$899)</f>
        <v>#VALUE!</v>
      </c>
      <c r="N77" s="144" t="e">
        <f>M77*查询与汇总!$F$1</f>
        <v>#VALUE!</v>
      </c>
      <c r="O77" s="156" t="e">
        <f t="shared" si="25"/>
        <v>#VALUE!</v>
      </c>
      <c r="P77" s="155" t="e">
        <f>IF(G77=0,0,SUMPRODUCT((_5shaozhuchou_month_day!$A$2:$A$899&gt;=$C77)*(_5shaozhuchou_month_day!$A$2:$A$899&lt;$C78),_5shaozhuchou_month_day!T$2:T$899)/SUMPRODUCT((_5shaozhuchou_month_day!$A$2:$A$899&gt;=$C77)*(_5shaozhuchou_month_day!$A$2:$A$899&lt;$C78)*(_5shaozhuchou_month_day!T$2:T$899&gt;0)))</f>
        <v>#VALUE!</v>
      </c>
      <c r="Q77" s="157" t="e">
        <f>IF(G77=0,0,SUMPRODUCT((_5shaozhuchou_month_day!$A$2:$A$899&gt;=$C77)*(_5shaozhuchou_month_day!$A$2:$A$899&lt;$C78),_5shaozhuchou_month_day!U$2:U$899)/SUMPRODUCT((_5shaozhuchou_month_day!$A$2:$A$899&gt;=$C77)*(_5shaozhuchou_month_day!$A$2:$A$899&lt;$C78)*(_5shaozhuchou_month_day!U$2:U$899&lt;0)))</f>
        <v>#VALUE!</v>
      </c>
      <c r="R77" s="155" t="e">
        <f>IF(G77=0,0,SUMPRODUCT((_5shaozhuchou_month_day!$A$2:$A$899&gt;=$C77)*(_5shaozhuchou_month_day!$A$2:$A$899&lt;$C78),_5shaozhuchou_month_day!V$2:V$899)/SUMPRODUCT((_5shaozhuchou_month_day!$A$2:$A$899&gt;=$C77)*(_5shaozhuchou_month_day!$A$2:$A$899&lt;$C78)*(_5shaozhuchou_month_day!V$2:V$899&gt;0)))</f>
        <v>#VALUE!</v>
      </c>
      <c r="S77" s="157" t="e">
        <f>IF(G77=0,0,SUMPRODUCT((_5shaozhuchou_month_day!$A$2:$A$899&gt;=$C77)*(_5shaozhuchou_month_day!$A$2:$A$899&lt;$C78),_5shaozhuchou_month_day!W$2:W$899)/SUMPRODUCT((_5shaozhuchou_month_day!$A$2:$A$899&gt;=$C77)*(_5shaozhuchou_month_day!$A$2:$A$899&lt;$C78)*(_5shaozhuchou_month_day!W$2:W$899&lt;0)))</f>
        <v>#VALUE!</v>
      </c>
      <c r="T77" s="157" t="str">
        <f>主抽数据!K79</f>
        <v/>
      </c>
      <c r="U77" s="144" t="str">
        <f>主抽数据!L79</f>
        <v/>
      </c>
      <c r="V77" s="161" t="e">
        <f>查询与汇总!$J$1*M77</f>
        <v>#VALUE!</v>
      </c>
      <c r="W77" s="162" t="e">
        <f t="shared" si="26"/>
        <v>#VALUE!</v>
      </c>
      <c r="X77" s="164"/>
      <c r="Y77" s="177"/>
      <c r="Z77" s="176"/>
      <c r="AA77" s="173" t="str">
        <f>主抽数据!M79</f>
        <v/>
      </c>
      <c r="AB77" s="174" t="str">
        <f>主抽数据!N79</f>
        <v/>
      </c>
      <c r="AC77" s="175" t="e">
        <f t="shared" si="31"/>
        <v>#VALUE!</v>
      </c>
      <c r="AE77" s="134" t="e">
        <f t="shared" si="27"/>
        <v>#VALUE!</v>
      </c>
      <c r="AF77" s="134" t="e">
        <f t="shared" si="28"/>
        <v>#VALUE!</v>
      </c>
      <c r="AG77" s="134" t="e">
        <f t="shared" si="29"/>
        <v>#VALUE!</v>
      </c>
      <c r="AH77" s="134" t="e">
        <f t="shared" si="30"/>
        <v>#VALUE!</v>
      </c>
    </row>
    <row r="78" ht="24" customHeight="1" spans="1:34">
      <c r="A78" s="206" t="e">
        <f t="shared" si="32"/>
        <v>#VALUE!</v>
      </c>
      <c r="B78" s="146">
        <f t="shared" si="33"/>
        <v>0</v>
      </c>
      <c r="C78" s="145" t="e">
        <f t="shared" si="35"/>
        <v>#VALUE!</v>
      </c>
      <c r="D78" s="146" t="str">
        <f t="shared" si="34"/>
        <v>夜班</v>
      </c>
      <c r="E78" s="155">
        <f>'6烧主抽电耗'!E78</f>
        <v>1</v>
      </c>
      <c r="F78" s="155" t="str">
        <f>'6烧主抽电耗'!F78</f>
        <v>甲班</v>
      </c>
      <c r="G78" s="144" t="e">
        <f>SUMPRODUCT((_5shaozhuchou_month_day!$A$2:$A$899&gt;=C78)*(_5shaozhuchou_month_day!$A$2:$A$899&lt;C79),_5shaozhuchou_month_day!$Y$2:$Y$899)/8</f>
        <v>#VALUE!</v>
      </c>
      <c r="H78" s="144" t="e">
        <f t="shared" si="23"/>
        <v>#VALUE!</v>
      </c>
      <c r="I78" s="207">
        <f t="shared" si="36"/>
        <v>0</v>
      </c>
      <c r="J78" s="208" t="e">
        <f>SUMPRODUCT((主抽数据!$AU$5:$AU$97=$A78)*(主抽数据!$AV$5:$AV$97=$F78),主抽数据!$AH$5:$AH$97)</f>
        <v>#VALUE!</v>
      </c>
      <c r="K78" s="208" t="e">
        <f>SUMPRODUCT((主抽数据!$AU$5:$AU$97=$A78)*(主抽数据!$AV$5:$AV$97=$F78),主抽数据!$AI$5:$AI$97)</f>
        <v>#VALUE!</v>
      </c>
      <c r="L78" s="155" t="e">
        <f t="shared" si="24"/>
        <v>#VALUE!</v>
      </c>
      <c r="M78" s="155" t="e">
        <f>SUMPRODUCT((_5shaozhuchou_month_day!$A$2:$A$899&gt;=C78)*(_5shaozhuchou_month_day!$A$2:$A$899&lt;C79),_5shaozhuchou_month_day!$Z$2:$Z$899)</f>
        <v>#VALUE!</v>
      </c>
      <c r="N78" s="144" t="e">
        <f>M78*查询与汇总!$F$1</f>
        <v>#VALUE!</v>
      </c>
      <c r="O78" s="156" t="e">
        <f t="shared" si="25"/>
        <v>#VALUE!</v>
      </c>
      <c r="P78" s="155" t="e">
        <f>IF(G78=0,0,SUMPRODUCT((_5shaozhuchou_month_day!$A$2:$A$899&gt;=$C78)*(_5shaozhuchou_month_day!$A$2:$A$899&lt;$C79),_5shaozhuchou_month_day!T$2:T$899)/SUMPRODUCT((_5shaozhuchou_month_day!$A$2:$A$899&gt;=$C78)*(_5shaozhuchou_month_day!$A$2:$A$899&lt;$C79)*(_5shaozhuchou_month_day!T$2:T$899&gt;0)))</f>
        <v>#VALUE!</v>
      </c>
      <c r="Q78" s="157" t="e">
        <f>IF(G78=0,0,SUMPRODUCT((_5shaozhuchou_month_day!$A$2:$A$899&gt;=$C78)*(_5shaozhuchou_month_day!$A$2:$A$899&lt;$C79),_5shaozhuchou_month_day!U$2:U$899)/SUMPRODUCT((_5shaozhuchou_month_day!$A$2:$A$899&gt;=$C78)*(_5shaozhuchou_month_day!$A$2:$A$899&lt;$C79)*(_5shaozhuchou_month_day!U$2:U$899&lt;0)))</f>
        <v>#VALUE!</v>
      </c>
      <c r="R78" s="155" t="e">
        <f>IF(G78=0,0,SUMPRODUCT((_5shaozhuchou_month_day!$A$2:$A$899&gt;=$C78)*(_5shaozhuchou_month_day!$A$2:$A$899&lt;$C79),_5shaozhuchou_month_day!V$2:V$899)/SUMPRODUCT((_5shaozhuchou_month_day!$A$2:$A$899&gt;=$C78)*(_5shaozhuchou_month_day!$A$2:$A$899&lt;$C79)*(_5shaozhuchou_month_day!V$2:V$899&gt;0)))</f>
        <v>#VALUE!</v>
      </c>
      <c r="S78" s="157" t="e">
        <f>IF(G78=0,0,SUMPRODUCT((_5shaozhuchou_month_day!$A$2:$A$899&gt;=$C78)*(_5shaozhuchou_month_day!$A$2:$A$899&lt;$C79),_5shaozhuchou_month_day!W$2:W$899)/SUMPRODUCT((_5shaozhuchou_month_day!$A$2:$A$899&gt;=$C78)*(_5shaozhuchou_month_day!$A$2:$A$899&lt;$C79)*(_5shaozhuchou_month_day!W$2:W$899&lt;0)))</f>
        <v>#VALUE!</v>
      </c>
      <c r="T78" s="157" t="str">
        <f>主抽数据!K80</f>
        <v/>
      </c>
      <c r="U78" s="144" t="str">
        <f>主抽数据!L80</f>
        <v/>
      </c>
      <c r="V78" s="161" t="e">
        <f>查询与汇总!$J$1*M78</f>
        <v>#VALUE!</v>
      </c>
      <c r="W78" s="162" t="e">
        <f t="shared" si="26"/>
        <v>#VALUE!</v>
      </c>
      <c r="X78" s="164"/>
      <c r="Y78" s="177"/>
      <c r="Z78" s="176"/>
      <c r="AA78" s="173" t="str">
        <f>主抽数据!M80</f>
        <v/>
      </c>
      <c r="AB78" s="174" t="str">
        <f>主抽数据!N80</f>
        <v/>
      </c>
      <c r="AC78" s="175" t="e">
        <f t="shared" si="31"/>
        <v>#VALUE!</v>
      </c>
      <c r="AE78" s="134" t="e">
        <f t="shared" si="27"/>
        <v>#VALUE!</v>
      </c>
      <c r="AF78" s="134" t="e">
        <f t="shared" si="28"/>
        <v>#VALUE!</v>
      </c>
      <c r="AG78" s="134" t="e">
        <f t="shared" si="29"/>
        <v>#VALUE!</v>
      </c>
      <c r="AH78" s="134" t="e">
        <f t="shared" si="30"/>
        <v>#VALUE!</v>
      </c>
    </row>
    <row r="79" ht="29.1" customHeight="1" spans="1:34">
      <c r="A79" s="206" t="e">
        <f t="shared" si="32"/>
        <v>#VALUE!</v>
      </c>
      <c r="B79" s="146">
        <f t="shared" si="33"/>
        <v>0.333333333333333</v>
      </c>
      <c r="C79" s="145" t="e">
        <f t="shared" si="35"/>
        <v>#VALUE!</v>
      </c>
      <c r="D79" s="146" t="str">
        <f t="shared" si="34"/>
        <v>白班</v>
      </c>
      <c r="E79" s="155">
        <f>'6烧主抽电耗'!E79</f>
        <v>2</v>
      </c>
      <c r="F79" s="155" t="str">
        <f>'6烧主抽电耗'!F79</f>
        <v>乙班</v>
      </c>
      <c r="G79" s="144" t="e">
        <f>SUMPRODUCT((_5shaozhuchou_month_day!$A$2:$A$899&gt;=C79)*(_5shaozhuchou_month_day!$A$2:$A$899&lt;C80),_5shaozhuchou_month_day!$Y$2:$Y$899)/8</f>
        <v>#VALUE!</v>
      </c>
      <c r="H79" s="144" t="e">
        <f t="shared" si="23"/>
        <v>#VALUE!</v>
      </c>
      <c r="I79" s="207">
        <f t="shared" si="36"/>
        <v>0</v>
      </c>
      <c r="J79" s="208" t="e">
        <f>SUMPRODUCT((主抽数据!$AU$5:$AU$97=$A79)*(主抽数据!$AV$5:$AV$97=$F79),主抽数据!$AH$5:$AH$97)</f>
        <v>#VALUE!</v>
      </c>
      <c r="K79" s="208" t="e">
        <f>SUMPRODUCT((主抽数据!$AU$5:$AU$97=$A79)*(主抽数据!$AV$5:$AV$97=$F79),主抽数据!$AI$5:$AI$97)</f>
        <v>#VALUE!</v>
      </c>
      <c r="L79" s="155" t="e">
        <f t="shared" si="24"/>
        <v>#VALUE!</v>
      </c>
      <c r="M79" s="155" t="e">
        <f>SUMPRODUCT((_5shaozhuchou_month_day!$A$2:$A$899&gt;=C79)*(_5shaozhuchou_month_day!$A$2:$A$899&lt;C80),_5shaozhuchou_month_day!$Z$2:$Z$899)</f>
        <v>#VALUE!</v>
      </c>
      <c r="N79" s="144" t="e">
        <f>M79*查询与汇总!$F$1</f>
        <v>#VALUE!</v>
      </c>
      <c r="O79" s="156" t="e">
        <f t="shared" si="25"/>
        <v>#VALUE!</v>
      </c>
      <c r="P79" s="155" t="e">
        <f>IF(G79=0,0,SUMPRODUCT((_5shaozhuchou_month_day!$A$2:$A$899&gt;=$C79)*(_5shaozhuchou_month_day!$A$2:$A$899&lt;$C80),_5shaozhuchou_month_day!T$2:T$899)/SUMPRODUCT((_5shaozhuchou_month_day!$A$2:$A$899&gt;=$C79)*(_5shaozhuchou_month_day!$A$2:$A$899&lt;$C80)*(_5shaozhuchou_month_day!T$2:T$899&gt;0)))</f>
        <v>#VALUE!</v>
      </c>
      <c r="Q79" s="157" t="e">
        <f>IF(G79=0,0,SUMPRODUCT((_5shaozhuchou_month_day!$A$2:$A$899&gt;=$C79)*(_5shaozhuchou_month_day!$A$2:$A$899&lt;$C80),_5shaozhuchou_month_day!U$2:U$899)/SUMPRODUCT((_5shaozhuchou_month_day!$A$2:$A$899&gt;=$C79)*(_5shaozhuchou_month_day!$A$2:$A$899&lt;$C80)*(_5shaozhuchou_month_day!U$2:U$899&lt;0)))</f>
        <v>#VALUE!</v>
      </c>
      <c r="R79" s="155" t="e">
        <f>IF(G79=0,0,SUMPRODUCT((_5shaozhuchou_month_day!$A$2:$A$899&gt;=$C79)*(_5shaozhuchou_month_day!$A$2:$A$899&lt;$C80),_5shaozhuchou_month_day!V$2:V$899)/SUMPRODUCT((_5shaozhuchou_month_day!$A$2:$A$899&gt;=$C79)*(_5shaozhuchou_month_day!$A$2:$A$899&lt;$C80)*(_5shaozhuchou_month_day!V$2:V$899&gt;0)))</f>
        <v>#VALUE!</v>
      </c>
      <c r="S79" s="157" t="e">
        <f>IF(G79=0,0,SUMPRODUCT((_5shaozhuchou_month_day!$A$2:$A$899&gt;=$C79)*(_5shaozhuchou_month_day!$A$2:$A$899&lt;$C80),_5shaozhuchou_month_day!W$2:W$899)/SUMPRODUCT((_5shaozhuchou_month_day!$A$2:$A$899&gt;=$C79)*(_5shaozhuchou_month_day!$A$2:$A$899&lt;$C80)*(_5shaozhuchou_month_day!W$2:W$899&lt;0)))</f>
        <v>#VALUE!</v>
      </c>
      <c r="T79" s="157" t="str">
        <f>主抽数据!K81</f>
        <v/>
      </c>
      <c r="U79" s="144" t="str">
        <f>主抽数据!L81</f>
        <v/>
      </c>
      <c r="V79" s="161" t="e">
        <f>查询与汇总!$J$1*M79</f>
        <v>#VALUE!</v>
      </c>
      <c r="W79" s="162" t="e">
        <f t="shared" si="26"/>
        <v>#VALUE!</v>
      </c>
      <c r="X79" s="164"/>
      <c r="Y79" s="177"/>
      <c r="Z79" s="176"/>
      <c r="AA79" s="173" t="str">
        <f>主抽数据!M81</f>
        <v/>
      </c>
      <c r="AB79" s="174" t="str">
        <f>主抽数据!N81</f>
        <v/>
      </c>
      <c r="AC79" s="175" t="e">
        <f t="shared" si="31"/>
        <v>#VALUE!</v>
      </c>
      <c r="AE79" s="134" t="e">
        <f t="shared" si="27"/>
        <v>#VALUE!</v>
      </c>
      <c r="AF79" s="134" t="e">
        <f t="shared" si="28"/>
        <v>#VALUE!</v>
      </c>
      <c r="AG79" s="134" t="e">
        <f t="shared" si="29"/>
        <v>#VALUE!</v>
      </c>
      <c r="AH79" s="134" t="e">
        <f t="shared" si="30"/>
        <v>#VALUE!</v>
      </c>
    </row>
    <row r="80" customHeight="1" spans="1:34">
      <c r="A80" s="206" t="e">
        <f t="shared" si="32"/>
        <v>#VALUE!</v>
      </c>
      <c r="B80" s="146">
        <f t="shared" si="33"/>
        <v>0.666666666666667</v>
      </c>
      <c r="C80" s="145" t="e">
        <f t="shared" si="35"/>
        <v>#VALUE!</v>
      </c>
      <c r="D80" s="146" t="str">
        <f t="shared" si="34"/>
        <v>中班</v>
      </c>
      <c r="E80" s="155">
        <f>'6烧主抽电耗'!E80</f>
        <v>3</v>
      </c>
      <c r="F80" s="155" t="str">
        <f>'6烧主抽电耗'!F80</f>
        <v>丙班</v>
      </c>
      <c r="G80" s="144" t="e">
        <f>SUMPRODUCT((_5shaozhuchou_month_day!$A$2:$A$899&gt;=C80)*(_5shaozhuchou_month_day!$A$2:$A$899&lt;C81),_5shaozhuchou_month_day!$Y$2:$Y$899)/8</f>
        <v>#VALUE!</v>
      </c>
      <c r="H80" s="144" t="e">
        <f t="shared" si="23"/>
        <v>#VALUE!</v>
      </c>
      <c r="I80" s="207">
        <f t="shared" si="36"/>
        <v>0</v>
      </c>
      <c r="J80" s="208" t="e">
        <f>SUMPRODUCT((主抽数据!$AU$5:$AU$97=$A80)*(主抽数据!$AV$5:$AV$97=$F80),主抽数据!$AH$5:$AH$97)</f>
        <v>#VALUE!</v>
      </c>
      <c r="K80" s="208" t="e">
        <f>SUMPRODUCT((主抽数据!$AU$5:$AU$97=$A80)*(主抽数据!$AV$5:$AV$97=$F80),主抽数据!$AI$5:$AI$97)</f>
        <v>#VALUE!</v>
      </c>
      <c r="L80" s="155" t="e">
        <f t="shared" si="24"/>
        <v>#VALUE!</v>
      </c>
      <c r="M80" s="155" t="e">
        <f>SUMPRODUCT((_5shaozhuchou_month_day!$A$2:$A$899&gt;=C80)*(_5shaozhuchou_month_day!$A$2:$A$899&lt;C81),_5shaozhuchou_month_day!$Z$2:$Z$899)</f>
        <v>#VALUE!</v>
      </c>
      <c r="N80" s="144" t="e">
        <f>M80*查询与汇总!$F$1</f>
        <v>#VALUE!</v>
      </c>
      <c r="O80" s="156" t="e">
        <f t="shared" si="25"/>
        <v>#VALUE!</v>
      </c>
      <c r="P80" s="155" t="e">
        <f>IF(G80=0,0,SUMPRODUCT((_5shaozhuchou_month_day!$A$2:$A$899&gt;=$C80)*(_5shaozhuchou_month_day!$A$2:$A$899&lt;$C81),_5shaozhuchou_month_day!T$2:T$899)/SUMPRODUCT((_5shaozhuchou_month_day!$A$2:$A$899&gt;=$C80)*(_5shaozhuchou_month_day!$A$2:$A$899&lt;$C81)*(_5shaozhuchou_month_day!T$2:T$899&gt;0)))</f>
        <v>#VALUE!</v>
      </c>
      <c r="Q80" s="157" t="e">
        <f>IF(G80=0,0,SUMPRODUCT((_5shaozhuchou_month_day!$A$2:$A$899&gt;=$C80)*(_5shaozhuchou_month_day!$A$2:$A$899&lt;$C81),_5shaozhuchou_month_day!U$2:U$899)/SUMPRODUCT((_5shaozhuchou_month_day!$A$2:$A$899&gt;=$C80)*(_5shaozhuchou_month_day!$A$2:$A$899&lt;$C81)*(_5shaozhuchou_month_day!U$2:U$899&lt;0)))</f>
        <v>#VALUE!</v>
      </c>
      <c r="R80" s="155" t="e">
        <f>IF(G80=0,0,SUMPRODUCT((_5shaozhuchou_month_day!$A$2:$A$899&gt;=$C80)*(_5shaozhuchou_month_day!$A$2:$A$899&lt;$C81),_5shaozhuchou_month_day!V$2:V$899)/SUMPRODUCT((_5shaozhuchou_month_day!$A$2:$A$899&gt;=$C80)*(_5shaozhuchou_month_day!$A$2:$A$899&lt;$C81)*(_5shaozhuchou_month_day!V$2:V$899&gt;0)))</f>
        <v>#VALUE!</v>
      </c>
      <c r="S80" s="157" t="e">
        <f>IF(G80=0,0,SUMPRODUCT((_5shaozhuchou_month_day!$A$2:$A$899&gt;=$C80)*(_5shaozhuchou_month_day!$A$2:$A$899&lt;$C81),_5shaozhuchou_month_day!W$2:W$899)/SUMPRODUCT((_5shaozhuchou_month_day!$A$2:$A$899&gt;=$C80)*(_5shaozhuchou_month_day!$A$2:$A$899&lt;$C81)*(_5shaozhuchou_month_day!W$2:W$899&lt;0)))</f>
        <v>#VALUE!</v>
      </c>
      <c r="T80" s="157" t="str">
        <f>主抽数据!K82</f>
        <v/>
      </c>
      <c r="U80" s="144" t="str">
        <f>主抽数据!L82</f>
        <v/>
      </c>
      <c r="V80" s="161" t="e">
        <f>查询与汇总!$J$1*M80</f>
        <v>#VALUE!</v>
      </c>
      <c r="W80" s="162" t="e">
        <f t="shared" si="26"/>
        <v>#VALUE!</v>
      </c>
      <c r="X80" s="164"/>
      <c r="Y80" s="177"/>
      <c r="Z80" s="176"/>
      <c r="AA80" s="173" t="str">
        <f>主抽数据!M82</f>
        <v/>
      </c>
      <c r="AB80" s="174" t="str">
        <f>主抽数据!N82</f>
        <v/>
      </c>
      <c r="AC80" s="175" t="e">
        <f t="shared" si="31"/>
        <v>#VALUE!</v>
      </c>
      <c r="AE80" s="134" t="e">
        <f t="shared" si="27"/>
        <v>#VALUE!</v>
      </c>
      <c r="AF80" s="134" t="e">
        <f t="shared" si="28"/>
        <v>#VALUE!</v>
      </c>
      <c r="AG80" s="134" t="e">
        <f t="shared" si="29"/>
        <v>#VALUE!</v>
      </c>
      <c r="AH80" s="134" t="e">
        <f t="shared" si="30"/>
        <v>#VALUE!</v>
      </c>
    </row>
    <row r="81" customHeight="1" spans="1:34">
      <c r="A81" s="206" t="e">
        <f t="shared" si="32"/>
        <v>#VALUE!</v>
      </c>
      <c r="B81" s="146">
        <f t="shared" si="33"/>
        <v>0</v>
      </c>
      <c r="C81" s="145" t="e">
        <f t="shared" si="35"/>
        <v>#VALUE!</v>
      </c>
      <c r="D81" s="146" t="str">
        <f t="shared" si="34"/>
        <v>夜班</v>
      </c>
      <c r="E81" s="155">
        <f>'6烧主抽电耗'!E81</f>
        <v>1</v>
      </c>
      <c r="F81" s="155" t="str">
        <f>'6烧主抽电耗'!F81</f>
        <v>甲班</v>
      </c>
      <c r="G81" s="144" t="e">
        <f>SUMPRODUCT((_5shaozhuchou_month_day!$A$2:$A$899&gt;=C81)*(_5shaozhuchou_month_day!$A$2:$A$899&lt;C82),_5shaozhuchou_month_day!$Y$2:$Y$899)/8</f>
        <v>#VALUE!</v>
      </c>
      <c r="H81" s="144" t="e">
        <f t="shared" si="23"/>
        <v>#VALUE!</v>
      </c>
      <c r="I81" s="207">
        <f t="shared" si="36"/>
        <v>0</v>
      </c>
      <c r="J81" s="208" t="e">
        <f>SUMPRODUCT((主抽数据!$AU$5:$AU$97=$A81)*(主抽数据!$AV$5:$AV$97=$F81),主抽数据!$AH$5:$AH$97)</f>
        <v>#VALUE!</v>
      </c>
      <c r="K81" s="208" t="e">
        <f>SUMPRODUCT((主抽数据!$AU$5:$AU$97=$A81)*(主抽数据!$AV$5:$AV$97=$F81),主抽数据!$AI$5:$AI$97)</f>
        <v>#VALUE!</v>
      </c>
      <c r="L81" s="155" t="e">
        <f t="shared" si="24"/>
        <v>#VALUE!</v>
      </c>
      <c r="M81" s="155" t="e">
        <f>SUMPRODUCT((_5shaozhuchou_month_day!$A$2:$A$899&gt;=C81)*(_5shaozhuchou_month_day!$A$2:$A$899&lt;C82),_5shaozhuchou_month_day!$Z$2:$Z$899)</f>
        <v>#VALUE!</v>
      </c>
      <c r="N81" s="144" t="e">
        <f>M81*查询与汇总!$F$1</f>
        <v>#VALUE!</v>
      </c>
      <c r="O81" s="156" t="e">
        <f t="shared" si="25"/>
        <v>#VALUE!</v>
      </c>
      <c r="P81" s="155" t="e">
        <f>IF(G81=0,0,SUMPRODUCT((_5shaozhuchou_month_day!$A$2:$A$899&gt;=$C81)*(_5shaozhuchou_month_day!$A$2:$A$899&lt;$C82),_5shaozhuchou_month_day!T$2:T$899)/SUMPRODUCT((_5shaozhuchou_month_day!$A$2:$A$899&gt;=$C81)*(_5shaozhuchou_month_day!$A$2:$A$899&lt;$C82)*(_5shaozhuchou_month_day!T$2:T$899&gt;0)))</f>
        <v>#VALUE!</v>
      </c>
      <c r="Q81" s="157" t="e">
        <f>IF(G81=0,0,SUMPRODUCT((_5shaozhuchou_month_day!$A$2:$A$899&gt;=$C81)*(_5shaozhuchou_month_day!$A$2:$A$899&lt;$C82),_5shaozhuchou_month_day!U$2:U$899)/SUMPRODUCT((_5shaozhuchou_month_day!$A$2:$A$899&gt;=$C81)*(_5shaozhuchou_month_day!$A$2:$A$899&lt;$C82)*(_5shaozhuchou_month_day!U$2:U$899&lt;0)))</f>
        <v>#VALUE!</v>
      </c>
      <c r="R81" s="155" t="e">
        <f>IF(G81=0,0,SUMPRODUCT((_5shaozhuchou_month_day!$A$2:$A$899&gt;=$C81)*(_5shaozhuchou_month_day!$A$2:$A$899&lt;$C82),_5shaozhuchou_month_day!V$2:V$899)/SUMPRODUCT((_5shaozhuchou_month_day!$A$2:$A$899&gt;=$C81)*(_5shaozhuchou_month_day!$A$2:$A$899&lt;$C82)*(_5shaozhuchou_month_day!V$2:V$899&gt;0)))</f>
        <v>#VALUE!</v>
      </c>
      <c r="S81" s="157" t="e">
        <f>IF(G81=0,0,SUMPRODUCT((_5shaozhuchou_month_day!$A$2:$A$899&gt;=$C81)*(_5shaozhuchou_month_day!$A$2:$A$899&lt;$C82),_5shaozhuchou_month_day!W$2:W$899)/SUMPRODUCT((_5shaozhuchou_month_day!$A$2:$A$899&gt;=$C81)*(_5shaozhuchou_month_day!$A$2:$A$899&lt;$C82)*(_5shaozhuchou_month_day!W$2:W$899&lt;0)))</f>
        <v>#VALUE!</v>
      </c>
      <c r="T81" s="157" t="str">
        <f>主抽数据!K83</f>
        <v/>
      </c>
      <c r="U81" s="144" t="str">
        <f>主抽数据!L83</f>
        <v/>
      </c>
      <c r="V81" s="161" t="e">
        <f>查询与汇总!$J$1*M81</f>
        <v>#VALUE!</v>
      </c>
      <c r="W81" s="162" t="e">
        <f t="shared" si="26"/>
        <v>#VALUE!</v>
      </c>
      <c r="X81" s="164"/>
      <c r="Y81" s="177"/>
      <c r="Z81" s="176"/>
      <c r="AA81" s="173" t="str">
        <f>主抽数据!M83</f>
        <v/>
      </c>
      <c r="AB81" s="174" t="str">
        <f>主抽数据!N83</f>
        <v/>
      </c>
      <c r="AC81" s="175" t="e">
        <f t="shared" si="31"/>
        <v>#VALUE!</v>
      </c>
      <c r="AE81" s="134" t="e">
        <f t="shared" si="27"/>
        <v>#VALUE!</v>
      </c>
      <c r="AF81" s="134" t="e">
        <f t="shared" si="28"/>
        <v>#VALUE!</v>
      </c>
      <c r="AG81" s="134" t="e">
        <f t="shared" si="29"/>
        <v>#VALUE!</v>
      </c>
      <c r="AH81" s="134" t="e">
        <f t="shared" si="30"/>
        <v>#VALUE!</v>
      </c>
    </row>
    <row r="82" ht="33" customHeight="1" spans="1:34">
      <c r="A82" s="206" t="e">
        <f t="shared" si="32"/>
        <v>#VALUE!</v>
      </c>
      <c r="B82" s="146">
        <f t="shared" si="33"/>
        <v>0.333333333333333</v>
      </c>
      <c r="C82" s="145" t="e">
        <f t="shared" si="35"/>
        <v>#VALUE!</v>
      </c>
      <c r="D82" s="146" t="str">
        <f t="shared" si="34"/>
        <v>白班</v>
      </c>
      <c r="E82" s="155">
        <f>'6烧主抽电耗'!E82</f>
        <v>2</v>
      </c>
      <c r="F82" s="155" t="str">
        <f>'6烧主抽电耗'!F82</f>
        <v>乙班</v>
      </c>
      <c r="G82" s="144" t="e">
        <f>SUMPRODUCT((_5shaozhuchou_month_day!$A$2:$A$899&gt;=C82)*(_5shaozhuchou_month_day!$A$2:$A$899&lt;C83),_5shaozhuchou_month_day!$Y$2:$Y$899)/8</f>
        <v>#VALUE!</v>
      </c>
      <c r="H82" s="144" t="e">
        <f t="shared" si="23"/>
        <v>#VALUE!</v>
      </c>
      <c r="I82" s="207">
        <f t="shared" si="36"/>
        <v>0</v>
      </c>
      <c r="J82" s="208" t="e">
        <f>SUMPRODUCT((主抽数据!$AU$5:$AU$97=$A82)*(主抽数据!$AV$5:$AV$97=$F82),主抽数据!$AH$5:$AH$97)</f>
        <v>#VALUE!</v>
      </c>
      <c r="K82" s="208" t="e">
        <f>SUMPRODUCT((主抽数据!$AU$5:$AU$97=$A82)*(主抽数据!$AV$5:$AV$97=$F82),主抽数据!$AI$5:$AI$97)</f>
        <v>#VALUE!</v>
      </c>
      <c r="L82" s="155" t="e">
        <f t="shared" si="24"/>
        <v>#VALUE!</v>
      </c>
      <c r="M82" s="155" t="e">
        <f>SUMPRODUCT((_5shaozhuchou_month_day!$A$2:$A$899&gt;=C82)*(_5shaozhuchou_month_day!$A$2:$A$899&lt;C83),_5shaozhuchou_month_day!$Z$2:$Z$899)</f>
        <v>#VALUE!</v>
      </c>
      <c r="N82" s="144" t="e">
        <f>M82*查询与汇总!$F$1</f>
        <v>#VALUE!</v>
      </c>
      <c r="O82" s="156" t="e">
        <f t="shared" si="25"/>
        <v>#VALUE!</v>
      </c>
      <c r="P82" s="155" t="e">
        <f>IF(G82=0,0,SUMPRODUCT((_5shaozhuchou_month_day!$A$2:$A$899&gt;=$C82)*(_5shaozhuchou_month_day!$A$2:$A$899&lt;$C83),_5shaozhuchou_month_day!T$2:T$899)/SUMPRODUCT((_5shaozhuchou_month_day!$A$2:$A$899&gt;=$C82)*(_5shaozhuchou_month_day!$A$2:$A$899&lt;$C83)*(_5shaozhuchou_month_day!T$2:T$899&gt;0)))</f>
        <v>#VALUE!</v>
      </c>
      <c r="Q82" s="157" t="e">
        <f>IF(G82=0,0,SUMPRODUCT((_5shaozhuchou_month_day!$A$2:$A$899&gt;=$C82)*(_5shaozhuchou_month_day!$A$2:$A$899&lt;$C83),_5shaozhuchou_month_day!U$2:U$899)/SUMPRODUCT((_5shaozhuchou_month_day!$A$2:$A$899&gt;=$C82)*(_5shaozhuchou_month_day!$A$2:$A$899&lt;$C83)*(_5shaozhuchou_month_day!U$2:U$899&lt;0)))</f>
        <v>#VALUE!</v>
      </c>
      <c r="R82" s="155" t="e">
        <f>IF(G82=0,0,SUMPRODUCT((_5shaozhuchou_month_day!$A$2:$A$899&gt;=$C82)*(_5shaozhuchou_month_day!$A$2:$A$899&lt;$C83),_5shaozhuchou_month_day!V$2:V$899)/SUMPRODUCT((_5shaozhuchou_month_day!$A$2:$A$899&gt;=$C82)*(_5shaozhuchou_month_day!$A$2:$A$899&lt;$C83)*(_5shaozhuchou_month_day!V$2:V$899&gt;0)))</f>
        <v>#VALUE!</v>
      </c>
      <c r="S82" s="157" t="e">
        <f>IF(G82=0,0,SUMPRODUCT((_5shaozhuchou_month_day!$A$2:$A$899&gt;=$C82)*(_5shaozhuchou_month_day!$A$2:$A$899&lt;$C83),_5shaozhuchou_month_day!W$2:W$899)/SUMPRODUCT((_5shaozhuchou_month_day!$A$2:$A$899&gt;=$C82)*(_5shaozhuchou_month_day!$A$2:$A$899&lt;$C83)*(_5shaozhuchou_month_day!W$2:W$899&lt;0)))</f>
        <v>#VALUE!</v>
      </c>
      <c r="T82" s="157" t="str">
        <f>主抽数据!K84</f>
        <v/>
      </c>
      <c r="U82" s="144" t="str">
        <f>主抽数据!L84</f>
        <v/>
      </c>
      <c r="V82" s="161" t="e">
        <f>查询与汇总!$J$1*M82</f>
        <v>#VALUE!</v>
      </c>
      <c r="W82" s="162" t="e">
        <f t="shared" si="26"/>
        <v>#VALUE!</v>
      </c>
      <c r="X82" s="164"/>
      <c r="Y82" s="177"/>
      <c r="Z82" s="176"/>
      <c r="AA82" s="173" t="str">
        <f>主抽数据!M84</f>
        <v/>
      </c>
      <c r="AB82" s="174" t="str">
        <f>主抽数据!N84</f>
        <v/>
      </c>
      <c r="AC82" s="175" t="e">
        <f t="shared" si="31"/>
        <v>#VALUE!</v>
      </c>
      <c r="AE82" s="134" t="e">
        <f t="shared" si="27"/>
        <v>#VALUE!</v>
      </c>
      <c r="AF82" s="134" t="e">
        <f t="shared" si="28"/>
        <v>#VALUE!</v>
      </c>
      <c r="AG82" s="134" t="e">
        <f t="shared" si="29"/>
        <v>#VALUE!</v>
      </c>
      <c r="AH82" s="134" t="e">
        <f t="shared" si="30"/>
        <v>#VALUE!</v>
      </c>
    </row>
    <row r="83" customHeight="1" spans="1:34">
      <c r="A83" s="206" t="e">
        <f t="shared" si="32"/>
        <v>#VALUE!</v>
      </c>
      <c r="B83" s="146">
        <f t="shared" ref="B83:B95" si="37">B80</f>
        <v>0.666666666666667</v>
      </c>
      <c r="C83" s="145" t="e">
        <f t="shared" ref="C83:C95" si="38">A83+B83</f>
        <v>#VALUE!</v>
      </c>
      <c r="D83" s="146" t="str">
        <f t="shared" si="34"/>
        <v>中班</v>
      </c>
      <c r="E83" s="155">
        <f>'6烧主抽电耗'!E83</f>
        <v>3</v>
      </c>
      <c r="F83" s="155" t="str">
        <f>'6烧主抽电耗'!F83</f>
        <v>丙班</v>
      </c>
      <c r="G83" s="144" t="e">
        <f>SUMPRODUCT((_5shaozhuchou_month_day!$A$2:$A$899&gt;=C83)*(_5shaozhuchou_month_day!$A$2:$A$899&lt;C84),_5shaozhuchou_month_day!$Y$2:$Y$899)/8</f>
        <v>#VALUE!</v>
      </c>
      <c r="H83" s="144" t="e">
        <f t="shared" si="23"/>
        <v>#VALUE!</v>
      </c>
      <c r="I83" s="207">
        <f t="shared" si="36"/>
        <v>0</v>
      </c>
      <c r="J83" s="208" t="e">
        <f>SUMPRODUCT((主抽数据!$AU$5:$AU$97=$A83)*(主抽数据!$AV$5:$AV$97=$F83),主抽数据!$AH$5:$AH$97)</f>
        <v>#VALUE!</v>
      </c>
      <c r="K83" s="208" t="e">
        <f>SUMPRODUCT((主抽数据!$AU$5:$AU$97=$A83)*(主抽数据!$AV$5:$AV$97=$F83),主抽数据!$AI$5:$AI$97)</f>
        <v>#VALUE!</v>
      </c>
      <c r="L83" s="155" t="e">
        <f t="shared" si="24"/>
        <v>#VALUE!</v>
      </c>
      <c r="M83" s="155" t="e">
        <f>SUMPRODUCT((_5shaozhuchou_month_day!$A$2:$A$899&gt;=C83)*(_5shaozhuchou_month_day!$A$2:$A$899&lt;C84),_5shaozhuchou_month_day!$Z$2:$Z$899)</f>
        <v>#VALUE!</v>
      </c>
      <c r="N83" s="144" t="e">
        <f>M83*查询与汇总!$F$1</f>
        <v>#VALUE!</v>
      </c>
      <c r="O83" s="156" t="e">
        <f t="shared" si="25"/>
        <v>#VALUE!</v>
      </c>
      <c r="P83" s="155" t="e">
        <f>IF(G83=0,0,SUMPRODUCT((_5shaozhuchou_month_day!$A$2:$A$899&gt;=$C83)*(_5shaozhuchou_month_day!$A$2:$A$899&lt;$C84),_5shaozhuchou_month_day!T$2:T$899)/SUMPRODUCT((_5shaozhuchou_month_day!$A$2:$A$899&gt;=$C83)*(_5shaozhuchou_month_day!$A$2:$A$899&lt;$C84)*(_5shaozhuchou_month_day!T$2:T$899&gt;0)))</f>
        <v>#VALUE!</v>
      </c>
      <c r="Q83" s="157" t="e">
        <f>IF(G83=0,0,SUMPRODUCT((_5shaozhuchou_month_day!$A$2:$A$899&gt;=$C83)*(_5shaozhuchou_month_day!$A$2:$A$899&lt;$C84),_5shaozhuchou_month_day!U$2:U$899)/SUMPRODUCT((_5shaozhuchou_month_day!$A$2:$A$899&gt;=$C83)*(_5shaozhuchou_month_day!$A$2:$A$899&lt;$C84)*(_5shaozhuchou_month_day!U$2:U$899&lt;0)))</f>
        <v>#VALUE!</v>
      </c>
      <c r="R83" s="155" t="e">
        <f>IF(G83=0,0,SUMPRODUCT((_5shaozhuchou_month_day!$A$2:$A$899&gt;=$C83)*(_5shaozhuchou_month_day!$A$2:$A$899&lt;$C84),_5shaozhuchou_month_day!V$2:V$899)/SUMPRODUCT((_5shaozhuchou_month_day!$A$2:$A$899&gt;=$C83)*(_5shaozhuchou_month_day!$A$2:$A$899&lt;$C84)*(_5shaozhuchou_month_day!V$2:V$899&gt;0)))</f>
        <v>#VALUE!</v>
      </c>
      <c r="S83" s="157" t="e">
        <f>IF(G83=0,0,SUMPRODUCT((_5shaozhuchou_month_day!$A$2:$A$899&gt;=$C83)*(_5shaozhuchou_month_day!$A$2:$A$899&lt;$C84),_5shaozhuchou_month_day!W$2:W$899)/SUMPRODUCT((_5shaozhuchou_month_day!$A$2:$A$899&gt;=$C83)*(_5shaozhuchou_month_day!$A$2:$A$899&lt;$C84)*(_5shaozhuchou_month_day!W$2:W$899&lt;0)))</f>
        <v>#VALUE!</v>
      </c>
      <c r="T83" s="157" t="str">
        <f>主抽数据!K85</f>
        <v/>
      </c>
      <c r="U83" s="144" t="str">
        <f>主抽数据!L85</f>
        <v/>
      </c>
      <c r="V83" s="161" t="e">
        <f>查询与汇总!$J$1*M83</f>
        <v>#VALUE!</v>
      </c>
      <c r="W83" s="162" t="e">
        <f t="shared" si="26"/>
        <v>#VALUE!</v>
      </c>
      <c r="X83" s="187"/>
      <c r="Y83" s="190"/>
      <c r="Z83" s="191"/>
      <c r="AA83" s="173" t="str">
        <f>主抽数据!M85</f>
        <v/>
      </c>
      <c r="AB83" s="174" t="str">
        <f>主抽数据!N85</f>
        <v/>
      </c>
      <c r="AC83" s="175" t="e">
        <f t="shared" si="31"/>
        <v>#VALUE!</v>
      </c>
      <c r="AE83" s="134" t="e">
        <f t="shared" si="27"/>
        <v>#VALUE!</v>
      </c>
      <c r="AF83" s="134" t="e">
        <f t="shared" si="28"/>
        <v>#VALUE!</v>
      </c>
      <c r="AG83" s="134" t="e">
        <f t="shared" si="29"/>
        <v>#VALUE!</v>
      </c>
      <c r="AH83" s="134" t="e">
        <f t="shared" si="30"/>
        <v>#VALUE!</v>
      </c>
    </row>
    <row r="84" customHeight="1" spans="1:34">
      <c r="A84" s="206" t="e">
        <f t="shared" si="32"/>
        <v>#VALUE!</v>
      </c>
      <c r="B84" s="146">
        <f t="shared" si="37"/>
        <v>0</v>
      </c>
      <c r="C84" s="145" t="e">
        <f t="shared" si="38"/>
        <v>#VALUE!</v>
      </c>
      <c r="D84" s="146" t="str">
        <f t="shared" si="34"/>
        <v>夜班</v>
      </c>
      <c r="E84" s="155">
        <f>'6烧主抽电耗'!E84</f>
        <v>4</v>
      </c>
      <c r="F84" s="155" t="str">
        <f>'6烧主抽电耗'!F84</f>
        <v>丁班</v>
      </c>
      <c r="G84" s="144" t="e">
        <f>SUMPRODUCT((_5shaozhuchou_month_day!$A$2:$A$899&gt;=C84)*(_5shaozhuchou_month_day!$A$2:$A$899&lt;C85),_5shaozhuchou_month_day!$Y$2:$Y$899)/8</f>
        <v>#VALUE!</v>
      </c>
      <c r="H84" s="144" t="e">
        <f t="shared" si="23"/>
        <v>#VALUE!</v>
      </c>
      <c r="I84" s="207">
        <f t="shared" si="36"/>
        <v>0</v>
      </c>
      <c r="J84" s="208" t="e">
        <f>SUMPRODUCT((主抽数据!$AU$5:$AU$97=$A84)*(主抽数据!$AV$5:$AV$97=$F84),主抽数据!$AH$5:$AH$97)</f>
        <v>#VALUE!</v>
      </c>
      <c r="K84" s="208" t="e">
        <f>SUMPRODUCT((主抽数据!$AU$5:$AU$97=$A84)*(主抽数据!$AV$5:$AV$97=$F84),主抽数据!$AI$5:$AI$97)</f>
        <v>#VALUE!</v>
      </c>
      <c r="L84" s="155" t="e">
        <f t="shared" si="24"/>
        <v>#VALUE!</v>
      </c>
      <c r="M84" s="155" t="e">
        <f>SUMPRODUCT((_5shaozhuchou_month_day!$A$2:$A$899&gt;=C84)*(_5shaozhuchou_month_day!$A$2:$A$899&lt;C85),_5shaozhuchou_month_day!$Z$2:$Z$899)</f>
        <v>#VALUE!</v>
      </c>
      <c r="N84" s="144" t="e">
        <f>M84*查询与汇总!$F$1</f>
        <v>#VALUE!</v>
      </c>
      <c r="O84" s="156" t="e">
        <f t="shared" si="25"/>
        <v>#VALUE!</v>
      </c>
      <c r="P84" s="155" t="e">
        <f>IF(G84=0,0,SUMPRODUCT((_5shaozhuchou_month_day!$A$2:$A$899&gt;=$C84)*(_5shaozhuchou_month_day!$A$2:$A$899&lt;$C85),_5shaozhuchou_month_day!T$2:T$899)/SUMPRODUCT((_5shaozhuchou_month_day!$A$2:$A$899&gt;=$C84)*(_5shaozhuchou_month_day!$A$2:$A$899&lt;$C85)*(_5shaozhuchou_month_day!T$2:T$899&gt;0)))</f>
        <v>#VALUE!</v>
      </c>
      <c r="Q84" s="157" t="e">
        <f>IF(G84=0,0,SUMPRODUCT((_5shaozhuchou_month_day!$A$2:$A$899&gt;=$C84)*(_5shaozhuchou_month_day!$A$2:$A$899&lt;$C85),_5shaozhuchou_month_day!U$2:U$899)/SUMPRODUCT((_5shaozhuchou_month_day!$A$2:$A$899&gt;=$C84)*(_5shaozhuchou_month_day!$A$2:$A$899&lt;$C85)*(_5shaozhuchou_month_day!U$2:U$899&lt;0)))</f>
        <v>#VALUE!</v>
      </c>
      <c r="R84" s="155" t="e">
        <f>IF(G84=0,0,SUMPRODUCT((_5shaozhuchou_month_day!$A$2:$A$899&gt;=$C84)*(_5shaozhuchou_month_day!$A$2:$A$899&lt;$C85),_5shaozhuchou_month_day!V$2:V$899)/SUMPRODUCT((_5shaozhuchou_month_day!$A$2:$A$899&gt;=$C84)*(_5shaozhuchou_month_day!$A$2:$A$899&lt;$C85)*(_5shaozhuchou_month_day!V$2:V$899&gt;0)))</f>
        <v>#VALUE!</v>
      </c>
      <c r="S84" s="157" t="e">
        <f>IF(G84=0,0,SUMPRODUCT((_5shaozhuchou_month_day!$A$2:$A$899&gt;=$C84)*(_5shaozhuchou_month_day!$A$2:$A$899&lt;$C85),_5shaozhuchou_month_day!W$2:W$899)/SUMPRODUCT((_5shaozhuchou_month_day!$A$2:$A$899&gt;=$C84)*(_5shaozhuchou_month_day!$A$2:$A$899&lt;$C85)*(_5shaozhuchou_month_day!W$2:W$899&lt;0)))</f>
        <v>#VALUE!</v>
      </c>
      <c r="T84" s="157" t="str">
        <f>主抽数据!K86</f>
        <v/>
      </c>
      <c r="U84" s="144" t="str">
        <f>主抽数据!L86</f>
        <v/>
      </c>
      <c r="V84" s="161" t="e">
        <f>查询与汇总!$J$1*M84</f>
        <v>#VALUE!</v>
      </c>
      <c r="W84" s="162" t="e">
        <f t="shared" si="26"/>
        <v>#VALUE!</v>
      </c>
      <c r="X84" s="187"/>
      <c r="Y84" s="190"/>
      <c r="Z84" s="191"/>
      <c r="AA84" s="173" t="str">
        <f>主抽数据!M86</f>
        <v/>
      </c>
      <c r="AB84" s="174" t="str">
        <f>主抽数据!N86</f>
        <v/>
      </c>
      <c r="AC84" s="175" t="e">
        <f t="shared" si="31"/>
        <v>#VALUE!</v>
      </c>
      <c r="AE84" s="134" t="e">
        <f t="shared" si="27"/>
        <v>#VALUE!</v>
      </c>
      <c r="AF84" s="134" t="e">
        <f t="shared" si="28"/>
        <v>#VALUE!</v>
      </c>
      <c r="AG84" s="134" t="e">
        <f t="shared" si="29"/>
        <v>#VALUE!</v>
      </c>
      <c r="AH84" s="134" t="e">
        <f t="shared" si="30"/>
        <v>#VALUE!</v>
      </c>
    </row>
    <row r="85" ht="33" customHeight="1" spans="1:34">
      <c r="A85" s="206" t="e">
        <f t="shared" si="32"/>
        <v>#VALUE!</v>
      </c>
      <c r="B85" s="146">
        <f t="shared" si="37"/>
        <v>0.333333333333333</v>
      </c>
      <c r="C85" s="145" t="e">
        <f t="shared" si="38"/>
        <v>#VALUE!</v>
      </c>
      <c r="D85" s="146" t="str">
        <f t="shared" si="34"/>
        <v>白班</v>
      </c>
      <c r="E85" s="155">
        <f>'6烧主抽电耗'!E85</f>
        <v>1</v>
      </c>
      <c r="F85" s="155" t="str">
        <f>'6烧主抽电耗'!F85</f>
        <v>甲班</v>
      </c>
      <c r="G85" s="144" t="e">
        <f>SUMPRODUCT((_5shaozhuchou_month_day!$A$2:$A$899&gt;=C85)*(_5shaozhuchou_month_day!$A$2:$A$899&lt;C86),_5shaozhuchou_month_day!$Y$2:$Y$899)/8</f>
        <v>#VALUE!</v>
      </c>
      <c r="H85" s="144" t="e">
        <f t="shared" si="23"/>
        <v>#VALUE!</v>
      </c>
      <c r="I85" s="207">
        <f t="shared" si="36"/>
        <v>0</v>
      </c>
      <c r="J85" s="208" t="e">
        <f>SUMPRODUCT((主抽数据!$AU$5:$AU$97=$A85)*(主抽数据!$AV$5:$AV$97=$F85),主抽数据!$AH$5:$AH$97)</f>
        <v>#VALUE!</v>
      </c>
      <c r="K85" s="208" t="e">
        <f>SUMPRODUCT((主抽数据!$AU$5:$AU$97=$A85)*(主抽数据!$AV$5:$AV$97=$F85),主抽数据!$AI$5:$AI$97)</f>
        <v>#VALUE!</v>
      </c>
      <c r="L85" s="155" t="e">
        <f t="shared" si="24"/>
        <v>#VALUE!</v>
      </c>
      <c r="M85" s="155" t="e">
        <f>SUMPRODUCT((_5shaozhuchou_month_day!$A$2:$A$899&gt;=C85)*(_5shaozhuchou_month_day!$A$2:$A$899&lt;C86),_5shaozhuchou_month_day!$Z$2:$Z$899)</f>
        <v>#VALUE!</v>
      </c>
      <c r="N85" s="144" t="e">
        <f>M85*查询与汇总!$F$1</f>
        <v>#VALUE!</v>
      </c>
      <c r="O85" s="156" t="e">
        <f t="shared" si="25"/>
        <v>#VALUE!</v>
      </c>
      <c r="P85" s="155" t="e">
        <f>IF(G85=0,0,SUMPRODUCT((_5shaozhuchou_month_day!$A$2:$A$899&gt;=$C85)*(_5shaozhuchou_month_day!$A$2:$A$899&lt;$C86),_5shaozhuchou_month_day!T$2:T$899)/SUMPRODUCT((_5shaozhuchou_month_day!$A$2:$A$899&gt;=$C85)*(_5shaozhuchou_month_day!$A$2:$A$899&lt;$C86)*(_5shaozhuchou_month_day!T$2:T$899&gt;0)))</f>
        <v>#VALUE!</v>
      </c>
      <c r="Q85" s="157" t="e">
        <f>IF(G85=0,0,SUMPRODUCT((_5shaozhuchou_month_day!$A$2:$A$899&gt;=$C85)*(_5shaozhuchou_month_day!$A$2:$A$899&lt;$C86),_5shaozhuchou_month_day!U$2:U$899)/SUMPRODUCT((_5shaozhuchou_month_day!$A$2:$A$899&gt;=$C85)*(_5shaozhuchou_month_day!$A$2:$A$899&lt;$C86)*(_5shaozhuchou_month_day!U$2:U$899&lt;0)))</f>
        <v>#VALUE!</v>
      </c>
      <c r="R85" s="155" t="e">
        <f>IF(G85=0,0,SUMPRODUCT((_5shaozhuchou_month_day!$A$2:$A$899&gt;=$C85)*(_5shaozhuchou_month_day!$A$2:$A$899&lt;$C86),_5shaozhuchou_month_day!V$2:V$899)/SUMPRODUCT((_5shaozhuchou_month_day!$A$2:$A$899&gt;=$C85)*(_5shaozhuchou_month_day!$A$2:$A$899&lt;$C86)*(_5shaozhuchou_month_day!V$2:V$899&gt;0)))</f>
        <v>#VALUE!</v>
      </c>
      <c r="S85" s="157" t="e">
        <f>IF(G85=0,0,SUMPRODUCT((_5shaozhuchou_month_day!$A$2:$A$899&gt;=$C85)*(_5shaozhuchou_month_day!$A$2:$A$899&lt;$C86),_5shaozhuchou_month_day!W$2:W$899)/SUMPRODUCT((_5shaozhuchou_month_day!$A$2:$A$899&gt;=$C85)*(_5shaozhuchou_month_day!$A$2:$A$899&lt;$C86)*(_5shaozhuchou_month_day!W$2:W$899&lt;0)))</f>
        <v>#VALUE!</v>
      </c>
      <c r="T85" s="157" t="str">
        <f>主抽数据!K87</f>
        <v/>
      </c>
      <c r="U85" s="144" t="str">
        <f>主抽数据!L87</f>
        <v/>
      </c>
      <c r="V85" s="161" t="e">
        <f>查询与汇总!$J$1*M85</f>
        <v>#VALUE!</v>
      </c>
      <c r="W85" s="162" t="e">
        <f t="shared" si="26"/>
        <v>#VALUE!</v>
      </c>
      <c r="X85" s="164"/>
      <c r="Y85" s="177"/>
      <c r="Z85" s="176"/>
      <c r="AA85" s="173" t="str">
        <f>主抽数据!M87</f>
        <v/>
      </c>
      <c r="AB85" s="174" t="str">
        <f>主抽数据!N87</f>
        <v/>
      </c>
      <c r="AC85" s="175" t="e">
        <f t="shared" si="31"/>
        <v>#VALUE!</v>
      </c>
      <c r="AE85" s="134" t="e">
        <f t="shared" si="27"/>
        <v>#VALUE!</v>
      </c>
      <c r="AF85" s="134" t="e">
        <f t="shared" si="28"/>
        <v>#VALUE!</v>
      </c>
      <c r="AG85" s="134" t="e">
        <f t="shared" si="29"/>
        <v>#VALUE!</v>
      </c>
      <c r="AH85" s="134" t="e">
        <f t="shared" si="30"/>
        <v>#VALUE!</v>
      </c>
    </row>
    <row r="86" customHeight="1" spans="1:34">
      <c r="A86" s="206" t="e">
        <f t="shared" si="32"/>
        <v>#VALUE!</v>
      </c>
      <c r="B86" s="146">
        <f t="shared" si="37"/>
        <v>0.666666666666667</v>
      </c>
      <c r="C86" s="145" t="e">
        <f t="shared" si="38"/>
        <v>#VALUE!</v>
      </c>
      <c r="D86" s="146" t="str">
        <f t="shared" si="34"/>
        <v>中班</v>
      </c>
      <c r="E86" s="155">
        <f>'6烧主抽电耗'!E86</f>
        <v>2</v>
      </c>
      <c r="F86" s="155" t="str">
        <f>'6烧主抽电耗'!F86</f>
        <v>乙班</v>
      </c>
      <c r="G86" s="144" t="e">
        <f>SUMPRODUCT((_5shaozhuchou_month_day!$A$2:$A$899&gt;=C86)*(_5shaozhuchou_month_day!$A$2:$A$899&lt;C87),_5shaozhuchou_month_day!$Y$2:$Y$899)/8</f>
        <v>#VALUE!</v>
      </c>
      <c r="H86" s="144" t="e">
        <f t="shared" si="23"/>
        <v>#VALUE!</v>
      </c>
      <c r="I86" s="207">
        <f t="shared" si="36"/>
        <v>0</v>
      </c>
      <c r="J86" s="208" t="e">
        <f>SUMPRODUCT((主抽数据!$AU$5:$AU$97=$A86)*(主抽数据!$AV$5:$AV$97=$F86),主抽数据!$AH$5:$AH$97)</f>
        <v>#VALUE!</v>
      </c>
      <c r="K86" s="208" t="e">
        <f>SUMPRODUCT((主抽数据!$AU$5:$AU$97=$A86)*(主抽数据!$AV$5:$AV$97=$F86),主抽数据!$AI$5:$AI$97)</f>
        <v>#VALUE!</v>
      </c>
      <c r="L86" s="155" t="e">
        <f t="shared" si="24"/>
        <v>#VALUE!</v>
      </c>
      <c r="M86" s="155" t="e">
        <f>SUMPRODUCT((_5shaozhuchou_month_day!$A$2:$A$899&gt;=C86)*(_5shaozhuchou_month_day!$A$2:$A$899&lt;C87),_5shaozhuchou_month_day!$Z$2:$Z$899)</f>
        <v>#VALUE!</v>
      </c>
      <c r="N86" s="144" t="e">
        <f>M86*查询与汇总!$F$1</f>
        <v>#VALUE!</v>
      </c>
      <c r="O86" s="156" t="e">
        <f t="shared" si="25"/>
        <v>#VALUE!</v>
      </c>
      <c r="P86" s="155" t="e">
        <f>IF(G86=0,0,SUMPRODUCT((_5shaozhuchou_month_day!$A$2:$A$899&gt;=$C86)*(_5shaozhuchou_month_day!$A$2:$A$899&lt;$C87),_5shaozhuchou_month_day!T$2:T$899)/SUMPRODUCT((_5shaozhuchou_month_day!$A$2:$A$899&gt;=$C86)*(_5shaozhuchou_month_day!$A$2:$A$899&lt;$C87)*(_5shaozhuchou_month_day!T$2:T$899&gt;0)))</f>
        <v>#VALUE!</v>
      </c>
      <c r="Q86" s="157" t="e">
        <f>IF(G86=0,0,SUMPRODUCT((_5shaozhuchou_month_day!$A$2:$A$899&gt;=$C86)*(_5shaozhuchou_month_day!$A$2:$A$899&lt;$C87),_5shaozhuchou_month_day!U$2:U$899)/SUMPRODUCT((_5shaozhuchou_month_day!$A$2:$A$899&gt;=$C86)*(_5shaozhuchou_month_day!$A$2:$A$899&lt;$C87)*(_5shaozhuchou_month_day!U$2:U$899&lt;0)))</f>
        <v>#VALUE!</v>
      </c>
      <c r="R86" s="155" t="e">
        <f>IF(G86=0,0,SUMPRODUCT((_5shaozhuchou_month_day!$A$2:$A$899&gt;=$C86)*(_5shaozhuchou_month_day!$A$2:$A$899&lt;$C87),_5shaozhuchou_month_day!V$2:V$899)/SUMPRODUCT((_5shaozhuchou_month_day!$A$2:$A$899&gt;=$C86)*(_5shaozhuchou_month_day!$A$2:$A$899&lt;$C87)*(_5shaozhuchou_month_day!V$2:V$899&gt;0)))</f>
        <v>#VALUE!</v>
      </c>
      <c r="S86" s="157" t="e">
        <f>IF(G86=0,0,SUMPRODUCT((_5shaozhuchou_month_day!$A$2:$A$899&gt;=$C86)*(_5shaozhuchou_month_day!$A$2:$A$899&lt;$C87),_5shaozhuchou_month_day!W$2:W$899)/SUMPRODUCT((_5shaozhuchou_month_day!$A$2:$A$899&gt;=$C86)*(_5shaozhuchou_month_day!$A$2:$A$899&lt;$C87)*(_5shaozhuchou_month_day!W$2:W$899&lt;0)))</f>
        <v>#VALUE!</v>
      </c>
      <c r="T86" s="157" t="str">
        <f>主抽数据!K88</f>
        <v/>
      </c>
      <c r="U86" s="144" t="str">
        <f>主抽数据!L88</f>
        <v/>
      </c>
      <c r="V86" s="161" t="e">
        <f>查询与汇总!$J$1*M86</f>
        <v>#VALUE!</v>
      </c>
      <c r="W86" s="162" t="e">
        <f t="shared" si="26"/>
        <v>#VALUE!</v>
      </c>
      <c r="X86" s="187"/>
      <c r="Y86" s="190"/>
      <c r="Z86" s="191"/>
      <c r="AA86" s="173" t="str">
        <f>主抽数据!M88</f>
        <v/>
      </c>
      <c r="AB86" s="174" t="str">
        <f>主抽数据!N88</f>
        <v/>
      </c>
      <c r="AC86" s="175" t="e">
        <f t="shared" si="31"/>
        <v>#VALUE!</v>
      </c>
      <c r="AE86" s="134" t="e">
        <f t="shared" si="27"/>
        <v>#VALUE!</v>
      </c>
      <c r="AF86" s="134" t="e">
        <f t="shared" si="28"/>
        <v>#VALUE!</v>
      </c>
      <c r="AG86" s="134" t="e">
        <f t="shared" si="29"/>
        <v>#VALUE!</v>
      </c>
      <c r="AH86" s="134" t="e">
        <f t="shared" si="30"/>
        <v>#VALUE!</v>
      </c>
    </row>
    <row r="87" customHeight="1" spans="1:34">
      <c r="A87" s="206" t="e">
        <f t="shared" si="32"/>
        <v>#VALUE!</v>
      </c>
      <c r="B87" s="146">
        <f t="shared" si="37"/>
        <v>0</v>
      </c>
      <c r="C87" s="145" t="e">
        <f t="shared" si="38"/>
        <v>#VALUE!</v>
      </c>
      <c r="D87" s="146" t="str">
        <f t="shared" si="34"/>
        <v>夜班</v>
      </c>
      <c r="E87" s="155">
        <f>'6烧主抽电耗'!E87</f>
        <v>4</v>
      </c>
      <c r="F87" s="155" t="str">
        <f>'6烧主抽电耗'!F87</f>
        <v>丁班</v>
      </c>
      <c r="G87" s="144" t="e">
        <f>SUMPRODUCT((_5shaozhuchou_month_day!$A$2:$A$899&gt;=C87)*(_5shaozhuchou_month_day!$A$2:$A$899&lt;C88),_5shaozhuchou_month_day!$Y$2:$Y$899)/8</f>
        <v>#VALUE!</v>
      </c>
      <c r="H87" s="144" t="e">
        <f t="shared" si="23"/>
        <v>#VALUE!</v>
      </c>
      <c r="I87" s="207">
        <f t="shared" si="36"/>
        <v>0</v>
      </c>
      <c r="J87" s="208" t="e">
        <f>SUMPRODUCT((主抽数据!$AU$5:$AU$97=$A87)*(主抽数据!$AV$5:$AV$97=$F87),主抽数据!$AH$5:$AH$97)</f>
        <v>#VALUE!</v>
      </c>
      <c r="K87" s="208" t="e">
        <f>SUMPRODUCT((主抽数据!$AU$5:$AU$97=$A87)*(主抽数据!$AV$5:$AV$97=$F87),主抽数据!$AI$5:$AI$97)</f>
        <v>#VALUE!</v>
      </c>
      <c r="L87" s="155" t="e">
        <f t="shared" si="24"/>
        <v>#VALUE!</v>
      </c>
      <c r="M87" s="155" t="e">
        <f>SUMPRODUCT((_5shaozhuchou_month_day!$A$2:$A$899&gt;=C87)*(_5shaozhuchou_month_day!$A$2:$A$899&lt;C88),_5shaozhuchou_month_day!$Z$2:$Z$899)</f>
        <v>#VALUE!</v>
      </c>
      <c r="N87" s="144" t="e">
        <f>M87*查询与汇总!$F$1</f>
        <v>#VALUE!</v>
      </c>
      <c r="O87" s="156" t="e">
        <f t="shared" si="25"/>
        <v>#VALUE!</v>
      </c>
      <c r="P87" s="155" t="e">
        <f>IF(G87=0,0,SUMPRODUCT((_5shaozhuchou_month_day!$A$2:$A$899&gt;=$C87)*(_5shaozhuchou_month_day!$A$2:$A$899&lt;$C88),_5shaozhuchou_month_day!T$2:T$899)/SUMPRODUCT((_5shaozhuchou_month_day!$A$2:$A$899&gt;=$C87)*(_5shaozhuchou_month_day!$A$2:$A$899&lt;$C88)*(_5shaozhuchou_month_day!T$2:T$899&gt;0)))</f>
        <v>#VALUE!</v>
      </c>
      <c r="Q87" s="157" t="e">
        <f>IF(G87=0,0,SUMPRODUCT((_5shaozhuchou_month_day!$A$2:$A$899&gt;=$C87)*(_5shaozhuchou_month_day!$A$2:$A$899&lt;$C88),_5shaozhuchou_month_day!U$2:U$899)/SUMPRODUCT((_5shaozhuchou_month_day!$A$2:$A$899&gt;=$C87)*(_5shaozhuchou_month_day!$A$2:$A$899&lt;$C88)*(_5shaozhuchou_month_day!U$2:U$899&lt;0)))</f>
        <v>#VALUE!</v>
      </c>
      <c r="R87" s="155" t="e">
        <f>IF(G87=0,0,SUMPRODUCT((_5shaozhuchou_month_day!$A$2:$A$899&gt;=$C87)*(_5shaozhuchou_month_day!$A$2:$A$899&lt;$C88),_5shaozhuchou_month_day!V$2:V$899)/SUMPRODUCT((_5shaozhuchou_month_day!$A$2:$A$899&gt;=$C87)*(_5shaozhuchou_month_day!$A$2:$A$899&lt;$C88)*(_5shaozhuchou_month_day!V$2:V$899&gt;0)))</f>
        <v>#VALUE!</v>
      </c>
      <c r="S87" s="157" t="e">
        <f>IF(G87=0,0,SUMPRODUCT((_5shaozhuchou_month_day!$A$2:$A$899&gt;=$C87)*(_5shaozhuchou_month_day!$A$2:$A$899&lt;$C88),_5shaozhuchou_month_day!W$2:W$899)/SUMPRODUCT((_5shaozhuchou_month_day!$A$2:$A$899&gt;=$C87)*(_5shaozhuchou_month_day!$A$2:$A$899&lt;$C88)*(_5shaozhuchou_month_day!W$2:W$899&lt;0)))</f>
        <v>#VALUE!</v>
      </c>
      <c r="T87" s="157" t="str">
        <f>主抽数据!K89</f>
        <v/>
      </c>
      <c r="U87" s="144" t="str">
        <f>主抽数据!L89</f>
        <v/>
      </c>
      <c r="V87" s="161" t="e">
        <f>查询与汇总!$J$1*M87</f>
        <v>#VALUE!</v>
      </c>
      <c r="W87" s="162" t="e">
        <f t="shared" si="26"/>
        <v>#VALUE!</v>
      </c>
      <c r="X87" s="187"/>
      <c r="Y87" s="190"/>
      <c r="Z87" s="191"/>
      <c r="AA87" s="173" t="str">
        <f>主抽数据!M89</f>
        <v/>
      </c>
      <c r="AB87" s="174" t="str">
        <f>主抽数据!N89</f>
        <v/>
      </c>
      <c r="AC87" s="175" t="e">
        <f t="shared" si="31"/>
        <v>#VALUE!</v>
      </c>
      <c r="AE87" s="134" t="e">
        <f t="shared" si="27"/>
        <v>#VALUE!</v>
      </c>
      <c r="AF87" s="134" t="e">
        <f t="shared" si="28"/>
        <v>#VALUE!</v>
      </c>
      <c r="AG87" s="134" t="e">
        <f t="shared" si="29"/>
        <v>#VALUE!</v>
      </c>
      <c r="AH87" s="134" t="e">
        <f t="shared" si="30"/>
        <v>#VALUE!</v>
      </c>
    </row>
    <row r="88" ht="30" customHeight="1" spans="1:34">
      <c r="A88" s="206" t="e">
        <f t="shared" si="32"/>
        <v>#VALUE!</v>
      </c>
      <c r="B88" s="146">
        <f t="shared" si="37"/>
        <v>0.333333333333333</v>
      </c>
      <c r="C88" s="145" t="e">
        <f t="shared" si="38"/>
        <v>#VALUE!</v>
      </c>
      <c r="D88" s="146" t="str">
        <f t="shared" si="34"/>
        <v>白班</v>
      </c>
      <c r="E88" s="155">
        <f>'6烧主抽电耗'!E88</f>
        <v>1</v>
      </c>
      <c r="F88" s="155" t="str">
        <f>'6烧主抽电耗'!F88</f>
        <v>甲班</v>
      </c>
      <c r="G88" s="144" t="e">
        <f>SUMPRODUCT((_5shaozhuchou_month_day!$A$2:$A$899&gt;=C88)*(_5shaozhuchou_month_day!$A$2:$A$899&lt;C89),_5shaozhuchou_month_day!$Y$2:$Y$899)/8</f>
        <v>#VALUE!</v>
      </c>
      <c r="H88" s="144" t="e">
        <f t="shared" si="23"/>
        <v>#VALUE!</v>
      </c>
      <c r="I88" s="207">
        <f t="shared" si="36"/>
        <v>0</v>
      </c>
      <c r="J88" s="208" t="e">
        <f>SUMPRODUCT((主抽数据!$AU$5:$AU$97=$A88)*(主抽数据!$AV$5:$AV$97=$F88),主抽数据!$AH$5:$AH$97)</f>
        <v>#VALUE!</v>
      </c>
      <c r="K88" s="208" t="e">
        <f>SUMPRODUCT((主抽数据!$AU$5:$AU$97=$A88)*(主抽数据!$AV$5:$AV$97=$F88),主抽数据!$AI$5:$AI$97)</f>
        <v>#VALUE!</v>
      </c>
      <c r="L88" s="155" t="e">
        <f t="shared" si="24"/>
        <v>#VALUE!</v>
      </c>
      <c r="M88" s="155" t="e">
        <f>SUMPRODUCT((_5shaozhuchou_month_day!$A$2:$A$899&gt;=C88)*(_5shaozhuchou_month_day!$A$2:$A$899&lt;C89),_5shaozhuchou_month_day!$Z$2:$Z$899)</f>
        <v>#VALUE!</v>
      </c>
      <c r="N88" s="144" t="e">
        <f>M88*查询与汇总!$F$1</f>
        <v>#VALUE!</v>
      </c>
      <c r="O88" s="156" t="e">
        <f t="shared" si="25"/>
        <v>#VALUE!</v>
      </c>
      <c r="P88" s="155" t="e">
        <f>IF(G88=0,0,SUMPRODUCT((_5shaozhuchou_month_day!$A$2:$A$899&gt;=$C88)*(_5shaozhuchou_month_day!$A$2:$A$899&lt;$C89),_5shaozhuchou_month_day!T$2:T$899)/SUMPRODUCT((_5shaozhuchou_month_day!$A$2:$A$899&gt;=$C88)*(_5shaozhuchou_month_day!$A$2:$A$899&lt;$C89)*(_5shaozhuchou_month_day!T$2:T$899&gt;0)))</f>
        <v>#VALUE!</v>
      </c>
      <c r="Q88" s="157" t="e">
        <f>IF(G88=0,0,SUMPRODUCT((_5shaozhuchou_month_day!$A$2:$A$899&gt;=$C88)*(_5shaozhuchou_month_day!$A$2:$A$899&lt;$C89),_5shaozhuchou_month_day!U$2:U$899)/SUMPRODUCT((_5shaozhuchou_month_day!$A$2:$A$899&gt;=$C88)*(_5shaozhuchou_month_day!$A$2:$A$899&lt;$C89)*(_5shaozhuchou_month_day!U$2:U$899&lt;0)))</f>
        <v>#VALUE!</v>
      </c>
      <c r="R88" s="155" t="e">
        <f>IF(G88=0,0,SUMPRODUCT((_5shaozhuchou_month_day!$A$2:$A$899&gt;=$C88)*(_5shaozhuchou_month_day!$A$2:$A$899&lt;$C89),_5shaozhuchou_month_day!V$2:V$899)/SUMPRODUCT((_5shaozhuchou_month_day!$A$2:$A$899&gt;=$C88)*(_5shaozhuchou_month_day!$A$2:$A$899&lt;$C89)*(_5shaozhuchou_month_day!V$2:V$899&gt;0)))</f>
        <v>#VALUE!</v>
      </c>
      <c r="S88" s="157" t="e">
        <f>IF(G88=0,0,SUMPRODUCT((_5shaozhuchou_month_day!$A$2:$A$899&gt;=$C88)*(_5shaozhuchou_month_day!$A$2:$A$899&lt;$C89),_5shaozhuchou_month_day!W$2:W$899)/SUMPRODUCT((_5shaozhuchou_month_day!$A$2:$A$899&gt;=$C88)*(_5shaozhuchou_month_day!$A$2:$A$899&lt;$C89)*(_5shaozhuchou_month_day!W$2:W$899&lt;0)))</f>
        <v>#VALUE!</v>
      </c>
      <c r="T88" s="157" t="str">
        <f>主抽数据!K90</f>
        <v/>
      </c>
      <c r="U88" s="144" t="str">
        <f>主抽数据!L90</f>
        <v/>
      </c>
      <c r="V88" s="161" t="e">
        <f>查询与汇总!$J$1*M88</f>
        <v>#VALUE!</v>
      </c>
      <c r="W88" s="162" t="e">
        <f t="shared" si="26"/>
        <v>#VALUE!</v>
      </c>
      <c r="X88" s="187"/>
      <c r="Y88" s="190"/>
      <c r="Z88" s="191"/>
      <c r="AA88" s="173" t="str">
        <f>主抽数据!M90</f>
        <v/>
      </c>
      <c r="AB88" s="174" t="str">
        <f>主抽数据!N90</f>
        <v/>
      </c>
      <c r="AC88" s="175" t="e">
        <f t="shared" si="31"/>
        <v>#VALUE!</v>
      </c>
      <c r="AE88" s="134" t="e">
        <f t="shared" si="27"/>
        <v>#VALUE!</v>
      </c>
      <c r="AF88" s="134" t="e">
        <f t="shared" si="28"/>
        <v>#VALUE!</v>
      </c>
      <c r="AG88" s="134" t="e">
        <f t="shared" si="29"/>
        <v>#VALUE!</v>
      </c>
      <c r="AH88" s="134" t="e">
        <f t="shared" si="30"/>
        <v>#VALUE!</v>
      </c>
    </row>
    <row r="89" ht="30" customHeight="1" spans="1:34">
      <c r="A89" s="206" t="e">
        <f t="shared" si="32"/>
        <v>#VALUE!</v>
      </c>
      <c r="B89" s="146">
        <f t="shared" si="37"/>
        <v>0.666666666666667</v>
      </c>
      <c r="C89" s="145" t="e">
        <f t="shared" si="38"/>
        <v>#VALUE!</v>
      </c>
      <c r="D89" s="146" t="str">
        <f t="shared" si="34"/>
        <v>中班</v>
      </c>
      <c r="E89" s="155">
        <f>'6烧主抽电耗'!E89</f>
        <v>2</v>
      </c>
      <c r="F89" s="155" t="str">
        <f>'6烧主抽电耗'!F89</f>
        <v>乙班</v>
      </c>
      <c r="G89" s="144" t="e">
        <f>SUMPRODUCT((_5shaozhuchou_month_day!$A$2:$A$899&gt;=C89)*(_5shaozhuchou_month_day!$A$2:$A$899&lt;C90),_5shaozhuchou_month_day!$Y$2:$Y$899)/8</f>
        <v>#VALUE!</v>
      </c>
      <c r="H89" s="144" t="e">
        <f t="shared" si="23"/>
        <v>#VALUE!</v>
      </c>
      <c r="I89" s="207">
        <f t="shared" si="36"/>
        <v>0</v>
      </c>
      <c r="J89" s="208" t="e">
        <f>SUMPRODUCT((主抽数据!$AU$5:$AU$97=$A89)*(主抽数据!$AV$5:$AV$97=$F89),主抽数据!$AH$5:$AH$97)</f>
        <v>#VALUE!</v>
      </c>
      <c r="K89" s="208" t="e">
        <f>SUMPRODUCT((主抽数据!$AU$5:$AU$97=$A89)*(主抽数据!$AV$5:$AV$97=$F89),主抽数据!$AI$5:$AI$97)</f>
        <v>#VALUE!</v>
      </c>
      <c r="L89" s="155" t="e">
        <f t="shared" si="24"/>
        <v>#VALUE!</v>
      </c>
      <c r="M89" s="155" t="e">
        <f>SUMPRODUCT((_5shaozhuchou_month_day!$A$2:$A$899&gt;=C89)*(_5shaozhuchou_month_day!$A$2:$A$899&lt;C90),_5shaozhuchou_month_day!$Z$2:$Z$899)</f>
        <v>#VALUE!</v>
      </c>
      <c r="N89" s="144" t="e">
        <f>M89*查询与汇总!$F$1</f>
        <v>#VALUE!</v>
      </c>
      <c r="O89" s="156" t="e">
        <f t="shared" si="25"/>
        <v>#VALUE!</v>
      </c>
      <c r="P89" s="155" t="e">
        <f>IF(G89=0,0,SUMPRODUCT((_5shaozhuchou_month_day!$A$2:$A$899&gt;=$C89)*(_5shaozhuchou_month_day!$A$2:$A$899&lt;$C90),_5shaozhuchou_month_day!T$2:T$899)/SUMPRODUCT((_5shaozhuchou_month_day!$A$2:$A$899&gt;=$C89)*(_5shaozhuchou_month_day!$A$2:$A$899&lt;$C90)*(_5shaozhuchou_month_day!T$2:T$899&gt;0)))</f>
        <v>#VALUE!</v>
      </c>
      <c r="Q89" s="157" t="e">
        <f>IF(G89=0,0,SUMPRODUCT((_5shaozhuchou_month_day!$A$2:$A$899&gt;=$C89)*(_5shaozhuchou_month_day!$A$2:$A$899&lt;$C90),_5shaozhuchou_month_day!U$2:U$899)/SUMPRODUCT((_5shaozhuchou_month_day!$A$2:$A$899&gt;=$C89)*(_5shaozhuchou_month_day!$A$2:$A$899&lt;$C90)*(_5shaozhuchou_month_day!U$2:U$899&lt;0)))</f>
        <v>#VALUE!</v>
      </c>
      <c r="R89" s="155" t="e">
        <f>IF(G89=0,0,SUMPRODUCT((_5shaozhuchou_month_day!$A$2:$A$899&gt;=$C89)*(_5shaozhuchou_month_day!$A$2:$A$899&lt;$C90),_5shaozhuchou_month_day!V$2:V$899)/SUMPRODUCT((_5shaozhuchou_month_day!$A$2:$A$899&gt;=$C89)*(_5shaozhuchou_month_day!$A$2:$A$899&lt;$C90)*(_5shaozhuchou_month_day!V$2:V$899&gt;0)))</f>
        <v>#VALUE!</v>
      </c>
      <c r="S89" s="157" t="e">
        <f>IF(G89=0,0,SUMPRODUCT((_5shaozhuchou_month_day!$A$2:$A$899&gt;=$C89)*(_5shaozhuchou_month_day!$A$2:$A$899&lt;$C90),_5shaozhuchou_month_day!W$2:W$899)/SUMPRODUCT((_5shaozhuchou_month_day!$A$2:$A$899&gt;=$C89)*(_5shaozhuchou_month_day!$A$2:$A$899&lt;$C90)*(_5shaozhuchou_month_day!W$2:W$899&lt;0)))</f>
        <v>#VALUE!</v>
      </c>
      <c r="T89" s="157" t="str">
        <f>主抽数据!K91</f>
        <v/>
      </c>
      <c r="U89" s="144" t="str">
        <f>主抽数据!L91</f>
        <v/>
      </c>
      <c r="V89" s="161" t="e">
        <f>查询与汇总!$J$1*M89</f>
        <v>#VALUE!</v>
      </c>
      <c r="W89" s="162" t="e">
        <f t="shared" si="26"/>
        <v>#VALUE!</v>
      </c>
      <c r="X89" s="187"/>
      <c r="Y89" s="190"/>
      <c r="Z89" s="191"/>
      <c r="AA89" s="173" t="str">
        <f>主抽数据!M91</f>
        <v/>
      </c>
      <c r="AB89" s="174" t="str">
        <f>主抽数据!N91</f>
        <v/>
      </c>
      <c r="AC89" s="175" t="e">
        <f t="shared" si="31"/>
        <v>#VALUE!</v>
      </c>
      <c r="AE89" s="134" t="e">
        <f t="shared" si="27"/>
        <v>#VALUE!</v>
      </c>
      <c r="AF89" s="134" t="e">
        <f t="shared" si="28"/>
        <v>#VALUE!</v>
      </c>
      <c r="AG89" s="134" t="e">
        <f t="shared" si="29"/>
        <v>#VALUE!</v>
      </c>
      <c r="AH89" s="134" t="e">
        <f t="shared" si="30"/>
        <v>#VALUE!</v>
      </c>
    </row>
    <row r="90" customHeight="1" spans="1:34">
      <c r="A90" s="206" t="e">
        <f t="shared" si="32"/>
        <v>#VALUE!</v>
      </c>
      <c r="B90" s="146">
        <f t="shared" si="37"/>
        <v>0</v>
      </c>
      <c r="C90" s="145" t="e">
        <f t="shared" si="38"/>
        <v>#VALUE!</v>
      </c>
      <c r="D90" s="146" t="str">
        <f t="shared" si="34"/>
        <v>夜班</v>
      </c>
      <c r="E90" s="155">
        <f>'6烧主抽电耗'!E90</f>
        <v>3</v>
      </c>
      <c r="F90" s="155" t="str">
        <f>'6烧主抽电耗'!F90</f>
        <v>丙班</v>
      </c>
      <c r="G90" s="144" t="e">
        <f>SUMPRODUCT((_5shaozhuchou_month_day!$A$2:$A$899&gt;=C90)*(_5shaozhuchou_month_day!$A$2:$A$899&lt;C91),_5shaozhuchou_month_day!$Y$2:$Y$899)/8</f>
        <v>#VALUE!</v>
      </c>
      <c r="H90" s="144" t="e">
        <f t="shared" si="23"/>
        <v>#VALUE!</v>
      </c>
      <c r="I90" s="207">
        <f t="shared" si="36"/>
        <v>0</v>
      </c>
      <c r="J90" s="208" t="e">
        <f>SUMPRODUCT((主抽数据!$AU$5:$AU$97=$A90)*(主抽数据!$AV$5:$AV$97=$F90),主抽数据!$AH$5:$AH$97)</f>
        <v>#VALUE!</v>
      </c>
      <c r="K90" s="208" t="e">
        <f>SUMPRODUCT((主抽数据!$AU$5:$AU$97=$A90)*(主抽数据!$AV$5:$AV$97=$F90),主抽数据!$AI$5:$AI$97)</f>
        <v>#VALUE!</v>
      </c>
      <c r="L90" s="155" t="e">
        <f t="shared" si="24"/>
        <v>#VALUE!</v>
      </c>
      <c r="M90" s="155" t="e">
        <f>SUMPRODUCT((_5shaozhuchou_month_day!$A$2:$A$899&gt;=C90)*(_5shaozhuchou_month_day!$A$2:$A$899&lt;C91),_5shaozhuchou_month_day!$Z$2:$Z$899)</f>
        <v>#VALUE!</v>
      </c>
      <c r="N90" s="144" t="e">
        <f>M90*查询与汇总!$F$1</f>
        <v>#VALUE!</v>
      </c>
      <c r="O90" s="156" t="e">
        <f t="shared" si="25"/>
        <v>#VALUE!</v>
      </c>
      <c r="P90" s="155" t="e">
        <f>IF(G90=0,0,SUMPRODUCT((_5shaozhuchou_month_day!$A$2:$A$899&gt;=$C90)*(_5shaozhuchou_month_day!$A$2:$A$899&lt;$C91),_5shaozhuchou_month_day!T$2:T$899)/SUMPRODUCT((_5shaozhuchou_month_day!$A$2:$A$899&gt;=$C90)*(_5shaozhuchou_month_day!$A$2:$A$899&lt;$C91)*(_5shaozhuchou_month_day!T$2:T$899&gt;0)))</f>
        <v>#VALUE!</v>
      </c>
      <c r="Q90" s="157" t="e">
        <f>IF(G90=0,0,SUMPRODUCT((_5shaozhuchou_month_day!$A$2:$A$899&gt;=$C90)*(_5shaozhuchou_month_day!$A$2:$A$899&lt;$C91),_5shaozhuchou_month_day!U$2:U$899)/SUMPRODUCT((_5shaozhuchou_month_day!$A$2:$A$899&gt;=$C90)*(_5shaozhuchou_month_day!$A$2:$A$899&lt;$C91)*(_5shaozhuchou_month_day!U$2:U$899&lt;0)))</f>
        <v>#VALUE!</v>
      </c>
      <c r="R90" s="155" t="e">
        <f>IF(G90=0,0,SUMPRODUCT((_5shaozhuchou_month_day!$A$2:$A$899&gt;=$C90)*(_5shaozhuchou_month_day!$A$2:$A$899&lt;$C91),_5shaozhuchou_month_day!V$2:V$899)/SUMPRODUCT((_5shaozhuchou_month_day!$A$2:$A$899&gt;=$C90)*(_5shaozhuchou_month_day!$A$2:$A$899&lt;$C91)*(_5shaozhuchou_month_day!V$2:V$899&gt;0)))</f>
        <v>#VALUE!</v>
      </c>
      <c r="S90" s="157" t="e">
        <f>IF(G90=0,0,SUMPRODUCT((_5shaozhuchou_month_day!$A$2:$A$899&gt;=$C90)*(_5shaozhuchou_month_day!$A$2:$A$899&lt;$C91),_5shaozhuchou_month_day!W$2:W$899)/SUMPRODUCT((_5shaozhuchou_month_day!$A$2:$A$899&gt;=$C90)*(_5shaozhuchou_month_day!$A$2:$A$899&lt;$C91)*(_5shaozhuchou_month_day!W$2:W$899&lt;0)))</f>
        <v>#VALUE!</v>
      </c>
      <c r="T90" s="157" t="str">
        <f>主抽数据!K92</f>
        <v/>
      </c>
      <c r="U90" s="144" t="str">
        <f>主抽数据!L92</f>
        <v/>
      </c>
      <c r="V90" s="161" t="e">
        <f>查询与汇总!$J$1*M90</f>
        <v>#VALUE!</v>
      </c>
      <c r="W90" s="162" t="e">
        <f t="shared" si="26"/>
        <v>#VALUE!</v>
      </c>
      <c r="X90" s="187"/>
      <c r="Y90" s="190"/>
      <c r="Z90" s="191"/>
      <c r="AA90" s="173" t="str">
        <f>主抽数据!M92</f>
        <v/>
      </c>
      <c r="AB90" s="174" t="str">
        <f>主抽数据!N92</f>
        <v/>
      </c>
      <c r="AC90" s="175" t="e">
        <f t="shared" si="31"/>
        <v>#VALUE!</v>
      </c>
      <c r="AE90" s="134" t="e">
        <f t="shared" si="27"/>
        <v>#VALUE!</v>
      </c>
      <c r="AF90" s="134" t="e">
        <f t="shared" si="28"/>
        <v>#VALUE!</v>
      </c>
      <c r="AG90" s="134" t="e">
        <f t="shared" si="29"/>
        <v>#VALUE!</v>
      </c>
      <c r="AH90" s="134" t="e">
        <f t="shared" si="30"/>
        <v>#VALUE!</v>
      </c>
    </row>
    <row r="91" customHeight="1" spans="1:34">
      <c r="A91" s="206" t="e">
        <f t="shared" si="32"/>
        <v>#VALUE!</v>
      </c>
      <c r="B91" s="146">
        <f t="shared" si="37"/>
        <v>0.333333333333333</v>
      </c>
      <c r="C91" s="145" t="e">
        <f t="shared" si="38"/>
        <v>#VALUE!</v>
      </c>
      <c r="D91" s="146" t="str">
        <f t="shared" si="34"/>
        <v>白班</v>
      </c>
      <c r="E91" s="155">
        <f>'6烧主抽电耗'!E91</f>
        <v>4</v>
      </c>
      <c r="F91" s="155" t="str">
        <f>'6烧主抽电耗'!F91</f>
        <v>丁班</v>
      </c>
      <c r="G91" s="144" t="e">
        <f>SUMPRODUCT((_5shaozhuchou_month_day!$A$2:$A$899&gt;=C91)*(_5shaozhuchou_month_day!$A$2:$A$899&lt;C92),_5shaozhuchou_month_day!$Y$2:$Y$899)/8</f>
        <v>#VALUE!</v>
      </c>
      <c r="H91" s="144" t="e">
        <f t="shared" si="23"/>
        <v>#VALUE!</v>
      </c>
      <c r="I91" s="207">
        <f t="shared" si="36"/>
        <v>0</v>
      </c>
      <c r="J91" s="208" t="e">
        <f>SUMPRODUCT((主抽数据!$AU$5:$AU$97=$A91)*(主抽数据!$AV$5:$AV$97=$F91),主抽数据!$AH$5:$AH$97)</f>
        <v>#VALUE!</v>
      </c>
      <c r="K91" s="208" t="e">
        <f>SUMPRODUCT((主抽数据!$AU$5:$AU$97=$A91)*(主抽数据!$AV$5:$AV$97=$F91),主抽数据!$AI$5:$AI$97)</f>
        <v>#VALUE!</v>
      </c>
      <c r="L91" s="155" t="e">
        <f t="shared" si="24"/>
        <v>#VALUE!</v>
      </c>
      <c r="M91" s="155" t="e">
        <f>SUMPRODUCT((_5shaozhuchou_month_day!$A$2:$A$899&gt;=C91)*(_5shaozhuchou_month_day!$A$2:$A$899&lt;C92),_5shaozhuchou_month_day!$Z$2:$Z$899)</f>
        <v>#VALUE!</v>
      </c>
      <c r="N91" s="144" t="e">
        <f>M91*查询与汇总!$F$1</f>
        <v>#VALUE!</v>
      </c>
      <c r="O91" s="156" t="e">
        <f t="shared" si="25"/>
        <v>#VALUE!</v>
      </c>
      <c r="P91" s="155" t="e">
        <f>IF(G91=0,0,SUMPRODUCT((_5shaozhuchou_month_day!$A$2:$A$899&gt;=$C91)*(_5shaozhuchou_month_day!$A$2:$A$899&lt;$C92),_5shaozhuchou_month_day!T$2:T$899)/SUMPRODUCT((_5shaozhuchou_month_day!$A$2:$A$899&gt;=$C91)*(_5shaozhuchou_month_day!$A$2:$A$899&lt;$C92)*(_5shaozhuchou_month_day!T$2:T$899&gt;0)))</f>
        <v>#VALUE!</v>
      </c>
      <c r="Q91" s="157" t="e">
        <f>IF(G91=0,0,SUMPRODUCT((_5shaozhuchou_month_day!$A$2:$A$899&gt;=$C91)*(_5shaozhuchou_month_day!$A$2:$A$899&lt;$C92),_5shaozhuchou_month_day!U$2:U$899)/SUMPRODUCT((_5shaozhuchou_month_day!$A$2:$A$899&gt;=$C91)*(_5shaozhuchou_month_day!$A$2:$A$899&lt;$C92)*(_5shaozhuchou_month_day!U$2:U$899&lt;0)))</f>
        <v>#VALUE!</v>
      </c>
      <c r="R91" s="155" t="e">
        <f>IF(G91=0,0,SUMPRODUCT((_5shaozhuchou_month_day!$A$2:$A$899&gt;=$C91)*(_5shaozhuchou_month_day!$A$2:$A$899&lt;$C92),_5shaozhuchou_month_day!V$2:V$899)/SUMPRODUCT((_5shaozhuchou_month_day!$A$2:$A$899&gt;=$C91)*(_5shaozhuchou_month_day!$A$2:$A$899&lt;$C92)*(_5shaozhuchou_month_day!V$2:V$899&gt;0)))</f>
        <v>#VALUE!</v>
      </c>
      <c r="S91" s="157" t="e">
        <f>IF(G91=0,0,SUMPRODUCT((_5shaozhuchou_month_day!$A$2:$A$899&gt;=$C91)*(_5shaozhuchou_month_day!$A$2:$A$899&lt;$C92),_5shaozhuchou_month_day!W$2:W$899)/SUMPRODUCT((_5shaozhuchou_month_day!$A$2:$A$899&gt;=$C91)*(_5shaozhuchou_month_day!$A$2:$A$899&lt;$C92)*(_5shaozhuchou_month_day!W$2:W$899&lt;0)))</f>
        <v>#VALUE!</v>
      </c>
      <c r="T91" s="157" t="str">
        <f>主抽数据!K93</f>
        <v/>
      </c>
      <c r="U91" s="144" t="str">
        <f>主抽数据!L93</f>
        <v/>
      </c>
      <c r="V91" s="161" t="e">
        <f>查询与汇总!$J$1*M91</f>
        <v>#VALUE!</v>
      </c>
      <c r="W91" s="162" t="e">
        <f t="shared" si="26"/>
        <v>#VALUE!</v>
      </c>
      <c r="X91" s="187"/>
      <c r="Y91" s="190"/>
      <c r="Z91" s="191"/>
      <c r="AA91" s="173" t="str">
        <f>主抽数据!M93</f>
        <v/>
      </c>
      <c r="AB91" s="174" t="str">
        <f>主抽数据!N93</f>
        <v/>
      </c>
      <c r="AC91" s="175" t="e">
        <f t="shared" si="31"/>
        <v>#VALUE!</v>
      </c>
      <c r="AE91" s="134" t="e">
        <f t="shared" si="27"/>
        <v>#VALUE!</v>
      </c>
      <c r="AF91" s="134" t="e">
        <f t="shared" si="28"/>
        <v>#VALUE!</v>
      </c>
      <c r="AG91" s="134" t="e">
        <f t="shared" si="29"/>
        <v>#VALUE!</v>
      </c>
      <c r="AH91" s="134" t="e">
        <f t="shared" si="30"/>
        <v>#VALUE!</v>
      </c>
    </row>
    <row r="92" customHeight="1" spans="1:34">
      <c r="A92" s="206" t="e">
        <f t="shared" si="32"/>
        <v>#VALUE!</v>
      </c>
      <c r="B92" s="146">
        <f t="shared" si="37"/>
        <v>0.666666666666667</v>
      </c>
      <c r="C92" s="145" t="e">
        <f t="shared" si="38"/>
        <v>#VALUE!</v>
      </c>
      <c r="D92" s="146" t="str">
        <f t="shared" si="34"/>
        <v>中班</v>
      </c>
      <c r="E92" s="155">
        <f>'6烧主抽电耗'!E92</f>
        <v>1</v>
      </c>
      <c r="F92" s="155" t="str">
        <f>'6烧主抽电耗'!F92</f>
        <v>甲班</v>
      </c>
      <c r="G92" s="144" t="e">
        <f>SUMPRODUCT((_5shaozhuchou_month_day!$A$2:$A$899&gt;=C92)*(_5shaozhuchou_month_day!$A$2:$A$899&lt;C93),_5shaozhuchou_month_day!$Y$2:$Y$899)/8</f>
        <v>#VALUE!</v>
      </c>
      <c r="H92" s="144" t="e">
        <f t="shared" si="23"/>
        <v>#VALUE!</v>
      </c>
      <c r="I92" s="207">
        <f t="shared" si="36"/>
        <v>0</v>
      </c>
      <c r="J92" s="208" t="e">
        <f>SUMPRODUCT((主抽数据!$AU$5:$AU$97=$A92)*(主抽数据!$AV$5:$AV$97=$F92),主抽数据!$AH$5:$AH$97)</f>
        <v>#VALUE!</v>
      </c>
      <c r="K92" s="208" t="e">
        <f>SUMPRODUCT((主抽数据!$AU$5:$AU$97=$A92)*(主抽数据!$AV$5:$AV$97=$F92),主抽数据!$AI$5:$AI$97)</f>
        <v>#VALUE!</v>
      </c>
      <c r="L92" s="155" t="e">
        <f t="shared" si="24"/>
        <v>#VALUE!</v>
      </c>
      <c r="M92" s="155" t="e">
        <f>SUMPRODUCT((_5shaozhuchou_month_day!$A$2:$A$899&gt;=C92)*(_5shaozhuchou_month_day!$A$2:$A$899&lt;C93),_5shaozhuchou_month_day!$Z$2:$Z$899)</f>
        <v>#VALUE!</v>
      </c>
      <c r="N92" s="144" t="e">
        <f>M92*查询与汇总!$F$1</f>
        <v>#VALUE!</v>
      </c>
      <c r="O92" s="156" t="e">
        <f t="shared" si="25"/>
        <v>#VALUE!</v>
      </c>
      <c r="P92" s="155" t="e">
        <f>IF(G92=0,0,SUMPRODUCT((_5shaozhuchou_month_day!$A$2:$A$899&gt;=$C92)*(_5shaozhuchou_month_day!$A$2:$A$899&lt;$C93),_5shaozhuchou_month_day!T$2:T$899)/SUMPRODUCT((_5shaozhuchou_month_day!$A$2:$A$899&gt;=$C92)*(_5shaozhuchou_month_day!$A$2:$A$899&lt;$C93)*(_5shaozhuchou_month_day!T$2:T$899&gt;0)))</f>
        <v>#VALUE!</v>
      </c>
      <c r="Q92" s="157" t="e">
        <f>IF(G92=0,0,SUMPRODUCT((_5shaozhuchou_month_day!$A$2:$A$899&gt;=$C92)*(_5shaozhuchou_month_day!$A$2:$A$899&lt;$C93),_5shaozhuchou_month_day!U$2:U$899)/SUMPRODUCT((_5shaozhuchou_month_day!$A$2:$A$899&gt;=$C92)*(_5shaozhuchou_month_day!$A$2:$A$899&lt;$C93)*(_5shaozhuchou_month_day!U$2:U$899&lt;0)))</f>
        <v>#VALUE!</v>
      </c>
      <c r="R92" s="155" t="e">
        <f>IF(G92=0,0,SUMPRODUCT((_5shaozhuchou_month_day!$A$2:$A$899&gt;=$C92)*(_5shaozhuchou_month_day!$A$2:$A$899&lt;$C93),_5shaozhuchou_month_day!V$2:V$899)/SUMPRODUCT((_5shaozhuchou_month_day!$A$2:$A$899&gt;=$C92)*(_5shaozhuchou_month_day!$A$2:$A$899&lt;$C93)*(_5shaozhuchou_month_day!V$2:V$899&gt;0)))</f>
        <v>#VALUE!</v>
      </c>
      <c r="S92" s="157" t="e">
        <f>IF(G92=0,0,SUMPRODUCT((_5shaozhuchou_month_day!$A$2:$A$899&gt;=$C92)*(_5shaozhuchou_month_day!$A$2:$A$899&lt;$C93),_5shaozhuchou_month_day!W$2:W$899)/SUMPRODUCT((_5shaozhuchou_month_day!$A$2:$A$899&gt;=$C92)*(_5shaozhuchou_month_day!$A$2:$A$899&lt;$C93)*(_5shaozhuchou_month_day!W$2:W$899&lt;0)))</f>
        <v>#VALUE!</v>
      </c>
      <c r="T92" s="157" t="str">
        <f>主抽数据!K94</f>
        <v/>
      </c>
      <c r="U92" s="144" t="str">
        <f>主抽数据!L94</f>
        <v/>
      </c>
      <c r="V92" s="161" t="e">
        <f>查询与汇总!$J$1*M92</f>
        <v>#VALUE!</v>
      </c>
      <c r="W92" s="162" t="e">
        <f t="shared" si="26"/>
        <v>#VALUE!</v>
      </c>
      <c r="X92" s="187"/>
      <c r="Y92" s="190"/>
      <c r="Z92" s="191"/>
      <c r="AA92" s="173" t="str">
        <f>主抽数据!M94</f>
        <v/>
      </c>
      <c r="AB92" s="174" t="str">
        <f>主抽数据!N94</f>
        <v/>
      </c>
      <c r="AC92" s="175" t="e">
        <f t="shared" si="31"/>
        <v>#VALUE!</v>
      </c>
      <c r="AE92" s="134" t="e">
        <f t="shared" si="27"/>
        <v>#VALUE!</v>
      </c>
      <c r="AF92" s="134" t="e">
        <f t="shared" si="28"/>
        <v>#VALUE!</v>
      </c>
      <c r="AG92" s="134" t="e">
        <f t="shared" si="29"/>
        <v>#VALUE!</v>
      </c>
      <c r="AH92" s="134" t="e">
        <f t="shared" si="30"/>
        <v>#VALUE!</v>
      </c>
    </row>
    <row r="93" customHeight="1" spans="1:34">
      <c r="A93" s="206" t="e">
        <f t="shared" si="32"/>
        <v>#VALUE!</v>
      </c>
      <c r="B93" s="146">
        <f t="shared" si="37"/>
        <v>0</v>
      </c>
      <c r="C93" s="145" t="e">
        <f t="shared" si="38"/>
        <v>#VALUE!</v>
      </c>
      <c r="D93" s="146" t="str">
        <f t="shared" si="34"/>
        <v>夜班</v>
      </c>
      <c r="E93" s="155">
        <f>'6烧主抽电耗'!E93</f>
        <v>3</v>
      </c>
      <c r="F93" s="155" t="str">
        <f>'6烧主抽电耗'!F93</f>
        <v>丙班</v>
      </c>
      <c r="G93" s="144" t="e">
        <f>SUMPRODUCT((_5shaozhuchou_month_day!$A$2:$A$899&gt;=C93)*(_5shaozhuchou_month_day!$A$2:$A$899&lt;C94),_5shaozhuchou_month_day!$Y$2:$Y$899)/8</f>
        <v>#VALUE!</v>
      </c>
      <c r="H93" s="144" t="e">
        <f t="shared" si="23"/>
        <v>#VALUE!</v>
      </c>
      <c r="I93" s="207">
        <f t="shared" si="36"/>
        <v>0</v>
      </c>
      <c r="J93" s="208" t="e">
        <f>SUMPRODUCT((主抽数据!$AU$5:$AU$97=$A93)*(主抽数据!$AV$5:$AV$97=$F93),主抽数据!$AH$5:$AH$97)</f>
        <v>#VALUE!</v>
      </c>
      <c r="K93" s="208" t="e">
        <f>SUMPRODUCT((主抽数据!$AU$5:$AU$97=$A93)*(主抽数据!$AV$5:$AV$97=$F93),主抽数据!$AI$5:$AI$97)</f>
        <v>#VALUE!</v>
      </c>
      <c r="L93" s="155" t="e">
        <f t="shared" si="24"/>
        <v>#VALUE!</v>
      </c>
      <c r="M93" s="155" t="e">
        <f>SUMPRODUCT((_5shaozhuchou_month_day!$A$2:$A$899&gt;=C93)*(_5shaozhuchou_month_day!$A$2:$A$899&lt;C94),_5shaozhuchou_month_day!$Z$2:$Z$899)</f>
        <v>#VALUE!</v>
      </c>
      <c r="N93" s="144" t="e">
        <f>M93*查询与汇总!$F$1</f>
        <v>#VALUE!</v>
      </c>
      <c r="O93" s="156" t="e">
        <f t="shared" si="25"/>
        <v>#VALUE!</v>
      </c>
      <c r="P93" s="155" t="e">
        <f>IF(G93=0,0,SUMPRODUCT((_5shaozhuchou_month_day!$A$2:$A$899&gt;=$C93)*(_5shaozhuchou_month_day!$A$2:$A$899&lt;$C94),_5shaozhuchou_month_day!T$2:T$899)/SUMPRODUCT((_5shaozhuchou_month_day!$A$2:$A$899&gt;=$C93)*(_5shaozhuchou_month_day!$A$2:$A$899&lt;$C94)*(_5shaozhuchou_month_day!T$2:T$899&gt;0)))</f>
        <v>#VALUE!</v>
      </c>
      <c r="Q93" s="157" t="e">
        <f>IF(G93=0,0,SUMPRODUCT((_5shaozhuchou_month_day!$A$2:$A$899&gt;=$C93)*(_5shaozhuchou_month_day!$A$2:$A$899&lt;$C94),_5shaozhuchou_month_day!U$2:U$899)/SUMPRODUCT((_5shaozhuchou_month_day!$A$2:$A$899&gt;=$C93)*(_5shaozhuchou_month_day!$A$2:$A$899&lt;$C94)*(_5shaozhuchou_month_day!U$2:U$899&lt;0)))</f>
        <v>#VALUE!</v>
      </c>
      <c r="R93" s="155" t="e">
        <f>IF(G93=0,0,SUMPRODUCT((_5shaozhuchou_month_day!$A$2:$A$899&gt;=$C93)*(_5shaozhuchou_month_day!$A$2:$A$899&lt;$C94),_5shaozhuchou_month_day!V$2:V$899)/SUMPRODUCT((_5shaozhuchou_month_day!$A$2:$A$899&gt;=$C93)*(_5shaozhuchou_month_day!$A$2:$A$899&lt;$C94)*(_5shaozhuchou_month_day!V$2:V$899&gt;0)))</f>
        <v>#VALUE!</v>
      </c>
      <c r="S93" s="157" t="e">
        <f>IF(G93=0,0,SUMPRODUCT((_5shaozhuchou_month_day!$A$2:$A$899&gt;=$C93)*(_5shaozhuchou_month_day!$A$2:$A$899&lt;$C94),_5shaozhuchou_month_day!W$2:W$899)/SUMPRODUCT((_5shaozhuchou_month_day!$A$2:$A$899&gt;=$C93)*(_5shaozhuchou_month_day!$A$2:$A$899&lt;$C94)*(_5shaozhuchou_month_day!W$2:W$899&lt;0)))</f>
        <v>#VALUE!</v>
      </c>
      <c r="T93" s="157" t="str">
        <f>主抽数据!K95</f>
        <v/>
      </c>
      <c r="U93" s="144" t="str">
        <f>主抽数据!L95</f>
        <v/>
      </c>
      <c r="V93" s="161" t="e">
        <f>查询与汇总!$J$1*M93</f>
        <v>#VALUE!</v>
      </c>
      <c r="W93" s="162" t="e">
        <f t="shared" si="26"/>
        <v>#VALUE!</v>
      </c>
      <c r="X93" s="187"/>
      <c r="Y93" s="190"/>
      <c r="Z93" s="191"/>
      <c r="AA93" s="173" t="str">
        <f>主抽数据!M95</f>
        <v/>
      </c>
      <c r="AB93" s="174" t="str">
        <f>主抽数据!N95</f>
        <v/>
      </c>
      <c r="AC93" s="175" t="e">
        <f t="shared" si="31"/>
        <v>#VALUE!</v>
      </c>
      <c r="AE93" s="134" t="e">
        <f t="shared" si="27"/>
        <v>#VALUE!</v>
      </c>
      <c r="AF93" s="134" t="e">
        <f t="shared" si="28"/>
        <v>#VALUE!</v>
      </c>
      <c r="AG93" s="134" t="e">
        <f t="shared" si="29"/>
        <v>#VALUE!</v>
      </c>
      <c r="AH93" s="134" t="e">
        <f t="shared" si="30"/>
        <v>#VALUE!</v>
      </c>
    </row>
    <row r="94" customHeight="1" spans="1:34">
      <c r="A94" s="206" t="e">
        <f t="shared" si="32"/>
        <v>#VALUE!</v>
      </c>
      <c r="B94" s="146">
        <f t="shared" si="37"/>
        <v>0.333333333333333</v>
      </c>
      <c r="C94" s="145" t="e">
        <f t="shared" si="38"/>
        <v>#VALUE!</v>
      </c>
      <c r="D94" s="146" t="str">
        <f t="shared" si="34"/>
        <v>白班</v>
      </c>
      <c r="E94" s="155">
        <f>'6烧主抽电耗'!E94</f>
        <v>4</v>
      </c>
      <c r="F94" s="155" t="str">
        <f>'6烧主抽电耗'!F94</f>
        <v>丁班</v>
      </c>
      <c r="G94" s="144" t="e">
        <f>SUMPRODUCT((_5shaozhuchou_month_day!$A$2:$A$899&gt;=C94)*(_5shaozhuchou_month_day!$A$2:$A$899&lt;C95),_5shaozhuchou_month_day!$Y$2:$Y$899)/8</f>
        <v>#VALUE!</v>
      </c>
      <c r="H94" s="144" t="e">
        <f t="shared" si="23"/>
        <v>#VALUE!</v>
      </c>
      <c r="I94" s="207">
        <f t="shared" si="36"/>
        <v>0</v>
      </c>
      <c r="J94" s="208" t="e">
        <f>SUMPRODUCT((主抽数据!$AU$5:$AU$97=$A94)*(主抽数据!$AV$5:$AV$97=$F94),主抽数据!$AH$5:$AH$97)</f>
        <v>#VALUE!</v>
      </c>
      <c r="K94" s="208" t="e">
        <f>SUMPRODUCT((主抽数据!$AU$5:$AU$97=$A94)*(主抽数据!$AV$5:$AV$97=$F94),主抽数据!$AI$5:$AI$97)</f>
        <v>#VALUE!</v>
      </c>
      <c r="L94" s="155" t="e">
        <f t="shared" si="24"/>
        <v>#VALUE!</v>
      </c>
      <c r="M94" s="155" t="e">
        <f>SUMPRODUCT((_5shaozhuchou_month_day!$A$2:$A$899&gt;=C94)*(_5shaozhuchou_month_day!$A$2:$A$899&lt;C95),_5shaozhuchou_month_day!$Z$2:$Z$899)</f>
        <v>#VALUE!</v>
      </c>
      <c r="N94" s="144" t="e">
        <f>M94*查询与汇总!$F$1</f>
        <v>#VALUE!</v>
      </c>
      <c r="O94" s="156" t="e">
        <f t="shared" si="25"/>
        <v>#VALUE!</v>
      </c>
      <c r="P94" s="155" t="e">
        <f>IF(G94=0,0,SUMPRODUCT((_5shaozhuchou_month_day!$A$2:$A$899&gt;=$C94)*(_5shaozhuchou_month_day!$A$2:$A$899&lt;$C95),_5shaozhuchou_month_day!T$2:T$899)/SUMPRODUCT((_5shaozhuchou_month_day!$A$2:$A$899&gt;=$C94)*(_5shaozhuchou_month_day!$A$2:$A$899&lt;$C95)*(_5shaozhuchou_month_day!T$2:T$899&gt;0)))</f>
        <v>#VALUE!</v>
      </c>
      <c r="Q94" s="157" t="e">
        <f>IF(G94=0,0,SUMPRODUCT((_5shaozhuchou_month_day!$A$2:$A$899&gt;=$C94)*(_5shaozhuchou_month_day!$A$2:$A$899&lt;$C95),_5shaozhuchou_month_day!U$2:U$899)/SUMPRODUCT((_5shaozhuchou_month_day!$A$2:$A$899&gt;=$C94)*(_5shaozhuchou_month_day!$A$2:$A$899&lt;$C95)*(_5shaozhuchou_month_day!U$2:U$899&lt;0)))</f>
        <v>#VALUE!</v>
      </c>
      <c r="R94" s="155" t="e">
        <f>IF(G94=0,0,SUMPRODUCT((_5shaozhuchou_month_day!$A$2:$A$899&gt;=$C94)*(_5shaozhuchou_month_day!$A$2:$A$899&lt;$C95),_5shaozhuchou_month_day!V$2:V$899)/SUMPRODUCT((_5shaozhuchou_month_day!$A$2:$A$899&gt;=$C94)*(_5shaozhuchou_month_day!$A$2:$A$899&lt;$C95)*(_5shaozhuchou_month_day!V$2:V$899&gt;0)))</f>
        <v>#VALUE!</v>
      </c>
      <c r="S94" s="157" t="e">
        <f>IF(G94=0,0,SUMPRODUCT((_5shaozhuchou_month_day!$A$2:$A$899&gt;=$C94)*(_5shaozhuchou_month_day!$A$2:$A$899&lt;$C95),_5shaozhuchou_month_day!W$2:W$899)/SUMPRODUCT((_5shaozhuchou_month_day!$A$2:$A$899&gt;=$C94)*(_5shaozhuchou_month_day!$A$2:$A$899&lt;$C95)*(_5shaozhuchou_month_day!W$2:W$899&lt;0)))</f>
        <v>#VALUE!</v>
      </c>
      <c r="T94" s="157" t="str">
        <f>主抽数据!K96</f>
        <v/>
      </c>
      <c r="U94" s="144" t="str">
        <f>主抽数据!L96</f>
        <v/>
      </c>
      <c r="V94" s="161" t="e">
        <f>查询与汇总!$J$1*M94</f>
        <v>#VALUE!</v>
      </c>
      <c r="W94" s="162" t="e">
        <f t="shared" si="26"/>
        <v>#VALUE!</v>
      </c>
      <c r="X94" s="187"/>
      <c r="Y94" s="190"/>
      <c r="Z94" s="191"/>
      <c r="AA94" s="173" t="str">
        <f>主抽数据!M96</f>
        <v/>
      </c>
      <c r="AB94" s="174" t="str">
        <f>主抽数据!N96</f>
        <v/>
      </c>
      <c r="AC94" s="175" t="e">
        <f t="shared" si="31"/>
        <v>#VALUE!</v>
      </c>
      <c r="AE94" s="134" t="e">
        <f t="shared" si="27"/>
        <v>#VALUE!</v>
      </c>
      <c r="AF94" s="134" t="e">
        <f t="shared" si="28"/>
        <v>#VALUE!</v>
      </c>
      <c r="AG94" s="134" t="e">
        <f t="shared" si="29"/>
        <v>#VALUE!</v>
      </c>
      <c r="AH94" s="134" t="e">
        <f t="shared" si="30"/>
        <v>#VALUE!</v>
      </c>
    </row>
    <row r="95" customHeight="1" spans="1:34">
      <c r="A95" s="206" t="e">
        <f t="shared" si="32"/>
        <v>#VALUE!</v>
      </c>
      <c r="B95" s="146">
        <f t="shared" si="37"/>
        <v>0.666666666666667</v>
      </c>
      <c r="C95" s="145" t="e">
        <f t="shared" si="38"/>
        <v>#VALUE!</v>
      </c>
      <c r="D95" s="146" t="str">
        <f t="shared" si="34"/>
        <v>中班</v>
      </c>
      <c r="E95" s="155">
        <f>'6烧主抽电耗'!E95</f>
        <v>1</v>
      </c>
      <c r="F95" s="155" t="str">
        <f>'6烧主抽电耗'!F95</f>
        <v>甲班</v>
      </c>
      <c r="G95" s="144" t="e">
        <f>SUMPRODUCT((_5shaozhuchou_month_day!$A$2:$A$899&gt;=C95)*(_5shaozhuchou_month_day!$A$2:$A$899&lt;C96),_5shaozhuchou_month_day!$Y$2:$Y$899)/8</f>
        <v>#VALUE!</v>
      </c>
      <c r="H95" s="144" t="e">
        <f t="shared" si="23"/>
        <v>#VALUE!</v>
      </c>
      <c r="I95" s="207">
        <f t="shared" si="36"/>
        <v>0</v>
      </c>
      <c r="J95" s="208" t="e">
        <f>SUMPRODUCT((主抽数据!$AU$5:$AU$97=$A95)*(主抽数据!$AV$5:$AV$97=$F95),主抽数据!$AH$5:$AH$97)</f>
        <v>#VALUE!</v>
      </c>
      <c r="K95" s="208" t="e">
        <f>SUMPRODUCT((主抽数据!$AU$5:$AU$97=$A95)*(主抽数据!$AV$5:$AV$97=$F95),主抽数据!$AI$5:$AI$97)</f>
        <v>#VALUE!</v>
      </c>
      <c r="L95" s="155" t="e">
        <f t="shared" si="24"/>
        <v>#VALUE!</v>
      </c>
      <c r="M95" s="155" t="e">
        <f>SUMPRODUCT((_5shaozhuchou_month_day!$A$2:$A$899&gt;=C95)*(_5shaozhuchou_month_day!$A$2:$A$899&lt;C96),_5shaozhuchou_month_day!$Z$2:$Z$899)</f>
        <v>#VALUE!</v>
      </c>
      <c r="N95" s="144" t="e">
        <f>M95*查询与汇总!$F$1</f>
        <v>#VALUE!</v>
      </c>
      <c r="O95" s="156" t="e">
        <f t="shared" si="25"/>
        <v>#VALUE!</v>
      </c>
      <c r="P95" s="155" t="e">
        <f>IF(G95=0,0,SUMPRODUCT((_5shaozhuchou_month_day!$A$2:$A$899&gt;=$C95)*(_5shaozhuchou_month_day!$A$2:$A$899&lt;$C96),_5shaozhuchou_month_day!T$2:T$899)/SUMPRODUCT((_5shaozhuchou_month_day!$A$2:$A$899&gt;=$C95)*(_5shaozhuchou_month_day!$A$2:$A$899&lt;$C96)*(_5shaozhuchou_month_day!T$2:T$899&gt;0)))</f>
        <v>#VALUE!</v>
      </c>
      <c r="Q95" s="157" t="e">
        <f>IF(G95=0,0,SUMPRODUCT((_5shaozhuchou_month_day!$A$2:$A$899&gt;=$C95)*(_5shaozhuchou_month_day!$A$2:$A$899&lt;$C96),_5shaozhuchou_month_day!U$2:U$899)/SUMPRODUCT((_5shaozhuchou_month_day!$A$2:$A$899&gt;=$C95)*(_5shaozhuchou_month_day!$A$2:$A$899&lt;$C96)*(_5shaozhuchou_month_day!U$2:U$899&lt;0)))</f>
        <v>#VALUE!</v>
      </c>
      <c r="R95" s="155" t="e">
        <f>IF(G95=0,0,SUMPRODUCT((_5shaozhuchou_month_day!$A$2:$A$899&gt;=$C95)*(_5shaozhuchou_month_day!$A$2:$A$899&lt;$C96),_5shaozhuchou_month_day!V$2:V$899)/SUMPRODUCT((_5shaozhuchou_month_day!$A$2:$A$899&gt;=$C95)*(_5shaozhuchou_month_day!$A$2:$A$899&lt;$C96)*(_5shaozhuchou_month_day!V$2:V$899&gt;0)))</f>
        <v>#VALUE!</v>
      </c>
      <c r="S95" s="157" t="e">
        <f>IF(G95=0,0,SUMPRODUCT((_5shaozhuchou_month_day!$A$2:$A$899&gt;=$C95)*(_5shaozhuchou_month_day!$A$2:$A$899&lt;$C96),_5shaozhuchou_month_day!W$2:W$899)/SUMPRODUCT((_5shaozhuchou_month_day!$A$2:$A$899&gt;=$C95)*(_5shaozhuchou_month_day!$A$2:$A$899&lt;$C96)*(_5shaozhuchou_month_day!W$2:W$899&lt;0)))</f>
        <v>#VALUE!</v>
      </c>
      <c r="T95" s="157" t="str">
        <f>主抽数据!K97</f>
        <v/>
      </c>
      <c r="U95" s="144" t="str">
        <f>主抽数据!L97</f>
        <v/>
      </c>
      <c r="V95" s="161" t="e">
        <f>查询与汇总!$J$1*M95</f>
        <v>#VALUE!</v>
      </c>
      <c r="W95" s="162" t="e">
        <f t="shared" si="26"/>
        <v>#VALUE!</v>
      </c>
      <c r="X95" s="187"/>
      <c r="Y95" s="190"/>
      <c r="Z95" s="191"/>
      <c r="AA95" s="173" t="str">
        <f>主抽数据!M97</f>
        <v/>
      </c>
      <c r="AB95" s="174" t="str">
        <f>主抽数据!N97</f>
        <v/>
      </c>
      <c r="AC95" s="175" t="e">
        <f t="shared" si="31"/>
        <v>#VALUE!</v>
      </c>
      <c r="AE95" s="134" t="e">
        <f t="shared" si="27"/>
        <v>#VALUE!</v>
      </c>
      <c r="AF95" s="134" t="e">
        <f t="shared" si="28"/>
        <v>#VALUE!</v>
      </c>
      <c r="AG95" s="134" t="e">
        <f t="shared" si="29"/>
        <v>#VALUE!</v>
      </c>
      <c r="AH95" s="134" t="e">
        <f t="shared" si="30"/>
        <v>#VALUE!</v>
      </c>
    </row>
    <row r="96" customHeight="1" spans="1:29">
      <c r="A96" s="206" t="e">
        <f t="shared" si="32"/>
        <v>#VALUE!</v>
      </c>
      <c r="B96" s="146"/>
      <c r="C96" s="145"/>
      <c r="D96" s="146"/>
      <c r="E96" s="155"/>
      <c r="F96" s="155"/>
      <c r="G96" s="144"/>
      <c r="H96" s="144"/>
      <c r="I96" s="207"/>
      <c r="J96" s="208"/>
      <c r="K96" s="208"/>
      <c r="L96" s="155"/>
      <c r="M96" s="155"/>
      <c r="N96" s="144"/>
      <c r="O96" s="156"/>
      <c r="P96" s="155"/>
      <c r="Q96" s="144"/>
      <c r="R96" s="155"/>
      <c r="S96" s="144"/>
      <c r="T96" s="188"/>
      <c r="U96" s="215"/>
      <c r="V96" s="161"/>
      <c r="W96" s="162"/>
      <c r="X96" s="187"/>
      <c r="Y96" s="190"/>
      <c r="Z96" s="191"/>
      <c r="AA96" s="173"/>
      <c r="AB96" s="174"/>
      <c r="AC96" s="175"/>
    </row>
    <row r="97" customHeight="1" spans="1:29">
      <c r="A97" s="212" t="s">
        <v>71</v>
      </c>
      <c r="B97" s="185"/>
      <c r="C97" s="185"/>
      <c r="D97" s="185"/>
      <c r="E97" s="155"/>
      <c r="F97" s="155"/>
      <c r="G97" s="186"/>
      <c r="H97" s="186" t="e">
        <f>SUM(H3:H95)</f>
        <v>#VALUE!</v>
      </c>
      <c r="I97" s="213">
        <f>SUM(I3:I95)</f>
        <v>0</v>
      </c>
      <c r="J97" s="186" t="e">
        <f>SUM(J3:J95)</f>
        <v>#VALUE!</v>
      </c>
      <c r="K97" s="186" t="e">
        <f>SUM(K3:K95)</f>
        <v>#VALUE!</v>
      </c>
      <c r="L97" s="186" t="e">
        <f>SUM(L3:L95)</f>
        <v>#VALUE!</v>
      </c>
      <c r="M97" s="155">
        <f>SUMPRODUCT((_5shaozhuchou_month_day!$A$2:$A$191&gt;=C97)*(_5shaozhuchou_month_day!$A$2:$A$191&lt;C98),_5shaozhuchou_month_day!$Z$2:$Z$191)</f>
        <v>0</v>
      </c>
      <c r="N97" s="186" t="e">
        <f>SUM(N3:N95)</f>
        <v>#VALUE!</v>
      </c>
      <c r="O97" s="156" t="e">
        <f>L97*1000/N97/5.8</f>
        <v>#VALUE!</v>
      </c>
      <c r="P97" s="214"/>
      <c r="Q97" s="186"/>
      <c r="R97" s="214"/>
      <c r="S97" s="186"/>
      <c r="T97" s="185"/>
      <c r="U97" s="186"/>
      <c r="V97" s="161"/>
      <c r="W97" s="162" t="e">
        <f>O97-V97</f>
        <v>#VALUE!</v>
      </c>
      <c r="X97" s="185">
        <f>SUM(X3:X95)</f>
        <v>0</v>
      </c>
      <c r="Y97" s="185"/>
      <c r="Z97" s="185"/>
      <c r="AA97" s="173"/>
      <c r="AB97" s="174"/>
      <c r="AC97" s="175" t="e">
        <f>SUM(AC3:AC96)</f>
        <v>#VALUE!</v>
      </c>
    </row>
  </sheetData>
  <protectedRanges>
    <protectedRange sqref="M3:M95" name="区域2_1" securityDescriptor=""/>
    <protectedRange sqref="Y10" name="区域1_3_3" securityDescriptor=""/>
  </protectedRanges>
  <mergeCells count="1">
    <mergeCell ref="A1:Z1"/>
  </mergeCells>
  <pageMargins left="0.75" right="0.75" top="1" bottom="1" header="0.5" footer="0.5"/>
  <pageSetup paperSize="9" orientation="portrait" horizontalDpi="300"/>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AS745"/>
  <sheetViews>
    <sheetView topLeftCell="Y1" workbookViewId="0">
      <pane ySplit="1" topLeftCell="A2" activePane="bottomLeft" state="frozen"/>
      <selection/>
      <selection pane="bottomLeft" activeCell="Y1" sqref="Y1"/>
    </sheetView>
  </sheetViews>
  <sheetFormatPr defaultColWidth="9" defaultRowHeight="14.25"/>
  <cols>
    <col min="1" max="1" width="17.25" style="11"/>
    <col min="2" max="2" width="3.5" style="196"/>
    <col min="3" max="4" width="9.5" style="11"/>
    <col min="5" max="5" width="5.5" style="11"/>
    <col min="6" max="6" width="5.25" style="11"/>
    <col min="7" max="7" width="19.375" style="11"/>
    <col min="8" max="8" width="13.875" style="11"/>
    <col min="9" max="9" width="12.125" style="11"/>
    <col min="10" max="10" width="14.375" style="11"/>
    <col min="11" max="12" width="12.25" style="11"/>
    <col min="13" max="13" width="19.75" style="11"/>
    <col min="14" max="14" width="13.5" style="11"/>
    <col min="15" max="15" width="9.5" style="11"/>
    <col min="16" max="16" width="12.375" style="11"/>
    <col min="17" max="17" width="9.5" style="11"/>
    <col min="18" max="18" width="12.125" style="11"/>
    <col min="19" max="19" width="16.125" style="11"/>
    <col min="20" max="20" width="15.25" style="11"/>
    <col min="21" max="21" width="16.5" style="11"/>
    <col min="22" max="22" width="15.25" style="11"/>
    <col min="23" max="23" width="16.5" style="11"/>
    <col min="24" max="24" width="15.5" style="11"/>
    <col min="25" max="25" width="15" style="11"/>
    <col min="26" max="26" width="13.125" style="11"/>
    <col min="27" max="28" width="11.625" style="11"/>
    <col min="29" max="29" width="13.875" style="11"/>
    <col min="30" max="30" width="11.625" style="11"/>
    <col min="31" max="31" width="11.625" style="11" customWidth="1"/>
    <col min="32" max="33" width="13" style="11"/>
    <col min="34" max="34" width="6.5" style="11"/>
    <col min="35" max="37" width="13" style="11"/>
    <col min="38" max="38" width="8.25" style="11"/>
    <col min="39" max="41" width="6.25" style="11"/>
    <col min="42" max="43" width="10" style="11"/>
    <col min="44" max="44" width="5.25" style="11"/>
    <col min="45" max="45" width="7.5" style="11"/>
    <col min="46" max="16384" width="9" style="11"/>
  </cols>
  <sheetData>
    <row r="1" s="195" customFormat="1" ht="57" spans="1:43">
      <c r="A1" s="197"/>
      <c r="C1" s="195" t="s">
        <v>97</v>
      </c>
      <c r="H1" s="195" t="s">
        <v>98</v>
      </c>
      <c r="I1" s="195" t="s">
        <v>99</v>
      </c>
      <c r="J1" s="195" t="s">
        <v>100</v>
      </c>
      <c r="K1" s="195" t="s">
        <v>101</v>
      </c>
      <c r="L1" s="195" t="s">
        <v>102</v>
      </c>
      <c r="M1" s="195" t="s">
        <v>103</v>
      </c>
      <c r="N1" s="195" t="s">
        <v>104</v>
      </c>
      <c r="O1" s="195" t="s">
        <v>105</v>
      </c>
      <c r="P1" s="195" t="s">
        <v>106</v>
      </c>
      <c r="Q1" s="195" t="s">
        <v>107</v>
      </c>
      <c r="R1" s="195" t="s">
        <v>108</v>
      </c>
      <c r="S1" s="195" t="s">
        <v>109</v>
      </c>
      <c r="T1" s="195" t="s">
        <v>110</v>
      </c>
      <c r="U1" s="195" t="s">
        <v>111</v>
      </c>
      <c r="V1" s="195" t="s">
        <v>112</v>
      </c>
      <c r="W1" s="195" t="s">
        <v>113</v>
      </c>
      <c r="X1" s="195" t="s">
        <v>97</v>
      </c>
      <c r="Y1" s="195" t="s">
        <v>114</v>
      </c>
      <c r="Z1" s="195" t="s">
        <v>97</v>
      </c>
      <c r="AA1" s="195" t="s">
        <v>115</v>
      </c>
      <c r="AB1" s="195" t="s">
        <v>116</v>
      </c>
      <c r="AC1" s="195" t="s">
        <v>117</v>
      </c>
      <c r="AD1" s="195" t="s">
        <v>118</v>
      </c>
      <c r="AE1" s="195" t="s">
        <v>119</v>
      </c>
      <c r="AF1" s="199" t="s">
        <v>120</v>
      </c>
      <c r="AG1" s="199" t="s">
        <v>121</v>
      </c>
      <c r="AH1" s="199"/>
      <c r="AI1" s="195" t="s">
        <v>122</v>
      </c>
      <c r="AJ1" s="195" t="s">
        <v>123</v>
      </c>
      <c r="AK1" s="199"/>
      <c r="AL1" s="195" t="s">
        <v>97</v>
      </c>
      <c r="AM1" s="195" t="s">
        <v>97</v>
      </c>
      <c r="AN1" s="195" t="s">
        <v>97</v>
      </c>
      <c r="AO1" s="195" t="s">
        <v>97</v>
      </c>
      <c r="AP1" s="195" t="s">
        <v>97</v>
      </c>
      <c r="AQ1" s="195" t="s">
        <v>97</v>
      </c>
    </row>
    <row r="2" spans="1:2">
      <c r="A2" s="198"/>
      <c r="B2" s="11"/>
    </row>
    <row r="3" spans="1:2">
      <c r="A3" s="198"/>
      <c r="B3" s="11"/>
    </row>
    <row r="4" spans="1:2">
      <c r="A4" s="198"/>
      <c r="B4" s="11"/>
    </row>
    <row r="5" spans="1:2">
      <c r="A5" s="198"/>
      <c r="B5" s="11"/>
    </row>
    <row r="6" spans="1:2">
      <c r="A6" s="198"/>
      <c r="B6" s="11"/>
    </row>
    <row r="7" spans="1:2">
      <c r="A7" s="198"/>
      <c r="B7" s="11"/>
    </row>
    <row r="8" spans="1:2">
      <c r="A8" s="198"/>
      <c r="B8" s="11"/>
    </row>
    <row r="9" spans="1:2">
      <c r="A9" s="198"/>
      <c r="B9" s="11"/>
    </row>
    <row r="10" spans="1:2">
      <c r="A10" s="198"/>
      <c r="B10" s="11"/>
    </row>
    <row r="11" spans="1:2">
      <c r="A11" s="198"/>
      <c r="B11" s="11"/>
    </row>
    <row r="12" spans="1:2">
      <c r="A12" s="198"/>
      <c r="B12" s="11"/>
    </row>
    <row r="13" spans="1:2">
      <c r="A13" s="198"/>
      <c r="B13" s="11"/>
    </row>
    <row r="14" spans="1:2">
      <c r="A14" s="198"/>
      <c r="B14" s="11"/>
    </row>
    <row r="15" spans="1:2">
      <c r="A15" s="198"/>
      <c r="B15" s="11"/>
    </row>
    <row r="16" s="11" customFormat="1" spans="1:1">
      <c r="A16" s="198"/>
    </row>
    <row r="17" s="11" customFormat="1" spans="1:1">
      <c r="A17" s="198"/>
    </row>
    <row r="18" s="11" customFormat="1" spans="1:1">
      <c r="A18" s="198"/>
    </row>
    <row r="19" s="11" customFormat="1" spans="1:1">
      <c r="A19" s="198"/>
    </row>
    <row r="20" s="11" customFormat="1" spans="1:1">
      <c r="A20" s="198"/>
    </row>
    <row r="21" s="11" customFormat="1" spans="1:1">
      <c r="A21" s="198"/>
    </row>
    <row r="22" s="11" customFormat="1" spans="1:1">
      <c r="A22" s="198"/>
    </row>
    <row r="23" s="11" customFormat="1" spans="1:1">
      <c r="A23" s="198"/>
    </row>
    <row r="24" s="11" customFormat="1" spans="1:1">
      <c r="A24" s="198"/>
    </row>
    <row r="25" s="11" customFormat="1" spans="1:1">
      <c r="A25" s="198"/>
    </row>
    <row r="26" s="11" customFormat="1" spans="1:1">
      <c r="A26" s="198"/>
    </row>
    <row r="27" s="11" customFormat="1" spans="1:1">
      <c r="A27" s="198"/>
    </row>
    <row r="28" s="11" customFormat="1" spans="1:1">
      <c r="A28" s="198"/>
    </row>
    <row r="29" s="11" customFormat="1" spans="1:1">
      <c r="A29" s="198"/>
    </row>
    <row r="30" s="11" customFormat="1" spans="1:1">
      <c r="A30" s="198"/>
    </row>
    <row r="31" s="11" customFormat="1" spans="1:1">
      <c r="A31" s="198"/>
    </row>
    <row r="32" s="11" customFormat="1" spans="1:1">
      <c r="A32" s="198"/>
    </row>
    <row r="33" s="11" customFormat="1" spans="1:1">
      <c r="A33" s="198"/>
    </row>
    <row r="34" s="11" customFormat="1" spans="1:1">
      <c r="A34" s="198"/>
    </row>
    <row r="35" s="11" customFormat="1" spans="1:1">
      <c r="A35" s="198"/>
    </row>
    <row r="36" s="11" customFormat="1" spans="1:1">
      <c r="A36" s="198"/>
    </row>
    <row r="37" s="11" customFormat="1" spans="1:1">
      <c r="A37" s="198"/>
    </row>
    <row r="38" s="11" customFormat="1" spans="1:1">
      <c r="A38" s="198"/>
    </row>
    <row r="39" s="11" customFormat="1" spans="1:1">
      <c r="A39" s="198"/>
    </row>
    <row r="40" s="11" customFormat="1" spans="1:1">
      <c r="A40" s="198"/>
    </row>
    <row r="41" s="11" customFormat="1" spans="1:1">
      <c r="A41" s="198"/>
    </row>
    <row r="42" s="11" customFormat="1" spans="1:1">
      <c r="A42" s="198"/>
    </row>
    <row r="43" s="11" customFormat="1" spans="1:1">
      <c r="A43" s="198"/>
    </row>
    <row r="44" s="11" customFormat="1" spans="1:1">
      <c r="A44" s="198"/>
    </row>
    <row r="45" s="11" customFormat="1" spans="1:1">
      <c r="A45" s="198"/>
    </row>
    <row r="46" s="11" customFormat="1" spans="1:1">
      <c r="A46" s="198"/>
    </row>
    <row r="47" s="11" customFormat="1" spans="1:1">
      <c r="A47" s="198"/>
    </row>
    <row r="48" s="11" customFormat="1" spans="1:1">
      <c r="A48" s="198"/>
    </row>
    <row r="49" s="11" customFormat="1" spans="1:1">
      <c r="A49" s="198"/>
    </row>
    <row r="50" s="11" customFormat="1" spans="1:1">
      <c r="A50" s="198"/>
    </row>
    <row r="51" s="11" customFormat="1" spans="1:1">
      <c r="A51" s="198"/>
    </row>
    <row r="52" s="11" customFormat="1" spans="1:1">
      <c r="A52" s="198"/>
    </row>
    <row r="53" s="11" customFormat="1" spans="1:1">
      <c r="A53" s="198"/>
    </row>
    <row r="54" s="11" customFormat="1" spans="1:1">
      <c r="A54" s="198"/>
    </row>
    <row r="55" s="11" customFormat="1" spans="1:1">
      <c r="A55" s="198"/>
    </row>
    <row r="56" s="11" customFormat="1" spans="1:1">
      <c r="A56" s="198"/>
    </row>
    <row r="57" s="11" customFormat="1" spans="1:1">
      <c r="A57" s="198"/>
    </row>
    <row r="58" s="11" customFormat="1" spans="1:1">
      <c r="A58" s="198"/>
    </row>
    <row r="59" s="11" customFormat="1" spans="1:1">
      <c r="A59" s="198"/>
    </row>
    <row r="60" s="11" customFormat="1" spans="1:1">
      <c r="A60" s="198"/>
    </row>
    <row r="61" s="11" customFormat="1" spans="1:1">
      <c r="A61" s="198"/>
    </row>
    <row r="62" s="11" customFormat="1" spans="1:1">
      <c r="A62" s="198"/>
    </row>
    <row r="63" s="11" customFormat="1" spans="1:1">
      <c r="A63" s="198"/>
    </row>
    <row r="64" s="11" customFormat="1" spans="1:1">
      <c r="A64" s="198"/>
    </row>
    <row r="65" s="11" customFormat="1" spans="1:1">
      <c r="A65" s="198"/>
    </row>
    <row r="66" s="11" customFormat="1" spans="1:1">
      <c r="A66" s="198"/>
    </row>
    <row r="67" s="11" customFormat="1" spans="1:1">
      <c r="A67" s="198"/>
    </row>
    <row r="68" s="11" customFormat="1" spans="1:1">
      <c r="A68" s="198"/>
    </row>
    <row r="69" s="11" customFormat="1" spans="1:1">
      <c r="A69" s="198"/>
    </row>
    <row r="70" s="11" customFormat="1" spans="1:1">
      <c r="A70" s="198"/>
    </row>
    <row r="71" s="11" customFormat="1" spans="1:1">
      <c r="A71" s="198"/>
    </row>
    <row r="72" s="11" customFormat="1" spans="1:1">
      <c r="A72" s="198"/>
    </row>
    <row r="73" s="11" customFormat="1" spans="1:1">
      <c r="A73" s="198"/>
    </row>
    <row r="74" s="11" customFormat="1" spans="1:1">
      <c r="A74" s="198"/>
    </row>
    <row r="75" s="11" customFormat="1" spans="1:1">
      <c r="A75" s="198"/>
    </row>
    <row r="76" s="11" customFormat="1" spans="1:1">
      <c r="A76" s="198"/>
    </row>
    <row r="77" s="11" customFormat="1" spans="1:1">
      <c r="A77" s="198"/>
    </row>
    <row r="78" s="11" customFormat="1" spans="1:1">
      <c r="A78" s="198"/>
    </row>
    <row r="79" s="11" customFormat="1" spans="1:1">
      <c r="A79" s="198"/>
    </row>
    <row r="80" s="11" customFormat="1" spans="1:1">
      <c r="A80" s="198"/>
    </row>
    <row r="81" s="11" customFormat="1" spans="1:1">
      <c r="A81" s="198"/>
    </row>
    <row r="82" s="11" customFormat="1" spans="1:1">
      <c r="A82" s="198"/>
    </row>
    <row r="83" s="11" customFormat="1" spans="1:1">
      <c r="A83" s="198"/>
    </row>
    <row r="84" s="11" customFormat="1" spans="1:1">
      <c r="A84" s="198"/>
    </row>
    <row r="85" s="11" customFormat="1" spans="1:1">
      <c r="A85" s="198"/>
    </row>
    <row r="86" s="11" customFormat="1" spans="1:1">
      <c r="A86" s="198"/>
    </row>
    <row r="87" s="11" customFormat="1" spans="1:1">
      <c r="A87" s="198"/>
    </row>
    <row r="88" s="11" customFormat="1" spans="1:1">
      <c r="A88" s="198"/>
    </row>
    <row r="89" s="11" customFormat="1" spans="1:1">
      <c r="A89" s="198"/>
    </row>
    <row r="90" s="11" customFormat="1" spans="1:1">
      <c r="A90" s="198"/>
    </row>
    <row r="91" s="11" customFormat="1" spans="1:1">
      <c r="A91" s="198"/>
    </row>
    <row r="92" s="11" customFormat="1" spans="1:1">
      <c r="A92" s="198"/>
    </row>
    <row r="93" s="11" customFormat="1" spans="1:1">
      <c r="A93" s="198"/>
    </row>
    <row r="94" s="11" customFormat="1" spans="1:1">
      <c r="A94" s="198"/>
    </row>
    <row r="95" s="11" customFormat="1" spans="1:1">
      <c r="A95" s="198"/>
    </row>
    <row r="96" s="11" customFormat="1" spans="1:1">
      <c r="A96" s="198"/>
    </row>
    <row r="97" s="11" customFormat="1" spans="1:1">
      <c r="A97" s="198"/>
    </row>
    <row r="98" s="11" customFormat="1" spans="1:1">
      <c r="A98" s="198"/>
    </row>
    <row r="99" s="11" customFormat="1" spans="1:1">
      <c r="A99" s="198"/>
    </row>
    <row r="100" s="11" customFormat="1" spans="1:1">
      <c r="A100" s="198"/>
    </row>
    <row r="101" s="11" customFormat="1" spans="1:1">
      <c r="A101" s="198"/>
    </row>
    <row r="102" s="11" customFormat="1" spans="1:1">
      <c r="A102" s="198"/>
    </row>
    <row r="103" s="11" customFormat="1" spans="1:1">
      <c r="A103" s="198"/>
    </row>
    <row r="104" s="11" customFormat="1" spans="1:1">
      <c r="A104" s="198"/>
    </row>
    <row r="105" s="11" customFormat="1" spans="1:1">
      <c r="A105" s="198"/>
    </row>
    <row r="106" s="11" customFormat="1" spans="1:1">
      <c r="A106" s="198"/>
    </row>
    <row r="107" s="11" customFormat="1" spans="1:1">
      <c r="A107" s="198"/>
    </row>
    <row r="108" s="11" customFormat="1" spans="1:1">
      <c r="A108" s="198"/>
    </row>
    <row r="109" s="11" customFormat="1" spans="1:1">
      <c r="A109" s="198"/>
    </row>
    <row r="110" s="11" customFormat="1" spans="1:1">
      <c r="A110" s="198"/>
    </row>
    <row r="111" s="11" customFormat="1" spans="1:1">
      <c r="A111" s="198"/>
    </row>
    <row r="112" s="11" customFormat="1" spans="1:1">
      <c r="A112" s="198"/>
    </row>
    <row r="113" s="11" customFormat="1" spans="1:1">
      <c r="A113" s="198"/>
    </row>
    <row r="114" s="11" customFormat="1" spans="1:1">
      <c r="A114" s="198"/>
    </row>
    <row r="115" s="11" customFormat="1" spans="1:1">
      <c r="A115" s="198"/>
    </row>
    <row r="116" s="11" customFormat="1" spans="1:1">
      <c r="A116" s="198"/>
    </row>
    <row r="117" s="11" customFormat="1" spans="1:1">
      <c r="A117" s="198"/>
    </row>
    <row r="118" s="11" customFormat="1" spans="1:1">
      <c r="A118" s="198"/>
    </row>
    <row r="119" s="11" customFormat="1" spans="1:1">
      <c r="A119" s="198"/>
    </row>
    <row r="120" s="11" customFormat="1" spans="1:1">
      <c r="A120" s="198"/>
    </row>
    <row r="121" s="11" customFormat="1" spans="1:1">
      <c r="A121" s="198"/>
    </row>
    <row r="122" s="11" customFormat="1" spans="1:1">
      <c r="A122" s="198"/>
    </row>
    <row r="123" s="11" customFormat="1" spans="1:1">
      <c r="A123" s="198"/>
    </row>
    <row r="124" s="11" customFormat="1" spans="1:1">
      <c r="A124" s="198"/>
    </row>
    <row r="125" s="11" customFormat="1" spans="1:1">
      <c r="A125" s="198"/>
    </row>
    <row r="126" s="11" customFormat="1" spans="1:1">
      <c r="A126" s="198"/>
    </row>
    <row r="127" s="11" customFormat="1" spans="1:1">
      <c r="A127" s="198"/>
    </row>
    <row r="128" s="11" customFormat="1" spans="1:1">
      <c r="A128" s="198"/>
    </row>
    <row r="129" s="11" customFormat="1" spans="1:1">
      <c r="A129" s="198"/>
    </row>
    <row r="130" s="11" customFormat="1" spans="1:1">
      <c r="A130" s="198"/>
    </row>
    <row r="131" s="11" customFormat="1" spans="1:1">
      <c r="A131" s="198"/>
    </row>
    <row r="132" s="11" customFormat="1" spans="1:1">
      <c r="A132" s="198"/>
    </row>
    <row r="133" s="11" customFormat="1" spans="1:1">
      <c r="A133" s="198"/>
    </row>
    <row r="134" s="11" customFormat="1" spans="1:1">
      <c r="A134" s="198"/>
    </row>
    <row r="135" s="11" customFormat="1" spans="1:1">
      <c r="A135" s="198"/>
    </row>
    <row r="136" s="11" customFormat="1" spans="1:1">
      <c r="A136" s="198"/>
    </row>
    <row r="137" s="11" customFormat="1" spans="1:1">
      <c r="A137" s="198"/>
    </row>
    <row r="138" s="11" customFormat="1" spans="1:1">
      <c r="A138" s="198"/>
    </row>
    <row r="139" s="11" customFormat="1" spans="1:1">
      <c r="A139" s="198"/>
    </row>
    <row r="140" s="11" customFormat="1" spans="1:1">
      <c r="A140" s="198"/>
    </row>
    <row r="141" s="11" customFormat="1" spans="1:1">
      <c r="A141" s="198"/>
    </row>
    <row r="142" s="11" customFormat="1" spans="1:1">
      <c r="A142" s="198"/>
    </row>
    <row r="143" s="11" customFormat="1" spans="1:1">
      <c r="A143" s="198"/>
    </row>
    <row r="144" s="11" customFormat="1" spans="1:1">
      <c r="A144" s="198"/>
    </row>
    <row r="145" s="11" customFormat="1" spans="1:1">
      <c r="A145" s="198"/>
    </row>
    <row r="146" s="11" customFormat="1" spans="1:1">
      <c r="A146" s="198"/>
    </row>
    <row r="147" s="11" customFormat="1" spans="1:1">
      <c r="A147" s="198"/>
    </row>
    <row r="148" s="11" customFormat="1" spans="1:1">
      <c r="A148" s="198"/>
    </row>
    <row r="149" s="11" customFormat="1" spans="1:1">
      <c r="A149" s="198"/>
    </row>
    <row r="150" s="11" customFormat="1" spans="1:1">
      <c r="A150" s="198"/>
    </row>
    <row r="151" s="11" customFormat="1" spans="1:1">
      <c r="A151" s="198"/>
    </row>
    <row r="152" s="11" customFormat="1" spans="1:1">
      <c r="A152" s="198"/>
    </row>
    <row r="153" s="11" customFormat="1" spans="1:1">
      <c r="A153" s="198"/>
    </row>
    <row r="154" s="11" customFormat="1" spans="1:1">
      <c r="A154" s="198"/>
    </row>
    <row r="155" s="11" customFormat="1" spans="1:1">
      <c r="A155" s="198"/>
    </row>
    <row r="156" s="11" customFormat="1" spans="1:1">
      <c r="A156" s="198"/>
    </row>
    <row r="157" s="11" customFormat="1" spans="1:1">
      <c r="A157" s="198"/>
    </row>
    <row r="158" s="11" customFormat="1" spans="1:1">
      <c r="A158" s="198"/>
    </row>
    <row r="159" s="11" customFormat="1" spans="1:1">
      <c r="A159" s="198"/>
    </row>
    <row r="160" s="11" customFormat="1" spans="1:1">
      <c r="A160" s="198"/>
    </row>
    <row r="161" s="11" customFormat="1" spans="1:1">
      <c r="A161" s="198"/>
    </row>
    <row r="162" s="11" customFormat="1" spans="1:1">
      <c r="A162" s="198"/>
    </row>
    <row r="163" s="11" customFormat="1" spans="1:1">
      <c r="A163" s="198"/>
    </row>
    <row r="164" s="11" customFormat="1" spans="1:1">
      <c r="A164" s="198"/>
    </row>
    <row r="165" s="11" customFormat="1" spans="1:1">
      <c r="A165" s="198"/>
    </row>
    <row r="166" s="11" customFormat="1" spans="1:1">
      <c r="A166" s="198"/>
    </row>
    <row r="167" s="11" customFormat="1" spans="1:1">
      <c r="A167" s="198"/>
    </row>
    <row r="168" s="11" customFormat="1" spans="1:1">
      <c r="A168" s="198"/>
    </row>
    <row r="169" s="11" customFormat="1" spans="1:1">
      <c r="A169" s="198"/>
    </row>
    <row r="170" s="11" customFormat="1" spans="1:1">
      <c r="A170" s="198"/>
    </row>
    <row r="171" s="11" customFormat="1" spans="1:1">
      <c r="A171" s="198"/>
    </row>
    <row r="172" s="11" customFormat="1" spans="1:1">
      <c r="A172" s="198"/>
    </row>
    <row r="173" s="11" customFormat="1" spans="1:1">
      <c r="A173" s="198"/>
    </row>
    <row r="174" s="11" customFormat="1" spans="1:1">
      <c r="A174" s="198"/>
    </row>
    <row r="175" s="11" customFormat="1" spans="1:1">
      <c r="A175" s="198"/>
    </row>
    <row r="176" s="11" customFormat="1" spans="1:1">
      <c r="A176" s="198"/>
    </row>
    <row r="177" s="11" customFormat="1" spans="1:1">
      <c r="A177" s="198"/>
    </row>
    <row r="178" s="11" customFormat="1" spans="1:1">
      <c r="A178" s="198"/>
    </row>
    <row r="179" s="11" customFormat="1" spans="1:1">
      <c r="A179" s="198"/>
    </row>
    <row r="180" s="11" customFormat="1" spans="1:1">
      <c r="A180" s="198"/>
    </row>
    <row r="181" s="11" customFormat="1" spans="1:1">
      <c r="A181" s="198"/>
    </row>
    <row r="182" s="11" customFormat="1" spans="1:1">
      <c r="A182" s="198"/>
    </row>
    <row r="183" s="11" customFormat="1" spans="1:1">
      <c r="A183" s="198"/>
    </row>
    <row r="184" s="11" customFormat="1" spans="1:1">
      <c r="A184" s="198"/>
    </row>
    <row r="185" s="11" customFormat="1" spans="1:1">
      <c r="A185" s="198"/>
    </row>
    <row r="186" s="11" customFormat="1" spans="1:1">
      <c r="A186" s="198"/>
    </row>
    <row r="187" s="11" customFormat="1" spans="1:1">
      <c r="A187" s="198"/>
    </row>
    <row r="188" s="11" customFormat="1" spans="1:1">
      <c r="A188" s="198"/>
    </row>
    <row r="189" s="11" customFormat="1" spans="1:1">
      <c r="A189" s="198"/>
    </row>
    <row r="190" s="11" customFormat="1" spans="1:1">
      <c r="A190" s="198"/>
    </row>
    <row r="191" s="11" customFormat="1" spans="1:1">
      <c r="A191" s="198"/>
    </row>
    <row r="192" s="11" customFormat="1" spans="1:1">
      <c r="A192" s="198"/>
    </row>
    <row r="193" s="11" customFormat="1" spans="1:1">
      <c r="A193" s="198"/>
    </row>
    <row r="194" s="11" customFormat="1" spans="1:1">
      <c r="A194" s="198"/>
    </row>
    <row r="195" s="11" customFormat="1" spans="1:1">
      <c r="A195" s="198"/>
    </row>
    <row r="196" s="11" customFormat="1" spans="1:1">
      <c r="A196" s="198"/>
    </row>
    <row r="197" s="11" customFormat="1" spans="1:1">
      <c r="A197" s="198"/>
    </row>
    <row r="198" s="11" customFormat="1" spans="1:1">
      <c r="A198" s="198"/>
    </row>
    <row r="199" s="11" customFormat="1" spans="1:1">
      <c r="A199" s="198"/>
    </row>
    <row r="200" s="11" customFormat="1" spans="1:1">
      <c r="A200" s="198"/>
    </row>
    <row r="201" s="11" customFormat="1" spans="1:1">
      <c r="A201" s="198"/>
    </row>
    <row r="202" s="11" customFormat="1" spans="1:1">
      <c r="A202" s="198"/>
    </row>
    <row r="203" s="11" customFormat="1" spans="1:1">
      <c r="A203" s="198"/>
    </row>
    <row r="204" s="11" customFormat="1" spans="1:1">
      <c r="A204" s="198"/>
    </row>
    <row r="205" s="11" customFormat="1" spans="1:1">
      <c r="A205" s="198"/>
    </row>
    <row r="206" s="11" customFormat="1" spans="1:1">
      <c r="A206" s="198"/>
    </row>
    <row r="207" s="11" customFormat="1" spans="1:1">
      <c r="A207" s="198"/>
    </row>
    <row r="208" s="11" customFormat="1" spans="1:1">
      <c r="A208" s="198"/>
    </row>
    <row r="209" s="11" customFormat="1" spans="1:1">
      <c r="A209" s="198"/>
    </row>
    <row r="210" s="11" customFormat="1" spans="1:1">
      <c r="A210" s="198"/>
    </row>
    <row r="211" s="11" customFormat="1" spans="1:1">
      <c r="A211" s="198"/>
    </row>
    <row r="212" s="11" customFormat="1" spans="1:1">
      <c r="A212" s="198"/>
    </row>
    <row r="213" s="11" customFormat="1" spans="1:1">
      <c r="A213" s="198"/>
    </row>
    <row r="214" s="11" customFormat="1" spans="1:1">
      <c r="A214" s="198"/>
    </row>
    <row r="215" s="11" customFormat="1" spans="1:1">
      <c r="A215" s="198"/>
    </row>
    <row r="216" s="11" customFormat="1" spans="1:1">
      <c r="A216" s="198"/>
    </row>
    <row r="217" s="11" customFormat="1" spans="1:1">
      <c r="A217" s="198"/>
    </row>
    <row r="218" s="11" customFormat="1" spans="1:1">
      <c r="A218" s="198"/>
    </row>
    <row r="219" s="11" customFormat="1" spans="1:1">
      <c r="A219" s="198"/>
    </row>
    <row r="220" s="11" customFormat="1" spans="1:1">
      <c r="A220" s="198"/>
    </row>
    <row r="221" s="11" customFormat="1" spans="1:1">
      <c r="A221" s="198"/>
    </row>
    <row r="222" s="11" customFormat="1" spans="1:1">
      <c r="A222" s="198"/>
    </row>
    <row r="223" s="11" customFormat="1" spans="1:1">
      <c r="A223" s="198"/>
    </row>
    <row r="224" s="11" customFormat="1" spans="1:1">
      <c r="A224" s="198"/>
    </row>
    <row r="225" s="11" customFormat="1" spans="1:1">
      <c r="A225" s="198"/>
    </row>
    <row r="226" s="11" customFormat="1" spans="1:1">
      <c r="A226" s="198"/>
    </row>
    <row r="227" s="11" customFormat="1" spans="1:1">
      <c r="A227" s="198"/>
    </row>
    <row r="228" s="11" customFormat="1" spans="1:1">
      <c r="A228" s="198"/>
    </row>
    <row r="229" s="11" customFormat="1" spans="1:1">
      <c r="A229" s="198"/>
    </row>
    <row r="230" s="11" customFormat="1" spans="1:1">
      <c r="A230" s="198"/>
    </row>
    <row r="231" s="11" customFormat="1" spans="1:1">
      <c r="A231" s="198"/>
    </row>
    <row r="232" s="11" customFormat="1" spans="1:1">
      <c r="A232" s="198"/>
    </row>
    <row r="233" s="11" customFormat="1" spans="1:1">
      <c r="A233" s="198"/>
    </row>
    <row r="234" s="11" customFormat="1" spans="1:1">
      <c r="A234" s="198"/>
    </row>
    <row r="235" s="11" customFormat="1" spans="1:1">
      <c r="A235" s="198"/>
    </row>
    <row r="236" s="11" customFormat="1" spans="1:1">
      <c r="A236" s="198"/>
    </row>
    <row r="237" s="11" customFormat="1" spans="1:1">
      <c r="A237" s="198"/>
    </row>
    <row r="238" s="11" customFormat="1" spans="1:1">
      <c r="A238" s="198"/>
    </row>
    <row r="239" s="11" customFormat="1" spans="1:1">
      <c r="A239" s="198"/>
    </row>
    <row r="240" s="11" customFormat="1" spans="1:1">
      <c r="A240" s="198"/>
    </row>
    <row r="241" s="11" customFormat="1" spans="1:1">
      <c r="A241" s="198"/>
    </row>
    <row r="242" s="11" customFormat="1" spans="1:1">
      <c r="A242" s="198"/>
    </row>
    <row r="243" s="11" customFormat="1" spans="1:1">
      <c r="A243" s="198"/>
    </row>
    <row r="244" s="11" customFormat="1" spans="1:1">
      <c r="A244" s="198"/>
    </row>
    <row r="245" s="11" customFormat="1" spans="1:1">
      <c r="A245" s="198"/>
    </row>
    <row r="246" s="11" customFormat="1" spans="1:1">
      <c r="A246" s="198"/>
    </row>
    <row r="247" s="11" customFormat="1" spans="1:1">
      <c r="A247" s="198"/>
    </row>
    <row r="248" s="11" customFormat="1" spans="1:1">
      <c r="A248" s="198"/>
    </row>
    <row r="249" s="11" customFormat="1" spans="1:1">
      <c r="A249" s="198"/>
    </row>
    <row r="250" s="11" customFormat="1" spans="1:1">
      <c r="A250" s="198"/>
    </row>
    <row r="251" s="11" customFormat="1" spans="1:1">
      <c r="A251" s="198"/>
    </row>
    <row r="252" s="11" customFormat="1" spans="1:1">
      <c r="A252" s="198"/>
    </row>
    <row r="253" s="11" customFormat="1" spans="1:1">
      <c r="A253" s="198"/>
    </row>
    <row r="254" s="11" customFormat="1" spans="1:1">
      <c r="A254" s="198"/>
    </row>
    <row r="255" s="11" customFormat="1" spans="1:1">
      <c r="A255" s="198"/>
    </row>
    <row r="256" s="11" customFormat="1" spans="1:1">
      <c r="A256" s="198"/>
    </row>
    <row r="257" s="11" customFormat="1" spans="1:1">
      <c r="A257" s="198"/>
    </row>
    <row r="258" s="11" customFormat="1" spans="1:1">
      <c r="A258" s="198"/>
    </row>
    <row r="259" s="11" customFormat="1" spans="1:1">
      <c r="A259" s="198"/>
    </row>
    <row r="260" s="11" customFormat="1" spans="1:1">
      <c r="A260" s="198"/>
    </row>
    <row r="261" s="11" customFormat="1" spans="1:1">
      <c r="A261" s="198"/>
    </row>
    <row r="262" s="11" customFormat="1" spans="1:1">
      <c r="A262" s="198"/>
    </row>
    <row r="263" s="11" customFormat="1" spans="1:1">
      <c r="A263" s="198"/>
    </row>
    <row r="264" s="11" customFormat="1" spans="1:1">
      <c r="A264" s="198"/>
    </row>
    <row r="265" s="11" customFormat="1" spans="1:1">
      <c r="A265" s="198"/>
    </row>
    <row r="266" s="11" customFormat="1" spans="1:1">
      <c r="A266" s="198"/>
    </row>
    <row r="267" s="11" customFormat="1" spans="1:1">
      <c r="A267" s="198"/>
    </row>
    <row r="268" s="11" customFormat="1" spans="1:1">
      <c r="A268" s="198"/>
    </row>
    <row r="269" s="11" customFormat="1" spans="1:1">
      <c r="A269" s="198"/>
    </row>
    <row r="270" s="11" customFormat="1" spans="1:1">
      <c r="A270" s="198"/>
    </row>
    <row r="271" s="11" customFormat="1" spans="1:1">
      <c r="A271" s="198"/>
    </row>
    <row r="272" s="11" customFormat="1" spans="1:1">
      <c r="A272" s="198"/>
    </row>
    <row r="273" s="11" customFormat="1" spans="1:1">
      <c r="A273" s="198"/>
    </row>
    <row r="274" s="11" customFormat="1" spans="1:1">
      <c r="A274" s="198"/>
    </row>
    <row r="275" s="11" customFormat="1" spans="1:1">
      <c r="A275" s="198"/>
    </row>
    <row r="276" s="11" customFormat="1" spans="1:1">
      <c r="A276" s="198"/>
    </row>
    <row r="277" s="11" customFormat="1" spans="1:1">
      <c r="A277" s="198"/>
    </row>
    <row r="278" s="11" customFormat="1" spans="1:1">
      <c r="A278" s="198"/>
    </row>
    <row r="279" s="11" customFormat="1" spans="1:1">
      <c r="A279" s="198"/>
    </row>
    <row r="280" s="11" customFormat="1" spans="1:1">
      <c r="A280" s="198"/>
    </row>
    <row r="281" s="11" customFormat="1" spans="1:1">
      <c r="A281" s="198"/>
    </row>
    <row r="282" s="11" customFormat="1" spans="1:1">
      <c r="A282" s="198"/>
    </row>
    <row r="283" s="11" customFormat="1" spans="1:1">
      <c r="A283" s="198"/>
    </row>
    <row r="284" s="11" customFormat="1" spans="1:1">
      <c r="A284" s="198"/>
    </row>
    <row r="285" s="11" customFormat="1" spans="1:1">
      <c r="A285" s="198"/>
    </row>
    <row r="286" s="11" customFormat="1" spans="1:1">
      <c r="A286" s="198"/>
    </row>
    <row r="287" s="11" customFormat="1" spans="1:1">
      <c r="A287" s="198"/>
    </row>
    <row r="288" s="11" customFormat="1" spans="1:1">
      <c r="A288" s="198"/>
    </row>
    <row r="289" s="11" customFormat="1" spans="1:1">
      <c r="A289" s="198"/>
    </row>
    <row r="290" s="11" customFormat="1" spans="1:1">
      <c r="A290" s="198"/>
    </row>
    <row r="291" s="11" customFormat="1" spans="1:1">
      <c r="A291" s="198"/>
    </row>
    <row r="292" s="11" customFormat="1" spans="1:1">
      <c r="A292" s="198"/>
    </row>
    <row r="293" s="11" customFormat="1" spans="1:1">
      <c r="A293" s="198"/>
    </row>
    <row r="294" s="11" customFormat="1" spans="1:1">
      <c r="A294" s="198"/>
    </row>
    <row r="295" s="11" customFormat="1" spans="1:1">
      <c r="A295" s="198"/>
    </row>
    <row r="296" s="11" customFormat="1" spans="1:1">
      <c r="A296" s="198"/>
    </row>
    <row r="297" s="11" customFormat="1" spans="1:1">
      <c r="A297" s="198"/>
    </row>
    <row r="298" s="11" customFormat="1" spans="1:1">
      <c r="A298" s="198"/>
    </row>
    <row r="299" s="11" customFormat="1" spans="1:1">
      <c r="A299" s="198"/>
    </row>
    <row r="300" s="11" customFormat="1" spans="1:1">
      <c r="A300" s="198"/>
    </row>
    <row r="301" s="11" customFormat="1" spans="1:1">
      <c r="A301" s="198"/>
    </row>
    <row r="302" s="11" customFormat="1" spans="1:1">
      <c r="A302" s="198"/>
    </row>
    <row r="303" s="11" customFormat="1" spans="1:1">
      <c r="A303" s="198"/>
    </row>
    <row r="304" s="11" customFormat="1" spans="1:1">
      <c r="A304" s="198"/>
    </row>
    <row r="305" s="11" customFormat="1" spans="1:1">
      <c r="A305" s="198"/>
    </row>
    <row r="306" s="11" customFormat="1" spans="1:1">
      <c r="A306" s="198"/>
    </row>
    <row r="307" s="11" customFormat="1" spans="1:1">
      <c r="A307" s="198"/>
    </row>
    <row r="308" s="11" customFormat="1" spans="1:1">
      <c r="A308" s="198"/>
    </row>
    <row r="309" s="11" customFormat="1" spans="1:1">
      <c r="A309" s="198"/>
    </row>
    <row r="310" s="11" customFormat="1" spans="1:1">
      <c r="A310" s="198"/>
    </row>
    <row r="311" s="11" customFormat="1" spans="1:1">
      <c r="A311" s="198"/>
    </row>
    <row r="312" s="11" customFormat="1" spans="1:1">
      <c r="A312" s="198"/>
    </row>
    <row r="313" s="11" customFormat="1" spans="1:1">
      <c r="A313" s="198"/>
    </row>
    <row r="314" s="11" customFormat="1" spans="1:1">
      <c r="A314" s="198"/>
    </row>
    <row r="315" s="11" customFormat="1" spans="1:1">
      <c r="A315" s="198"/>
    </row>
    <row r="316" s="11" customFormat="1" spans="1:1">
      <c r="A316" s="198"/>
    </row>
    <row r="317" s="11" customFormat="1" spans="1:1">
      <c r="A317" s="198"/>
    </row>
    <row r="318" s="11" customFormat="1" spans="1:1">
      <c r="A318" s="198"/>
    </row>
    <row r="319" s="11" customFormat="1" spans="1:1">
      <c r="A319" s="198"/>
    </row>
    <row r="320" s="11" customFormat="1" spans="1:1">
      <c r="A320" s="198"/>
    </row>
    <row r="321" s="11" customFormat="1" spans="1:1">
      <c r="A321" s="198"/>
    </row>
    <row r="322" s="11" customFormat="1" spans="1:1">
      <c r="A322" s="198"/>
    </row>
    <row r="323" s="11" customFormat="1" spans="1:1">
      <c r="A323" s="198"/>
    </row>
    <row r="324" s="11" customFormat="1" spans="1:1">
      <c r="A324" s="198"/>
    </row>
    <row r="325" s="11" customFormat="1" spans="1:1">
      <c r="A325" s="198"/>
    </row>
    <row r="326" s="11" customFormat="1" spans="1:1">
      <c r="A326" s="198"/>
    </row>
    <row r="327" s="11" customFormat="1" spans="1:1">
      <c r="A327" s="198"/>
    </row>
    <row r="328" s="11" customFormat="1" spans="1:1">
      <c r="A328" s="198"/>
    </row>
    <row r="329" s="11" customFormat="1" spans="1:1">
      <c r="A329" s="198"/>
    </row>
    <row r="330" s="11" customFormat="1" spans="1:1">
      <c r="A330" s="198"/>
    </row>
    <row r="331" s="11" customFormat="1" spans="1:1">
      <c r="A331" s="198"/>
    </row>
    <row r="332" s="11" customFormat="1" spans="1:1">
      <c r="A332" s="198"/>
    </row>
    <row r="333" s="11" customFormat="1" spans="1:1">
      <c r="A333" s="198"/>
    </row>
    <row r="334" s="11" customFormat="1" spans="1:1">
      <c r="A334" s="198"/>
    </row>
    <row r="335" s="11" customFormat="1" spans="1:1">
      <c r="A335" s="198"/>
    </row>
    <row r="336" s="11" customFormat="1" spans="1:1">
      <c r="A336" s="198"/>
    </row>
    <row r="337" s="11" customFormat="1" spans="1:1">
      <c r="A337" s="198"/>
    </row>
    <row r="338" s="11" customFormat="1" spans="1:1">
      <c r="A338" s="198"/>
    </row>
    <row r="339" s="11" customFormat="1" spans="1:1">
      <c r="A339" s="198"/>
    </row>
    <row r="340" s="11" customFormat="1" spans="1:1">
      <c r="A340" s="198"/>
    </row>
    <row r="341" s="11" customFormat="1" spans="1:1">
      <c r="A341" s="198"/>
    </row>
    <row r="342" s="11" customFormat="1" spans="1:1">
      <c r="A342" s="198"/>
    </row>
    <row r="343" s="11" customFormat="1" spans="1:1">
      <c r="A343" s="198"/>
    </row>
    <row r="344" s="11" customFormat="1" spans="1:1">
      <c r="A344" s="198"/>
    </row>
    <row r="345" s="11" customFormat="1" spans="1:1">
      <c r="A345" s="198"/>
    </row>
    <row r="346" s="11" customFormat="1" spans="1:1">
      <c r="A346" s="198"/>
    </row>
    <row r="347" s="11" customFormat="1" spans="1:1">
      <c r="A347" s="198"/>
    </row>
    <row r="348" s="11" customFormat="1" spans="1:1">
      <c r="A348" s="198"/>
    </row>
    <row r="349" s="11" customFormat="1" spans="1:1">
      <c r="A349" s="198"/>
    </row>
    <row r="350" s="11" customFormat="1" spans="1:1">
      <c r="A350" s="198"/>
    </row>
    <row r="351" s="11" customFormat="1" spans="1:1">
      <c r="A351" s="198"/>
    </row>
    <row r="352" s="11" customFormat="1" spans="1:1">
      <c r="A352" s="198"/>
    </row>
    <row r="353" s="11" customFormat="1" spans="1:1">
      <c r="A353" s="198"/>
    </row>
    <row r="354" s="11" customFormat="1" spans="1:1">
      <c r="A354" s="198"/>
    </row>
    <row r="355" s="11" customFormat="1" spans="1:1">
      <c r="A355" s="198"/>
    </row>
    <row r="356" s="11" customFormat="1" spans="1:1">
      <c r="A356" s="198"/>
    </row>
    <row r="357" s="11" customFormat="1" spans="1:1">
      <c r="A357" s="198"/>
    </row>
    <row r="358" s="11" customFormat="1" spans="1:1">
      <c r="A358" s="198"/>
    </row>
    <row r="359" s="11" customFormat="1" spans="1:1">
      <c r="A359" s="198"/>
    </row>
    <row r="360" s="11" customFormat="1" spans="1:1">
      <c r="A360" s="198"/>
    </row>
    <row r="361" s="11" customFormat="1" spans="1:1">
      <c r="A361" s="198"/>
    </row>
    <row r="362" s="11" customFormat="1" spans="1:1">
      <c r="A362" s="198"/>
    </row>
    <row r="363" s="11" customFormat="1" spans="1:1">
      <c r="A363" s="198"/>
    </row>
    <row r="364" s="11" customFormat="1" spans="1:1">
      <c r="A364" s="198"/>
    </row>
    <row r="365" s="11" customFormat="1" spans="1:1">
      <c r="A365" s="198"/>
    </row>
    <row r="366" s="11" customFormat="1" spans="1:1">
      <c r="A366" s="198"/>
    </row>
    <row r="367" s="11" customFormat="1" spans="1:1">
      <c r="A367" s="198"/>
    </row>
    <row r="368" s="11" customFormat="1" spans="1:1">
      <c r="A368" s="198"/>
    </row>
    <row r="369" s="11" customFormat="1" spans="1:1">
      <c r="A369" s="198"/>
    </row>
    <row r="370" s="11" customFormat="1" spans="1:1">
      <c r="A370" s="198"/>
    </row>
    <row r="371" s="11" customFormat="1" spans="1:1">
      <c r="A371" s="198"/>
    </row>
    <row r="372" s="11" customFormat="1" spans="1:1">
      <c r="A372" s="198"/>
    </row>
    <row r="373" s="11" customFormat="1" spans="1:1">
      <c r="A373" s="198"/>
    </row>
    <row r="374" s="11" customFormat="1" spans="1:1">
      <c r="A374" s="198"/>
    </row>
    <row r="375" s="11" customFormat="1" spans="1:1">
      <c r="A375" s="198"/>
    </row>
    <row r="376" s="11" customFormat="1" spans="1:1">
      <c r="A376" s="198"/>
    </row>
    <row r="377" s="11" customFormat="1" spans="1:1">
      <c r="A377" s="198"/>
    </row>
    <row r="378" s="11" customFormat="1" spans="1:1">
      <c r="A378" s="198"/>
    </row>
    <row r="379" s="11" customFormat="1" spans="1:1">
      <c r="A379" s="198"/>
    </row>
    <row r="380" s="11" customFormat="1" spans="1:1">
      <c r="A380" s="198"/>
    </row>
    <row r="381" s="11" customFormat="1" spans="1:1">
      <c r="A381" s="198"/>
    </row>
    <row r="382" s="11" customFormat="1" spans="1:1">
      <c r="A382" s="198"/>
    </row>
    <row r="383" s="11" customFormat="1" spans="1:1">
      <c r="A383" s="198"/>
    </row>
    <row r="384" s="11" customFormat="1" spans="1:1">
      <c r="A384" s="198"/>
    </row>
    <row r="385" s="11" customFormat="1" spans="1:1">
      <c r="A385" s="198"/>
    </row>
    <row r="386" s="11" customFormat="1" spans="1:1">
      <c r="A386" s="198"/>
    </row>
    <row r="387" s="11" customFormat="1" spans="1:1">
      <c r="A387" s="198"/>
    </row>
    <row r="388" s="11" customFormat="1" spans="1:1">
      <c r="A388" s="198"/>
    </row>
    <row r="389" s="11" customFormat="1" spans="1:1">
      <c r="A389" s="198"/>
    </row>
    <row r="390" s="11" customFormat="1" spans="1:1">
      <c r="A390" s="198"/>
    </row>
    <row r="391" s="11" customFormat="1" spans="1:1">
      <c r="A391" s="198"/>
    </row>
    <row r="392" s="11" customFormat="1" spans="1:1">
      <c r="A392" s="198"/>
    </row>
    <row r="393" s="11" customFormat="1" spans="1:1">
      <c r="A393" s="198"/>
    </row>
    <row r="394" s="11" customFormat="1" spans="1:1">
      <c r="A394" s="198"/>
    </row>
    <row r="395" s="11" customFormat="1" spans="1:1">
      <c r="A395" s="198"/>
    </row>
    <row r="396" s="11" customFormat="1" spans="1:1">
      <c r="A396" s="198"/>
    </row>
    <row r="397" s="11" customFormat="1" spans="1:1">
      <c r="A397" s="198"/>
    </row>
    <row r="398" s="11" customFormat="1" spans="1:1">
      <c r="A398" s="198"/>
    </row>
    <row r="399" s="11" customFormat="1" spans="1:1">
      <c r="A399" s="198"/>
    </row>
    <row r="400" s="11" customFormat="1" spans="1:1">
      <c r="A400" s="198"/>
    </row>
    <row r="401" s="11" customFormat="1" spans="1:1">
      <c r="A401" s="198"/>
    </row>
    <row r="402" s="11" customFormat="1" spans="1:1">
      <c r="A402" s="198"/>
    </row>
    <row r="403" s="11" customFormat="1" spans="1:1">
      <c r="A403" s="198"/>
    </row>
    <row r="404" s="11" customFormat="1" spans="1:1">
      <c r="A404" s="198"/>
    </row>
    <row r="405" s="11" customFormat="1" spans="1:1">
      <c r="A405" s="198"/>
    </row>
    <row r="406" s="11" customFormat="1" spans="1:1">
      <c r="A406" s="198"/>
    </row>
    <row r="407" s="11" customFormat="1" spans="1:1">
      <c r="A407" s="198"/>
    </row>
    <row r="408" s="11" customFormat="1" spans="1:1">
      <c r="A408" s="198"/>
    </row>
    <row r="409" s="11" customFormat="1" spans="1:1">
      <c r="A409" s="198"/>
    </row>
    <row r="410" s="11" customFormat="1" spans="1:1">
      <c r="A410" s="198"/>
    </row>
    <row r="411" s="11" customFormat="1" spans="1:1">
      <c r="A411" s="198"/>
    </row>
    <row r="412" s="11" customFormat="1" spans="1:1">
      <c r="A412" s="198"/>
    </row>
    <row r="413" s="11" customFormat="1" spans="1:1">
      <c r="A413" s="198"/>
    </row>
    <row r="414" s="11" customFormat="1" spans="1:1">
      <c r="A414" s="198"/>
    </row>
    <row r="415" s="11" customFormat="1" spans="1:1">
      <c r="A415" s="198"/>
    </row>
    <row r="416" s="11" customFormat="1" spans="1:1">
      <c r="A416" s="198"/>
    </row>
    <row r="417" s="11" customFormat="1" spans="1:1">
      <c r="A417" s="198"/>
    </row>
    <row r="418" s="11" customFormat="1" spans="1:1">
      <c r="A418" s="198"/>
    </row>
    <row r="419" s="11" customFormat="1" spans="1:1">
      <c r="A419" s="198"/>
    </row>
    <row r="420" s="11" customFormat="1" spans="1:1">
      <c r="A420" s="198"/>
    </row>
    <row r="421" s="11" customFormat="1" spans="1:1">
      <c r="A421" s="198"/>
    </row>
    <row r="422" s="11" customFormat="1" spans="1:1">
      <c r="A422" s="198"/>
    </row>
    <row r="423" s="11" customFormat="1" spans="1:1">
      <c r="A423" s="198"/>
    </row>
    <row r="424" s="11" customFormat="1" spans="1:1">
      <c r="A424" s="198"/>
    </row>
    <row r="425" s="11" customFormat="1" spans="1:1">
      <c r="A425" s="198"/>
    </row>
    <row r="426" s="11" customFormat="1" spans="1:1">
      <c r="A426" s="198"/>
    </row>
    <row r="427" s="11" customFormat="1" spans="1:1">
      <c r="A427" s="198"/>
    </row>
    <row r="428" s="11" customFormat="1" spans="1:1">
      <c r="A428" s="198"/>
    </row>
    <row r="429" s="11" customFormat="1" spans="1:1">
      <c r="A429" s="198"/>
    </row>
    <row r="430" s="11" customFormat="1" spans="1:1">
      <c r="A430" s="198"/>
    </row>
    <row r="431" s="11" customFormat="1" spans="1:1">
      <c r="A431" s="198"/>
    </row>
    <row r="432" s="11" customFormat="1" spans="1:1">
      <c r="A432" s="198"/>
    </row>
    <row r="433" s="11" customFormat="1" spans="1:1">
      <c r="A433" s="198"/>
    </row>
    <row r="434" s="11" customFormat="1" spans="1:1">
      <c r="A434" s="198"/>
    </row>
    <row r="435" s="11" customFormat="1" spans="1:1">
      <c r="A435" s="198"/>
    </row>
    <row r="436" s="11" customFormat="1" spans="1:1">
      <c r="A436" s="198"/>
    </row>
    <row r="437" s="11" customFormat="1" spans="1:1">
      <c r="A437" s="198"/>
    </row>
    <row r="438" s="11" customFormat="1" spans="1:1">
      <c r="A438" s="198"/>
    </row>
    <row r="439" s="11" customFormat="1" spans="1:1">
      <c r="A439" s="198"/>
    </row>
    <row r="440" s="11" customFormat="1" spans="1:1">
      <c r="A440" s="198"/>
    </row>
    <row r="441" s="11" customFormat="1" spans="1:1">
      <c r="A441" s="198"/>
    </row>
    <row r="442" s="11" customFormat="1" spans="1:1">
      <c r="A442" s="198"/>
    </row>
    <row r="443" s="11" customFormat="1" spans="1:1">
      <c r="A443" s="198"/>
    </row>
    <row r="444" s="11" customFormat="1" spans="1:1">
      <c r="A444" s="198"/>
    </row>
    <row r="445" s="11" customFormat="1" spans="1:1">
      <c r="A445" s="198"/>
    </row>
    <row r="446" s="11" customFormat="1" spans="1:1">
      <c r="A446" s="198"/>
    </row>
    <row r="447" s="11" customFormat="1" spans="1:1">
      <c r="A447" s="198"/>
    </row>
    <row r="448" s="11" customFormat="1" spans="1:1">
      <c r="A448" s="198"/>
    </row>
    <row r="449" s="11" customFormat="1" spans="1:1">
      <c r="A449" s="198"/>
    </row>
    <row r="450" s="11" customFormat="1" spans="1:1">
      <c r="A450" s="198"/>
    </row>
    <row r="451" s="11" customFormat="1" spans="1:1">
      <c r="A451" s="198"/>
    </row>
    <row r="452" s="11" customFormat="1" spans="1:1">
      <c r="A452" s="198"/>
    </row>
    <row r="453" s="11" customFormat="1" spans="1:1">
      <c r="A453" s="198"/>
    </row>
    <row r="454" s="11" customFormat="1" spans="1:1">
      <c r="A454" s="198"/>
    </row>
    <row r="455" s="11" customFormat="1" spans="1:1">
      <c r="A455" s="198"/>
    </row>
    <row r="456" s="11" customFormat="1" spans="1:1">
      <c r="A456" s="198"/>
    </row>
    <row r="457" s="11" customFormat="1" spans="1:1">
      <c r="A457" s="198"/>
    </row>
    <row r="458" s="11" customFormat="1" spans="1:1">
      <c r="A458" s="198"/>
    </row>
    <row r="459" s="11" customFormat="1" spans="1:1">
      <c r="A459" s="198"/>
    </row>
    <row r="460" s="11" customFormat="1" spans="1:1">
      <c r="A460" s="198"/>
    </row>
    <row r="461" s="11" customFormat="1" spans="1:1">
      <c r="A461" s="198"/>
    </row>
    <row r="462" s="11" customFormat="1" spans="1:1">
      <c r="A462" s="198"/>
    </row>
    <row r="463" s="11" customFormat="1" spans="1:1">
      <c r="A463" s="198"/>
    </row>
    <row r="464" s="11" customFormat="1" spans="1:1">
      <c r="A464" s="198"/>
    </row>
    <row r="465" s="11" customFormat="1" spans="1:1">
      <c r="A465" s="198"/>
    </row>
    <row r="466" s="11" customFormat="1" spans="1:1">
      <c r="A466" s="198"/>
    </row>
    <row r="467" s="11" customFormat="1" spans="1:1">
      <c r="A467" s="198"/>
    </row>
    <row r="468" s="11" customFormat="1" spans="1:1">
      <c r="A468" s="198"/>
    </row>
    <row r="469" s="11" customFormat="1" spans="1:1">
      <c r="A469" s="198"/>
    </row>
    <row r="470" s="11" customFormat="1" spans="1:1">
      <c r="A470" s="198"/>
    </row>
    <row r="471" s="11" customFormat="1" spans="1:1">
      <c r="A471" s="198"/>
    </row>
    <row r="472" s="11" customFormat="1" spans="1:1">
      <c r="A472" s="198"/>
    </row>
    <row r="473" s="11" customFormat="1" spans="1:1">
      <c r="A473" s="198"/>
    </row>
    <row r="474" s="11" customFormat="1" spans="1:1">
      <c r="A474" s="198"/>
    </row>
    <row r="475" s="11" customFormat="1" spans="1:1">
      <c r="A475" s="198"/>
    </row>
    <row r="476" s="11" customFormat="1" spans="1:1">
      <c r="A476" s="198"/>
    </row>
    <row r="477" s="11" customFormat="1" spans="1:1">
      <c r="A477" s="198"/>
    </row>
    <row r="478" s="11" customFormat="1" spans="1:1">
      <c r="A478" s="198"/>
    </row>
    <row r="479" s="11" customFormat="1" spans="1:1">
      <c r="A479" s="198"/>
    </row>
    <row r="480" s="11" customFormat="1" spans="1:1">
      <c r="A480" s="198"/>
    </row>
    <row r="481" s="11" customFormat="1" spans="1:1">
      <c r="A481" s="198"/>
    </row>
    <row r="482" s="11" customFormat="1" spans="1:1">
      <c r="A482" s="198"/>
    </row>
    <row r="483" s="11" customFormat="1" spans="1:1">
      <c r="A483" s="198"/>
    </row>
    <row r="484" s="11" customFormat="1" spans="1:1">
      <c r="A484" s="198"/>
    </row>
    <row r="485" s="11" customFormat="1" spans="1:1">
      <c r="A485" s="198"/>
    </row>
    <row r="486" s="11" customFormat="1" spans="1:1">
      <c r="A486" s="198"/>
    </row>
    <row r="487" s="11" customFormat="1" spans="1:1">
      <c r="A487" s="198"/>
    </row>
    <row r="488" s="11" customFormat="1" spans="1:1">
      <c r="A488" s="198"/>
    </row>
    <row r="489" s="11" customFormat="1" spans="1:1">
      <c r="A489" s="198"/>
    </row>
    <row r="490" s="11" customFormat="1" spans="1:1">
      <c r="A490" s="198"/>
    </row>
    <row r="491" s="11" customFormat="1" spans="1:1">
      <c r="A491" s="198"/>
    </row>
    <row r="492" s="11" customFormat="1" spans="1:1">
      <c r="A492" s="198"/>
    </row>
    <row r="493" s="11" customFormat="1" spans="1:1">
      <c r="A493" s="198"/>
    </row>
    <row r="494" s="11" customFormat="1" spans="1:1">
      <c r="A494" s="198"/>
    </row>
    <row r="495" s="11" customFormat="1" spans="1:1">
      <c r="A495" s="198"/>
    </row>
    <row r="496" s="11" customFormat="1" spans="1:1">
      <c r="A496" s="198"/>
    </row>
    <row r="497" s="11" customFormat="1" spans="1:1">
      <c r="A497" s="198"/>
    </row>
    <row r="498" s="11" customFormat="1" spans="1:1">
      <c r="A498" s="198"/>
    </row>
    <row r="499" s="11" customFormat="1" spans="1:1">
      <c r="A499" s="198"/>
    </row>
    <row r="500" s="11" customFormat="1" spans="1:1">
      <c r="A500" s="198"/>
    </row>
    <row r="501" s="11" customFormat="1" spans="1:1">
      <c r="A501" s="198"/>
    </row>
    <row r="502" s="11" customFormat="1" spans="1:1">
      <c r="A502" s="198"/>
    </row>
    <row r="503" s="11" customFormat="1" spans="1:1">
      <c r="A503" s="198"/>
    </row>
    <row r="504" s="11" customFormat="1" spans="1:1">
      <c r="A504" s="198"/>
    </row>
    <row r="505" s="11" customFormat="1" spans="1:1">
      <c r="A505" s="198"/>
    </row>
    <row r="506" s="11" customFormat="1" spans="1:1">
      <c r="A506" s="198"/>
    </row>
    <row r="507" s="11" customFormat="1" spans="1:1">
      <c r="A507" s="198"/>
    </row>
    <row r="508" s="11" customFormat="1" spans="1:1">
      <c r="A508" s="198"/>
    </row>
    <row r="509" s="11" customFormat="1" spans="1:1">
      <c r="A509" s="198"/>
    </row>
    <row r="510" s="11" customFormat="1" spans="1:1">
      <c r="A510" s="198"/>
    </row>
    <row r="511" s="11" customFormat="1" spans="1:1">
      <c r="A511" s="198"/>
    </row>
    <row r="512" s="11" customFormat="1" spans="1:1">
      <c r="A512" s="198"/>
    </row>
    <row r="513" s="11" customFormat="1" spans="1:1">
      <c r="A513" s="198"/>
    </row>
    <row r="514" s="11" customFormat="1" spans="1:1">
      <c r="A514" s="198"/>
    </row>
    <row r="515" s="11" customFormat="1" spans="1:1">
      <c r="A515" s="198"/>
    </row>
    <row r="516" s="11" customFormat="1" spans="1:1">
      <c r="A516" s="198"/>
    </row>
    <row r="517" s="11" customFormat="1" spans="1:1">
      <c r="A517" s="198"/>
    </row>
    <row r="518" s="11" customFormat="1" spans="1:1">
      <c r="A518" s="198"/>
    </row>
    <row r="519" s="11" customFormat="1" spans="1:1">
      <c r="A519" s="198"/>
    </row>
    <row r="520" s="11" customFormat="1" spans="1:1">
      <c r="A520" s="198"/>
    </row>
    <row r="521" s="11" customFormat="1" spans="1:1">
      <c r="A521" s="198"/>
    </row>
    <row r="522" s="11" customFormat="1" spans="1:1">
      <c r="A522" s="198"/>
    </row>
    <row r="523" s="11" customFormat="1" spans="1:1">
      <c r="A523" s="198"/>
    </row>
    <row r="524" s="11" customFormat="1" spans="1:1">
      <c r="A524" s="198"/>
    </row>
    <row r="525" s="11" customFormat="1" spans="1:1">
      <c r="A525" s="198"/>
    </row>
    <row r="526" s="11" customFormat="1" spans="1:1">
      <c r="A526" s="198"/>
    </row>
    <row r="527" s="11" customFormat="1" spans="1:1">
      <c r="A527" s="198"/>
    </row>
    <row r="528" s="11" customFormat="1" spans="1:1">
      <c r="A528" s="198"/>
    </row>
    <row r="529" s="11" customFormat="1" spans="1:1">
      <c r="A529" s="198"/>
    </row>
    <row r="530" s="11" customFormat="1" spans="1:1">
      <c r="A530" s="198"/>
    </row>
    <row r="531" s="11" customFormat="1" spans="1:1">
      <c r="A531" s="198"/>
    </row>
    <row r="532" s="11" customFormat="1" spans="1:1">
      <c r="A532" s="198"/>
    </row>
    <row r="533" s="11" customFormat="1" spans="1:1">
      <c r="A533" s="198"/>
    </row>
    <row r="534" s="11" customFormat="1" spans="1:1">
      <c r="A534" s="198"/>
    </row>
    <row r="535" s="11" customFormat="1" spans="1:1">
      <c r="A535" s="198"/>
    </row>
    <row r="536" s="11" customFormat="1" spans="1:1">
      <c r="A536" s="198"/>
    </row>
    <row r="537" s="11" customFormat="1" spans="1:1">
      <c r="A537" s="198"/>
    </row>
    <row r="538" s="11" customFormat="1" spans="1:1">
      <c r="A538" s="198"/>
    </row>
    <row r="539" s="11" customFormat="1" spans="1:1">
      <c r="A539" s="198"/>
    </row>
    <row r="540" s="11" customFormat="1" spans="1:1">
      <c r="A540" s="198"/>
    </row>
    <row r="541" s="11" customFormat="1" spans="1:1">
      <c r="A541" s="198"/>
    </row>
    <row r="542" s="11" customFormat="1" spans="1:1">
      <c r="A542" s="198"/>
    </row>
    <row r="543" s="11" customFormat="1" spans="1:1">
      <c r="A543" s="198"/>
    </row>
    <row r="544" s="11" customFormat="1" spans="1:1">
      <c r="A544" s="198"/>
    </row>
    <row r="545" s="11" customFormat="1" spans="1:1">
      <c r="A545" s="198"/>
    </row>
    <row r="546" s="11" customFormat="1" spans="1:1">
      <c r="A546" s="198"/>
    </row>
    <row r="547" s="11" customFormat="1" spans="1:1">
      <c r="A547" s="198"/>
    </row>
    <row r="548" s="11" customFormat="1" spans="1:1">
      <c r="A548" s="198"/>
    </row>
    <row r="549" s="11" customFormat="1" spans="1:1">
      <c r="A549" s="198"/>
    </row>
    <row r="550" s="11" customFormat="1" spans="1:1">
      <c r="A550" s="198"/>
    </row>
    <row r="551" s="11" customFormat="1" spans="1:1">
      <c r="A551" s="198"/>
    </row>
    <row r="552" s="11" customFormat="1" spans="1:1">
      <c r="A552" s="198"/>
    </row>
    <row r="553" s="11" customFormat="1" spans="1:1">
      <c r="A553" s="198"/>
    </row>
    <row r="554" s="11" customFormat="1" spans="1:1">
      <c r="A554" s="198"/>
    </row>
    <row r="555" s="11" customFormat="1" spans="1:1">
      <c r="A555" s="198"/>
    </row>
    <row r="556" s="11" customFormat="1" spans="1:1">
      <c r="A556" s="198"/>
    </row>
    <row r="557" s="11" customFormat="1" spans="1:1">
      <c r="A557" s="198"/>
    </row>
    <row r="558" s="11" customFormat="1" spans="1:1">
      <c r="A558" s="198"/>
    </row>
    <row r="559" s="11" customFormat="1" spans="1:1">
      <c r="A559" s="198"/>
    </row>
    <row r="560" s="11" customFormat="1" spans="1:1">
      <c r="A560" s="198"/>
    </row>
    <row r="561" s="11" customFormat="1" spans="1:1">
      <c r="A561" s="198"/>
    </row>
    <row r="562" s="11" customFormat="1" spans="1:1">
      <c r="A562" s="198"/>
    </row>
    <row r="563" s="11" customFormat="1" spans="1:1">
      <c r="A563" s="198"/>
    </row>
    <row r="564" s="11" customFormat="1" spans="1:1">
      <c r="A564" s="198"/>
    </row>
    <row r="565" s="11" customFormat="1" spans="1:1">
      <c r="A565" s="198"/>
    </row>
    <row r="566" s="11" customFormat="1" spans="1:1">
      <c r="A566" s="198"/>
    </row>
    <row r="567" s="11" customFormat="1" spans="1:1">
      <c r="A567" s="198"/>
    </row>
    <row r="568" s="11" customFormat="1" spans="1:1">
      <c r="A568" s="198"/>
    </row>
    <row r="569" s="11" customFormat="1" spans="1:1">
      <c r="A569" s="198"/>
    </row>
    <row r="570" s="11" customFormat="1" spans="1:1">
      <c r="A570" s="198"/>
    </row>
    <row r="571" s="11" customFormat="1" spans="1:1">
      <c r="A571" s="198"/>
    </row>
    <row r="572" s="11" customFormat="1" spans="1:1">
      <c r="A572" s="198"/>
    </row>
    <row r="573" s="11" customFormat="1" spans="1:1">
      <c r="A573" s="198"/>
    </row>
    <row r="574" s="11" customFormat="1" spans="1:1">
      <c r="A574" s="198"/>
    </row>
    <row r="575" s="11" customFormat="1" spans="1:1">
      <c r="A575" s="198"/>
    </row>
    <row r="576" s="11" customFormat="1" spans="1:1">
      <c r="A576" s="198"/>
    </row>
    <row r="577" s="11" customFormat="1" spans="1:1">
      <c r="A577" s="198"/>
    </row>
    <row r="578" s="11" customFormat="1" spans="1:1">
      <c r="A578" s="198"/>
    </row>
    <row r="579" s="11" customFormat="1" spans="1:1">
      <c r="A579" s="198"/>
    </row>
    <row r="580" s="11" customFormat="1" spans="1:1">
      <c r="A580" s="198"/>
    </row>
    <row r="581" s="11" customFormat="1" spans="1:1">
      <c r="A581" s="198"/>
    </row>
    <row r="582" s="11" customFormat="1" spans="1:1">
      <c r="A582" s="198"/>
    </row>
    <row r="583" s="11" customFormat="1" spans="1:1">
      <c r="A583" s="198"/>
    </row>
    <row r="584" s="11" customFormat="1" spans="1:1">
      <c r="A584" s="198"/>
    </row>
    <row r="585" s="11" customFormat="1" spans="1:1">
      <c r="A585" s="198"/>
    </row>
    <row r="586" s="11" customFormat="1" spans="1:1">
      <c r="A586" s="198"/>
    </row>
    <row r="587" s="11" customFormat="1" spans="1:1">
      <c r="A587" s="198"/>
    </row>
    <row r="588" s="11" customFormat="1" spans="1:1">
      <c r="A588" s="198"/>
    </row>
    <row r="589" s="11" customFormat="1" spans="1:1">
      <c r="A589" s="198"/>
    </row>
    <row r="590" s="11" customFormat="1" spans="1:1">
      <c r="A590" s="198"/>
    </row>
    <row r="591" s="11" customFormat="1" spans="1:1">
      <c r="A591" s="198"/>
    </row>
    <row r="592" s="11" customFormat="1" spans="1:1">
      <c r="A592" s="198"/>
    </row>
    <row r="593" s="11" customFormat="1" spans="1:1">
      <c r="A593" s="198"/>
    </row>
    <row r="594" s="11" customFormat="1" spans="1:1">
      <c r="A594" s="198"/>
    </row>
    <row r="595" s="11" customFormat="1" spans="1:1">
      <c r="A595" s="198"/>
    </row>
    <row r="596" s="11" customFormat="1" spans="1:1">
      <c r="A596" s="198"/>
    </row>
    <row r="597" s="11" customFormat="1" spans="1:1">
      <c r="A597" s="198"/>
    </row>
    <row r="598" s="11" customFormat="1" spans="1:1">
      <c r="A598" s="198"/>
    </row>
    <row r="599" s="11" customFormat="1" spans="1:1">
      <c r="A599" s="198"/>
    </row>
    <row r="600" s="11" customFormat="1" spans="1:1">
      <c r="A600" s="198"/>
    </row>
    <row r="601" s="11" customFormat="1" spans="1:1">
      <c r="A601" s="198"/>
    </row>
    <row r="602" s="11" customFormat="1" spans="1:1">
      <c r="A602" s="198"/>
    </row>
    <row r="603" s="11" customFormat="1" spans="1:1">
      <c r="A603" s="198"/>
    </row>
    <row r="604" s="11" customFormat="1" spans="1:1">
      <c r="A604" s="198"/>
    </row>
    <row r="605" s="11" customFormat="1" spans="1:1">
      <c r="A605" s="198"/>
    </row>
    <row r="606" s="11" customFormat="1" spans="1:1">
      <c r="A606" s="198"/>
    </row>
    <row r="607" s="11" customFormat="1" spans="1:1">
      <c r="A607" s="198"/>
    </row>
    <row r="608" s="11" customFormat="1" spans="1:1">
      <c r="A608" s="198"/>
    </row>
    <row r="609" s="11" customFormat="1" spans="1:1">
      <c r="A609" s="198"/>
    </row>
    <row r="610" s="11" customFormat="1" spans="1:1">
      <c r="A610" s="198"/>
    </row>
    <row r="611" s="11" customFormat="1" spans="1:1">
      <c r="A611" s="198"/>
    </row>
    <row r="612" s="11" customFormat="1" spans="1:1">
      <c r="A612" s="198"/>
    </row>
    <row r="613" s="11" customFormat="1" spans="1:1">
      <c r="A613" s="198"/>
    </row>
    <row r="614" s="11" customFormat="1" spans="1:1">
      <c r="A614" s="198"/>
    </row>
    <row r="615" s="11" customFormat="1" spans="1:1">
      <c r="A615" s="198"/>
    </row>
    <row r="616" s="11" customFormat="1" spans="1:1">
      <c r="A616" s="198"/>
    </row>
    <row r="617" s="11" customFormat="1" spans="1:1">
      <c r="A617" s="198"/>
    </row>
    <row r="618" s="11" customFormat="1" spans="1:1">
      <c r="A618" s="198"/>
    </row>
    <row r="619" s="11" customFormat="1" spans="1:1">
      <c r="A619" s="198"/>
    </row>
    <row r="620" s="11" customFormat="1" spans="1:1">
      <c r="A620" s="198"/>
    </row>
    <row r="621" s="11" customFormat="1" spans="1:1">
      <c r="A621" s="198"/>
    </row>
    <row r="622" s="11" customFormat="1" spans="1:1">
      <c r="A622" s="198"/>
    </row>
    <row r="623" s="11" customFormat="1" spans="1:1">
      <c r="A623" s="198"/>
    </row>
    <row r="624" s="11" customFormat="1" spans="1:1">
      <c r="A624" s="198"/>
    </row>
    <row r="625" s="11" customFormat="1" spans="1:1">
      <c r="A625" s="198"/>
    </row>
    <row r="626" s="11" customFormat="1" spans="1:1">
      <c r="A626" s="198"/>
    </row>
    <row r="627" s="11" customFormat="1" spans="1:1">
      <c r="A627" s="198"/>
    </row>
    <row r="628" s="11" customFormat="1" spans="1:1">
      <c r="A628" s="198"/>
    </row>
    <row r="629" s="11" customFormat="1" spans="1:1">
      <c r="A629" s="198"/>
    </row>
    <row r="630" s="11" customFormat="1" spans="1:1">
      <c r="A630" s="198"/>
    </row>
    <row r="631" s="11" customFormat="1" spans="1:1">
      <c r="A631" s="198"/>
    </row>
    <row r="632" s="11" customFormat="1" spans="1:1">
      <c r="A632" s="198"/>
    </row>
    <row r="633" s="11" customFormat="1" spans="1:1">
      <c r="A633" s="198"/>
    </row>
    <row r="634" s="11" customFormat="1" spans="1:1">
      <c r="A634" s="198"/>
    </row>
    <row r="635" s="11" customFormat="1" spans="1:1">
      <c r="A635" s="198"/>
    </row>
    <row r="636" s="11" customFormat="1" spans="1:1">
      <c r="A636" s="198"/>
    </row>
    <row r="637" s="11" customFormat="1" spans="1:1">
      <c r="A637" s="198"/>
    </row>
    <row r="638" s="11" customFormat="1" spans="1:1">
      <c r="A638" s="198"/>
    </row>
    <row r="639" s="11" customFormat="1" spans="1:1">
      <c r="A639" s="198"/>
    </row>
    <row r="640" s="11" customFormat="1" spans="1:1">
      <c r="A640" s="198"/>
    </row>
    <row r="641" s="11" customFormat="1" spans="1:1">
      <c r="A641" s="198"/>
    </row>
    <row r="642" s="11" customFormat="1" spans="1:1">
      <c r="A642" s="198"/>
    </row>
    <row r="643" s="11" customFormat="1" spans="1:1">
      <c r="A643" s="198"/>
    </row>
    <row r="644" s="11" customFormat="1" spans="1:1">
      <c r="A644" s="198"/>
    </row>
    <row r="645" s="11" customFormat="1" spans="1:1">
      <c r="A645" s="198"/>
    </row>
    <row r="646" s="11" customFormat="1" spans="1:1">
      <c r="A646" s="198"/>
    </row>
    <row r="647" s="11" customFormat="1" spans="1:1">
      <c r="A647" s="198"/>
    </row>
    <row r="648" s="11" customFormat="1" spans="1:1">
      <c r="A648" s="198"/>
    </row>
    <row r="649" s="11" customFormat="1" spans="1:1">
      <c r="A649" s="198"/>
    </row>
    <row r="650" s="11" customFormat="1" spans="1:1">
      <c r="A650" s="198"/>
    </row>
    <row r="651" s="11" customFormat="1" spans="1:1">
      <c r="A651" s="198"/>
    </row>
    <row r="652" s="11" customFormat="1" spans="1:1">
      <c r="A652" s="198"/>
    </row>
    <row r="653" s="11" customFormat="1" spans="1:1">
      <c r="A653" s="198"/>
    </row>
    <row r="654" s="11" customFormat="1" spans="1:1">
      <c r="A654" s="198"/>
    </row>
    <row r="655" s="11" customFormat="1" spans="1:1">
      <c r="A655" s="198"/>
    </row>
    <row r="656" s="11" customFormat="1" spans="1:1">
      <c r="A656" s="198"/>
    </row>
    <row r="657" s="11" customFormat="1" spans="1:1">
      <c r="A657" s="198"/>
    </row>
    <row r="658" s="11" customFormat="1" spans="1:1">
      <c r="A658" s="198"/>
    </row>
    <row r="659" s="11" customFormat="1" spans="1:1">
      <c r="A659" s="198"/>
    </row>
    <row r="660" s="11" customFormat="1" spans="1:1">
      <c r="A660" s="198"/>
    </row>
    <row r="661" s="11" customFormat="1" spans="1:1">
      <c r="A661" s="198"/>
    </row>
    <row r="662" s="11" customFormat="1" spans="1:1">
      <c r="A662" s="198"/>
    </row>
    <row r="663" s="11" customFormat="1" spans="1:1">
      <c r="A663" s="198"/>
    </row>
    <row r="664" s="11" customFormat="1" spans="1:1">
      <c r="A664" s="198"/>
    </row>
    <row r="665" s="11" customFormat="1" spans="1:1">
      <c r="A665" s="198"/>
    </row>
    <row r="666" s="11" customFormat="1" spans="1:1">
      <c r="A666" s="198"/>
    </row>
    <row r="667" s="11" customFormat="1" spans="1:1">
      <c r="A667" s="198"/>
    </row>
    <row r="668" s="11" customFormat="1" spans="1:1">
      <c r="A668" s="198"/>
    </row>
    <row r="669" s="11" customFormat="1" spans="1:1">
      <c r="A669" s="198"/>
    </row>
    <row r="670" s="11" customFormat="1" spans="1:1">
      <c r="A670" s="198"/>
    </row>
    <row r="671" s="11" customFormat="1" spans="1:1">
      <c r="A671" s="198"/>
    </row>
    <row r="672" s="11" customFormat="1" spans="1:1">
      <c r="A672" s="198"/>
    </row>
    <row r="673" s="11" customFormat="1" spans="1:1">
      <c r="A673" s="198"/>
    </row>
    <row r="674" s="11" customFormat="1" spans="1:1">
      <c r="A674" s="198"/>
    </row>
    <row r="675" s="11" customFormat="1" spans="1:1">
      <c r="A675" s="198"/>
    </row>
    <row r="676" s="11" customFormat="1" spans="1:1">
      <c r="A676" s="198"/>
    </row>
    <row r="677" s="11" customFormat="1" spans="1:1">
      <c r="A677" s="198"/>
    </row>
    <row r="678" s="11" customFormat="1" spans="1:1">
      <c r="A678" s="198"/>
    </row>
    <row r="679" s="11" customFormat="1" spans="1:1">
      <c r="A679" s="198"/>
    </row>
    <row r="680" s="11" customFormat="1" spans="1:1">
      <c r="A680" s="198"/>
    </row>
    <row r="681" s="11" customFormat="1" spans="1:1">
      <c r="A681" s="198"/>
    </row>
    <row r="682" s="11" customFormat="1" spans="1:1">
      <c r="A682" s="198"/>
    </row>
    <row r="683" s="11" customFormat="1" spans="1:1">
      <c r="A683" s="198"/>
    </row>
    <row r="684" s="11" customFormat="1" spans="1:1">
      <c r="A684" s="198"/>
    </row>
    <row r="685" s="11" customFormat="1" spans="1:1">
      <c r="A685" s="198"/>
    </row>
    <row r="686" s="11" customFormat="1" spans="1:1">
      <c r="A686" s="198"/>
    </row>
    <row r="687" s="11" customFormat="1" spans="1:1">
      <c r="A687" s="198"/>
    </row>
    <row r="688" s="11" customFormat="1" spans="1:1">
      <c r="A688" s="198"/>
    </row>
    <row r="689" s="11" customFormat="1" spans="1:1">
      <c r="A689" s="198"/>
    </row>
    <row r="690" s="11" customFormat="1" spans="1:1">
      <c r="A690" s="198"/>
    </row>
    <row r="691" s="11" customFormat="1" spans="1:1">
      <c r="A691" s="198"/>
    </row>
    <row r="692" s="11" customFormat="1" spans="1:1">
      <c r="A692" s="198"/>
    </row>
    <row r="693" s="11" customFormat="1" spans="1:1">
      <c r="A693" s="198"/>
    </row>
    <row r="694" s="11" customFormat="1" spans="1:1">
      <c r="A694" s="198"/>
    </row>
    <row r="695" s="11" customFormat="1" spans="1:1">
      <c r="A695" s="198"/>
    </row>
    <row r="696" s="11" customFormat="1" spans="1:1">
      <c r="A696" s="198"/>
    </row>
    <row r="697" s="11" customFormat="1" spans="1:1">
      <c r="A697" s="198"/>
    </row>
    <row r="698" s="11" customFormat="1" spans="1:1">
      <c r="A698" s="198"/>
    </row>
    <row r="699" s="11" customFormat="1" spans="1:1">
      <c r="A699" s="198"/>
    </row>
    <row r="700" s="11" customFormat="1" spans="1:1">
      <c r="A700" s="198"/>
    </row>
    <row r="701" s="11" customFormat="1" spans="1:1">
      <c r="A701" s="198"/>
    </row>
    <row r="702" s="11" customFormat="1" spans="1:1">
      <c r="A702" s="198"/>
    </row>
    <row r="703" s="11" customFormat="1" spans="1:1">
      <c r="A703" s="198"/>
    </row>
    <row r="704" s="11" customFormat="1" spans="1:1">
      <c r="A704" s="198"/>
    </row>
    <row r="705" s="11" customFormat="1" spans="1:1">
      <c r="A705" s="198"/>
    </row>
    <row r="706" s="11" customFormat="1" spans="1:1">
      <c r="A706" s="198"/>
    </row>
    <row r="707" s="11" customFormat="1" spans="1:1">
      <c r="A707" s="198"/>
    </row>
    <row r="708" s="11" customFormat="1" spans="1:1">
      <c r="A708" s="198"/>
    </row>
    <row r="709" s="11" customFormat="1" spans="1:1">
      <c r="A709" s="198"/>
    </row>
    <row r="710" s="11" customFormat="1" spans="1:1">
      <c r="A710" s="198"/>
    </row>
    <row r="711" s="11" customFormat="1" spans="1:1">
      <c r="A711" s="198"/>
    </row>
    <row r="712" s="11" customFormat="1" spans="1:1">
      <c r="A712" s="198"/>
    </row>
    <row r="713" s="11" customFormat="1" spans="1:1">
      <c r="A713" s="198"/>
    </row>
    <row r="714" s="11" customFormat="1" spans="1:1">
      <c r="A714" s="198"/>
    </row>
    <row r="715" s="11" customFormat="1" spans="1:1">
      <c r="A715" s="198"/>
    </row>
    <row r="716" s="11" customFormat="1" spans="1:1">
      <c r="A716" s="198"/>
    </row>
    <row r="717" s="11" customFormat="1" spans="1:1">
      <c r="A717" s="198"/>
    </row>
    <row r="718" s="11" customFormat="1" spans="1:1">
      <c r="A718" s="198"/>
    </row>
    <row r="719" s="11" customFormat="1" spans="1:1">
      <c r="A719" s="198"/>
    </row>
    <row r="720" spans="1:2">
      <c r="A720" s="198"/>
      <c r="B720" s="11"/>
    </row>
    <row r="721" spans="1:45">
      <c r="A721" s="198">
        <v>42581.9583333333</v>
      </c>
      <c r="B721" s="11">
        <v>31</v>
      </c>
      <c r="C721" s="11" t="s">
        <v>124</v>
      </c>
      <c r="D721" s="11" t="s">
        <v>125</v>
      </c>
      <c r="E721" s="11" t="s">
        <v>26</v>
      </c>
      <c r="F721" s="11" t="s">
        <v>126</v>
      </c>
      <c r="G721" s="11" t="s">
        <v>127</v>
      </c>
      <c r="H721" s="11">
        <v>5.77</v>
      </c>
      <c r="I721" s="11">
        <v>6.59</v>
      </c>
      <c r="J721" s="11">
        <v>2.14</v>
      </c>
      <c r="K721" s="11">
        <v>750</v>
      </c>
      <c r="L721" s="11">
        <v>712</v>
      </c>
      <c r="M721" s="11">
        <v>16.61</v>
      </c>
      <c r="N721" s="11">
        <v>299.55</v>
      </c>
      <c r="O721" s="11">
        <v>22.84</v>
      </c>
      <c r="P721" s="11">
        <v>282.42</v>
      </c>
      <c r="Q721" s="11">
        <v>22.94</v>
      </c>
      <c r="R721" s="11">
        <v>1073.24</v>
      </c>
      <c r="S721" s="11">
        <v>-44.01</v>
      </c>
      <c r="T721" s="11">
        <v>83.9</v>
      </c>
      <c r="U721" s="11">
        <v>-14.2</v>
      </c>
      <c r="V721" s="11">
        <v>109.6</v>
      </c>
      <c r="W721" s="11">
        <v>-13.7</v>
      </c>
      <c r="X721" s="11">
        <v>1.46</v>
      </c>
      <c r="Y721" s="11">
        <v>792.6</v>
      </c>
      <c r="Z721" s="11">
        <v>4214</v>
      </c>
      <c r="AA721" s="11">
        <v>81.95</v>
      </c>
      <c r="AB721" s="11">
        <v>22.5</v>
      </c>
      <c r="AC721" s="11">
        <v>9.9</v>
      </c>
      <c r="AD721" s="11">
        <v>3.2</v>
      </c>
      <c r="AE721" s="11">
        <v>4.95</v>
      </c>
      <c r="AF721" s="11">
        <v>1.98</v>
      </c>
      <c r="AG721" s="11">
        <v>2.97</v>
      </c>
      <c r="AH721" s="11">
        <v>10.76</v>
      </c>
      <c r="AI721" s="11">
        <v>4.13</v>
      </c>
      <c r="AJ721" s="11">
        <v>17.28</v>
      </c>
      <c r="AK721" s="11">
        <v>0</v>
      </c>
      <c r="AL721" s="11">
        <v>56.7</v>
      </c>
      <c r="AM721" s="11">
        <v>1.8</v>
      </c>
      <c r="AN721" s="11">
        <v>0</v>
      </c>
      <c r="AO721" s="11">
        <v>0</v>
      </c>
      <c r="AP721" s="11">
        <v>0</v>
      </c>
      <c r="AQ721" s="11">
        <v>0</v>
      </c>
      <c r="AS721" s="11" t="s">
        <v>128</v>
      </c>
    </row>
    <row r="722" spans="1:2">
      <c r="A722" s="198"/>
      <c r="B722" s="11"/>
    </row>
    <row r="723" spans="1:2">
      <c r="A723" s="198"/>
      <c r="B723" s="11"/>
    </row>
    <row r="724" spans="1:2">
      <c r="A724" s="198"/>
      <c r="B724" s="11"/>
    </row>
    <row r="725" spans="1:2">
      <c r="A725" s="198"/>
      <c r="B725" s="11"/>
    </row>
    <row r="726" spans="1:2">
      <c r="A726" s="198"/>
      <c r="B726" s="11"/>
    </row>
    <row r="727" spans="1:2">
      <c r="A727" s="198"/>
      <c r="B727" s="11"/>
    </row>
    <row r="728" spans="1:2">
      <c r="A728" s="198"/>
      <c r="B728" s="11"/>
    </row>
    <row r="729" spans="1:2">
      <c r="A729" s="198"/>
      <c r="B729" s="11"/>
    </row>
    <row r="730" spans="1:2">
      <c r="A730" s="198"/>
      <c r="B730" s="11"/>
    </row>
    <row r="731" spans="1:2">
      <c r="A731" s="198"/>
      <c r="B731" s="11"/>
    </row>
    <row r="732" spans="1:2">
      <c r="A732" s="198"/>
      <c r="B732" s="11"/>
    </row>
    <row r="733" spans="1:2">
      <c r="A733" s="198"/>
      <c r="B733" s="11"/>
    </row>
    <row r="734" spans="1:2">
      <c r="A734" s="198"/>
      <c r="B734" s="11"/>
    </row>
    <row r="735" spans="1:2">
      <c r="A735" s="198"/>
      <c r="B735" s="11"/>
    </row>
    <row r="736" s="11" customFormat="1" spans="1:1">
      <c r="A736" s="198"/>
    </row>
    <row r="737" s="11" customFormat="1" spans="1:1">
      <c r="A737" s="198"/>
    </row>
    <row r="738" s="11" customFormat="1" spans="1:1">
      <c r="A738" s="198"/>
    </row>
    <row r="739" s="11" customFormat="1" spans="1:1">
      <c r="A739" s="198"/>
    </row>
    <row r="740" s="11" customFormat="1" spans="1:1">
      <c r="A740" s="198"/>
    </row>
    <row r="741" s="11" customFormat="1" spans="1:1">
      <c r="A741" s="198"/>
    </row>
    <row r="742" s="11" customFormat="1" spans="1:1">
      <c r="A742" s="198"/>
    </row>
    <row r="743" s="11" customFormat="1" spans="1:1">
      <c r="A743" s="198"/>
    </row>
    <row r="744" s="11" customFormat="1" spans="1:1">
      <c r="A744" s="198"/>
    </row>
    <row r="745" s="11" customFormat="1" spans="1:1">
      <c r="A745" s="198"/>
    </row>
  </sheetData>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MC SYSTEM</Company>
  <Application>Microsoft Excel</Application>
  <HeadingPairs>
    <vt:vector size="2" baseType="variant">
      <vt:variant>
        <vt:lpstr>工作表</vt:lpstr>
      </vt:variant>
      <vt:variant>
        <vt:i4>15</vt:i4>
      </vt:variant>
    </vt:vector>
  </HeadingPairs>
  <TitlesOfParts>
    <vt:vector size="15" baseType="lpstr">
      <vt:lpstr>主抽数据</vt:lpstr>
      <vt:lpstr>_zhuchou5_month_day</vt:lpstr>
      <vt:lpstr>_zhuchou6_month_day</vt:lpstr>
      <vt:lpstr>错峰用电</vt:lpstr>
      <vt:lpstr>_cuofeng5_month_day</vt:lpstr>
      <vt:lpstr>_cuofeng6_month_day</vt:lpstr>
      <vt:lpstr>烧结分厂</vt:lpstr>
      <vt:lpstr>5烧主抽电耗</vt:lpstr>
      <vt:lpstr>_5shaozhuchou_month_day</vt:lpstr>
      <vt:lpstr>6烧主抽电耗</vt:lpstr>
      <vt:lpstr>_6shaozhuchou_month_day</vt:lpstr>
      <vt:lpstr>日报</vt:lpstr>
      <vt:lpstr>查询与汇总</vt:lpstr>
      <vt:lpstr>项目介绍</vt:lpstr>
      <vt:lpstr>_metadata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表格</dc:subject>
  <dc:creator>Administrator</dc:creator>
  <cp:lastModifiedBy>cj</cp:lastModifiedBy>
  <cp:revision>1</cp:revision>
  <dcterms:created xsi:type="dcterms:W3CDTF">2012-07-17T02:02:00Z</dcterms:created>
  <cp:lastPrinted>2014-10-09T07:42:00Z</cp:lastPrinted>
  <dcterms:modified xsi:type="dcterms:W3CDTF">2018-12-20T02:15:52Z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2052-11.1.0.8205</vt:lpwstr>
  </property>
</Properties>
</file>