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各站间隔表" sheetId="1" state="hidden" r:id="rId1"/>
    <sheet name="JPLMAIN" sheetId="2" r:id="rId2"/>
    <sheet name="_jpl_day_all" sheetId="5" r:id="rId3"/>
    <sheet name="_metadata" sheetId="6" r:id="rId4"/>
  </sheets>
  <definedNames>
    <definedName name="_xlnm._FilterDatabase" localSheetId="2" hidden="1">_jpl_day_all!$E$1:$E$14</definedName>
  </definedNames>
  <calcPr calcId="144525"/>
</workbook>
</file>

<file path=xl/sharedStrings.xml><?xml version="1.0" encoding="utf-8"?>
<sst xmlns="http://schemas.openxmlformats.org/spreadsheetml/2006/main" count="460" uniqueCount="212">
  <si>
    <t>柏山站</t>
  </si>
  <si>
    <t>界牌岭站</t>
  </si>
  <si>
    <t>松山站</t>
  </si>
  <si>
    <t>高炉站</t>
  </si>
  <si>
    <t>二电站</t>
  </si>
  <si>
    <t>220kV</t>
  </si>
  <si>
    <t>界柏线2757</t>
  </si>
  <si>
    <t>缺少所有数据</t>
  </si>
  <si>
    <t>曲界甲2484</t>
  </si>
  <si>
    <t>数据完整</t>
  </si>
  <si>
    <t>界松甲1376</t>
  </si>
  <si>
    <t>110kV</t>
  </si>
  <si>
    <t>界高甲1350</t>
  </si>
  <si>
    <t>35kV</t>
  </si>
  <si>
    <t>#1配变高侧301</t>
  </si>
  <si>
    <t>马柏线2727</t>
  </si>
  <si>
    <t>曲界乙2605</t>
  </si>
  <si>
    <t>界松乙1377</t>
  </si>
  <si>
    <t>界高乙1351</t>
  </si>
  <si>
    <t>#2配变高侧302</t>
  </si>
  <si>
    <t>#1主变高侧2201</t>
  </si>
  <si>
    <t>#1主变高侧1101</t>
  </si>
  <si>
    <t>#3主变高侧303</t>
  </si>
  <si>
    <t>缺少输出有功</t>
  </si>
  <si>
    <t>#2主变高侧2202</t>
  </si>
  <si>
    <t>#2主变高侧1102</t>
  </si>
  <si>
    <t>#4主变高侧304</t>
  </si>
  <si>
    <t>#1主变低侧301</t>
  </si>
  <si>
    <t>10kV</t>
  </si>
  <si>
    <t>#1主变低侧501</t>
  </si>
  <si>
    <t>#1主变中侧301</t>
  </si>
  <si>
    <t>4F4柏山站1</t>
  </si>
  <si>
    <t>#2主变低侧302</t>
  </si>
  <si>
    <t>#3主变高侧2203</t>
  </si>
  <si>
    <t>#2主变低侧502</t>
  </si>
  <si>
    <t>#2主变中侧302</t>
  </si>
  <si>
    <t>4F10柏山站2</t>
  </si>
  <si>
    <t>4F1 6号高炉I</t>
  </si>
  <si>
    <t>缺少输出有功电度</t>
  </si>
  <si>
    <t>#1主变中侧1101</t>
  </si>
  <si>
    <t>5S102 22MVA新制氧一期</t>
  </si>
  <si>
    <t>3G1二站联络线1</t>
  </si>
  <si>
    <t>3G1高炉站1</t>
  </si>
  <si>
    <t>4F2宽板厂I</t>
  </si>
  <si>
    <t>#2主变中侧1102</t>
  </si>
  <si>
    <t>5S103 22MVA合金钢中棒</t>
  </si>
  <si>
    <t>3G2二站联络线2</t>
  </si>
  <si>
    <t>3G2高炉站2</t>
  </si>
  <si>
    <t>4F3三钢厂I</t>
  </si>
  <si>
    <t>#3主变中侧1103</t>
  </si>
  <si>
    <t>5S104 22MVA优质大棒</t>
  </si>
  <si>
    <t>3G3烧结电源</t>
  </si>
  <si>
    <t>#1配变低侧501</t>
  </si>
  <si>
    <t>4F4二电站I</t>
  </si>
  <si>
    <t>5S201 30MVA新制氧一期</t>
  </si>
  <si>
    <t>3G4烧结发电机</t>
  </si>
  <si>
    <t>#2配变低侧502</t>
  </si>
  <si>
    <t>4F5一高线I</t>
  </si>
  <si>
    <t>5S203 22MVA合金钢中棒</t>
  </si>
  <si>
    <t>1Q1 7#高炉I段</t>
  </si>
  <si>
    <t>4F6新一刚I</t>
  </si>
  <si>
    <t>界板甲1357</t>
  </si>
  <si>
    <t>5S204 22MVA优质大棒</t>
  </si>
  <si>
    <t>1Q2 7#高炉II段</t>
  </si>
  <si>
    <t>4F7 6号高炉II</t>
  </si>
  <si>
    <t>界板乙1358</t>
  </si>
  <si>
    <t>5S207大制氧调压站变压器</t>
  </si>
  <si>
    <t>5G1 8号高炉鼓风机</t>
  </si>
  <si>
    <t>1Q3 5#烧结I段</t>
  </si>
  <si>
    <t>4F8宽板厂II</t>
  </si>
  <si>
    <t>界炼甲1359</t>
  </si>
  <si>
    <t>101Z #1站用变</t>
  </si>
  <si>
    <t>5G2 #2站用变</t>
  </si>
  <si>
    <t>1Q4 5#烧结II段</t>
  </si>
  <si>
    <t>4F9三钢厂II</t>
  </si>
  <si>
    <t>界炼乙1360</t>
  </si>
  <si>
    <t>201Z #2站用变</t>
  </si>
  <si>
    <t>5G3废水处理厂</t>
  </si>
  <si>
    <t>1Q5 站用I段</t>
  </si>
  <si>
    <t>4F10二电站II</t>
  </si>
  <si>
    <t>101J #1接地变</t>
  </si>
  <si>
    <t>5G4 8号高炉鼓风机</t>
  </si>
  <si>
    <t>1Q7四空压I段</t>
  </si>
  <si>
    <t>4F11一高线II</t>
  </si>
  <si>
    <t>201J #2接地变</t>
  </si>
  <si>
    <t>5G5原料</t>
  </si>
  <si>
    <t>1Q8 四空压II段</t>
  </si>
  <si>
    <t>4F12新一刚II</t>
  </si>
  <si>
    <t>5Z101二高线I</t>
  </si>
  <si>
    <t>5G6废水处理厂</t>
  </si>
  <si>
    <t>1Q9 7#TRT</t>
  </si>
  <si>
    <t>5Z102韶普二期I</t>
  </si>
  <si>
    <t>5G7 8号高炉</t>
  </si>
  <si>
    <t>1Q11 6#烧结I段</t>
  </si>
  <si>
    <t>5Z103韶普一期I</t>
  </si>
  <si>
    <t>5G8原料</t>
  </si>
  <si>
    <t>1Q12 6#烧结II段</t>
  </si>
  <si>
    <t>5Z104棒三线I</t>
  </si>
  <si>
    <t>5G9 8号高炉TRT</t>
  </si>
  <si>
    <t>5Z106麦尔兹窑I</t>
  </si>
  <si>
    <t>5G10 8号高炉</t>
  </si>
  <si>
    <t>5Z203嘉羊三期</t>
  </si>
  <si>
    <t>5G11干熄焦</t>
  </si>
  <si>
    <t>5Z301二高线II</t>
  </si>
  <si>
    <t>5G12干熄焦</t>
  </si>
  <si>
    <t>5Z302华欣公司II</t>
  </si>
  <si>
    <t>5G13新一空压</t>
  </si>
  <si>
    <t>5Z303麦尔兹窑II</t>
  </si>
  <si>
    <t>5G14 4#煤气柜</t>
  </si>
  <si>
    <t>5Z306韶普一期II</t>
  </si>
  <si>
    <t>5G15 4#煤气柜</t>
  </si>
  <si>
    <t>5Z307韶普二期II</t>
  </si>
  <si>
    <t>5G16 2#接地变</t>
  </si>
  <si>
    <t>5Z308棒三线II</t>
  </si>
  <si>
    <t>5G17 #1站用变</t>
  </si>
  <si>
    <t>5G18 一空压</t>
  </si>
  <si>
    <t>301J #3接地变</t>
  </si>
  <si>
    <t xml:space="preserve">                     韶钢    界牌岭  站运行日志                   </t>
  </si>
  <si>
    <t>曲界甲线</t>
  </si>
  <si>
    <t xml:space="preserve">      内 容    分 项</t>
  </si>
  <si>
    <t>底 数</t>
  </si>
  <si>
    <t>实 抄</t>
  </si>
  <si>
    <t xml:space="preserve"> 曲界乙线</t>
  </si>
  <si>
    <t>0时 P1</t>
  </si>
  <si>
    <t>0时 P2</t>
  </si>
  <si>
    <t>0时 Q3</t>
  </si>
  <si>
    <t>0时 Q4</t>
  </si>
  <si>
    <t>界柏线</t>
  </si>
  <si>
    <r>
      <rPr>
        <sz val="11"/>
        <color theme="1"/>
        <rFont val="等线"/>
        <charset val="134"/>
        <scheme val="minor"/>
      </rPr>
      <t xml:space="preserve"> </t>
    </r>
    <r>
      <rPr>
        <u/>
        <sz val="11"/>
        <color theme="1"/>
        <rFont val="等线"/>
        <charset val="134"/>
        <scheme val="minor"/>
      </rPr>
      <t xml:space="preserve">         </t>
    </r>
    <r>
      <rPr>
        <sz val="11"/>
        <color theme="1"/>
        <rFont val="等线"/>
        <charset val="134"/>
        <scheme val="minor"/>
      </rPr>
      <t>线</t>
    </r>
  </si>
  <si>
    <t xml:space="preserve">           kWh</t>
  </si>
  <si>
    <t xml:space="preserve"> COS∮=</t>
  </si>
  <si>
    <t>最大负荷</t>
  </si>
  <si>
    <t>平均负荷</t>
  </si>
  <si>
    <t>负 荷 率</t>
  </si>
  <si>
    <t>总 受 电 量</t>
  </si>
  <si>
    <r>
      <rPr>
        <sz val="11"/>
        <color theme="1"/>
        <rFont val="等线"/>
        <charset val="134"/>
        <scheme val="minor"/>
      </rPr>
      <t xml:space="preserve"> #</t>
    </r>
    <r>
      <rPr>
        <u/>
        <sz val="11"/>
        <color theme="1"/>
        <rFont val="等线"/>
        <charset val="134"/>
        <scheme val="minor"/>
      </rPr>
      <t xml:space="preserve">  1 </t>
    </r>
    <r>
      <rPr>
        <sz val="11"/>
        <color theme="1"/>
        <rFont val="等线"/>
        <charset val="134"/>
        <scheme val="minor"/>
      </rPr>
      <t>主变</t>
    </r>
  </si>
  <si>
    <r>
      <rPr>
        <u/>
        <sz val="11"/>
        <color theme="1"/>
        <rFont val="等线"/>
        <charset val="134"/>
        <scheme val="minor"/>
      </rPr>
      <t xml:space="preserve"> 1101正</t>
    </r>
    <r>
      <rPr>
        <sz val="11"/>
        <color theme="1"/>
        <rFont val="等线"/>
        <charset val="134"/>
        <scheme val="minor"/>
      </rPr>
      <t>总柜</t>
    </r>
  </si>
  <si>
    <r>
      <rPr>
        <sz val="11"/>
        <color theme="1"/>
        <rFont val="等线"/>
        <charset val="134"/>
        <scheme val="minor"/>
      </rPr>
      <t xml:space="preserve"> #</t>
    </r>
    <r>
      <rPr>
        <u/>
        <sz val="11"/>
        <color theme="1"/>
        <rFont val="等线"/>
        <charset val="134"/>
        <scheme val="minor"/>
      </rPr>
      <t xml:space="preserve">  2  </t>
    </r>
    <r>
      <rPr>
        <sz val="11"/>
        <color theme="1"/>
        <rFont val="等线"/>
        <charset val="134"/>
        <scheme val="minor"/>
      </rPr>
      <t>主变</t>
    </r>
  </si>
  <si>
    <r>
      <rPr>
        <u/>
        <sz val="11"/>
        <color theme="1"/>
        <rFont val="等线"/>
        <charset val="134"/>
        <scheme val="minor"/>
      </rPr>
      <t xml:space="preserve"> 1102正</t>
    </r>
    <r>
      <rPr>
        <sz val="11"/>
        <color theme="1"/>
        <rFont val="等线"/>
        <charset val="134"/>
        <scheme val="minor"/>
      </rPr>
      <t>总柜</t>
    </r>
  </si>
  <si>
    <r>
      <rPr>
        <u/>
        <sz val="11"/>
        <color theme="1"/>
        <rFont val="等线"/>
        <charset val="134"/>
        <scheme val="minor"/>
      </rPr>
      <t xml:space="preserve"> 1101反</t>
    </r>
    <r>
      <rPr>
        <sz val="11"/>
        <color theme="1"/>
        <rFont val="等线"/>
        <charset val="134"/>
        <scheme val="minor"/>
      </rPr>
      <t>总柜</t>
    </r>
  </si>
  <si>
    <r>
      <rPr>
        <u/>
        <sz val="11"/>
        <color theme="1"/>
        <rFont val="等线"/>
        <charset val="134"/>
        <scheme val="minor"/>
      </rPr>
      <t xml:space="preserve"> 1102反</t>
    </r>
    <r>
      <rPr>
        <sz val="11"/>
        <color theme="1"/>
        <rFont val="等线"/>
        <charset val="134"/>
        <scheme val="minor"/>
      </rPr>
      <t>总柜</t>
    </r>
  </si>
  <si>
    <r>
      <rPr>
        <u/>
        <sz val="11"/>
        <color theme="1"/>
        <rFont val="等线"/>
        <charset val="134"/>
        <scheme val="minor"/>
      </rPr>
      <t xml:space="preserve"> 501反</t>
    </r>
    <r>
      <rPr>
        <sz val="11"/>
        <color theme="1"/>
        <rFont val="等线"/>
        <charset val="134"/>
        <scheme val="minor"/>
      </rPr>
      <t>总柜</t>
    </r>
  </si>
  <si>
    <r>
      <rPr>
        <u/>
        <sz val="11"/>
        <color theme="1"/>
        <rFont val="等线"/>
        <charset val="134"/>
        <scheme val="minor"/>
      </rPr>
      <t xml:space="preserve"> 502反</t>
    </r>
    <r>
      <rPr>
        <sz val="11"/>
        <color theme="1"/>
        <rFont val="等线"/>
        <charset val="134"/>
        <scheme val="minor"/>
      </rPr>
      <t>总柜</t>
    </r>
  </si>
  <si>
    <r>
      <rPr>
        <u/>
        <sz val="11"/>
        <color theme="1"/>
        <rFont val="等线"/>
        <charset val="134"/>
        <scheme val="minor"/>
      </rPr>
      <t xml:space="preserve">   曲界甲   </t>
    </r>
    <r>
      <rPr>
        <sz val="11"/>
        <color theme="1"/>
        <rFont val="等线"/>
        <charset val="134"/>
        <scheme val="minor"/>
      </rPr>
      <t>线</t>
    </r>
  </si>
  <si>
    <t>7时</t>
  </si>
  <si>
    <t>15时</t>
  </si>
  <si>
    <t>23时</t>
  </si>
  <si>
    <r>
      <rPr>
        <u/>
        <sz val="11"/>
        <color theme="1"/>
        <rFont val="等线"/>
        <charset val="134"/>
        <scheme val="minor"/>
      </rPr>
      <t xml:space="preserve">   曲界乙   </t>
    </r>
    <r>
      <rPr>
        <sz val="11"/>
        <color theme="1"/>
        <rFont val="等线"/>
        <charset val="134"/>
        <scheme val="minor"/>
      </rPr>
      <t>线</t>
    </r>
  </si>
  <si>
    <r>
      <rPr>
        <u/>
        <sz val="11"/>
        <color theme="1"/>
        <rFont val="等线"/>
        <charset val="134"/>
        <scheme val="minor"/>
      </rPr>
      <t xml:space="preserve">          </t>
    </r>
    <r>
      <rPr>
        <sz val="11"/>
        <color theme="1"/>
        <rFont val="等线"/>
        <charset val="134"/>
        <scheme val="minor"/>
      </rPr>
      <t>线</t>
    </r>
  </si>
  <si>
    <t>界高甲1350正</t>
  </si>
  <si>
    <t>二高线I期5Z101</t>
  </si>
  <si>
    <t>界高甲1350反</t>
  </si>
  <si>
    <t>韶普二期5Z102</t>
  </si>
  <si>
    <t>韶普一期5Z103</t>
  </si>
  <si>
    <t>界板甲1357正</t>
  </si>
  <si>
    <t>棒三线5Z104</t>
  </si>
  <si>
    <t>界板甲1357反</t>
  </si>
  <si>
    <t>焙烧一期5Z106</t>
  </si>
  <si>
    <t>界板乙1358正</t>
  </si>
  <si>
    <t>嘉羊5Z203</t>
  </si>
  <si>
    <t>界炼甲1359正</t>
  </si>
  <si>
    <t>二高线5Z301</t>
  </si>
  <si>
    <t>界炼甲1359反</t>
  </si>
  <si>
    <t>华欣二期5Z302</t>
  </si>
  <si>
    <t>界炼乙1360正</t>
  </si>
  <si>
    <t>焙烧二期5Z303</t>
  </si>
  <si>
    <t>界炼乙1360反</t>
  </si>
  <si>
    <t>韶普一期5Z306</t>
  </si>
  <si>
    <t>韶普二期5Z307</t>
  </si>
  <si>
    <t>棒三线5Z308</t>
  </si>
  <si>
    <t>220kV总 受 电 量</t>
  </si>
  <si>
    <t>220kV反 供 电 量</t>
  </si>
  <si>
    <t>(110kV+10kV)总 供 电 量</t>
  </si>
  <si>
    <t>110kV总 供 电 量</t>
  </si>
  <si>
    <t>110kV反 供 电 量</t>
  </si>
  <si>
    <t>220kV界柏总 供 电 量</t>
  </si>
  <si>
    <t>220kV界柏 反 供 电 量</t>
  </si>
  <si>
    <t>10kV总 供 电 量</t>
  </si>
  <si>
    <t>计算人</t>
  </si>
  <si>
    <t>审核人</t>
  </si>
  <si>
    <t>差值</t>
  </si>
  <si>
    <t>利用率</t>
  </si>
  <si>
    <t>(220+110+10)kV总供电量</t>
  </si>
  <si>
    <t>(220+110+10)kV总受电量</t>
  </si>
  <si>
    <t>110kV总供电量</t>
  </si>
  <si>
    <t>10kV总供电量</t>
  </si>
  <si>
    <t>110kV总受电量</t>
  </si>
  <si>
    <t>(110kV+10kV)总供电量</t>
  </si>
  <si>
    <t>220kV曲界甲、乙总受电量</t>
  </si>
  <si>
    <t>220kV曲界甲、乙反供电量</t>
  </si>
  <si>
    <t>220kV曲界甲、乙(总受+反供)总电量</t>
  </si>
  <si>
    <t>110kV(总受+反供)总电量</t>
  </si>
  <si>
    <t>220kV界柏总供电量</t>
  </si>
  <si>
    <t>220kV界柏反供电量</t>
  </si>
  <si>
    <t>220kV界柏(总供+反供)总电量</t>
  </si>
  <si>
    <t>[曲界(甲+乙)+界柏(反供)]总受电量</t>
  </si>
  <si>
    <t>曲界(甲+乙+界柏)反供总电量</t>
  </si>
  <si>
    <t>[曲界(甲+乙)(受电+反供)+界柏(供电+反供)]总电量</t>
  </si>
  <si>
    <t>注：界柏线的反供电量即是界牌岭站部分受电量</t>
  </si>
  <si>
    <t>tag353</t>
  </si>
  <si>
    <t>tag423</t>
  </si>
  <si>
    <t>tag440</t>
  </si>
  <si>
    <t>tag441</t>
  </si>
  <si>
    <t>tag442</t>
  </si>
  <si>
    <t>tag451</t>
  </si>
  <si>
    <t>tag452</t>
  </si>
  <si>
    <t>tag454</t>
  </si>
  <si>
    <t>tag455</t>
  </si>
  <si>
    <t>tag456</t>
  </si>
  <si>
    <t>tag457</t>
  </si>
  <si>
    <t>tag458</t>
  </si>
  <si>
    <t>tag459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</si>
</sst>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49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5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1" borderId="51" applyNumberFormat="0" applyAlignment="0" applyProtection="0">
      <alignment vertical="center"/>
    </xf>
    <xf numFmtId="0" fontId="26" fillId="11" borderId="14" applyNumberFormat="0" applyAlignment="0" applyProtection="0">
      <alignment vertical="center"/>
    </xf>
    <xf numFmtId="0" fontId="24" fillId="20" borderId="5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0" fillId="0" borderId="6" xfId="28" applyFont="1" applyFill="1" applyBorder="1" applyAlignment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8" xfId="28" applyFont="1" applyFill="1" applyBorder="1" applyAlignment="1">
      <alignment horizontal="center" vertical="center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top"/>
      <protection locked="0"/>
    </xf>
    <xf numFmtId="0" fontId="0" fillId="0" borderId="9" xfId="28" applyFont="1" applyFill="1" applyBorder="1" applyAlignment="1">
      <alignment horizontal="center" vertical="center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5" xfId="28" applyFont="1" applyFill="1" applyBorder="1" applyAlignment="1">
      <alignment horizontal="center" vertical="center"/>
    </xf>
    <xf numFmtId="0" fontId="0" fillId="0" borderId="5" xfId="0" applyFont="1" applyFill="1" applyBorder="1" applyAlignment="1" applyProtection="1">
      <alignment horizontal="center" vertical="top"/>
      <protection locked="0"/>
    </xf>
    <xf numFmtId="176" fontId="0" fillId="0" borderId="5" xfId="28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top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0" fillId="0" borderId="5" xfId="34" applyFont="1" applyFill="1" applyBorder="1" applyAlignment="1">
      <alignment horizontal="center" vertical="center"/>
    </xf>
    <xf numFmtId="9" fontId="0" fillId="0" borderId="5" xfId="34" applyNumberFormat="1" applyFont="1" applyFill="1" applyBorder="1" applyAlignment="1">
      <alignment horizontal="center" vertical="center"/>
    </xf>
    <xf numFmtId="0" fontId="0" fillId="0" borderId="5" xfId="48" applyFont="1" applyFill="1" applyBorder="1" applyAlignment="1">
      <alignment horizontal="center" vertical="center"/>
    </xf>
    <xf numFmtId="0" fontId="0" fillId="0" borderId="14" xfId="3" applyFont="1" applyFill="1" applyAlignment="1" applyProtection="1">
      <alignment horizontal="center" vertical="center"/>
      <protection locked="0"/>
    </xf>
    <xf numFmtId="0" fontId="0" fillId="0" borderId="14" xfId="3" applyFont="1" applyFill="1" applyAlignment="1">
      <alignment horizontal="center" vertical="center"/>
    </xf>
    <xf numFmtId="0" fontId="0" fillId="0" borderId="5" xfId="39" applyFont="1" applyFill="1" applyBorder="1" applyAlignment="1">
      <alignment horizontal="center" vertical="center"/>
    </xf>
    <xf numFmtId="0" fontId="0" fillId="0" borderId="0" xfId="0" applyFont="1" applyFill="1" applyAlignment="1" applyProtection="1">
      <alignment vertical="center"/>
      <protection locked="0"/>
    </xf>
    <xf numFmtId="0" fontId="0" fillId="0" borderId="15" xfId="0" applyFont="1" applyFill="1" applyBorder="1" applyAlignment="1" applyProtection="1">
      <alignment horizontal="center" vertical="center"/>
      <protection locked="0"/>
    </xf>
    <xf numFmtId="0" fontId="0" fillId="0" borderId="16" xfId="0" applyFont="1" applyFill="1" applyBorder="1" applyAlignment="1" applyProtection="1">
      <alignment horizontal="center" vertical="center"/>
      <protection locked="0"/>
    </xf>
    <xf numFmtId="0" fontId="0" fillId="0" borderId="17" xfId="0" applyFont="1" applyFill="1" applyBorder="1" applyAlignment="1" applyProtection="1">
      <alignment horizontal="center" vertical="center"/>
      <protection locked="0"/>
    </xf>
    <xf numFmtId="0" fontId="0" fillId="0" borderId="15" xfId="39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0" fillId="0" borderId="20" xfId="0" applyFont="1" applyFill="1" applyBorder="1" applyAlignment="1" applyProtection="1">
      <alignment horizontal="center" vertical="center"/>
      <protection locked="0"/>
    </xf>
    <xf numFmtId="0" fontId="0" fillId="0" borderId="21" xfId="0" applyFont="1" applyFill="1" applyBorder="1" applyAlignment="1" applyProtection="1">
      <alignment horizontal="center" vertical="center"/>
      <protection locked="0"/>
    </xf>
    <xf numFmtId="0" fontId="0" fillId="0" borderId="22" xfId="31" applyFont="1" applyFill="1" applyBorder="1" applyAlignment="1">
      <alignment horizontal="center" vertical="center"/>
    </xf>
    <xf numFmtId="0" fontId="0" fillId="0" borderId="23" xfId="31" applyFont="1" applyFill="1" applyBorder="1" applyAlignment="1">
      <alignment horizontal="center" vertical="center"/>
    </xf>
    <xf numFmtId="0" fontId="0" fillId="0" borderId="24" xfId="31" applyFont="1" applyFill="1" applyBorder="1" applyAlignment="1">
      <alignment horizontal="center" vertical="center"/>
    </xf>
    <xf numFmtId="0" fontId="0" fillId="0" borderId="25" xfId="0" applyFont="1" applyFill="1" applyBorder="1" applyAlignment="1" applyProtection="1">
      <alignment horizontal="center" vertical="center"/>
      <protection locked="0"/>
    </xf>
    <xf numFmtId="0" fontId="0" fillId="0" borderId="26" xfId="0" applyFont="1" applyFill="1" applyBorder="1" applyAlignment="1" applyProtection="1">
      <alignment horizontal="center" vertical="center"/>
      <protection locked="0"/>
    </xf>
    <xf numFmtId="0" fontId="0" fillId="0" borderId="27" xfId="31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7" xfId="31" applyFont="1" applyFill="1" applyBorder="1" applyAlignment="1" applyProtection="1">
      <alignment horizontal="center" vertical="center"/>
      <protection locked="0"/>
    </xf>
    <xf numFmtId="0" fontId="0" fillId="0" borderId="29" xfId="0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0" fillId="0" borderId="30" xfId="3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 vertical="center"/>
      <protection locked="0"/>
    </xf>
    <xf numFmtId="0" fontId="0" fillId="0" borderId="28" xfId="31" applyFont="1" applyFill="1" applyBorder="1" applyAlignment="1">
      <alignment horizontal="center" vertical="center"/>
    </xf>
    <xf numFmtId="0" fontId="0" fillId="0" borderId="29" xfId="31" applyFont="1" applyFill="1" applyBorder="1" applyAlignment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0" fillId="0" borderId="35" xfId="31" applyFont="1" applyFill="1" applyBorder="1" applyAlignment="1">
      <alignment horizontal="center" vertical="center"/>
    </xf>
    <xf numFmtId="0" fontId="0" fillId="0" borderId="36" xfId="31" applyFont="1" applyFill="1" applyBorder="1" applyAlignment="1">
      <alignment horizontal="center" vertical="center"/>
    </xf>
    <xf numFmtId="0" fontId="0" fillId="0" borderId="37" xfId="31" applyFont="1" applyFill="1" applyBorder="1" applyAlignment="1">
      <alignment horizontal="center" vertical="center"/>
    </xf>
    <xf numFmtId="0" fontId="2" fillId="0" borderId="38" xfId="0" applyFont="1" applyFill="1" applyBorder="1" applyAlignment="1" applyProtection="1">
      <alignment vertical="center"/>
      <protection locked="0"/>
    </xf>
    <xf numFmtId="0" fontId="0" fillId="0" borderId="39" xfId="28" applyFont="1" applyFill="1" applyBorder="1" applyAlignment="1">
      <alignment horizontal="center" vertical="center"/>
    </xf>
    <xf numFmtId="0" fontId="0" fillId="0" borderId="40" xfId="28" applyFont="1" applyFill="1" applyBorder="1" applyAlignment="1">
      <alignment horizontal="center" vertical="center"/>
    </xf>
    <xf numFmtId="0" fontId="0" fillId="0" borderId="41" xfId="28" applyFont="1" applyFill="1" applyBorder="1" applyAlignment="1">
      <alignment horizontal="center" vertical="center"/>
    </xf>
    <xf numFmtId="0" fontId="0" fillId="0" borderId="42" xfId="28" applyFont="1" applyFill="1" applyBorder="1" applyAlignment="1">
      <alignment horizontal="center" vertical="center"/>
    </xf>
    <xf numFmtId="176" fontId="0" fillId="0" borderId="39" xfId="28" applyNumberFormat="1" applyFont="1" applyFill="1" applyBorder="1" applyAlignment="1">
      <alignment horizontal="center" vertical="center"/>
    </xf>
    <xf numFmtId="176" fontId="0" fillId="0" borderId="41" xfId="28" applyNumberFormat="1" applyFont="1" applyFill="1" applyBorder="1" applyAlignment="1">
      <alignment horizontal="center" vertical="center"/>
    </xf>
    <xf numFmtId="0" fontId="0" fillId="0" borderId="42" xfId="28" applyFont="1" applyFill="1" applyBorder="1" applyAlignment="1" applyProtection="1">
      <alignment horizontal="center" vertical="center"/>
      <protection locked="0"/>
    </xf>
    <xf numFmtId="0" fontId="0" fillId="0" borderId="42" xfId="34" applyFont="1" applyFill="1" applyBorder="1" applyAlignment="1">
      <alignment horizontal="center" vertical="center"/>
    </xf>
    <xf numFmtId="0" fontId="0" fillId="0" borderId="42" xfId="48" applyFont="1" applyFill="1" applyBorder="1" applyAlignment="1">
      <alignment horizontal="center" vertical="center"/>
    </xf>
    <xf numFmtId="0" fontId="0" fillId="0" borderId="42" xfId="39" applyFont="1" applyFill="1" applyBorder="1" applyAlignment="1">
      <alignment horizontal="center" vertical="center"/>
    </xf>
    <xf numFmtId="0" fontId="0" fillId="0" borderId="12" xfId="39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44" xfId="0" applyFont="1" applyFill="1" applyBorder="1" applyAlignment="1" applyProtection="1">
      <alignment horizontal="center" vertical="center"/>
      <protection locked="0"/>
    </xf>
    <xf numFmtId="0" fontId="4" fillId="0" borderId="27" xfId="0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vertical="center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0" fillId="0" borderId="45" xfId="31" applyFont="1" applyFill="1" applyBorder="1" applyAlignment="1">
      <alignment horizontal="center" vertical="center"/>
    </xf>
    <xf numFmtId="0" fontId="0" fillId="0" borderId="46" xfId="31" applyFont="1" applyFill="1" applyBorder="1" applyAlignment="1">
      <alignment horizontal="center" vertical="center"/>
    </xf>
    <xf numFmtId="0" fontId="0" fillId="0" borderId="47" xfId="31" applyFont="1" applyFill="1" applyBorder="1" applyAlignment="1">
      <alignment horizontal="center" vertical="center"/>
    </xf>
    <xf numFmtId="0" fontId="4" fillId="0" borderId="27" xfId="0" applyFont="1" applyFill="1" applyBorder="1" applyAlignment="1" applyProtection="1">
      <alignment vertical="center"/>
      <protection locked="0"/>
    </xf>
    <xf numFmtId="0" fontId="0" fillId="0" borderId="29" xfId="0" applyFont="1" applyFill="1" applyBorder="1" applyAlignment="1" applyProtection="1">
      <alignment vertical="center"/>
      <protection locked="0"/>
    </xf>
    <xf numFmtId="0" fontId="3" fillId="0" borderId="35" xfId="0" applyFont="1" applyFill="1" applyBorder="1" applyAlignment="1" applyProtection="1">
      <alignment vertical="center" wrapText="1"/>
      <protection locked="0"/>
    </xf>
    <xf numFmtId="0" fontId="0" fillId="0" borderId="37" xfId="0" applyFont="1" applyFill="1" applyBorder="1" applyAlignment="1" applyProtection="1">
      <alignment vertical="center" wrapText="1"/>
      <protection locked="0"/>
    </xf>
    <xf numFmtId="0" fontId="0" fillId="0" borderId="30" xfId="0" applyFont="1" applyFill="1" applyBorder="1" applyAlignment="1" applyProtection="1">
      <alignment vertical="center" wrapText="1"/>
      <protection locked="0"/>
    </xf>
    <xf numFmtId="0" fontId="0" fillId="0" borderId="32" xfId="0" applyFont="1" applyFill="1" applyBorder="1" applyAlignment="1" applyProtection="1">
      <alignment vertical="center" wrapText="1"/>
      <protection locked="0"/>
    </xf>
    <xf numFmtId="0" fontId="0" fillId="0" borderId="30" xfId="0" applyFont="1" applyFill="1" applyBorder="1" applyAlignment="1">
      <alignment horizontal="center" vertical="center"/>
    </xf>
    <xf numFmtId="0" fontId="0" fillId="0" borderId="27" xfId="0" applyFont="1" applyFill="1" applyBorder="1" applyAlignment="1" applyProtection="1">
      <alignment vertical="center"/>
      <protection locked="0"/>
    </xf>
    <xf numFmtId="0" fontId="0" fillId="0" borderId="28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/>
    <xf numFmtId="0" fontId="0" fillId="0" borderId="5" xfId="0" applyBorder="1"/>
    <xf numFmtId="0" fontId="6" fillId="0" borderId="5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selection activeCell="R20" sqref="R20"/>
    </sheetView>
  </sheetViews>
  <sheetFormatPr defaultColWidth="9" defaultRowHeight="14.25"/>
  <cols>
    <col min="2" max="2" width="16.3333333333333" customWidth="1"/>
    <col min="3" max="3" width="23.5" customWidth="1"/>
    <col min="5" max="5" width="10.5" customWidth="1"/>
    <col min="6" max="6" width="16.3333333333333" customWidth="1"/>
    <col min="7" max="7" width="35.8333333333333" customWidth="1"/>
    <col min="9" max="9" width="11.75" customWidth="1"/>
    <col min="10" max="10" width="26" customWidth="1"/>
    <col min="11" max="11" width="18.3333333333333" customWidth="1"/>
    <col min="14" max="14" width="19.25" customWidth="1"/>
    <col min="15" max="15" width="13.8333333333333" customWidth="1"/>
    <col min="18" max="18" width="15.25" customWidth="1"/>
    <col min="19" max="19" width="13.8333333333333" customWidth="1"/>
  </cols>
  <sheetData>
    <row r="1" spans="1:19">
      <c r="A1" s="93" t="s">
        <v>0</v>
      </c>
      <c r="B1" s="93"/>
      <c r="C1" s="93"/>
      <c r="E1" s="93" t="s">
        <v>1</v>
      </c>
      <c r="F1" s="93"/>
      <c r="G1" s="93"/>
      <c r="I1" s="93" t="s">
        <v>2</v>
      </c>
      <c r="J1" s="93"/>
      <c r="K1" s="93"/>
      <c r="M1" s="93" t="s">
        <v>3</v>
      </c>
      <c r="N1" s="93"/>
      <c r="O1" s="93"/>
      <c r="Q1" s="93" t="s">
        <v>4</v>
      </c>
      <c r="R1" s="93"/>
      <c r="S1" s="93"/>
    </row>
    <row r="2" spans="1:19">
      <c r="A2" s="94" t="s">
        <v>5</v>
      </c>
      <c r="B2" s="95" t="s">
        <v>6</v>
      </c>
      <c r="C2" s="95" t="s">
        <v>7</v>
      </c>
      <c r="E2" s="94" t="s">
        <v>5</v>
      </c>
      <c r="F2" s="96" t="s">
        <v>8</v>
      </c>
      <c r="G2" s="96" t="s">
        <v>9</v>
      </c>
      <c r="I2" s="94" t="s">
        <v>5</v>
      </c>
      <c r="J2" s="95" t="s">
        <v>10</v>
      </c>
      <c r="K2" s="95" t="s">
        <v>7</v>
      </c>
      <c r="M2" s="94" t="s">
        <v>11</v>
      </c>
      <c r="N2" s="95" t="s">
        <v>12</v>
      </c>
      <c r="O2" s="95" t="s">
        <v>7</v>
      </c>
      <c r="Q2" s="94" t="s">
        <v>13</v>
      </c>
      <c r="R2" s="96" t="s">
        <v>14</v>
      </c>
      <c r="S2" s="96" t="s">
        <v>7</v>
      </c>
    </row>
    <row r="3" spans="1:19">
      <c r="A3" s="94"/>
      <c r="B3" s="96" t="s">
        <v>15</v>
      </c>
      <c r="C3" s="96" t="s">
        <v>9</v>
      </c>
      <c r="E3" s="94"/>
      <c r="F3" s="96" t="s">
        <v>16</v>
      </c>
      <c r="G3" s="96" t="s">
        <v>9</v>
      </c>
      <c r="I3" s="94"/>
      <c r="J3" s="95" t="s">
        <v>17</v>
      </c>
      <c r="K3" s="95" t="s">
        <v>7</v>
      </c>
      <c r="M3" s="94"/>
      <c r="N3" s="95" t="s">
        <v>18</v>
      </c>
      <c r="O3" s="95" t="s">
        <v>7</v>
      </c>
      <c r="Q3" s="94"/>
      <c r="R3" s="96" t="s">
        <v>19</v>
      </c>
      <c r="S3" s="96" t="s">
        <v>7</v>
      </c>
    </row>
    <row r="4" spans="1:19">
      <c r="A4" s="94"/>
      <c r="B4" s="95" t="s">
        <v>20</v>
      </c>
      <c r="C4" s="95" t="s">
        <v>7</v>
      </c>
      <c r="E4" s="94"/>
      <c r="F4" s="95" t="s">
        <v>6</v>
      </c>
      <c r="G4" s="95" t="s">
        <v>7</v>
      </c>
      <c r="I4" s="94"/>
      <c r="J4" s="95" t="s">
        <v>21</v>
      </c>
      <c r="K4" s="95" t="s">
        <v>7</v>
      </c>
      <c r="M4" s="94"/>
      <c r="N4" s="95" t="s">
        <v>21</v>
      </c>
      <c r="O4" s="95" t="s">
        <v>7</v>
      </c>
      <c r="Q4" s="94"/>
      <c r="R4" s="96" t="s">
        <v>22</v>
      </c>
      <c r="S4" s="95" t="s">
        <v>23</v>
      </c>
    </row>
    <row r="5" spans="1:19">
      <c r="A5" s="94"/>
      <c r="B5" s="95" t="s">
        <v>24</v>
      </c>
      <c r="C5" s="95" t="s">
        <v>7</v>
      </c>
      <c r="E5" s="94"/>
      <c r="F5" s="95" t="s">
        <v>20</v>
      </c>
      <c r="G5" s="95" t="s">
        <v>7</v>
      </c>
      <c r="I5" s="94"/>
      <c r="J5" s="95" t="s">
        <v>25</v>
      </c>
      <c r="K5" s="95" t="s">
        <v>7</v>
      </c>
      <c r="M5" s="94"/>
      <c r="N5" s="95" t="s">
        <v>25</v>
      </c>
      <c r="O5" s="95" t="s">
        <v>7</v>
      </c>
      <c r="Q5" s="94"/>
      <c r="R5" s="96" t="s">
        <v>26</v>
      </c>
      <c r="S5" s="95" t="s">
        <v>23</v>
      </c>
    </row>
    <row r="6" spans="1:19">
      <c r="A6" s="94" t="s">
        <v>13</v>
      </c>
      <c r="B6" s="95" t="s">
        <v>27</v>
      </c>
      <c r="C6" s="95" t="s">
        <v>7</v>
      </c>
      <c r="E6" s="94"/>
      <c r="F6" s="95" t="s">
        <v>24</v>
      </c>
      <c r="G6" s="95" t="s">
        <v>7</v>
      </c>
      <c r="I6" s="94" t="s">
        <v>28</v>
      </c>
      <c r="J6" s="95" t="s">
        <v>29</v>
      </c>
      <c r="K6" s="95" t="s">
        <v>7</v>
      </c>
      <c r="M6" s="94" t="s">
        <v>13</v>
      </c>
      <c r="N6" s="95" t="s">
        <v>30</v>
      </c>
      <c r="O6" s="95" t="s">
        <v>7</v>
      </c>
      <c r="Q6" s="94"/>
      <c r="R6" s="96" t="s">
        <v>31</v>
      </c>
      <c r="S6" s="96" t="s">
        <v>7</v>
      </c>
    </row>
    <row r="7" spans="1:19">
      <c r="A7" s="94"/>
      <c r="B7" s="95" t="s">
        <v>32</v>
      </c>
      <c r="C7" s="95" t="s">
        <v>7</v>
      </c>
      <c r="E7" s="94"/>
      <c r="F7" s="95" t="s">
        <v>33</v>
      </c>
      <c r="G7" s="95" t="s">
        <v>7</v>
      </c>
      <c r="I7" s="94"/>
      <c r="J7" s="95" t="s">
        <v>34</v>
      </c>
      <c r="K7" s="95" t="s">
        <v>7</v>
      </c>
      <c r="M7" s="94"/>
      <c r="N7" s="95" t="s">
        <v>35</v>
      </c>
      <c r="O7" s="95" t="s">
        <v>7</v>
      </c>
      <c r="Q7" s="94"/>
      <c r="R7" s="96" t="s">
        <v>36</v>
      </c>
      <c r="S7" s="96" t="s">
        <v>7</v>
      </c>
    </row>
    <row r="8" spans="1:19">
      <c r="A8" s="94"/>
      <c r="B8" s="95" t="s">
        <v>37</v>
      </c>
      <c r="C8" s="95" t="s">
        <v>38</v>
      </c>
      <c r="E8" s="94" t="s">
        <v>11</v>
      </c>
      <c r="F8" s="95" t="s">
        <v>39</v>
      </c>
      <c r="G8" s="95" t="s">
        <v>7</v>
      </c>
      <c r="I8" s="94"/>
      <c r="J8" s="95" t="s">
        <v>40</v>
      </c>
      <c r="K8" s="95" t="s">
        <v>38</v>
      </c>
      <c r="M8" s="94"/>
      <c r="N8" s="96" t="s">
        <v>41</v>
      </c>
      <c r="O8" s="96" t="s">
        <v>9</v>
      </c>
      <c r="Q8" s="94"/>
      <c r="R8" s="96" t="s">
        <v>42</v>
      </c>
      <c r="S8" s="96" t="s">
        <v>7</v>
      </c>
    </row>
    <row r="9" spans="1:19">
      <c r="A9" s="94"/>
      <c r="B9" s="95" t="s">
        <v>43</v>
      </c>
      <c r="C9" s="95" t="s">
        <v>7</v>
      </c>
      <c r="E9" s="94"/>
      <c r="F9" s="95" t="s">
        <v>44</v>
      </c>
      <c r="G9" s="95" t="s">
        <v>7</v>
      </c>
      <c r="I9" s="94"/>
      <c r="J9" s="95" t="s">
        <v>45</v>
      </c>
      <c r="K9" s="95" t="s">
        <v>38</v>
      </c>
      <c r="M9" s="94"/>
      <c r="N9" s="96" t="s">
        <v>46</v>
      </c>
      <c r="O9" s="96" t="s">
        <v>9</v>
      </c>
      <c r="Q9" s="94"/>
      <c r="R9" s="96" t="s">
        <v>47</v>
      </c>
      <c r="S9" s="96" t="s">
        <v>7</v>
      </c>
    </row>
    <row r="10" spans="1:19">
      <c r="A10" s="94"/>
      <c r="B10" s="96" t="s">
        <v>48</v>
      </c>
      <c r="C10" s="96" t="s">
        <v>9</v>
      </c>
      <c r="E10" s="94"/>
      <c r="F10" s="95" t="s">
        <v>49</v>
      </c>
      <c r="G10" s="95" t="s">
        <v>7</v>
      </c>
      <c r="I10" s="94"/>
      <c r="J10" s="95" t="s">
        <v>50</v>
      </c>
      <c r="K10" s="95" t="s">
        <v>38</v>
      </c>
      <c r="M10" s="94"/>
      <c r="N10" s="96" t="s">
        <v>51</v>
      </c>
      <c r="O10" s="96" t="s">
        <v>9</v>
      </c>
      <c r="Q10" s="94" t="s">
        <v>28</v>
      </c>
      <c r="R10" s="96" t="s">
        <v>52</v>
      </c>
      <c r="S10" s="96" t="s">
        <v>7</v>
      </c>
    </row>
    <row r="11" spans="1:19">
      <c r="A11" s="94"/>
      <c r="B11" s="96" t="s">
        <v>53</v>
      </c>
      <c r="C11" s="96" t="s">
        <v>9</v>
      </c>
      <c r="E11" s="94"/>
      <c r="F11" s="95" t="s">
        <v>12</v>
      </c>
      <c r="G11" s="95" t="s">
        <v>7</v>
      </c>
      <c r="I11" s="94"/>
      <c r="J11" s="95" t="s">
        <v>54</v>
      </c>
      <c r="K11" s="95" t="s">
        <v>38</v>
      </c>
      <c r="M11" s="94"/>
      <c r="N11" s="96" t="s">
        <v>55</v>
      </c>
      <c r="O11" s="96" t="s">
        <v>9</v>
      </c>
      <c r="Q11" s="94"/>
      <c r="R11" s="96" t="s">
        <v>56</v>
      </c>
      <c r="S11" s="96" t="s">
        <v>7</v>
      </c>
    </row>
    <row r="12" spans="1:19">
      <c r="A12" s="94"/>
      <c r="B12" s="95" t="s">
        <v>57</v>
      </c>
      <c r="C12" s="95" t="s">
        <v>7</v>
      </c>
      <c r="E12" s="94"/>
      <c r="F12" s="95" t="s">
        <v>18</v>
      </c>
      <c r="G12" s="95" t="s">
        <v>7</v>
      </c>
      <c r="I12" s="94"/>
      <c r="J12" s="95" t="s">
        <v>58</v>
      </c>
      <c r="K12" s="95" t="s">
        <v>38</v>
      </c>
      <c r="M12" s="94" t="s">
        <v>28</v>
      </c>
      <c r="N12" s="95" t="s">
        <v>29</v>
      </c>
      <c r="O12" s="95" t="s">
        <v>7</v>
      </c>
      <c r="Q12" s="94"/>
      <c r="R12" s="96" t="s">
        <v>59</v>
      </c>
      <c r="S12" s="95" t="s">
        <v>23</v>
      </c>
    </row>
    <row r="13" spans="1:19">
      <c r="A13" s="94"/>
      <c r="B13" s="95" t="s">
        <v>60</v>
      </c>
      <c r="C13" s="95" t="s">
        <v>38</v>
      </c>
      <c r="E13" s="94"/>
      <c r="F13" s="95" t="s">
        <v>61</v>
      </c>
      <c r="G13" s="95" t="s">
        <v>7</v>
      </c>
      <c r="I13" s="94"/>
      <c r="J13" s="95" t="s">
        <v>62</v>
      </c>
      <c r="K13" s="95" t="s">
        <v>38</v>
      </c>
      <c r="M13" s="94"/>
      <c r="N13" s="95" t="s">
        <v>34</v>
      </c>
      <c r="O13" s="95" t="s">
        <v>7</v>
      </c>
      <c r="Q13" s="94"/>
      <c r="R13" s="96" t="s">
        <v>63</v>
      </c>
      <c r="S13" s="95" t="s">
        <v>23</v>
      </c>
    </row>
    <row r="14" spans="1:19">
      <c r="A14" s="94"/>
      <c r="B14" s="95" t="s">
        <v>64</v>
      </c>
      <c r="C14" s="95" t="s">
        <v>38</v>
      </c>
      <c r="E14" s="94"/>
      <c r="F14" s="95" t="s">
        <v>65</v>
      </c>
      <c r="G14" s="95" t="s">
        <v>7</v>
      </c>
      <c r="I14" s="94"/>
      <c r="J14" s="95" t="s">
        <v>66</v>
      </c>
      <c r="K14" s="95" t="s">
        <v>7</v>
      </c>
      <c r="M14" s="94"/>
      <c r="N14" s="95" t="s">
        <v>67</v>
      </c>
      <c r="O14" s="95" t="s">
        <v>23</v>
      </c>
      <c r="Q14" s="94"/>
      <c r="R14" s="96" t="s">
        <v>68</v>
      </c>
      <c r="S14" s="96" t="s">
        <v>9</v>
      </c>
    </row>
    <row r="15" spans="1:19">
      <c r="A15" s="94"/>
      <c r="B15" s="95" t="s">
        <v>69</v>
      </c>
      <c r="C15" s="95" t="s">
        <v>7</v>
      </c>
      <c r="E15" s="94"/>
      <c r="F15" s="95" t="s">
        <v>70</v>
      </c>
      <c r="G15" s="95" t="s">
        <v>7</v>
      </c>
      <c r="I15" s="94"/>
      <c r="J15" s="96" t="s">
        <v>71</v>
      </c>
      <c r="K15" s="96" t="s">
        <v>7</v>
      </c>
      <c r="M15" s="94"/>
      <c r="N15" s="96" t="s">
        <v>72</v>
      </c>
      <c r="O15" s="96" t="s">
        <v>7</v>
      </c>
      <c r="Q15" s="94"/>
      <c r="R15" s="96" t="s">
        <v>73</v>
      </c>
      <c r="S15" s="96" t="s">
        <v>9</v>
      </c>
    </row>
    <row r="16" spans="1:19">
      <c r="A16" s="94"/>
      <c r="B16" s="95" t="s">
        <v>74</v>
      </c>
      <c r="C16" s="95" t="s">
        <v>7</v>
      </c>
      <c r="E16" s="94"/>
      <c r="F16" s="95" t="s">
        <v>75</v>
      </c>
      <c r="G16" s="95" t="s">
        <v>7</v>
      </c>
      <c r="I16" s="94"/>
      <c r="J16" s="96" t="s">
        <v>76</v>
      </c>
      <c r="K16" s="96" t="s">
        <v>7</v>
      </c>
      <c r="M16" s="94"/>
      <c r="N16" s="95" t="s">
        <v>77</v>
      </c>
      <c r="O16" s="95" t="s">
        <v>23</v>
      </c>
      <c r="Q16" s="94"/>
      <c r="R16" s="96" t="s">
        <v>78</v>
      </c>
      <c r="S16" s="96" t="s">
        <v>9</v>
      </c>
    </row>
    <row r="17" spans="1:19">
      <c r="A17" s="94"/>
      <c r="B17" s="96" t="s">
        <v>79</v>
      </c>
      <c r="C17" s="96" t="s">
        <v>9</v>
      </c>
      <c r="E17" s="94"/>
      <c r="F17" s="95" t="s">
        <v>10</v>
      </c>
      <c r="G17" s="95" t="s">
        <v>7</v>
      </c>
      <c r="I17" s="94"/>
      <c r="J17" s="96" t="s">
        <v>80</v>
      </c>
      <c r="K17" s="96" t="s">
        <v>7</v>
      </c>
      <c r="M17" s="94"/>
      <c r="N17" s="95" t="s">
        <v>81</v>
      </c>
      <c r="O17" s="95" t="s">
        <v>23</v>
      </c>
      <c r="Q17" s="94"/>
      <c r="R17" s="96" t="s">
        <v>82</v>
      </c>
      <c r="S17" s="95" t="s">
        <v>23</v>
      </c>
    </row>
    <row r="18" spans="1:19">
      <c r="A18" s="94"/>
      <c r="B18" s="95" t="s">
        <v>83</v>
      </c>
      <c r="C18" s="95" t="s">
        <v>7</v>
      </c>
      <c r="E18" s="94"/>
      <c r="F18" s="95" t="s">
        <v>17</v>
      </c>
      <c r="G18" s="95" t="s">
        <v>7</v>
      </c>
      <c r="I18" s="94"/>
      <c r="J18" s="96" t="s">
        <v>84</v>
      </c>
      <c r="K18" s="96" t="s">
        <v>7</v>
      </c>
      <c r="M18" s="94"/>
      <c r="N18" s="95" t="s">
        <v>85</v>
      </c>
      <c r="O18" s="95" t="s">
        <v>23</v>
      </c>
      <c r="Q18" s="94"/>
      <c r="R18" s="96" t="s">
        <v>86</v>
      </c>
      <c r="S18" s="95" t="s">
        <v>23</v>
      </c>
    </row>
    <row r="19" spans="1:19">
      <c r="A19" s="94"/>
      <c r="B19" s="95" t="s">
        <v>87</v>
      </c>
      <c r="C19" s="95" t="s">
        <v>38</v>
      </c>
      <c r="E19" s="94" t="s">
        <v>28</v>
      </c>
      <c r="F19" s="96" t="s">
        <v>88</v>
      </c>
      <c r="G19" s="96" t="s">
        <v>9</v>
      </c>
      <c r="M19" s="94"/>
      <c r="N19" s="95" t="s">
        <v>89</v>
      </c>
      <c r="O19" s="95" t="s">
        <v>23</v>
      </c>
      <c r="Q19" s="94"/>
      <c r="R19" s="96" t="s">
        <v>90</v>
      </c>
      <c r="S19" s="96" t="s">
        <v>9</v>
      </c>
    </row>
    <row r="20" spans="1:19">
      <c r="A20" s="94"/>
      <c r="B20" s="97" t="s">
        <v>71</v>
      </c>
      <c r="C20" s="97" t="s">
        <v>7</v>
      </c>
      <c r="E20" s="94"/>
      <c r="F20" s="95" t="s">
        <v>91</v>
      </c>
      <c r="G20" s="95" t="s">
        <v>23</v>
      </c>
      <c r="M20" s="94"/>
      <c r="N20" s="96" t="s">
        <v>92</v>
      </c>
      <c r="O20" s="96" t="s">
        <v>9</v>
      </c>
      <c r="Q20" s="94"/>
      <c r="R20" s="96" t="s">
        <v>93</v>
      </c>
      <c r="S20" s="96" t="s">
        <v>9</v>
      </c>
    </row>
    <row r="21" spans="1:19">
      <c r="A21" s="94"/>
      <c r="B21" s="97" t="s">
        <v>76</v>
      </c>
      <c r="C21" s="97" t="s">
        <v>7</v>
      </c>
      <c r="E21" s="94"/>
      <c r="F21" s="95" t="s">
        <v>94</v>
      </c>
      <c r="G21" s="95" t="s">
        <v>23</v>
      </c>
      <c r="M21" s="94"/>
      <c r="N21" s="95" t="s">
        <v>95</v>
      </c>
      <c r="O21" s="95" t="s">
        <v>23</v>
      </c>
      <c r="Q21" s="94"/>
      <c r="R21" s="96" t="s">
        <v>96</v>
      </c>
      <c r="S21" s="96" t="s">
        <v>9</v>
      </c>
    </row>
    <row r="22" spans="1:15">
      <c r="A22" s="94"/>
      <c r="B22" s="97" t="s">
        <v>80</v>
      </c>
      <c r="C22" s="97" t="s">
        <v>7</v>
      </c>
      <c r="E22" s="94"/>
      <c r="F22" s="96" t="s">
        <v>97</v>
      </c>
      <c r="G22" s="96" t="s">
        <v>9</v>
      </c>
      <c r="M22" s="94"/>
      <c r="N22" s="96" t="s">
        <v>98</v>
      </c>
      <c r="O22" s="96" t="s">
        <v>9</v>
      </c>
    </row>
    <row r="23" spans="1:15">
      <c r="A23" s="94"/>
      <c r="B23" s="97" t="s">
        <v>84</v>
      </c>
      <c r="C23" s="97" t="s">
        <v>7</v>
      </c>
      <c r="E23" s="94"/>
      <c r="F23" s="96" t="s">
        <v>99</v>
      </c>
      <c r="G23" s="96" t="s">
        <v>9</v>
      </c>
      <c r="M23" s="94"/>
      <c r="N23" s="95" t="s">
        <v>100</v>
      </c>
      <c r="O23" s="95" t="s">
        <v>23</v>
      </c>
    </row>
    <row r="24" spans="5:15">
      <c r="E24" s="94"/>
      <c r="F24" s="95" t="s">
        <v>101</v>
      </c>
      <c r="G24" s="95" t="s">
        <v>23</v>
      </c>
      <c r="M24" s="94"/>
      <c r="N24" s="96" t="s">
        <v>102</v>
      </c>
      <c r="O24" s="96" t="s">
        <v>9</v>
      </c>
    </row>
    <row r="25" spans="5:15">
      <c r="E25" s="94"/>
      <c r="F25" s="95" t="s">
        <v>103</v>
      </c>
      <c r="G25" s="95" t="s">
        <v>23</v>
      </c>
      <c r="M25" s="94"/>
      <c r="N25" s="96" t="s">
        <v>104</v>
      </c>
      <c r="O25" s="96" t="s">
        <v>9</v>
      </c>
    </row>
    <row r="26" spans="5:15">
      <c r="E26" s="94"/>
      <c r="F26" s="95" t="s">
        <v>105</v>
      </c>
      <c r="G26" s="95" t="s">
        <v>23</v>
      </c>
      <c r="M26" s="94"/>
      <c r="N26" s="95" t="s">
        <v>106</v>
      </c>
      <c r="O26" s="95" t="s">
        <v>23</v>
      </c>
    </row>
    <row r="27" spans="5:15">
      <c r="E27" s="94"/>
      <c r="F27" s="95" t="s">
        <v>107</v>
      </c>
      <c r="G27" s="95" t="s">
        <v>23</v>
      </c>
      <c r="M27" s="94"/>
      <c r="N27" s="95" t="s">
        <v>108</v>
      </c>
      <c r="O27" s="95" t="s">
        <v>23</v>
      </c>
    </row>
    <row r="28" spans="5:15">
      <c r="E28" s="94"/>
      <c r="F28" s="96" t="s">
        <v>109</v>
      </c>
      <c r="G28" s="96" t="s">
        <v>9</v>
      </c>
      <c r="M28" s="94"/>
      <c r="N28" s="95" t="s">
        <v>110</v>
      </c>
      <c r="O28" s="95" t="s">
        <v>23</v>
      </c>
    </row>
    <row r="29" spans="5:15">
      <c r="E29" s="94"/>
      <c r="F29" s="96" t="s">
        <v>111</v>
      </c>
      <c r="G29" s="96" t="s">
        <v>9</v>
      </c>
      <c r="M29" s="94"/>
      <c r="N29" s="96" t="s">
        <v>112</v>
      </c>
      <c r="O29" s="96" t="s">
        <v>7</v>
      </c>
    </row>
    <row r="30" spans="5:15">
      <c r="E30" s="94"/>
      <c r="F30" s="95" t="s">
        <v>113</v>
      </c>
      <c r="G30" s="95" t="s">
        <v>23</v>
      </c>
      <c r="M30" s="94"/>
      <c r="N30" s="96" t="s">
        <v>114</v>
      </c>
      <c r="O30" s="96" t="s">
        <v>7</v>
      </c>
    </row>
    <row r="31" spans="5:15">
      <c r="E31" s="94"/>
      <c r="F31" s="96" t="s">
        <v>71</v>
      </c>
      <c r="G31" s="96" t="s">
        <v>7</v>
      </c>
      <c r="M31" s="94"/>
      <c r="N31" s="95" t="s">
        <v>115</v>
      </c>
      <c r="O31" s="95" t="s">
        <v>23</v>
      </c>
    </row>
    <row r="32" spans="5:7">
      <c r="E32" s="94"/>
      <c r="F32" s="96" t="s">
        <v>76</v>
      </c>
      <c r="G32" s="96" t="s">
        <v>7</v>
      </c>
    </row>
    <row r="33" spans="5:7">
      <c r="E33" s="94"/>
      <c r="F33" s="96" t="s">
        <v>80</v>
      </c>
      <c r="G33" s="96" t="s">
        <v>7</v>
      </c>
    </row>
    <row r="34" spans="5:7">
      <c r="E34" s="94"/>
      <c r="F34" s="96" t="s">
        <v>84</v>
      </c>
      <c r="G34" s="96" t="s">
        <v>7</v>
      </c>
    </row>
    <row r="35" spans="5:7">
      <c r="E35" s="94"/>
      <c r="F35" s="96" t="s">
        <v>116</v>
      </c>
      <c r="G35" s="96" t="s">
        <v>7</v>
      </c>
    </row>
  </sheetData>
  <mergeCells count="17">
    <mergeCell ref="A1:C1"/>
    <mergeCell ref="E1:G1"/>
    <mergeCell ref="I1:K1"/>
    <mergeCell ref="M1:O1"/>
    <mergeCell ref="Q1:S1"/>
    <mergeCell ref="A2:A5"/>
    <mergeCell ref="A6:A23"/>
    <mergeCell ref="E2:E7"/>
    <mergeCell ref="E8:E18"/>
    <mergeCell ref="E19:E35"/>
    <mergeCell ref="I2:I5"/>
    <mergeCell ref="I6:I18"/>
    <mergeCell ref="M2:M5"/>
    <mergeCell ref="M6:M11"/>
    <mergeCell ref="M12:M31"/>
    <mergeCell ref="Q2:Q9"/>
    <mergeCell ref="Q10:Q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workbookViewId="0">
      <selection activeCell="D20" sqref="D20"/>
    </sheetView>
  </sheetViews>
  <sheetFormatPr defaultColWidth="9" defaultRowHeight="14.25"/>
  <cols>
    <col min="1" max="1" width="13.8333333333333" customWidth="1"/>
    <col min="2" max="2" width="16.75" customWidth="1"/>
    <col min="3" max="3" width="44.3333333333333" customWidth="1"/>
    <col min="4" max="4" width="21.25" customWidth="1"/>
    <col min="5" max="5" width="12.75" customWidth="1"/>
    <col min="6" max="6" width="44.3333333333333" customWidth="1"/>
    <col min="7" max="7" width="16.75" customWidth="1"/>
    <col min="8" max="8" width="6.08333333333333" customWidth="1"/>
    <col min="9" max="9" width="56.0833333333333" customWidth="1"/>
    <col min="10" max="10" width="11.5" customWidth="1"/>
  </cols>
  <sheetData>
    <row r="1" ht="21" spans="1:10">
      <c r="A1" s="2" t="s">
        <v>117</v>
      </c>
      <c r="B1" s="3"/>
      <c r="C1" s="3"/>
      <c r="D1" s="3" t="str">
        <f>IF(_metadata!B2="","",_metadata!B2)</f>
        <v/>
      </c>
      <c r="E1" s="3"/>
      <c r="F1" s="3"/>
      <c r="G1" s="3"/>
      <c r="H1" s="3"/>
      <c r="I1" s="3"/>
      <c r="J1" s="64"/>
    </row>
    <row r="2" spans="1:10">
      <c r="A2" s="4" t="s">
        <v>118</v>
      </c>
      <c r="B2" s="5" t="s">
        <v>119</v>
      </c>
      <c r="C2" s="6" t="s">
        <v>120</v>
      </c>
      <c r="D2" s="6" t="s">
        <v>121</v>
      </c>
      <c r="E2" s="7" t="e">
        <f>IMREAL(D4-C4)*5280000</f>
        <v>#VALUE!</v>
      </c>
      <c r="F2" s="8" t="s">
        <v>122</v>
      </c>
      <c r="G2" s="5" t="s">
        <v>119</v>
      </c>
      <c r="H2" s="6" t="s">
        <v>120</v>
      </c>
      <c r="I2" s="6" t="s">
        <v>121</v>
      </c>
      <c r="J2" s="65" t="e">
        <f>IMREAL(I4-H4)*5280000</f>
        <v>#VALUE!</v>
      </c>
    </row>
    <row r="3" spans="1:10">
      <c r="A3" s="9"/>
      <c r="B3" s="5"/>
      <c r="C3" s="6"/>
      <c r="D3" s="6"/>
      <c r="E3" s="10"/>
      <c r="F3" s="11"/>
      <c r="G3" s="5"/>
      <c r="H3" s="6"/>
      <c r="I3" s="6"/>
      <c r="J3" s="66"/>
    </row>
    <row r="4" spans="1:10">
      <c r="A4" s="9"/>
      <c r="B4" s="6" t="s">
        <v>123</v>
      </c>
      <c r="C4" s="12" t="str">
        <f>IF(_jpl_day_all!D2="","",_jpl_day_all!D2)</f>
        <v/>
      </c>
      <c r="D4" s="12"/>
      <c r="E4" s="13"/>
      <c r="F4" s="11"/>
      <c r="G4" s="6" t="s">
        <v>123</v>
      </c>
      <c r="H4" s="6"/>
      <c r="I4" s="12" t="str">
        <f>IF(_jpl_day_all!E2="","",_jpl_day_all!E2)</f>
        <v/>
      </c>
      <c r="J4" s="67"/>
    </row>
    <row r="5" spans="1:10">
      <c r="A5" s="9"/>
      <c r="B5" s="6" t="s">
        <v>124</v>
      </c>
      <c r="C5" s="12" t="str">
        <f>IF(_jpl_day_all!H2="","",_jpl_day_all!H2)</f>
        <v/>
      </c>
      <c r="D5" s="14"/>
      <c r="E5" s="15" t="e">
        <f>IMREAL(D5-C5)*5280000</f>
        <v>#VALUE!</v>
      </c>
      <c r="F5" s="11"/>
      <c r="G5" s="6" t="s">
        <v>124</v>
      </c>
      <c r="H5" s="6"/>
      <c r="I5" s="12" t="str">
        <f>IF(_jpl_day_all!K2="","",_jpl_day_all!K2)</f>
        <v/>
      </c>
      <c r="J5" s="68" t="e">
        <f>IMREAL(I5-H5)*5280000</f>
        <v>#VALUE!</v>
      </c>
    </row>
    <row r="6" spans="1:10">
      <c r="A6" s="9"/>
      <c r="B6" s="6" t="s">
        <v>125</v>
      </c>
      <c r="C6" s="16" t="str">
        <f>IF(_jpl_day_all!J2="","",_jpl_day_all!J2)</f>
        <v/>
      </c>
      <c r="D6" s="16"/>
      <c r="E6" s="17" t="e">
        <f>ABS(C5-D5)/SQRT(SUMSQ((ABS(C6-D6)+ABS(C7-D7)),ABS(C5-D5)))</f>
        <v>#VALUE!</v>
      </c>
      <c r="F6" s="11"/>
      <c r="G6" s="6" t="s">
        <v>125</v>
      </c>
      <c r="H6" s="6"/>
      <c r="I6" s="12" t="str">
        <f>IF(_jpl_day_all!M2="","",_jpl_day_all!M2)</f>
        <v/>
      </c>
      <c r="J6" s="69" t="e">
        <f>ABS(I5-H5)/SQRT(SUMSQ((ABS(I6-H6)+ABS(I7-H7)),ABS(I5-H5)))</f>
        <v>#VALUE!</v>
      </c>
    </row>
    <row r="7" spans="1:10">
      <c r="A7" s="18"/>
      <c r="B7" s="6" t="s">
        <v>126</v>
      </c>
      <c r="C7" s="19" t="str">
        <f>IF(_jpl_day_all!I2="","",_jpl_day_all!I2)</f>
        <v/>
      </c>
      <c r="D7" s="19"/>
      <c r="E7" s="17"/>
      <c r="F7" s="20"/>
      <c r="G7" s="6" t="s">
        <v>126</v>
      </c>
      <c r="H7" s="6"/>
      <c r="I7" s="12" t="str">
        <f>IF(_jpl_day_all!L2="","",_jpl_day_all!L2)</f>
        <v/>
      </c>
      <c r="J7" s="70"/>
    </row>
    <row r="8" spans="1:10">
      <c r="A8" s="4" t="s">
        <v>127</v>
      </c>
      <c r="B8" s="5" t="s">
        <v>119</v>
      </c>
      <c r="C8" s="6" t="s">
        <v>120</v>
      </c>
      <c r="D8" s="6" t="s">
        <v>121</v>
      </c>
      <c r="E8" s="15">
        <f>IMREAL(D10-C10)*2640000</f>
        <v>0</v>
      </c>
      <c r="F8" s="6" t="s">
        <v>128</v>
      </c>
      <c r="G8" s="5" t="s">
        <v>119</v>
      </c>
      <c r="H8" s="6" t="s">
        <v>120</v>
      </c>
      <c r="I8" s="6" t="s">
        <v>121</v>
      </c>
      <c r="J8" s="71" t="s">
        <v>129</v>
      </c>
    </row>
    <row r="9" spans="1:10">
      <c r="A9" s="9"/>
      <c r="B9" s="5"/>
      <c r="C9" s="6"/>
      <c r="D9" s="6"/>
      <c r="E9" s="15"/>
      <c r="F9" s="6"/>
      <c r="G9" s="5"/>
      <c r="H9" s="6"/>
      <c r="I9" s="6"/>
      <c r="J9" s="71"/>
    </row>
    <row r="10" spans="1:10">
      <c r="A10" s="9"/>
      <c r="B10" s="6" t="s">
        <v>123</v>
      </c>
      <c r="C10" s="6"/>
      <c r="D10" s="6"/>
      <c r="E10" s="15"/>
      <c r="F10" s="6"/>
      <c r="G10" s="6" t="s">
        <v>123</v>
      </c>
      <c r="H10" s="6"/>
      <c r="I10" s="6"/>
      <c r="J10" s="71"/>
    </row>
    <row r="11" spans="1:10">
      <c r="A11" s="9"/>
      <c r="B11" s="6" t="s">
        <v>124</v>
      </c>
      <c r="C11" s="6"/>
      <c r="D11" s="6"/>
      <c r="E11" s="15">
        <f>IMREAL(D11-C11)*2640000</f>
        <v>0</v>
      </c>
      <c r="F11" s="6"/>
      <c r="G11" s="6" t="s">
        <v>124</v>
      </c>
      <c r="H11" s="6"/>
      <c r="I11" s="6"/>
      <c r="J11" s="71" t="s">
        <v>129</v>
      </c>
    </row>
    <row r="12" spans="1:10">
      <c r="A12" s="9"/>
      <c r="B12" s="6" t="s">
        <v>125</v>
      </c>
      <c r="C12" s="6"/>
      <c r="D12" s="6"/>
      <c r="E12" s="15" t="e">
        <f>ABS(C10-D10)/SQRT(SUMSQ((ABS(C12-D12)+ABS(C13-D13)),ABS(C10-D10)))</f>
        <v>#DIV/0!</v>
      </c>
      <c r="F12" s="6"/>
      <c r="G12" s="6" t="s">
        <v>125</v>
      </c>
      <c r="H12" s="6"/>
      <c r="I12" s="6"/>
      <c r="J12" s="71" t="s">
        <v>130</v>
      </c>
    </row>
    <row r="13" spans="1:10">
      <c r="A13" s="18"/>
      <c r="B13" s="6" t="s">
        <v>126</v>
      </c>
      <c r="C13" s="6"/>
      <c r="D13" s="6"/>
      <c r="E13" s="15"/>
      <c r="F13" s="6"/>
      <c r="G13" s="6" t="s">
        <v>126</v>
      </c>
      <c r="H13" s="6"/>
      <c r="I13" s="6"/>
      <c r="J13" s="71"/>
    </row>
    <row r="14" spans="1:10">
      <c r="A14" s="21" t="s">
        <v>131</v>
      </c>
      <c r="B14" s="22"/>
      <c r="C14" s="23"/>
      <c r="D14" s="6" t="s">
        <v>132</v>
      </c>
      <c r="E14" s="24" t="e">
        <f>J14/24</f>
        <v>#VALUE!</v>
      </c>
      <c r="F14" s="6" t="s">
        <v>133</v>
      </c>
      <c r="G14" s="25" t="e">
        <f>E14/B14</f>
        <v>#VALUE!</v>
      </c>
      <c r="H14" s="6" t="s">
        <v>134</v>
      </c>
      <c r="I14" s="6"/>
      <c r="J14" s="72" t="e">
        <f>ABS(E5+J5)</f>
        <v>#VALUE!</v>
      </c>
    </row>
    <row r="15" spans="1:10">
      <c r="A15" s="21" t="s">
        <v>135</v>
      </c>
      <c r="B15" s="6" t="s">
        <v>136</v>
      </c>
      <c r="C15" s="6" t="s">
        <v>120</v>
      </c>
      <c r="D15" s="6"/>
      <c r="E15" s="26">
        <f>IMREAL(D16-D15)*2200000</f>
        <v>0</v>
      </c>
      <c r="F15" s="6" t="s">
        <v>137</v>
      </c>
      <c r="G15" s="6" t="s">
        <v>138</v>
      </c>
      <c r="H15" s="6" t="s">
        <v>120</v>
      </c>
      <c r="I15" s="6"/>
      <c r="J15" s="73">
        <f>IMREAL(I16-I15)*2200000</f>
        <v>0</v>
      </c>
    </row>
    <row r="16" spans="1:10">
      <c r="A16" s="21"/>
      <c r="B16" s="6"/>
      <c r="C16" s="6" t="s">
        <v>121</v>
      </c>
      <c r="D16" s="6"/>
      <c r="E16" s="26"/>
      <c r="F16" s="6"/>
      <c r="G16" s="6"/>
      <c r="H16" s="6" t="s">
        <v>121</v>
      </c>
      <c r="I16" s="6"/>
      <c r="J16" s="73"/>
    </row>
    <row r="17" spans="1:10">
      <c r="A17" s="21"/>
      <c r="B17" s="6" t="s">
        <v>139</v>
      </c>
      <c r="C17" s="6" t="s">
        <v>120</v>
      </c>
      <c r="D17" s="6"/>
      <c r="E17" s="26">
        <f>IMREAL(D18-D17)*2200000</f>
        <v>0</v>
      </c>
      <c r="F17" s="6"/>
      <c r="G17" s="6" t="s">
        <v>140</v>
      </c>
      <c r="H17" s="6" t="s">
        <v>120</v>
      </c>
      <c r="I17" s="6"/>
      <c r="J17" s="73">
        <f>IMREAL(I18-I17)*2200000</f>
        <v>0</v>
      </c>
    </row>
    <row r="18" spans="1:10">
      <c r="A18" s="21"/>
      <c r="B18" s="6"/>
      <c r="C18" s="6" t="s">
        <v>121</v>
      </c>
      <c r="D18" s="6"/>
      <c r="E18" s="26"/>
      <c r="F18" s="6"/>
      <c r="G18" s="6"/>
      <c r="H18" s="6" t="s">
        <v>121</v>
      </c>
      <c r="I18" s="6"/>
      <c r="J18" s="73"/>
    </row>
    <row r="19" spans="1:10">
      <c r="A19" s="21"/>
      <c r="B19" s="6" t="s">
        <v>141</v>
      </c>
      <c r="C19" s="6" t="s">
        <v>120</v>
      </c>
      <c r="D19" s="6"/>
      <c r="E19" s="26">
        <f>IMREAL(D20-D19)*400000</f>
        <v>0</v>
      </c>
      <c r="F19" s="6"/>
      <c r="G19" s="6" t="s">
        <v>142</v>
      </c>
      <c r="H19" s="6" t="s">
        <v>120</v>
      </c>
      <c r="I19" s="6"/>
      <c r="J19" s="73">
        <f>IMREAL(I20-I19)*400000</f>
        <v>0</v>
      </c>
    </row>
    <row r="20" spans="1:10">
      <c r="A20" s="21"/>
      <c r="B20" s="6"/>
      <c r="C20" s="6" t="s">
        <v>121</v>
      </c>
      <c r="D20" s="6"/>
      <c r="E20" s="26"/>
      <c r="F20" s="6"/>
      <c r="G20" s="6"/>
      <c r="H20" s="6" t="s">
        <v>121</v>
      </c>
      <c r="I20" s="6"/>
      <c r="J20" s="73"/>
    </row>
    <row r="21" spans="1:10">
      <c r="A21" s="21" t="s">
        <v>143</v>
      </c>
      <c r="B21" s="6" t="s">
        <v>144</v>
      </c>
      <c r="C21" s="12" t="str">
        <f>IF(_jpl_day_all!H3="","",_jpl_day_all!H3)</f>
        <v/>
      </c>
      <c r="D21" s="27"/>
      <c r="E21" s="6" t="s">
        <v>145</v>
      </c>
      <c r="F21" s="12" t="str">
        <f>IF(_jpl_day_all!H4="","",_jpl_day_all!H4)</f>
        <v/>
      </c>
      <c r="G21" s="28" t="e">
        <f>(F21-C21)*5280000</f>
        <v>#VALUE!</v>
      </c>
      <c r="H21" s="6" t="s">
        <v>146</v>
      </c>
      <c r="I21" s="12" t="str">
        <f>IF(_jpl_day_all!H5="","",_jpl_day_all!H5)</f>
        <v/>
      </c>
      <c r="J21" s="28" t="e">
        <f>(I21-F21)*5280000</f>
        <v>#VALUE!</v>
      </c>
    </row>
    <row r="22" spans="1:10">
      <c r="A22" s="21" t="s">
        <v>147</v>
      </c>
      <c r="B22" s="6" t="s">
        <v>144</v>
      </c>
      <c r="C22" s="12" t="str">
        <f>IF(_jpl_day_all!K3="","",_jpl_day_all!K3)</f>
        <v/>
      </c>
      <c r="D22" s="27"/>
      <c r="E22" s="6" t="s">
        <v>145</v>
      </c>
      <c r="F22" s="12" t="str">
        <f>IF(_jpl_day_all!K4="","",_jpl_day_all!K4)</f>
        <v/>
      </c>
      <c r="G22" s="28" t="e">
        <f>(F22-C22)*5280000</f>
        <v>#VALUE!</v>
      </c>
      <c r="H22" s="6" t="s">
        <v>146</v>
      </c>
      <c r="I22" s="12" t="str">
        <f>IF(_jpl_day_all!K5="","",_jpl_day_all!K5)</f>
        <v/>
      </c>
      <c r="J22" s="28" t="e">
        <f>(I22-F22)*5280000</f>
        <v>#VALUE!</v>
      </c>
    </row>
    <row r="23" spans="1:10">
      <c r="A23" s="21" t="s">
        <v>148</v>
      </c>
      <c r="B23" s="6" t="s">
        <v>144</v>
      </c>
      <c r="C23" s="6"/>
      <c r="D23" s="27"/>
      <c r="E23" s="6" t="s">
        <v>145</v>
      </c>
      <c r="F23" s="6"/>
      <c r="G23" s="27"/>
      <c r="H23" s="6" t="s">
        <v>146</v>
      </c>
      <c r="I23" s="6"/>
      <c r="J23" s="27"/>
    </row>
    <row r="24" spans="1:10">
      <c r="A24" s="21" t="s">
        <v>148</v>
      </c>
      <c r="B24" s="6" t="s">
        <v>144</v>
      </c>
      <c r="C24" s="6"/>
      <c r="D24" s="27"/>
      <c r="E24" s="6" t="s">
        <v>145</v>
      </c>
      <c r="F24" s="6"/>
      <c r="G24" s="27"/>
      <c r="H24" s="6" t="s">
        <v>146</v>
      </c>
      <c r="I24" s="6"/>
      <c r="J24" s="27"/>
    </row>
    <row r="25" spans="1:10">
      <c r="A25" s="21" t="s">
        <v>149</v>
      </c>
      <c r="B25" s="6" t="s">
        <v>120</v>
      </c>
      <c r="C25" s="6"/>
      <c r="D25" s="6"/>
      <c r="E25" s="29">
        <f>IMREAL(C26-C25)</f>
        <v>0</v>
      </c>
      <c r="F25" s="6" t="s">
        <v>150</v>
      </c>
      <c r="G25" s="6" t="s">
        <v>120</v>
      </c>
      <c r="H25" s="6" t="str">
        <f>IF(_jpl_day_all!G2="","",_jpl_day_all!G2)</f>
        <v/>
      </c>
      <c r="I25" s="6"/>
      <c r="J25" s="74" t="e">
        <f>IMREAL(H26-H25)</f>
        <v>#VALUE!</v>
      </c>
    </row>
    <row r="26" spans="1:10">
      <c r="A26" s="21"/>
      <c r="B26" s="6" t="s">
        <v>121</v>
      </c>
      <c r="C26" s="6"/>
      <c r="D26" s="6"/>
      <c r="E26" s="29"/>
      <c r="F26" s="6"/>
      <c r="G26" s="6" t="s">
        <v>121</v>
      </c>
      <c r="H26" s="6" t="str">
        <f>IF(_jpl_day_all!G3="","",_jpl_day_all!G3)</f>
        <v/>
      </c>
      <c r="I26" s="6"/>
      <c r="J26" s="74"/>
    </row>
    <row r="27" spans="1:10">
      <c r="A27" s="21" t="s">
        <v>151</v>
      </c>
      <c r="B27" s="6" t="s">
        <v>120</v>
      </c>
      <c r="C27" s="6"/>
      <c r="D27" s="6"/>
      <c r="E27" s="29">
        <f>IMREAL(C28-C27)</f>
        <v>0</v>
      </c>
      <c r="F27" s="6" t="s">
        <v>152</v>
      </c>
      <c r="G27" s="6" t="s">
        <v>120</v>
      </c>
      <c r="H27" s="6"/>
      <c r="I27" s="6"/>
      <c r="J27" s="74">
        <f>IMREAL(H28-H27)</f>
        <v>0</v>
      </c>
    </row>
    <row r="28" spans="1:10">
      <c r="A28" s="21"/>
      <c r="B28" s="6" t="s">
        <v>121</v>
      </c>
      <c r="C28" s="6"/>
      <c r="D28" s="6"/>
      <c r="E28" s="29"/>
      <c r="F28" s="6"/>
      <c r="G28" s="6" t="s">
        <v>121</v>
      </c>
      <c r="H28" s="6"/>
      <c r="I28" s="6"/>
      <c r="J28" s="74"/>
    </row>
    <row r="29" spans="1:10">
      <c r="A29" s="21" t="s">
        <v>18</v>
      </c>
      <c r="B29" s="6" t="s">
        <v>120</v>
      </c>
      <c r="C29" s="6"/>
      <c r="D29" s="6"/>
      <c r="E29" s="29">
        <f>IMREAL(C30-C29)</f>
        <v>0</v>
      </c>
      <c r="F29" s="6" t="s">
        <v>153</v>
      </c>
      <c r="G29" s="6" t="s">
        <v>120</v>
      </c>
      <c r="H29" s="6"/>
      <c r="I29" s="6"/>
      <c r="J29" s="74">
        <f>IMREAL(H30-H29)</f>
        <v>0</v>
      </c>
    </row>
    <row r="30" spans="1:10">
      <c r="A30" s="21"/>
      <c r="B30" s="6" t="s">
        <v>121</v>
      </c>
      <c r="C30" s="6"/>
      <c r="D30" s="6"/>
      <c r="E30" s="29"/>
      <c r="F30" s="6"/>
      <c r="G30" s="6" t="s">
        <v>121</v>
      </c>
      <c r="H30" s="6"/>
      <c r="I30" s="6"/>
      <c r="J30" s="74"/>
    </row>
    <row r="31" spans="1:10">
      <c r="A31" s="21" t="s">
        <v>154</v>
      </c>
      <c r="B31" s="6" t="s">
        <v>120</v>
      </c>
      <c r="C31" s="6"/>
      <c r="D31" s="6"/>
      <c r="E31" s="29">
        <f>IMREAL(C32-C31)</f>
        <v>0</v>
      </c>
      <c r="F31" s="8" t="s">
        <v>155</v>
      </c>
      <c r="G31" s="6" t="s">
        <v>120</v>
      </c>
      <c r="H31" s="6" t="str">
        <f>IF(_jpl_day_all!A2="","",_jpl_day_all!A2)</f>
        <v/>
      </c>
      <c r="I31" s="6"/>
      <c r="J31" s="74" t="e">
        <f>IMREAL(H32-H31)</f>
        <v>#VALUE!</v>
      </c>
    </row>
    <row r="32" spans="1:10">
      <c r="A32" s="21"/>
      <c r="B32" s="6" t="s">
        <v>121</v>
      </c>
      <c r="C32" s="6"/>
      <c r="D32" s="6"/>
      <c r="E32" s="29"/>
      <c r="F32" s="20"/>
      <c r="G32" s="6" t="s">
        <v>121</v>
      </c>
      <c r="H32" s="6" t="str">
        <f>IF(_jpl_day_all!A3="","",_jpl_day_all!A3)</f>
        <v/>
      </c>
      <c r="I32" s="6"/>
      <c r="J32" s="74"/>
    </row>
    <row r="33" spans="1:10">
      <c r="A33" s="21" t="s">
        <v>156</v>
      </c>
      <c r="B33" s="6" t="s">
        <v>120</v>
      </c>
      <c r="C33" s="6"/>
      <c r="D33" s="6"/>
      <c r="E33" s="29">
        <f>IMREAL(C34-C33)</f>
        <v>0</v>
      </c>
      <c r="F33" s="8" t="s">
        <v>157</v>
      </c>
      <c r="G33" s="6" t="s">
        <v>120</v>
      </c>
      <c r="H33" s="6" t="str">
        <f>IF(_jpl_day_all!F2="","",_jpl_day_all!F2)</f>
        <v/>
      </c>
      <c r="I33" s="6"/>
      <c r="J33" s="74" t="e">
        <f>IMREAL(H34-H33)</f>
        <v>#VALUE!</v>
      </c>
    </row>
    <row r="34" spans="1:10">
      <c r="A34" s="21"/>
      <c r="B34" s="6" t="s">
        <v>121</v>
      </c>
      <c r="C34" s="6"/>
      <c r="D34" s="6"/>
      <c r="E34" s="29"/>
      <c r="F34" s="20"/>
      <c r="G34" s="6" t="s">
        <v>121</v>
      </c>
      <c r="H34" s="6" t="str">
        <f>IF(_jpl_day_all!F3="","",_jpl_day_all!F3)</f>
        <v/>
      </c>
      <c r="I34" s="6"/>
      <c r="J34" s="74"/>
    </row>
    <row r="35" spans="1:10">
      <c r="A35" s="21" t="s">
        <v>158</v>
      </c>
      <c r="B35" s="6" t="s">
        <v>120</v>
      </c>
      <c r="C35" s="6"/>
      <c r="D35" s="6"/>
      <c r="E35" s="29">
        <f>IMREAL(C36-C35)</f>
        <v>0</v>
      </c>
      <c r="F35" s="8" t="s">
        <v>159</v>
      </c>
      <c r="G35" s="6" t="s">
        <v>120</v>
      </c>
      <c r="H35" s="6"/>
      <c r="I35" s="6"/>
      <c r="J35" s="74">
        <f>IMREAL(H36-H35)</f>
        <v>0</v>
      </c>
    </row>
    <row r="36" spans="1:10">
      <c r="A36" s="21"/>
      <c r="B36" s="6" t="s">
        <v>121</v>
      </c>
      <c r="C36" s="6"/>
      <c r="D36" s="6"/>
      <c r="E36" s="29"/>
      <c r="F36" s="20"/>
      <c r="G36" s="6" t="s">
        <v>121</v>
      </c>
      <c r="H36" s="6"/>
      <c r="I36" s="6"/>
      <c r="J36" s="74"/>
    </row>
    <row r="37" spans="1:10">
      <c r="A37" s="21" t="s">
        <v>160</v>
      </c>
      <c r="B37" s="6" t="s">
        <v>120</v>
      </c>
      <c r="C37" s="6"/>
      <c r="D37" s="6"/>
      <c r="E37" s="29">
        <f>IMREAL(C38-C37)</f>
        <v>0</v>
      </c>
      <c r="F37" s="6" t="s">
        <v>161</v>
      </c>
      <c r="G37" s="6" t="s">
        <v>120</v>
      </c>
      <c r="H37" s="6"/>
      <c r="I37" s="6"/>
      <c r="J37" s="74">
        <f>IMREAL(H38-H37)</f>
        <v>0</v>
      </c>
    </row>
    <row r="38" spans="1:10">
      <c r="A38" s="21"/>
      <c r="B38" s="6" t="s">
        <v>121</v>
      </c>
      <c r="C38" s="6"/>
      <c r="D38" s="6"/>
      <c r="E38" s="29"/>
      <c r="F38" s="6"/>
      <c r="G38" s="6" t="s">
        <v>121</v>
      </c>
      <c r="H38" s="6"/>
      <c r="I38" s="6"/>
      <c r="J38" s="74"/>
    </row>
    <row r="39" spans="1:10">
      <c r="A39" s="21" t="s">
        <v>162</v>
      </c>
      <c r="B39" s="6" t="s">
        <v>120</v>
      </c>
      <c r="C39" s="6"/>
      <c r="D39" s="6"/>
      <c r="E39" s="29">
        <f>IMREAL(C40-C39)</f>
        <v>0</v>
      </c>
      <c r="F39" s="6" t="s">
        <v>163</v>
      </c>
      <c r="G39" s="6" t="s">
        <v>120</v>
      </c>
      <c r="H39" s="6"/>
      <c r="I39" s="6"/>
      <c r="J39" s="74">
        <f>IMREAL(H40-H39)</f>
        <v>0</v>
      </c>
    </row>
    <row r="40" spans="1:10">
      <c r="A40" s="21"/>
      <c r="B40" s="6" t="s">
        <v>121</v>
      </c>
      <c r="C40" s="6"/>
      <c r="D40" s="6"/>
      <c r="E40" s="29"/>
      <c r="F40" s="6"/>
      <c r="G40" s="6" t="s">
        <v>121</v>
      </c>
      <c r="H40" s="6"/>
      <c r="I40" s="6"/>
      <c r="J40" s="74"/>
    </row>
    <row r="41" spans="1:10">
      <c r="A41" s="21" t="s">
        <v>164</v>
      </c>
      <c r="B41" s="6" t="s">
        <v>120</v>
      </c>
      <c r="C41" s="6"/>
      <c r="D41" s="6"/>
      <c r="E41" s="29">
        <f>IMREAL(C42-C41)</f>
        <v>0</v>
      </c>
      <c r="F41" s="6" t="s">
        <v>165</v>
      </c>
      <c r="G41" s="6" t="s">
        <v>120</v>
      </c>
      <c r="H41" s="6"/>
      <c r="I41" s="6"/>
      <c r="J41" s="74">
        <f>IMREAL(H42-H41)</f>
        <v>0</v>
      </c>
    </row>
    <row r="42" spans="1:10">
      <c r="A42" s="21"/>
      <c r="B42" s="6" t="s">
        <v>121</v>
      </c>
      <c r="C42" s="6"/>
      <c r="D42" s="6"/>
      <c r="E42" s="29"/>
      <c r="F42" s="6"/>
      <c r="G42" s="6" t="s">
        <v>121</v>
      </c>
      <c r="H42" s="6"/>
      <c r="I42" s="6"/>
      <c r="J42" s="74"/>
    </row>
    <row r="43" spans="1:10">
      <c r="A43" s="21" t="s">
        <v>166</v>
      </c>
      <c r="B43" s="6" t="s">
        <v>120</v>
      </c>
      <c r="C43" s="6"/>
      <c r="D43" s="6"/>
      <c r="E43" s="29">
        <f>IMREAL(C44-C43)</f>
        <v>0</v>
      </c>
      <c r="F43" s="6" t="s">
        <v>167</v>
      </c>
      <c r="G43" s="6" t="s">
        <v>120</v>
      </c>
      <c r="H43" s="6" t="str">
        <f>IF(_jpl_day_all!C2="","",_jpl_day_all!C2)</f>
        <v/>
      </c>
      <c r="I43" s="6"/>
      <c r="J43" s="74" t="e">
        <f>IMREAL(H44-H43)</f>
        <v>#VALUE!</v>
      </c>
    </row>
    <row r="44" spans="1:10">
      <c r="A44" s="21"/>
      <c r="B44" s="6" t="s">
        <v>121</v>
      </c>
      <c r="C44" s="6"/>
      <c r="D44" s="6"/>
      <c r="E44" s="29"/>
      <c r="F44" s="6"/>
      <c r="G44" s="6" t="s">
        <v>121</v>
      </c>
      <c r="H44" s="6" t="str">
        <f>IF(_jpl_day_all!C3="","",_jpl_day_all!C3)</f>
        <v/>
      </c>
      <c r="I44" s="6"/>
      <c r="J44" s="74"/>
    </row>
    <row r="45" spans="1:10">
      <c r="A45" s="21">
        <v>1376</v>
      </c>
      <c r="B45" s="6" t="s">
        <v>120</v>
      </c>
      <c r="C45" s="6"/>
      <c r="D45" s="6"/>
      <c r="E45" s="29">
        <f>IMREAL(C46-C45)</f>
        <v>0</v>
      </c>
      <c r="F45" s="6" t="s">
        <v>168</v>
      </c>
      <c r="G45" s="6" t="s">
        <v>120</v>
      </c>
      <c r="H45" s="6" t="str">
        <f>IF(_jpl_day_all!B2="","",_jpl_day_all!B2)</f>
        <v/>
      </c>
      <c r="I45" s="6"/>
      <c r="J45" s="74" t="e">
        <f>IMREAL(H46-H45)</f>
        <v>#VALUE!</v>
      </c>
    </row>
    <row r="46" spans="1:10">
      <c r="A46" s="21"/>
      <c r="B46" s="6" t="s">
        <v>121</v>
      </c>
      <c r="C46" s="6"/>
      <c r="D46" s="6"/>
      <c r="E46" s="29"/>
      <c r="F46" s="6"/>
      <c r="G46" s="6" t="s">
        <v>121</v>
      </c>
      <c r="H46" s="6" t="str">
        <f>IF(_jpl_day_all!B3="","",_jpl_day_all!B3)</f>
        <v/>
      </c>
      <c r="I46" s="6"/>
      <c r="J46" s="74"/>
    </row>
    <row r="47" spans="1:10">
      <c r="A47" s="21">
        <v>1377</v>
      </c>
      <c r="B47" s="6" t="s">
        <v>120</v>
      </c>
      <c r="C47" s="6"/>
      <c r="D47" s="6"/>
      <c r="E47" s="29">
        <f>IMREAL(C48-C47)</f>
        <v>0</v>
      </c>
      <c r="F47" s="6" t="s">
        <v>169</v>
      </c>
      <c r="G47" s="6" t="s">
        <v>120</v>
      </c>
      <c r="H47" s="6"/>
      <c r="I47" s="6"/>
      <c r="J47" s="74">
        <f>IMREAL(H48-H47)</f>
        <v>0</v>
      </c>
    </row>
    <row r="48" spans="1:10">
      <c r="A48" s="21"/>
      <c r="B48" s="6" t="s">
        <v>121</v>
      </c>
      <c r="C48" s="6"/>
      <c r="D48" s="6"/>
      <c r="E48" s="29"/>
      <c r="F48" s="6"/>
      <c r="G48" s="6" t="s">
        <v>121</v>
      </c>
      <c r="H48" s="6"/>
      <c r="I48" s="6"/>
      <c r="J48" s="74"/>
    </row>
    <row r="49" spans="1:10">
      <c r="A49" s="8"/>
      <c r="B49" s="6" t="s">
        <v>120</v>
      </c>
      <c r="C49" s="6"/>
      <c r="D49" s="6"/>
      <c r="E49" s="6" t="s">
        <v>129</v>
      </c>
      <c r="F49" s="30"/>
      <c r="G49" s="22" t="s">
        <v>170</v>
      </c>
      <c r="H49" s="23"/>
      <c r="I49" s="29" t="e">
        <f>ABS(E5+J5)</f>
        <v>#VALUE!</v>
      </c>
      <c r="J49" s="74"/>
    </row>
    <row r="50" spans="1:10">
      <c r="A50" s="20"/>
      <c r="B50" s="23" t="s">
        <v>121</v>
      </c>
      <c r="C50" s="6"/>
      <c r="D50" s="6"/>
      <c r="E50" s="6"/>
      <c r="F50" s="30"/>
      <c r="G50" s="22" t="s">
        <v>171</v>
      </c>
      <c r="H50" s="23"/>
      <c r="I50" s="29" t="e">
        <f>ABS(E2+J2)</f>
        <v>#VALUE!</v>
      </c>
      <c r="J50" s="74"/>
    </row>
    <row r="51" spans="1:10">
      <c r="A51" s="8"/>
      <c r="B51" s="23" t="s">
        <v>120</v>
      </c>
      <c r="C51" s="6"/>
      <c r="D51" s="6"/>
      <c r="E51" s="8" t="s">
        <v>129</v>
      </c>
      <c r="F51" s="6"/>
      <c r="G51" s="6" t="s">
        <v>172</v>
      </c>
      <c r="H51" s="6"/>
      <c r="I51" s="29" t="e">
        <f>ABS(E25+E29+E31+E35+E37+E41+E45+E47+J25+J27+J29+J31+J33+J35+J37+J39+J41+J43+J45+J47)</f>
        <v>#VALUE!</v>
      </c>
      <c r="J51" s="74"/>
    </row>
    <row r="52" spans="1:10">
      <c r="A52" s="20"/>
      <c r="B52" s="23"/>
      <c r="C52" s="22"/>
      <c r="D52" s="23"/>
      <c r="E52" s="20"/>
      <c r="F52" s="8"/>
      <c r="G52" s="6" t="s">
        <v>173</v>
      </c>
      <c r="H52" s="6"/>
      <c r="I52" s="75">
        <f>E25+E29+E31+E35+E37+E41+E45+E47</f>
        <v>0</v>
      </c>
      <c r="J52" s="76"/>
    </row>
    <row r="53" spans="1:10">
      <c r="A53" s="8"/>
      <c r="B53" s="23" t="s">
        <v>121</v>
      </c>
      <c r="C53" s="22"/>
      <c r="D53" s="23"/>
      <c r="E53" s="8" t="s">
        <v>129</v>
      </c>
      <c r="F53" s="8"/>
      <c r="G53" s="22" t="s">
        <v>174</v>
      </c>
      <c r="H53" s="23"/>
      <c r="I53" s="75">
        <f>E27+E33+E39+E43</f>
        <v>0</v>
      </c>
      <c r="J53" s="76"/>
    </row>
    <row r="54" spans="1:10">
      <c r="A54" s="20"/>
      <c r="B54" s="6" t="s">
        <v>120</v>
      </c>
      <c r="C54" s="22"/>
      <c r="D54" s="23"/>
      <c r="E54" s="20"/>
      <c r="F54" s="8"/>
      <c r="G54" s="22" t="s">
        <v>175</v>
      </c>
      <c r="H54" s="23"/>
      <c r="I54" s="75">
        <f>IMREAL(D10-C10)*2640000</f>
        <v>0</v>
      </c>
      <c r="J54" s="76"/>
    </row>
    <row r="55" spans="1:10">
      <c r="A55" s="6"/>
      <c r="B55" s="6" t="s">
        <v>121</v>
      </c>
      <c r="C55" s="31"/>
      <c r="D55" s="32"/>
      <c r="E55" s="11"/>
      <c r="F55" s="8"/>
      <c r="G55" s="22" t="s">
        <v>176</v>
      </c>
      <c r="H55" s="23"/>
      <c r="I55" s="75">
        <f>IMREAL(D11-C11)*2640000</f>
        <v>0</v>
      </c>
      <c r="J55" s="76"/>
    </row>
    <row r="56" ht="15" spans="1:10">
      <c r="A56" s="33" t="s">
        <v>177</v>
      </c>
      <c r="B56" s="32"/>
      <c r="C56" s="34" t="e">
        <f>J25+J27+J29+J31+J33+J35+J37+J39+J41+J43+J45+J47</f>
        <v>#VALUE!</v>
      </c>
      <c r="D56" s="35"/>
      <c r="E56" s="36"/>
      <c r="F56" s="37" t="s">
        <v>178</v>
      </c>
      <c r="G56" s="38"/>
      <c r="H56" s="38"/>
      <c r="I56" s="38" t="s">
        <v>179</v>
      </c>
      <c r="J56" s="77"/>
    </row>
    <row r="57" ht="15.75" spans="1:10">
      <c r="A57" s="39" t="s">
        <v>180</v>
      </c>
      <c r="B57" s="40" t="e">
        <f>C58-C59</f>
        <v>#VALUE!</v>
      </c>
      <c r="C57" s="41"/>
      <c r="D57" s="39" t="s">
        <v>181</v>
      </c>
      <c r="E57" s="42" t="e">
        <f>C58/C59</f>
        <v>#VALUE!</v>
      </c>
      <c r="F57" s="30"/>
      <c r="G57" s="30"/>
      <c r="H57" s="30"/>
      <c r="I57" s="30"/>
      <c r="J57" s="14"/>
    </row>
    <row r="58" ht="15" spans="1:10">
      <c r="A58" s="43" t="s">
        <v>182</v>
      </c>
      <c r="B58" s="44"/>
      <c r="C58" s="45" t="e">
        <f>E8+E25+E29+E31+E35+E37+E41+E45+E47+J25+J27+J29+J31+J33+J35+J37+J39+J41+J43+J45+J47</f>
        <v>#VALUE!</v>
      </c>
      <c r="D58" s="46"/>
      <c r="E58" s="47"/>
      <c r="F58" s="30"/>
      <c r="G58" s="30"/>
      <c r="H58" s="30"/>
      <c r="I58" s="30"/>
      <c r="J58" s="14"/>
    </row>
    <row r="59" ht="15.75" spans="1:10">
      <c r="A59" s="48" t="s">
        <v>183</v>
      </c>
      <c r="B59" s="49"/>
      <c r="C59" s="45" t="e">
        <f>E5+J5+E11+E33+E39+E43+E27</f>
        <v>#VALUE!</v>
      </c>
      <c r="D59" s="46"/>
      <c r="E59" s="47"/>
      <c r="F59" s="30"/>
      <c r="G59" s="30"/>
      <c r="H59" s="30"/>
      <c r="I59" s="30"/>
      <c r="J59" s="14"/>
    </row>
    <row r="60" ht="15" spans="1:10">
      <c r="A60" s="50" t="s">
        <v>184</v>
      </c>
      <c r="B60" s="51"/>
      <c r="C60" s="52">
        <f>E25+E29+E31+E35+E37+E41+E45+E47</f>
        <v>0</v>
      </c>
      <c r="D60" s="53"/>
      <c r="E60" s="54"/>
      <c r="F60" s="30"/>
      <c r="G60" s="30"/>
      <c r="H60" s="30"/>
      <c r="I60" s="30"/>
      <c r="J60" s="30"/>
    </row>
    <row r="61" ht="15.75" spans="1:10">
      <c r="A61" s="55" t="s">
        <v>185</v>
      </c>
      <c r="B61" s="56"/>
      <c r="C61" s="45" t="e">
        <f>J25+J27+J29+J31+J33+J35+J37+J39+J41+J43+J45+J47</f>
        <v>#VALUE!</v>
      </c>
      <c r="D61" s="57"/>
      <c r="E61" s="58"/>
      <c r="F61" s="30"/>
      <c r="G61" s="30"/>
      <c r="H61" s="30"/>
      <c r="I61" s="30"/>
      <c r="J61" s="30"/>
    </row>
    <row r="62" ht="15" spans="1:10">
      <c r="A62" s="59" t="s">
        <v>186</v>
      </c>
      <c r="B62" s="60"/>
      <c r="C62" s="45">
        <f>E27+E33+E39+E43</f>
        <v>0</v>
      </c>
      <c r="D62" s="57"/>
      <c r="E62" s="58"/>
      <c r="F62" s="30"/>
      <c r="G62" s="30"/>
      <c r="H62" s="30"/>
      <c r="I62" s="30"/>
      <c r="J62" s="30"/>
    </row>
    <row r="63" ht="15" spans="1:10">
      <c r="A63" s="59" t="s">
        <v>187</v>
      </c>
      <c r="B63" s="60"/>
      <c r="C63" s="61" t="e">
        <f>ABS(C60+C61)</f>
        <v>#VALUE!</v>
      </c>
      <c r="D63" s="62"/>
      <c r="E63" s="63"/>
      <c r="F63" s="30"/>
      <c r="G63" s="30"/>
      <c r="H63" s="30"/>
      <c r="I63" s="30"/>
      <c r="J63" s="30"/>
    </row>
    <row r="64" ht="15" spans="1:10">
      <c r="A64" s="59" t="s">
        <v>188</v>
      </c>
      <c r="B64" s="60"/>
      <c r="C64" s="61" t="e">
        <f>ABS((D5-C5)+(I5-H5))*5280000</f>
        <v>#VALUE!</v>
      </c>
      <c r="D64" s="62"/>
      <c r="E64" s="63"/>
      <c r="F64" s="30"/>
      <c r="G64" s="30"/>
      <c r="H64" s="30"/>
      <c r="I64" s="30"/>
      <c r="J64" s="30"/>
    </row>
    <row r="65" ht="15" spans="1:10">
      <c r="A65" s="59" t="s">
        <v>189</v>
      </c>
      <c r="B65" s="60"/>
      <c r="C65" s="61" t="e">
        <f>ABS((D4-C4)+(I4-H4))*5280000</f>
        <v>#VALUE!</v>
      </c>
      <c r="D65" s="62"/>
      <c r="E65" s="63"/>
      <c r="F65" s="30"/>
      <c r="G65" s="30"/>
      <c r="H65" s="30"/>
      <c r="I65" s="30"/>
      <c r="J65" s="30"/>
    </row>
    <row r="66" ht="15" spans="1:10">
      <c r="A66" s="78" t="s">
        <v>190</v>
      </c>
      <c r="B66" s="60"/>
      <c r="C66" s="61" t="e">
        <f>ABS(C64+C65)</f>
        <v>#VALUE!</v>
      </c>
      <c r="D66" s="62"/>
      <c r="E66" s="63"/>
      <c r="F66" s="30"/>
      <c r="G66" s="30"/>
      <c r="H66" s="30"/>
      <c r="I66" s="30"/>
      <c r="J66" s="30"/>
    </row>
    <row r="67" ht="15" spans="1:10">
      <c r="A67" s="59" t="s">
        <v>191</v>
      </c>
      <c r="B67" s="60"/>
      <c r="C67" s="61">
        <f>ABS(C60+C62)</f>
        <v>0</v>
      </c>
      <c r="D67" s="62"/>
      <c r="E67" s="63"/>
      <c r="F67" s="30"/>
      <c r="G67" s="30"/>
      <c r="H67" s="30"/>
      <c r="I67" s="30"/>
      <c r="J67" s="30"/>
    </row>
    <row r="68" ht="15" spans="1:10">
      <c r="A68" s="59" t="s">
        <v>192</v>
      </c>
      <c r="B68" s="60"/>
      <c r="C68" s="61">
        <f>IMREAL(D10-C10)*2640000</f>
        <v>0</v>
      </c>
      <c r="D68" s="62"/>
      <c r="E68" s="63"/>
      <c r="F68" s="30"/>
      <c r="G68" s="30"/>
      <c r="H68" s="30"/>
      <c r="I68" s="30"/>
      <c r="J68" s="30"/>
    </row>
    <row r="69" ht="15" spans="1:10">
      <c r="A69" s="59" t="s">
        <v>193</v>
      </c>
      <c r="B69" s="60"/>
      <c r="C69" s="61">
        <f>IMREAL(D11-C11)*2640000</f>
        <v>0</v>
      </c>
      <c r="D69" s="62"/>
      <c r="E69" s="63"/>
      <c r="F69" s="30"/>
      <c r="G69" s="30"/>
      <c r="H69" s="30"/>
      <c r="I69" s="30"/>
      <c r="J69" s="30"/>
    </row>
    <row r="70" ht="15" spans="1:10">
      <c r="A70" s="79" t="s">
        <v>194</v>
      </c>
      <c r="B70" s="80"/>
      <c r="C70" s="81">
        <f>ABS(C68+C69)</f>
        <v>0</v>
      </c>
      <c r="D70" s="82"/>
      <c r="E70" s="83"/>
      <c r="F70" s="30"/>
      <c r="G70" s="30"/>
      <c r="H70" s="30"/>
      <c r="I70" s="30"/>
      <c r="J70" s="30"/>
    </row>
    <row r="71" ht="15" spans="1:10">
      <c r="A71" s="84" t="s">
        <v>195</v>
      </c>
      <c r="B71" s="85"/>
      <c r="C71" s="81" t="e">
        <f>ABS(C64+C69)</f>
        <v>#VALUE!</v>
      </c>
      <c r="D71" s="82"/>
      <c r="E71" s="83"/>
      <c r="F71" s="30"/>
      <c r="G71" s="30"/>
      <c r="H71" s="30"/>
      <c r="I71" s="30"/>
      <c r="J71" s="30"/>
    </row>
    <row r="72" ht="15" spans="1:10">
      <c r="A72" s="84" t="s">
        <v>196</v>
      </c>
      <c r="B72" s="85"/>
      <c r="C72" s="81" t="e">
        <f>ABS(C65+C69)</f>
        <v>#VALUE!</v>
      </c>
      <c r="D72" s="82"/>
      <c r="E72" s="83"/>
      <c r="F72" s="30"/>
      <c r="G72" s="30"/>
      <c r="H72" s="30"/>
      <c r="I72" s="30"/>
      <c r="J72" s="30"/>
    </row>
    <row r="73" spans="1:10">
      <c r="A73" s="86" t="s">
        <v>197</v>
      </c>
      <c r="B73" s="87"/>
      <c r="C73" s="61" t="e">
        <f>ABS(C66+C70)</f>
        <v>#VALUE!</v>
      </c>
      <c r="D73" s="62"/>
      <c r="E73" s="63"/>
      <c r="F73" s="30"/>
      <c r="G73" s="30"/>
      <c r="H73" s="30"/>
      <c r="I73" s="30"/>
      <c r="J73" s="30"/>
    </row>
    <row r="74" ht="15" spans="1:10">
      <c r="A74" s="88"/>
      <c r="B74" s="89"/>
      <c r="C74" s="90"/>
      <c r="D74" s="53"/>
      <c r="E74" s="54"/>
      <c r="F74" s="30"/>
      <c r="G74" s="30"/>
      <c r="H74" s="30"/>
      <c r="I74" s="30"/>
      <c r="J74" s="30"/>
    </row>
    <row r="75" ht="15" spans="1:10">
      <c r="A75" s="91" t="s">
        <v>198</v>
      </c>
      <c r="B75" s="92"/>
      <c r="C75" s="92"/>
      <c r="D75" s="92"/>
      <c r="E75" s="85"/>
      <c r="F75" s="30"/>
      <c r="G75" s="30"/>
      <c r="H75" s="30"/>
      <c r="I75" s="30"/>
      <c r="J75" s="30"/>
    </row>
  </sheetData>
  <mergeCells count="201">
    <mergeCell ref="A1:C1"/>
    <mergeCell ref="D1:I1"/>
    <mergeCell ref="B14:C14"/>
    <mergeCell ref="H14:I14"/>
    <mergeCell ref="C25:D25"/>
    <mergeCell ref="H25:I25"/>
    <mergeCell ref="C26:D26"/>
    <mergeCell ref="H26:I26"/>
    <mergeCell ref="C27:D27"/>
    <mergeCell ref="H27:I27"/>
    <mergeCell ref="C28:D28"/>
    <mergeCell ref="H28:I28"/>
    <mergeCell ref="C29:D29"/>
    <mergeCell ref="H29:I29"/>
    <mergeCell ref="C30:D30"/>
    <mergeCell ref="H30:I30"/>
    <mergeCell ref="C31:D31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C40:D40"/>
    <mergeCell ref="H40:I40"/>
    <mergeCell ref="C41:D41"/>
    <mergeCell ref="H41:I41"/>
    <mergeCell ref="C42:D42"/>
    <mergeCell ref="H42:I42"/>
    <mergeCell ref="C43:D43"/>
    <mergeCell ref="H43:I43"/>
    <mergeCell ref="C44:D44"/>
    <mergeCell ref="H44:I44"/>
    <mergeCell ref="C45:D45"/>
    <mergeCell ref="H45:I45"/>
    <mergeCell ref="C46:D46"/>
    <mergeCell ref="H46:I46"/>
    <mergeCell ref="C47:D47"/>
    <mergeCell ref="H47:I47"/>
    <mergeCell ref="C48:D48"/>
    <mergeCell ref="H48:I48"/>
    <mergeCell ref="C49:D49"/>
    <mergeCell ref="G49:H49"/>
    <mergeCell ref="I49:J49"/>
    <mergeCell ref="C50:D50"/>
    <mergeCell ref="G50:H50"/>
    <mergeCell ref="I50:J50"/>
    <mergeCell ref="C51:D51"/>
    <mergeCell ref="G51:H51"/>
    <mergeCell ref="I51:J51"/>
    <mergeCell ref="G52:H52"/>
    <mergeCell ref="I52:J52"/>
    <mergeCell ref="C53:D53"/>
    <mergeCell ref="G53:H53"/>
    <mergeCell ref="I53:J53"/>
    <mergeCell ref="C54:D54"/>
    <mergeCell ref="G54:H54"/>
    <mergeCell ref="I54:J54"/>
    <mergeCell ref="C55:D55"/>
    <mergeCell ref="G55:H55"/>
    <mergeCell ref="I55:J55"/>
    <mergeCell ref="A56:B56"/>
    <mergeCell ref="C56:E56"/>
    <mergeCell ref="G56:H56"/>
    <mergeCell ref="B57:C57"/>
    <mergeCell ref="A58:B58"/>
    <mergeCell ref="C58:E58"/>
    <mergeCell ref="A59:B59"/>
    <mergeCell ref="C59:E59"/>
    <mergeCell ref="A60:B60"/>
    <mergeCell ref="C60:E60"/>
    <mergeCell ref="A61:B61"/>
    <mergeCell ref="C61:E61"/>
    <mergeCell ref="A62:B62"/>
    <mergeCell ref="C62:E62"/>
    <mergeCell ref="A63:B63"/>
    <mergeCell ref="C63:E63"/>
    <mergeCell ref="A64:B64"/>
    <mergeCell ref="C64:E64"/>
    <mergeCell ref="A65:B65"/>
    <mergeCell ref="C65:E65"/>
    <mergeCell ref="A66:B66"/>
    <mergeCell ref="C66:E66"/>
    <mergeCell ref="A67:B67"/>
    <mergeCell ref="C67:E67"/>
    <mergeCell ref="A68:B68"/>
    <mergeCell ref="C68:E68"/>
    <mergeCell ref="A69:B69"/>
    <mergeCell ref="C69:E69"/>
    <mergeCell ref="A70:B70"/>
    <mergeCell ref="C70:E70"/>
    <mergeCell ref="A71:B71"/>
    <mergeCell ref="C71:E71"/>
    <mergeCell ref="A72:B72"/>
    <mergeCell ref="C72:E72"/>
    <mergeCell ref="A75:E75"/>
    <mergeCell ref="A2:A7"/>
    <mergeCell ref="A8:A13"/>
    <mergeCell ref="A15:A20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B2:B3"/>
    <mergeCell ref="B8:B9"/>
    <mergeCell ref="B15:B16"/>
    <mergeCell ref="B17:B18"/>
    <mergeCell ref="B19:B20"/>
    <mergeCell ref="C2:C3"/>
    <mergeCell ref="C8:C9"/>
    <mergeCell ref="D2:D3"/>
    <mergeCell ref="D8:D9"/>
    <mergeCell ref="E2:E4"/>
    <mergeCell ref="E6:E7"/>
    <mergeCell ref="E8:E10"/>
    <mergeCell ref="E12:E13"/>
    <mergeCell ref="E15:E16"/>
    <mergeCell ref="E17:E18"/>
    <mergeCell ref="E19:E20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F2:F7"/>
    <mergeCell ref="F8:F13"/>
    <mergeCell ref="F15:F20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2:G3"/>
    <mergeCell ref="G8:G9"/>
    <mergeCell ref="G15:G16"/>
    <mergeCell ref="G17:G18"/>
    <mergeCell ref="G19:G20"/>
    <mergeCell ref="H2:H3"/>
    <mergeCell ref="H8:H9"/>
    <mergeCell ref="I2:I3"/>
    <mergeCell ref="I8:I9"/>
    <mergeCell ref="J2:J4"/>
    <mergeCell ref="J6:J7"/>
    <mergeCell ref="J8:J10"/>
    <mergeCell ref="J12:J13"/>
    <mergeCell ref="J15:J16"/>
    <mergeCell ref="J17:J18"/>
    <mergeCell ref="J19:J20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A73:B74"/>
    <mergeCell ref="C73:E7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E33" sqref="E33"/>
    </sheetView>
  </sheetViews>
  <sheetFormatPr defaultColWidth="9" defaultRowHeight="14.25"/>
  <cols>
    <col min="10" max="10" width="12.75" customWidth="1"/>
    <col min="11" max="12" width="11.5833333333333" customWidth="1"/>
    <col min="13" max="13" width="12.75" customWidth="1"/>
  </cols>
  <sheetData>
    <row r="1" spans="1:1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</row>
  </sheetData>
  <sortState ref="H1:H13">
    <sortCondition ref="H1"/>
  </sortState>
  <conditionalFormatting sqref="A1:M1 E14:E1048576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$A1:$XFD1048576"/>
    </sheetView>
  </sheetViews>
  <sheetFormatPr defaultColWidth="10.125" defaultRowHeight="15.75"/>
  <cols>
    <col min="1" max="16384" width="10.125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各站间隔表</vt:lpstr>
      <vt:lpstr>JPLMAIN</vt:lpstr>
      <vt:lpstr>_jpl_day_all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2015-06-05T18:17:00Z</dcterms:created>
  <dcterms:modified xsi:type="dcterms:W3CDTF">2019-05-09T06:21:57Z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