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炼焦煤气单耗分析" sheetId="1" state="visible" r:id="rId1"/>
    <sheet name="_danhao_day_all" sheetId="2" state="visible" r:id="rId2"/>
    <sheet name="_metadata" sheetId="3" state="visible" r:id="rId3"/>
  </sheets>
  <calcPr calcId="145621"/>
</workbook>
</file>

<file path=xl/sharedStrings.xml><?xml version="1.0" encoding="utf-8"?>
<sst xmlns="http://schemas.openxmlformats.org/spreadsheetml/2006/main" count="71" uniqueCount="71">
  <si>
    <t>6#-7#炼焦单耗分析</t>
  </si>
  <si>
    <t>产线</t>
  </si>
  <si>
    <t>6#-7#</t>
  </si>
  <si>
    <t>简况</t>
  </si>
  <si>
    <t>炼焦单耗变化</t>
  </si>
  <si>
    <t>#VALUE!</t>
  </si>
  <si>
    <t>本月</t>
  </si>
  <si>
    <t>今日</t>
  </si>
  <si>
    <t>第一部分</t>
  </si>
  <si>
    <t>入炉煤日水分变化</t>
  </si>
  <si>
    <t xml:space="preserve">湿煤1%水分影响热量 Kj/kg</t>
  </si>
  <si>
    <t xml:space="preserve">吨湿煤成焦率 kg/kg</t>
  </si>
  <si>
    <t xml:space="preserve">1%水分影响吨焦耗热量 Gj/t</t>
  </si>
  <si>
    <t>相较于</t>
  </si>
  <si>
    <r>
      <t xml:space="preserve">实际影响 </t>
    </r>
    <r>
      <rPr>
        <color theme="1"/>
        <rFont val="Calibri"/>
        <scheme val="minor"/>
        <sz val="11"/>
      </rPr>
      <t xml:space="preserve">    </t>
    </r>
    <r>
      <rPr>
        <color theme="1"/>
        <rFont val="Calibri"/>
        <scheme val="minor"/>
        <sz val="11"/>
      </rPr>
      <t>Gj/t</t>
    </r>
  </si>
  <si>
    <t>水分变化：</t>
  </si>
  <si>
    <t>第二部分</t>
  </si>
  <si>
    <t>焦炉煤气热值变化</t>
  </si>
  <si>
    <t xml:space="preserve">标准热值(系统) Kj/m3</t>
  </si>
  <si>
    <t xml:space="preserve">基准单耗 Gj/t</t>
  </si>
  <si>
    <t>100kj/m3影响吨焦耗热量:</t>
  </si>
  <si>
    <t xml:space="preserve">实际影响 Gj/t</t>
  </si>
  <si>
    <t>变化：</t>
  </si>
  <si>
    <t>第三部分</t>
  </si>
  <si>
    <t xml:space="preserve">高炉煤气热值变化 </t>
  </si>
  <si>
    <t>第四部分</t>
  </si>
  <si>
    <t xml:space="preserve">单孔装煤量偏差变化 kg</t>
  </si>
  <si>
    <t xml:space="preserve"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</si>
  <si>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</si>
  <si>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</si>
  <si>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</si>
  <si>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</si>
  <si>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</si>
  <si>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</si>
  <si>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</si>
  <si>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</si>
  <si>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</si>
  <si>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</si>
  <si>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</si>
  <si>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</si>
  <si>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</si>
  <si>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</si>
  <si>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CK67_FQ1304_1305COG_1d_acc</t>
  </si>
  <si>
    <t>CK67_L1R_CI_31BFGConsumption_1d_acc</t>
  </si>
  <si>
    <t>CK67_L1R_CI_32BFGConsumption_1d_acc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</si>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</sst>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0_ "/>
    <numFmt numFmtId="161" formatCode="0.0"/>
    <numFmt numFmtId="162" formatCode="0.000"/>
  </numFmts>
  <fonts count="4">
    <font>
      <name val="Calibri"/>
      <color theme="1"/>
      <sz val="11"/>
      <scheme val="minor"/>
    </font>
    <font>
      <name val="Calibri"/>
      <b/>
      <color theme="1"/>
      <sz val="14"/>
      <scheme val="minor"/>
    </font>
    <font>
      <name val="Calibri"/>
      <b/>
      <color theme="1"/>
      <sz val="11"/>
      <scheme val="minor"/>
    </font>
    <font>
      <name val="Helvetica"/>
      <color indexed="63"/>
      <sz val="9.75"/>
    </font>
  </fonts>
  <fills count="4">
    <fill>
      <patternFill patternType="none"/>
    </fill>
    <fill>
      <patternFill patternType="none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3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fontId="0" fillId="0" borderId="0" numFmtId="0"/>
    <xf fontId="0" fillId="0" borderId="0" numFmtId="9" applyNumberFormat="1" applyAlignment="1">
      <alignment vertical="center"/>
    </xf>
  </cellStyleXfs>
  <cellXfs count="57">
    <xf fontId="0" fillId="0" borderId="0" numFmtId="0" xfId="0"/>
    <xf fontId="1" fillId="2" borderId="0" numFmtId="0" xfId="0" applyFont="1" applyFill="1" applyAlignment="1">
      <alignment horizontal="center" vertical="center"/>
    </xf>
    <xf fontId="0" fillId="2" borderId="0" numFmtId="0" xfId="0" applyFill="1"/>
    <xf fontId="0" fillId="2" borderId="0" numFmtId="14" xfId="0" applyNumberFormat="1" applyFill="1"/>
    <xf fontId="2" fillId="2" borderId="1" numFmtId="0" xfId="0" applyFont="1" applyFill="1" applyBorder="1" applyAlignment="1">
      <alignment horizontal="center" vertical="center"/>
    </xf>
    <xf fontId="2" fillId="2" borderId="2" numFmtId="0" xfId="0" applyFont="1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2" borderId="4" numFmtId="0" xfId="0" applyFill="1" applyBorder="1" applyAlignment="1">
      <alignment horizontal="center"/>
    </xf>
    <xf fontId="0" fillId="2" borderId="5" numFmtId="0" xfId="0" applyFill="1" applyBorder="1" applyAlignment="1">
      <alignment horizontal="center"/>
    </xf>
    <xf fontId="0" fillId="2" borderId="6" numFmtId="160" xfId="0" applyNumberFormat="1" applyFill="1" applyBorder="1" applyAlignment="1">
      <alignment horizontal="center"/>
    </xf>
    <xf fontId="0" fillId="2" borderId="7" numFmtId="160" xfId="0" applyNumberFormat="1" applyFill="1" applyBorder="1" applyAlignment="1">
      <alignment horizontal="center"/>
    </xf>
    <xf fontId="0" fillId="2" borderId="8" numFmtId="160" xfId="0" applyNumberFormat="1" applyFill="1" applyBorder="1" applyAlignment="1">
      <alignment horizontal="center"/>
    </xf>
    <xf fontId="0" fillId="0" borderId="0" numFmtId="160" xfId="0" applyNumberFormat="1"/>
    <xf fontId="2" fillId="2" borderId="9" numFmtId="0" xfId="0" applyFont="1" applyFill="1" applyBorder="1" applyAlignment="1">
      <alignment horizontal="center"/>
    </xf>
    <xf fontId="2" fillId="2" borderId="10" numFmtId="0" xfId="0" applyFont="1" applyFill="1" applyBorder="1" applyAlignment="1">
      <alignment horizontal="center"/>
    </xf>
    <xf fontId="2" fillId="2" borderId="11" numFmtId="0" xfId="0" applyFont="1" applyFill="1" applyBorder="1" applyAlignment="1">
      <alignment horizontal="center"/>
    </xf>
    <xf fontId="0" fillId="2" borderId="12" numFmtId="0" xfId="0" applyFill="1" applyBorder="1" applyAlignment="1">
      <alignment horizontal="center"/>
    </xf>
    <xf fontId="0" fillId="2" borderId="3" numFmtId="10" xfId="0" applyNumberFormat="1" applyFill="1" applyBorder="1" applyAlignment="1">
      <alignment horizontal="center"/>
    </xf>
    <xf fontId="0" fillId="2" borderId="4" numFmtId="10" xfId="0" applyNumberFormat="1" applyFill="1" applyBorder="1" applyAlignment="1">
      <alignment horizontal="center"/>
    </xf>
    <xf fontId="0" fillId="2" borderId="12" numFmtId="10" xfId="0" applyNumberFormat="1" applyFill="1" applyBorder="1" applyAlignment="1">
      <alignment horizontal="center"/>
    </xf>
    <xf fontId="2" fillId="2" borderId="13" numFmtId="0" xfId="0" applyFont="1" applyFill="1" applyBorder="1" applyAlignment="1">
      <alignment horizontal="center" vertical="center"/>
    </xf>
    <xf fontId="0" fillId="2" borderId="14" numFmtId="0" xfId="0" applyFill="1" applyBorder="1" applyAlignment="1">
      <alignment horizontal="center"/>
    </xf>
    <xf fontId="0" fillId="2" borderId="0" numFmtId="0" xfId="0" applyFill="1" applyAlignment="1">
      <alignment horizontal="center"/>
    </xf>
    <xf fontId="0" fillId="2" borderId="15" numFmtId="0" xfId="0" applyFill="1" applyBorder="1"/>
    <xf fontId="0" fillId="0" borderId="0" numFmtId="10" xfId="1" applyNumberFormat="1"/>
    <xf fontId="0" fillId="3" borderId="16" numFmtId="0" xfId="0" applyFill="1" applyBorder="1"/>
    <xf fontId="0" fillId="2" borderId="17" numFmtId="0" xfId="0" applyFill="1" applyBorder="1"/>
    <xf fontId="0" fillId="3" borderId="17" numFmtId="0" xfId="0" applyFill="1" applyBorder="1"/>
    <xf fontId="0" fillId="2" borderId="17" numFmtId="0" xfId="0" applyFill="1" applyBorder="1" applyAlignment="1">
      <alignment horizontal="center"/>
    </xf>
    <xf fontId="0" fillId="2" borderId="17" numFmtId="10" xfId="1" applyNumberFormat="1" applyFill="1" applyBorder="1"/>
    <xf fontId="0" fillId="2" borderId="18" numFmtId="0" xfId="0" applyFill="1" applyBorder="1"/>
    <xf fontId="2" fillId="2" borderId="19" numFmtId="0" xfId="0" applyFont="1" applyFill="1" applyBorder="1" applyAlignment="1">
      <alignment horizontal="center"/>
    </xf>
    <xf fontId="0" fillId="2" borderId="3" numFmtId="1" xfId="0" applyNumberFormat="1" applyFill="1" applyBorder="1" applyAlignment="1">
      <alignment horizontal="center"/>
    </xf>
    <xf fontId="0" fillId="2" borderId="4" numFmtId="1" xfId="0" applyNumberFormat="1" applyFill="1" applyBorder="1" applyAlignment="1">
      <alignment horizontal="center"/>
    </xf>
    <xf fontId="0" fillId="2" borderId="12" numFmtId="1" xfId="0" applyNumberFormat="1" applyFill="1" applyBorder="1" applyAlignment="1">
      <alignment horizontal="center"/>
    </xf>
    <xf fontId="0" fillId="2" borderId="20" numFmtId="1" xfId="0" applyNumberFormat="1" applyFill="1" applyBorder="1" applyAlignment="1">
      <alignment horizontal="center"/>
    </xf>
    <xf fontId="0" fillId="2" borderId="21" numFmtId="1" xfId="0" applyNumberFormat="1" applyFill="1" applyBorder="1" applyAlignment="1">
      <alignment horizontal="center"/>
    </xf>
    <xf fontId="0" fillId="2" borderId="22" numFmtId="1" xfId="0" applyNumberFormat="1" applyFill="1" applyBorder="1" applyAlignment="1">
      <alignment horizontal="center"/>
    </xf>
    <xf fontId="0" fillId="2" borderId="20" numFmtId="161" xfId="0" applyNumberFormat="1" applyFill="1" applyBorder="1" applyAlignment="1">
      <alignment horizontal="center"/>
    </xf>
    <xf fontId="0" fillId="2" borderId="21" numFmtId="161" xfId="0" applyNumberFormat="1" applyFill="1" applyBorder="1" applyAlignment="1">
      <alignment horizontal="center"/>
    </xf>
    <xf fontId="0" fillId="2" borderId="22" numFmtId="161" xfId="0" applyNumberFormat="1" applyFill="1" applyBorder="1" applyAlignment="1">
      <alignment horizontal="center"/>
    </xf>
    <xf fontId="2" fillId="2" borderId="23" numFmtId="0" xfId="0" applyFont="1" applyFill="1" applyBorder="1" applyAlignment="1">
      <alignment horizontal="center"/>
    </xf>
    <xf fontId="2" fillId="2" borderId="24" numFmtId="0" xfId="0" applyFont="1" applyFill="1" applyBorder="1" applyAlignment="1">
      <alignment horizontal="center"/>
    </xf>
    <xf fontId="0" fillId="2" borderId="4" numFmtId="0" xfId="0" applyFill="1" applyBorder="1"/>
    <xf fontId="0" fillId="2" borderId="4" numFmtId="162" xfId="0" applyNumberFormat="1" applyFill="1" applyBorder="1"/>
    <xf fontId="0" fillId="2" borderId="25" numFmtId="0" xfId="0" applyFill="1" applyBorder="1" applyAlignment="1">
      <alignment horizontal="center"/>
    </xf>
    <xf fontId="0" fillId="2" borderId="26" numFmtId="0" xfId="0" applyFill="1" applyBorder="1" applyAlignment="1">
      <alignment horizontal="center"/>
    </xf>
    <xf fontId="0" fillId="2" borderId="27" numFmtId="0" xfId="0" applyFill="1" applyBorder="1" applyAlignment="1">
      <alignment horizontal="center"/>
    </xf>
    <xf fontId="0" fillId="2" borderId="28" numFmtId="0" xfId="0" applyFill="1" applyBorder="1" applyAlignment="1">
      <alignment horizontal="center"/>
    </xf>
    <xf fontId="0" fillId="2" borderId="29" numFmtId="0" xfId="0" applyFill="1" applyBorder="1" applyAlignment="1">
      <alignment horizontal="center"/>
    </xf>
    <xf fontId="0" fillId="0" borderId="0" numFmtId="0" xfId="0" applyAlignment="1">
      <alignment horizontal="justify" vertical="center"/>
    </xf>
    <xf fontId="3" fillId="0" borderId="0" numFmtId="0" xfId="0" applyFont="1" applyAlignment="1">
      <alignment horizontal="justify"/>
    </xf>
    <xf fontId="0" fillId="0" borderId="0" numFmtId="0" xfId="0" applyAlignment="1">
      <alignment horizontal="center" vertical="center" wrapText="1"/>
    </xf>
    <xf fontId="0" fillId="0" borderId="0" numFmtId="22" xfId="0" applyNumberFormat="1"/>
    <xf fontId="0" fillId="0" borderId="0" numFmtId="10" xfId="0" applyNumberFormat="1"/>
    <xf fontId="0" fillId="0" borderId="0" numFmtId="0" xfId="0" applyAlignment="1">
      <alignment wrapText="1"/>
    </xf>
    <xf fontId="0" fillId="0" borderId="0" numFmtId="14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</c:dPt>
          <c:dLbls>
            <c:dLblPos val="bestFit"/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</c:spPr>
            </c:leaderLines>
            <c:showBubbleSize val="0"/>
            <c:showCatName val="1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 rot="0" spcFirstLastPara="true" vertOverflow="clip" horzOverflow="clip" vert="horz" wrap="square" lIns="38100" tIns="19050" rIns="38100" bIns="19050" anchor="ctr" anchorCtr="true">
                <a:spAutoFit/>
              </a:bodyPr>
              <a:lstStyle/>
              <a:p>
                <a:pPr>
                  <a:defRPr lang="zh-CN" sz="900" b="0" i="0" u="none" strike="noStrike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Lbls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炼焦煤气单耗分析!$B$42:$F$42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lang="zh-CN"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炼焦煤气单耗分析!$B$43:$F$43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7"/>
        <c:axId val="218001408"/>
        <c:axId val="218002944"/>
      </c:barChart>
      <c:catAx>
        <c:axId val="2180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002944"/>
        <c:crosses val="autoZero"/>
        <c:auto val="1"/>
        <c:lblAlgn val="ctr"/>
        <c:lblOffset val="100"/>
        <c:noMultiLvlLbl val="0"/>
      </c:catAx>
      <c:valAx>
        <c:axId val="2180029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00140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zh-CN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19050</xdr:colOff>
      <xdr:row>40</xdr:row>
      <xdr:rowOff>19685</xdr:rowOff>
    </xdr:from>
    <xdr:to>
      <xdr:col>14</xdr:col>
      <xdr:colOff>501650</xdr:colOff>
      <xdr:row>43</xdr:row>
      <xdr:rowOff>1682750</xdr:rowOff>
    </xdr:to>
    <xdr:graphicFrame>
      <xdr:nvGraphicFramePr>
        <xdr:cNvPr id="4" name="图表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25400</xdr:colOff>
      <xdr:row>43</xdr:row>
      <xdr:rowOff>61594</xdr:rowOff>
    </xdr:from>
    <xdr:to>
      <xdr:col>7</xdr:col>
      <xdr:colOff>590549</xdr:colOff>
      <xdr:row>43</xdr:row>
      <xdr:rowOff>1689100</xdr:rowOff>
    </xdr:to>
    <xdr:graphicFrame>
      <xdr:nvGraphicFramePr>
        <xdr:cNvPr id="5" name="图表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B14" activeCellId="0" sqref="B14:D14"/>
    </sheetView>
  </sheetViews>
  <sheetFormatPr defaultColWidth="9" defaultRowHeight="14"/>
  <cols>
    <col customWidth="1" min="2" max="13" width="7.83203125"/>
    <col customWidth="1" min="14" max="14" width="10.140625"/>
    <col customWidth="1" min="15" max="15" width="10.421875"/>
    <col customWidth="1" min="16" max="16" width="6"/>
    <col customWidth="1" min="19" max="19" width="8.08203125"/>
    <col customWidth="1" hidden="1" min="20" max="22" width="7.58203125"/>
    <col customWidth="1" min="23" max="24" width="7.58203125"/>
  </cols>
  <sheetData>
    <row r="3">
      <c r="A3" s="1" t="str">
        <f>B5&amp;"炼焦单耗分析"</f>
        <v>6#-7#炼焦单耗分析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2" t="s">
        <v>1</v>
      </c>
      <c r="B5" s="2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 t="str">
        <f>IF(_metadata!$B$1="","",_metadata!$B$1)</f>
        <v/>
      </c>
      <c r="O5" s="2"/>
    </row>
    <row r="6">
      <c r="A6" s="4" t="s">
        <v>3</v>
      </c>
      <c r="B6" s="5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>
      <c r="A7" s="4"/>
      <c r="B7" s="6" t="e">
        <f>IF((MONTH($N$5)-12)&lt;=0,MONTH($N$5)-12+12&amp;"月",MONTH($N$5)-12&amp;"月")</f>
        <v>#VALUE!</v>
      </c>
      <c r="C7" s="7" t="e">
        <f>IF((MONTH($N$5)-11)&lt;=0,MONTH($N$5)-11+12&amp;"月",MONTH($N$5)-11&amp;"月")</f>
        <v>#VALUE!</v>
      </c>
      <c r="D7" s="7" t="e">
        <f>IF((MONTH($N$5)-10)&lt;=0,MONTH($N$5)-10+12&amp;"月",MONTH($N$5)-10&amp;"月")</f>
        <v>#VALUE!</v>
      </c>
      <c r="E7" s="7" t="e">
        <f>IF((MONTH($N$5)-9)&lt;=0,MONTH($N$5)-9+12&amp;"月",MONTH($N$5)-9&amp;"月")</f>
        <v>#VALUE!</v>
      </c>
      <c r="F7" s="7" t="e">
        <f>IF((MONTH($N$5)-8)&lt;=0,MONTH($N$5)-8+12&amp;"月",MONTH($N$5)-8&amp;"月")</f>
        <v>#VALUE!</v>
      </c>
      <c r="G7" s="7" t="e">
        <f>IF((MONTH($N$5)-7)&lt;=0,MONTH($N$5)-7+12&amp;"月",MONTH($N$5)-7&amp;"月")</f>
        <v>#VALUE!</v>
      </c>
      <c r="H7" s="7" t="e">
        <f>IF((MONTH($N$5)-6)&lt;=0,MONTH($N$5)-6+12&amp;"月",MONTH($N$5)-6&amp;"月")</f>
        <v>#VALUE!</v>
      </c>
      <c r="I7" s="7" t="e">
        <f>IF((MONTH($N$5)-5)&lt;=0,MONTH($N$5)-5+12&amp;"月",MONTH($N$5)-5&amp;"月")</f>
        <v>#VALUE!</v>
      </c>
      <c r="J7" s="7" t="e">
        <f>IF((MONTH($N$5)-4)&lt;=0,MONTH($N$5)-4+12&amp;"月",MONTH($N$5)-4&amp;"月")</f>
        <v>#VALUE!</v>
      </c>
      <c r="K7" s="7" t="e">
        <f>IF((MONTH($N$5)-3)&lt;=0,MONTH($N$5)-3+12&amp;"月",MONTH($N$5)-3&amp;"月")</f>
        <v>#VALUE!</v>
      </c>
      <c r="L7" s="7" t="e">
        <f>IF((MONTH($N$5)-2)&lt;=0,MONTH($N$5)-2+12&amp;"月",MONTH($N$5)-2&amp;"月")</f>
        <v>#VALUE!</v>
      </c>
      <c r="M7" s="7" t="e">
        <f>IF((MONTH($N$5)-1)&lt;=0,MONTH($N$5)-1+12&amp;"月",MONTH($N$5)-1&amp;"月")</f>
        <v>#VALUE!</v>
      </c>
      <c r="N7" s="7" t="s">
        <v>6</v>
      </c>
      <c r="O7" s="8" t="s">
        <v>7</v>
      </c>
    </row>
    <row r="8">
      <c r="A8" s="4"/>
      <c r="B8" s="9" t="str">
        <f>IF(_danhao_day_all!E3="","",_danhao_day_all!E3)</f>
        <v/>
      </c>
      <c r="C8" s="10" t="str">
        <f>IF(_danhao_day_all!E4="","",_danhao_day_all!E4)</f>
        <v/>
      </c>
      <c r="D8" s="10" t="str">
        <f>IF(_danhao_day_all!E5="","",_danhao_day_all!E5)</f>
        <v/>
      </c>
      <c r="E8" s="10" t="str">
        <f>IF(_danhao_day_all!E6="","",_danhao_day_all!E6)</f>
        <v/>
      </c>
      <c r="F8" s="10" t="str">
        <f>IF(_danhao_day_all!E7="","",_danhao_day_all!E7)</f>
        <v/>
      </c>
      <c r="G8" s="10" t="str">
        <f>IF(_danhao_day_all!E8="","",_danhao_day_all!E8)</f>
        <v/>
      </c>
      <c r="H8" s="10" t="str">
        <f>IF(_danhao_day_all!E9="","",_danhao_day_all!E9)</f>
        <v/>
      </c>
      <c r="I8" s="10" t="str">
        <f>IF(_danhao_day_all!E10="","",_danhao_day_all!E10)</f>
        <v/>
      </c>
      <c r="J8" s="10" t="str">
        <f>IF(_danhao_day_all!E11="","",_danhao_day_all!E11)</f>
        <v/>
      </c>
      <c r="K8" s="10" t="str">
        <f>IF(_danhao_day_all!E12="","",_danhao_day_all!E12)</f>
        <v/>
      </c>
      <c r="L8" s="10" t="str">
        <f>IF(_danhao_day_all!E13="","",_danhao_day_all!E13)</f>
        <v/>
      </c>
      <c r="M8" s="10" t="str">
        <f>IF(_danhao_day_all!E14="","",_danhao_day_all!E14)</f>
        <v/>
      </c>
      <c r="N8" s="10" t="str">
        <f>IF(_danhao_day_all!E15="","",_danhao_day_all!E15)</f>
        <v/>
      </c>
      <c r="O8" s="11" t="str">
        <f>IF(_danhao_day_all!E16="","",_danhao_day_all!E16)</f>
        <v/>
      </c>
      <c r="Q8" s="1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4" t="s">
        <v>8</v>
      </c>
      <c r="B10" s="13" t="s">
        <v>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</row>
    <row r="11">
      <c r="A11" s="4"/>
      <c r="B11" s="6" t="e">
        <f>IF((MONTH($N$5)-12)&lt;=0,MONTH($N$5)-12+12&amp;"月",MONTH($N$5)-12&amp;"月")</f>
        <v>#VALUE!</v>
      </c>
      <c r="C11" s="7" t="e">
        <f>IF((MONTH($N$5)-11)&lt;=0,MONTH($N$5)-11+12&amp;"月",MONTH($N$5)-11&amp;"月")</f>
        <v>#VALUE!</v>
      </c>
      <c r="D11" s="7" t="e">
        <f>IF((MONTH($N$5)-10)&lt;=0,MONTH($N$5)-10+12&amp;"月",MONTH($N$5)-10&amp;"月")</f>
        <v>#VALUE!</v>
      </c>
      <c r="E11" s="7" t="e">
        <f>IF((MONTH($N$5)-9)&lt;=0,MONTH($N$5)-9+12&amp;"月",MONTH($N$5)-9&amp;"月")</f>
        <v>#VALUE!</v>
      </c>
      <c r="F11" s="7" t="e">
        <f>IF((MONTH($N$5)-8)&lt;=0,MONTH($N$5)-8+12&amp;"月",MONTH($N$5)-8&amp;"月")</f>
        <v>#VALUE!</v>
      </c>
      <c r="G11" s="7" t="e">
        <f>IF((MONTH($N$5)-7)&lt;=0,MONTH($N$5)-7+12&amp;"月",MONTH($N$5)-7&amp;"月")</f>
        <v>#VALUE!</v>
      </c>
      <c r="H11" s="7" t="e">
        <f>IF((MONTH($N$5)-6)&lt;=0,MONTH($N$5)-6+12&amp;"月",MONTH($N$5)-6&amp;"月")</f>
        <v>#VALUE!</v>
      </c>
      <c r="I11" s="7" t="e">
        <f>IF((MONTH($N$5)-5)&lt;=0,MONTH($N$5)-5+12&amp;"月",MONTH($N$5)-5&amp;"月")</f>
        <v>#VALUE!</v>
      </c>
      <c r="J11" s="7" t="e">
        <f>IF((MONTH($N$5)-4)&lt;=0,MONTH($N$5)-4+12&amp;"月",MONTH($N$5)-4&amp;"月")</f>
        <v>#VALUE!</v>
      </c>
      <c r="K11" s="7" t="e">
        <f>IF((MONTH($N$5)-3)&lt;=0,MONTH($N$5)-3+12&amp;"月",MONTH($N$5)-3&amp;"月")</f>
        <v>#VALUE!</v>
      </c>
      <c r="L11" s="7" t="e">
        <f>IF((MONTH($N$5)-2)&lt;=0,MONTH($N$5)-2+12&amp;"月",MONTH($N$5)-2&amp;"月")</f>
        <v>#VALUE!</v>
      </c>
      <c r="M11" s="7" t="e">
        <f>IF((MONTH($N$5)-1)&lt;=0,MONTH($N$5)-1+12&amp;"月",MONTH($N$5)-1&amp;"月")</f>
        <v>#VALUE!</v>
      </c>
      <c r="N11" s="7" t="s">
        <v>6</v>
      </c>
      <c r="O11" s="16" t="s">
        <v>7</v>
      </c>
    </row>
    <row r="12">
      <c r="A12" s="4"/>
      <c r="B12" s="17" t="str">
        <f>IF(_danhao_day_all!F3="","",_danhao_day_all!F3)</f>
        <v/>
      </c>
      <c r="C12" s="18" t="str">
        <f>IF(_danhao_day_all!F4="","",_danhao_day_all!F4)</f>
        <v/>
      </c>
      <c r="D12" s="18" t="str">
        <f>IF(_danhao_day_all!F5="","",_danhao_day_all!F5)</f>
        <v/>
      </c>
      <c r="E12" s="18" t="str">
        <f>IF(_danhao_day_all!F6="","",_danhao_day_all!F6)</f>
        <v/>
      </c>
      <c r="F12" s="18" t="str">
        <f>IF(_danhao_day_all!F7="","",_danhao_day_all!F7)</f>
        <v/>
      </c>
      <c r="G12" s="18" t="str">
        <f>IF(_danhao_day_all!F8="","",_danhao_day_all!F8)</f>
        <v/>
      </c>
      <c r="H12" s="18" t="str">
        <f>IF(_danhao_day_all!F9="","",_danhao_day_all!F9)</f>
        <v/>
      </c>
      <c r="I12" s="18" t="str">
        <f>IF(_danhao_day_all!F10="","",_danhao_day_all!F10)</f>
        <v/>
      </c>
      <c r="J12" s="18" t="str">
        <f>IF(_danhao_day_all!F11="","",_danhao_day_all!F11)</f>
        <v/>
      </c>
      <c r="K12" s="18" t="str">
        <f>IF(_danhao_day_all!F12="","",_danhao_day_all!F12)</f>
        <v/>
      </c>
      <c r="L12" s="18" t="str">
        <f>IF(_danhao_day_all!F13="","",_danhao_day_all!F13)</f>
        <v/>
      </c>
      <c r="M12" s="18" t="str">
        <f>IF(_danhao_day_all!F14="","",_danhao_day_all!F14)</f>
        <v/>
      </c>
      <c r="N12" s="18" t="str">
        <f>IF(_danhao_day_all!F15="","",_danhao_day_all!F15)</f>
        <v/>
      </c>
      <c r="O12" s="19" t="str">
        <f>IF(_danhao_day_all!F16="","",_danhao_day_all!F16)</f>
        <v/>
      </c>
    </row>
    <row r="13">
      <c r="A13" s="20"/>
      <c r="B13" s="21" t="s">
        <v>10</v>
      </c>
      <c r="C13" s="22"/>
      <c r="D13" s="22"/>
      <c r="E13" s="2">
        <v>51</v>
      </c>
      <c r="F13" s="2"/>
      <c r="G13" s="22" t="s">
        <v>11</v>
      </c>
      <c r="H13" s="22"/>
      <c r="I13" s="22">
        <v>0.76000000000000001</v>
      </c>
      <c r="J13" s="2"/>
      <c r="K13" s="2" t="s">
        <v>12</v>
      </c>
      <c r="L13" s="2"/>
      <c r="M13" s="2"/>
      <c r="N13" s="2">
        <f>E13/I13/1000</f>
        <v>0.067105263157894737</v>
      </c>
      <c r="O13" s="23"/>
      <c r="V13" s="24"/>
    </row>
    <row r="14">
      <c r="A14" s="20"/>
      <c r="B14" s="25" t="s">
        <v>7</v>
      </c>
      <c r="C14" s="26" t="s">
        <v>13</v>
      </c>
      <c r="D14" s="27" t="s">
        <v>6</v>
      </c>
      <c r="E14" s="28">
        <f ca="1">IF(V14&lt;0,"↓"&amp;TEXT(V14,"0.00%"),IF(V14=0,0,"↑"&amp;TEXT(V14,"0.00%")))</f>
        <v>0</v>
      </c>
      <c r="F14" s="29"/>
      <c r="G14" s="28" t="s">
        <v>14</v>
      </c>
      <c r="H14" s="28"/>
      <c r="I14" s="28">
        <f ca="1">V14*N13*100</f>
        <v>0</v>
      </c>
      <c r="J14" s="26"/>
      <c r="K14" s="26"/>
      <c r="L14" s="26"/>
      <c r="M14" s="26"/>
      <c r="N14" s="26"/>
      <c r="O14" s="30"/>
      <c r="U14" s="0" t="s">
        <v>15</v>
      </c>
      <c r="V14" s="0">
        <f ca="1">(VLOOKUP(B14,_danhao_day_all!D3:N16,3,FALSE)-VLOOKUP(D14,_danhao_day_all!D3:N16,3,FALSE))</f>
        <v>0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0" t="s">
        <v>16</v>
      </c>
      <c r="B16" s="31" t="s">
        <v>17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>
      <c r="A17" s="20"/>
      <c r="B17" s="6" t="e">
        <f>IF((MONTH($N$5)-12)&lt;=0,MONTH($N$5)-12+12&amp;"月",MONTH($N$5)-12&amp;"月")</f>
        <v>#VALUE!</v>
      </c>
      <c r="C17" s="7" t="e">
        <f>IF((MONTH($N$5)-11)&lt;=0,MONTH($N$5)-11+12&amp;"月",MONTH($N$5)-11&amp;"月")</f>
        <v>#VALUE!</v>
      </c>
      <c r="D17" s="7" t="e">
        <f>IF((MONTH($N$5)-10)&lt;=0,MONTH($N$5)-10+12&amp;"月",MONTH($N$5)-10&amp;"月")</f>
        <v>#VALUE!</v>
      </c>
      <c r="E17" s="7" t="e">
        <f>IF((MONTH($N$5)-9)&lt;=0,MONTH($N$5)-9+12&amp;"月",MONTH($N$5)-9&amp;"月")</f>
        <v>#VALUE!</v>
      </c>
      <c r="F17" s="7" t="e">
        <f>IF((MONTH($N$5)-8)&lt;=0,MONTH($N$5)-8+12&amp;"月",MONTH($N$5)-8&amp;"月")</f>
        <v>#VALUE!</v>
      </c>
      <c r="G17" s="7" t="e">
        <f>IF((MONTH($N$5)-7)&lt;=0,MONTH($N$5)-7+12&amp;"月",MONTH($N$5)-7&amp;"月")</f>
        <v>#VALUE!</v>
      </c>
      <c r="H17" s="7" t="e">
        <f>IF((MONTH($N$5)-6)&lt;=0,MONTH($N$5)-6+12&amp;"月",MONTH($N$5)-6&amp;"月")</f>
        <v>#VALUE!</v>
      </c>
      <c r="I17" s="7" t="e">
        <f>IF((MONTH($N$5)-5)&lt;=0,MONTH($N$5)-5+12&amp;"月",MONTH($N$5)-5&amp;"月")</f>
        <v>#VALUE!</v>
      </c>
      <c r="J17" s="7" t="e">
        <f>IF((MONTH($N$5)-4)&lt;=0,MONTH($N$5)-4+12&amp;"月",MONTH($N$5)-4&amp;"月")</f>
        <v>#VALUE!</v>
      </c>
      <c r="K17" s="7" t="e">
        <f>IF((MONTH($N$5)-3)&lt;=0,MONTH($N$5)-3+12&amp;"月",MONTH($N$5)-3&amp;"月")</f>
        <v>#VALUE!</v>
      </c>
      <c r="L17" s="7" t="e">
        <f>IF((MONTH($N$5)-2)&lt;=0,MONTH($N$5)-2+12&amp;"月",MONTH($N$5)-2&amp;"月")</f>
        <v>#VALUE!</v>
      </c>
      <c r="M17" s="7" t="e">
        <f>IF((MONTH($N$5)-1)&lt;=0,MONTH($N$5)-1+12&amp;"月",MONTH($N$5)-1&amp;"月")</f>
        <v>#VALUE!</v>
      </c>
      <c r="N17" s="7" t="s">
        <v>6</v>
      </c>
      <c r="O17" s="16" t="s">
        <v>7</v>
      </c>
    </row>
    <row r="18">
      <c r="A18" s="20"/>
      <c r="B18" s="32" t="str">
        <f>IF(_danhao_day_all!G3="","",_danhao_day_all!G3)</f>
        <v/>
      </c>
      <c r="C18" s="33" t="str">
        <f>IF(_danhao_day_all!G4="","",_danhao_day_all!G4)</f>
        <v/>
      </c>
      <c r="D18" s="33" t="str">
        <f>IF(_danhao_day_all!G5="","",_danhao_day_all!G5)</f>
        <v/>
      </c>
      <c r="E18" s="33" t="str">
        <f>IF(_danhao_day_all!G6="","",_danhao_day_all!G6)</f>
        <v/>
      </c>
      <c r="F18" s="33" t="str">
        <f>IF(_danhao_day_all!G7="","",_danhao_day_all!G7)</f>
        <v/>
      </c>
      <c r="G18" s="33" t="str">
        <f>IF(_danhao_day_all!G8="","",_danhao_day_all!G8)</f>
        <v/>
      </c>
      <c r="H18" s="33" t="str">
        <f>IF(_danhao_day_all!G9="","",_danhao_day_all!G9)</f>
        <v/>
      </c>
      <c r="I18" s="33" t="str">
        <f>IF(_danhao_day_all!G10="","",_danhao_day_all!G10)</f>
        <v/>
      </c>
      <c r="J18" s="33" t="str">
        <f>IF(_danhao_day_all!G11="","",_danhao_day_all!G11)</f>
        <v/>
      </c>
      <c r="K18" s="33" t="str">
        <f>IF(_danhao_day_all!G12="","",_danhao_day_all!G12)</f>
        <v/>
      </c>
      <c r="L18" s="33" t="str">
        <f>IF(_danhao_day_all!G13="","",_danhao_day_all!G13)</f>
        <v/>
      </c>
      <c r="M18" s="33" t="str">
        <f>IF(_danhao_day_all!G14="","",_danhao_day_all!G14)</f>
        <v/>
      </c>
      <c r="N18" s="33" t="str">
        <f>IF(_danhao_day_all!G15="","",_danhao_day_all!G15)</f>
        <v/>
      </c>
      <c r="O18" s="34" t="str">
        <f>IF(_danhao_day_all!G16="","",_danhao_day_all!G16)</f>
        <v/>
      </c>
    </row>
    <row r="19">
      <c r="A19" s="20"/>
      <c r="B19" s="21" t="s">
        <v>18</v>
      </c>
      <c r="C19" s="22"/>
      <c r="D19" s="22">
        <v>17100</v>
      </c>
      <c r="E19" s="2">
        <f>IF(_danhao_day_all!A5="",13700,_danhao_day_all!A5)</f>
        <v>13700</v>
      </c>
      <c r="F19" s="2"/>
      <c r="G19" s="22" t="s">
        <v>19</v>
      </c>
      <c r="H19" s="22"/>
      <c r="I19" s="22">
        <v>3.3999999999999999</v>
      </c>
      <c r="J19" s="2"/>
      <c r="K19" s="2" t="s">
        <v>20</v>
      </c>
      <c r="L19" s="2"/>
      <c r="M19" s="2"/>
      <c r="N19" s="2">
        <f>I19*100/E19</f>
        <v>0.024817518248175182</v>
      </c>
      <c r="O19" s="23"/>
    </row>
    <row r="20">
      <c r="A20" s="20"/>
      <c r="B20" s="25" t="s">
        <v>7</v>
      </c>
      <c r="C20" s="26" t="s">
        <v>13</v>
      </c>
      <c r="D20" s="27" t="s">
        <v>6</v>
      </c>
      <c r="E20" s="28">
        <f ca="1">IF(V20&lt;0,"↓"&amp;TEXT(V20,"0"),IF(V20=0,0,"↑"&amp;TEXT(V20,"0")))</f>
        <v>0</v>
      </c>
      <c r="F20" s="29"/>
      <c r="G20" s="28" t="s">
        <v>21</v>
      </c>
      <c r="H20" s="28"/>
      <c r="I20" s="28">
        <v>0</v>
      </c>
      <c r="J20" s="26"/>
      <c r="K20" s="26"/>
      <c r="L20" s="26"/>
      <c r="M20" s="26"/>
      <c r="N20" s="26"/>
      <c r="O20" s="30"/>
      <c r="U20" s="0" t="s">
        <v>22</v>
      </c>
      <c r="V20" s="0">
        <f ca="1">VLOOKUP(B20,_danhao_day_all!D10:N23,4,FALSE)-VLOOKUP(D20,_danhao_day_all!D10:N23,4,FALSE)</f>
        <v>0</v>
      </c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4" t="s">
        <v>23</v>
      </c>
      <c r="B22" s="31" t="s">
        <v>24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>
      <c r="A23" s="4"/>
      <c r="B23" s="6" t="e">
        <f>IF((MONTH($N$5)-12)&lt;=0,MONTH($N$5)-12+12&amp;"月",MONTH($N$5)-12&amp;"月")</f>
        <v>#VALUE!</v>
      </c>
      <c r="C23" s="7" t="e">
        <f>IF((MONTH($N$5)-11)&lt;=0,MONTH($N$5)-11+12&amp;"月",MONTH($N$5)-11&amp;"月")</f>
        <v>#VALUE!</v>
      </c>
      <c r="D23" s="7" t="e">
        <f>IF((MONTH($N$5)-10)&lt;=0,MONTH($N$5)-10+12&amp;"月",MONTH($N$5)-10&amp;"月")</f>
        <v>#VALUE!</v>
      </c>
      <c r="E23" s="7" t="e">
        <f>IF((MONTH($N$5)-9)&lt;=0,MONTH($N$5)-9+12&amp;"月",MONTH($N$5)-9&amp;"月")</f>
        <v>#VALUE!</v>
      </c>
      <c r="F23" s="7" t="e">
        <f>IF((MONTH($N$5)-8)&lt;=0,MONTH($N$5)-8+12&amp;"月",MONTH($N$5)-8&amp;"月")</f>
        <v>#VALUE!</v>
      </c>
      <c r="G23" s="7" t="e">
        <f>IF((MONTH($N$5)-7)&lt;=0,MONTH($N$5)-7+12&amp;"月",MONTH($N$5)-7&amp;"月")</f>
        <v>#VALUE!</v>
      </c>
      <c r="H23" s="7" t="e">
        <f>IF((MONTH($N$5)-6)&lt;=0,MONTH($N$5)-6+12&amp;"月",MONTH($N$5)-6&amp;"月")</f>
        <v>#VALUE!</v>
      </c>
      <c r="I23" s="7" t="e">
        <f>IF((MONTH($N$5)-5)&lt;=0,MONTH($N$5)-5+12&amp;"月",MONTH($N$5)-5&amp;"月")</f>
        <v>#VALUE!</v>
      </c>
      <c r="J23" s="7" t="e">
        <f>IF((MONTH($N$5)-4)&lt;=0,MONTH($N$5)-4+12&amp;"月",MONTH($N$5)-4&amp;"月")</f>
        <v>#VALUE!</v>
      </c>
      <c r="K23" s="7" t="e">
        <f>IF((MONTH($N$5)-3)&lt;=0,MONTH($N$5)-3+12&amp;"月",MONTH($N$5)-3&amp;"月")</f>
        <v>#VALUE!</v>
      </c>
      <c r="L23" s="7" t="e">
        <f>IF((MONTH($N$5)-2)&lt;=0,MONTH($N$5)-2+12&amp;"月",MONTH($N$5)-2&amp;"月")</f>
        <v>#VALUE!</v>
      </c>
      <c r="M23" s="7" t="e">
        <f>IF((MONTH($N$5)-1)&lt;=0,MONTH($N$5)-1+12&amp;"月",MONTH($N$5)-1&amp;"月")</f>
        <v>#VALUE!</v>
      </c>
      <c r="N23" s="7" t="s">
        <v>6</v>
      </c>
      <c r="O23" s="16" t="s">
        <v>7</v>
      </c>
    </row>
    <row r="24">
      <c r="A24" s="4"/>
      <c r="B24" s="32" t="str">
        <f>IF(_danhao_day_all!H3="","",_danhao_day_all!H3)</f>
        <v/>
      </c>
      <c r="C24" s="33" t="str">
        <f>IF(_danhao_day_all!H4="","",_danhao_day_all!H4)</f>
        <v/>
      </c>
      <c r="D24" s="33" t="str">
        <f>IF(_danhao_day_all!H5="","",_danhao_day_all!H5)</f>
        <v/>
      </c>
      <c r="E24" s="33" t="str">
        <f>IF(_danhao_day_all!H6="","",_danhao_day_all!H6)</f>
        <v/>
      </c>
      <c r="F24" s="33" t="str">
        <f>IF(_danhao_day_all!H7="","",_danhao_day_all!H7)</f>
        <v/>
      </c>
      <c r="G24" s="33" t="str">
        <f>IF(_danhao_day_all!H8="","",_danhao_day_all!H8)</f>
        <v/>
      </c>
      <c r="H24" s="33" t="str">
        <f>IF(_danhao_day_all!H9="","",_danhao_day_all!H9)</f>
        <v/>
      </c>
      <c r="I24" s="33" t="str">
        <f>IF(_danhao_day_all!H10="","",_danhao_day_all!H10)</f>
        <v/>
      </c>
      <c r="J24" s="33" t="str">
        <f>IF(_danhao_day_all!H11="","",_danhao_day_all!H11)</f>
        <v/>
      </c>
      <c r="K24" s="33" t="str">
        <f>IF(_danhao_day_all!H12="","",_danhao_day_all!H12)</f>
        <v/>
      </c>
      <c r="L24" s="33" t="str">
        <f>IF(_danhao_day_all!H13="","",_danhao_day_all!H13)</f>
        <v/>
      </c>
      <c r="M24" s="33" t="str">
        <f>IF(_danhao_day_all!H14="","",_danhao_day_all!H14)</f>
        <v/>
      </c>
      <c r="N24" s="33" t="str">
        <f>IF(_danhao_day_all!H15="","",_danhao_day_all!H15)</f>
        <v/>
      </c>
      <c r="O24" s="34" t="str">
        <f>IF(_danhao_day_all!H16="","",_danhao_day_all!H16)</f>
        <v/>
      </c>
    </row>
    <row r="25">
      <c r="A25" s="4"/>
      <c r="B25" s="21" t="s">
        <v>18</v>
      </c>
      <c r="C25" s="22"/>
      <c r="D25" s="22">
        <v>3250</v>
      </c>
      <c r="E25" s="22">
        <f>IF(_danhao_day_all!A6="",3250,_danhao_day_all!A6)</f>
        <v>3250</v>
      </c>
      <c r="F25" s="2"/>
      <c r="G25" s="22" t="s">
        <v>19</v>
      </c>
      <c r="H25" s="22"/>
      <c r="I25" s="22">
        <v>3.7999999999999998</v>
      </c>
      <c r="J25" s="2"/>
      <c r="K25" s="2" t="s">
        <v>20</v>
      </c>
      <c r="L25" s="2"/>
      <c r="M25" s="2"/>
      <c r="N25" s="2">
        <f>I25*100/E25</f>
        <v>0.11692307692307692</v>
      </c>
      <c r="O25" s="23"/>
    </row>
    <row r="26">
      <c r="A26" s="4"/>
      <c r="B26" s="25" t="s">
        <v>7</v>
      </c>
      <c r="C26" s="26" t="s">
        <v>13</v>
      </c>
      <c r="D26" s="27" t="s">
        <v>6</v>
      </c>
      <c r="E26" s="28">
        <f ca="1">IF(V26&lt;0,"↓"&amp;TEXT(V26,"0"),IF(V26=0,0,"↑"&amp;TEXT(V26,"0")))</f>
        <v>0</v>
      </c>
      <c r="F26" s="29"/>
      <c r="G26" s="28" t="s">
        <v>21</v>
      </c>
      <c r="H26" s="28"/>
      <c r="I26" s="28">
        <f ca="1">V26*N25/100</f>
        <v>0</v>
      </c>
      <c r="J26" s="26"/>
      <c r="K26" s="26"/>
      <c r="L26" s="26"/>
      <c r="M26" s="26"/>
      <c r="N26" s="26"/>
      <c r="O26" s="30"/>
      <c r="U26" s="0" t="s">
        <v>22</v>
      </c>
      <c r="V26" s="0">
        <f ca="1">VLOOKUP(B26,_danhao_day_all!D10:N23,5,FALSE)-VLOOKUP(D26,_danhao_day_all!D10:N23,5,FALSE)</f>
        <v>0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4" t="s">
        <v>25</v>
      </c>
      <c r="B28" s="31" t="s">
        <v>26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>
      <c r="A29" s="4"/>
      <c r="B29" s="6" t="e">
        <f>IF((MONTH($N$5)-12)&lt;=0,MONTH($N$5)-12+12&amp;"月",MONTH($N$5)-12&amp;"月")</f>
        <v>#VALUE!</v>
      </c>
      <c r="C29" s="7" t="e">
        <f>IF((MONTH($N$5)-11)&lt;=0,MONTH($N$5)-11+12&amp;"月",MONTH($N$5)-11&amp;"月")</f>
        <v>#VALUE!</v>
      </c>
      <c r="D29" s="7" t="e">
        <f>IF((MONTH($N$5)-10)&lt;=0,MONTH($N$5)-10+12&amp;"月",MONTH($N$5)-10&amp;"月")</f>
        <v>#VALUE!</v>
      </c>
      <c r="E29" s="7" t="e">
        <f>IF((MONTH($N$5)-9)&lt;=0,MONTH($N$5)-9+12&amp;"月",MONTH($N$5)-9&amp;"月")</f>
        <v>#VALUE!</v>
      </c>
      <c r="F29" s="7" t="e">
        <f>IF((MONTH($N$5)-8)&lt;=0,MONTH($N$5)-8+12&amp;"月",MONTH($N$5)-8&amp;"月")</f>
        <v>#VALUE!</v>
      </c>
      <c r="G29" s="7" t="e">
        <f>IF((MONTH($N$5)-7)&lt;=0,MONTH($N$5)-7+12&amp;"月",MONTH($N$5)-7&amp;"月")</f>
        <v>#VALUE!</v>
      </c>
      <c r="H29" s="7" t="e">
        <f>IF((MONTH($N$5)-6)&lt;=0,MONTH($N$5)-6+12&amp;"月",MONTH($N$5)-6&amp;"月")</f>
        <v>#VALUE!</v>
      </c>
      <c r="I29" s="7" t="e">
        <f>IF((MONTH($N$5)-5)&lt;=0,MONTH($N$5)-5+12&amp;"月",MONTH($N$5)-5&amp;"月")</f>
        <v>#VALUE!</v>
      </c>
      <c r="J29" s="7" t="e">
        <f>IF((MONTH($N$5)-4)&lt;=0,MONTH($N$5)-4+12&amp;"月",MONTH($N$5)-4&amp;"月")</f>
        <v>#VALUE!</v>
      </c>
      <c r="K29" s="7" t="e">
        <f>IF((MONTH($N$5)-3)&lt;=0,MONTH($N$5)-3+12&amp;"月",MONTH($N$5)-3&amp;"月")</f>
        <v>#VALUE!</v>
      </c>
      <c r="L29" s="7" t="e">
        <f>IF((MONTH($N$5)-2)&lt;=0,MONTH($N$5)-2+12&amp;"月",MONTH($N$5)-2&amp;"月")</f>
        <v>#VALUE!</v>
      </c>
      <c r="M29" s="7" t="e">
        <f>IF((MONTH($N$5)-1)&lt;=0,MONTH($N$5)-1+12&amp;"月",MONTH($N$5)-1&amp;"月")</f>
        <v>#VALUE!</v>
      </c>
      <c r="N29" s="7" t="s">
        <v>6</v>
      </c>
      <c r="O29" s="16" t="s">
        <v>7</v>
      </c>
    </row>
    <row r="30">
      <c r="A30" s="4"/>
      <c r="B30" s="35" t="str">
        <f>IF(_danhao_day_all!I3="","",_danhao_day_all!I3*1000)</f>
        <v/>
      </c>
      <c r="C30" s="36" t="str">
        <f>IF(_danhao_day_all!I4="","",_danhao_day_all!I4*1000)</f>
        <v/>
      </c>
      <c r="D30" s="36" t="str">
        <f>IF(_danhao_day_all!I5="","",_danhao_day_all!I5*1000)</f>
        <v/>
      </c>
      <c r="E30" s="36" t="str">
        <f>IF(_danhao_day_all!I6="","",_danhao_day_all!I6*1000)</f>
        <v/>
      </c>
      <c r="F30" s="36" t="str">
        <f>IF(_danhao_day_all!I7="","",_danhao_day_all!I7*1000)</f>
        <v/>
      </c>
      <c r="G30" s="36" t="str">
        <f>IF(_danhao_day_all!I8="","",_danhao_day_all!I8*1000)</f>
        <v/>
      </c>
      <c r="H30" s="36" t="str">
        <f>IF(_danhao_day_all!I9="","",_danhao_day_all!I9*1000)</f>
        <v/>
      </c>
      <c r="I30" s="36" t="str">
        <f>IF(_danhao_day_all!I10="","",_danhao_day_all!I10*1000)</f>
        <v/>
      </c>
      <c r="J30" s="36" t="str">
        <f>IF(_danhao_day_all!I11="","",_danhao_day_all!I11*1000)</f>
        <v/>
      </c>
      <c r="K30" s="36" t="str">
        <f>IF(_danhao_day_all!I12="","",_danhao_day_all!I12*1000)</f>
        <v/>
      </c>
      <c r="L30" s="36" t="str">
        <f>IF(_danhao_day_all!I13="","",_danhao_day_all!I13*1000)</f>
        <v/>
      </c>
      <c r="M30" s="36" t="str">
        <f>IF(_danhao_day_all!I14="","",_danhao_day_all!I14*1000)</f>
        <v/>
      </c>
      <c r="N30" s="36" t="str">
        <f>IF(_danhao_day_all!I15="","",_danhao_day_all!I15*1000)</f>
        <v/>
      </c>
      <c r="O30" s="37" t="str">
        <f>IF(_danhao_day_all!I16="","",_danhao_day_all!I16*1000)</f>
        <v/>
      </c>
    </row>
    <row r="31">
      <c r="A31" s="4"/>
      <c r="B31" s="21" t="s">
        <v>27</v>
      </c>
      <c r="C31" s="22"/>
      <c r="D31" s="22">
        <f>IF(B5="4.3m",15.3,21.5)</f>
        <v>21.5</v>
      </c>
      <c r="E31" s="22">
        <f>_danhao_day_all!A7</f>
        <v>0</v>
      </c>
      <c r="F31" s="2"/>
      <c r="G31" s="22" t="s">
        <v>19</v>
      </c>
      <c r="H31" s="22"/>
      <c r="I31" s="22">
        <f>IF(B5="6#-7#",I25,I19)</f>
        <v>3.7999999999999998</v>
      </c>
      <c r="J31" s="2"/>
      <c r="K31" s="2" t="s">
        <v>28</v>
      </c>
      <c r="L31" s="2"/>
      <c r="M31" s="2"/>
      <c r="N31" s="2">
        <f>I31*E31/(E31-0.1*0.76*0.89)-I31</f>
        <v>-3.7999999999999998</v>
      </c>
      <c r="O31" s="23"/>
    </row>
    <row r="32">
      <c r="A32" s="4"/>
      <c r="B32" s="25" t="s">
        <v>7</v>
      </c>
      <c r="C32" s="26" t="s">
        <v>13</v>
      </c>
      <c r="D32" s="27" t="s">
        <v>6</v>
      </c>
      <c r="E32" s="28" t="s">
        <v>22</v>
      </c>
      <c r="F32" s="29">
        <f ca="1">IF(V32&lt;0,"↓"&amp;TEXT(V32*1000,"0"),IF(V32=0,0,"↑"&amp;TEXT(V32*1000,"0")))</f>
        <v>0</v>
      </c>
      <c r="G32" s="28" t="s">
        <v>21</v>
      </c>
      <c r="H32" s="28"/>
      <c r="I32" s="28">
        <f ca="1">-V32*N31</f>
        <v>0</v>
      </c>
      <c r="J32" s="26"/>
      <c r="K32" s="26"/>
      <c r="L32" s="26"/>
      <c r="M32" s="26"/>
      <c r="N32" s="26"/>
      <c r="O32" s="30"/>
      <c r="U32" s="0" t="s">
        <v>22</v>
      </c>
      <c r="V32" s="0">
        <f ca="1">VLOOKUP(B32,_danhao_day_all!D10:N23,6,FALSE)-VLOOKUP(D32,_danhao_day_all!D10:N23,6,FALSE)</f>
        <v>0</v>
      </c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4" t="s">
        <v>29</v>
      </c>
      <c r="B34" s="31" t="s">
        <v>30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</row>
    <row r="35">
      <c r="A35" s="4"/>
      <c r="B35" s="6" t="e">
        <f>IF((MONTH($N$5)-12)&lt;=0,MONTH($N$5)-12+12&amp;"月",MONTH($N$5)-12&amp;"月")</f>
        <v>#VALUE!</v>
      </c>
      <c r="C35" s="7" t="e">
        <f>IF((MONTH($N$5)-11)&lt;=0,MONTH($N$5)-11+12&amp;"月",MONTH($N$5)-11&amp;"月")</f>
        <v>#VALUE!</v>
      </c>
      <c r="D35" s="7" t="e">
        <f>IF((MONTH($N$5)-10)&lt;=0,MONTH($N$5)-10+12&amp;"月",MONTH($N$5)-10&amp;"月")</f>
        <v>#VALUE!</v>
      </c>
      <c r="E35" s="7" t="e">
        <f>IF((MONTH($N$5)-9)&lt;=0,MONTH($N$5)-9+12&amp;"月",MONTH($N$5)-9&amp;"月")</f>
        <v>#VALUE!</v>
      </c>
      <c r="F35" s="7" t="e">
        <f>IF((MONTH($N$5)-8)&lt;=0,MONTH($N$5)-8+12&amp;"月",MONTH($N$5)-8&amp;"月")</f>
        <v>#VALUE!</v>
      </c>
      <c r="G35" s="7" t="e">
        <f>IF((MONTH($N$5)-7)&lt;=0,MONTH($N$5)-7+12&amp;"月",MONTH($N$5)-7&amp;"月")</f>
        <v>#VALUE!</v>
      </c>
      <c r="H35" s="7" t="e">
        <f>IF((MONTH($N$5)-6)&lt;=0,MONTH($N$5)-6+12&amp;"月",MONTH($N$5)-6&amp;"月")</f>
        <v>#VALUE!</v>
      </c>
      <c r="I35" s="7" t="e">
        <f>IF((MONTH($N$5)-5)&lt;=0,MONTH($N$5)-5+12&amp;"月",MONTH($N$5)-5&amp;"月")</f>
        <v>#VALUE!</v>
      </c>
      <c r="J35" s="7" t="e">
        <f>IF((MONTH($N$5)-4)&lt;=0,MONTH($N$5)-4+12&amp;"月",MONTH($N$5)-4&amp;"月")</f>
        <v>#VALUE!</v>
      </c>
      <c r="K35" s="7" t="e">
        <f>IF((MONTH($N$5)-3)&lt;=0,MONTH($N$5)-3+12&amp;"月",MONTH($N$5)-3&amp;"月")</f>
        <v>#VALUE!</v>
      </c>
      <c r="L35" s="7" t="e">
        <f>IF((MONTH($N$5)-2)&lt;=0,MONTH($N$5)-2+12&amp;"月",MONTH($N$5)-2&amp;"月")</f>
        <v>#VALUE!</v>
      </c>
      <c r="M35" s="7" t="e">
        <f>IF((MONTH($N$5)-1)&lt;=0,MONTH($N$5)-1+12&amp;"月",MONTH($N$5)-1&amp;"月")</f>
        <v>#VALUE!</v>
      </c>
      <c r="N35" s="7" t="s">
        <v>6</v>
      </c>
      <c r="O35" s="16" t="s">
        <v>7</v>
      </c>
    </row>
    <row r="36">
      <c r="A36" s="4"/>
      <c r="B36" s="38" t="str">
        <f>IF(_danhao_day_all!J3="","",_danhao_day_all!J3)</f>
        <v/>
      </c>
      <c r="C36" s="39" t="str">
        <f>IF(_danhao_day_all!J4="","",_danhao_day_all!J4)</f>
        <v/>
      </c>
      <c r="D36" s="39" t="str">
        <f>IF(_danhao_day_all!J5="","",_danhao_day_all!J5)</f>
        <v/>
      </c>
      <c r="E36" s="39" t="str">
        <f>IF(_danhao_day_all!J6="","",_danhao_day_all!J6)</f>
        <v/>
      </c>
      <c r="F36" s="39" t="str">
        <f>IF(_danhao_day_all!J7="","",_danhao_day_all!J7)</f>
        <v/>
      </c>
      <c r="G36" s="39" t="str">
        <f>IF(_danhao_day_all!J8="","",_danhao_day_all!J8)</f>
        <v/>
      </c>
      <c r="H36" s="39" t="str">
        <f>IF(_danhao_day_all!J9="","",_danhao_day_all!J9)</f>
        <v/>
      </c>
      <c r="I36" s="39" t="str">
        <f>IF(_danhao_day_all!J10="","",_danhao_day_all!J10)</f>
        <v/>
      </c>
      <c r="J36" s="39" t="str">
        <f>IF(_danhao_day_all!J11="","",_danhao_day_all!J11)</f>
        <v/>
      </c>
      <c r="K36" s="39" t="str">
        <f>IF(_danhao_day_all!J12="","",_danhao_day_all!J12)</f>
        <v/>
      </c>
      <c r="L36" s="39" t="str">
        <f>IF(_danhao_day_all!J13="","",_danhao_day_all!J13)</f>
        <v/>
      </c>
      <c r="M36" s="39" t="str">
        <f>IF(_danhao_day_all!J14="","",_danhao_day_all!J14)</f>
        <v/>
      </c>
      <c r="N36" s="39" t="str">
        <f>IF(_danhao_day_all!J15="","",_danhao_day_all!J15)</f>
        <v/>
      </c>
      <c r="O36" s="40" t="str">
        <f>IF(_danhao_day_all!J16="","",_danhao_day_all!J16)</f>
        <v/>
      </c>
    </row>
    <row r="37">
      <c r="A37" s="4"/>
      <c r="B37" s="21" t="s">
        <v>31</v>
      </c>
      <c r="C37" s="22"/>
      <c r="D37" s="22">
        <v>132</v>
      </c>
      <c r="E37" s="22">
        <v>132</v>
      </c>
      <c r="F37" s="2"/>
      <c r="G37" s="22" t="s">
        <v>19</v>
      </c>
      <c r="H37" s="22"/>
      <c r="I37" s="22">
        <f>IF(B5="6#-7#",I25,I19)</f>
        <v>3.7999999999999998</v>
      </c>
      <c r="J37" s="2"/>
      <c r="K37" s="2" t="s">
        <v>32</v>
      </c>
      <c r="L37" s="2"/>
      <c r="M37" s="2"/>
      <c r="N37" s="2">
        <f>I37/E37</f>
        <v>0.028787878787878786</v>
      </c>
      <c r="O37" s="23"/>
    </row>
    <row r="38">
      <c r="A38" s="4"/>
      <c r="B38" s="25" t="s">
        <v>7</v>
      </c>
      <c r="C38" s="26" t="s">
        <v>13</v>
      </c>
      <c r="D38" s="27" t="s">
        <v>6</v>
      </c>
      <c r="E38" s="28" t="s">
        <v>22</v>
      </c>
      <c r="F38" s="29">
        <f ca="1">IF(V38&lt;0,"↓"&amp;TEXT(V38,"0"),IF(V38=0,0,"↑"&amp;TEXT(V38,"0")))</f>
        <v>0</v>
      </c>
      <c r="G38" s="28" t="s">
        <v>21</v>
      </c>
      <c r="H38" s="28"/>
      <c r="I38" s="28">
        <f ca="1">V38*N37</f>
        <v>0</v>
      </c>
      <c r="J38" s="26"/>
      <c r="K38" s="26"/>
      <c r="L38" s="26"/>
      <c r="M38" s="26"/>
      <c r="N38" s="26"/>
      <c r="O38" s="30"/>
      <c r="U38" s="0" t="s">
        <v>22</v>
      </c>
      <c r="V38" s="0">
        <f ca="1">VLOOKUP(B38,_danhao_day_all!D10:N23,7,FALSE)-VLOOKUP(D38,_danhao_day_all!D10:N23,7,FALSE)</f>
        <v>0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0" t="s">
        <v>33</v>
      </c>
      <c r="B40" s="41" t="s">
        <v>34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  <row r="41">
      <c r="A41" s="20"/>
      <c r="B41" s="43" t="s">
        <v>35</v>
      </c>
      <c r="C41" s="43" t="s">
        <v>36</v>
      </c>
      <c r="D41" s="43" t="s">
        <v>37</v>
      </c>
      <c r="E41" s="43" t="s">
        <v>38</v>
      </c>
      <c r="F41" s="43" t="s">
        <v>39</v>
      </c>
      <c r="G41" s="43" t="s">
        <v>40</v>
      </c>
      <c r="H41" s="43" t="s">
        <v>41</v>
      </c>
      <c r="I41" s="7"/>
      <c r="J41" s="7"/>
      <c r="K41" s="7"/>
      <c r="L41" s="7"/>
      <c r="M41" s="7"/>
      <c r="N41" s="7"/>
      <c r="O41" s="16"/>
    </row>
    <row r="42">
      <c r="A42" s="20"/>
      <c r="B42" s="44">
        <f ca="1">I14</f>
        <v>0</v>
      </c>
      <c r="C42" s="44">
        <f>I20</f>
        <v>0</v>
      </c>
      <c r="D42" s="44">
        <f ca="1">I26</f>
        <v>0</v>
      </c>
      <c r="E42" s="44">
        <f ca="1">I32</f>
        <v>0</v>
      </c>
      <c r="F42" s="44">
        <f ca="1">I38</f>
        <v>0</v>
      </c>
      <c r="G42" s="44">
        <f ca="1">SUM(B42:F42)</f>
        <v>0</v>
      </c>
      <c r="H42" s="43" t="e">
        <f ca="1">O8-VLOOKUP(D14,_danhao_day_all!D3:E16,2,FALSE)-G42</f>
        <v>#VALUE!</v>
      </c>
      <c r="I42" s="7"/>
      <c r="J42" s="7"/>
      <c r="K42" s="7"/>
      <c r="L42" s="7"/>
      <c r="M42" s="7"/>
      <c r="N42" s="7"/>
      <c r="O42" s="16"/>
    </row>
    <row r="43">
      <c r="A43" s="20"/>
      <c r="B43" s="44">
        <f ca="1">ABS(B42)</f>
        <v>0</v>
      </c>
      <c r="C43" s="44">
        <f>ABS(C42)</f>
        <v>0</v>
      </c>
      <c r="D43" s="44">
        <f ca="1">ABS(D42)</f>
        <v>0</v>
      </c>
      <c r="E43" s="44">
        <f ca="1">ABS(E42)</f>
        <v>0</v>
      </c>
      <c r="F43" s="44">
        <f ca="1">ABS(F42)</f>
        <v>0</v>
      </c>
      <c r="G43" s="44">
        <f ca="1">ABS(G42)</f>
        <v>0</v>
      </c>
      <c r="H43" s="44" t="e">
        <f ca="1">ABS(H42)</f>
        <v>#VALUE!</v>
      </c>
      <c r="I43" s="7"/>
      <c r="J43" s="7"/>
      <c r="K43" s="7"/>
      <c r="L43" s="7"/>
      <c r="M43" s="7"/>
      <c r="N43" s="7"/>
      <c r="O43" s="16"/>
    </row>
    <row ht="134.15000000000001" customHeight="1" r="44">
      <c r="A44" s="20"/>
      <c r="B44" s="45"/>
      <c r="C44" s="46"/>
      <c r="D44" s="46"/>
      <c r="E44" s="46"/>
      <c r="F44" s="46"/>
      <c r="G44" s="46"/>
      <c r="H44" s="47"/>
      <c r="I44" s="48"/>
      <c r="J44" s="48"/>
      <c r="K44" s="48"/>
      <c r="L44" s="48"/>
      <c r="M44" s="48"/>
      <c r="N44" s="48"/>
      <c r="O44" s="49"/>
    </row>
  </sheetData>
  <mergeCells count="32">
    <mergeCell ref="A3:O4"/>
    <mergeCell ref="B6:O6"/>
    <mergeCell ref="A6:A8"/>
    <mergeCell ref="B10:O10"/>
    <mergeCell ref="A10:A14"/>
    <mergeCell ref="B13:D13"/>
    <mergeCell ref="G13:H13"/>
    <mergeCell ref="G14:H14"/>
    <mergeCell ref="B16:O16"/>
    <mergeCell ref="A16:A20"/>
    <mergeCell ref="B19:D19"/>
    <mergeCell ref="G19:H19"/>
    <mergeCell ref="G20:H20"/>
    <mergeCell ref="B22:O22"/>
    <mergeCell ref="A22:A26"/>
    <mergeCell ref="B25:D25"/>
    <mergeCell ref="G25:H25"/>
    <mergeCell ref="G26:H26"/>
    <mergeCell ref="B28:O28"/>
    <mergeCell ref="A28:A32"/>
    <mergeCell ref="B31:D31"/>
    <mergeCell ref="G31:H31"/>
    <mergeCell ref="G32:H32"/>
    <mergeCell ref="A34:A38"/>
    <mergeCell ref="B34:O34"/>
    <mergeCell ref="B37:D37"/>
    <mergeCell ref="G37:H37"/>
    <mergeCell ref="G38:H38"/>
    <mergeCell ref="B40:O40"/>
    <mergeCell ref="A40:A44"/>
    <mergeCell ref="I41:O44"/>
    <mergeCell ref="B44:H44"/>
  </mergeCells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6" activeCellId="0" sqref="D16"/>
    </sheetView>
  </sheetViews>
  <sheetFormatPr defaultColWidth="9" defaultRowHeight="14"/>
  <cols>
    <col customWidth="1" min="4" max="4" width="14.75"/>
    <col customWidth="1" min="7" max="7" width="11"/>
  </cols>
  <sheetData>
    <row ht="63" r="1">
      <c r="A1" s="50" t="s">
        <v>42</v>
      </c>
      <c r="B1" s="51" t="s">
        <v>43</v>
      </c>
      <c r="C1" s="51" t="s">
        <v>44</v>
      </c>
    </row>
    <row r="2"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</row>
    <row r="3">
      <c r="C3" s="52" t="s">
        <v>52</v>
      </c>
      <c r="D3" s="53" t="str">
        <f ca="1">IF((MONTH(D$17)-12)&lt;=0,MONTH(D$17)-12+12&amp;"月",MONTH(D$17)-12&amp;"月")</f>
        <v>8月</v>
      </c>
      <c r="F3" s="54"/>
    </row>
    <row r="4">
      <c r="C4" s="52"/>
      <c r="D4" s="53" t="str">
        <f ca="1">IF((MONTH(D$17)-11)&lt;=0,MONTH(D$17)-11+12&amp;"月",MONTH(D$17)-11&amp;"月")</f>
        <v>9月</v>
      </c>
      <c r="F4" s="54"/>
    </row>
    <row r="5">
      <c r="C5" s="52"/>
      <c r="D5" s="53" t="str">
        <f ca="1">IF((MONTH(D$17)-10)&lt;=0,MONTH(D$17)-10+12&amp;"月",MONTH(D$17)-10&amp;"月")</f>
        <v>10月</v>
      </c>
      <c r="F5" s="54"/>
    </row>
    <row r="6">
      <c r="C6" s="52"/>
      <c r="D6" s="53" t="str">
        <f ca="1">IF((MONTH(D$17)-9)&lt;=0,MONTH(D$17)-9+12&amp;"月",MONTH(D$17)-9&amp;"月")</f>
        <v>11月</v>
      </c>
      <c r="F6" s="54"/>
    </row>
    <row r="7">
      <c r="C7" s="52"/>
      <c r="D7" s="53" t="str">
        <f ca="1">IF((MONTH(D$17)-8)&lt;=0,MONTH(D$17)-8+12&amp;"月",MONTH(D$17)-8&amp;"月")</f>
        <v>12月</v>
      </c>
      <c r="F7" s="54"/>
    </row>
    <row r="8">
      <c r="C8" s="52"/>
      <c r="D8" s="53" t="str">
        <f ca="1">IF((MONTH(D$17)-7)&lt;=0,MONTH(D$17)-7+12&amp;"月",MONTH(D$17)-7&amp;"月")</f>
        <v>1月</v>
      </c>
      <c r="F8" s="54"/>
    </row>
    <row r="9">
      <c r="C9" s="52"/>
      <c r="D9" s="53" t="str">
        <f ca="1">IF((MONTH(D$17)-6)&lt;=0,MONTH(D$17)-6+12&amp;"月",MONTH(D$17)-6&amp;"月")</f>
        <v>2月</v>
      </c>
      <c r="F9" s="54"/>
    </row>
    <row r="10">
      <c r="C10" s="52"/>
      <c r="D10" s="53" t="str">
        <f ca="1">IF((MONTH(D$17)-5)&lt;=0,MONTH(D$17)-5+12&amp;"月",MONTH(D$17)-5&amp;"月")</f>
        <v>3月</v>
      </c>
      <c r="F10" s="54"/>
    </row>
    <row r="11">
      <c r="C11" s="52"/>
      <c r="D11" s="53" t="str">
        <f ca="1">IF((MONTH(D$17)-4)&lt;=0,MONTH(D$17)-4+12&amp;"月",MONTH(D$17)-4&amp;"月")</f>
        <v>4月</v>
      </c>
      <c r="F11" s="54"/>
    </row>
    <row r="12">
      <c r="C12" s="52"/>
      <c r="D12" s="53" t="str">
        <f ca="1">IF((MONTH(D$17)-3)&lt;=0,MONTH(D$17)-3+12&amp;"月",MONTH(D$17)-3&amp;"月")</f>
        <v>5月</v>
      </c>
      <c r="F12" s="54"/>
    </row>
    <row r="13">
      <c r="C13" s="52"/>
      <c r="D13" s="53" t="str">
        <f ca="1">IF((MONTH(D$17)-2)&lt;=0,MONTH(D$17)-2+12&amp;"月",MONTH(D$17)-2&amp;"月")</f>
        <v>6月</v>
      </c>
      <c r="F13" s="54"/>
    </row>
    <row r="14">
      <c r="C14" s="52"/>
      <c r="D14" s="53" t="str">
        <f ca="1">IF((MONTH(D$17)-1)&lt;=0,MONTH(D$17)-1+12&amp;"月",MONTH(D$17)-1&amp;"月")</f>
        <v>7月</v>
      </c>
      <c r="F14" s="54"/>
    </row>
    <row r="15">
      <c r="C15" s="52"/>
      <c r="D15" s="0" t="s">
        <v>6</v>
      </c>
      <c r="F15" s="54"/>
    </row>
    <row r="16">
      <c r="C16" s="52"/>
      <c r="D16" s="0" t="s">
        <v>7</v>
      </c>
      <c r="F16" s="54"/>
    </row>
    <row r="17">
      <c r="D17" s="53">
        <f ca="1">NOW()</f>
        <v>43693.288888888892</v>
      </c>
    </row>
    <row ht="78" customHeight="1" r="19">
      <c r="E19" s="0" t="s">
        <v>65</v>
      </c>
      <c r="F19" s="55" t="s">
        <v>66</v>
      </c>
      <c r="G19" s="55" t="s">
        <v>67</v>
      </c>
      <c r="H19" s="55" t="s">
        <v>68</v>
      </c>
      <c r="I19" s="55" t="s">
        <v>69</v>
      </c>
      <c r="J19" s="55" t="s">
        <v>70</v>
      </c>
    </row>
  </sheetData>
  <mergeCells count="1">
    <mergeCell ref="C3:C16"/>
  </mergeCells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0" activeCellId="0" sqref="D10"/>
    </sheetView>
  </sheetViews>
  <sheetFormatPr defaultColWidth="9" defaultRowHeight="14"/>
  <cols>
    <col bestFit="1" customWidth="1" min="2" max="2" width="9.5"/>
  </cols>
  <sheetData>
    <row r="1">
      <c r="B1" s="56"/>
    </row>
    <row r="22">
      <c r="B22" s="56"/>
    </row>
    <row r="23">
      <c r="B23" s="56"/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