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质量日常跟踪表" sheetId="1" state="hidden" r:id="rId1"/>
    <sheet name="熔剂进厂跟踪" sheetId="2" state="hidden" r:id="rId2"/>
    <sheet name="焦粉报表" sheetId="3" state="visible" r:id="rId3"/>
    <sheet name="熔剂报表" sheetId="4" state="visible" r:id="rId4"/>
    <sheet name="横班趋势图" sheetId="5" state="hidden" r:id="rId5"/>
    <sheet name="焦粉考核" sheetId="6" state="hidden" r:id="rId6"/>
    <sheet name="煤粉报表" sheetId="7" state="visible" r:id="rId7"/>
    <sheet name="考核汇总" sheetId="8" state="visible" r:id="rId8"/>
    <sheet name="_jiaofen5_month_all" sheetId="9" state="visible" r:id="rId9"/>
    <sheet name="_jiaofen6_month_all" sheetId="10" state="visible" r:id="rId10"/>
    <sheet name="_rongji5_month_all" sheetId="11" state="visible" r:id="rId11"/>
    <sheet name="_meifen5_month_all" sheetId="12" state="visible" r:id="rId12"/>
    <sheet name="_dictionary" sheetId="13" state="visible" r:id="rId13"/>
    <sheet name="_metadata" sheetId="14" state="visible" r:id="rId14"/>
  </sheets>
  <calcPr calcId="145621"/>
</workbook>
</file>

<file path=xl/sharedStrings.xml><?xml version="1.0" encoding="utf-8"?>
<sst xmlns="http://schemas.openxmlformats.org/spreadsheetml/2006/main" count="112" uniqueCount="112">
  <si>
    <t>熔剂燃料质量管控表</t>
  </si>
  <si>
    <t>粒度组成%</t>
  </si>
  <si>
    <t>序号</t>
  </si>
  <si>
    <t>日期</t>
  </si>
  <si>
    <t>班组</t>
  </si>
  <si>
    <t>横班</t>
  </si>
  <si>
    <t>排班</t>
  </si>
  <si>
    <t>时间</t>
  </si>
  <si>
    <t>5烧焦粉</t>
  </si>
  <si>
    <t>6烧焦粉</t>
  </si>
  <si>
    <t>熔剂</t>
  </si>
  <si>
    <t>煤粉</t>
  </si>
  <si>
    <t>取样时间</t>
  </si>
  <si>
    <t>物料名称</t>
  </si>
  <si>
    <t>+5mm</t>
  </si>
  <si>
    <t>+3mm</t>
  </si>
  <si>
    <t>+2mm</t>
  </si>
  <si>
    <t>+1mm</t>
  </si>
  <si>
    <t>+0.5mm</t>
  </si>
  <si>
    <t>+0.25mm</t>
  </si>
  <si>
    <t>-0.25mm</t>
  </si>
  <si>
    <t>平均粒径</t>
  </si>
  <si>
    <t>水分%</t>
  </si>
  <si>
    <t>备注：异常分析（当前批次）</t>
  </si>
  <si>
    <r>
      <rPr>
        <rFont val="宋体"/>
        <sz val="12"/>
      </rPr>
      <t>M</t>
    </r>
    <r>
      <rPr>
        <rFont val="宋体"/>
        <sz val="12"/>
      </rPr>
      <t>ES</t>
    </r>
  </si>
  <si>
    <t>MES</t>
  </si>
  <si>
    <t>计算</t>
  </si>
  <si>
    <t>手输</t>
  </si>
  <si>
    <t>夜班</t>
  </si>
  <si>
    <t>乙</t>
  </si>
  <si>
    <t>白班</t>
  </si>
  <si>
    <t>丙</t>
  </si>
  <si>
    <t>中班</t>
  </si>
  <si>
    <t>丁</t>
  </si>
  <si>
    <t>甲</t>
  </si>
  <si>
    <t>因料位低偏析，水份超标因扬尘大加水多抑尘。</t>
  </si>
  <si>
    <t>A四辊单台生产辊皮磨损。</t>
  </si>
  <si>
    <t>来料干加水抑尘</t>
  </si>
  <si>
    <t>B四辊柱销断跑粗</t>
  </si>
  <si>
    <t>辊皮磨损</t>
  </si>
  <si>
    <t>&gt;5mm比例超因四辊液压漏渗油</t>
  </si>
  <si>
    <t>四辊液压缓慢卸压,水份超现因用到库存料含水多</t>
  </si>
  <si>
    <t>四辊液压缓慢卸压</t>
  </si>
  <si>
    <t>B四辊拉杆松</t>
  </si>
  <si>
    <t>转运混一堆场焦粉有大颗粒</t>
  </si>
  <si>
    <t>来料干</t>
  </si>
  <si>
    <t>由质量系统查询，人工填写</t>
  </si>
  <si>
    <t>领导填写</t>
  </si>
  <si>
    <t>来料颗粒多</t>
  </si>
  <si>
    <t>班长填写</t>
  </si>
  <si>
    <t>中镁(或高镁)白云石粉进厂量与使用量跟踪表表</t>
  </si>
  <si>
    <t>烧结石灰石粉进厂量与使用量跟踪表表</t>
  </si>
  <si>
    <r>
      <rPr>
        <b/>
        <color indexed="2"/>
        <rFont val="宋体"/>
        <sz val="12"/>
      </rPr>
      <t>填写要求</t>
    </r>
    <r>
      <rPr>
        <color indexed="2"/>
        <rFont val="宋体"/>
        <sz val="12"/>
      </rPr>
      <t>：</t>
    </r>
    <r>
      <rPr>
        <b/>
        <color indexed="2"/>
        <rFont val="宋体"/>
        <sz val="12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</si>
  <si>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r>
      <rPr>
        <b/>
        <color indexed="2"/>
        <rFont val="宋体"/>
        <sz val="11"/>
      </rPr>
      <t>填写要求</t>
    </r>
    <r>
      <rPr>
        <color indexed="2"/>
        <rFont val="宋体"/>
        <sz val="11"/>
      </rPr>
      <t>：</t>
    </r>
    <r>
      <rPr>
        <b/>
        <color indexed="2"/>
        <rFont val="宋体"/>
        <sz val="11"/>
      </rPr>
      <t>每天夜班接班后一小时内输入上一天数据；数据来源：1、供应商、当日（上一天）进厂量、场地库存电话问收料处；2、当日（上一天）使用量问五六烧中控、熔剂仓存量自行查询。</t>
    </r>
  </si>
  <si>
    <t>供应商</t>
  </si>
  <si>
    <t>当日进厂量</t>
  </si>
  <si>
    <t>场地存量</t>
  </si>
  <si>
    <t>场地存量偏差</t>
  </si>
  <si>
    <t>当日使用量</t>
  </si>
  <si>
    <t>烧结熔剂仓存量</t>
  </si>
  <si>
    <t>烧结熔剂仓存量偏差</t>
  </si>
  <si>
    <t>总偏差</t>
  </si>
  <si>
    <t>曲江山源砂石</t>
  </si>
  <si>
    <t>-</t>
  </si>
  <si>
    <t>烧结白云石粉(高镁)</t>
  </si>
  <si>
    <t>龙韶实业</t>
  </si>
  <si>
    <t>东逸工贸</t>
  </si>
  <si>
    <t>其他</t>
  </si>
  <si>
    <t>合计</t>
  </si>
  <si>
    <r>
      <rPr>
        <rFont val="宋体"/>
        <sz val="12"/>
      </rPr>
      <t>M</t>
    </r>
    <r>
      <rPr>
        <rFont val="宋体"/>
        <sz val="12"/>
      </rPr>
      <t>AX</t>
    </r>
  </si>
  <si>
    <t>最新日期</t>
  </si>
  <si>
    <t>&lt;3mm</t>
  </si>
  <si>
    <r>
      <rPr>
        <rFont val="宋体"/>
        <sz val="12"/>
      </rPr>
      <t>&gt;</t>
    </r>
    <r>
      <rPr>
        <rFont val="宋体"/>
        <sz val="12"/>
      </rPr>
      <t>5</t>
    </r>
    <r>
      <rPr>
        <rFont val="宋体"/>
        <sz val="12"/>
      </rPr>
      <t>mm</t>
    </r>
  </si>
  <si>
    <t>命中率</t>
  </si>
  <si>
    <t>#DIV/0!</t>
  </si>
  <si>
    <t>备注：异常分析</t>
  </si>
  <si>
    <t>考核/元</t>
  </si>
  <si>
    <t>标准</t>
  </si>
  <si>
    <t>比例↓</t>
  </si>
  <si>
    <t>行号</t>
  </si>
  <si>
    <t>#N/A</t>
  </si>
  <si>
    <t>累计</t>
  </si>
  <si>
    <t>班号</t>
  </si>
  <si>
    <t>选择班组</t>
  </si>
  <si>
    <t>丁班5烧焦粉</t>
  </si>
  <si>
    <t>丁班6烧焦粉</t>
  </si>
  <si>
    <t>3-5mm</t>
  </si>
  <si>
    <t>≥3mm</t>
  </si>
  <si>
    <t>比例</t>
  </si>
  <si>
    <t>总考核</t>
  </si>
  <si>
    <t>考核</t>
  </si>
  <si>
    <t>#REF!</t>
  </si>
  <si>
    <t>班次</t>
  </si>
  <si>
    <t>查询</t>
  </si>
  <si>
    <t>至</t>
  </si>
  <si>
    <t>按批次考核，合格每批奖30元，不达标扣120元（早上批次按前一天中班占30%，当天夜班占70%；下午批次按白班占100%考核分配。）</t>
  </si>
  <si>
    <t>&gt;5mm</t>
  </si>
  <si>
    <t>水分</t>
  </si>
  <si>
    <r>
      <rPr>
        <rFont val="宋体"/>
        <sz val="16"/>
      </rPr>
      <t>&lt;3mm</t>
    </r>
    <r>
      <rPr>
        <rFont val="宋体"/>
        <sz val="16"/>
      </rPr>
      <t>考核标准</t>
    </r>
  </si>
  <si>
    <t>5烧</t>
  </si>
  <si>
    <t>6烧</t>
  </si>
  <si>
    <t>全厂</t>
  </si>
  <si>
    <t>GF5</t>
  </si>
  <si>
    <t>GF3</t>
  </si>
  <si>
    <t>GF2</t>
  </si>
  <si>
    <t>GF1</t>
  </si>
  <si>
    <t>GF0.5</t>
  </si>
  <si>
    <t>GF0.25</t>
  </si>
  <si>
    <t>LF0.25</t>
  </si>
  <si>
    <t>MS</t>
  </si>
  <si>
    <t>H2O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</si>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</sst>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h:mm;@"/>
    <numFmt numFmtId="165" formatCode="0.000_ "/>
    <numFmt numFmtId="166" formatCode="h:mm:ss;@"/>
    <numFmt numFmtId="167" formatCode="m&quot;月&quot;d&quot;日&quot;;@"/>
    <numFmt numFmtId="168" formatCode="0.00_ "/>
  </numFmts>
  <fonts count="42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宋体"/>
      <color theme="10"/>
      <sz val="12"/>
      <u val="single"/>
    </font>
    <font>
      <name val="宋体"/>
      <color theme="11"/>
      <sz val="12"/>
      <u val="single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mbria"/>
      <b/>
      <color theme="3"/>
      <sz val="18"/>
      <scheme val="maj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theme="0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Times New Roman"/>
      <sz val="12"/>
    </font>
    <font>
      <name val="宋体"/>
      <sz val="10"/>
    </font>
    <font>
      <name val="宋体"/>
      <b/>
      <color indexed="2"/>
      <sz val="14"/>
    </font>
    <font>
      <name val="宋体"/>
      <sz val="14"/>
    </font>
    <font>
      <name val="宋体"/>
      <b/>
      <color indexed="2"/>
      <sz val="12"/>
    </font>
    <font>
      <name val="宋体"/>
      <b/>
      <color indexed="5"/>
      <sz val="11"/>
    </font>
    <font>
      <name val="宋体"/>
      <b/>
      <sz val="11"/>
    </font>
    <font>
      <name val="宋体"/>
      <b/>
      <color indexed="2"/>
      <sz val="11"/>
    </font>
    <font>
      <name val="宋体"/>
      <color indexed="2"/>
      <sz val="12"/>
    </font>
    <font>
      <name val="宋体"/>
      <b/>
      <color indexed="64"/>
      <sz val="15"/>
    </font>
    <font>
      <name val="宋体"/>
      <color indexed="64"/>
      <sz val="11"/>
    </font>
    <font>
      <name val="宋体"/>
      <sz val="11"/>
    </font>
    <font>
      <name val="宋体"/>
      <color indexed="48"/>
      <sz val="11"/>
    </font>
    <font>
      <name val="宋体"/>
      <color indexed="2"/>
      <sz val="10"/>
    </font>
    <font>
      <name val="宋体"/>
      <b/>
      <sz val="14"/>
    </font>
    <font>
      <name val="宋体"/>
      <b/>
      <sz val="12"/>
    </font>
    <font>
      <name val="宋体"/>
      <color theme="1"/>
      <sz val="12"/>
    </font>
    <font>
      <name val="宋体"/>
      <sz val="16"/>
    </font>
    <font>
      <name val="仿宋_GB2312"/>
      <sz val="14"/>
    </font>
    <font>
      <name val="宋体"/>
      <color indexed="2"/>
      <sz val="16"/>
    </font>
    <font>
      <name val="Times New Roman"/>
      <color indexed="2"/>
      <sz val="10"/>
    </font>
    <font>
      <name val="Times New Roman"/>
      <sz val="10"/>
    </font>
  </fonts>
  <fills count="47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indexed="3"/>
        <bgColor indexed="3"/>
      </patternFill>
    </fill>
    <fill>
      <patternFill patternType="solid">
        <fgColor indexed="65"/>
        <bgColor indexed="65"/>
      </patternFill>
    </fill>
    <fill>
      <patternFill patternType="solid">
        <fgColor indexed="5"/>
        <bgColor indexed="5"/>
      </patternFill>
    </fill>
    <fill>
      <patternFill patternType="solid">
        <fgColor indexed="51"/>
        <bgColor indexed="51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indexed="44"/>
        <bgColor indexed="44"/>
      </patternFill>
    </fill>
    <fill>
      <patternFill patternType="solid">
        <fgColor indexed="46"/>
        <bgColor indexed="46"/>
      </patternFill>
    </fill>
    <fill>
      <patternFill patternType="solid">
        <fgColor indexed="52"/>
        <bgColor indexed="52"/>
      </patternFill>
    </fill>
    <fill>
      <patternFill patternType="solid">
        <fgColor indexed="42"/>
        <bgColor indexed="42"/>
      </patternFill>
    </fill>
    <fill>
      <patternFill patternType="solid">
        <fgColor rgb="FF66FFFF"/>
        <bgColor rgb="FF66FFFF"/>
      </patternFill>
    </fill>
    <fill>
      <patternFill patternType="solid">
        <fgColor indexed="43"/>
        <bgColor indexed="43"/>
      </patternFill>
    </fill>
    <fill>
      <patternFill patternType="solid">
        <fgColor rgb="FF00B0F0"/>
        <bgColor rgb="FF00B0F0"/>
      </patternFill>
    </fill>
    <fill>
      <patternFill patternType="solid">
        <fgColor indexed="7"/>
        <bgColor indexed="7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89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5"/>
      </left>
      <right/>
      <top style="thin">
        <color indexed="5"/>
      </top>
      <bottom style="thin">
        <color indexed="5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5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ck">
        <color indexed="2"/>
      </left>
      <right/>
      <top style="thick">
        <color indexed="2"/>
      </top>
      <bottom/>
      <diagonal/>
    </border>
    <border>
      <left/>
      <right/>
      <top style="thick">
        <color indexed="2"/>
      </top>
      <bottom/>
      <diagonal/>
    </border>
    <border>
      <left/>
      <right style="thick">
        <color indexed="2"/>
      </right>
      <top style="thick">
        <color indexed="2"/>
      </top>
      <bottom/>
      <diagonal/>
    </border>
    <border>
      <left style="thick">
        <color indexed="2"/>
      </left>
      <right/>
      <top/>
      <bottom/>
      <diagonal/>
    </border>
    <border>
      <left/>
      <right style="thick">
        <color indexed="2"/>
      </right>
      <top/>
      <bottom/>
      <diagonal/>
    </border>
    <border>
      <left style="thick">
        <color indexed="2"/>
      </left>
      <right/>
      <top/>
      <bottom style="thick">
        <color indexed="2"/>
      </bottom>
      <diagonal/>
    </border>
    <border>
      <left/>
      <right/>
      <top/>
      <bottom style="thick">
        <color indexed="2"/>
      </bottom>
      <diagonal/>
    </border>
    <border>
      <left/>
      <right style="thick">
        <color indexed="2"/>
      </right>
      <top/>
      <bottom style="thick">
        <color indexed="2"/>
      </bottom>
      <diagonal/>
    </border>
  </borders>
  <cellStyleXfs count="76">
    <xf fontId="0" fillId="0" borderId="0" numFmtId="0"/>
    <xf fontId="0" fillId="0" borderId="0" numFmtId="160" applyNumberFormat="1"/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0" fillId="0" borderId="0" numFmtId="161" applyNumberFormat="1"/>
    <xf fontId="0" fillId="0" borderId="0" numFmtId="162" applyNumberFormat="1"/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0" fillId="0" borderId="0" numFmtId="163" applyNumberFormat="1"/>
    <xf fontId="4" fillId="6" borderId="0" numFmtId="0" applyFont="1" applyFill="1" applyAlignment="1">
      <alignment vertical="center"/>
    </xf>
    <xf fontId="5" fillId="0" borderId="0" numFmtId="0" applyFont="1" applyAlignment="1">
      <alignment vertical="top"/>
    </xf>
    <xf fontId="0" fillId="0" borderId="0" numFmtId="9" applyNumberFormat="1"/>
    <xf fontId="6" fillId="0" borderId="0" numFmtId="0" applyFont="1" applyAlignment="1">
      <alignment vertical="top"/>
    </xf>
    <xf fontId="0" fillId="7" borderId="2" numFmtId="0" applyFill="1" applyBorder="1" applyAlignment="1">
      <alignment vertical="center"/>
    </xf>
    <xf fontId="0" fillId="0" borderId="0" numFmtId="0"/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0" fillId="0" borderId="0" numFmtId="0"/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4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5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6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0" fillId="0" borderId="0" numFmtId="0"/>
    <xf fontId="15" fillId="12" borderId="7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8" numFmtId="0" applyFont="1" applyBorder="1" applyAlignment="1">
      <alignment vertical="center"/>
    </xf>
    <xf fontId="17" fillId="0" borderId="9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0" fillId="0" borderId="0" numFmtId="0"/>
    <xf fontId="0" fillId="0" borderId="0" numFmtId="0"/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0" fillId="0" borderId="0" numFmtId="0"/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/>
    <xf fontId="0" fillId="0" borderId="0" numFmtId="0" applyAlignment="1">
      <alignment vertical="center"/>
    </xf>
    <xf fontId="20" fillId="0" borderId="0" numFmtId="0" applyFont="1"/>
  </cellStyleXfs>
  <cellXfs count="217">
    <xf fontId="0" fillId="0" borderId="0" numFmtId="0" xfId="0"/>
    <xf fontId="0" fillId="0" borderId="0" numFmtId="0" xfId="0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0" fillId="0" borderId="0" numFmtId="165" xfId="0" applyNumberFormat="1"/>
    <xf fontId="21" fillId="0" borderId="0" numFmtId="0" xfId="0" applyFont="1" applyAlignment="1">
      <alignment horizontal="left" vertical="center" wrapText="1"/>
    </xf>
    <xf fontId="22" fillId="3" borderId="10" numFmtId="0" xfId="0" applyFont="1" applyFill="1" applyBorder="1" applyAlignment="1">
      <alignment horizontal="center" vertical="center" wrapText="1"/>
    </xf>
    <xf fontId="22" fillId="3" borderId="11" numFmtId="0" xfId="0" applyFont="1" applyFill="1" applyBorder="1" applyAlignment="1">
      <alignment horizontal="center" vertical="center" wrapText="1"/>
    </xf>
    <xf fontId="22" fillId="3" borderId="12" numFmtId="0" xfId="0" applyFont="1" applyFill="1" applyBorder="1" applyAlignment="1">
      <alignment horizontal="center" vertical="center" wrapText="1"/>
    </xf>
    <xf fontId="23" fillId="33" borderId="13" numFmtId="0" xfId="0" applyFont="1" applyFill="1" applyBorder="1" applyAlignment="1">
      <alignment horizontal="center"/>
    </xf>
    <xf fontId="23" fillId="33" borderId="14" numFmtId="0" xfId="0" applyFont="1" applyFill="1" applyBorder="1" applyAlignment="1">
      <alignment horizontal="center"/>
    </xf>
    <xf fontId="24" fillId="0" borderId="15" numFmtId="165" xfId="0" applyNumberFormat="1" applyFont="1" applyBorder="1" applyAlignment="1">
      <alignment horizontal="center" vertical="center"/>
    </xf>
    <xf fontId="25" fillId="33" borderId="16" numFmtId="0" xfId="0" applyFont="1" applyFill="1" applyBorder="1" applyAlignment="1">
      <alignment horizontal="center" vertical="center" wrapText="1"/>
    </xf>
    <xf fontId="26" fillId="34" borderId="15" numFmtId="0" xfId="0" applyFont="1" applyFill="1" applyBorder="1" applyAlignment="1">
      <alignment horizontal="center" vertical="center" wrapText="1"/>
    </xf>
    <xf fontId="26" fillId="34" borderId="13" numFmtId="164" xfId="0" applyNumberFormat="1" applyFont="1" applyFill="1" applyBorder="1" applyAlignment="1">
      <alignment horizontal="center" vertical="center" wrapText="1"/>
    </xf>
    <xf fontId="21" fillId="34" borderId="13" numFmtId="0" xfId="0" applyFont="1" applyFill="1" applyBorder="1" applyAlignment="1">
      <alignment horizontal="center" vertical="center" wrapText="1"/>
    </xf>
    <xf fontId="27" fillId="35" borderId="15" numFmtId="164" xfId="0" applyNumberFormat="1" applyFont="1" applyFill="1" applyBorder="1" applyAlignment="1">
      <alignment horizontal="center" vertical="center" wrapText="1"/>
    </xf>
    <xf fontId="0" fillId="0" borderId="15" numFmtId="49" xfId="0" applyNumberFormat="1" applyBorder="1" applyAlignment="1">
      <alignment horizontal="center" vertical="center"/>
    </xf>
    <xf fontId="24" fillId="36" borderId="15" numFmtId="165" xfId="0" applyNumberFormat="1" applyFont="1" applyFill="1" applyBorder="1" applyAlignment="1">
      <alignment horizontal="center" vertical="center"/>
    </xf>
    <xf fontId="28" fillId="0" borderId="15" numFmtId="49" xfId="0" applyNumberFormat="1" applyFont="1" applyBorder="1" applyAlignment="1">
      <alignment horizontal="center" vertical="center"/>
    </xf>
    <xf fontId="21" fillId="0" borderId="15" numFmtId="49" xfId="0" applyNumberFormat="1" applyFont="1" applyBorder="1" applyAlignment="1">
      <alignment horizontal="center" vertical="center" wrapText="1"/>
    </xf>
    <xf fontId="0" fillId="37" borderId="0" numFmtId="0" xfId="0" applyFill="1"/>
    <xf fontId="0" fillId="37" borderId="17" numFmtId="0" xfId="0" applyFill="1" applyBorder="1" applyAlignment="1">
      <alignment horizontal="center" vertical="center"/>
    </xf>
    <xf fontId="0" fillId="37" borderId="15" numFmtId="0" xfId="0" applyFill="1" applyBorder="1" applyAlignment="1">
      <alignment horizontal="center" vertical="center"/>
    </xf>
    <xf fontId="0" fillId="37" borderId="15" numFmtId="20" xfId="0" applyNumberFormat="1" applyFill="1" applyBorder="1" applyAlignment="1">
      <alignment horizontal="center" vertical="center"/>
    </xf>
    <xf fontId="0" fillId="37" borderId="13" numFmtId="164" xfId="0" applyNumberFormat="1" applyFill="1" applyBorder="1" applyAlignment="1">
      <alignment horizontal="center" vertical="center"/>
    </xf>
    <xf fontId="0" fillId="37" borderId="13" numFmtId="0" xfId="0" applyFill="1" applyBorder="1" applyAlignment="1">
      <alignment horizontal="center" vertical="center"/>
    </xf>
    <xf fontId="0" fillId="37" borderId="15" numFmtId="164" xfId="0" applyNumberFormat="1" applyFill="1" applyBorder="1" applyAlignment="1">
      <alignment horizontal="center" vertical="center"/>
    </xf>
    <xf fontId="0" fillId="37" borderId="15" numFmtId="165" xfId="0" applyNumberFormat="1" applyFill="1" applyBorder="1" applyAlignment="1">
      <alignment horizontal="center" vertical="center"/>
    </xf>
    <xf fontId="21" fillId="37" borderId="15" numFmtId="164" xfId="0" applyNumberFormat="1" applyFont="1" applyFill="1" applyBorder="1" applyAlignment="1">
      <alignment horizontal="left" vertical="center" wrapText="1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8" numFmtId="20" xfId="0" applyNumberFormat="1" applyBorder="1" applyAlignment="1">
      <alignment horizontal="center" vertical="center"/>
    </xf>
    <xf fontId="0" fillId="35" borderId="18" numFmtId="0" xfId="0" applyFill="1" applyBorder="1" applyAlignment="1">
      <alignment horizontal="center" vertical="center"/>
    </xf>
    <xf fontId="0" fillId="0" borderId="13" numFmtId="164" xfId="0" applyNumberForma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7" borderId="15" numFmtId="164" xfId="0" applyNumberFormat="1" applyFill="1" applyBorder="1" applyAlignment="1">
      <alignment horizontal="center" vertical="center"/>
    </xf>
    <xf fontId="0" fillId="7" borderId="15" numFmtId="2" xfId="0" applyNumberFormat="1" applyFill="1" applyBorder="1" applyAlignment="1">
      <alignment horizontal="center"/>
    </xf>
    <xf fontId="0" fillId="34" borderId="15" numFmtId="165" xfId="0" applyNumberFormat="1" applyFill="1" applyBorder="1" applyAlignment="1">
      <alignment horizontal="center" vertical="center"/>
    </xf>
    <xf fontId="21" fillId="0" borderId="15" numFmtId="0" xfId="0" applyFont="1" applyBorder="1" applyAlignment="1">
      <alignment horizontal="left" vertical="center" wrapText="1"/>
    </xf>
    <xf fontId="0" fillId="0" borderId="15" numFmtId="0" xfId="0" applyBorder="1" applyAlignment="1">
      <alignment horizontal="center" vertical="center"/>
    </xf>
    <xf fontId="0" fillId="0" borderId="15" numFmtId="20" xfId="0" applyNumberFormat="1" applyBorder="1" applyAlignment="1">
      <alignment horizontal="center" vertical="center"/>
    </xf>
    <xf fontId="0" fillId="7" borderId="15" numFmtId="0" xfId="0" applyFill="1" applyBorder="1" applyAlignment="1">
      <alignment horizontal="center" vertical="center"/>
    </xf>
    <xf fontId="0" fillId="7" borderId="15" numFmtId="0" xfId="0" applyFill="1" applyBorder="1"/>
    <xf fontId="0" fillId="7" borderId="15" numFmtId="0" xfId="0" applyFill="1" applyBorder="1" applyAlignment="1">
      <alignment horizontal="center"/>
    </xf>
    <xf fontId="0" fillId="35" borderId="0" numFmtId="0" xfId="0" applyFill="1"/>
    <xf fontId="0" fillId="35" borderId="17" numFmtId="0" xfId="0" applyFill="1" applyBorder="1" applyAlignment="1">
      <alignment horizontal="center" vertical="center"/>
    </xf>
    <xf fontId="0" fillId="35" borderId="15" numFmtId="0" xfId="0" applyFill="1" applyBorder="1" applyAlignment="1">
      <alignment horizontal="center" vertical="center"/>
    </xf>
    <xf fontId="0" fillId="35" borderId="15" numFmtId="20" xfId="0" applyNumberFormat="1" applyFill="1" applyBorder="1" applyAlignment="1">
      <alignment horizontal="center" vertical="center"/>
    </xf>
    <xf fontId="0" fillId="35" borderId="13" numFmtId="164" xfId="0" applyNumberFormat="1" applyFill="1" applyBorder="1" applyAlignment="1">
      <alignment horizontal="center" vertical="center"/>
    </xf>
    <xf fontId="0" fillId="35" borderId="13" numFmtId="0" xfId="0" applyFill="1" applyBorder="1" applyAlignment="1">
      <alignment horizontal="center" vertical="center"/>
    </xf>
    <xf fontId="0" fillId="35" borderId="15" numFmtId="164" xfId="0" applyNumberFormat="1" applyFill="1" applyBorder="1" applyAlignment="1">
      <alignment horizontal="center" vertical="center"/>
    </xf>
    <xf fontId="0" fillId="35" borderId="15" numFmtId="0" xfId="0" applyFill="1" applyBorder="1"/>
    <xf fontId="0" fillId="35" borderId="15" numFmtId="165" xfId="0" applyNumberFormat="1" applyFill="1" applyBorder="1" applyAlignment="1">
      <alignment horizontal="center" vertical="center"/>
    </xf>
    <xf fontId="0" fillId="35" borderId="15" numFmtId="2" xfId="0" applyNumberFormat="1" applyFill="1" applyBorder="1" applyAlignment="1">
      <alignment horizontal="center"/>
    </xf>
    <xf fontId="21" fillId="35" borderId="15" numFmtId="0" xfId="0" applyFont="1" applyFill="1" applyBorder="1" applyAlignment="1">
      <alignment horizontal="left" vertical="center" wrapText="1"/>
    </xf>
    <xf fontId="0" fillId="0" borderId="19" numFmtId="0" xfId="0" applyBorder="1" applyAlignment="1">
      <alignment horizontal="center" vertical="center"/>
    </xf>
    <xf fontId="0" fillId="38" borderId="0" numFmtId="0" xfId="0" applyFill="1"/>
    <xf fontId="29" fillId="0" borderId="13" numFmtId="0" xfId="0" applyFont="1" applyBorder="1" applyAlignment="1">
      <alignment horizontal="center" vertical="center"/>
    </xf>
    <xf fontId="29" fillId="0" borderId="14" numFmtId="0" xfId="0" applyFont="1" applyBorder="1" applyAlignment="1">
      <alignment horizontal="center" vertical="center"/>
    </xf>
    <xf fontId="29" fillId="0" borderId="20" numFmtId="0" xfId="0" applyFont="1" applyBorder="1" applyAlignment="1">
      <alignment horizontal="center" vertical="center"/>
    </xf>
    <xf fontId="29" fillId="0" borderId="0" numFmtId="0" xfId="0" applyFont="1" applyAlignment="1">
      <alignment horizontal="center" vertical="center"/>
    </xf>
    <xf fontId="29" fillId="0" borderId="15" numFmtId="0" xfId="0" applyFont="1" applyBorder="1" applyAlignment="1">
      <alignment horizontal="center" vertical="center"/>
    </xf>
    <xf fontId="24" fillId="0" borderId="13" numFmtId="0" xfId="0" applyFont="1" applyBorder="1" applyAlignment="1">
      <alignment vertical="center" wrapText="1"/>
    </xf>
    <xf fontId="24" fillId="0" borderId="13" numFmtId="0" xfId="0" applyFont="1" applyBorder="1" applyAlignment="1">
      <alignment horizontal="left" vertical="center" wrapText="1"/>
    </xf>
    <xf fontId="24" fillId="0" borderId="14" numFmtId="0" xfId="0" applyFont="1" applyBorder="1" applyAlignment="1">
      <alignment horizontal="left" vertical="center" wrapText="1"/>
    </xf>
    <xf fontId="24" fillId="0" borderId="12" numFmtId="0" xfId="0" applyFont="1" applyBorder="1" applyAlignment="1">
      <alignment horizontal="left" vertical="center" wrapText="1"/>
    </xf>
    <xf fontId="24" fillId="0" borderId="0" numFmtId="0" xfId="0" applyFont="1" applyAlignment="1">
      <alignment horizontal="left" vertical="center" wrapText="1"/>
    </xf>
    <xf fontId="27" fillId="0" borderId="13" numFmtId="0" xfId="0" applyFont="1" applyBorder="1" applyAlignment="1">
      <alignment horizontal="left" vertical="center" wrapText="1"/>
    </xf>
    <xf fontId="27" fillId="0" borderId="14" numFmtId="0" xfId="0" applyFont="1" applyBorder="1" applyAlignment="1">
      <alignment horizontal="left" vertical="center" wrapText="1"/>
    </xf>
    <xf fontId="27" fillId="0" borderId="20" numFmtId="0" xfId="0" applyFont="1" applyBorder="1" applyAlignment="1">
      <alignment horizontal="left" vertical="center" wrapText="1"/>
    </xf>
    <xf fontId="30" fillId="0" borderId="15" numFmtId="0" xfId="0" applyFont="1" applyBorder="1" applyAlignment="1">
      <alignment horizontal="center" vertical="center" wrapText="1"/>
    </xf>
    <xf fontId="31" fillId="0" borderId="15" numFmtId="0" xfId="0" applyFont="1" applyBorder="1" applyAlignment="1">
      <alignment horizontal="center" vertical="center" wrapText="1"/>
    </xf>
    <xf fontId="30" fillId="35" borderId="15" numFmtId="0" xfId="0" applyFont="1" applyFill="1" applyBorder="1" applyAlignment="1">
      <alignment horizontal="center" vertical="center" wrapText="1"/>
    </xf>
    <xf fontId="32" fillId="35" borderId="15" numFmtId="0" xfId="0" applyFont="1" applyFill="1" applyBorder="1" applyAlignment="1">
      <alignment horizontal="center" vertical="center" wrapText="1"/>
    </xf>
    <xf fontId="30" fillId="37" borderId="15" numFmtId="0" xfId="0" applyFont="1" applyFill="1" applyBorder="1" applyAlignment="1">
      <alignment horizontal="center" vertical="center" wrapText="1"/>
    </xf>
    <xf fontId="30" fillId="0" borderId="15" numFmtId="14" xfId="0" applyNumberFormat="1" applyFont="1" applyBorder="1" applyAlignment="1">
      <alignment horizontal="center" vertical="center"/>
    </xf>
    <xf fontId="31" fillId="7" borderId="15" numFmtId="0" xfId="75" applyFont="1" applyFill="1" applyBorder="1" applyAlignment="1">
      <alignment horizontal="center" vertical="center"/>
    </xf>
    <xf fontId="31" fillId="34" borderId="15" numFmtId="0" xfId="75" applyFont="1" applyFill="1" applyBorder="1" applyAlignment="1">
      <alignment horizontal="center" vertical="center"/>
    </xf>
    <xf fontId="32" fillId="7" borderId="15" numFmtId="0" xfId="0" applyFont="1" applyFill="1" applyBorder="1" applyAlignment="1">
      <alignment horizontal="center" vertical="center"/>
    </xf>
    <xf fontId="31" fillId="7" borderId="21" numFmtId="0" xfId="0" applyFont="1" applyFill="1" applyBorder="1" applyAlignment="1">
      <alignment horizontal="center" vertical="center"/>
    </xf>
    <xf fontId="31" fillId="39" borderId="15" numFmtId="0" xfId="0" applyFont="1" applyFill="1" applyBorder="1" applyAlignment="1">
      <alignment horizontal="center" vertical="center"/>
    </xf>
    <xf fontId="32" fillId="39" borderId="18" numFmtId="0" xfId="0" applyFont="1" applyFill="1" applyBorder="1" applyAlignment="1">
      <alignment horizontal="center" vertical="center"/>
    </xf>
    <xf fontId="31" fillId="21" borderId="15" numFmtId="0" xfId="0" applyFont="1" applyFill="1" applyBorder="1" applyAlignment="1">
      <alignment horizontal="center" vertical="center"/>
    </xf>
    <xf fontId="32" fillId="39" borderId="15" numFmtId="0" xfId="0" applyFont="1" applyFill="1" applyBorder="1" applyAlignment="1">
      <alignment horizontal="center" vertical="center"/>
    </xf>
    <xf fontId="31" fillId="7" borderId="15" numFmtId="0" xfId="0" applyFont="1" applyFill="1" applyBorder="1" applyAlignment="1">
      <alignment horizontal="center" vertical="center"/>
    </xf>
    <xf fontId="32" fillId="7" borderId="21" numFmtId="0" xfId="0" applyFont="1" applyFill="1" applyBorder="1" applyAlignment="1">
      <alignment horizontal="center" vertical="center"/>
    </xf>
    <xf fontId="31" fillId="0" borderId="15" numFmtId="0" xfId="75" applyFont="1" applyBorder="1" applyAlignment="1">
      <alignment horizontal="center" vertical="center"/>
    </xf>
    <xf fontId="32" fillId="39" borderId="0" numFmtId="0" xfId="0" applyFont="1" applyFill="1" applyAlignment="1">
      <alignment horizontal="center" vertical="center"/>
    </xf>
    <xf fontId="0" fillId="0" borderId="0" numFmtId="31" xfId="0" applyNumberFormat="1"/>
    <xf fontId="0" fillId="0" borderId="0" numFmtId="166" xfId="0" applyNumberFormat="1"/>
    <xf fontId="21" fillId="0" borderId="0" numFmtId="0" xfId="0" applyFont="1" applyAlignment="1">
      <alignment horizontal="left" wrapText="1"/>
    </xf>
    <xf fontId="0" fillId="34" borderId="0" numFmtId="0" xfId="0" applyFill="1"/>
    <xf fontId="21" fillId="0" borderId="0" numFmtId="0" xfId="0" applyFont="1" applyAlignment="1">
      <alignment wrapText="1"/>
    </xf>
    <xf fontId="0" fillId="0" borderId="15" numFmtId="0" xfId="0" applyBorder="1" applyAlignment="1">
      <alignment vertical="center"/>
    </xf>
    <xf fontId="21" fillId="0" borderId="15" numFmtId="31" xfId="0" applyNumberFormat="1" applyFont="1" applyBorder="1" applyAlignment="1">
      <alignment vertical="center"/>
    </xf>
    <xf fontId="33" fillId="35" borderId="13" numFmtId="167" xfId="0" applyNumberFormat="1" applyFont="1" applyFill="1" applyBorder="1" applyAlignment="1">
      <alignment horizontal="center" vertical="center"/>
    </xf>
    <xf fontId="33" fillId="35" borderId="20" numFmtId="167" xfId="0" applyNumberFormat="1" applyFont="1" applyFill="1" applyBorder="1" applyAlignment="1">
      <alignment horizontal="center" vertical="center"/>
    </xf>
    <xf fontId="0" fillId="0" borderId="15" numFmtId="166" xfId="0" applyNumberFormat="1" applyBorder="1" applyAlignment="1">
      <alignment horizontal="center" vertical="center"/>
    </xf>
    <xf fontId="34" fillId="40" borderId="22" numFmtId="0" xfId="0" applyFont="1" applyFill="1" applyBorder="1" applyAlignment="1">
      <alignment horizontal="center"/>
    </xf>
    <xf fontId="34" fillId="40" borderId="0" numFmtId="0" xfId="0" applyFont="1" applyFill="1" applyAlignment="1">
      <alignment horizontal="center"/>
    </xf>
    <xf fontId="0" fillId="0" borderId="15" numFmtId="31" xfId="0" applyNumberFormat="1" applyBorder="1" applyAlignment="1">
      <alignment vertical="center"/>
    </xf>
    <xf fontId="0" fillId="0" borderId="14" numFmtId="0" xfId="0" applyBorder="1" applyAlignment="1">
      <alignment horizontal="center" vertical="center"/>
    </xf>
    <xf fontId="0" fillId="0" borderId="20" numFmtId="166" xfId="0" applyNumberFormat="1" applyBorder="1" applyAlignment="1">
      <alignment horizontal="center" vertical="center"/>
    </xf>
    <xf fontId="24" fillId="36" borderId="13" numFmtId="49" xfId="0" applyNumberFormat="1" applyFont="1" applyFill="1" applyBorder="1" applyAlignment="1">
      <alignment horizontal="center" vertical="center"/>
    </xf>
    <xf fontId="24" fillId="36" borderId="14" numFmtId="49" xfId="0" applyNumberFormat="1" applyFont="1" applyFill="1" applyBorder="1" applyAlignment="1">
      <alignment horizontal="center" vertical="center"/>
    </xf>
    <xf fontId="24" fillId="36" borderId="20" numFmtId="49" xfId="0" applyNumberFormat="1" applyFont="1" applyFill="1" applyBorder="1" applyAlignment="1">
      <alignment horizontal="center" vertical="center"/>
    </xf>
    <xf fontId="24" fillId="34" borderId="15" numFmtId="165" xfId="0" applyNumberFormat="1" applyFont="1" applyFill="1" applyBorder="1" applyAlignment="1">
      <alignment horizontal="center" vertical="center"/>
    </xf>
    <xf fontId="0" fillId="34" borderId="15" numFmtId="49" xfId="0" applyNumberFormat="1" applyFill="1" applyBorder="1" applyAlignment="1">
      <alignment horizontal="center" vertical="center"/>
    </xf>
    <xf fontId="0" fillId="38" borderId="15" numFmtId="49" xfId="0" applyNumberFormat="1" applyFill="1" applyBorder="1" applyAlignment="1">
      <alignment horizontal="center" vertical="center"/>
    </xf>
    <xf fontId="21" fillId="34" borderId="15" numFmtId="49" xfId="0" applyNumberFormat="1" applyFont="1" applyFill="1" applyBorder="1" applyAlignment="1">
      <alignment horizontal="left" vertical="center" wrapText="1"/>
    </xf>
    <xf fontId="0" fillId="0" borderId="15" numFmtId="0" xfId="0" applyBorder="1"/>
    <xf fontId="21" fillId="34" borderId="15" numFmtId="49" xfId="0" applyNumberFormat="1" applyFont="1" applyFill="1" applyBorder="1" applyAlignment="1">
      <alignment horizontal="center" vertical="center" wrapText="1"/>
    </xf>
    <xf fontId="0" fillId="41" borderId="18" numFmtId="0" xfId="0" applyFill="1" applyBorder="1" applyAlignment="1">
      <alignment vertical="center"/>
    </xf>
    <xf fontId="0" fillId="41" borderId="18" numFmtId="31" xfId="0" applyNumberFormat="1" applyFill="1" applyBorder="1" applyAlignment="1">
      <alignment vertical="center"/>
    </xf>
    <xf fontId="0" fillId="41" borderId="18" numFmtId="0" xfId="0" applyFill="1" applyBorder="1" applyAlignment="1">
      <alignment horizontal="center" vertical="center"/>
    </xf>
    <xf fontId="0" fillId="41" borderId="23" numFmtId="166" xfId="0" applyNumberFormat="1" applyFill="1" applyBorder="1" applyAlignment="1">
      <alignment horizontal="center" vertical="center"/>
    </xf>
    <xf fontId="0" fillId="35" borderId="15" numFmtId="49" xfId="0" applyNumberFormat="1" applyFill="1" applyBorder="1" applyAlignment="1">
      <alignment horizontal="center" vertical="center"/>
    </xf>
    <xf fontId="28" fillId="34" borderId="15" numFmtId="165" xfId="0" applyNumberFormat="1" applyFont="1" applyFill="1" applyBorder="1" applyAlignment="1">
      <alignment horizontal="center" vertical="center"/>
    </xf>
    <xf fontId="24" fillId="34" borderId="15" numFmtId="9" xfId="11" applyNumberFormat="1" applyFont="1" applyFill="1" applyBorder="1" applyAlignment="1">
      <alignment horizontal="center" vertical="center"/>
    </xf>
    <xf fontId="0" fillId="37" borderId="18" numFmtId="0" xfId="0" applyFill="1" applyBorder="1" applyAlignment="1">
      <alignment vertical="center"/>
    </xf>
    <xf fontId="0" fillId="37" borderId="18" numFmtId="31" xfId="0" applyNumberFormat="1" applyFill="1" applyBorder="1" applyAlignment="1">
      <alignment vertical="center"/>
    </xf>
    <xf fontId="0" fillId="37" borderId="18" numFmtId="0" xfId="0" applyFill="1" applyBorder="1" applyAlignment="1">
      <alignment horizontal="center" vertical="center"/>
    </xf>
    <xf fontId="0" fillId="37" borderId="23" numFmtId="166" xfId="0" applyNumberFormat="1" applyFill="1" applyBorder="1" applyAlignment="1">
      <alignment horizontal="center" vertical="center"/>
    </xf>
    <xf fontId="0" fillId="37" borderId="15" numFmtId="49" xfId="0" applyNumberFormat="1" applyFill="1" applyBorder="1" applyAlignment="1">
      <alignment horizontal="center" vertical="center"/>
    </xf>
    <xf fontId="21" fillId="37" borderId="15" numFmtId="49" xfId="0" applyNumberFormat="1" applyFont="1" applyFill="1" applyBorder="1" applyAlignment="1">
      <alignment horizontal="center" vertical="center" wrapText="1"/>
    </xf>
    <xf fontId="0" fillId="37" borderId="15" numFmtId="0" xfId="0" applyFill="1" applyBorder="1"/>
    <xf fontId="0" fillId="42" borderId="15" numFmtId="31" xfId="0" applyNumberFormat="1" applyFill="1" applyBorder="1" applyAlignment="1">
      <alignment vertical="center"/>
    </xf>
    <xf fontId="0" fillId="42" borderId="15" numFmtId="166" xfId="0" applyNumberFormat="1" applyFill="1" applyBorder="1" applyAlignment="1">
      <alignment vertical="center"/>
    </xf>
    <xf fontId="0" fillId="0" borderId="15" numFmtId="2" xfId="0" applyNumberFormat="1" applyBorder="1" applyAlignment="1">
      <alignment horizontal="center"/>
    </xf>
    <xf fontId="0" fillId="0" borderId="15" numFmtId="165" xfId="0" applyNumberFormat="1" applyBorder="1" applyAlignment="1">
      <alignment horizontal="center"/>
    </xf>
    <xf fontId="33" fillId="0" borderId="15" numFmtId="0" xfId="0" applyFont="1" applyBorder="1"/>
    <xf fontId="35" fillId="34" borderId="15" numFmtId="9" xfId="11" applyNumberFormat="1" applyFont="1" applyFill="1" applyBorder="1" applyAlignment="1">
      <alignment horizontal="center" vertical="center"/>
    </xf>
    <xf fontId="21" fillId="0" borderId="15" numFmtId="0" xfId="0" applyFont="1" applyBorder="1" applyAlignment="1">
      <alignment horizontal="left" wrapText="1"/>
    </xf>
    <xf fontId="0" fillId="35" borderId="15" numFmtId="0" xfId="0" applyFill="1" applyBorder="1" applyAlignment="1">
      <alignment horizontal="center"/>
    </xf>
    <xf fontId="0" fillId="42" borderId="15" numFmtId="167" xfId="0" applyNumberFormat="1" applyFill="1" applyBorder="1" applyAlignment="1">
      <alignment vertical="center"/>
    </xf>
    <xf fontId="21" fillId="0" borderId="15" numFmtId="0" xfId="0" applyFont="1" applyBorder="1" applyAlignment="1">
      <alignment wrapText="1"/>
    </xf>
    <xf fontId="0" fillId="42" borderId="15" numFmtId="0" xfId="0" applyFill="1" applyBorder="1" applyAlignment="1">
      <alignment vertical="center"/>
    </xf>
    <xf fontId="0" fillId="34" borderId="15" numFmtId="168" xfId="0" applyNumberFormat="1" applyFill="1" applyBorder="1" applyAlignment="1">
      <alignment horizontal="center" vertical="center"/>
    </xf>
    <xf fontId="0" fillId="34" borderId="15" numFmtId="9" xfId="11" applyNumberFormat="1" applyFill="1" applyBorder="1" applyAlignment="1">
      <alignment horizontal="center" vertical="center"/>
    </xf>
    <xf fontId="0" fillId="34" borderId="15" numFmtId="0" xfId="0" applyFill="1" applyBorder="1" applyAlignment="1">
      <alignment horizontal="center" vertical="center"/>
    </xf>
    <xf fontId="21" fillId="34" borderId="15" numFmtId="0" xfId="0" applyFont="1" applyFill="1" applyBorder="1" applyAlignment="1">
      <alignment horizontal="left" vertical="center" wrapText="1"/>
    </xf>
    <xf fontId="21" fillId="34" borderId="15" numFmtId="0" xfId="0" applyFont="1" applyFill="1" applyBorder="1" applyAlignment="1">
      <alignment horizontal="center" vertical="center" wrapText="1"/>
    </xf>
    <xf fontId="0" fillId="35" borderId="15" numFmtId="31" xfId="0" applyNumberFormat="1" applyFill="1" applyBorder="1"/>
    <xf fontId="0" fillId="35" borderId="15" numFmtId="166" xfId="0" applyNumberFormat="1" applyFill="1" applyBorder="1"/>
    <xf fontId="28" fillId="35" borderId="15" numFmtId="0" xfId="0" applyFont="1" applyFill="1" applyBorder="1" applyAlignment="1">
      <alignment horizontal="center"/>
    </xf>
    <xf fontId="0" fillId="35" borderId="15" numFmtId="165" xfId="0" applyNumberFormat="1" applyFill="1" applyBorder="1"/>
    <xf fontId="0" fillId="0" borderId="22" numFmtId="0" xfId="0" applyBorder="1" applyAlignment="1">
      <alignment horizontal="center" vertical="center"/>
    </xf>
    <xf fontId="0" fillId="41" borderId="18" numFmtId="31" xfId="0" applyNumberFormat="1" applyFill="1" applyBorder="1" applyAlignment="1">
      <alignment horizontal="center" vertical="center"/>
    </xf>
    <xf fontId="0" fillId="41" borderId="23" numFmtId="0" xfId="0" applyFill="1" applyBorder="1" applyAlignment="1">
      <alignment horizontal="center" vertical="center"/>
    </xf>
    <xf fontId="0" fillId="42" borderId="15" numFmtId="164" xfId="0" applyNumberFormat="1" applyFill="1" applyBorder="1" applyAlignment="1">
      <alignment vertical="center"/>
    </xf>
    <xf fontId="24" fillId="0" borderId="0" numFmtId="0" xfId="0" applyFont="1"/>
    <xf fontId="24" fillId="35" borderId="16" numFmtId="0" xfId="0" applyFont="1" applyFill="1" applyBorder="1" applyAlignment="1">
      <alignment horizontal="center" vertical="center"/>
    </xf>
    <xf fontId="0" fillId="0" borderId="15" numFmtId="0" xfId="0" applyBorder="1" applyAlignment="1">
      <alignment horizontal="center"/>
    </xf>
    <xf fontId="0" fillId="0" borderId="21" numFmtId="0" xfId="0" applyBorder="1"/>
    <xf fontId="36" fillId="37" borderId="13" numFmtId="0" xfId="0" applyFont="1" applyFill="1" applyBorder="1" applyAlignment="1">
      <alignment horizontal="center" vertical="center"/>
    </xf>
    <xf fontId="36" fillId="37" borderId="14" numFmtId="0" xfId="0" applyFont="1" applyFill="1" applyBorder="1" applyAlignment="1">
      <alignment horizontal="center" vertical="center"/>
    </xf>
    <xf fontId="36" fillId="37" borderId="20" numFmtId="0" xfId="0" applyFont="1" applyFill="1" applyBorder="1" applyAlignment="1">
      <alignment horizontal="center" vertical="center"/>
    </xf>
    <xf fontId="0" fillId="29" borderId="15" numFmtId="49" xfId="0" applyNumberFormat="1" applyFill="1" applyBorder="1" applyAlignment="1">
      <alignment horizontal="center" vertical="center"/>
    </xf>
    <xf fontId="0" fillId="0" borderId="13" numFmtId="0" xfId="0" applyBorder="1"/>
    <xf fontId="0" fillId="0" borderId="15" numFmtId="167" xfId="0" applyNumberFormat="1" applyBorder="1"/>
    <xf fontId="0" fillId="0" borderId="15" numFmtId="168" xfId="0" applyNumberFormat="1" applyBorder="1"/>
    <xf fontId="28" fillId="35" borderId="15" numFmtId="0" xfId="0" applyFont="1" applyFill="1" applyBorder="1"/>
    <xf fontId="0" fillId="28" borderId="15" numFmtId="168" xfId="0" applyNumberFormat="1" applyFill="1" applyBorder="1"/>
    <xf fontId="0" fillId="0" borderId="0" numFmtId="0" xfId="0" applyAlignment="1">
      <alignment horizontal="center"/>
    </xf>
    <xf fontId="0" fillId="7" borderId="16" numFmtId="164" xfId="0" applyNumberFormat="1" applyFill="1" applyBorder="1" applyAlignment="1">
      <alignment horizontal="center" vertical="center"/>
    </xf>
    <xf fontId="0" fillId="0" borderId="0" numFmtId="9" xfId="0" applyNumberFormat="1" applyAlignment="1">
      <alignment horizontal="center"/>
    </xf>
    <xf fontId="0" fillId="41" borderId="15" numFmtId="0" xfId="0" applyFill="1" applyBorder="1" applyAlignment="1">
      <alignment horizontal="center" vertical="center"/>
    </xf>
    <xf fontId="0" fillId="35" borderId="24" numFmtId="49" xfId="0" applyNumberFormat="1" applyFill="1" applyBorder="1" applyAlignment="1">
      <alignment horizontal="center" vertical="center"/>
    </xf>
    <xf fontId="0" fillId="0" borderId="15" numFmtId="14" xfId="0" applyNumberFormat="1" applyBorder="1" applyAlignment="1">
      <alignment horizontal="center" vertical="center"/>
    </xf>
    <xf fontId="0" fillId="0" borderId="15" numFmtId="164" xfId="0" applyNumberFormat="1" applyBorder="1" applyAlignment="1">
      <alignment horizontal="center" vertical="center"/>
    </xf>
    <xf fontId="0" fillId="0" borderId="15" numFmtId="168" xfId="0" applyNumberFormat="1" applyBorder="1" applyAlignment="1">
      <alignment horizontal="center" vertical="center"/>
    </xf>
    <xf fontId="0" fillId="0" borderId="15" numFmtId="10" xfId="11" applyNumberFormat="1" applyBorder="1" applyAlignment="1">
      <alignment horizontal="center" vertical="center"/>
    </xf>
    <xf fontId="0" fillId="0" borderId="15" numFmtId="168" xfId="0" applyNumberFormat="1" applyBorder="1" applyAlignment="1">
      <alignment horizontal="center"/>
    </xf>
    <xf fontId="0" fillId="0" borderId="0" numFmtId="14" xfId="0" applyNumberFormat="1" applyAlignment="1">
      <alignment horizontal="center"/>
    </xf>
    <xf fontId="0" fillId="0" borderId="0" numFmtId="0" xfId="0" applyAlignment="1">
      <alignment vertical="center"/>
    </xf>
    <xf fontId="0" fillId="35" borderId="16" numFmtId="14" xfId="74" applyNumberFormat="1" applyFill="1" applyBorder="1" applyAlignment="1">
      <alignment horizontal="center" vertical="center"/>
    </xf>
    <xf fontId="0" fillId="35" borderId="21" numFmtId="0" xfId="0" applyFill="1" applyBorder="1" applyAlignment="1">
      <alignment horizontal="center" vertical="center"/>
    </xf>
    <xf fontId="37" fillId="0" borderId="15" numFmtId="0" xfId="0" applyFont="1" applyBorder="1" applyAlignment="1">
      <alignment horizontal="center" vertical="center"/>
    </xf>
    <xf fontId="37" fillId="35" borderId="15" numFmtId="0" xfId="0" applyFont="1" applyFill="1" applyBorder="1" applyAlignment="1">
      <alignment horizontal="center" vertical="center"/>
    </xf>
    <xf fontId="0" fillId="35" borderId="21" numFmtId="14" xfId="74" applyNumberFormat="1" applyFill="1" applyBorder="1" applyAlignment="1">
      <alignment horizontal="center" vertical="center"/>
    </xf>
    <xf fontId="37" fillId="43" borderId="13" numFmtId="0" xfId="0" applyFont="1" applyFill="1" applyBorder="1" applyAlignment="1">
      <alignment horizontal="center" vertical="center"/>
    </xf>
    <xf fontId="37" fillId="43" borderId="14" numFmtId="0" xfId="0" applyFont="1" applyFill="1" applyBorder="1" applyAlignment="1">
      <alignment horizontal="center" vertical="center"/>
    </xf>
    <xf fontId="37" fillId="43" borderId="20" numFmtId="0" xfId="0" applyFont="1" applyFill="1" applyBorder="1" applyAlignment="1">
      <alignment horizontal="center" vertical="center"/>
    </xf>
    <xf fontId="37" fillId="43" borderId="15" numFmtId="0" xfId="0" applyFont="1" applyFill="1" applyBorder="1" applyAlignment="1">
      <alignment horizontal="center" vertical="center"/>
    </xf>
    <xf fontId="38" fillId="0" borderId="25" numFmtId="0" xfId="0" applyFont="1" applyBorder="1" applyAlignment="1">
      <alignment horizontal="center" vertical="center" wrapText="1"/>
    </xf>
    <xf fontId="38" fillId="0" borderId="26" numFmtId="0" xfId="0" applyFont="1" applyBorder="1" applyAlignment="1">
      <alignment horizontal="center" vertical="center" wrapText="1"/>
    </xf>
    <xf fontId="38" fillId="0" borderId="27" numFmtId="0" xfId="0" applyFont="1" applyBorder="1" applyAlignment="1">
      <alignment horizontal="center" vertical="center" wrapText="1"/>
    </xf>
    <xf fontId="21" fillId="0" borderId="15" numFmtId="14" xfId="0" applyNumberFormat="1" applyFont="1" applyBorder="1" applyAlignment="1">
      <alignment vertical="center"/>
    </xf>
    <xf fontId="33" fillId="0" borderId="15" numFmtId="0" xfId="0" applyFont="1" applyBorder="1" applyAlignment="1">
      <alignment horizontal="center" vertical="center"/>
    </xf>
    <xf fontId="33" fillId="44" borderId="15" numFmtId="0" xfId="0" applyFont="1" applyFill="1" applyBorder="1" applyAlignment="1">
      <alignment horizontal="center"/>
    </xf>
    <xf fontId="21" fillId="0" borderId="15" numFmtId="0" xfId="0" applyFont="1" applyBorder="1" applyAlignment="1">
      <alignment horizontal="center"/>
    </xf>
    <xf fontId="37" fillId="43" borderId="15" numFmtId="49" xfId="0" applyNumberFormat="1" applyFont="1" applyFill="1" applyBorder="1" applyAlignment="1">
      <alignment horizontal="center" vertical="center" wrapText="1"/>
    </xf>
    <xf fontId="39" fillId="43" borderId="15" numFmtId="165" xfId="0" applyNumberFormat="1" applyFont="1" applyFill="1" applyBorder="1" applyAlignment="1">
      <alignment horizontal="center" vertical="center" wrapText="1"/>
    </xf>
    <xf fontId="37" fillId="43" borderId="15" numFmtId="0" xfId="0" applyFont="1" applyFill="1" applyBorder="1" applyAlignment="1">
      <alignment horizontal="center" vertical="center" wrapText="1"/>
    </xf>
    <xf fontId="38" fillId="0" borderId="28" numFmtId="0" xfId="0" applyFont="1" applyBorder="1" applyAlignment="1">
      <alignment horizontal="center" vertical="center" wrapText="1"/>
    </xf>
    <xf fontId="38" fillId="0" borderId="0" numFmtId="0" xfId="0" applyFont="1" applyAlignment="1">
      <alignment horizontal="center" vertical="center" wrapText="1"/>
    </xf>
    <xf fontId="38" fillId="0" borderId="29" numFmtId="0" xfId="0" applyFont="1" applyBorder="1" applyAlignment="1">
      <alignment horizontal="center" vertical="center" wrapText="1"/>
    </xf>
    <xf fontId="40" fillId="0" borderId="15" numFmtId="0" xfId="0" applyFont="1" applyBorder="1" applyAlignment="1">
      <alignment horizontal="center"/>
    </xf>
    <xf fontId="23" fillId="0" borderId="15" numFmtId="0" xfId="0" applyFont="1" applyBorder="1" applyAlignment="1">
      <alignment horizontal="center" vertical="center"/>
    </xf>
    <xf fontId="0" fillId="45" borderId="15" numFmtId="168" xfId="0" applyNumberFormat="1" applyFill="1" applyBorder="1" applyAlignment="1">
      <alignment horizontal="center"/>
    </xf>
    <xf fontId="0" fillId="35" borderId="15" numFmtId="168" xfId="0" applyNumberFormat="1" applyFill="1" applyBorder="1" applyAlignment="1">
      <alignment horizontal="center" vertical="center"/>
    </xf>
    <xf fontId="23" fillId="35" borderId="15" numFmtId="0" xfId="0" applyFont="1" applyFill="1" applyBorder="1" applyAlignment="1">
      <alignment horizontal="center" vertical="center"/>
    </xf>
    <xf fontId="38" fillId="0" borderId="30" numFmtId="0" xfId="0" applyFont="1" applyBorder="1" applyAlignment="1">
      <alignment horizontal="center" vertical="center" wrapText="1"/>
    </xf>
    <xf fontId="38" fillId="0" borderId="31" numFmtId="0" xfId="0" applyFont="1" applyBorder="1" applyAlignment="1">
      <alignment horizontal="center" vertical="center" wrapText="1"/>
    </xf>
    <xf fontId="38" fillId="0" borderId="32" numFmtId="0" xfId="0" applyFont="1" applyBorder="1" applyAlignment="1">
      <alignment horizontal="center" vertical="center" wrapText="1"/>
    </xf>
    <xf fontId="21" fillId="0" borderId="15" numFmtId="0" xfId="0" applyFont="1" applyBorder="1" applyAlignment="1">
      <alignment horizontal="center" vertical="center"/>
    </xf>
    <xf fontId="41" fillId="0" borderId="15" numFmtId="0" xfId="0" applyFont="1" applyBorder="1" applyAlignment="1">
      <alignment horizontal="center"/>
    </xf>
    <xf fontId="38" fillId="0" borderId="0" numFmtId="0" xfId="0" applyFont="1" applyAlignment="1">
      <alignment vertical="center" wrapText="1"/>
    </xf>
    <xf fontId="24" fillId="0" borderId="15" numFmtId="0" xfId="0" applyFont="1" applyBorder="1" applyAlignment="1">
      <alignment horizontal="center" vertical="center"/>
    </xf>
    <xf fontId="37" fillId="38" borderId="15" numFmtId="0" xfId="0" applyFont="1" applyFill="1" applyBorder="1" applyAlignment="1">
      <alignment horizontal="center" vertical="center"/>
    </xf>
    <xf fontId="23" fillId="46" borderId="15" numFmtId="0" xfId="0" applyFont="1" applyFill="1" applyBorder="1" applyAlignment="1">
      <alignment horizontal="center" vertical="center"/>
    </xf>
    <xf fontId="37" fillId="38" borderId="15" numFmtId="0" xfId="0" applyFont="1" applyFill="1" applyBorder="1" applyAlignment="1">
      <alignment horizontal="center" vertical="center" wrapText="1"/>
    </xf>
    <xf fontId="23" fillId="35" borderId="15" numFmtId="9" xfId="11" applyNumberFormat="1" applyFont="1" applyFill="1" applyBorder="1" applyAlignment="1">
      <alignment horizontal="center" vertical="center"/>
    </xf>
    <xf fontId="23" fillId="35" borderId="15" numFmtId="9" xfId="0" applyNumberFormat="1" applyFont="1" applyFill="1" applyBorder="1" applyAlignment="1">
      <alignment horizontal="center" vertical="center"/>
    </xf>
    <xf fontId="0" fillId="0" borderId="15" numFmtId="9" xfId="11" applyNumberFormat="1" applyBorder="1" applyAlignment="1">
      <alignment horizontal="center" vertical="center"/>
    </xf>
    <xf fontId="23" fillId="38" borderId="15" numFmtId="9" xfId="11" applyNumberFormat="1" applyFont="1" applyFill="1" applyBorder="1" applyAlignment="1">
      <alignment horizontal="center" vertical="center"/>
    </xf>
    <xf fontId="28" fillId="35" borderId="15" numFmtId="10" xfId="11" applyNumberFormat="1" applyFont="1" applyFill="1" applyBorder="1" applyAlignment="1">
      <alignment horizontal="center" vertical="center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6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16" xfId="35"/>
    <cellStyle name="常规 21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11" xfId="55"/>
    <cellStyle name="常规 13" xfId="56"/>
    <cellStyle name="常规 14" xfId="57"/>
    <cellStyle name="常规 15" xfId="58"/>
    <cellStyle name="常规 20" xfId="59"/>
    <cellStyle name="常规 17" xfId="60"/>
    <cellStyle name="常规 22" xfId="61"/>
    <cellStyle name="常规 18" xfId="62"/>
    <cellStyle name="常规 23" xfId="63"/>
    <cellStyle name="常规 19" xfId="64"/>
    <cellStyle name="常规 24" xfId="65"/>
    <cellStyle name="常规 2" xfId="66"/>
    <cellStyle name="常规 25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重点指标监控 - 副本" xfId="74"/>
    <cellStyle name="样式 1" xfId="75"/>
  </cellStyles>
  <dxfs count="16"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17" Type="http://schemas.openxmlformats.org/officeDocument/2006/relationships/styles" Target="styles.xml"/><Relationship  Id="rId15" Type="http://schemas.openxmlformats.org/officeDocument/2006/relationships/theme" Target="theme/theme1.xml"/><Relationship  Id="rId11" Type="http://schemas.openxmlformats.org/officeDocument/2006/relationships/worksheet" Target="worksheets/sheet11.xml"/><Relationship  Id="rId16" Type="http://schemas.openxmlformats.org/officeDocument/2006/relationships/sharedStrings" Target="sharedStrings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5</a:t>
            </a:r>
            <a:r>
              <a:rPr lang="zh-CN" sz="1800" b="1" i="0" u="none" strike="noStrike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/>
                <a:ea typeface="宋体"/>
                <a:cs typeface="宋体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829059829059797"/>
          <c:y val="0.13815064026087601"/>
          <c:w val="0.90883190883190901"/>
          <c:h val="0.6819734351387890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焦粉报表!$B$6:$B$67</c:f>
              <c:strCache>
                <c:ptCount val="6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</c:strCache>
            </c:strRef>
          </c:cat>
          <c:val>
            <c:numRef>
              <c:f>焦粉报表!$F$6:$F$67</c:f>
              <c:numCache>
                <c:formatCode xml:space="preserve"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1"/>
        <c:axId val="952395617"/>
        <c:axId val="777466974"/>
      </c:lineChart>
      <c:catAx>
        <c:axId val="95239561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777466974"/>
        <c:crosses val="autoZero"/>
        <c:auto val="1"/>
        <c:lblAlgn val="ctr"/>
        <c:lblOffset val="100"/>
        <c:noMultiLvlLbl val="0"/>
      </c:catAx>
      <c:valAx>
        <c:axId val="777466974"/>
        <c:scaling>
          <c:orientation val="minMax"/>
          <c:min val="0"/>
        </c:scaling>
        <c:delete val="0"/>
        <c:axPos val="l"/>
        <c:majorGridlines>
          <c:spPr bwMode="auto"/>
        </c:majorGridlines>
        <c:numFmt formatCode="0.00_ " sourceLinked="1"/>
        <c:majorTickMark val="out"/>
        <c:minorTickMark val="none"/>
        <c:tickLblPos val="nextTo"/>
        <c:txPr>
          <a:bodyPr rot="-6000000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952395617"/>
        <c:crosses val="autoZero"/>
        <c:crossBetween val="between"/>
      </c:valAx>
    </c:plotArea>
    <c:plotVisOnly val="1"/>
    <c:dispBlanksAs val="gap"/>
    <c:showDLblsOverMax val="0"/>
  </c:chart>
  <c:spPr bwMode="auto">
    <a:xfrm>
      <a:off x="2676524" y="14754224"/>
      <a:ext cx="8953499" cy="3629024"/>
    </a:xfrm>
  </c:spPr>
  <c:txPr>
    <a:bodyPr wrap="square"/>
    <a:lstStyle/>
    <a:p>
      <a:pPr>
        <a:defRPr lang="zh-CN"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6</a:t>
            </a:r>
            <a:r>
              <a:rPr lang="zh-CN" sz="1800" b="1" i="0" u="none" strike="noStrike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烧焦粉</a:t>
            </a:r>
            <a:r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+5m</a:t>
            </a:r>
            <a:r>
              <a:rPr lang="zh-CN" sz="1800" b="1" i="0" u="none" strike="noStrike">
                <a:solidFill>
                  <a:srgbClr val="000000"/>
                </a:solidFill>
                <a:latin typeface="宋体"/>
                <a:ea typeface="宋体"/>
                <a:cs typeface="宋体"/>
              </a:rPr>
              <a:t>含量</a:t>
            </a:r>
            <a:endParaRPr lang="zh-CN" sz="1200" b="0" i="0" u="none" strike="noStrike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999999999999998"/>
          <c:y val="0.160839160839161"/>
          <c:w val="0.91000000000000003"/>
          <c:h val="0.60379567938623102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delete val="1"/>
          </c:dLbls>
          <c:cat>
            <c:strRef>
              <c:f>焦粉报表!$V$6:$V$67</c:f>
              <c:strCache>
                <c:ptCount val="6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</c:strCache>
            </c:strRef>
          </c:cat>
          <c:val>
            <c:numRef>
              <c:f>焦粉报表!$Z$6:$Z$67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1"/>
        <c:axId val="935711167"/>
        <c:axId val="87489818"/>
      </c:lineChart>
      <c:catAx>
        <c:axId val="935711167"/>
        <c:scaling>
          <c:orientation val="minMax"/>
        </c:scaling>
        <c:delete val="0"/>
        <c:axPos val="b"/>
        <c:numFmt formatCode="m&quot;月&quot;d&quot;日&quot;yyyy&quot;年&quot;" sourceLinked="0"/>
        <c:majorTickMark val="out"/>
        <c:minorTickMark val="none"/>
        <c:tickLblPos val="nextTo"/>
        <c:txPr>
          <a:bodyPr rot="-6000000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87489818"/>
        <c:crosses val="autoZero"/>
        <c:auto val="1"/>
        <c:lblAlgn val="ctr"/>
        <c:lblOffset val="100"/>
        <c:noMultiLvlLbl val="0"/>
      </c:catAx>
      <c:valAx>
        <c:axId val="87489818"/>
        <c:scaling>
          <c:orientation val="minMax"/>
          <c:min val="0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txPr>
          <a:bodyPr rot="-6000000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935711167"/>
        <c:crosses val="autoZero"/>
        <c:crossBetween val="between"/>
      </c:valAx>
    </c:plotArea>
    <c:plotVisOnly val="1"/>
    <c:dispBlanksAs val="gap"/>
    <c:showDLblsOverMax val="0"/>
  </c:chart>
  <c:spPr bwMode="auto">
    <a:xfrm>
      <a:off x="13154024" y="14649449"/>
      <a:ext cx="6962774" cy="3724274"/>
    </a:xfrm>
  </c:spPr>
  <c:txPr>
    <a:bodyPr wrap="square"/>
    <a:lstStyle/>
    <a:p>
      <a:pPr>
        <a:defRPr lang="zh-CN"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strRef>
          <c:f>横班趋势图!$D$2</c:f>
          <c:strCache>
            <c:ptCount val="1"/>
            <c:pt idx="0">
              <c:v>丁班5烧焦粉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399"/>
          <c:y val="0.14647313025265801"/>
          <c:w val="0.87191805087968199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横班趋势图!$C$4:$C$23</c:f>
              <c:strCach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横班趋势图!$G$4:$G$23</c:f>
              <c:numCache>
                <c:formatCode xml:space="preserve"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 bwMode="auto">
            <a:prstGeom prst="rect">
              <a:avLst/>
            </a:prstGeom>
            <a:ln w="28575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横班趋势图!$D$4:$D$23</c:f>
              <c:numCache>
                <c:formatCode xml:space="preserve"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1"/>
        <c:axId val="605984989"/>
        <c:axId val="498984309"/>
      </c:lineChart>
      <c:dateAx>
        <c:axId val="605984989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false" vertOverflow="ellipsis" vert="horz" wrap="square" anchor="ctr" anchorCtr="true" forceAA="fals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98984309"/>
        <c:crosses val="autoZero"/>
        <c:auto val="0"/>
        <c:lblOffset val="100"/>
      </c:dateAx>
      <c:valAx>
        <c:axId val="498984309"/>
        <c:scaling>
          <c:orientation val="minMax"/>
          <c:min val="0"/>
        </c:scaling>
        <c:delete val="0"/>
        <c:axPos val="l"/>
        <c:majorGridlines>
          <c:spPr bwMode="auto"/>
        </c:majorGridlines>
        <c:numFmt formatCode="0.00_ " sourceLinked="1"/>
        <c:majorTickMark val="out"/>
        <c:minorTickMark val="none"/>
        <c:tickLblPos val="nextTo"/>
        <c:txPr>
          <a:bodyPr rot="-6000000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05984989"/>
        <c:crosses val="autoZero"/>
        <c:crossBetween val="between"/>
      </c:valAx>
      <c:spPr bwMode="auto"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72485421140539"/>
          <c:y val="0.0428413154238073"/>
          <c:w val="0.316"/>
          <c:h val="0.086499999999999994"/>
        </c:manualLayout>
      </c:layout>
      <c:overlay val="0"/>
      <c:spPr bwMode="auto"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c:spPr>
      <c:txPr>
        <a:bodyPr rot="0" spcFirstLastPara="false" vertOverflow="ellipsis" vert="horz" wrap="square" anchor="ctr" anchorCtr="true"/>
        <a:lstStyle/>
        <a:p>
          <a:pPr>
            <a:defRPr lang="zh-CN" sz="10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123950" y="5086350"/>
      <a:ext cx="5238750" cy="4048125"/>
    </a:xfrm>
  </c:spPr>
  <c:txPr>
    <a:bodyPr wrap="square"/>
    <a:lstStyle/>
    <a:p>
      <a:pPr>
        <a:defRPr lang="zh-CN"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title>
      <c:tx>
        <c:strRef>
          <c:f>横班趋势图!$M$2</c:f>
          <c:strCache>
            <c:ptCount val="1"/>
            <c:pt idx="0">
              <c:v>丁班6烧焦粉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0986431466399"/>
          <c:y val="0.14647313025265801"/>
          <c:w val="0.87191805087968299"/>
          <c:h val="0.700811029711773"/>
        </c:manualLayout>
      </c:layout>
      <c:lineChart>
        <c:grouping val="standard"/>
        <c:varyColors val="0"/>
        <c:ser>
          <c:idx val="0"/>
          <c:order val="0"/>
          <c:tx>
            <c:strRef>
              <c:f>横班趋势图!$G$3</c:f>
              <c:strCache>
                <c:ptCount val="1"/>
                <c:pt idx="0">
                  <c:v>≥3mm</c:v>
                </c:pt>
              </c:strCache>
            </c:strRef>
          </c:tx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FF0000"/>
              </a:solidFill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横班趋势图!$P$4:$P$23</c:f>
              <c:numCache>
                <c:formatCode xml:space="preserve"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横班趋势图!$D$3</c:f>
              <c:strCache>
                <c:ptCount val="1"/>
                <c:pt idx="0">
                  <c:v>+5mm</c:v>
                </c:pt>
              </c:strCache>
            </c:strRef>
          </c:tx>
          <c:spPr bwMode="auto">
            <a:prstGeom prst="rect">
              <a:avLst/>
            </a:prstGeom>
            <a:ln w="28575" cap="rnd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B050"/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横班趋势图!$L$4:$L$23</c:f>
              <c:strCache>
                <c:ptCount val="2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strCache>
            </c:strRef>
          </c:cat>
          <c:val>
            <c:numRef>
              <c:f>横班趋势图!$M$4:$M$23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1"/>
        <c:axId val="366102693"/>
        <c:axId val="866654634"/>
      </c:lineChart>
      <c:dateAx>
        <c:axId val="36610269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 rot="-60000000" spcFirstLastPara="false" vertOverflow="ellipsis" vert="horz" wrap="square" anchor="ctr" anchorCtr="true" forceAA="fals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866654634"/>
        <c:crosses val="autoZero"/>
        <c:auto val="0"/>
        <c:lblOffset val="100"/>
      </c:dateAx>
      <c:valAx>
        <c:axId val="866654634"/>
        <c:scaling>
          <c:orientation val="minMax"/>
          <c:min val="0"/>
        </c:scaling>
        <c:delete val="0"/>
        <c:axPos val="l"/>
        <c:majorGridlines>
          <c:spPr bwMode="auto"/>
        </c:majorGridlines>
        <c:numFmt formatCode="0.00_ " sourceLinked="1"/>
        <c:majorTickMark val="out"/>
        <c:minorTickMark val="none"/>
        <c:tickLblPos val="nextTo"/>
        <c:txPr>
          <a:bodyPr rot="-60000000" spcFirstLastPara="false" vertOverflow="ellipsis" vert="horz" wrap="square" anchor="ctr" anchorCtr="true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366102693"/>
        <c:crosses val="autoZero"/>
        <c:crossBetween val="between"/>
      </c:valAx>
      <c:spPr bwMode="auto"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0075382803298003"/>
          <c:y val="0.042841222573396398"/>
          <c:w val="0.28000000000000003"/>
          <c:h val="0.085250000000000006"/>
        </c:manualLayout>
      </c:layout>
      <c:overlay val="0"/>
      <c:spPr bwMode="auto">
        <a:prstGeom prst="rect">
          <a:avLst/>
        </a:prstGeom>
        <a:ln>
          <a:solidFill>
            <a:sysClr val="windowText" lastClr="000000">
              <a:lumMod val="65000"/>
              <a:lumOff val="35000"/>
            </a:sysClr>
          </a:solidFill>
        </a:ln>
      </c:spPr>
      <c:txPr>
        <a:bodyPr rot="0" spcFirstLastPara="false" vertOverflow="ellipsis" vert="horz" wrap="square" anchor="ctr" anchorCtr="true"/>
        <a:lstStyle/>
        <a:p>
          <a:pPr>
            <a:defRPr lang="zh-CN" sz="10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6562725" y="5076190"/>
      <a:ext cx="5391150" cy="4105910"/>
    </a:xfrm>
  </c:spPr>
  <c:txPr>
    <a:bodyPr wrap="square"/>
    <a:lstStyle/>
    <a:p>
      <a:pPr>
        <a:defRPr lang="zh-CN"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390524</xdr:colOff>
      <xdr:row>71</xdr:row>
      <xdr:rowOff>76199</xdr:rowOff>
    </xdr:from>
    <xdr:to>
      <xdr:col>17</xdr:col>
      <xdr:colOff>2324099</xdr:colOff>
      <xdr:row>88</xdr:row>
      <xdr:rowOff>142874</xdr:rowOff>
    </xdr:to>
    <xdr:graphicFrame>
      <xdr:nvGraphicFramePr>
        <xdr:cNvPr id="4" name="图表 1" hidden="0"/>
        <xdr:cNvGraphicFramePr>
          <a:graphicFrameLocks xmlns:a="http://schemas.openxmlformats.org/drawingml/2006/main"/>
        </xdr:cNvGraphicFramePr>
      </xdr:nvGraphicFramePr>
      <xdr:xfrm>
        <a:off x="2676524" y="14754224"/>
        <a:ext cx="8953499" cy="36290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838199</xdr:colOff>
      <xdr:row>70</xdr:row>
      <xdr:rowOff>180974</xdr:rowOff>
    </xdr:from>
    <xdr:to>
      <xdr:col>32</xdr:col>
      <xdr:colOff>533399</xdr:colOff>
      <xdr:row>88</xdr:row>
      <xdr:rowOff>133349</xdr:rowOff>
    </xdr:to>
    <xdr:graphicFrame>
      <xdr:nvGraphicFramePr>
        <xdr:cNvPr id="5" name="图表 2" hidden="0"/>
        <xdr:cNvGraphicFramePr>
          <a:graphicFrameLocks xmlns:a="http://schemas.openxmlformats.org/drawingml/2006/main"/>
        </xdr:cNvGraphicFramePr>
      </xdr:nvGraphicFramePr>
      <xdr:xfrm>
        <a:off x="13154024" y="14649449"/>
        <a:ext cx="6962774" cy="37242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390525</xdr:colOff>
      <xdr:row>28</xdr:row>
      <xdr:rowOff>19050</xdr:rowOff>
    </xdr:from>
    <xdr:to>
      <xdr:col>13</xdr:col>
      <xdr:colOff>142875</xdr:colOff>
      <xdr:row>50</xdr:row>
      <xdr:rowOff>85725</xdr:rowOff>
    </xdr:to>
    <xdr:graphicFrame>
      <xdr:nvGraphicFramePr>
        <xdr:cNvPr id="4" name="图表 1" hidden="0"/>
        <xdr:cNvGraphicFramePr>
          <a:graphicFrameLocks xmlns:a="http://schemas.openxmlformats.org/drawingml/2006/main"/>
        </xdr:cNvGraphicFramePr>
      </xdr:nvGraphicFramePr>
      <xdr:xfrm>
        <a:off x="1123950" y="5086350"/>
        <a:ext cx="5238750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342900</xdr:colOff>
      <xdr:row>28</xdr:row>
      <xdr:rowOff>8890</xdr:rowOff>
    </xdr:from>
    <xdr:to>
      <xdr:col>21</xdr:col>
      <xdr:colOff>247649</xdr:colOff>
      <xdr:row>50</xdr:row>
      <xdr:rowOff>133350</xdr:rowOff>
    </xdr:to>
    <xdr:graphicFrame>
      <xdr:nvGraphicFramePr>
        <xdr:cNvPr id="5" name="图表 2" hidden="0"/>
        <xdr:cNvGraphicFramePr>
          <a:graphicFrameLocks xmlns:a="http://schemas.openxmlformats.org/drawingml/2006/main"/>
        </xdr:cNvGraphicFramePr>
      </xdr:nvGraphicFramePr>
      <xdr:xfrm>
        <a:off x="6562725" y="5076190"/>
        <a:ext cx="5391150" cy="4105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-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L4" xSplit="11" ySplit="3"/>
      <selection activeCell="M28" activeCellId="0" sqref="M28"/>
    </sheetView>
  </sheetViews>
  <sheetFormatPr defaultColWidth="9" defaultRowHeight="14.25"/>
  <cols>
    <col customWidth="1" min="1" max="1" style="1" width="6.125"/>
    <col customWidth="1" min="2" max="3" style="1" width="9.5"/>
    <col min="4" max="4" style="1" width="5.5"/>
    <col customWidth="1" min="5" max="5" style="1" width="8"/>
    <col customWidth="1" min="6" max="6" style="1" width="5.5"/>
    <col customWidth="1" min="7" max="7" style="2" width="6.125"/>
    <col customWidth="1" min="8" max="8" style="1" width="3.375"/>
    <col customWidth="1" min="9" max="9" style="1" width="3.75"/>
    <col customWidth="1" min="10" max="10" style="1" width="7"/>
    <col customWidth="1" min="11" max="11" style="1" width="10.375"/>
    <col customWidth="1" min="12" max="12" style="2" width="9.25"/>
    <col min="13" max="13" style="2" width="9.75"/>
    <col customWidth="1" min="15" max="15" width="10.5"/>
    <col min="21" max="21" style="3" width="9"/>
    <col customWidth="1" min="22" max="22" style="1" width="7.75"/>
    <col customWidth="1" min="23" max="23" style="4" width="37.125"/>
  </cols>
  <sheetData>
    <row ht="22.5" customHeight="1" r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 t="s">
        <v>1</v>
      </c>
      <c r="O1" s="9"/>
      <c r="P1" s="9"/>
      <c r="Q1" s="9"/>
      <c r="R1" s="9"/>
      <c r="S1" s="9"/>
      <c r="T1" s="9"/>
      <c r="U1" s="10"/>
    </row>
    <row ht="36" r="2">
      <c r="A2" s="11" t="s">
        <v>2</v>
      </c>
      <c r="B2" s="12" t="s">
        <v>3</v>
      </c>
      <c r="C2" s="12"/>
      <c r="D2" s="12" t="s">
        <v>4</v>
      </c>
      <c r="E2" s="12" t="s">
        <v>5</v>
      </c>
      <c r="F2" s="12" t="s">
        <v>6</v>
      </c>
      <c r="G2" s="13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5" t="s">
        <v>12</v>
      </c>
      <c r="M2" s="15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7" t="s">
        <v>21</v>
      </c>
      <c r="V2" s="18" t="s">
        <v>22</v>
      </c>
      <c r="W2" s="19" t="s">
        <v>23</v>
      </c>
    </row>
    <row customFormat="1" r="3" s="20">
      <c r="A3" s="21"/>
      <c r="B3" s="22"/>
      <c r="C3" s="23"/>
      <c r="D3" s="22"/>
      <c r="E3" s="22"/>
      <c r="F3" s="22"/>
      <c r="G3" s="24"/>
      <c r="H3" s="25"/>
      <c r="I3" s="25"/>
      <c r="J3" s="25"/>
      <c r="K3" s="25"/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26" t="s">
        <v>25</v>
      </c>
      <c r="R3" s="26" t="s">
        <v>24</v>
      </c>
      <c r="S3" s="26" t="s">
        <v>24</v>
      </c>
      <c r="T3" s="26" t="s">
        <v>24</v>
      </c>
      <c r="U3" s="27" t="s">
        <v>26</v>
      </c>
      <c r="V3" s="26" t="s">
        <v>24</v>
      </c>
      <c r="W3" s="28" t="s">
        <v>27</v>
      </c>
    </row>
    <row r="4">
      <c r="A4" s="29">
        <v>1</v>
      </c>
      <c r="B4" s="30">
        <v>43344</v>
      </c>
      <c r="C4" s="31">
        <v>0.041666666666666699</v>
      </c>
      <c r="D4" s="32" t="str">
        <f>IF(HOUR(G4)&lt;8,"夜班",IF(HOUR(G4)&lt;16,"白班",IF(HOUR(G4)&lt;24,"中班",0)))</f>
        <v>夜班</v>
      </c>
      <c r="E4" s="30" t="str">
        <f>IF(F4=1,"甲",IF(F4=2,"乙",IF(F4=3,"丙",IF(F4=4,"丁",""))))</f>
        <v>乙</v>
      </c>
      <c r="F4" s="30">
        <f>SUMPRODUCT((考核汇总!$A$4:$A$1185=质量日常跟踪表!B4)*(考核汇总!$B$4:$B$1185=质量日常跟踪表!D4),考核汇总!$C$4:$C$1185)</f>
        <v>2</v>
      </c>
      <c r="G4" s="33">
        <f>B4+C4*0</f>
        <v>43344</v>
      </c>
      <c r="H4" s="34">
        <f>IF($M4=H$2,1,0)</f>
        <v>1</v>
      </c>
      <c r="I4" s="34">
        <f>IF($M4=I$2,1,0)</f>
        <v>0</v>
      </c>
      <c r="J4" s="34">
        <f>IF($M4=J$2,1,0)</f>
        <v>0</v>
      </c>
      <c r="K4" s="34">
        <f>IF($M4=K$2,1,0)</f>
        <v>0</v>
      </c>
      <c r="L4" s="35">
        <v>0.35416666666666702</v>
      </c>
      <c r="M4" s="35" t="s">
        <v>8</v>
      </c>
      <c r="N4" s="36">
        <v>6.5499999999999998</v>
      </c>
      <c r="O4" s="36">
        <v>14.9</v>
      </c>
      <c r="P4" s="36">
        <v>2.0099999999999998</v>
      </c>
      <c r="Q4" s="36">
        <v>21.460000000000001</v>
      </c>
      <c r="R4" s="36">
        <v>14.27</v>
      </c>
      <c r="S4" s="36">
        <v>20.300000000000001</v>
      </c>
      <c r="T4" s="36">
        <v>20.510000000000002</v>
      </c>
      <c r="U4" s="37">
        <f>IF(N4="","",(N4*5+O4*4+P4*2.5+Q4*1.5+R4*0.75+S4*0.325+T4*0.25)/100)</f>
        <v>1.519925</v>
      </c>
      <c r="V4" s="36">
        <v>5.4000000000000004</v>
      </c>
      <c r="W4" s="38"/>
    </row>
    <row r="5">
      <c r="A5" s="29">
        <v>2</v>
      </c>
      <c r="B5" s="39">
        <f>IF(D5=D4,B4,IF(D5="夜班",B4+1,B4))</f>
        <v>43344</v>
      </c>
      <c r="C5" s="40">
        <f>C4</f>
        <v>0.041666666666666699</v>
      </c>
      <c r="D5" s="32" t="str">
        <f>IF(HOUR(G5)&lt;8,"夜班",IF(HOUR(G5)&lt;16,"白班",IF(HOUR(G5)&lt;24,"中班",0)))</f>
        <v>夜班</v>
      </c>
      <c r="E5" s="30" t="str">
        <f>IF(F5=1,"甲",IF(F5=2,"乙",IF(F5=3,"丙",IF(F5=4,"丁",""))))</f>
        <v>乙</v>
      </c>
      <c r="F5" s="30">
        <f>SUMPRODUCT((考核汇总!$A$4:$A$1185=质量日常跟踪表!B5)*(考核汇总!$B$4:$B$1185=质量日常跟踪表!D5),考核汇总!$C$4:$C$1185)</f>
        <v>2</v>
      </c>
      <c r="G5" s="33">
        <f>G4+C4</f>
        <v>43344.041666666701</v>
      </c>
      <c r="H5" s="34" t="str">
        <f>IF($M5=H$2,MAX(H$4:H4)+1,"")</f>
        <v/>
      </c>
      <c r="I5" s="34">
        <f>IF($M5=I$2,MAX(I$4:I4)+1,"")</f>
        <v>1</v>
      </c>
      <c r="J5" s="34" t="str">
        <f>IF($M5=J$2,MAX(J$4:J4)+1,"")</f>
        <v/>
      </c>
      <c r="K5" s="34" t="str">
        <f>IF($M5=K$2,MAX(K$4:K4)+1,"")</f>
        <v/>
      </c>
      <c r="L5" s="35">
        <v>0.35416666666666702</v>
      </c>
      <c r="M5" s="35" t="s">
        <v>9</v>
      </c>
      <c r="N5" s="36">
        <v>8.0899999999999999</v>
      </c>
      <c r="O5" s="36">
        <v>16.699999999999999</v>
      </c>
      <c r="P5" s="36">
        <v>2.23</v>
      </c>
      <c r="Q5" s="36">
        <v>19.789999999999999</v>
      </c>
      <c r="R5" s="36">
        <v>13.83</v>
      </c>
      <c r="S5" s="36">
        <v>18.940000000000001</v>
      </c>
      <c r="T5" s="36">
        <v>20.420000000000002</v>
      </c>
      <c r="U5" s="37">
        <f>IF(N5="","",(N5*5+O5*4+P5*2.5+Q5*1.5+R5*0.75+S5*0.325+T5*0.25)/100)</f>
        <v>1.6414299999999999</v>
      </c>
      <c r="V5" s="36">
        <v>6</v>
      </c>
      <c r="W5" s="38"/>
    </row>
    <row r="6">
      <c r="A6" s="29">
        <v>3</v>
      </c>
      <c r="B6" s="39">
        <f>IF(D6=D5,B5,IF(D6="夜班",B5+1,B5))</f>
        <v>43344</v>
      </c>
      <c r="C6" s="40">
        <f>C5</f>
        <v>0.041666666666666699</v>
      </c>
      <c r="D6" s="32" t="str">
        <f>IF(HOUR(G6)&lt;8,"夜班",IF(HOUR(G6)&lt;16,"白班",IF(HOUR(G6)&lt;24,"中班",0)))</f>
        <v>夜班</v>
      </c>
      <c r="E6" s="30" t="str">
        <f>IF(F6=1,"甲",IF(F6=2,"乙",IF(F6=3,"丙",IF(F6=4,"丁",""))))</f>
        <v>乙</v>
      </c>
      <c r="F6" s="30">
        <f>SUMPRODUCT((考核汇总!$A$4:$A$1185=质量日常跟踪表!B6)*(考核汇总!$B$4:$B$1185=质量日常跟踪表!D6),考核汇总!$C$4:$C$1185)</f>
        <v>2</v>
      </c>
      <c r="G6" s="33">
        <f>G5+C5</f>
        <v>43344.083333333299</v>
      </c>
      <c r="H6" s="34" t="str">
        <f>IF($M6=H$2,MAX(H$4:H5)+1,"")</f>
        <v/>
      </c>
      <c r="I6" s="34" t="str">
        <f>IF($M6=I$2,MAX(I$4:I5)+1,"")</f>
        <v/>
      </c>
      <c r="J6" s="34" t="str">
        <f>IF($M6=J$2,MAX(J$4:J5)+1,"")</f>
        <v/>
      </c>
      <c r="K6" s="34" t="str">
        <f>IF($M6=K$2,MAX(K$4:K5)+1,"")</f>
        <v/>
      </c>
      <c r="L6" s="35"/>
      <c r="M6" s="35"/>
      <c r="N6" s="41"/>
      <c r="O6" s="41"/>
      <c r="P6" s="41"/>
      <c r="Q6" s="41"/>
      <c r="R6" s="41"/>
      <c r="S6" s="41"/>
      <c r="T6" s="41"/>
      <c r="U6" s="37" t="str">
        <f>IF(N6="","",(N6*5+O6*4+P6*2.5+Q6*1.5+R6*0.75+S6*0.325+T6*0.25)/100)</f>
        <v/>
      </c>
      <c r="V6" s="36"/>
      <c r="W6" s="38"/>
    </row>
    <row r="7">
      <c r="A7" s="29">
        <v>4</v>
      </c>
      <c r="B7" s="39">
        <f>IF(D7=D6,B6,IF(D7="夜班",B6+1,B6))</f>
        <v>43344</v>
      </c>
      <c r="C7" s="40">
        <f>C6</f>
        <v>0.041666666666666699</v>
      </c>
      <c r="D7" s="32" t="str">
        <f>IF(HOUR(G7)&lt;8,"夜班",IF(HOUR(G7)&lt;16,"白班",IF(HOUR(G7)&lt;24,"中班",0)))</f>
        <v>夜班</v>
      </c>
      <c r="E7" s="30" t="str">
        <f>IF(F7=1,"甲",IF(F7=2,"乙",IF(F7=3,"丙",IF(F7=4,"丁",""))))</f>
        <v>乙</v>
      </c>
      <c r="F7" s="30">
        <f>SUMPRODUCT((考核汇总!$A$4:$A$1185=质量日常跟踪表!B7)*(考核汇总!$B$4:$B$1185=质量日常跟踪表!D7),考核汇总!$C$4:$C$1185)</f>
        <v>2</v>
      </c>
      <c r="G7" s="33">
        <f>G6+C6</f>
        <v>43344.125</v>
      </c>
      <c r="H7" s="34" t="str">
        <f>IF($M7=H$2,MAX(H$4:H6)+1,"")</f>
        <v/>
      </c>
      <c r="I7" s="34" t="str">
        <f>IF($M7=I$2,MAX(I$4:I6)+1,"")</f>
        <v/>
      </c>
      <c r="J7" s="34" t="str">
        <f>IF($M7=J$2,MAX(J$4:J6)+1,"")</f>
        <v/>
      </c>
      <c r="K7" s="34" t="str">
        <f>IF($M7=K$2,MAX(K$4:K6)+1,"")</f>
        <v/>
      </c>
      <c r="L7" s="35"/>
      <c r="M7" s="35"/>
      <c r="N7" s="42"/>
      <c r="O7" s="42"/>
      <c r="P7" s="42"/>
      <c r="Q7" s="42"/>
      <c r="R7" s="42"/>
      <c r="S7" s="42"/>
      <c r="T7" s="42"/>
      <c r="U7" s="37" t="str">
        <f>IF(N7="","",(N7*5+O7*4+P7*2.5+Q7*1.5+R7*0.75+S7*0.325+T7*0.25)/100)</f>
        <v/>
      </c>
      <c r="V7" s="36"/>
      <c r="W7" s="38"/>
    </row>
    <row r="8">
      <c r="A8" s="29">
        <v>5</v>
      </c>
      <c r="B8" s="39">
        <f>IF(D8=D7,B7,IF(D8="夜班",B7+1,B7))</f>
        <v>43344</v>
      </c>
      <c r="C8" s="40">
        <f>C7</f>
        <v>0.041666666666666699</v>
      </c>
      <c r="D8" s="32" t="str">
        <f>IF(HOUR(G8)&lt;8,"夜班",IF(HOUR(G8)&lt;16,"白班",IF(HOUR(G8)&lt;24,"中班",0)))</f>
        <v>夜班</v>
      </c>
      <c r="E8" s="30" t="str">
        <f>IF(F8=1,"甲",IF(F8=2,"乙",IF(F8=3,"丙",IF(F8=4,"丁",""))))</f>
        <v>乙</v>
      </c>
      <c r="F8" s="30">
        <f>SUMPRODUCT((考核汇总!$A$4:$A$1185=质量日常跟踪表!B8)*(考核汇总!$B$4:$B$1185=质量日常跟踪表!D8),考核汇总!$C$4:$C$1185)</f>
        <v>2</v>
      </c>
      <c r="G8" s="33">
        <f>G7+C7</f>
        <v>43344.166666666701</v>
      </c>
      <c r="H8" s="34" t="str">
        <f>IF($M8=H$2,MAX(H$4:H7)+1,"")</f>
        <v/>
      </c>
      <c r="I8" s="34" t="str">
        <f>IF($M8=I$2,MAX(I$4:I7)+1,"")</f>
        <v/>
      </c>
      <c r="J8" s="34" t="str">
        <f>IF($M8=J$2,MAX(J$4:J7)+1,"")</f>
        <v/>
      </c>
      <c r="K8" s="34" t="str">
        <f>IF($M8=K$2,MAX(K$4:K7)+1,"")</f>
        <v/>
      </c>
      <c r="L8" s="35"/>
      <c r="M8" s="35"/>
      <c r="N8" s="42"/>
      <c r="O8" s="42"/>
      <c r="P8" s="42"/>
      <c r="Q8" s="42"/>
      <c r="R8" s="42"/>
      <c r="S8" s="42"/>
      <c r="T8" s="42"/>
      <c r="U8" s="37" t="str">
        <f>IF(N8="","",(N8*5+O8*4+P8*2.5+Q8*1.5+R8*0.75+S8*0.325+T8*0.25)/100)</f>
        <v/>
      </c>
      <c r="V8" s="36"/>
      <c r="W8" s="38"/>
    </row>
    <row r="9">
      <c r="A9" s="29">
        <v>6</v>
      </c>
      <c r="B9" s="39">
        <f>IF(D9=D8,B8,IF(D9="夜班",B8+1,B8))</f>
        <v>43344</v>
      </c>
      <c r="C9" s="40">
        <f>C8</f>
        <v>0.041666666666666699</v>
      </c>
      <c r="D9" s="32" t="str">
        <f>IF(HOUR(G9)&lt;8,"夜班",IF(HOUR(G9)&lt;16,"白班",IF(HOUR(G9)&lt;24,"中班",0)))</f>
        <v>夜班</v>
      </c>
      <c r="E9" s="30" t="str">
        <f>IF(F9=1,"甲",IF(F9=2,"乙",IF(F9=3,"丙",IF(F9=4,"丁",""))))</f>
        <v>乙</v>
      </c>
      <c r="F9" s="30">
        <f>SUMPRODUCT((考核汇总!$A$4:$A$1185=质量日常跟踪表!B9)*(考核汇总!$B$4:$B$1185=质量日常跟踪表!D9),考核汇总!$C$4:$C$1185)</f>
        <v>2</v>
      </c>
      <c r="G9" s="33">
        <f>G8+C8</f>
        <v>43344.208333333299</v>
      </c>
      <c r="H9" s="34" t="str">
        <f>IF($M9=H$2,MAX(H$4:H8)+1,"")</f>
        <v/>
      </c>
      <c r="I9" s="34" t="str">
        <f>IF($M9=I$2,MAX(I$4:I8)+1,"")</f>
        <v/>
      </c>
      <c r="J9" s="34" t="str">
        <f>IF($M9=J$2,MAX(J$4:J8)+1,"")</f>
        <v/>
      </c>
      <c r="K9" s="34" t="str">
        <f>IF($M9=K$2,MAX(K$4:K8)+1,"")</f>
        <v/>
      </c>
      <c r="L9" s="35"/>
      <c r="M9" s="35"/>
      <c r="N9" s="42"/>
      <c r="O9" s="42"/>
      <c r="P9" s="42"/>
      <c r="Q9" s="42"/>
      <c r="R9" s="42"/>
      <c r="S9" s="42"/>
      <c r="T9" s="42"/>
      <c r="U9" s="37" t="str">
        <f>IF(N9="","",(N9*5+O9*4+P9*2.5+Q9*1.5+R9*0.75+S9*0.325+T9*0.25)/100)</f>
        <v/>
      </c>
      <c r="V9" s="36"/>
      <c r="W9" s="38"/>
    </row>
    <row r="10">
      <c r="A10" s="29">
        <v>7</v>
      </c>
      <c r="B10" s="39">
        <f>IF(D10=D9,B9,IF(D10="夜班",B9+1,B9))</f>
        <v>43344</v>
      </c>
      <c r="C10" s="40">
        <f>C9</f>
        <v>0.041666666666666699</v>
      </c>
      <c r="D10" s="32" t="str">
        <f>IF(HOUR(G10)&lt;8,"夜班",IF(HOUR(G10)&lt;16,"白班",IF(HOUR(G10)&lt;24,"中班",0)))</f>
        <v>夜班</v>
      </c>
      <c r="E10" s="30" t="str">
        <f>IF(F10=1,"甲",IF(F10=2,"乙",IF(F10=3,"丙",IF(F10=4,"丁",""))))</f>
        <v>乙</v>
      </c>
      <c r="F10" s="30">
        <f>SUMPRODUCT((考核汇总!$A$4:$A$1185=质量日常跟踪表!B10)*(考核汇总!$B$4:$B$1185=质量日常跟踪表!D10),考核汇总!$C$4:$C$1185)</f>
        <v>2</v>
      </c>
      <c r="G10" s="33">
        <f>G9+C9</f>
        <v>43344.25</v>
      </c>
      <c r="H10" s="34" t="str">
        <f>IF($M10=H$2,MAX(H$4:H9)+1,"")</f>
        <v/>
      </c>
      <c r="I10" s="34" t="str">
        <f>IF($M10=I$2,MAX(I$4:I9)+1,"")</f>
        <v/>
      </c>
      <c r="J10" s="34" t="str">
        <f>IF($M10=J$2,MAX(J$4:J9)+1,"")</f>
        <v/>
      </c>
      <c r="K10" s="34" t="str">
        <f>IF($M10=K$2,MAX(K$4:K9)+1,"")</f>
        <v/>
      </c>
      <c r="L10" s="35"/>
      <c r="M10" s="35"/>
      <c r="N10" s="42"/>
      <c r="O10" s="42"/>
      <c r="P10" s="42"/>
      <c r="Q10" s="42"/>
      <c r="R10" s="42"/>
      <c r="S10" s="42"/>
      <c r="T10" s="42"/>
      <c r="U10" s="37" t="str">
        <f>IF(N10="","",(N10*5+O10*4+P10*2.5+Q10*1.5+R10*0.75+S10*0.325+T10*0.25)/100)</f>
        <v/>
      </c>
      <c r="V10" s="36"/>
      <c r="W10" s="38"/>
    </row>
    <row r="11">
      <c r="A11" s="29">
        <v>8</v>
      </c>
      <c r="B11" s="39">
        <f>IF(D11=D10,B10,IF(D11="夜班",B10+1,B10))</f>
        <v>43344</v>
      </c>
      <c r="C11" s="40">
        <f>C10</f>
        <v>0.041666666666666699</v>
      </c>
      <c r="D11" s="32" t="str">
        <f>IF(HOUR(G11)&lt;8,"夜班",IF(HOUR(G11)&lt;16,"白班",IF(HOUR(G11)&lt;24,"中班",0)))</f>
        <v>夜班</v>
      </c>
      <c r="E11" s="30" t="str">
        <f>IF(F11=1,"甲",IF(F11=2,"乙",IF(F11=3,"丙",IF(F11=4,"丁",""))))</f>
        <v>乙</v>
      </c>
      <c r="F11" s="30">
        <f>SUMPRODUCT((考核汇总!$A$4:$A$1185=质量日常跟踪表!B11)*(考核汇总!$B$4:$B$1185=质量日常跟踪表!D11),考核汇总!$C$4:$C$1185)</f>
        <v>2</v>
      </c>
      <c r="G11" s="33">
        <f>G10+C10</f>
        <v>43344.291666666599</v>
      </c>
      <c r="H11" s="34" t="str">
        <f>IF($M11=H$2,MAX(H$4:H10)+1,"")</f>
        <v/>
      </c>
      <c r="I11" s="34" t="str">
        <f>IF($M11=I$2,MAX(I$4:I10)+1,"")</f>
        <v/>
      </c>
      <c r="J11" s="34" t="str">
        <f>IF($M11=J$2,MAX(J$4:J10)+1,"")</f>
        <v/>
      </c>
      <c r="K11" s="34" t="str">
        <f>IF($M11=K$2,MAX(K$4:K10)+1,"")</f>
        <v/>
      </c>
      <c r="L11" s="35"/>
      <c r="M11" s="35"/>
      <c r="N11" s="42"/>
      <c r="O11" s="42"/>
      <c r="P11" s="42"/>
      <c r="Q11" s="42"/>
      <c r="R11" s="42"/>
      <c r="S11" s="42"/>
      <c r="T11" s="42"/>
      <c r="U11" s="37" t="str">
        <f>IF(N11="","",(N11*5+O11*4+P11*2.5+Q11*1.5+R11*0.75+S11*0.325+T11*0.25)/100)</f>
        <v/>
      </c>
      <c r="V11" s="36"/>
      <c r="W11" s="38"/>
    </row>
    <row r="12">
      <c r="A12" s="29">
        <v>9</v>
      </c>
      <c r="B12" s="39">
        <f>IF(D12=D11,B11,IF(D12="夜班",B11+1,B11))</f>
        <v>43344</v>
      </c>
      <c r="C12" s="40">
        <f>C11</f>
        <v>0.041666666666666699</v>
      </c>
      <c r="D12" s="32" t="str">
        <f>IF(HOUR(G12)&lt;8,"夜班",IF(HOUR(G12)&lt;16,"白班",IF(HOUR(G12)&lt;24,"中班",0)))</f>
        <v>白班</v>
      </c>
      <c r="E12" s="30" t="str">
        <f>IF(F12=1,"甲",IF(F12=2,"乙",IF(F12=3,"丙",IF(F12=4,"丁",""))))</f>
        <v>丙</v>
      </c>
      <c r="F12" s="30">
        <f>SUMPRODUCT((考核汇总!$A$4:$A$1185=质量日常跟踪表!B12)*(考核汇总!$B$4:$B$1185=质量日常跟踪表!D12),考核汇总!$C$4:$C$1185)</f>
        <v>3</v>
      </c>
      <c r="G12" s="33">
        <f>G11+C11</f>
        <v>43344.333333333299</v>
      </c>
      <c r="H12" s="34" t="str">
        <f>IF($M12=H$2,MAX(H$4:H11)+1,"")</f>
        <v/>
      </c>
      <c r="I12" s="34" t="str">
        <f>IF($M12=I$2,MAX(I$4:I11)+1,"")</f>
        <v/>
      </c>
      <c r="J12" s="34" t="str">
        <f>IF($M12=J$2,MAX(J$4:J11)+1,"")</f>
        <v/>
      </c>
      <c r="K12" s="34" t="str">
        <f>IF($M12=K$2,MAX(K$4:K11)+1,"")</f>
        <v/>
      </c>
      <c r="L12" s="35"/>
      <c r="M12" s="35"/>
      <c r="N12" s="42"/>
      <c r="O12" s="42"/>
      <c r="P12" s="42"/>
      <c r="Q12" s="42"/>
      <c r="R12" s="42"/>
      <c r="S12" s="42"/>
      <c r="T12" s="42"/>
      <c r="U12" s="37" t="str">
        <f>IF(N12="","",(N12*5+O12*4+P12*2.5+Q12*1.5+R12*0.75+S12*0.325+T12*0.25)/100)</f>
        <v/>
      </c>
      <c r="V12" s="36"/>
      <c r="W12" s="38"/>
    </row>
    <row r="13">
      <c r="A13" s="29">
        <v>10</v>
      </c>
      <c r="B13" s="39">
        <f>IF(D13=D12,B12,IF(D13="夜班",B12+1,B12))</f>
        <v>43344</v>
      </c>
      <c r="C13" s="40">
        <f>C12</f>
        <v>0.041666666666666699</v>
      </c>
      <c r="D13" s="32" t="str">
        <f>IF(HOUR(G13)&lt;8,"夜班",IF(HOUR(G13)&lt;16,"白班",IF(HOUR(G13)&lt;24,"中班",0)))</f>
        <v>白班</v>
      </c>
      <c r="E13" s="30" t="str">
        <f>IF(F13=1,"甲",IF(F13=2,"乙",IF(F13=3,"丙",IF(F13=4,"丁",""))))</f>
        <v>丙</v>
      </c>
      <c r="F13" s="30">
        <f>SUMPRODUCT((考核汇总!$A$4:$A$1185=质量日常跟踪表!B13)*(考核汇总!$B$4:$B$1185=质量日常跟踪表!D13),考核汇总!$C$4:$C$1185)</f>
        <v>3</v>
      </c>
      <c r="G13" s="33">
        <f>G12+C12</f>
        <v>43344.375</v>
      </c>
      <c r="H13" s="34" t="str">
        <f>IF($M13=H$2,MAX(H$4:H12)+1,"")</f>
        <v/>
      </c>
      <c r="I13" s="34" t="str">
        <f>IF($M13=I$2,MAX(I$4:I12)+1,"")</f>
        <v/>
      </c>
      <c r="J13" s="34" t="str">
        <f>IF($M13=J$2,MAX(J$4:J12)+1,"")</f>
        <v/>
      </c>
      <c r="K13" s="34" t="str">
        <f>IF($M13=K$2,MAX(K$4:K12)+1,"")</f>
        <v/>
      </c>
      <c r="L13" s="35"/>
      <c r="M13" s="35"/>
      <c r="N13" s="42"/>
      <c r="O13" s="42"/>
      <c r="P13" s="42"/>
      <c r="Q13" s="42"/>
      <c r="R13" s="42"/>
      <c r="S13" s="42"/>
      <c r="T13" s="42"/>
      <c r="U13" s="37" t="str">
        <f>IF(N13="","",(N13*5+O13*4+P13*2.5+Q13*1.5+R13*0.75+S13*0.325+T13*0.25)/100)</f>
        <v/>
      </c>
      <c r="V13" s="36"/>
      <c r="W13" s="38"/>
    </row>
    <row r="14">
      <c r="A14" s="29">
        <v>11</v>
      </c>
      <c r="B14" s="39">
        <f>IF(D14=D13,B13,IF(D14="夜班",B13+1,B13))</f>
        <v>43344</v>
      </c>
      <c r="C14" s="40">
        <f>C13</f>
        <v>0.041666666666666699</v>
      </c>
      <c r="D14" s="32" t="str">
        <f>IF(HOUR(G14)&lt;8,"夜班",IF(HOUR(G14)&lt;16,"白班",IF(HOUR(G14)&lt;24,"中班",0)))</f>
        <v>白班</v>
      </c>
      <c r="E14" s="30" t="str">
        <f>IF(F14=1,"甲",IF(F14=2,"乙",IF(F14=3,"丙",IF(F14=4,"丁",""))))</f>
        <v>丙</v>
      </c>
      <c r="F14" s="30">
        <f>SUMPRODUCT((考核汇总!$A$4:$A$1185=质量日常跟踪表!B14)*(考核汇总!$B$4:$B$1185=质量日常跟踪表!D14),考核汇总!$C$4:$C$1185)</f>
        <v>3</v>
      </c>
      <c r="G14" s="33">
        <f>G13+C13</f>
        <v>43344.416666666599</v>
      </c>
      <c r="H14" s="34" t="str">
        <f>IF($M14=H$2,MAX(H$4:H13)+1,"")</f>
        <v/>
      </c>
      <c r="I14" s="34" t="str">
        <f>IF($M14=I$2,MAX(I$4:I13)+1,"")</f>
        <v/>
      </c>
      <c r="J14" s="34" t="str">
        <f>IF($M14=J$2,MAX(J$4:J13)+1,"")</f>
        <v/>
      </c>
      <c r="K14" s="34" t="str">
        <f>IF($M14=K$2,MAX(K$4:K13)+1,"")</f>
        <v/>
      </c>
      <c r="L14" s="35"/>
      <c r="M14" s="35"/>
      <c r="N14" s="42"/>
      <c r="O14" s="42"/>
      <c r="P14" s="42"/>
      <c r="Q14" s="42"/>
      <c r="R14" s="42"/>
      <c r="S14" s="42"/>
      <c r="T14" s="42"/>
      <c r="U14" s="37" t="str">
        <f>IF(N14="","",(N14*5+O14*4+P14*2.5+Q14*1.5+R14*0.75+S14*0.325+T14*0.25)/100)</f>
        <v/>
      </c>
      <c r="V14" s="36"/>
      <c r="W14" s="38"/>
    </row>
    <row r="15">
      <c r="A15" s="29">
        <v>12</v>
      </c>
      <c r="B15" s="39">
        <f>IF(D15=D14,B14,IF(D15="夜班",B14+1,B14))</f>
        <v>43344</v>
      </c>
      <c r="C15" s="40">
        <f>C14</f>
        <v>0.041666666666666699</v>
      </c>
      <c r="D15" s="32" t="str">
        <f>IF(HOUR(G15)&lt;8,"夜班",IF(HOUR(G15)&lt;16,"白班",IF(HOUR(G15)&lt;24,"中班",0)))</f>
        <v>白班</v>
      </c>
      <c r="E15" s="30" t="str">
        <f>IF(F15=1,"甲",IF(F15=2,"乙",IF(F15=3,"丙",IF(F15=4,"丁",""))))</f>
        <v>丙</v>
      </c>
      <c r="F15" s="30">
        <f>SUMPRODUCT((考核汇总!$A$4:$A$1185=质量日常跟踪表!B15)*(考核汇总!$B$4:$B$1185=质量日常跟踪表!D15),考核汇总!$C$4:$C$1185)</f>
        <v>3</v>
      </c>
      <c r="G15" s="33">
        <f>G14+C14</f>
        <v>43344.458333333299</v>
      </c>
      <c r="H15" s="34" t="str">
        <f>IF($M15=H$2,MAX(H$4:H14)+1,"")</f>
        <v/>
      </c>
      <c r="I15" s="34" t="str">
        <f>IF($M15=I$2,MAX(I$4:I14)+1,"")</f>
        <v/>
      </c>
      <c r="J15" s="34" t="str">
        <f>IF($M15=J$2,MAX(J$4:J14)+1,"")</f>
        <v/>
      </c>
      <c r="K15" s="34" t="str">
        <f>IF($M15=K$2,MAX(K$4:K14)+1,"")</f>
        <v/>
      </c>
      <c r="L15" s="35"/>
      <c r="M15" s="35"/>
      <c r="N15" s="42"/>
      <c r="O15" s="42"/>
      <c r="P15" s="42"/>
      <c r="Q15" s="42"/>
      <c r="R15" s="42"/>
      <c r="S15" s="42"/>
      <c r="T15" s="42"/>
      <c r="U15" s="37" t="str">
        <f>IF(N15="","",(N15*5+O15*4+P15*2.5+Q15*1.5+R15*0.75+S15*0.325+T15*0.25)/100)</f>
        <v/>
      </c>
      <c r="V15" s="36"/>
      <c r="W15" s="38"/>
    </row>
    <row r="16">
      <c r="A16" s="29">
        <v>13</v>
      </c>
      <c r="B16" s="39">
        <f>IF(D16=D15,B15,IF(D16="夜班",B15+1,B15))</f>
        <v>43344</v>
      </c>
      <c r="C16" s="40">
        <f>C15</f>
        <v>0.041666666666666699</v>
      </c>
      <c r="D16" s="32" t="str">
        <f>IF(HOUR(G16)&lt;8,"夜班",IF(HOUR(G16)&lt;16,"白班",IF(HOUR(G16)&lt;24,"中班",0)))</f>
        <v>白班</v>
      </c>
      <c r="E16" s="30" t="str">
        <f>IF(F16=1,"甲",IF(F16=2,"乙",IF(F16=3,"丙",IF(F16=4,"丁",""))))</f>
        <v>丙</v>
      </c>
      <c r="F16" s="30">
        <f>SUMPRODUCT((考核汇总!$A$4:$A$1185=质量日常跟踪表!B16)*(考核汇总!$B$4:$B$1185=质量日常跟踪表!D16),考核汇总!$C$4:$C$1185)</f>
        <v>3</v>
      </c>
      <c r="G16" s="33">
        <f>G15+C15</f>
        <v>43344.5</v>
      </c>
      <c r="H16" s="34" t="str">
        <f>IF($M16=H$2,MAX(H$4:H15)+1,"")</f>
        <v/>
      </c>
      <c r="I16" s="34" t="str">
        <f>IF($M16=I$2,MAX(I$4:I15)+1,"")</f>
        <v/>
      </c>
      <c r="J16" s="34" t="str">
        <f>IF($M16=J$2,MAX(J$4:J15)+1,"")</f>
        <v/>
      </c>
      <c r="K16" s="34" t="str">
        <f>IF($M16=K$2,MAX(K$4:K15)+1,"")</f>
        <v/>
      </c>
      <c r="L16" s="35"/>
      <c r="M16" s="35"/>
      <c r="N16" s="42"/>
      <c r="O16" s="42"/>
      <c r="P16" s="42"/>
      <c r="Q16" s="42"/>
      <c r="R16" s="42"/>
      <c r="S16" s="42"/>
      <c r="T16" s="42"/>
      <c r="U16" s="37" t="str">
        <f>IF(N16="","",(N16*5+O16*4+P16*2.5+Q16*1.5+R16*0.75+S16*0.325+T16*0.25)/100)</f>
        <v/>
      </c>
      <c r="V16" s="36"/>
      <c r="W16" s="38"/>
    </row>
    <row r="17">
      <c r="A17" s="29">
        <v>14</v>
      </c>
      <c r="B17" s="39">
        <f>IF(D17=D16,B16,IF(D17="夜班",B16+1,B16))</f>
        <v>43344</v>
      </c>
      <c r="C17" s="40">
        <f>C16</f>
        <v>0.041666666666666699</v>
      </c>
      <c r="D17" s="32" t="str">
        <f>IF(HOUR(G17)&lt;8,"夜班",IF(HOUR(G17)&lt;16,"白班",IF(HOUR(G17)&lt;24,"中班",0)))</f>
        <v>白班</v>
      </c>
      <c r="E17" s="30" t="str">
        <f>IF(F17=1,"甲",IF(F17=2,"乙",IF(F17=3,"丙",IF(F17=4,"丁",""))))</f>
        <v>丙</v>
      </c>
      <c r="F17" s="30">
        <f>SUMPRODUCT((考核汇总!$A$4:$A$1185=质量日常跟踪表!B17)*(考核汇总!$B$4:$B$1185=质量日常跟踪表!D17),考核汇总!$C$4:$C$1185)</f>
        <v>3</v>
      </c>
      <c r="G17" s="33">
        <f>G16+C16</f>
        <v>43344.541666666599</v>
      </c>
      <c r="H17" s="34" t="str">
        <f>IF($M17=H$2,MAX(H$4:H16)+1,"")</f>
        <v/>
      </c>
      <c r="I17" s="34" t="str">
        <f>IF($M17=I$2,MAX(I$4:I16)+1,"")</f>
        <v/>
      </c>
      <c r="J17" s="34" t="str">
        <f>IF($M17=J$2,MAX(J$4:J16)+1,"")</f>
        <v/>
      </c>
      <c r="K17" s="34" t="str">
        <f>IF($M17=K$2,MAX(K$4:K16)+1,"")</f>
        <v/>
      </c>
      <c r="L17" s="35"/>
      <c r="M17" s="35"/>
      <c r="N17" s="42"/>
      <c r="O17" s="42"/>
      <c r="P17" s="42"/>
      <c r="Q17" s="42"/>
      <c r="R17" s="42"/>
      <c r="S17" s="42"/>
      <c r="T17" s="42"/>
      <c r="U17" s="37" t="str">
        <f>IF(N17="","",(N17*5+O17*4+P17*2.5+Q17*1.5+R17*0.75+S17*0.325+T17*0.25)/100)</f>
        <v/>
      </c>
      <c r="V17" s="36"/>
      <c r="W17" s="38"/>
    </row>
    <row r="18">
      <c r="A18" s="29">
        <v>15</v>
      </c>
      <c r="B18" s="39">
        <f>IF(D18=D17,B17,IF(D18="夜班",B17+1,B17))</f>
        <v>43344</v>
      </c>
      <c r="C18" s="40">
        <f>C17</f>
        <v>0.041666666666666699</v>
      </c>
      <c r="D18" s="32" t="str">
        <f>IF(HOUR(G18)&lt;8,"夜班",IF(HOUR(G18)&lt;16,"白班",IF(HOUR(G18)&lt;24,"中班",0)))</f>
        <v>白班</v>
      </c>
      <c r="E18" s="30" t="str">
        <f>IF(F18=1,"甲",IF(F18=2,"乙",IF(F18=3,"丙",IF(F18=4,"丁",""))))</f>
        <v>丙</v>
      </c>
      <c r="F18" s="30">
        <f>SUMPRODUCT((考核汇总!$A$4:$A$1185=质量日常跟踪表!B18)*(考核汇总!$B$4:$B$1185=质量日常跟踪表!D18),考核汇总!$C$4:$C$1185)</f>
        <v>3</v>
      </c>
      <c r="G18" s="33">
        <f>G17+C17</f>
        <v>43344.583333333299</v>
      </c>
      <c r="H18" s="34" t="str">
        <f>IF($M18=H$2,MAX(H$4:H17)+1,"")</f>
        <v/>
      </c>
      <c r="I18" s="34" t="str">
        <f>IF($M18=I$2,MAX(I$4:I17)+1,"")</f>
        <v/>
      </c>
      <c r="J18" s="34" t="str">
        <f>IF($M18=J$2,MAX(J$4:J17)+1,"")</f>
        <v/>
      </c>
      <c r="K18" s="34" t="str">
        <f>IF($M18=K$2,MAX(K$4:K17)+1,"")</f>
        <v/>
      </c>
      <c r="L18" s="35"/>
      <c r="M18" s="35"/>
      <c r="N18" s="42"/>
      <c r="O18" s="42"/>
      <c r="P18" s="42"/>
      <c r="Q18" s="42"/>
      <c r="R18" s="42"/>
      <c r="S18" s="42"/>
      <c r="T18" s="42"/>
      <c r="U18" s="37" t="str">
        <f>IF(N18="","",(N18*5+O18*4+P18*2.5+Q18*1.5+R18*0.75+S18*0.325+T18*0.25)/100)</f>
        <v/>
      </c>
      <c r="V18" s="36"/>
      <c r="W18" s="38"/>
    </row>
    <row r="19">
      <c r="A19" s="29">
        <v>16</v>
      </c>
      <c r="B19" s="39">
        <f>IF(D19=D18,B18,IF(D19="夜班",B18+1,B18))</f>
        <v>43344</v>
      </c>
      <c r="C19" s="40">
        <f>C18</f>
        <v>0.041666666666666699</v>
      </c>
      <c r="D19" s="32" t="str">
        <f>IF(HOUR(G19)&lt;8,"夜班",IF(HOUR(G19)&lt;16,"白班",IF(HOUR(G19)&lt;24,"中班",0)))</f>
        <v>白班</v>
      </c>
      <c r="E19" s="30" t="str">
        <f>IF(F19=1,"甲",IF(F19=2,"乙",IF(F19=3,"丙",IF(F19=4,"丁",""))))</f>
        <v>丙</v>
      </c>
      <c r="F19" s="30">
        <f>SUMPRODUCT((考核汇总!$A$4:$A$1185=质量日常跟踪表!B19)*(考核汇总!$B$4:$B$1185=质量日常跟踪表!D19),考核汇总!$C$4:$C$1185)</f>
        <v>3</v>
      </c>
      <c r="G19" s="33">
        <f>G18+C18</f>
        <v>43344.625</v>
      </c>
      <c r="H19" s="34" t="str">
        <f>IF($M19=H$2,MAX(H$4:H18)+1,"")</f>
        <v/>
      </c>
      <c r="I19" s="34" t="str">
        <f>IF($M19=I$2,MAX(I$4:I18)+1,"")</f>
        <v/>
      </c>
      <c r="J19" s="34" t="str">
        <f>IF($M19=J$2,MAX(J$4:J18)+1,"")</f>
        <v/>
      </c>
      <c r="K19" s="34" t="str">
        <f>IF($M19=K$2,MAX(K$4:K18)+1,"")</f>
        <v/>
      </c>
      <c r="L19" s="35"/>
      <c r="M19" s="35"/>
      <c r="N19" s="42"/>
      <c r="O19" s="42"/>
      <c r="P19" s="42"/>
      <c r="Q19" s="42"/>
      <c r="R19" s="42"/>
      <c r="S19" s="42"/>
      <c r="T19" s="42"/>
      <c r="U19" s="37" t="str">
        <f>IF(N19="","",(N19*5+O19*4+P19*2.5+Q19*1.5+R19*0.75+S19*0.325+T19*0.25)/100)</f>
        <v/>
      </c>
      <c r="V19" s="36"/>
      <c r="W19" s="38"/>
    </row>
    <row r="20">
      <c r="A20" s="29">
        <v>17</v>
      </c>
      <c r="B20" s="39">
        <f>IF(D20=D19,B19,IF(D20="夜班",B19+1,B19))</f>
        <v>43344</v>
      </c>
      <c r="C20" s="40">
        <f>C19</f>
        <v>0.041666666666666699</v>
      </c>
      <c r="D20" s="32" t="str">
        <f>IF(HOUR(G20)&lt;8,"夜班",IF(HOUR(G20)&lt;16,"白班",IF(HOUR(G20)&lt;24,"中班",0)))</f>
        <v>中班</v>
      </c>
      <c r="E20" s="30" t="str">
        <f>IF(F20=1,"甲",IF(F20=2,"乙",IF(F20=3,"丙",IF(F20=4,"丁",""))))</f>
        <v>丁</v>
      </c>
      <c r="F20" s="30">
        <f>SUMPRODUCT((考核汇总!$A$4:$A$1185=质量日常跟踪表!B20)*(考核汇总!$B$4:$B$1185=质量日常跟踪表!D20),考核汇总!$C$4:$C$1185)</f>
        <v>4</v>
      </c>
      <c r="G20" s="33">
        <f>G19+C19</f>
        <v>43344.666666666599</v>
      </c>
      <c r="H20" s="34" t="str">
        <f>IF($M20=H$2,MAX(H$4:H19)+1,"")</f>
        <v/>
      </c>
      <c r="I20" s="34" t="str">
        <f>IF($M20=I$2,MAX(I$4:I19)+1,"")</f>
        <v/>
      </c>
      <c r="J20" s="34" t="str">
        <f>IF($M20=J$2,MAX(J$4:J19)+1,"")</f>
        <v/>
      </c>
      <c r="K20" s="34" t="str">
        <f>IF($M20=K$2,MAX(K$4:K19)+1,"")</f>
        <v/>
      </c>
      <c r="L20" s="35"/>
      <c r="M20" s="35"/>
      <c r="N20" s="42"/>
      <c r="O20" s="42"/>
      <c r="P20" s="42"/>
      <c r="Q20" s="42"/>
      <c r="R20" s="42"/>
      <c r="S20" s="42"/>
      <c r="T20" s="42"/>
      <c r="U20" s="37" t="str">
        <f>IF(N20="","",(N20*5+O20*4+P20*2.5+Q20*1.5+R20*0.75+S20*0.325+T20*0.25)/100)</f>
        <v/>
      </c>
      <c r="V20" s="36"/>
      <c r="W20" s="38"/>
    </row>
    <row r="21">
      <c r="A21" s="29">
        <v>18</v>
      </c>
      <c r="B21" s="39">
        <f>IF(D21=D20,B20,IF(D21="夜班",B20+1,B20))</f>
        <v>43344</v>
      </c>
      <c r="C21" s="40">
        <f>C20</f>
        <v>0.041666666666666699</v>
      </c>
      <c r="D21" s="32" t="str">
        <f>IF(HOUR(G21)&lt;8,"夜班",IF(HOUR(G21)&lt;16,"白班",IF(HOUR(G21)&lt;24,"中班",0)))</f>
        <v>中班</v>
      </c>
      <c r="E21" s="30" t="str">
        <f>IF(F21=1,"甲",IF(F21=2,"乙",IF(F21=3,"丙",IF(F21=4,"丁",""))))</f>
        <v>丁</v>
      </c>
      <c r="F21" s="30">
        <f>SUMPRODUCT((考核汇总!$A$4:$A$1185=质量日常跟踪表!B21)*(考核汇总!$B$4:$B$1185=质量日常跟踪表!D21),考核汇总!$C$4:$C$1185)</f>
        <v>4</v>
      </c>
      <c r="G21" s="33">
        <f>G20+C20</f>
        <v>43344.708333333299</v>
      </c>
      <c r="H21" s="34" t="str">
        <f>IF($M21=H$2,MAX(H$4:H20)+1,"")</f>
        <v/>
      </c>
      <c r="I21" s="34" t="str">
        <f>IF($M21=I$2,MAX(I$4:I20)+1,"")</f>
        <v/>
      </c>
      <c r="J21" s="34" t="str">
        <f>IF($M21=J$2,MAX(J$4:J20)+1,"")</f>
        <v/>
      </c>
      <c r="K21" s="34" t="str">
        <f>IF($M21=K$2,MAX(K$4:K20)+1,"")</f>
        <v/>
      </c>
      <c r="L21" s="35"/>
      <c r="M21" s="35"/>
      <c r="N21" s="42"/>
      <c r="O21" s="42"/>
      <c r="P21" s="42"/>
      <c r="Q21" s="42"/>
      <c r="R21" s="42"/>
      <c r="S21" s="42"/>
      <c r="T21" s="42"/>
      <c r="U21" s="37" t="str">
        <f>IF(N21="","",(N21*5+O21*4+P21*2.5+Q21*1.5+R21*0.75+S21*0.325+T21*0.25)/100)</f>
        <v/>
      </c>
      <c r="V21" s="36"/>
      <c r="W21" s="38"/>
    </row>
    <row r="22">
      <c r="A22" s="29">
        <v>19</v>
      </c>
      <c r="B22" s="39">
        <f>IF(D22=D21,B21,IF(D22="夜班",B21+1,B21))</f>
        <v>43344</v>
      </c>
      <c r="C22" s="40">
        <f>C21</f>
        <v>0.041666666666666699</v>
      </c>
      <c r="D22" s="32" t="str">
        <f>IF(HOUR(G22)&lt;8,"夜班",IF(HOUR(G22)&lt;16,"白班",IF(HOUR(G22)&lt;24,"中班",0)))</f>
        <v>中班</v>
      </c>
      <c r="E22" s="30" t="str">
        <f>IF(F22=1,"甲",IF(F22=2,"乙",IF(F22=3,"丙",IF(F22=4,"丁",""))))</f>
        <v>丁</v>
      </c>
      <c r="F22" s="30">
        <f>SUMPRODUCT((考核汇总!$A$4:$A$1185=质量日常跟踪表!B22)*(考核汇总!$B$4:$B$1185=质量日常跟踪表!D22),考核汇总!$C$4:$C$1185)</f>
        <v>4</v>
      </c>
      <c r="G22" s="33">
        <f>G21+C21</f>
        <v>43344.75</v>
      </c>
      <c r="H22" s="34" t="str">
        <f>IF($M22=H$2,MAX(H$4:H21)+1,"")</f>
        <v/>
      </c>
      <c r="I22" s="34" t="str">
        <f>IF($M22=I$2,MAX(I$4:I21)+1,"")</f>
        <v/>
      </c>
      <c r="J22" s="34" t="str">
        <f>IF($M22=J$2,MAX(J$4:J21)+1,"")</f>
        <v/>
      </c>
      <c r="K22" s="34" t="str">
        <f>IF($M22=K$2,MAX(K$4:K21)+1,"")</f>
        <v/>
      </c>
      <c r="L22" s="35"/>
      <c r="M22" s="35"/>
      <c r="N22" s="42"/>
      <c r="O22" s="42"/>
      <c r="P22" s="42"/>
      <c r="Q22" s="42"/>
      <c r="R22" s="42"/>
      <c r="S22" s="42"/>
      <c r="T22" s="42"/>
      <c r="U22" s="37" t="str">
        <f>IF(N22="","",(N22*5+O22*4+P22*2.5+Q22*1.5+R22*0.75+S22*0.325+T22*0.25)/100)</f>
        <v/>
      </c>
      <c r="V22" s="36"/>
      <c r="W22" s="38"/>
    </row>
    <row r="23">
      <c r="A23" s="29">
        <v>20</v>
      </c>
      <c r="B23" s="39">
        <f>IF(D23=D22,B22,IF(D23="夜班",B22+1,B22))</f>
        <v>43344</v>
      </c>
      <c r="C23" s="40">
        <f>C22</f>
        <v>0.041666666666666699</v>
      </c>
      <c r="D23" s="32" t="str">
        <f>IF(HOUR(G23)&lt;8,"夜班",IF(HOUR(G23)&lt;16,"白班",IF(HOUR(G23)&lt;24,"中班",0)))</f>
        <v>中班</v>
      </c>
      <c r="E23" s="30" t="str">
        <f>IF(F23=1,"甲",IF(F23=2,"乙",IF(F23=3,"丙",IF(F23=4,"丁",""))))</f>
        <v>丁</v>
      </c>
      <c r="F23" s="30">
        <f>SUMPRODUCT((考核汇总!$A$4:$A$1185=质量日常跟踪表!B23)*(考核汇总!$B$4:$B$1185=质量日常跟踪表!D23),考核汇总!$C$4:$C$1185)</f>
        <v>4</v>
      </c>
      <c r="G23" s="33">
        <f>G22+C22</f>
        <v>43344.791666666599</v>
      </c>
      <c r="H23" s="34" t="str">
        <f>IF($M23=H$2,MAX(H$4:H22)+1,"")</f>
        <v/>
      </c>
      <c r="I23" s="34" t="str">
        <f>IF($M23=I$2,MAX(I$4:I22)+1,"")</f>
        <v/>
      </c>
      <c r="J23" s="34" t="str">
        <f>IF($M23=J$2,MAX(J$4:J22)+1,"")</f>
        <v/>
      </c>
      <c r="K23" s="34" t="str">
        <f>IF($M23=K$2,MAX(K$4:K22)+1,"")</f>
        <v/>
      </c>
      <c r="L23" s="35"/>
      <c r="M23" s="35"/>
      <c r="N23" s="42"/>
      <c r="O23" s="42"/>
      <c r="P23" s="42"/>
      <c r="Q23" s="42"/>
      <c r="R23" s="42"/>
      <c r="S23" s="42"/>
      <c r="T23" s="42"/>
      <c r="U23" s="37" t="str">
        <f>IF(N23="","",(N23*5+O23*4+P23*2.5+Q23*1.5+R23*0.75+S23*0.325+T23*0.25)/100)</f>
        <v/>
      </c>
      <c r="V23" s="36"/>
      <c r="W23" s="38"/>
    </row>
    <row r="24">
      <c r="A24" s="29">
        <v>21</v>
      </c>
      <c r="B24" s="39">
        <f>IF(D24=D23,B23,IF(D24="夜班",B23+1,B23))</f>
        <v>43344</v>
      </c>
      <c r="C24" s="40">
        <f>C23</f>
        <v>0.041666666666666699</v>
      </c>
      <c r="D24" s="32" t="str">
        <f>IF(HOUR(G24)&lt;8,"夜班",IF(HOUR(G24)&lt;16,"白班",IF(HOUR(G24)&lt;24,"中班",0)))</f>
        <v>中班</v>
      </c>
      <c r="E24" s="30" t="str">
        <f>IF(F24=1,"甲",IF(F24=2,"乙",IF(F24=3,"丙",IF(F24=4,"丁",""))))</f>
        <v>丁</v>
      </c>
      <c r="F24" s="30">
        <f>SUMPRODUCT((考核汇总!$A$4:$A$1185=质量日常跟踪表!B24)*(考核汇总!$B$4:$B$1185=质量日常跟踪表!D24),考核汇总!$C$4:$C$1185)</f>
        <v>4</v>
      </c>
      <c r="G24" s="33">
        <f>G23+C23</f>
        <v>43344.833333333299</v>
      </c>
      <c r="H24" s="34" t="str">
        <f>IF($M24=H$2,MAX(H$4:H23)+1,"")</f>
        <v/>
      </c>
      <c r="I24" s="34" t="str">
        <f>IF($M24=I$2,MAX(I$4:I23)+1,"")</f>
        <v/>
      </c>
      <c r="J24" s="34" t="str">
        <f>IF($M24=J$2,MAX(J$4:J23)+1,"")</f>
        <v/>
      </c>
      <c r="K24" s="34" t="str">
        <f>IF($M24=K$2,MAX(K$4:K23)+1,"")</f>
        <v/>
      </c>
      <c r="L24" s="35"/>
      <c r="M24" s="35"/>
      <c r="N24" s="42"/>
      <c r="O24" s="42"/>
      <c r="P24" s="42"/>
      <c r="Q24" s="42"/>
      <c r="R24" s="42"/>
      <c r="S24" s="42"/>
      <c r="T24" s="42"/>
      <c r="U24" s="37" t="str">
        <f>IF(N24="","",(N24*5+O24*4+P24*2.5+Q24*1.5+R24*0.75+S24*0.325+T24*0.25)/100)</f>
        <v/>
      </c>
      <c r="V24" s="36"/>
      <c r="W24" s="38"/>
    </row>
    <row r="25">
      <c r="A25" s="29">
        <v>22</v>
      </c>
      <c r="B25" s="39">
        <f>IF(D25=D24,B24,IF(D25="夜班",B24+1,B24))</f>
        <v>43344</v>
      </c>
      <c r="C25" s="40">
        <f>C24</f>
        <v>0.041666666666666699</v>
      </c>
      <c r="D25" s="32" t="str">
        <f>IF(HOUR(G25)&lt;8,"夜班",IF(HOUR(G25)&lt;16,"白班",IF(HOUR(G25)&lt;24,"中班",0)))</f>
        <v>中班</v>
      </c>
      <c r="E25" s="30" t="str">
        <f>IF(F25=1,"甲",IF(F25=2,"乙",IF(F25=3,"丙",IF(F25=4,"丁",""))))</f>
        <v>丁</v>
      </c>
      <c r="F25" s="30">
        <f>SUMPRODUCT((考核汇总!$A$4:$A$1185=质量日常跟踪表!B25)*(考核汇总!$B$4:$B$1185=质量日常跟踪表!D25),考核汇总!$C$4:$C$1185)</f>
        <v>4</v>
      </c>
      <c r="G25" s="33">
        <f>G24+C24</f>
        <v>43344.874999999898</v>
      </c>
      <c r="H25" s="34" t="str">
        <f>IF($M25=H$2,MAX(H$4:H24)+1,"")</f>
        <v/>
      </c>
      <c r="I25" s="34" t="str">
        <f>IF($M25=I$2,MAX(I$4:I24)+1,"")</f>
        <v/>
      </c>
      <c r="J25" s="34" t="str">
        <f>IF($M25=J$2,MAX(J$4:J24)+1,"")</f>
        <v/>
      </c>
      <c r="K25" s="34" t="str">
        <f>IF($M25=K$2,MAX(K$4:K24)+1,"")</f>
        <v/>
      </c>
      <c r="L25" s="35"/>
      <c r="M25" s="35"/>
      <c r="N25" s="42"/>
      <c r="O25" s="42"/>
      <c r="P25" s="42"/>
      <c r="Q25" s="42"/>
      <c r="R25" s="42"/>
      <c r="S25" s="42"/>
      <c r="T25" s="42"/>
      <c r="U25" s="37" t="str">
        <f>IF(N25="","",(N25*5+O25*4+P25*2.5+Q25*1.5+R25*0.75+S25*0.325+T25*0.25)/100)</f>
        <v/>
      </c>
      <c r="V25" s="36"/>
      <c r="W25" s="38"/>
    </row>
    <row r="26">
      <c r="A26" s="29">
        <v>23</v>
      </c>
      <c r="B26" s="39">
        <f>IF(D26=D25,B25,IF(D26="夜班",B25+1,B25))</f>
        <v>43344</v>
      </c>
      <c r="C26" s="40">
        <f>C25</f>
        <v>0.041666666666666699</v>
      </c>
      <c r="D26" s="32" t="str">
        <f>IF(HOUR(G26)&lt;8,"夜班",IF(HOUR(G26)&lt;16,"白班",IF(HOUR(G26)&lt;24,"中班",0)))</f>
        <v>中班</v>
      </c>
      <c r="E26" s="30" t="str">
        <f>IF(F26=1,"甲",IF(F26=2,"乙",IF(F26=3,"丙",IF(F26=4,"丁",""))))</f>
        <v>丁</v>
      </c>
      <c r="F26" s="30">
        <f>SUMPRODUCT((考核汇总!$A$4:$A$1185=质量日常跟踪表!B26)*(考核汇总!$B$4:$B$1185=质量日常跟踪表!D26),考核汇总!$C$4:$C$1185)</f>
        <v>4</v>
      </c>
      <c r="G26" s="33">
        <f>G25+C25</f>
        <v>43344.916666666599</v>
      </c>
      <c r="H26" s="34" t="str">
        <f>IF($M26=H$2,MAX(H$4:H25)+1,"")</f>
        <v/>
      </c>
      <c r="I26" s="34" t="str">
        <f>IF($M26=I$2,MAX(I$4:I25)+1,"")</f>
        <v/>
      </c>
      <c r="J26" s="34" t="str">
        <f>IF($M26=J$2,MAX(J$4:J25)+1,"")</f>
        <v/>
      </c>
      <c r="K26" s="34" t="str">
        <f>IF($M26=K$2,MAX(K$4:K25)+1,"")</f>
        <v/>
      </c>
      <c r="L26" s="35"/>
      <c r="M26" s="35"/>
      <c r="N26" s="42"/>
      <c r="O26" s="42"/>
      <c r="P26" s="42"/>
      <c r="Q26" s="42"/>
      <c r="R26" s="42"/>
      <c r="S26" s="42"/>
      <c r="T26" s="42"/>
      <c r="U26" s="37" t="str">
        <f>IF(N26="","",(N26*5+O26*4+P26*2.5+Q26*1.5+R26*0.75+S26*0.325+T26*0.25)/100)</f>
        <v/>
      </c>
      <c r="V26" s="36"/>
      <c r="W26" s="38"/>
    </row>
    <row r="27">
      <c r="A27" s="29">
        <v>24</v>
      </c>
      <c r="B27" s="39">
        <f>IF(D27=D26,B26,IF(D27="夜班",B26+1,B26))</f>
        <v>43344</v>
      </c>
      <c r="C27" s="40">
        <f>C26</f>
        <v>0.041666666666666699</v>
      </c>
      <c r="D27" s="32" t="str">
        <f>IF(HOUR(G27)&lt;8,"夜班",IF(HOUR(G27)&lt;16,"白班",IF(HOUR(G27)&lt;24,"中班",0)))</f>
        <v>中班</v>
      </c>
      <c r="E27" s="30" t="str">
        <f>IF(F27=1,"甲",IF(F27=2,"乙",IF(F27=3,"丙",IF(F27=4,"丁",""))))</f>
        <v>丁</v>
      </c>
      <c r="F27" s="30">
        <f>SUMPRODUCT((考核汇总!$A$4:$A$1185=质量日常跟踪表!B27)*(考核汇总!$B$4:$B$1185=质量日常跟踪表!D27),考核汇总!$C$4:$C$1185)</f>
        <v>4</v>
      </c>
      <c r="G27" s="33">
        <f>G26+C26</f>
        <v>43344.958333333299</v>
      </c>
      <c r="H27" s="34" t="str">
        <f>IF($M27=H$2,MAX(H$4:H26)+1,"")</f>
        <v/>
      </c>
      <c r="I27" s="34" t="str">
        <f>IF($M27=I$2,MAX(I$4:I26)+1,"")</f>
        <v/>
      </c>
      <c r="J27" s="34" t="str">
        <f>IF($M27=J$2,MAX(J$4:J26)+1,"")</f>
        <v/>
      </c>
      <c r="K27" s="34" t="str">
        <f>IF($M27=K$2,MAX(K$4:K26)+1,"")</f>
        <v/>
      </c>
      <c r="L27" s="35"/>
      <c r="M27" s="35"/>
      <c r="N27" s="42"/>
      <c r="O27" s="42"/>
      <c r="P27" s="42"/>
      <c r="Q27" s="42"/>
      <c r="R27" s="42"/>
      <c r="S27" s="42"/>
      <c r="T27" s="42"/>
      <c r="U27" s="37" t="str">
        <f>IF(N27="","",(N27*5+O27*4+P27*2.5+Q27*1.5+R27*0.75+S27*0.325+T27*0.25)/100)</f>
        <v/>
      </c>
      <c r="V27" s="36"/>
      <c r="W27" s="38"/>
    </row>
    <row r="28">
      <c r="A28" s="29">
        <v>25</v>
      </c>
      <c r="B28" s="39">
        <f>IF(D28=D27,B27,IF(D28="夜班",B27+1,B27))</f>
        <v>43345</v>
      </c>
      <c r="C28" s="40">
        <f>C27</f>
        <v>0.041666666666666699</v>
      </c>
      <c r="D28" s="32" t="str">
        <f>IF(HOUR(G28)&lt;8,"夜班",IF(HOUR(G28)&lt;16,"白班",IF(HOUR(G28)&lt;24,"中班",0)))</f>
        <v>夜班</v>
      </c>
      <c r="E28" s="30" t="str">
        <f>IF(F28=1,"甲",IF(F28=2,"乙",IF(F28=3,"丙",IF(F28=4,"丁",""))))</f>
        <v>甲</v>
      </c>
      <c r="F28" s="30">
        <f>SUMPRODUCT((考核汇总!$A$4:$A$1185=质量日常跟踪表!B28)*(考核汇总!$B$4:$B$1185=质量日常跟踪表!D28),考核汇总!$C$4:$C$1185)</f>
        <v>1</v>
      </c>
      <c r="G28" s="33">
        <f>G27+C27</f>
        <v>43344.999999999898</v>
      </c>
      <c r="H28" s="34">
        <f>IF($M28=H$2,MAX(H$4:H27)+1,"")</f>
        <v>2</v>
      </c>
      <c r="I28" s="34" t="str">
        <f>IF($M28=I$2,MAX(I$4:I27)+1,"")</f>
        <v/>
      </c>
      <c r="J28" s="34" t="str">
        <f>IF($M28=J$2,MAX(J$4:J27)+1,"")</f>
        <v/>
      </c>
      <c r="K28" s="34" t="str">
        <f>IF($M28=K$2,MAX(K$4:K27)+1,"")</f>
        <v/>
      </c>
      <c r="L28" s="35">
        <v>0.35416666666666702</v>
      </c>
      <c r="M28" s="35" t="s">
        <v>8</v>
      </c>
      <c r="N28" s="43">
        <v>5.7300000000000004</v>
      </c>
      <c r="O28" s="43">
        <v>15.06</v>
      </c>
      <c r="P28" s="43">
        <v>2.1200000000000001</v>
      </c>
      <c r="Q28" s="43">
        <v>20.890000000000001</v>
      </c>
      <c r="R28" s="43">
        <v>14.42</v>
      </c>
      <c r="S28" s="43">
        <v>19.620000000000001</v>
      </c>
      <c r="T28" s="43">
        <v>22.16</v>
      </c>
      <c r="U28" s="37">
        <f>IF(N28="","",(N28*5+O28*4+P28*2.5+Q28*1.5+R28*0.75+S28*0.325+T28*0.25)/100)</f>
        <v>1.4825649999999999</v>
      </c>
      <c r="V28" s="36">
        <v>5.7000000000000002</v>
      </c>
      <c r="W28" s="38"/>
    </row>
    <row r="29">
      <c r="A29" s="29">
        <v>26</v>
      </c>
      <c r="B29" s="39">
        <f>IF(D29=D28,B28,IF(D29="夜班",B28+1,B28))</f>
        <v>43345</v>
      </c>
      <c r="C29" s="40">
        <f>C28</f>
        <v>0.041666666666666699</v>
      </c>
      <c r="D29" s="32" t="str">
        <f>IF(HOUR(G29)&lt;8,"夜班",IF(HOUR(G29)&lt;16,"白班",IF(HOUR(G29)&lt;24,"中班",0)))</f>
        <v>夜班</v>
      </c>
      <c r="E29" s="30" t="str">
        <f>IF(F29=1,"甲",IF(F29=2,"乙",IF(F29=3,"丙",IF(F29=4,"丁",""))))</f>
        <v>甲</v>
      </c>
      <c r="F29" s="30">
        <f>SUMPRODUCT((考核汇总!$A$4:$A$1185=质量日常跟踪表!B29)*(考核汇总!$B$4:$B$1185=质量日常跟踪表!D29),考核汇总!$C$4:$C$1185)</f>
        <v>1</v>
      </c>
      <c r="G29" s="33">
        <f>G28+C28</f>
        <v>43345.041666666599</v>
      </c>
      <c r="H29" s="34" t="str">
        <f>IF($M29=H$2,MAX(H$4:H28)+1,"")</f>
        <v/>
      </c>
      <c r="I29" s="34">
        <f>IF($M29=I$2,MAX(I$4:I28)+1,"")</f>
        <v>2</v>
      </c>
      <c r="J29" s="34" t="str">
        <f>IF($M29=J$2,MAX(J$4:J28)+1,"")</f>
        <v/>
      </c>
      <c r="K29" s="34" t="str">
        <f>IF($M29=K$2,MAX(K$4:K28)+1,"")</f>
        <v/>
      </c>
      <c r="L29" s="35">
        <v>0.35416666666666702</v>
      </c>
      <c r="M29" s="35" t="s">
        <v>9</v>
      </c>
      <c r="N29" s="43">
        <v>8.2699999999999996</v>
      </c>
      <c r="O29" s="43">
        <v>16.34</v>
      </c>
      <c r="P29" s="43">
        <v>2.4100000000000001</v>
      </c>
      <c r="Q29" s="43">
        <v>21.989999999999998</v>
      </c>
      <c r="R29" s="43">
        <v>13.300000000000001</v>
      </c>
      <c r="S29" s="43">
        <v>20.940000000000001</v>
      </c>
      <c r="T29" s="43">
        <v>16.75</v>
      </c>
      <c r="U29" s="37">
        <f>IF(N29="","",(N29*5+O29*4+P29*2.5+Q29*1.5+R29*0.75+S29*0.325+T29*0.25)/100)</f>
        <v>1.6668799999999999</v>
      </c>
      <c r="V29" s="36">
        <v>4.5</v>
      </c>
      <c r="W29" s="38"/>
    </row>
    <row r="30">
      <c r="A30" s="29">
        <v>27</v>
      </c>
      <c r="B30" s="39">
        <f>IF(D30=D29,B29,IF(D30="夜班",B29+1,B29))</f>
        <v>43345</v>
      </c>
      <c r="C30" s="40">
        <f>C29</f>
        <v>0.041666666666666699</v>
      </c>
      <c r="D30" s="32" t="str">
        <f>IF(HOUR(G30)&lt;8,"夜班",IF(HOUR(G30)&lt;16,"白班",IF(HOUR(G30)&lt;24,"中班",0)))</f>
        <v>夜班</v>
      </c>
      <c r="E30" s="30" t="str">
        <f>IF(F30=1,"甲",IF(F30=2,"乙",IF(F30=3,"丙",IF(F30=4,"丁",""))))</f>
        <v>甲</v>
      </c>
      <c r="F30" s="30">
        <f>SUMPRODUCT((考核汇总!$A$4:$A$1185=质量日常跟踪表!B30)*(考核汇总!$B$4:$B$1185=质量日常跟踪表!D30),考核汇总!$C$4:$C$1185)</f>
        <v>1</v>
      </c>
      <c r="G30" s="33">
        <f>G29+C29</f>
        <v>43345.083333333299</v>
      </c>
      <c r="H30" s="34" t="str">
        <f>IF($M30=H$2,MAX(H$4:H29)+1,"")</f>
        <v/>
      </c>
      <c r="I30" s="34" t="str">
        <f>IF($M30=I$2,MAX(I$4:I29)+1,"")</f>
        <v/>
      </c>
      <c r="J30" s="34" t="str">
        <f>IF($M30=J$2,MAX(J$4:J29)+1,"")</f>
        <v/>
      </c>
      <c r="K30" s="34" t="str">
        <f>IF($M30=K$2,MAX(K$4:K29)+1,"")</f>
        <v/>
      </c>
      <c r="L30" s="35"/>
      <c r="M30" s="35"/>
      <c r="N30" s="43"/>
      <c r="O30" s="43"/>
      <c r="P30" s="43"/>
      <c r="Q30" s="43"/>
      <c r="R30" s="43"/>
      <c r="S30" s="43"/>
      <c r="T30" s="43"/>
      <c r="U30" s="37" t="str">
        <f>IF(N30="","",(N30*5+O30*4+P30*2.5+Q30*1.5+R30*0.75+S30*0.325+T30*0.25)/100)</f>
        <v/>
      </c>
      <c r="V30" s="36"/>
      <c r="W30" s="38"/>
    </row>
    <row r="31">
      <c r="A31" s="29">
        <v>28</v>
      </c>
      <c r="B31" s="39">
        <f>IF(D31=D30,B30,IF(D31="夜班",B30+1,B30))</f>
        <v>43345</v>
      </c>
      <c r="C31" s="40">
        <f>C30</f>
        <v>0.041666666666666699</v>
      </c>
      <c r="D31" s="32" t="str">
        <f>IF(HOUR(G31)&lt;8,"夜班",IF(HOUR(G31)&lt;16,"白班",IF(HOUR(G31)&lt;24,"中班",0)))</f>
        <v>夜班</v>
      </c>
      <c r="E31" s="30" t="str">
        <f>IF(F31=1,"甲",IF(F31=2,"乙",IF(F31=3,"丙",IF(F31=4,"丁",""))))</f>
        <v>甲</v>
      </c>
      <c r="F31" s="30">
        <f>SUMPRODUCT((考核汇总!$A$4:$A$1185=质量日常跟踪表!B31)*(考核汇总!$B$4:$B$1185=质量日常跟踪表!D31),考核汇总!$C$4:$C$1185)</f>
        <v>1</v>
      </c>
      <c r="G31" s="33">
        <f>G30+C30</f>
        <v>43345.124999999898</v>
      </c>
      <c r="H31" s="34" t="str">
        <f>IF($M31=H$2,MAX(H$4:H30)+1,"")</f>
        <v/>
      </c>
      <c r="I31" s="34" t="str">
        <f>IF($M31=I$2,MAX(I$4:I30)+1,"")</f>
        <v/>
      </c>
      <c r="J31" s="34" t="str">
        <f>IF($M31=J$2,MAX(J$4:J30)+1,"")</f>
        <v/>
      </c>
      <c r="K31" s="34" t="str">
        <f>IF($M31=K$2,MAX(K$4:K30)+1,"")</f>
        <v/>
      </c>
      <c r="L31" s="35"/>
      <c r="M31" s="35"/>
      <c r="N31" s="43"/>
      <c r="O31" s="43"/>
      <c r="P31" s="43"/>
      <c r="Q31" s="43"/>
      <c r="R31" s="43"/>
      <c r="S31" s="43"/>
      <c r="T31" s="43"/>
      <c r="U31" s="37" t="str">
        <f>IF(N31="","",(N31*5+O31*4+P31*2.5+Q31*1.5+R31*0.75+S31*0.325+T31*0.25)/100)</f>
        <v/>
      </c>
      <c r="V31" s="36"/>
      <c r="W31" s="38"/>
    </row>
    <row r="32">
      <c r="A32" s="29">
        <v>29</v>
      </c>
      <c r="B32" s="39">
        <f>IF(D32=D31,B31,IF(D32="夜班",B31+1,B31))</f>
        <v>43345</v>
      </c>
      <c r="C32" s="40">
        <f>C31</f>
        <v>0.041666666666666699</v>
      </c>
      <c r="D32" s="32" t="str">
        <f>IF(HOUR(G32)&lt;8,"夜班",IF(HOUR(G32)&lt;16,"白班",IF(HOUR(G32)&lt;24,"中班",0)))</f>
        <v>夜班</v>
      </c>
      <c r="E32" s="30" t="str">
        <f>IF(F32=1,"甲",IF(F32=2,"乙",IF(F32=3,"丙",IF(F32=4,"丁",""))))</f>
        <v>甲</v>
      </c>
      <c r="F32" s="30">
        <f>SUMPRODUCT((考核汇总!$A$4:$A$1185=质量日常跟踪表!B32)*(考核汇总!$B$4:$B$1185=质量日常跟踪表!D32),考核汇总!$C$4:$C$1185)</f>
        <v>1</v>
      </c>
      <c r="G32" s="33">
        <f>G31+C31</f>
        <v>43345.166666666599</v>
      </c>
      <c r="H32" s="34" t="str">
        <f>IF($M32=H$2,MAX(H$4:H31)+1,"")</f>
        <v/>
      </c>
      <c r="I32" s="34" t="str">
        <f>IF($M32=I$2,MAX(I$4:I31)+1,"")</f>
        <v/>
      </c>
      <c r="J32" s="34" t="str">
        <f>IF($M32=J$2,MAX(J$4:J31)+1,"")</f>
        <v/>
      </c>
      <c r="K32" s="34" t="str">
        <f>IF($M32=K$2,MAX(K$4:K31)+1,"")</f>
        <v/>
      </c>
      <c r="L32" s="35"/>
      <c r="M32" s="35"/>
      <c r="N32" s="42"/>
      <c r="O32" s="42"/>
      <c r="P32" s="42"/>
      <c r="Q32" s="42"/>
      <c r="R32" s="42"/>
      <c r="S32" s="42"/>
      <c r="T32" s="42"/>
      <c r="U32" s="37" t="str">
        <f>IF(N32="","",(N32*5+O32*4+P32*2.5+Q32*1.5+R32*0.75+S32*0.325+T32*0.25)/100)</f>
        <v/>
      </c>
      <c r="V32" s="36"/>
      <c r="W32" s="38"/>
    </row>
    <row r="33">
      <c r="A33" s="29">
        <v>30</v>
      </c>
      <c r="B33" s="39">
        <f>IF(D33=D32,B32,IF(D33="夜班",B32+1,B32))</f>
        <v>43345</v>
      </c>
      <c r="C33" s="40">
        <f>C32</f>
        <v>0.041666666666666699</v>
      </c>
      <c r="D33" s="32" t="str">
        <f>IF(HOUR(G33)&lt;8,"夜班",IF(HOUR(G33)&lt;16,"白班",IF(HOUR(G33)&lt;24,"中班",0)))</f>
        <v>夜班</v>
      </c>
      <c r="E33" s="30" t="str">
        <f>IF(F33=1,"甲",IF(F33=2,"乙",IF(F33=3,"丙",IF(F33=4,"丁",""))))</f>
        <v>甲</v>
      </c>
      <c r="F33" s="30">
        <f>SUMPRODUCT((考核汇总!$A$4:$A$1185=质量日常跟踪表!B33)*(考核汇总!$B$4:$B$1185=质量日常跟踪表!D33),考核汇总!$C$4:$C$1185)</f>
        <v>1</v>
      </c>
      <c r="G33" s="33">
        <f>G32+C32</f>
        <v>43345.208333333299</v>
      </c>
      <c r="H33" s="34" t="str">
        <f>IF($M33=H$2,MAX(H$4:H32)+1,"")</f>
        <v/>
      </c>
      <c r="I33" s="34" t="str">
        <f>IF($M33=I$2,MAX(I$4:I32)+1,"")</f>
        <v/>
      </c>
      <c r="J33" s="34" t="str">
        <f>IF($M33=J$2,MAX(J$4:J32)+1,"")</f>
        <v/>
      </c>
      <c r="K33" s="34" t="str">
        <f>IF($M33=K$2,MAX(K$4:K32)+1,"")</f>
        <v/>
      </c>
      <c r="L33" s="35"/>
      <c r="M33" s="35"/>
      <c r="N33" s="42"/>
      <c r="O33" s="42"/>
      <c r="P33" s="42"/>
      <c r="Q33" s="42"/>
      <c r="R33" s="42"/>
      <c r="S33" s="42"/>
      <c r="T33" s="42"/>
      <c r="U33" s="37" t="str">
        <f>IF(N33="","",(N33*5+O33*4+P33*2.5+Q33*1.5+R33*0.75+S33*0.325+T33*0.25)/100)</f>
        <v/>
      </c>
      <c r="V33" s="36"/>
      <c r="W33" s="38"/>
    </row>
    <row r="34">
      <c r="A34" s="29">
        <v>31</v>
      </c>
      <c r="B34" s="39">
        <f>IF(D34=D33,B33,IF(D34="夜班",B33+1,B33))</f>
        <v>43345</v>
      </c>
      <c r="C34" s="40">
        <f>C33</f>
        <v>0.041666666666666699</v>
      </c>
      <c r="D34" s="32" t="str">
        <f>IF(HOUR(G34)&lt;8,"夜班",IF(HOUR(G34)&lt;16,"白班",IF(HOUR(G34)&lt;24,"中班",0)))</f>
        <v>夜班</v>
      </c>
      <c r="E34" s="30" t="str">
        <f>IF(F34=1,"甲",IF(F34=2,"乙",IF(F34=3,"丙",IF(F34=4,"丁",""))))</f>
        <v>甲</v>
      </c>
      <c r="F34" s="30">
        <f>SUMPRODUCT((考核汇总!$A$4:$A$1185=质量日常跟踪表!B34)*(考核汇总!$B$4:$B$1185=质量日常跟踪表!D34),考核汇总!$C$4:$C$1185)</f>
        <v>1</v>
      </c>
      <c r="G34" s="33">
        <f>G33+C33</f>
        <v>43345.249999999898</v>
      </c>
      <c r="H34" s="34" t="str">
        <f>IF($M34=H$2,MAX(H$4:H33)+1,"")</f>
        <v/>
      </c>
      <c r="I34" s="34" t="str">
        <f>IF($M34=I$2,MAX(I$4:I33)+1,"")</f>
        <v/>
      </c>
      <c r="J34" s="34" t="str">
        <f>IF($M34=J$2,MAX(J$4:J33)+1,"")</f>
        <v/>
      </c>
      <c r="K34" s="34" t="str">
        <f>IF($M34=K$2,MAX(K$4:K33)+1,"")</f>
        <v/>
      </c>
      <c r="L34" s="35"/>
      <c r="M34" s="35"/>
      <c r="N34" s="42"/>
      <c r="O34" s="42"/>
      <c r="P34" s="42"/>
      <c r="Q34" s="42"/>
      <c r="R34" s="42"/>
      <c r="S34" s="42"/>
      <c r="T34" s="42"/>
      <c r="U34" s="37" t="str">
        <f>IF(N34="","",(N34*5+O34*4+P34*2.5+Q34*1.5+R34*0.75+S34*0.325+T34*0.25)/100)</f>
        <v/>
      </c>
      <c r="V34" s="36"/>
      <c r="W34" s="38"/>
    </row>
    <row r="35">
      <c r="A35" s="29">
        <v>32</v>
      </c>
      <c r="B35" s="39">
        <f>IF(D35=D34,B34,IF(D35="夜班",B34+1,B34))</f>
        <v>43345</v>
      </c>
      <c r="C35" s="40">
        <f>C34</f>
        <v>0.041666666666666699</v>
      </c>
      <c r="D35" s="32" t="str">
        <f>IF(HOUR(G35)&lt;8,"夜班",IF(HOUR(G35)&lt;16,"白班",IF(HOUR(G35)&lt;24,"中班",0)))</f>
        <v>夜班</v>
      </c>
      <c r="E35" s="30" t="str">
        <f>IF(F35=1,"甲",IF(F35=2,"乙",IF(F35=3,"丙",IF(F35=4,"丁",""))))</f>
        <v>甲</v>
      </c>
      <c r="F35" s="30">
        <f>SUMPRODUCT((考核汇总!$A$4:$A$1185=质量日常跟踪表!B35)*(考核汇总!$B$4:$B$1185=质量日常跟踪表!D35),考核汇总!$C$4:$C$1185)</f>
        <v>1</v>
      </c>
      <c r="G35" s="33">
        <f>G34+C34</f>
        <v>43345.291666666599</v>
      </c>
      <c r="H35" s="34" t="str">
        <f>IF($M35=H$2,MAX(H$4:H34)+1,"")</f>
        <v/>
      </c>
      <c r="I35" s="34" t="str">
        <f>IF($M35=I$2,MAX(I$4:I34)+1,"")</f>
        <v/>
      </c>
      <c r="J35" s="34" t="str">
        <f>IF($M35=J$2,MAX(J$4:J34)+1,"")</f>
        <v/>
      </c>
      <c r="K35" s="34" t="str">
        <f>IF($M35=K$2,MAX(K$4:K34)+1,"")</f>
        <v/>
      </c>
      <c r="L35" s="35"/>
      <c r="M35" s="35"/>
      <c r="N35" s="42"/>
      <c r="O35" s="42"/>
      <c r="P35" s="42"/>
      <c r="Q35" s="42"/>
      <c r="R35" s="42"/>
      <c r="S35" s="42"/>
      <c r="T35" s="42"/>
      <c r="U35" s="37" t="str">
        <f>IF(N35="","",(N35*5+O35*4+P35*2.5+Q35*1.5+R35*0.75+S35*0.325+T35*0.25)/100)</f>
        <v/>
      </c>
      <c r="V35" s="36"/>
      <c r="W35" s="38"/>
    </row>
    <row customHeight="1" r="36">
      <c r="A36" s="29">
        <v>33</v>
      </c>
      <c r="B36" s="39">
        <f>IF(D36=D35,B35,IF(D36="夜班",B35+1,B35))</f>
        <v>43345</v>
      </c>
      <c r="C36" s="40">
        <f>C35</f>
        <v>0.041666666666666699</v>
      </c>
      <c r="D36" s="32" t="str">
        <f>IF(HOUR(G36)&lt;8,"夜班",IF(HOUR(G36)&lt;16,"白班",IF(HOUR(G36)&lt;24,"中班",0)))</f>
        <v>白班</v>
      </c>
      <c r="E36" s="30" t="str">
        <f>IF(F36=1,"甲",IF(F36=2,"乙",IF(F36=3,"丙",IF(F36=4,"丁",""))))</f>
        <v>乙</v>
      </c>
      <c r="F36" s="30">
        <f>SUMPRODUCT((考核汇总!$A$4:$A$1185=质量日常跟踪表!B36)*(考核汇总!$B$4:$B$1185=质量日常跟踪表!D36),考核汇总!$C$4:$C$1185)</f>
        <v>2</v>
      </c>
      <c r="G36" s="33">
        <f>G35+C35</f>
        <v>43345.333333333299</v>
      </c>
      <c r="H36" s="34" t="str">
        <f>IF($M36=H$2,MAX(H$4:H35)+1,"")</f>
        <v/>
      </c>
      <c r="I36" s="34" t="str">
        <f>IF($M36=I$2,MAX(I$4:I35)+1,"")</f>
        <v/>
      </c>
      <c r="J36" s="34" t="str">
        <f>IF($M36=J$2,MAX(J$4:J35)+1,"")</f>
        <v/>
      </c>
      <c r="K36" s="34" t="str">
        <f>IF($M36=K$2,MAX(K$4:K35)+1,"")</f>
        <v/>
      </c>
      <c r="L36" s="35"/>
      <c r="M36" s="35"/>
      <c r="N36" s="43"/>
      <c r="O36" s="43"/>
      <c r="P36" s="43"/>
      <c r="Q36" s="43"/>
      <c r="R36" s="43"/>
      <c r="S36" s="43"/>
      <c r="T36" s="43"/>
      <c r="U36" s="37" t="str">
        <f>IF(N36="","",(N36*5+O36*4+P36*2.5+Q36*1.5+R36*0.75+S36*0.325+T36*0.25)/100)</f>
        <v/>
      </c>
      <c r="V36" s="36"/>
      <c r="W36" s="38"/>
    </row>
    <row r="37">
      <c r="A37" s="29">
        <v>34</v>
      </c>
      <c r="B37" s="39">
        <f>IF(D37=D36,B36,IF(D37="夜班",B36+1,B36))</f>
        <v>43345</v>
      </c>
      <c r="C37" s="40">
        <f>C36</f>
        <v>0.041666666666666699</v>
      </c>
      <c r="D37" s="32" t="str">
        <f>IF(HOUR(G37)&lt;8,"夜班",IF(HOUR(G37)&lt;16,"白班",IF(HOUR(G37)&lt;24,"中班",0)))</f>
        <v>白班</v>
      </c>
      <c r="E37" s="30" t="str">
        <f>IF(F37=1,"甲",IF(F37=2,"乙",IF(F37=3,"丙",IF(F37=4,"丁",""))))</f>
        <v>乙</v>
      </c>
      <c r="F37" s="30">
        <f>SUMPRODUCT((考核汇总!$A$4:$A$1185=质量日常跟踪表!B37)*(考核汇总!$B$4:$B$1185=质量日常跟踪表!D37),考核汇总!$C$4:$C$1185)</f>
        <v>2</v>
      </c>
      <c r="G37" s="33">
        <f>G36+C36</f>
        <v>43345.374999999898</v>
      </c>
      <c r="H37" s="34" t="str">
        <f>IF($M37=H$2,MAX(H$4:H36)+1,"")</f>
        <v/>
      </c>
      <c r="I37" s="34" t="str">
        <f>IF($M37=I$2,MAX(I$4:I36)+1,"")</f>
        <v/>
      </c>
      <c r="J37" s="34" t="str">
        <f>IF($M37=J$2,MAX(J$4:J36)+1,"")</f>
        <v/>
      </c>
      <c r="K37" s="34" t="str">
        <f>IF($M37=K$2,MAX(K$4:K36)+1,"")</f>
        <v/>
      </c>
      <c r="L37" s="35"/>
      <c r="M37" s="35"/>
      <c r="N37" s="42"/>
      <c r="O37" s="42"/>
      <c r="P37" s="42"/>
      <c r="Q37" s="42"/>
      <c r="R37" s="42"/>
      <c r="S37" s="42"/>
      <c r="T37" s="42"/>
      <c r="U37" s="37" t="str">
        <f>IF(N37="","",(N37*5+O37*4+P37*2.5+Q37*1.5+R37*0.75+S37*0.325+T37*0.25)/100)</f>
        <v/>
      </c>
      <c r="V37" s="36"/>
      <c r="W37" s="38"/>
    </row>
    <row r="38">
      <c r="A38" s="29">
        <v>35</v>
      </c>
      <c r="B38" s="39">
        <f>IF(D38=D37,B37,IF(D38="夜班",B37+1,B37))</f>
        <v>43345</v>
      </c>
      <c r="C38" s="40">
        <f>C37</f>
        <v>0.041666666666666699</v>
      </c>
      <c r="D38" s="32" t="str">
        <f>IF(HOUR(G38)&lt;8,"夜班",IF(HOUR(G38)&lt;16,"白班",IF(HOUR(G38)&lt;24,"中班",0)))</f>
        <v>白班</v>
      </c>
      <c r="E38" s="30" t="str">
        <f>IF(F38=1,"甲",IF(F38=2,"乙",IF(F38=3,"丙",IF(F38=4,"丁",""))))</f>
        <v>乙</v>
      </c>
      <c r="F38" s="30">
        <f>SUMPRODUCT((考核汇总!$A$4:$A$1185=质量日常跟踪表!B38)*(考核汇总!$B$4:$B$1185=质量日常跟踪表!D38),考核汇总!$C$4:$C$1185)</f>
        <v>2</v>
      </c>
      <c r="G38" s="33">
        <f>G37+C37</f>
        <v>43345.416666666599</v>
      </c>
      <c r="H38" s="34" t="str">
        <f>IF($M38=H$2,MAX(H$4:H37)+1,"")</f>
        <v/>
      </c>
      <c r="I38" s="34" t="str">
        <f>IF($M38=I$2,MAX(I$4:I37)+1,"")</f>
        <v/>
      </c>
      <c r="J38" s="34" t="str">
        <f>IF($M38=J$2,MAX(J$4:J37)+1,"")</f>
        <v/>
      </c>
      <c r="K38" s="34" t="str">
        <f>IF($M38=K$2,MAX(K$4:K37)+1,"")</f>
        <v/>
      </c>
      <c r="L38" s="35"/>
      <c r="M38" s="35"/>
      <c r="N38" s="42"/>
      <c r="O38" s="42"/>
      <c r="P38" s="42"/>
      <c r="Q38" s="42"/>
      <c r="R38" s="42"/>
      <c r="S38" s="42"/>
      <c r="T38" s="42"/>
      <c r="U38" s="37" t="str">
        <f>IF(N38="","",(N38*5+O38*4+P38*2.5+Q38*1.5+R38*0.75+S38*0.325+T38*0.25)/100)</f>
        <v/>
      </c>
      <c r="V38" s="36"/>
      <c r="W38" s="38"/>
    </row>
    <row r="39">
      <c r="A39" s="29">
        <v>36</v>
      </c>
      <c r="B39" s="39">
        <f>IF(D39=D38,B38,IF(D39="夜班",B38+1,B38))</f>
        <v>43345</v>
      </c>
      <c r="C39" s="40">
        <f>C38</f>
        <v>0.041666666666666699</v>
      </c>
      <c r="D39" s="32" t="str">
        <f>IF(HOUR(G39)&lt;8,"夜班",IF(HOUR(G39)&lt;16,"白班",IF(HOUR(G39)&lt;24,"中班",0)))</f>
        <v>白班</v>
      </c>
      <c r="E39" s="30" t="str">
        <f>IF(F39=1,"甲",IF(F39=2,"乙",IF(F39=3,"丙",IF(F39=4,"丁",""))))</f>
        <v>乙</v>
      </c>
      <c r="F39" s="30">
        <f>SUMPRODUCT((考核汇总!$A$4:$A$1185=质量日常跟踪表!B39)*(考核汇总!$B$4:$B$1185=质量日常跟踪表!D39),考核汇总!$C$4:$C$1185)</f>
        <v>2</v>
      </c>
      <c r="G39" s="33">
        <f>G38+C38</f>
        <v>43345.458333333198</v>
      </c>
      <c r="H39" s="34" t="str">
        <f>IF($M39=H$2,MAX(H$4:H38)+1,"")</f>
        <v/>
      </c>
      <c r="I39" s="34" t="str">
        <f>IF($M39=I$2,MAX(I$4:I38)+1,"")</f>
        <v/>
      </c>
      <c r="J39" s="34" t="str">
        <f>IF($M39=J$2,MAX(J$4:J38)+1,"")</f>
        <v/>
      </c>
      <c r="K39" s="34" t="str">
        <f>IF($M39=K$2,MAX(K$4:K38)+1,"")</f>
        <v/>
      </c>
      <c r="L39" s="35"/>
      <c r="M39" s="35"/>
      <c r="N39" s="42"/>
      <c r="O39" s="42"/>
      <c r="P39" s="42"/>
      <c r="Q39" s="42"/>
      <c r="R39" s="42"/>
      <c r="S39" s="42"/>
      <c r="T39" s="42"/>
      <c r="U39" s="37" t="str">
        <f>IF(N39="","",(N39*5+O39*4+P39*2.5+Q39*1.5+R39*0.75+S39*0.325+T39*0.25)/100)</f>
        <v/>
      </c>
      <c r="V39" s="36"/>
      <c r="W39" s="38"/>
    </row>
    <row r="40">
      <c r="A40" s="29">
        <v>37</v>
      </c>
      <c r="B40" s="39">
        <f>IF(D40=D39,B39,IF(D40="夜班",B39+1,B39))</f>
        <v>43345</v>
      </c>
      <c r="C40" s="40">
        <f>C39</f>
        <v>0.041666666666666699</v>
      </c>
      <c r="D40" s="32" t="str">
        <f>IF(HOUR(G40)&lt;8,"夜班",IF(HOUR(G40)&lt;16,"白班",IF(HOUR(G40)&lt;24,"中班",0)))</f>
        <v>白班</v>
      </c>
      <c r="E40" s="30" t="str">
        <f>IF(F40=1,"甲",IF(F40=2,"乙",IF(F40=3,"丙",IF(F40=4,"丁",""))))</f>
        <v>乙</v>
      </c>
      <c r="F40" s="30">
        <f>SUMPRODUCT((考核汇总!$A$4:$A$1185=质量日常跟踪表!B40)*(考核汇总!$B$4:$B$1185=质量日常跟踪表!D40),考核汇总!$C$4:$C$1185)</f>
        <v>2</v>
      </c>
      <c r="G40" s="33">
        <f>G39+C39</f>
        <v>43345.499999999898</v>
      </c>
      <c r="H40" s="34" t="str">
        <f>IF($M40=H$2,MAX(H$4:H39)+1,"")</f>
        <v/>
      </c>
      <c r="I40" s="34" t="str">
        <f>IF($M40=I$2,MAX(I$4:I39)+1,"")</f>
        <v/>
      </c>
      <c r="J40" s="34" t="str">
        <f>IF($M40=J$2,MAX(J$4:J39)+1,"")</f>
        <v/>
      </c>
      <c r="K40" s="34" t="str">
        <f>IF($M40=K$2,MAX(K$4:K39)+1,"")</f>
        <v/>
      </c>
      <c r="L40" s="35"/>
      <c r="M40" s="35"/>
      <c r="N40" s="42"/>
      <c r="O40" s="42"/>
      <c r="P40" s="42"/>
      <c r="Q40" s="42"/>
      <c r="R40" s="42"/>
      <c r="S40" s="42"/>
      <c r="T40" s="42"/>
      <c r="U40" s="37" t="str">
        <f>IF(N40="","",(N40*5+O40*4+P40*2.5+Q40*1.5+R40*0.75+S40*0.325+T40*0.25)/100)</f>
        <v/>
      </c>
      <c r="V40" s="36"/>
      <c r="W40" s="38"/>
    </row>
    <row r="41">
      <c r="A41" s="29">
        <v>38</v>
      </c>
      <c r="B41" s="39">
        <f>IF(D41=D40,B40,IF(D41="夜班",B40+1,B40))</f>
        <v>43345</v>
      </c>
      <c r="C41" s="40">
        <f>C40</f>
        <v>0.041666666666666699</v>
      </c>
      <c r="D41" s="32" t="str">
        <f>IF(HOUR(G41)&lt;8,"夜班",IF(HOUR(G41)&lt;16,"白班",IF(HOUR(G41)&lt;24,"中班",0)))</f>
        <v>白班</v>
      </c>
      <c r="E41" s="30" t="str">
        <f>IF(F41=1,"甲",IF(F41=2,"乙",IF(F41=3,"丙",IF(F41=4,"丁",""))))</f>
        <v>乙</v>
      </c>
      <c r="F41" s="30">
        <f>SUMPRODUCT((考核汇总!$A$4:$A$1185=质量日常跟踪表!B41)*(考核汇总!$B$4:$B$1185=质量日常跟踪表!D41),考核汇总!$C$4:$C$1185)</f>
        <v>2</v>
      </c>
      <c r="G41" s="33">
        <f>G40+C40</f>
        <v>43345.541666666599</v>
      </c>
      <c r="H41" s="34" t="str">
        <f>IF($M41=H$2,MAX(H$4:H40)+1,"")</f>
        <v/>
      </c>
      <c r="I41" s="34" t="str">
        <f>IF($M41=I$2,MAX(I$4:I40)+1,"")</f>
        <v/>
      </c>
      <c r="J41" s="34" t="str">
        <f>IF($M41=J$2,MAX(J$4:J40)+1,"")</f>
        <v/>
      </c>
      <c r="K41" s="34" t="str">
        <f>IF($M41=K$2,MAX(K$4:K40)+1,"")</f>
        <v/>
      </c>
      <c r="L41" s="35"/>
      <c r="M41" s="35"/>
      <c r="N41" s="42"/>
      <c r="O41" s="42"/>
      <c r="P41" s="42"/>
      <c r="Q41" s="42"/>
      <c r="R41" s="42"/>
      <c r="S41" s="42"/>
      <c r="T41" s="42"/>
      <c r="U41" s="37" t="str">
        <f>IF(N41="","",(N41*5+O41*4+P41*2.5+Q41*1.5+R41*0.75+S41*0.325+T41*0.25)/100)</f>
        <v/>
      </c>
      <c r="V41" s="36"/>
      <c r="W41" s="38"/>
    </row>
    <row r="42">
      <c r="A42" s="29">
        <v>39</v>
      </c>
      <c r="B42" s="39">
        <f>IF(D42=D41,B41,IF(D42="夜班",B41+1,B41))</f>
        <v>43345</v>
      </c>
      <c r="C42" s="40">
        <f>C41</f>
        <v>0.041666666666666699</v>
      </c>
      <c r="D42" s="32" t="str">
        <f>IF(HOUR(G42)&lt;8,"夜班",IF(HOUR(G42)&lt;16,"白班",IF(HOUR(G42)&lt;24,"中班",0)))</f>
        <v>白班</v>
      </c>
      <c r="E42" s="30" t="str">
        <f>IF(F42=1,"甲",IF(F42=2,"乙",IF(F42=3,"丙",IF(F42=4,"丁",""))))</f>
        <v>乙</v>
      </c>
      <c r="F42" s="30">
        <f>SUMPRODUCT((考核汇总!$A$4:$A$1185=质量日常跟踪表!B42)*(考核汇总!$B$4:$B$1185=质量日常跟踪表!D42),考核汇总!$C$4:$C$1185)</f>
        <v>2</v>
      </c>
      <c r="G42" s="33">
        <f>G41+C41</f>
        <v>43345.583333333198</v>
      </c>
      <c r="H42" s="34" t="str">
        <f>IF($M42=H$2,MAX(H$4:H41)+1,"")</f>
        <v/>
      </c>
      <c r="I42" s="34" t="str">
        <f>IF($M42=I$2,MAX(I$4:I41)+1,"")</f>
        <v/>
      </c>
      <c r="J42" s="34" t="str">
        <f>IF($M42=J$2,MAX(J$4:J41)+1,"")</f>
        <v/>
      </c>
      <c r="K42" s="34" t="str">
        <f>IF($M42=K$2,MAX(K$4:K41)+1,"")</f>
        <v/>
      </c>
      <c r="L42" s="35"/>
      <c r="M42" s="35"/>
      <c r="N42" s="42"/>
      <c r="O42" s="42"/>
      <c r="P42" s="42"/>
      <c r="Q42" s="42"/>
      <c r="R42" s="42"/>
      <c r="S42" s="42"/>
      <c r="T42" s="42"/>
      <c r="U42" s="37" t="str">
        <f>IF(N42="","",(N42*5+O42*4+P42*2.5+Q42*1.5+R42*0.75+S42*0.325+T42*0.25)/100)</f>
        <v/>
      </c>
      <c r="V42" s="36"/>
      <c r="W42" s="38"/>
    </row>
    <row r="43">
      <c r="A43" s="29">
        <v>40</v>
      </c>
      <c r="B43" s="39">
        <f>IF(D43=D42,B42,IF(D43="夜班",B42+1,B42))</f>
        <v>43345</v>
      </c>
      <c r="C43" s="40">
        <f>C42</f>
        <v>0.041666666666666699</v>
      </c>
      <c r="D43" s="32" t="str">
        <f>IF(HOUR(G43)&lt;8,"夜班",IF(HOUR(G43)&lt;16,"白班",IF(HOUR(G43)&lt;24,"中班",0)))</f>
        <v>白班</v>
      </c>
      <c r="E43" s="30" t="str">
        <f>IF(F43=1,"甲",IF(F43=2,"乙",IF(F43=3,"丙",IF(F43=4,"丁",""))))</f>
        <v>乙</v>
      </c>
      <c r="F43" s="30">
        <f>SUMPRODUCT((考核汇总!$A$4:$A$1185=质量日常跟踪表!B43)*(考核汇总!$B$4:$B$1185=质量日常跟踪表!D43),考核汇总!$C$4:$C$1185)</f>
        <v>2</v>
      </c>
      <c r="G43" s="33">
        <f>G42+C42</f>
        <v>43345.624999999898</v>
      </c>
      <c r="H43" s="34" t="str">
        <f>IF($M43=H$2,MAX(H$4:H42)+1,"")</f>
        <v/>
      </c>
      <c r="I43" s="34" t="str">
        <f>IF($M43=I$2,MAX(I$4:I42)+1,"")</f>
        <v/>
      </c>
      <c r="J43" s="34" t="str">
        <f>IF($M43=J$2,MAX(J$4:J42)+1,"")</f>
        <v/>
      </c>
      <c r="K43" s="34" t="str">
        <f>IF($M43=K$2,MAX(K$4:K42)+1,"")</f>
        <v/>
      </c>
      <c r="L43" s="35"/>
      <c r="M43" s="35"/>
      <c r="N43" s="42"/>
      <c r="O43" s="42"/>
      <c r="P43" s="42"/>
      <c r="Q43" s="42"/>
      <c r="R43" s="42"/>
      <c r="S43" s="42"/>
      <c r="T43" s="42"/>
      <c r="U43" s="37" t="str">
        <f>IF(N43="","",(N43*5+O43*4+P43*2.5+Q43*1.5+R43*0.75+S43*0.325+T43*0.25)/100)</f>
        <v/>
      </c>
      <c r="V43" s="36"/>
      <c r="W43" s="38"/>
    </row>
    <row r="44">
      <c r="A44" s="29">
        <v>41</v>
      </c>
      <c r="B44" s="39">
        <f>IF(D44=D43,B43,IF(D44="夜班",B43+1,B43))</f>
        <v>43345</v>
      </c>
      <c r="C44" s="40">
        <f>C43</f>
        <v>0.041666666666666699</v>
      </c>
      <c r="D44" s="32" t="str">
        <f>IF(HOUR(G44)&lt;8,"夜班",IF(HOUR(G44)&lt;16,"白班",IF(HOUR(G44)&lt;24,"中班",0)))</f>
        <v>中班</v>
      </c>
      <c r="E44" s="30" t="str">
        <f>IF(F44=1,"甲",IF(F44=2,"乙",IF(F44=3,"丙",IF(F44=4,"丁",""))))</f>
        <v>丙</v>
      </c>
      <c r="F44" s="30">
        <f>SUMPRODUCT((考核汇总!$A$4:$A$1185=质量日常跟踪表!B44)*(考核汇总!$B$4:$B$1185=质量日常跟踪表!D44),考核汇总!$C$4:$C$1185)</f>
        <v>3</v>
      </c>
      <c r="G44" s="33">
        <f>G43+C43</f>
        <v>43345.666666666599</v>
      </c>
      <c r="H44" s="34" t="str">
        <f>IF($M44=H$2,MAX(H$4:H43)+1,"")</f>
        <v/>
      </c>
      <c r="I44" s="34" t="str">
        <f>IF($M44=I$2,MAX(I$4:I43)+1,"")</f>
        <v/>
      </c>
      <c r="J44" s="34" t="str">
        <f>IF($M44=J$2,MAX(J$4:J43)+1,"")</f>
        <v/>
      </c>
      <c r="K44" s="34" t="str">
        <f>IF($M44=K$2,MAX(K$4:K43)+1,"")</f>
        <v/>
      </c>
      <c r="L44" s="35"/>
      <c r="M44" s="35"/>
      <c r="N44" s="42"/>
      <c r="O44" s="42"/>
      <c r="P44" s="42"/>
      <c r="Q44" s="42"/>
      <c r="R44" s="42"/>
      <c r="S44" s="42"/>
      <c r="T44" s="42"/>
      <c r="U44" s="37" t="str">
        <f>IF(N44="","",(N44*5+O44*4+P44*2.5+Q44*1.5+R44*0.75+S44*0.325+T44*0.25)/100)</f>
        <v/>
      </c>
      <c r="V44" s="36"/>
      <c r="W44" s="38"/>
    </row>
    <row r="45">
      <c r="A45" s="29">
        <v>42</v>
      </c>
      <c r="B45" s="39">
        <f>IF(D45=D44,B44,IF(D45="夜班",B44+1,B44))</f>
        <v>43345</v>
      </c>
      <c r="C45" s="40">
        <f>C44</f>
        <v>0.041666666666666699</v>
      </c>
      <c r="D45" s="32" t="str">
        <f>IF(HOUR(G45)&lt;8,"夜班",IF(HOUR(G45)&lt;16,"白班",IF(HOUR(G45)&lt;24,"中班",0)))</f>
        <v>中班</v>
      </c>
      <c r="E45" s="30" t="str">
        <f>IF(F45=1,"甲",IF(F45=2,"乙",IF(F45=3,"丙",IF(F45=4,"丁",""))))</f>
        <v>丙</v>
      </c>
      <c r="F45" s="30">
        <f>SUMPRODUCT((考核汇总!$A$4:$A$1185=质量日常跟踪表!B45)*(考核汇总!$B$4:$B$1185=质量日常跟踪表!D45),考核汇总!$C$4:$C$1185)</f>
        <v>3</v>
      </c>
      <c r="G45" s="33">
        <f>G44+C44</f>
        <v>43345.708333333198</v>
      </c>
      <c r="H45" s="34" t="str">
        <f>IF($M45=H$2,MAX(H$4:H44)+1,"")</f>
        <v/>
      </c>
      <c r="I45" s="34" t="str">
        <f>IF($M45=I$2,MAX(I$4:I44)+1,"")</f>
        <v/>
      </c>
      <c r="J45" s="34" t="str">
        <f>IF($M45=J$2,MAX(J$4:J44)+1,"")</f>
        <v/>
      </c>
      <c r="K45" s="34" t="str">
        <f>IF($M45=K$2,MAX(K$4:K44)+1,"")</f>
        <v/>
      </c>
      <c r="L45" s="35"/>
      <c r="M45" s="35"/>
      <c r="N45" s="42"/>
      <c r="O45" s="42"/>
      <c r="P45" s="42"/>
      <c r="Q45" s="42"/>
      <c r="R45" s="42"/>
      <c r="S45" s="42"/>
      <c r="T45" s="42"/>
      <c r="U45" s="37" t="str">
        <f>IF(N45="","",(N45*5+O45*4+P45*2.5+Q45*1.5+R45*0.75+S45*0.325+T45*0.25)/100)</f>
        <v/>
      </c>
      <c r="V45" s="36"/>
      <c r="W45" s="38"/>
    </row>
    <row r="46">
      <c r="A46" s="29">
        <v>43</v>
      </c>
      <c r="B46" s="39">
        <f>IF(D46=D45,B45,IF(D46="夜班",B45+1,B45))</f>
        <v>43345</v>
      </c>
      <c r="C46" s="40">
        <f>C45</f>
        <v>0.041666666666666699</v>
      </c>
      <c r="D46" s="32" t="str">
        <f>IF(HOUR(G46)&lt;8,"夜班",IF(HOUR(G46)&lt;16,"白班",IF(HOUR(G46)&lt;24,"中班",0)))</f>
        <v>中班</v>
      </c>
      <c r="E46" s="30" t="str">
        <f>IF(F46=1,"甲",IF(F46=2,"乙",IF(F46=3,"丙",IF(F46=4,"丁",""))))</f>
        <v>丙</v>
      </c>
      <c r="F46" s="30">
        <f>SUMPRODUCT((考核汇总!$A$4:$A$1185=质量日常跟踪表!B46)*(考核汇总!$B$4:$B$1185=质量日常跟踪表!D46),考核汇总!$C$4:$C$1185)</f>
        <v>3</v>
      </c>
      <c r="G46" s="33">
        <f>G45+C45</f>
        <v>43345.749999999898</v>
      </c>
      <c r="H46" s="34" t="str">
        <f>IF($M46=H$2,MAX(H$4:H45)+1,"")</f>
        <v/>
      </c>
      <c r="I46" s="34" t="str">
        <f>IF($M46=I$2,MAX(I$4:I45)+1,"")</f>
        <v/>
      </c>
      <c r="J46" s="34" t="str">
        <f>IF($M46=J$2,MAX(J$4:J45)+1,"")</f>
        <v/>
      </c>
      <c r="K46" s="34" t="str">
        <f>IF($M46=K$2,MAX(K$4:K45)+1,"")</f>
        <v/>
      </c>
      <c r="L46" s="35"/>
      <c r="M46" s="35"/>
      <c r="N46" s="42"/>
      <c r="O46" s="42"/>
      <c r="P46" s="42"/>
      <c r="Q46" s="42"/>
      <c r="R46" s="42"/>
      <c r="S46" s="42"/>
      <c r="T46" s="42"/>
      <c r="U46" s="37" t="str">
        <f>IF(N46="","",(N46*5+O46*4+P46*2.5+Q46*1.5+R46*0.75+S46*0.325+T46*0.25)/100)</f>
        <v/>
      </c>
      <c r="V46" s="36"/>
      <c r="W46" s="38"/>
    </row>
    <row r="47">
      <c r="A47" s="29">
        <v>44</v>
      </c>
      <c r="B47" s="39">
        <f>IF(D47=D46,B46,IF(D47="夜班",B46+1,B46))</f>
        <v>43345</v>
      </c>
      <c r="C47" s="40">
        <f>C46</f>
        <v>0.041666666666666699</v>
      </c>
      <c r="D47" s="32" t="str">
        <f>IF(HOUR(G47)&lt;8,"夜班",IF(HOUR(G47)&lt;16,"白班",IF(HOUR(G47)&lt;24,"中班",0)))</f>
        <v>中班</v>
      </c>
      <c r="E47" s="30" t="str">
        <f>IF(F47=1,"甲",IF(F47=2,"乙",IF(F47=3,"丙",IF(F47=4,"丁",""))))</f>
        <v>丙</v>
      </c>
      <c r="F47" s="30">
        <f>SUMPRODUCT((考核汇总!$A$4:$A$1185=质量日常跟踪表!B47)*(考核汇总!$B$4:$B$1185=质量日常跟踪表!D47),考核汇总!$C$4:$C$1185)</f>
        <v>3</v>
      </c>
      <c r="G47" s="33">
        <f>G46+C46</f>
        <v>43345.791666666599</v>
      </c>
      <c r="H47" s="34" t="str">
        <f>IF($M47=H$2,MAX(H$4:H46)+1,"")</f>
        <v/>
      </c>
      <c r="I47" s="34" t="str">
        <f>IF($M47=I$2,MAX(I$4:I46)+1,"")</f>
        <v/>
      </c>
      <c r="J47" s="34" t="str">
        <f>IF($M47=J$2,MAX(J$4:J46)+1,"")</f>
        <v/>
      </c>
      <c r="K47" s="34" t="str">
        <f>IF($M47=K$2,MAX(K$4:K46)+1,"")</f>
        <v/>
      </c>
      <c r="L47" s="35"/>
      <c r="M47" s="35"/>
      <c r="N47" s="42"/>
      <c r="O47" s="42"/>
      <c r="P47" s="42"/>
      <c r="Q47" s="42"/>
      <c r="R47" s="42"/>
      <c r="S47" s="42"/>
      <c r="T47" s="42"/>
      <c r="U47" s="37" t="str">
        <f>IF(N47="","",(N47*5+O47*4+P47*2.5+Q47*1.5+R47*0.75+S47*0.325+T47*0.25)/100)</f>
        <v/>
      </c>
      <c r="V47" s="36"/>
      <c r="W47" s="38"/>
    </row>
    <row r="48">
      <c r="A48" s="29">
        <v>45</v>
      </c>
      <c r="B48" s="39">
        <f>IF(D48=D47,B47,IF(D48="夜班",B47+1,B47))</f>
        <v>43345</v>
      </c>
      <c r="C48" s="40">
        <f>C47</f>
        <v>0.041666666666666699</v>
      </c>
      <c r="D48" s="32" t="str">
        <f>IF(HOUR(G48)&lt;8,"夜班",IF(HOUR(G48)&lt;16,"白班",IF(HOUR(G48)&lt;24,"中班",0)))</f>
        <v>中班</v>
      </c>
      <c r="E48" s="30" t="str">
        <f>IF(F48=1,"甲",IF(F48=2,"乙",IF(F48=3,"丙",IF(F48=4,"丁",""))))</f>
        <v>丙</v>
      </c>
      <c r="F48" s="30">
        <f>SUMPRODUCT((考核汇总!$A$4:$A$1185=质量日常跟踪表!B48)*(考核汇总!$B$4:$B$1185=质量日常跟踪表!D48),考核汇总!$C$4:$C$1185)</f>
        <v>3</v>
      </c>
      <c r="G48" s="33">
        <f>G47+C47</f>
        <v>43345.833333333198</v>
      </c>
      <c r="H48" s="34" t="str">
        <f>IF($M48=H$2,MAX(H$4:H47)+1,"")</f>
        <v/>
      </c>
      <c r="I48" s="34" t="str">
        <f>IF($M48=I$2,MAX(I$4:I47)+1,"")</f>
        <v/>
      </c>
      <c r="J48" s="34" t="str">
        <f>IF($M48=J$2,MAX(J$4:J47)+1,"")</f>
        <v/>
      </c>
      <c r="K48" s="34" t="str">
        <f>IF($M48=K$2,MAX(K$4:K47)+1,"")</f>
        <v/>
      </c>
      <c r="L48" s="35"/>
      <c r="M48" s="35"/>
      <c r="N48" s="42"/>
      <c r="O48" s="42"/>
      <c r="P48" s="42"/>
      <c r="Q48" s="42"/>
      <c r="R48" s="42"/>
      <c r="S48" s="42"/>
      <c r="T48" s="42"/>
      <c r="U48" s="37" t="str">
        <f>IF(N48="","",(N48*5+O48*4+P48*2.5+Q48*1.5+R48*0.75+S48*0.325+T48*0.25)/100)</f>
        <v/>
      </c>
      <c r="V48" s="36"/>
      <c r="W48" s="38"/>
    </row>
    <row r="49">
      <c r="A49" s="29">
        <v>46</v>
      </c>
      <c r="B49" s="39">
        <f>IF(D49=D48,B48,IF(D49="夜班",B48+1,B48))</f>
        <v>43345</v>
      </c>
      <c r="C49" s="40">
        <f>C48</f>
        <v>0.041666666666666699</v>
      </c>
      <c r="D49" s="32" t="str">
        <f>IF(HOUR(G49)&lt;8,"夜班",IF(HOUR(G49)&lt;16,"白班",IF(HOUR(G49)&lt;24,"中班",0)))</f>
        <v>中班</v>
      </c>
      <c r="E49" s="30" t="str">
        <f>IF(F49=1,"甲",IF(F49=2,"乙",IF(F49=3,"丙",IF(F49=4,"丁",""))))</f>
        <v>丙</v>
      </c>
      <c r="F49" s="30">
        <f>SUMPRODUCT((考核汇总!$A$4:$A$1185=质量日常跟踪表!B49)*(考核汇总!$B$4:$B$1185=质量日常跟踪表!D49),考核汇总!$C$4:$C$1185)</f>
        <v>3</v>
      </c>
      <c r="G49" s="33">
        <f>G48+C48</f>
        <v>43345.874999999898</v>
      </c>
      <c r="H49" s="34" t="str">
        <f>IF($M49=H$2,MAX(H$4:H48)+1,"")</f>
        <v/>
      </c>
      <c r="I49" s="34" t="str">
        <f>IF($M49=I$2,MAX(I$4:I48)+1,"")</f>
        <v/>
      </c>
      <c r="J49" s="34" t="str">
        <f>IF($M49=J$2,MAX(J$4:J48)+1,"")</f>
        <v/>
      </c>
      <c r="K49" s="34" t="str">
        <f>IF($M49=K$2,MAX(K$4:K48)+1,"")</f>
        <v/>
      </c>
      <c r="L49" s="35"/>
      <c r="M49" s="35"/>
      <c r="N49" s="42"/>
      <c r="O49" s="42"/>
      <c r="P49" s="42"/>
      <c r="Q49" s="42"/>
      <c r="R49" s="42"/>
      <c r="S49" s="42"/>
      <c r="T49" s="42"/>
      <c r="U49" s="37" t="str">
        <f>IF(N49="","",(N49*5+O49*4+P49*2.5+Q49*1.5+R49*0.75+S49*0.325+T49*0.25)/100)</f>
        <v/>
      </c>
      <c r="V49" s="36"/>
      <c r="W49" s="38"/>
    </row>
    <row r="50">
      <c r="A50" s="29">
        <v>47</v>
      </c>
      <c r="B50" s="39">
        <f>IF(D50=D49,B49,IF(D50="夜班",B49+1,B49))</f>
        <v>43345</v>
      </c>
      <c r="C50" s="40">
        <f>C49</f>
        <v>0.041666666666666699</v>
      </c>
      <c r="D50" s="32" t="str">
        <f>IF(HOUR(G50)&lt;8,"夜班",IF(HOUR(G50)&lt;16,"白班",IF(HOUR(G50)&lt;24,"中班",0)))</f>
        <v>中班</v>
      </c>
      <c r="E50" s="30" t="str">
        <f>IF(F50=1,"甲",IF(F50=2,"乙",IF(F50=3,"丙",IF(F50=4,"丁",""))))</f>
        <v>丙</v>
      </c>
      <c r="F50" s="30">
        <f>SUMPRODUCT((考核汇总!$A$4:$A$1185=质量日常跟踪表!B50)*(考核汇总!$B$4:$B$1185=质量日常跟踪表!D50),考核汇总!$C$4:$C$1185)</f>
        <v>3</v>
      </c>
      <c r="G50" s="33">
        <f>G49+C49</f>
        <v>43345.916666666599</v>
      </c>
      <c r="H50" s="34" t="str">
        <f>IF($M50=H$2,MAX(H$4:H49)+1,"")</f>
        <v/>
      </c>
      <c r="I50" s="34" t="str">
        <f>IF($M50=I$2,MAX(I$4:I49)+1,"")</f>
        <v/>
      </c>
      <c r="J50" s="34" t="str">
        <f>IF($M50=J$2,MAX(J$4:J49)+1,"")</f>
        <v/>
      </c>
      <c r="K50" s="34" t="str">
        <f>IF($M50=K$2,MAX(K$4:K49)+1,"")</f>
        <v/>
      </c>
      <c r="L50" s="35"/>
      <c r="M50" s="35"/>
      <c r="N50" s="42"/>
      <c r="O50" s="42"/>
      <c r="P50" s="42"/>
      <c r="Q50" s="42"/>
      <c r="R50" s="42"/>
      <c r="S50" s="42"/>
      <c r="T50" s="42"/>
      <c r="U50" s="37" t="str">
        <f>IF(N50="","",(N50*5+O50*4+P50*2.5+Q50*1.5+R50*0.75+S50*0.325+T50*0.25)/100)</f>
        <v/>
      </c>
      <c r="V50" s="36"/>
      <c r="W50" s="38"/>
    </row>
    <row r="51">
      <c r="A51" s="29">
        <v>48</v>
      </c>
      <c r="B51" s="39">
        <f>IF(D51=D50,B50,IF(D51="夜班",B50+1,B50))</f>
        <v>43345</v>
      </c>
      <c r="C51" s="40">
        <f>C50</f>
        <v>0.041666666666666699</v>
      </c>
      <c r="D51" s="32" t="str">
        <f>IF(HOUR(G51)&lt;8,"夜班",IF(HOUR(G51)&lt;16,"白班",IF(HOUR(G51)&lt;24,"中班",0)))</f>
        <v>中班</v>
      </c>
      <c r="E51" s="30" t="str">
        <f>IF(F51=1,"甲",IF(F51=2,"乙",IF(F51=3,"丙",IF(F51=4,"丁",""))))</f>
        <v>丙</v>
      </c>
      <c r="F51" s="30">
        <f>SUMPRODUCT((考核汇总!$A$4:$A$1185=质量日常跟踪表!B51)*(考核汇总!$B$4:$B$1185=质量日常跟踪表!D51),考核汇总!$C$4:$C$1185)</f>
        <v>3</v>
      </c>
      <c r="G51" s="33">
        <f>G50+C50</f>
        <v>43345.958333333198</v>
      </c>
      <c r="H51" s="34" t="str">
        <f>IF($M51=H$2,MAX(H$4:H50)+1,"")</f>
        <v/>
      </c>
      <c r="I51" s="34" t="str">
        <f>IF($M51=I$2,MAX(I$4:I50)+1,"")</f>
        <v/>
      </c>
      <c r="J51" s="34" t="str">
        <f>IF($M51=J$2,MAX(J$4:J50)+1,"")</f>
        <v/>
      </c>
      <c r="K51" s="34" t="str">
        <f>IF($M51=K$2,MAX(K$4:K50)+1,"")</f>
        <v/>
      </c>
      <c r="L51" s="35"/>
      <c r="M51" s="35"/>
      <c r="N51" s="42"/>
      <c r="O51" s="42"/>
      <c r="P51" s="42"/>
      <c r="Q51" s="42"/>
      <c r="R51" s="42"/>
      <c r="S51" s="42"/>
      <c r="T51" s="42"/>
      <c r="U51" s="37" t="str">
        <f>IF(N51="","",(N51*5+O51*4+P51*2.5+Q51*1.5+R51*0.75+S51*0.325+T51*0.25)/100)</f>
        <v/>
      </c>
      <c r="V51" s="36"/>
      <c r="W51" s="38"/>
    </row>
    <row r="52">
      <c r="A52" s="29">
        <v>49</v>
      </c>
      <c r="B52" s="39">
        <f>IF(D52=D51,B51,IF(D52="夜班",B51+1,B51))</f>
        <v>43346</v>
      </c>
      <c r="C52" s="40">
        <f>C51</f>
        <v>0.041666666666666699</v>
      </c>
      <c r="D52" s="32" t="str">
        <f>IF(HOUR(G52)&lt;8,"夜班",IF(HOUR(G52)&lt;16,"白班",IF(HOUR(G52)&lt;24,"中班",0)))</f>
        <v>夜班</v>
      </c>
      <c r="E52" s="30" t="str">
        <f>IF(F52=1,"甲",IF(F52=2,"乙",IF(F52=3,"丙",IF(F52=4,"丁",""))))</f>
        <v>甲</v>
      </c>
      <c r="F52" s="30">
        <f>SUMPRODUCT((考核汇总!$A$4:$A$1185=质量日常跟踪表!B52)*(考核汇总!$B$4:$B$1185=质量日常跟踪表!D52),考核汇总!$C$4:$C$1185)</f>
        <v>1</v>
      </c>
      <c r="G52" s="33">
        <f>G51+C51</f>
        <v>43345.999999999898</v>
      </c>
      <c r="H52" s="34">
        <f>IF($M52=H$2,MAX(H$4:H51)+1,"")</f>
        <v>3</v>
      </c>
      <c r="I52" s="34" t="str">
        <f>IF($M52=I$2,MAX(I$4:I51)+1,"")</f>
        <v/>
      </c>
      <c r="J52" s="34" t="str">
        <f>IF($M52=J$2,MAX(J$4:J51)+1,"")</f>
        <v/>
      </c>
      <c r="K52" s="34" t="str">
        <f>IF($M52=K$2,MAX(K$4:K51)+1,"")</f>
        <v/>
      </c>
      <c r="L52" s="35">
        <v>0.35416666666666702</v>
      </c>
      <c r="M52" s="35" t="s">
        <v>8</v>
      </c>
      <c r="N52" s="41">
        <v>9.0399999999999991</v>
      </c>
      <c r="O52" s="41">
        <v>18.850000000000001</v>
      </c>
      <c r="P52" s="41">
        <v>2.7599999999999998</v>
      </c>
      <c r="Q52" s="41">
        <v>18.190000000000001</v>
      </c>
      <c r="R52" s="41">
        <v>14</v>
      </c>
      <c r="S52" s="41">
        <v>21.609999999999999</v>
      </c>
      <c r="T52" s="41">
        <v>15.550000000000001</v>
      </c>
      <c r="U52" s="37">
        <f>IF(N52="","",(N52*5+O52*4+P52*2.5+Q52*1.5+R52*0.75+S52*0.325+T52*0.25)/100)</f>
        <v>1.7619575000000001</v>
      </c>
      <c r="V52" s="36">
        <v>9.3000000000000007</v>
      </c>
      <c r="W52" s="38" t="s">
        <v>35</v>
      </c>
    </row>
    <row r="53">
      <c r="A53" s="29">
        <v>50</v>
      </c>
      <c r="B53" s="39">
        <f>IF(D53=D52,B52,IF(D53="夜班",B52+1,B52))</f>
        <v>43346</v>
      </c>
      <c r="C53" s="40">
        <f>C52</f>
        <v>0.041666666666666699</v>
      </c>
      <c r="D53" s="32" t="str">
        <f>IF(HOUR(G53)&lt;8,"夜班",IF(HOUR(G53)&lt;16,"白班",IF(HOUR(G53)&lt;24,"中班",0)))</f>
        <v>夜班</v>
      </c>
      <c r="E53" s="30" t="str">
        <f>IF(F53=1,"甲",IF(F53=2,"乙",IF(F53=3,"丙",IF(F53=4,"丁",""))))</f>
        <v>甲</v>
      </c>
      <c r="F53" s="30">
        <f>SUMPRODUCT((考核汇总!$A$4:$A$1185=质量日常跟踪表!B53)*(考核汇总!$B$4:$B$1185=质量日常跟踪表!D53),考核汇总!$C$4:$C$1185)</f>
        <v>1</v>
      </c>
      <c r="G53" s="33">
        <f>G52+C52</f>
        <v>43346.041666666497</v>
      </c>
      <c r="H53" s="34" t="str">
        <f>IF($M53=H$2,MAX(H$4:H52)+1,"")</f>
        <v/>
      </c>
      <c r="I53" s="34">
        <f>IF($M53=I$2,MAX(I$4:I52)+1,"")</f>
        <v>3</v>
      </c>
      <c r="J53" s="34" t="str">
        <f>IF($M53=J$2,MAX(J$4:J52)+1,"")</f>
        <v/>
      </c>
      <c r="K53" s="34" t="str">
        <f>IF($M53=K$2,MAX(K$4:K52)+1,"")</f>
        <v/>
      </c>
      <c r="L53" s="35">
        <v>0.35416666666666702</v>
      </c>
      <c r="M53" s="35" t="s">
        <v>9</v>
      </c>
      <c r="N53" s="41">
        <v>9.3800000000000008</v>
      </c>
      <c r="O53" s="41">
        <v>19.609999999999999</v>
      </c>
      <c r="P53" s="41">
        <v>2.3999999999999999</v>
      </c>
      <c r="Q53" s="41">
        <v>18.350000000000001</v>
      </c>
      <c r="R53" s="41">
        <v>14.18</v>
      </c>
      <c r="S53" s="41">
        <v>18.559999999999999</v>
      </c>
      <c r="T53" s="41">
        <v>17.52</v>
      </c>
      <c r="U53" s="37">
        <f>IF(N53="","",(N53*5+O53*4+P53*2.5+Q53*1.5+R53*0.75+S53*0.325+T53*0.25)/100)</f>
        <v>1.7991200000000001</v>
      </c>
      <c r="V53" s="36">
        <v>4.0999999999999996</v>
      </c>
      <c r="W53" s="38" t="s">
        <v>36</v>
      </c>
    </row>
    <row r="54">
      <c r="A54" s="29">
        <v>51</v>
      </c>
      <c r="B54" s="39">
        <f>IF(D54=D53,B53,IF(D54="夜班",B53+1,B53))</f>
        <v>43346</v>
      </c>
      <c r="C54" s="40">
        <f>C53</f>
        <v>0.041666666666666699</v>
      </c>
      <c r="D54" s="32" t="str">
        <f>IF(HOUR(G54)&lt;8,"夜班",IF(HOUR(G54)&lt;16,"白班",IF(HOUR(G54)&lt;24,"中班",0)))</f>
        <v>夜班</v>
      </c>
      <c r="E54" s="30" t="str">
        <f>IF(F54=1,"甲",IF(F54=2,"乙",IF(F54=3,"丙",IF(F54=4,"丁",""))))</f>
        <v>甲</v>
      </c>
      <c r="F54" s="30">
        <f>SUMPRODUCT((考核汇总!$A$4:$A$1185=质量日常跟踪表!B54)*(考核汇总!$B$4:$B$1185=质量日常跟踪表!D54),考核汇总!$C$4:$C$1185)</f>
        <v>1</v>
      </c>
      <c r="G54" s="33">
        <f>G53+C53</f>
        <v>43346.083333333198</v>
      </c>
      <c r="H54" s="34" t="str">
        <f>IF($M54=H$2,MAX(H$4:H53)+1,"")</f>
        <v/>
      </c>
      <c r="I54" s="34" t="str">
        <f>IF($M54=I$2,MAX(I$4:I53)+1,"")</f>
        <v/>
      </c>
      <c r="J54" s="34" t="str">
        <f>IF($M54=J$2,MAX(J$4:J53)+1,"")</f>
        <v/>
      </c>
      <c r="K54" s="34" t="str">
        <f>IF($M54=K$2,MAX(K$4:K53)+1,"")</f>
        <v/>
      </c>
      <c r="L54" s="35"/>
      <c r="M54" s="35"/>
      <c r="N54" s="41"/>
      <c r="O54" s="41"/>
      <c r="P54" s="41"/>
      <c r="Q54" s="41"/>
      <c r="R54" s="41"/>
      <c r="S54" s="41"/>
      <c r="T54" s="41"/>
      <c r="U54" s="37" t="str">
        <f>IF(N54="","",(N54*5+O54*4+P54*2.5+Q54*1.5+R54*0.75+S54*0.325+T54*0.25)/100)</f>
        <v/>
      </c>
      <c r="V54" s="36"/>
      <c r="W54" s="38"/>
    </row>
    <row r="55">
      <c r="A55" s="29">
        <v>52</v>
      </c>
      <c r="B55" s="39">
        <f>IF(D55=D54,B54,IF(D55="夜班",B54+1,B54))</f>
        <v>43346</v>
      </c>
      <c r="C55" s="40">
        <f>C54</f>
        <v>0.041666666666666699</v>
      </c>
      <c r="D55" s="32" t="str">
        <f>IF(HOUR(G55)&lt;8,"夜班",IF(HOUR(G55)&lt;16,"白班",IF(HOUR(G55)&lt;24,"中班",0)))</f>
        <v>夜班</v>
      </c>
      <c r="E55" s="30" t="str">
        <f>IF(F55=1,"甲",IF(F55=2,"乙",IF(F55=3,"丙",IF(F55=4,"丁",""))))</f>
        <v>甲</v>
      </c>
      <c r="F55" s="30">
        <f>SUMPRODUCT((考核汇总!$A$4:$A$1185=质量日常跟踪表!B55)*(考核汇总!$B$4:$B$1185=质量日常跟踪表!D55),考核汇总!$C$4:$C$1185)</f>
        <v>1</v>
      </c>
      <c r="G55" s="33">
        <f>G54+C54</f>
        <v>43346.124999999898</v>
      </c>
      <c r="H55" s="34" t="str">
        <f>IF($M55=H$2,MAX(H$4:H54)+1,"")</f>
        <v/>
      </c>
      <c r="I55" s="34" t="str">
        <f>IF($M55=I$2,MAX(I$4:I54)+1,"")</f>
        <v/>
      </c>
      <c r="J55" s="34" t="str">
        <f>IF($M55=J$2,MAX(J$4:J54)+1,"")</f>
        <v/>
      </c>
      <c r="K55" s="34" t="str">
        <f>IF($M55=K$2,MAX(K$4:K54)+1,"")</f>
        <v/>
      </c>
      <c r="L55" s="35"/>
      <c r="M55" s="35"/>
      <c r="N55" s="42"/>
      <c r="O55" s="42"/>
      <c r="P55" s="42"/>
      <c r="Q55" s="42"/>
      <c r="R55" s="42"/>
      <c r="S55" s="42"/>
      <c r="T55" s="42"/>
      <c r="U55" s="37" t="str">
        <f>IF(N55="","",(N55*5+O55*4+P55*2.5+Q55*1.5+R55*0.75+S55*0.325+T55*0.25)/100)</f>
        <v/>
      </c>
      <c r="V55" s="36"/>
      <c r="W55" s="38"/>
    </row>
    <row r="56">
      <c r="A56" s="29">
        <v>53</v>
      </c>
      <c r="B56" s="39">
        <f>IF(D56=D55,B55,IF(D56="夜班",B55+1,B55))</f>
        <v>43346</v>
      </c>
      <c r="C56" s="40">
        <f>C55</f>
        <v>0.041666666666666699</v>
      </c>
      <c r="D56" s="32" t="str">
        <f>IF(HOUR(G56)&lt;8,"夜班",IF(HOUR(G56)&lt;16,"白班",IF(HOUR(G56)&lt;24,"中班",0)))</f>
        <v>夜班</v>
      </c>
      <c r="E56" s="30" t="str">
        <f>IF(F56=1,"甲",IF(F56=2,"乙",IF(F56=3,"丙",IF(F56=4,"丁",""))))</f>
        <v>甲</v>
      </c>
      <c r="F56" s="30">
        <f>SUMPRODUCT((考核汇总!$A$4:$A$1185=质量日常跟踪表!B56)*(考核汇总!$B$4:$B$1185=质量日常跟踪表!D56),考核汇总!$C$4:$C$1185)</f>
        <v>1</v>
      </c>
      <c r="G56" s="33">
        <f>G55+C55</f>
        <v>43346.166666666497</v>
      </c>
      <c r="H56" s="34" t="str">
        <f>IF($M56=H$2,MAX(H$4:H55)+1,"")</f>
        <v/>
      </c>
      <c r="I56" s="34" t="str">
        <f>IF($M56=I$2,MAX(I$4:I55)+1,"")</f>
        <v/>
      </c>
      <c r="J56" s="34" t="str">
        <f>IF($M56=J$2,MAX(J$4:J55)+1,"")</f>
        <v/>
      </c>
      <c r="K56" s="34" t="str">
        <f>IF($M56=K$2,MAX(K$4:K55)+1,"")</f>
        <v/>
      </c>
      <c r="L56" s="35"/>
      <c r="M56" s="35"/>
      <c r="N56" s="42"/>
      <c r="O56" s="42"/>
      <c r="P56" s="42"/>
      <c r="Q56" s="42"/>
      <c r="R56" s="42"/>
      <c r="S56" s="42"/>
      <c r="T56" s="42"/>
      <c r="U56" s="37" t="str">
        <f>IF(N56="","",(N56*5+O56*4+P56*2.5+Q56*1.5+R56*0.75+S56*0.325+T56*0.25)/100)</f>
        <v/>
      </c>
      <c r="V56" s="36"/>
      <c r="W56" s="38"/>
    </row>
    <row r="57">
      <c r="A57" s="29">
        <v>54</v>
      </c>
      <c r="B57" s="39">
        <f>IF(D57=D56,B56,IF(D57="夜班",B56+1,B56))</f>
        <v>43346</v>
      </c>
      <c r="C57" s="40">
        <f>C56</f>
        <v>0.041666666666666699</v>
      </c>
      <c r="D57" s="32" t="str">
        <f>IF(HOUR(G57)&lt;8,"夜班",IF(HOUR(G57)&lt;16,"白班",IF(HOUR(G57)&lt;24,"中班",0)))</f>
        <v>夜班</v>
      </c>
      <c r="E57" s="30" t="str">
        <f>IF(F57=1,"甲",IF(F57=2,"乙",IF(F57=3,"丙",IF(F57=4,"丁",""))))</f>
        <v>甲</v>
      </c>
      <c r="F57" s="30">
        <f>SUMPRODUCT((考核汇总!$A$4:$A$1185=质量日常跟踪表!B57)*(考核汇总!$B$4:$B$1185=质量日常跟踪表!D57),考核汇总!$C$4:$C$1185)</f>
        <v>1</v>
      </c>
      <c r="G57" s="33">
        <f>G56+C56</f>
        <v>43346.208333333198</v>
      </c>
      <c r="H57" s="34" t="str">
        <f>IF($M57=H$2,MAX(H$4:H56)+1,"")</f>
        <v/>
      </c>
      <c r="I57" s="34" t="str">
        <f>IF($M57=I$2,MAX(I$4:I56)+1,"")</f>
        <v/>
      </c>
      <c r="J57" s="34" t="str">
        <f>IF($M57=J$2,MAX(J$4:J56)+1,"")</f>
        <v/>
      </c>
      <c r="K57" s="34" t="str">
        <f>IF($M57=K$2,MAX(K$4:K56)+1,"")</f>
        <v/>
      </c>
      <c r="L57" s="35"/>
      <c r="M57" s="35"/>
      <c r="N57" s="42"/>
      <c r="O57" s="42"/>
      <c r="P57" s="42"/>
      <c r="Q57" s="42"/>
      <c r="R57" s="42"/>
      <c r="S57" s="42"/>
      <c r="T57" s="42"/>
      <c r="U57" s="37" t="str">
        <f>IF(N57="","",(N57*5+O57*4+P57*2.5+Q57*1.5+R57*0.75+S57*0.325+T57*0.25)/100)</f>
        <v/>
      </c>
      <c r="V57" s="36"/>
      <c r="W57" s="38"/>
    </row>
    <row r="58">
      <c r="A58" s="29">
        <v>55</v>
      </c>
      <c r="B58" s="39">
        <f>IF(D58=D57,B57,IF(D58="夜班",B57+1,B57))</f>
        <v>43346</v>
      </c>
      <c r="C58" s="40">
        <f>C57</f>
        <v>0.041666666666666699</v>
      </c>
      <c r="D58" s="32" t="str">
        <f>IF(HOUR(G58)&lt;8,"夜班",IF(HOUR(G58)&lt;16,"白班",IF(HOUR(G58)&lt;24,"中班",0)))</f>
        <v>夜班</v>
      </c>
      <c r="E58" s="30" t="str">
        <f>IF(F58=1,"甲",IF(F58=2,"乙",IF(F58=3,"丙",IF(F58=4,"丁",""))))</f>
        <v>甲</v>
      </c>
      <c r="F58" s="30">
        <f>SUMPRODUCT((考核汇总!$A$4:$A$1185=质量日常跟踪表!B58)*(考核汇总!$B$4:$B$1185=质量日常跟踪表!D58),考核汇总!$C$4:$C$1185)</f>
        <v>1</v>
      </c>
      <c r="G58" s="33">
        <f>G57+C57</f>
        <v>43346.249999999898</v>
      </c>
      <c r="H58" s="34" t="str">
        <f>IF($M58=H$2,MAX(H$4:H57)+1,"")</f>
        <v/>
      </c>
      <c r="I58" s="34" t="str">
        <f>IF($M58=I$2,MAX(I$4:I57)+1,"")</f>
        <v/>
      </c>
      <c r="J58" s="34" t="str">
        <f>IF($M58=J$2,MAX(J$4:J57)+1,"")</f>
        <v/>
      </c>
      <c r="K58" s="34" t="str">
        <f>IF($M58=K$2,MAX(K$4:K57)+1,"")</f>
        <v/>
      </c>
      <c r="L58" s="35"/>
      <c r="M58" s="35"/>
      <c r="N58" s="42"/>
      <c r="O58" s="42"/>
      <c r="P58" s="42"/>
      <c r="Q58" s="42"/>
      <c r="R58" s="42"/>
      <c r="S58" s="42"/>
      <c r="T58" s="42"/>
      <c r="U58" s="37" t="str">
        <f>IF(N58="","",(N58*5+O58*4+P58*2.5+Q58*1.5+R58*0.75+S58*0.325+T58*0.25)/100)</f>
        <v/>
      </c>
      <c r="V58" s="36"/>
      <c r="W58" s="38"/>
    </row>
    <row r="59">
      <c r="A59" s="29">
        <v>56</v>
      </c>
      <c r="B59" s="39">
        <f>IF(D59=D58,B58,IF(D59="夜班",B58+1,B58))</f>
        <v>43346</v>
      </c>
      <c r="C59" s="40">
        <f>C58</f>
        <v>0.041666666666666699</v>
      </c>
      <c r="D59" s="32" t="str">
        <f>IF(HOUR(G59)&lt;8,"夜班",IF(HOUR(G59)&lt;16,"白班",IF(HOUR(G59)&lt;24,"中班",0)))</f>
        <v>夜班</v>
      </c>
      <c r="E59" s="30" t="str">
        <f>IF(F59=1,"甲",IF(F59=2,"乙",IF(F59=3,"丙",IF(F59=4,"丁",""))))</f>
        <v>甲</v>
      </c>
      <c r="F59" s="30">
        <f>SUMPRODUCT((考核汇总!$A$4:$A$1185=质量日常跟踪表!B59)*(考核汇总!$B$4:$B$1185=质量日常跟踪表!D59),考核汇总!$C$4:$C$1185)</f>
        <v>1</v>
      </c>
      <c r="G59" s="33">
        <f>G58+C58</f>
        <v>43346.291666666497</v>
      </c>
      <c r="H59" s="34" t="str">
        <f>IF($M59=H$2,MAX(H$4:H58)+1,"")</f>
        <v/>
      </c>
      <c r="I59" s="34" t="str">
        <f>IF($M59=I$2,MAX(I$4:I58)+1,"")</f>
        <v/>
      </c>
      <c r="J59" s="34" t="str">
        <f>IF($M59=J$2,MAX(J$4:J58)+1,"")</f>
        <v/>
      </c>
      <c r="K59" s="34" t="str">
        <f>IF($M59=K$2,MAX(K$4:K58)+1,"")</f>
        <v/>
      </c>
      <c r="L59" s="35"/>
      <c r="M59" s="35"/>
      <c r="N59" s="42"/>
      <c r="O59" s="42"/>
      <c r="P59" s="42"/>
      <c r="Q59" s="42"/>
      <c r="R59" s="42"/>
      <c r="S59" s="42"/>
      <c r="T59" s="42"/>
      <c r="U59" s="37" t="str">
        <f>IF(N59="","",(N59*5+O59*4+P59*2.5+Q59*1.5+R59*0.75+S59*0.325+T59*0.25)/100)</f>
        <v/>
      </c>
      <c r="V59" s="36"/>
      <c r="W59" s="38"/>
    </row>
    <row r="60">
      <c r="A60" s="29">
        <v>57</v>
      </c>
      <c r="B60" s="39">
        <f>IF(D60=D59,B59,IF(D60="夜班",B59+1,B59))</f>
        <v>43346</v>
      </c>
      <c r="C60" s="40">
        <f>C59</f>
        <v>0.041666666666666699</v>
      </c>
      <c r="D60" s="32" t="str">
        <f>IF(HOUR(G60)&lt;8,"夜班",IF(HOUR(G60)&lt;16,"白班",IF(HOUR(G60)&lt;24,"中班",0)))</f>
        <v>白班</v>
      </c>
      <c r="E60" s="30" t="str">
        <f>IF(F60=1,"甲",IF(F60=2,"乙",IF(F60=3,"丙",IF(F60=4,"丁",""))))</f>
        <v>乙</v>
      </c>
      <c r="F60" s="30">
        <f>SUMPRODUCT((考核汇总!$A$4:$A$1185=质量日常跟踪表!B60)*(考核汇总!$B$4:$B$1185=质量日常跟踪表!D60),考核汇总!$C$4:$C$1185)</f>
        <v>2</v>
      </c>
      <c r="G60" s="33">
        <f>G59+C59</f>
        <v>43346.333333333198</v>
      </c>
      <c r="H60" s="34">
        <f>IF($M60=H$2,MAX(H$4:H59)+1,"")</f>
        <v>4</v>
      </c>
      <c r="I60" s="34" t="str">
        <f>IF($M60=I$2,MAX(I$4:I59)+1,"")</f>
        <v/>
      </c>
      <c r="J60" s="34" t="str">
        <f>IF($M60=J$2,MAX(J$4:J59)+1,"")</f>
        <v/>
      </c>
      <c r="K60" s="34" t="str">
        <f>IF($M60=K$2,MAX(K$4:K59)+1,"")</f>
        <v/>
      </c>
      <c r="L60" s="35">
        <v>0.64583333333333304</v>
      </c>
      <c r="M60" s="35" t="s">
        <v>8</v>
      </c>
      <c r="N60" s="43">
        <v>7.6399999999999997</v>
      </c>
      <c r="O60" s="43">
        <v>17.73</v>
      </c>
      <c r="P60" s="43">
        <v>2.3399999999999999</v>
      </c>
      <c r="Q60" s="43">
        <v>18.68</v>
      </c>
      <c r="R60" s="43">
        <v>14.01</v>
      </c>
      <c r="S60" s="43">
        <v>22.300000000000001</v>
      </c>
      <c r="T60" s="43">
        <v>17.300000000000001</v>
      </c>
      <c r="U60" s="37">
        <f>IF(N60="","",(N60*5+O60*4+P60*2.5+Q60*1.5+R60*0.75+S60*0.325+T60*0.25)/100)</f>
        <v>1.6507000000000001</v>
      </c>
      <c r="V60" s="36">
        <v>5.7999999999999998</v>
      </c>
      <c r="W60" s="38"/>
    </row>
    <row r="61">
      <c r="A61" s="29">
        <v>58</v>
      </c>
      <c r="B61" s="39">
        <f>IF(D61=D60,B60,IF(D61="夜班",B60+1,B60))</f>
        <v>43346</v>
      </c>
      <c r="C61" s="40">
        <f>C60</f>
        <v>0.041666666666666699</v>
      </c>
      <c r="D61" s="32" t="str">
        <f>IF(HOUR(G61)&lt;8,"夜班",IF(HOUR(G61)&lt;16,"白班",IF(HOUR(G61)&lt;24,"中班",0)))</f>
        <v>白班</v>
      </c>
      <c r="E61" s="30" t="str">
        <f>IF(F61=1,"甲",IF(F61=2,"乙",IF(F61=3,"丙",IF(F61=4,"丁",""))))</f>
        <v>乙</v>
      </c>
      <c r="F61" s="30">
        <f>SUMPRODUCT((考核汇总!$A$4:$A$1185=质量日常跟踪表!B61)*(考核汇总!$B$4:$B$1185=质量日常跟踪表!D61),考核汇总!$C$4:$C$1185)</f>
        <v>2</v>
      </c>
      <c r="G61" s="33">
        <f>G60+C60</f>
        <v>43346.374999999898</v>
      </c>
      <c r="H61" s="34" t="str">
        <f>IF($M61=H$2,MAX(H$4:H60)+1,"")</f>
        <v/>
      </c>
      <c r="I61" s="34">
        <f>IF($M61=I$2,MAX(I$4:I60)+1,"")</f>
        <v>4</v>
      </c>
      <c r="J61" s="34" t="str">
        <f>IF($M61=J$2,MAX(J$4:J60)+1,"")</f>
        <v/>
      </c>
      <c r="K61" s="34" t="str">
        <f>IF($M61=K$2,MAX(K$4:K60)+1,"")</f>
        <v/>
      </c>
      <c r="L61" s="35">
        <v>0.64583333333333304</v>
      </c>
      <c r="M61" s="35" t="s">
        <v>9</v>
      </c>
      <c r="N61" s="43">
        <v>8.4000000000000004</v>
      </c>
      <c r="O61" s="43">
        <v>18.379999999999999</v>
      </c>
      <c r="P61" s="43">
        <v>2.21</v>
      </c>
      <c r="Q61" s="43">
        <v>19.219999999999999</v>
      </c>
      <c r="R61" s="43">
        <v>13.550000000000001</v>
      </c>
      <c r="S61" s="43">
        <v>20.379999999999999</v>
      </c>
      <c r="T61" s="43">
        <v>17.859999999999999</v>
      </c>
      <c r="U61" s="37">
        <f>IF(N61="","",(N61*5+O61*4+P61*2.5+Q61*1.5+R61*0.75+S61*0.325+T61*0.25)/100)</f>
        <v>1.71126</v>
      </c>
      <c r="V61" s="36">
        <v>4.7999999999999998</v>
      </c>
      <c r="W61" s="38" t="s">
        <v>36</v>
      </c>
    </row>
    <row r="62">
      <c r="A62" s="29">
        <v>59</v>
      </c>
      <c r="B62" s="39">
        <f>IF(D62=D61,B61,IF(D62="夜班",B61+1,B61))</f>
        <v>43346</v>
      </c>
      <c r="C62" s="40">
        <f>C61</f>
        <v>0.041666666666666699</v>
      </c>
      <c r="D62" s="32" t="str">
        <f>IF(HOUR(G62)&lt;8,"夜班",IF(HOUR(G62)&lt;16,"白班",IF(HOUR(G62)&lt;24,"中班",0)))</f>
        <v>白班</v>
      </c>
      <c r="E62" s="30" t="str">
        <f>IF(F62=1,"甲",IF(F62=2,"乙",IF(F62=3,"丙",IF(F62=4,"丁",""))))</f>
        <v>乙</v>
      </c>
      <c r="F62" s="30">
        <f>SUMPRODUCT((考核汇总!$A$4:$A$1185=质量日常跟踪表!B62)*(考核汇总!$B$4:$B$1185=质量日常跟踪表!D62),考核汇总!$C$4:$C$1185)</f>
        <v>2</v>
      </c>
      <c r="G62" s="33">
        <f>G61+C61</f>
        <v>43346.416666666497</v>
      </c>
      <c r="H62" s="34" t="str">
        <f>IF($M62=H$2,MAX(H$4:H61)+1,"")</f>
        <v/>
      </c>
      <c r="I62" s="34" t="str">
        <f>IF($M62=I$2,MAX(I$4:I61)+1,"")</f>
        <v/>
      </c>
      <c r="J62" s="34" t="str">
        <f>IF($M62=J$2,MAX(J$4:J61)+1,"")</f>
        <v/>
      </c>
      <c r="K62" s="34" t="str">
        <f>IF($M62=K$2,MAX(K$4:K61)+1,"")</f>
        <v/>
      </c>
      <c r="L62" s="35"/>
      <c r="M62" s="35"/>
      <c r="N62" s="42"/>
      <c r="O62" s="42"/>
      <c r="P62" s="42"/>
      <c r="Q62" s="42"/>
      <c r="R62" s="42"/>
      <c r="S62" s="42"/>
      <c r="T62" s="42"/>
      <c r="U62" s="37" t="str">
        <f>IF(N62="","",(N62*5+O62*4+P62*2.5+Q62*1.5+R62*0.75+S62*0.325+T62*0.25)/100)</f>
        <v/>
      </c>
      <c r="V62" s="36"/>
      <c r="W62" s="38"/>
    </row>
    <row r="63">
      <c r="A63" s="29">
        <v>60</v>
      </c>
      <c r="B63" s="39">
        <f>IF(D63=D62,B62,IF(D63="夜班",B62+1,B62))</f>
        <v>43346</v>
      </c>
      <c r="C63" s="40">
        <f>C62</f>
        <v>0.041666666666666699</v>
      </c>
      <c r="D63" s="32" t="str">
        <f>IF(HOUR(G63)&lt;8,"夜班",IF(HOUR(G63)&lt;16,"白班",IF(HOUR(G63)&lt;24,"中班",0)))</f>
        <v>白班</v>
      </c>
      <c r="E63" s="30" t="str">
        <f>IF(F63=1,"甲",IF(F63=2,"乙",IF(F63=3,"丙",IF(F63=4,"丁",""))))</f>
        <v>乙</v>
      </c>
      <c r="F63" s="30">
        <f>SUMPRODUCT((考核汇总!$A$4:$A$1185=质量日常跟踪表!B63)*(考核汇总!$B$4:$B$1185=质量日常跟踪表!D63),考核汇总!$C$4:$C$1185)</f>
        <v>2</v>
      </c>
      <c r="G63" s="33">
        <f>G62+C62</f>
        <v>43346.458333333198</v>
      </c>
      <c r="H63" s="34" t="str">
        <f>IF($M63=H$2,MAX(H$4:H62)+1,"")</f>
        <v/>
      </c>
      <c r="I63" s="34" t="str">
        <f>IF($M63=I$2,MAX(I$4:I62)+1,"")</f>
        <v/>
      </c>
      <c r="J63" s="34" t="str">
        <f>IF($M63=J$2,MAX(J$4:J62)+1,"")</f>
        <v/>
      </c>
      <c r="K63" s="34" t="str">
        <f>IF($M63=K$2,MAX(K$4:K62)+1,"")</f>
        <v/>
      </c>
      <c r="L63" s="35"/>
      <c r="M63" s="35"/>
      <c r="N63" s="42"/>
      <c r="O63" s="42"/>
      <c r="P63" s="42"/>
      <c r="Q63" s="42"/>
      <c r="R63" s="42"/>
      <c r="S63" s="42"/>
      <c r="T63" s="42"/>
      <c r="U63" s="37" t="str">
        <f>IF(N63="","",(N63*5+O63*4+P63*2.5+Q63*1.5+R63*0.75+S63*0.325+T63*0.25)/100)</f>
        <v/>
      </c>
      <c r="V63" s="36"/>
      <c r="W63" s="38"/>
    </row>
    <row r="64">
      <c r="A64" s="29">
        <v>61</v>
      </c>
      <c r="B64" s="39">
        <f>IF(D64=D63,B63,IF(D64="夜班",B63+1,B63))</f>
        <v>43346</v>
      </c>
      <c r="C64" s="40">
        <f>C63</f>
        <v>0.041666666666666699</v>
      </c>
      <c r="D64" s="32" t="str">
        <f>IF(HOUR(G64)&lt;8,"夜班",IF(HOUR(G64)&lt;16,"白班",IF(HOUR(G64)&lt;24,"中班",0)))</f>
        <v>白班</v>
      </c>
      <c r="E64" s="30" t="str">
        <f>IF(F64=1,"甲",IF(F64=2,"乙",IF(F64=3,"丙",IF(F64=4,"丁",""))))</f>
        <v>乙</v>
      </c>
      <c r="F64" s="30">
        <f>SUMPRODUCT((考核汇总!$A$4:$A$1185=质量日常跟踪表!B64)*(考核汇总!$B$4:$B$1185=质量日常跟踪表!D64),考核汇总!$C$4:$C$1185)</f>
        <v>2</v>
      </c>
      <c r="G64" s="33">
        <f>G63+C63</f>
        <v>43346.499999999898</v>
      </c>
      <c r="H64" s="34" t="str">
        <f>IF($M64=H$2,MAX(H$4:H63)+1,"")</f>
        <v/>
      </c>
      <c r="I64" s="34" t="str">
        <f>IF($M64=I$2,MAX(I$4:I63)+1,"")</f>
        <v/>
      </c>
      <c r="J64" s="34" t="str">
        <f>IF($M64=J$2,MAX(J$4:J63)+1,"")</f>
        <v/>
      </c>
      <c r="K64" s="34" t="str">
        <f>IF($M64=K$2,MAX(K$4:K63)+1,"")</f>
        <v/>
      </c>
      <c r="L64" s="35"/>
      <c r="M64" s="35"/>
      <c r="N64" s="42"/>
      <c r="O64" s="42"/>
      <c r="P64" s="42"/>
      <c r="Q64" s="42"/>
      <c r="R64" s="42"/>
      <c r="S64" s="42"/>
      <c r="T64" s="42"/>
      <c r="U64" s="37" t="str">
        <f>IF(N64="","",(N64*5+O64*4+P64*2.5+Q64*1.5+R64*0.75+S64*0.325+T64*0.25)/100)</f>
        <v/>
      </c>
      <c r="V64" s="36"/>
      <c r="W64" s="38"/>
    </row>
    <row r="65">
      <c r="A65" s="29">
        <v>62</v>
      </c>
      <c r="B65" s="39">
        <f>IF(D65=D64,B64,IF(D65="夜班",B64+1,B64))</f>
        <v>43346</v>
      </c>
      <c r="C65" s="40">
        <f>C64</f>
        <v>0.041666666666666699</v>
      </c>
      <c r="D65" s="32" t="str">
        <f>IF(HOUR(G65)&lt;8,"夜班",IF(HOUR(G65)&lt;16,"白班",IF(HOUR(G65)&lt;24,"中班",0)))</f>
        <v>白班</v>
      </c>
      <c r="E65" s="30" t="str">
        <f>IF(F65=1,"甲",IF(F65=2,"乙",IF(F65=3,"丙",IF(F65=4,"丁",""))))</f>
        <v>乙</v>
      </c>
      <c r="F65" s="30">
        <f>SUMPRODUCT((考核汇总!$A$4:$A$1185=质量日常跟踪表!B65)*(考核汇总!$B$4:$B$1185=质量日常跟踪表!D65),考核汇总!$C$4:$C$1185)</f>
        <v>2</v>
      </c>
      <c r="G65" s="33">
        <f>G64+C64</f>
        <v>43346.541666666497</v>
      </c>
      <c r="H65" s="34" t="str">
        <f>IF($M65=H$2,MAX(H$4:H64)+1,"")</f>
        <v/>
      </c>
      <c r="I65" s="34" t="str">
        <f>IF($M65=I$2,MAX(I$4:I64)+1,"")</f>
        <v/>
      </c>
      <c r="J65" s="34" t="str">
        <f>IF($M65=J$2,MAX(J$4:J64)+1,"")</f>
        <v/>
      </c>
      <c r="K65" s="34" t="str">
        <f>IF($M65=K$2,MAX(K$4:K64)+1,"")</f>
        <v/>
      </c>
      <c r="L65" s="35"/>
      <c r="M65" s="35"/>
      <c r="N65" s="42"/>
      <c r="O65" s="42"/>
      <c r="P65" s="42"/>
      <c r="Q65" s="42"/>
      <c r="R65" s="42"/>
      <c r="S65" s="42"/>
      <c r="T65" s="42"/>
      <c r="U65" s="37" t="str">
        <f>IF(N65="","",(N65*5+O65*4+P65*2.5+Q65*1.5+R65*0.75+S65*0.325+T65*0.25)/100)</f>
        <v/>
      </c>
      <c r="V65" s="36"/>
      <c r="W65" s="38"/>
    </row>
    <row r="66">
      <c r="A66" s="29">
        <v>63</v>
      </c>
      <c r="B66" s="39">
        <f>IF(D66=D65,B65,IF(D66="夜班",B65+1,B65))</f>
        <v>43346</v>
      </c>
      <c r="C66" s="40">
        <f>C65</f>
        <v>0.041666666666666699</v>
      </c>
      <c r="D66" s="32" t="str">
        <f>IF(HOUR(G66)&lt;8,"夜班",IF(HOUR(G66)&lt;16,"白班",IF(HOUR(G66)&lt;24,"中班",0)))</f>
        <v>白班</v>
      </c>
      <c r="E66" s="30" t="str">
        <f>IF(F66=1,"甲",IF(F66=2,"乙",IF(F66=3,"丙",IF(F66=4,"丁",""))))</f>
        <v>乙</v>
      </c>
      <c r="F66" s="30">
        <f>SUMPRODUCT((考核汇总!$A$4:$A$1185=质量日常跟踪表!B66)*(考核汇总!$B$4:$B$1185=质量日常跟踪表!D66),考核汇总!$C$4:$C$1185)</f>
        <v>2</v>
      </c>
      <c r="G66" s="33">
        <f>G65+C65</f>
        <v>43346.583333333198</v>
      </c>
      <c r="H66" s="34" t="str">
        <f>IF($M66=H$2,MAX(H$4:H65)+1,"")</f>
        <v/>
      </c>
      <c r="I66" s="34" t="str">
        <f>IF($M66=I$2,MAX(I$4:I65)+1,"")</f>
        <v/>
      </c>
      <c r="J66" s="34" t="str">
        <f>IF($M66=J$2,MAX(J$4:J65)+1,"")</f>
        <v/>
      </c>
      <c r="K66" s="34" t="str">
        <f>IF($M66=K$2,MAX(K$4:K65)+1,"")</f>
        <v/>
      </c>
      <c r="L66" s="35"/>
      <c r="M66" s="35"/>
      <c r="N66" s="42"/>
      <c r="O66" s="42"/>
      <c r="P66" s="42"/>
      <c r="Q66" s="42"/>
      <c r="R66" s="42"/>
      <c r="S66" s="42"/>
      <c r="T66" s="42"/>
      <c r="U66" s="37" t="str">
        <f>IF(N66="","",(N66*5+O66*4+P66*2.5+Q66*1.5+R66*0.75+S66*0.325+T66*0.25)/100)</f>
        <v/>
      </c>
      <c r="V66" s="36"/>
      <c r="W66" s="38"/>
    </row>
    <row r="67">
      <c r="A67" s="29">
        <v>64</v>
      </c>
      <c r="B67" s="39">
        <f>IF(D67=D66,B66,IF(D67="夜班",B66+1,B66))</f>
        <v>43346</v>
      </c>
      <c r="C67" s="40">
        <f>C66</f>
        <v>0.041666666666666699</v>
      </c>
      <c r="D67" s="32" t="str">
        <f>IF(HOUR(G67)&lt;8,"夜班",IF(HOUR(G67)&lt;16,"白班",IF(HOUR(G67)&lt;24,"中班",0)))</f>
        <v>白班</v>
      </c>
      <c r="E67" s="30" t="str">
        <f>IF(F67=1,"甲",IF(F67=2,"乙",IF(F67=3,"丙",IF(F67=4,"丁",""))))</f>
        <v>乙</v>
      </c>
      <c r="F67" s="30">
        <f>SUMPRODUCT((考核汇总!$A$4:$A$1185=质量日常跟踪表!B67)*(考核汇总!$B$4:$B$1185=质量日常跟踪表!D67),考核汇总!$C$4:$C$1185)</f>
        <v>2</v>
      </c>
      <c r="G67" s="33">
        <f>G66+C66</f>
        <v>43346.624999999804</v>
      </c>
      <c r="H67" s="34" t="str">
        <f>IF($M67=H$2,MAX(H$4:H66)+1,"")</f>
        <v/>
      </c>
      <c r="I67" s="34" t="str">
        <f>IF($M67=I$2,MAX(I$4:I66)+1,"")</f>
        <v/>
      </c>
      <c r="J67" s="34" t="str">
        <f>IF($M67=J$2,MAX(J$4:J66)+1,"")</f>
        <v/>
      </c>
      <c r="K67" s="34" t="str">
        <f>IF($M67=K$2,MAX(K$4:K66)+1,"")</f>
        <v/>
      </c>
      <c r="L67" s="35"/>
      <c r="M67" s="35"/>
      <c r="N67" s="42"/>
      <c r="O67" s="42"/>
      <c r="P67" s="42"/>
      <c r="Q67" s="42"/>
      <c r="R67" s="42"/>
      <c r="S67" s="42"/>
      <c r="T67" s="42"/>
      <c r="U67" s="37" t="str">
        <f>IF(N67="","",(N67*5+O67*4+P67*2.5+Q67*1.5+R67*0.75+S67*0.325+T67*0.25)/100)</f>
        <v/>
      </c>
      <c r="V67" s="36"/>
      <c r="W67" s="38"/>
    </row>
    <row r="68">
      <c r="A68" s="29">
        <v>65</v>
      </c>
      <c r="B68" s="39">
        <f>IF(D68=D67,B67,IF(D68="夜班",B67+1,B67))</f>
        <v>43346</v>
      </c>
      <c r="C68" s="40">
        <f>C67</f>
        <v>0.041666666666666699</v>
      </c>
      <c r="D68" s="32" t="str">
        <f>IF(HOUR(G68)&lt;8,"夜班",IF(HOUR(G68)&lt;16,"白班",IF(HOUR(G68)&lt;24,"中班",0)))</f>
        <v>中班</v>
      </c>
      <c r="E68" s="30" t="str">
        <f>IF(F68=1,"甲",IF(F68=2,"乙",IF(F68=3,"丙",IF(F68=4,"丁",""))))</f>
        <v>丙</v>
      </c>
      <c r="F68" s="30">
        <f>SUMPRODUCT((考核汇总!$A$4:$A$1185=质量日常跟踪表!B68)*(考核汇总!$B$4:$B$1185=质量日常跟踪表!D68),考核汇总!$C$4:$C$1185)</f>
        <v>3</v>
      </c>
      <c r="G68" s="33">
        <f>G67+C67</f>
        <v>43346.666666666497</v>
      </c>
      <c r="H68" s="34" t="str">
        <f>IF($M68=H$2,MAX(H$4:H67)+1,"")</f>
        <v/>
      </c>
      <c r="I68" s="34" t="str">
        <f>IF($M68=I$2,MAX(I$4:I67)+1,"")</f>
        <v/>
      </c>
      <c r="J68" s="34" t="str">
        <f>IF($M68=J$2,MAX(J$4:J67)+1,"")</f>
        <v/>
      </c>
      <c r="K68" s="34" t="str">
        <f>IF($M68=K$2,MAX(K$4:K67)+1,"")</f>
        <v/>
      </c>
      <c r="L68" s="35"/>
      <c r="M68" s="35"/>
      <c r="N68" s="42"/>
      <c r="O68" s="42"/>
      <c r="P68" s="42"/>
      <c r="Q68" s="42"/>
      <c r="R68" s="42"/>
      <c r="S68" s="42"/>
      <c r="T68" s="42"/>
      <c r="U68" s="37" t="str">
        <f>IF(N68="","",(N68*5+O68*4+P68*2.5+Q68*1.5+R68*0.75+S68*0.325+T68*0.25)/100)</f>
        <v/>
      </c>
      <c r="V68" s="36"/>
      <c r="W68" s="38"/>
    </row>
    <row r="69">
      <c r="A69" s="29">
        <v>66</v>
      </c>
      <c r="B69" s="39">
        <f>IF(D69=D68,B68,IF(D69="夜班",B68+1,B68))</f>
        <v>43346</v>
      </c>
      <c r="C69" s="40">
        <f>C68</f>
        <v>0.041666666666666699</v>
      </c>
      <c r="D69" s="32" t="str">
        <f>IF(HOUR(G69)&lt;8,"夜班",IF(HOUR(G69)&lt;16,"白班",IF(HOUR(G69)&lt;24,"中班",0)))</f>
        <v>中班</v>
      </c>
      <c r="E69" s="30" t="str">
        <f>IF(F69=1,"甲",IF(F69=2,"乙",IF(F69=3,"丙",IF(F69=4,"丁",""))))</f>
        <v>丙</v>
      </c>
      <c r="F69" s="30">
        <f>SUMPRODUCT((考核汇总!$A$4:$A$1185=质量日常跟踪表!B69)*(考核汇总!$B$4:$B$1185=质量日常跟踪表!D69),考核汇总!$C$4:$C$1185)</f>
        <v>3</v>
      </c>
      <c r="G69" s="33">
        <f>G68+C68</f>
        <v>43346.708333333198</v>
      </c>
      <c r="H69" s="34" t="str">
        <f>IF($M69=H$2,MAX(H$4:H68)+1,"")</f>
        <v/>
      </c>
      <c r="I69" s="34" t="str">
        <f>IF($M69=I$2,MAX(I$4:I68)+1,"")</f>
        <v/>
      </c>
      <c r="J69" s="34" t="str">
        <f>IF($M69=J$2,MAX(J$4:J68)+1,"")</f>
        <v/>
      </c>
      <c r="K69" s="34" t="str">
        <f>IF($M69=K$2,MAX(K$4:K68)+1,"")</f>
        <v/>
      </c>
      <c r="L69" s="35"/>
      <c r="M69" s="35"/>
      <c r="N69" s="42"/>
      <c r="O69" s="42"/>
      <c r="P69" s="42"/>
      <c r="Q69" s="42"/>
      <c r="R69" s="42"/>
      <c r="S69" s="42"/>
      <c r="T69" s="42"/>
      <c r="U69" s="37" t="str">
        <f>IF(N69="","",(N69*5+O69*4+P69*2.5+Q69*1.5+R69*0.75+S69*0.325+T69*0.25)/100)</f>
        <v/>
      </c>
      <c r="V69" s="36"/>
      <c r="W69" s="38"/>
    </row>
    <row r="70">
      <c r="A70" s="29">
        <v>67</v>
      </c>
      <c r="B70" s="39">
        <f>IF(D70=D69,B69,IF(D70="夜班",B69+1,B69))</f>
        <v>43346</v>
      </c>
      <c r="C70" s="40">
        <f>C69</f>
        <v>0.041666666666666699</v>
      </c>
      <c r="D70" s="32" t="str">
        <f>IF(HOUR(G70)&lt;8,"夜班",IF(HOUR(G70)&lt;16,"白班",IF(HOUR(G70)&lt;24,"中班",0)))</f>
        <v>中班</v>
      </c>
      <c r="E70" s="30" t="str">
        <f>IF(F70=1,"甲",IF(F70=2,"乙",IF(F70=3,"丙",IF(F70=4,"丁",""))))</f>
        <v>丙</v>
      </c>
      <c r="F70" s="30">
        <f>SUMPRODUCT((考核汇总!$A$4:$A$1185=质量日常跟踪表!B70)*(考核汇总!$B$4:$B$1185=质量日常跟踪表!D70),考核汇总!$C$4:$C$1185)</f>
        <v>3</v>
      </c>
      <c r="G70" s="33">
        <f>G69+C69</f>
        <v>43346.749999999804</v>
      </c>
      <c r="H70" s="34" t="str">
        <f>IF($M70=H$2,MAX(H$4:H69)+1,"")</f>
        <v/>
      </c>
      <c r="I70" s="34" t="str">
        <f>IF($M70=I$2,MAX(I$4:I69)+1,"")</f>
        <v/>
      </c>
      <c r="J70" s="34" t="str">
        <f>IF($M70=J$2,MAX(J$4:J69)+1,"")</f>
        <v/>
      </c>
      <c r="K70" s="34" t="str">
        <f>IF($M70=K$2,MAX(K$4:K69)+1,"")</f>
        <v/>
      </c>
      <c r="L70" s="35"/>
      <c r="M70" s="35"/>
      <c r="N70" s="42"/>
      <c r="O70" s="42"/>
      <c r="P70" s="42"/>
      <c r="Q70" s="42"/>
      <c r="R70" s="42"/>
      <c r="S70" s="42"/>
      <c r="T70" s="42"/>
      <c r="U70" s="37" t="str">
        <f>IF(N70="","",(N70*5+O70*4+P70*2.5+Q70*1.5+R70*0.75+S70*0.325+T70*0.25)/100)</f>
        <v/>
      </c>
      <c r="V70" s="36"/>
      <c r="W70" s="38"/>
    </row>
    <row r="71">
      <c r="A71" s="29">
        <v>68</v>
      </c>
      <c r="B71" s="39">
        <f>IF(D71=D70,B70,IF(D71="夜班",B70+1,B70))</f>
        <v>43346</v>
      </c>
      <c r="C71" s="40">
        <f>C70</f>
        <v>0.041666666666666699</v>
      </c>
      <c r="D71" s="32" t="str">
        <f>IF(HOUR(G71)&lt;8,"夜班",IF(HOUR(G71)&lt;16,"白班",IF(HOUR(G71)&lt;24,"中班",0)))</f>
        <v>中班</v>
      </c>
      <c r="E71" s="30" t="str">
        <f>IF(F71=1,"甲",IF(F71=2,"乙",IF(F71=3,"丙",IF(F71=4,"丁",""))))</f>
        <v>丙</v>
      </c>
      <c r="F71" s="30">
        <f>SUMPRODUCT((考核汇总!$A$4:$A$1185=质量日常跟踪表!B71)*(考核汇总!$B$4:$B$1185=质量日常跟踪表!D71),考核汇总!$C$4:$C$1185)</f>
        <v>3</v>
      </c>
      <c r="G71" s="33">
        <f>G70+C70</f>
        <v>43346.791666666497</v>
      </c>
      <c r="H71" s="34" t="str">
        <f>IF($M71=H$2,MAX(H$4:H70)+1,"")</f>
        <v/>
      </c>
      <c r="I71" s="34" t="str">
        <f>IF($M71=I$2,MAX(I$4:I70)+1,"")</f>
        <v/>
      </c>
      <c r="J71" s="34" t="str">
        <f>IF($M71=J$2,MAX(J$4:J70)+1,"")</f>
        <v/>
      </c>
      <c r="K71" s="34" t="str">
        <f>IF($M71=K$2,MAX(K$4:K70)+1,"")</f>
        <v/>
      </c>
      <c r="L71" s="35"/>
      <c r="M71" s="35"/>
      <c r="N71" s="42"/>
      <c r="O71" s="42"/>
      <c r="P71" s="42"/>
      <c r="Q71" s="42"/>
      <c r="R71" s="42"/>
      <c r="S71" s="42"/>
      <c r="T71" s="42"/>
      <c r="U71" s="37" t="str">
        <f>IF(N71="","",(N71*5+O71*4+P71*2.5+Q71*1.5+R71*0.75+S71*0.325+T71*0.25)/100)</f>
        <v/>
      </c>
      <c r="V71" s="36"/>
      <c r="W71" s="38"/>
    </row>
    <row r="72">
      <c r="A72" s="29">
        <v>69</v>
      </c>
      <c r="B72" s="39">
        <f>IF(D72=D71,B71,IF(D72="夜班",B71+1,B71))</f>
        <v>43346</v>
      </c>
      <c r="C72" s="40">
        <f>C71</f>
        <v>0.041666666666666699</v>
      </c>
      <c r="D72" s="32" t="str">
        <f>IF(HOUR(G72)&lt;8,"夜班",IF(HOUR(G72)&lt;16,"白班",IF(HOUR(G72)&lt;24,"中班",0)))</f>
        <v>中班</v>
      </c>
      <c r="E72" s="30" t="str">
        <f>IF(F72=1,"甲",IF(F72=2,"乙",IF(F72=3,"丙",IF(F72=4,"丁",""))))</f>
        <v>丙</v>
      </c>
      <c r="F72" s="30">
        <f>SUMPRODUCT((考核汇总!$A$4:$A$1185=质量日常跟踪表!B72)*(考核汇总!$B$4:$B$1185=质量日常跟踪表!D72),考核汇总!$C$4:$C$1185)</f>
        <v>3</v>
      </c>
      <c r="G72" s="33">
        <f>G71+C71</f>
        <v>43346.833333333198</v>
      </c>
      <c r="H72" s="34" t="str">
        <f>IF($M72=H$2,MAX(H$4:H71)+1,"")</f>
        <v/>
      </c>
      <c r="I72" s="34" t="str">
        <f>IF($M72=I$2,MAX(I$4:I71)+1,"")</f>
        <v/>
      </c>
      <c r="J72" s="34" t="str">
        <f>IF($M72=J$2,MAX(J$4:J71)+1,"")</f>
        <v/>
      </c>
      <c r="K72" s="34" t="str">
        <f>IF($M72=K$2,MAX(K$4:K71)+1,"")</f>
        <v/>
      </c>
      <c r="L72" s="35"/>
      <c r="M72" s="35"/>
      <c r="N72" s="42"/>
      <c r="O72" s="42"/>
      <c r="P72" s="42"/>
      <c r="Q72" s="42"/>
      <c r="R72" s="42"/>
      <c r="S72" s="42"/>
      <c r="T72" s="42"/>
      <c r="U72" s="37" t="str">
        <f>IF(N72="","",(N72*5+O72*4+P72*2.5+Q72*1.5+R72*0.75+S72*0.325+T72*0.25)/100)</f>
        <v/>
      </c>
      <c r="V72" s="36"/>
      <c r="W72" s="38"/>
    </row>
    <row r="73">
      <c r="A73" s="29">
        <v>70</v>
      </c>
      <c r="B73" s="39">
        <f>IF(D73=D72,B72,IF(D73="夜班",B72+1,B72))</f>
        <v>43346</v>
      </c>
      <c r="C73" s="40">
        <f>C72</f>
        <v>0.041666666666666699</v>
      </c>
      <c r="D73" s="32" t="str">
        <f>IF(HOUR(G73)&lt;8,"夜班",IF(HOUR(G73)&lt;16,"白班",IF(HOUR(G73)&lt;24,"中班",0)))</f>
        <v>中班</v>
      </c>
      <c r="E73" s="30" t="str">
        <f>IF(F73=1,"甲",IF(F73=2,"乙",IF(F73=3,"丙",IF(F73=4,"丁",""))))</f>
        <v>丙</v>
      </c>
      <c r="F73" s="30">
        <f>SUMPRODUCT((考核汇总!$A$4:$A$1185=质量日常跟踪表!B73)*(考核汇总!$B$4:$B$1185=质量日常跟踪表!D73),考核汇总!$C$4:$C$1185)</f>
        <v>3</v>
      </c>
      <c r="G73" s="33">
        <f>G72+C72</f>
        <v>43346.874999999804</v>
      </c>
      <c r="H73" s="34" t="str">
        <f>IF($M73=H$2,MAX(H$4:H72)+1,"")</f>
        <v/>
      </c>
      <c r="I73" s="34" t="str">
        <f>IF($M73=I$2,MAX(I$4:I72)+1,"")</f>
        <v/>
      </c>
      <c r="J73" s="34" t="str">
        <f>IF($M73=J$2,MAX(J$4:J72)+1,"")</f>
        <v/>
      </c>
      <c r="K73" s="34" t="str">
        <f>IF($M73=K$2,MAX(K$4:K72)+1,"")</f>
        <v/>
      </c>
      <c r="L73" s="35"/>
      <c r="M73" s="35"/>
      <c r="N73" s="42"/>
      <c r="O73" s="42"/>
      <c r="P73" s="42"/>
      <c r="Q73" s="42"/>
      <c r="R73" s="42"/>
      <c r="S73" s="42"/>
      <c r="T73" s="42"/>
      <c r="U73" s="37" t="str">
        <f>IF(N73="","",(N73*5+O73*4+P73*2.5+Q73*1.5+R73*0.75+S73*0.325+T73*0.25)/100)</f>
        <v/>
      </c>
      <c r="V73" s="36"/>
      <c r="W73" s="38"/>
    </row>
    <row r="74">
      <c r="A74" s="29">
        <v>71</v>
      </c>
      <c r="B74" s="39">
        <f>IF(D74=D73,B73,IF(D74="夜班",B73+1,B73))</f>
        <v>43346</v>
      </c>
      <c r="C74" s="40">
        <f>C73</f>
        <v>0.041666666666666699</v>
      </c>
      <c r="D74" s="32" t="str">
        <f>IF(HOUR(G74)&lt;8,"夜班",IF(HOUR(G74)&lt;16,"白班",IF(HOUR(G74)&lt;24,"中班",0)))</f>
        <v>中班</v>
      </c>
      <c r="E74" s="30" t="str">
        <f>IF(F74=1,"甲",IF(F74=2,"乙",IF(F74=3,"丙",IF(F74=4,"丁",""))))</f>
        <v>丙</v>
      </c>
      <c r="F74" s="30">
        <f>SUMPRODUCT((考核汇总!$A$4:$A$1185=质量日常跟踪表!B74)*(考核汇总!$B$4:$B$1185=质量日常跟踪表!D74),考核汇总!$C$4:$C$1185)</f>
        <v>3</v>
      </c>
      <c r="G74" s="33">
        <f>G73+C73</f>
        <v>43346.916666666497</v>
      </c>
      <c r="H74" s="34" t="str">
        <f>IF($M74=H$2,MAX(H$4:H73)+1,"")</f>
        <v/>
      </c>
      <c r="I74" s="34" t="str">
        <f>IF($M74=I$2,MAX(I$4:I73)+1,"")</f>
        <v/>
      </c>
      <c r="J74" s="34" t="str">
        <f>IF($M74=J$2,MAX(J$4:J73)+1,"")</f>
        <v/>
      </c>
      <c r="K74" s="34" t="str">
        <f>IF($M74=K$2,MAX(K$4:K73)+1,"")</f>
        <v/>
      </c>
      <c r="L74" s="35"/>
      <c r="M74" s="35"/>
      <c r="N74" s="42"/>
      <c r="O74" s="42"/>
      <c r="P74" s="42"/>
      <c r="Q74" s="42"/>
      <c r="R74" s="42"/>
      <c r="S74" s="42"/>
      <c r="T74" s="42"/>
      <c r="U74" s="37" t="str">
        <f>IF(N74="","",(N74*5+O74*4+P74*2.5+Q74*1.5+R74*0.75+S74*0.325+T74*0.25)/100)</f>
        <v/>
      </c>
      <c r="V74" s="36"/>
      <c r="W74" s="38"/>
    </row>
    <row r="75">
      <c r="A75" s="29">
        <v>72</v>
      </c>
      <c r="B75" s="39">
        <f>IF(D75=D74,B74,IF(D75="夜班",B74+1,B74))</f>
        <v>43346</v>
      </c>
      <c r="C75" s="40">
        <f>C74</f>
        <v>0.041666666666666699</v>
      </c>
      <c r="D75" s="32" t="str">
        <f>IF(HOUR(G75)&lt;8,"夜班",IF(HOUR(G75)&lt;16,"白班",IF(HOUR(G75)&lt;24,"中班",0)))</f>
        <v>中班</v>
      </c>
      <c r="E75" s="30" t="str">
        <f>IF(F75=1,"甲",IF(F75=2,"乙",IF(F75=3,"丙",IF(F75=4,"丁",""))))</f>
        <v>丙</v>
      </c>
      <c r="F75" s="30">
        <f>SUMPRODUCT((考核汇总!$A$4:$A$1185=质量日常跟踪表!B75)*(考核汇总!$B$4:$B$1185=质量日常跟踪表!D75),考核汇总!$C$4:$C$1185)</f>
        <v>3</v>
      </c>
      <c r="G75" s="33">
        <f>G74+C74</f>
        <v>43346.958333333198</v>
      </c>
      <c r="H75" s="34" t="str">
        <f>IF($M75=H$2,MAX(H$4:H74)+1,"")</f>
        <v/>
      </c>
      <c r="I75" s="34" t="str">
        <f>IF($M75=I$2,MAX(I$4:I74)+1,"")</f>
        <v/>
      </c>
      <c r="J75" s="34" t="str">
        <f>IF($M75=J$2,MAX(J$4:J74)+1,"")</f>
        <v/>
      </c>
      <c r="K75" s="34" t="str">
        <f>IF($M75=K$2,MAX(K$4:K74)+1,"")</f>
        <v/>
      </c>
      <c r="L75" s="35"/>
      <c r="M75" s="35"/>
      <c r="N75" s="42"/>
      <c r="O75" s="42"/>
      <c r="P75" s="42"/>
      <c r="Q75" s="42"/>
      <c r="R75" s="42"/>
      <c r="S75" s="42"/>
      <c r="T75" s="42"/>
      <c r="U75" s="37" t="str">
        <f>IF(N75="","",(N75*5+O75*4+P75*2.5+Q75*1.5+R75*0.75+S75*0.325+T75*0.25)/100)</f>
        <v/>
      </c>
      <c r="V75" s="36"/>
      <c r="W75" s="38"/>
    </row>
    <row r="76">
      <c r="A76" s="29">
        <v>73</v>
      </c>
      <c r="B76" s="39">
        <f>IF(D76=D75,B75,IF(D76="夜班",B75+1,B75))</f>
        <v>43347</v>
      </c>
      <c r="C76" s="40">
        <f>C75</f>
        <v>0.041666666666666699</v>
      </c>
      <c r="D76" s="32" t="str">
        <f>IF(HOUR(G76)&lt;8,"夜班",IF(HOUR(G76)&lt;16,"白班",IF(HOUR(G76)&lt;24,"中班",0)))</f>
        <v>夜班</v>
      </c>
      <c r="E76" s="30" t="str">
        <f>IF(F76=1,"甲",IF(F76=2,"乙",IF(F76=3,"丙",IF(F76=4,"丁",""))))</f>
        <v>丁</v>
      </c>
      <c r="F76" s="30">
        <f>SUMPRODUCT((考核汇总!$A$4:$A$1185=质量日常跟踪表!B76)*(考核汇总!$B$4:$B$1185=质量日常跟踪表!D76),考核汇总!$C$4:$C$1185)</f>
        <v>4</v>
      </c>
      <c r="G76" s="33">
        <f>G75+C75</f>
        <v>43346.999999999804</v>
      </c>
      <c r="H76" s="34">
        <f>IF($M76=H$2,MAX(H$4:H75)+1,"")</f>
        <v>5</v>
      </c>
      <c r="I76" s="34" t="str">
        <f>IF($M76=I$2,MAX(I$4:I75)+1,"")</f>
        <v/>
      </c>
      <c r="J76" s="34" t="str">
        <f>IF($M76=J$2,MAX(J$4:J75)+1,"")</f>
        <v/>
      </c>
      <c r="K76" s="34" t="str">
        <f>IF($M76=K$2,MAX(K$4:K75)+1,"")</f>
        <v/>
      </c>
      <c r="L76" s="35">
        <v>0.35416666666666702</v>
      </c>
      <c r="M76" s="35" t="s">
        <v>8</v>
      </c>
      <c r="N76" s="41">
        <v>6.1299999999999999</v>
      </c>
      <c r="O76" s="41">
        <v>15.550000000000001</v>
      </c>
      <c r="P76" s="41">
        <v>2.0800000000000001</v>
      </c>
      <c r="Q76" s="41">
        <v>22.02</v>
      </c>
      <c r="R76" s="41">
        <v>12.81</v>
      </c>
      <c r="S76" s="41">
        <v>18.399999999999999</v>
      </c>
      <c r="T76" s="41">
        <v>23.010000000000002</v>
      </c>
      <c r="U76" s="37">
        <f>IF(N76="","",(N76*5+O76*4+P76*2.5+Q76*1.5+R76*0.75+S76*0.325+T76*0.25)/100)</f>
        <v>1.5242</v>
      </c>
      <c r="V76" s="36">
        <v>8.6999999999999993</v>
      </c>
      <c r="W76" s="38"/>
    </row>
    <row r="77">
      <c r="A77" s="29">
        <v>74</v>
      </c>
      <c r="B77" s="39">
        <f>IF(D77=D76,B76,IF(D77="夜班",B76+1,B76))</f>
        <v>43347</v>
      </c>
      <c r="C77" s="40">
        <f>C76</f>
        <v>0.041666666666666699</v>
      </c>
      <c r="D77" s="32" t="str">
        <f>IF(HOUR(G77)&lt;8,"夜班",IF(HOUR(G77)&lt;16,"白班",IF(HOUR(G77)&lt;24,"中班",0)))</f>
        <v>夜班</v>
      </c>
      <c r="E77" s="30" t="str">
        <f>IF(F77=1,"甲",IF(F77=2,"乙",IF(F77=3,"丙",IF(F77=4,"丁",""))))</f>
        <v>丁</v>
      </c>
      <c r="F77" s="30">
        <f>SUMPRODUCT((考核汇总!$A$4:$A$1185=质量日常跟踪表!B77)*(考核汇总!$B$4:$B$1185=质量日常跟踪表!D77),考核汇总!$C$4:$C$1185)</f>
        <v>4</v>
      </c>
      <c r="G77" s="33">
        <f>G76+C76</f>
        <v>43347.041666666497</v>
      </c>
      <c r="H77" s="34" t="str">
        <f>IF($M77=H$2,MAX(H$4:H76)+1,"")</f>
        <v/>
      </c>
      <c r="I77" s="34">
        <f>IF($M77=I$2,MAX(I$4:I76)+1,"")</f>
        <v>5</v>
      </c>
      <c r="J77" s="34" t="str">
        <f>IF($M77=J$2,MAX(J$4:J76)+1,"")</f>
        <v/>
      </c>
      <c r="K77" s="34" t="str">
        <f>IF($M77=K$2,MAX(K$4:K76)+1,"")</f>
        <v/>
      </c>
      <c r="L77" s="35">
        <v>0.35416666666666702</v>
      </c>
      <c r="M77" s="35" t="s">
        <v>9</v>
      </c>
      <c r="N77" s="41">
        <v>8.2300000000000004</v>
      </c>
      <c r="O77" s="41">
        <v>16.460000000000001</v>
      </c>
      <c r="P77" s="41">
        <v>2.4300000000000002</v>
      </c>
      <c r="Q77" s="41">
        <v>20.239999999999998</v>
      </c>
      <c r="R77" s="41">
        <v>14.24</v>
      </c>
      <c r="S77" s="41">
        <v>18.670000000000002</v>
      </c>
      <c r="T77" s="41">
        <v>19.73</v>
      </c>
      <c r="U77" s="37">
        <f>IF(N77="","",(N77*5+O77*4+P77*2.5+Q77*1.5+R77*0.75+S77*0.325+T77*0.25)/100)</f>
        <v>1.6510525</v>
      </c>
      <c r="V77" s="36">
        <v>5.2000000000000002</v>
      </c>
      <c r="W77" s="38"/>
    </row>
    <row r="78">
      <c r="A78" s="29">
        <v>75</v>
      </c>
      <c r="B78" s="39">
        <f>IF(D78=D77,B77,IF(D78="夜班",B77+1,B77))</f>
        <v>43347</v>
      </c>
      <c r="C78" s="40">
        <f>C77</f>
        <v>0.041666666666666699</v>
      </c>
      <c r="D78" s="32" t="str">
        <f>IF(HOUR(G78)&lt;8,"夜班",IF(HOUR(G78)&lt;16,"白班",IF(HOUR(G78)&lt;24,"中班",0)))</f>
        <v>夜班</v>
      </c>
      <c r="E78" s="30" t="str">
        <f>IF(F78=1,"甲",IF(F78=2,"乙",IF(F78=3,"丙",IF(F78=4,"丁",""))))</f>
        <v>丁</v>
      </c>
      <c r="F78" s="30">
        <f>SUMPRODUCT((考核汇总!$A$4:$A$1185=质量日常跟踪表!B78)*(考核汇总!$B$4:$B$1185=质量日常跟踪表!D78),考核汇总!$C$4:$C$1185)</f>
        <v>4</v>
      </c>
      <c r="G78" s="33">
        <f>G77+C77</f>
        <v>43347.083333333198</v>
      </c>
      <c r="H78" s="34" t="str">
        <f>IF($M78=H$2,MAX(H$4:H77)+1,"")</f>
        <v/>
      </c>
      <c r="I78" s="34" t="str">
        <f>IF($M78=I$2,MAX(I$4:I77)+1,"")</f>
        <v/>
      </c>
      <c r="J78" s="34" t="str">
        <f>IF($M78=J$2,MAX(J$4:J77)+1,"")</f>
        <v/>
      </c>
      <c r="K78" s="34" t="str">
        <f>IF($M78=K$2,MAX(K$4:K77)+1,"")</f>
        <v/>
      </c>
      <c r="L78" s="35"/>
      <c r="M78" s="35"/>
      <c r="N78" s="41"/>
      <c r="O78" s="41"/>
      <c r="P78" s="41"/>
      <c r="Q78" s="41"/>
      <c r="R78" s="41"/>
      <c r="S78" s="41"/>
      <c r="T78" s="41"/>
      <c r="U78" s="37" t="str">
        <f>IF(N78="","",(N78*5+O78*4+P78*2.5+Q78*1.5+R78*0.75+S78*0.325+T78*0.25)/100)</f>
        <v/>
      </c>
      <c r="V78" s="36"/>
      <c r="W78" s="38"/>
    </row>
    <row r="79">
      <c r="A79" s="29">
        <v>76</v>
      </c>
      <c r="B79" s="39">
        <f>IF(D79=D78,B78,IF(D79="夜班",B78+1,B78))</f>
        <v>43347</v>
      </c>
      <c r="C79" s="40">
        <f>C78</f>
        <v>0.041666666666666699</v>
      </c>
      <c r="D79" s="32" t="str">
        <f>IF(HOUR(G79)&lt;8,"夜班",IF(HOUR(G79)&lt;16,"白班",IF(HOUR(G79)&lt;24,"中班",0)))</f>
        <v>夜班</v>
      </c>
      <c r="E79" s="30" t="str">
        <f>IF(F79=1,"甲",IF(F79=2,"乙",IF(F79=3,"丙",IF(F79=4,"丁",""))))</f>
        <v>丁</v>
      </c>
      <c r="F79" s="30">
        <f>SUMPRODUCT((考核汇总!$A$4:$A$1185=质量日常跟踪表!B79)*(考核汇总!$B$4:$B$1185=质量日常跟踪表!D79),考核汇总!$C$4:$C$1185)</f>
        <v>4</v>
      </c>
      <c r="G79" s="33">
        <f>G78+C78</f>
        <v>43347.124999999804</v>
      </c>
      <c r="H79" s="34" t="str">
        <f>IF($M79=H$2,MAX(H$4:H78)+1,"")</f>
        <v/>
      </c>
      <c r="I79" s="34" t="str">
        <f>IF($M79=I$2,MAX(I$4:I78)+1,"")</f>
        <v/>
      </c>
      <c r="J79" s="34" t="str">
        <f>IF($M79=J$2,MAX(J$4:J78)+1,"")</f>
        <v/>
      </c>
      <c r="K79" s="34" t="str">
        <f>IF($M79=K$2,MAX(K$4:K78)+1,"")</f>
        <v/>
      </c>
      <c r="L79" s="35"/>
      <c r="M79" s="35"/>
      <c r="N79" s="42"/>
      <c r="O79" s="42"/>
      <c r="P79" s="42"/>
      <c r="Q79" s="42"/>
      <c r="R79" s="42"/>
      <c r="S79" s="42"/>
      <c r="T79" s="42"/>
      <c r="U79" s="37" t="str">
        <f>IF(N79="","",(N79*5+O79*4+P79*2.5+Q79*1.5+R79*0.75+S79*0.325+T79*0.25)/100)</f>
        <v/>
      </c>
      <c r="V79" s="36"/>
      <c r="W79" s="38"/>
    </row>
    <row r="80">
      <c r="A80" s="29">
        <v>77</v>
      </c>
      <c r="B80" s="39">
        <f>IF(D80=D79,B79,IF(D80="夜班",B79+1,B79))</f>
        <v>43347</v>
      </c>
      <c r="C80" s="40">
        <f>C79</f>
        <v>0.041666666666666699</v>
      </c>
      <c r="D80" s="32" t="str">
        <f>IF(HOUR(G80)&lt;8,"夜班",IF(HOUR(G80)&lt;16,"白班",IF(HOUR(G80)&lt;24,"中班",0)))</f>
        <v>夜班</v>
      </c>
      <c r="E80" s="30" t="str">
        <f>IF(F80=1,"甲",IF(F80=2,"乙",IF(F80=3,"丙",IF(F80=4,"丁",""))))</f>
        <v>丁</v>
      </c>
      <c r="F80" s="30">
        <f>SUMPRODUCT((考核汇总!$A$4:$A$1185=质量日常跟踪表!B80)*(考核汇总!$B$4:$B$1185=质量日常跟踪表!D80),考核汇总!$C$4:$C$1185)</f>
        <v>4</v>
      </c>
      <c r="G80" s="33">
        <f>G79+C79</f>
        <v>43347.166666666497</v>
      </c>
      <c r="H80" s="34" t="str">
        <f>IF($M80=H$2,MAX(H$4:H79)+1,"")</f>
        <v/>
      </c>
      <c r="I80" s="34" t="str">
        <f>IF($M80=I$2,MAX(I$4:I79)+1,"")</f>
        <v/>
      </c>
      <c r="J80" s="34" t="str">
        <f>IF($M80=J$2,MAX(J$4:J79)+1,"")</f>
        <v/>
      </c>
      <c r="K80" s="34" t="str">
        <f>IF($M80=K$2,MAX(K$4:K79)+1,"")</f>
        <v/>
      </c>
      <c r="L80" s="35"/>
      <c r="M80" s="35"/>
      <c r="N80" s="42"/>
      <c r="O80" s="42"/>
      <c r="P80" s="42"/>
      <c r="Q80" s="42"/>
      <c r="R80" s="42"/>
      <c r="S80" s="42"/>
      <c r="T80" s="42"/>
      <c r="U80" s="37" t="str">
        <f>IF(N80="","",(N80*5+O80*4+P80*2.5+Q80*1.5+R80*0.75+S80*0.325+T80*0.25)/100)</f>
        <v/>
      </c>
      <c r="V80" s="36"/>
      <c r="W80" s="38"/>
    </row>
    <row r="81">
      <c r="A81" s="29">
        <v>78</v>
      </c>
      <c r="B81" s="39">
        <f>IF(D81=D80,B80,IF(D81="夜班",B80+1,B80))</f>
        <v>43347</v>
      </c>
      <c r="C81" s="40">
        <f>C80</f>
        <v>0.041666666666666699</v>
      </c>
      <c r="D81" s="32" t="str">
        <f>IF(HOUR(G81)&lt;8,"夜班",IF(HOUR(G81)&lt;16,"白班",IF(HOUR(G81)&lt;24,"中班",0)))</f>
        <v>夜班</v>
      </c>
      <c r="E81" s="30" t="str">
        <f>IF(F81=1,"甲",IF(F81=2,"乙",IF(F81=3,"丙",IF(F81=4,"丁",""))))</f>
        <v>丁</v>
      </c>
      <c r="F81" s="30">
        <f>SUMPRODUCT((考核汇总!$A$4:$A$1185=质量日常跟踪表!B81)*(考核汇总!$B$4:$B$1185=质量日常跟踪表!D81),考核汇总!$C$4:$C$1185)</f>
        <v>4</v>
      </c>
      <c r="G81" s="33">
        <f>G80+C80</f>
        <v>43347.208333333103</v>
      </c>
      <c r="H81" s="34" t="str">
        <f>IF($M81=H$2,MAX(H$4:H80)+1,"")</f>
        <v/>
      </c>
      <c r="I81" s="34" t="str">
        <f>IF($M81=I$2,MAX(I$4:I80)+1,"")</f>
        <v/>
      </c>
      <c r="J81" s="34" t="str">
        <f>IF($M81=J$2,MAX(J$4:J80)+1,"")</f>
        <v/>
      </c>
      <c r="K81" s="34" t="str">
        <f>IF($M81=K$2,MAX(K$4:K80)+1,"")</f>
        <v/>
      </c>
      <c r="L81" s="35"/>
      <c r="M81" s="35"/>
      <c r="N81" s="42"/>
      <c r="O81" s="42"/>
      <c r="P81" s="42"/>
      <c r="Q81" s="42"/>
      <c r="R81" s="42"/>
      <c r="S81" s="42"/>
      <c r="T81" s="42"/>
      <c r="U81" s="37" t="str">
        <f>IF(N81="","",(N81*5+O81*4+P81*2.5+Q81*1.5+R81*0.75+S81*0.325+T81*0.25)/100)</f>
        <v/>
      </c>
      <c r="V81" s="36"/>
      <c r="W81" s="38"/>
    </row>
    <row r="82">
      <c r="A82" s="29">
        <v>79</v>
      </c>
      <c r="B82" s="39">
        <f>IF(D82=D81,B81,IF(D82="夜班",B81+1,B81))</f>
        <v>43347</v>
      </c>
      <c r="C82" s="40">
        <f>C81</f>
        <v>0.041666666666666699</v>
      </c>
      <c r="D82" s="32" t="str">
        <f>IF(HOUR(G82)&lt;8,"夜班",IF(HOUR(G82)&lt;16,"白班",IF(HOUR(G82)&lt;24,"中班",0)))</f>
        <v>夜班</v>
      </c>
      <c r="E82" s="30" t="str">
        <f>IF(F82=1,"甲",IF(F82=2,"乙",IF(F82=3,"丙",IF(F82=4,"丁",""))))</f>
        <v>丁</v>
      </c>
      <c r="F82" s="30">
        <f>SUMPRODUCT((考核汇总!$A$4:$A$1185=质量日常跟踪表!B82)*(考核汇总!$B$4:$B$1185=质量日常跟踪表!D82),考核汇总!$C$4:$C$1185)</f>
        <v>4</v>
      </c>
      <c r="G82" s="33">
        <f>G81+C81</f>
        <v>43347.249999999804</v>
      </c>
      <c r="H82" s="34" t="str">
        <f>IF($M82=H$2,MAX(H$4:H81)+1,"")</f>
        <v/>
      </c>
      <c r="I82" s="34" t="str">
        <f>IF($M82=I$2,MAX(I$4:I81)+1,"")</f>
        <v/>
      </c>
      <c r="J82" s="34" t="str">
        <f>IF($M82=J$2,MAX(J$4:J81)+1,"")</f>
        <v/>
      </c>
      <c r="K82" s="34" t="str">
        <f>IF($M82=K$2,MAX(K$4:K81)+1,"")</f>
        <v/>
      </c>
      <c r="L82" s="35"/>
      <c r="M82" s="35"/>
      <c r="N82" s="42"/>
      <c r="O82" s="42"/>
      <c r="P82" s="42"/>
      <c r="Q82" s="42"/>
      <c r="R82" s="42"/>
      <c r="S82" s="42"/>
      <c r="T82" s="42"/>
      <c r="U82" s="37" t="str">
        <f>IF(N82="","",(N82*5+O82*4+P82*2.5+Q82*1.5+R82*0.75+S82*0.325+T82*0.25)/100)</f>
        <v/>
      </c>
      <c r="V82" s="36"/>
      <c r="W82" s="38"/>
    </row>
    <row r="83">
      <c r="A83" s="29">
        <v>80</v>
      </c>
      <c r="B83" s="39">
        <f>IF(D83=D82,B82,IF(D83="夜班",B82+1,B82))</f>
        <v>43347</v>
      </c>
      <c r="C83" s="40">
        <f>C82</f>
        <v>0.041666666666666699</v>
      </c>
      <c r="D83" s="32" t="str">
        <f>IF(HOUR(G83)&lt;8,"夜班",IF(HOUR(G83)&lt;16,"白班",IF(HOUR(G83)&lt;24,"中班",0)))</f>
        <v>夜班</v>
      </c>
      <c r="E83" s="30" t="str">
        <f>IF(F83=1,"甲",IF(F83=2,"乙",IF(F83=3,"丙",IF(F83=4,"丁",""))))</f>
        <v>丁</v>
      </c>
      <c r="F83" s="30">
        <f>SUMPRODUCT((考核汇总!$A$4:$A$1185=质量日常跟踪表!B83)*(考核汇总!$B$4:$B$1185=质量日常跟踪表!D83),考核汇总!$C$4:$C$1185)</f>
        <v>4</v>
      </c>
      <c r="G83" s="33">
        <f>G82+C82</f>
        <v>43347.291666666497</v>
      </c>
      <c r="H83" s="34" t="str">
        <f>IF($M83=H$2,MAX(H$4:H82)+1,"")</f>
        <v/>
      </c>
      <c r="I83" s="34" t="str">
        <f>IF($M83=I$2,MAX(I$4:I82)+1,"")</f>
        <v/>
      </c>
      <c r="J83" s="34" t="str">
        <f>IF($M83=J$2,MAX(J$4:J82)+1,"")</f>
        <v/>
      </c>
      <c r="K83" s="34" t="str">
        <f>IF($M83=K$2,MAX(K$4:K82)+1,"")</f>
        <v/>
      </c>
      <c r="L83" s="35"/>
      <c r="M83" s="35"/>
      <c r="N83" s="42"/>
      <c r="O83" s="42"/>
      <c r="P83" s="42"/>
      <c r="Q83" s="42"/>
      <c r="R83" s="42"/>
      <c r="S83" s="42"/>
      <c r="T83" s="42"/>
      <c r="U83" s="37" t="str">
        <f>IF(N83="","",(N83*5+O83*4+P83*2.5+Q83*1.5+R83*0.75+S83*0.325+T83*0.25)/100)</f>
        <v/>
      </c>
      <c r="V83" s="36"/>
      <c r="W83" s="38"/>
    </row>
    <row r="84">
      <c r="A84" s="29">
        <v>81</v>
      </c>
      <c r="B84" s="39">
        <f>IF(D84=D83,B83,IF(D84="夜班",B83+1,B83))</f>
        <v>43347</v>
      </c>
      <c r="C84" s="40">
        <f>C83</f>
        <v>0.041666666666666699</v>
      </c>
      <c r="D84" s="32" t="str">
        <f>IF(HOUR(G84)&lt;8,"夜班",IF(HOUR(G84)&lt;16,"白班",IF(HOUR(G84)&lt;24,"中班",0)))</f>
        <v>白班</v>
      </c>
      <c r="E84" s="30" t="str">
        <f>IF(F84=1,"甲",IF(F84=2,"乙",IF(F84=3,"丙",IF(F84=4,"丁",""))))</f>
        <v>甲</v>
      </c>
      <c r="F84" s="30">
        <f>SUMPRODUCT((考核汇总!$A$4:$A$1185=质量日常跟踪表!B84)*(考核汇总!$B$4:$B$1185=质量日常跟踪表!D84),考核汇总!$C$4:$C$1185)</f>
        <v>1</v>
      </c>
      <c r="G84" s="33">
        <f>G83+C83</f>
        <v>43347.333333333103</v>
      </c>
      <c r="H84" s="34">
        <f>IF($M84=H$2,MAX(H$4:H83)+1,"")</f>
        <v>6</v>
      </c>
      <c r="I84" s="34" t="str">
        <f>IF($M84=I$2,MAX(I$4:I83)+1,"")</f>
        <v/>
      </c>
      <c r="J84" s="34" t="str">
        <f>IF($M84=J$2,MAX(J$4:J83)+1,"")</f>
        <v/>
      </c>
      <c r="K84" s="34" t="str">
        <f>IF($M84=K$2,MAX(K$4:K83)+1,"")</f>
        <v/>
      </c>
      <c r="L84" s="35">
        <v>0.64583333333333304</v>
      </c>
      <c r="M84" s="35" t="s">
        <v>8</v>
      </c>
      <c r="N84" s="42">
        <v>6.6399999999999997</v>
      </c>
      <c r="O84" s="42">
        <v>16.18</v>
      </c>
      <c r="P84" s="42">
        <v>1.97</v>
      </c>
      <c r="Q84" s="42">
        <v>18.57</v>
      </c>
      <c r="R84" s="42">
        <v>13.07</v>
      </c>
      <c r="S84" s="42">
        <v>24.07</v>
      </c>
      <c r="T84" s="42">
        <v>19.5</v>
      </c>
      <c r="U84" s="37">
        <f>IF(N84="","",(N84*5+O84*4+P84*2.5+Q84*1.5+R84*0.75+S84*0.325+T84*0.25)/100)</f>
        <v>1.5320024999999999</v>
      </c>
      <c r="V84" s="36">
        <v>3.6000000000000001</v>
      </c>
      <c r="W84" s="38"/>
    </row>
    <row r="85">
      <c r="A85" s="29">
        <v>82</v>
      </c>
      <c r="B85" s="39">
        <f>IF(D85=D84,B84,IF(D85="夜班",B84+1,B84))</f>
        <v>43347</v>
      </c>
      <c r="C85" s="40">
        <f>C84</f>
        <v>0.041666666666666699</v>
      </c>
      <c r="D85" s="32" t="str">
        <f>IF(HOUR(G85)&lt;8,"夜班",IF(HOUR(G85)&lt;16,"白班",IF(HOUR(G85)&lt;24,"中班",0)))</f>
        <v>白班</v>
      </c>
      <c r="E85" s="30" t="str">
        <f>IF(F85=1,"甲",IF(F85=2,"乙",IF(F85=3,"丙",IF(F85=4,"丁",""))))</f>
        <v>甲</v>
      </c>
      <c r="F85" s="30">
        <f>SUMPRODUCT((考核汇总!$A$4:$A$1185=质量日常跟踪表!B85)*(考核汇总!$B$4:$B$1185=质量日常跟踪表!D85),考核汇总!$C$4:$C$1185)</f>
        <v>1</v>
      </c>
      <c r="G85" s="33">
        <f>G84+C84</f>
        <v>43347.374999999804</v>
      </c>
      <c r="H85" s="34" t="str">
        <f>IF($M85=H$2,MAX(H$4:H84)+1,"")</f>
        <v/>
      </c>
      <c r="I85" s="34">
        <f>IF($M85=I$2,MAX(I$4:I84)+1,"")</f>
        <v>6</v>
      </c>
      <c r="J85" s="34" t="str">
        <f>IF($M85=J$2,MAX(J$4:J84)+1,"")</f>
        <v/>
      </c>
      <c r="K85" s="34" t="str">
        <f>IF($M85=K$2,MAX(K$4:K84)+1,"")</f>
        <v/>
      </c>
      <c r="L85" s="35">
        <v>0.64583333333333304</v>
      </c>
      <c r="M85" s="35" t="s">
        <v>9</v>
      </c>
      <c r="N85" s="42">
        <v>7.4500000000000002</v>
      </c>
      <c r="O85" s="42">
        <v>17.27</v>
      </c>
      <c r="P85" s="42">
        <v>2.1699999999999999</v>
      </c>
      <c r="Q85" s="42">
        <v>19.649999999999999</v>
      </c>
      <c r="R85" s="42">
        <v>14.06</v>
      </c>
      <c r="S85" s="42">
        <v>21.300000000000001</v>
      </c>
      <c r="T85" s="42">
        <v>18.100000000000001</v>
      </c>
      <c r="U85" s="37">
        <f>IF(N85="","",(N85*5+O85*4+P85*2.5+Q85*1.5+R85*0.75+S85*0.325+T85*0.25)/100)</f>
        <v>1.632225</v>
      </c>
      <c r="V85" s="36">
        <v>3.2999999999999998</v>
      </c>
      <c r="W85" s="38"/>
    </row>
    <row r="86">
      <c r="A86" s="29">
        <v>83</v>
      </c>
      <c r="B86" s="39">
        <f>IF(D86=D85,B85,IF(D86="夜班",B85+1,B85))</f>
        <v>43347</v>
      </c>
      <c r="C86" s="40">
        <f>C85</f>
        <v>0.041666666666666699</v>
      </c>
      <c r="D86" s="32" t="str">
        <f>IF(HOUR(G86)&lt;8,"夜班",IF(HOUR(G86)&lt;16,"白班",IF(HOUR(G86)&lt;24,"中班",0)))</f>
        <v>白班</v>
      </c>
      <c r="E86" s="30" t="str">
        <f>IF(F86=1,"甲",IF(F86=2,"乙",IF(F86=3,"丙",IF(F86=4,"丁",""))))</f>
        <v>甲</v>
      </c>
      <c r="F86" s="30">
        <f>SUMPRODUCT((考核汇总!$A$4:$A$1185=质量日常跟踪表!B86)*(考核汇总!$B$4:$B$1185=质量日常跟踪表!D86),考核汇总!$C$4:$C$1185)</f>
        <v>1</v>
      </c>
      <c r="G86" s="33">
        <f>G85+C85</f>
        <v>43347.416666666497</v>
      </c>
      <c r="H86" s="34" t="str">
        <f>IF($M86=H$2,MAX(H$4:H85)+1,"")</f>
        <v/>
      </c>
      <c r="I86" s="34" t="str">
        <f>IF($M86=I$2,MAX(I$4:I85)+1,"")</f>
        <v/>
      </c>
      <c r="J86" s="34" t="str">
        <f>IF($M86=J$2,MAX(J$4:J85)+1,"")</f>
        <v/>
      </c>
      <c r="K86" s="34" t="str">
        <f>IF($M86=K$2,MAX(K$4:K85)+1,"")</f>
        <v/>
      </c>
      <c r="L86" s="35"/>
      <c r="M86" s="35"/>
      <c r="N86" s="42"/>
      <c r="O86" s="42"/>
      <c r="P86" s="42"/>
      <c r="Q86" s="42"/>
      <c r="R86" s="42"/>
      <c r="S86" s="42"/>
      <c r="T86" s="42"/>
      <c r="U86" s="37" t="str">
        <f>IF(N86="","",(N86*5+O86*4+P86*2.5+Q86*1.5+R86*0.75+S86*0.325+T86*0.25)/100)</f>
        <v/>
      </c>
      <c r="V86" s="36"/>
      <c r="W86" s="38"/>
    </row>
    <row r="87">
      <c r="A87" s="29">
        <v>84</v>
      </c>
      <c r="B87" s="39">
        <f>IF(D87=D86,B86,IF(D87="夜班",B86+1,B86))</f>
        <v>43347</v>
      </c>
      <c r="C87" s="40">
        <f>C86</f>
        <v>0.041666666666666699</v>
      </c>
      <c r="D87" s="32" t="str">
        <f>IF(HOUR(G87)&lt;8,"夜班",IF(HOUR(G87)&lt;16,"白班",IF(HOUR(G87)&lt;24,"中班",0)))</f>
        <v>白班</v>
      </c>
      <c r="E87" s="30" t="str">
        <f>IF(F87=1,"甲",IF(F87=2,"乙",IF(F87=3,"丙",IF(F87=4,"丁",""))))</f>
        <v>甲</v>
      </c>
      <c r="F87" s="30">
        <f>SUMPRODUCT((考核汇总!$A$4:$A$1185=质量日常跟踪表!B87)*(考核汇总!$B$4:$B$1185=质量日常跟踪表!D87),考核汇总!$C$4:$C$1185)</f>
        <v>1</v>
      </c>
      <c r="G87" s="33">
        <f>G86+C86</f>
        <v>43347.458333333103</v>
      </c>
      <c r="H87" s="34" t="str">
        <f>IF($M87=H$2,MAX(H$4:H86)+1,"")</f>
        <v/>
      </c>
      <c r="I87" s="34" t="str">
        <f>IF($M87=I$2,MAX(I$4:I86)+1,"")</f>
        <v/>
      </c>
      <c r="J87" s="34" t="str">
        <f>IF($M87=J$2,MAX(J$4:J86)+1,"")</f>
        <v/>
      </c>
      <c r="K87" s="34" t="str">
        <f>IF($M87=K$2,MAX(K$4:K86)+1,"")</f>
        <v/>
      </c>
      <c r="L87" s="35"/>
      <c r="M87" s="35"/>
      <c r="N87" s="42"/>
      <c r="O87" s="42"/>
      <c r="P87" s="42"/>
      <c r="Q87" s="42"/>
      <c r="R87" s="42"/>
      <c r="S87" s="42"/>
      <c r="T87" s="42"/>
      <c r="U87" s="37" t="str">
        <f>IF(N87="","",(N87*5+O87*4+P87*2.5+Q87*1.5+R87*0.75+S87*0.325+T87*0.25)/100)</f>
        <v/>
      </c>
      <c r="V87" s="36"/>
      <c r="W87" s="38"/>
    </row>
    <row r="88">
      <c r="A88" s="29">
        <v>85</v>
      </c>
      <c r="B88" s="39">
        <f>IF(D88=D87,B87,IF(D88="夜班",B87+1,B87))</f>
        <v>43347</v>
      </c>
      <c r="C88" s="40">
        <f>C87</f>
        <v>0.041666666666666699</v>
      </c>
      <c r="D88" s="32" t="str">
        <f>IF(HOUR(G88)&lt;8,"夜班",IF(HOUR(G88)&lt;16,"白班",IF(HOUR(G88)&lt;24,"中班",0)))</f>
        <v>白班</v>
      </c>
      <c r="E88" s="30" t="str">
        <f>IF(F88=1,"甲",IF(F88=2,"乙",IF(F88=3,"丙",IF(F88=4,"丁",""))))</f>
        <v>甲</v>
      </c>
      <c r="F88" s="30">
        <f>SUMPRODUCT((考核汇总!$A$4:$A$1185=质量日常跟踪表!B88)*(考核汇总!$B$4:$B$1185=质量日常跟踪表!D88),考核汇总!$C$4:$C$1185)</f>
        <v>1</v>
      </c>
      <c r="G88" s="33">
        <f>G87+C87</f>
        <v>43347.499999999804</v>
      </c>
      <c r="H88" s="34" t="str">
        <f>IF($M88=H$2,MAX(H$4:H87)+1,"")</f>
        <v/>
      </c>
      <c r="I88" s="34" t="str">
        <f>IF($M88=I$2,MAX(I$4:I87)+1,"")</f>
        <v/>
      </c>
      <c r="J88" s="34" t="str">
        <f>IF($M88=J$2,MAX(J$4:J87)+1,"")</f>
        <v/>
      </c>
      <c r="K88" s="34" t="str">
        <f>IF($M88=K$2,MAX(K$4:K87)+1,"")</f>
        <v/>
      </c>
      <c r="L88" s="35"/>
      <c r="M88" s="35"/>
      <c r="N88" s="42"/>
      <c r="O88" s="42"/>
      <c r="P88" s="42"/>
      <c r="Q88" s="42"/>
      <c r="R88" s="42"/>
      <c r="S88" s="42"/>
      <c r="T88" s="42"/>
      <c r="U88" s="37" t="str">
        <f>IF(N88="","",(N88*5+O88*4+P88*2.5+Q88*1.5+R88*0.75+S88*0.325+T88*0.25)/100)</f>
        <v/>
      </c>
      <c r="V88" s="36"/>
      <c r="W88" s="38"/>
    </row>
    <row r="89">
      <c r="A89" s="29">
        <v>86</v>
      </c>
      <c r="B89" s="39">
        <f>IF(D89=D88,B88,IF(D89="夜班",B88+1,B88))</f>
        <v>43347</v>
      </c>
      <c r="C89" s="40">
        <f>C88</f>
        <v>0.041666666666666699</v>
      </c>
      <c r="D89" s="32" t="str">
        <f>IF(HOUR(G89)&lt;8,"夜班",IF(HOUR(G89)&lt;16,"白班",IF(HOUR(G89)&lt;24,"中班",0)))</f>
        <v>白班</v>
      </c>
      <c r="E89" s="30" t="str">
        <f>IF(F89=1,"甲",IF(F89=2,"乙",IF(F89=3,"丙",IF(F89=4,"丁",""))))</f>
        <v>甲</v>
      </c>
      <c r="F89" s="30">
        <f>SUMPRODUCT((考核汇总!$A$4:$A$1185=质量日常跟踪表!B89)*(考核汇总!$B$4:$B$1185=质量日常跟踪表!D89),考核汇总!$C$4:$C$1185)</f>
        <v>1</v>
      </c>
      <c r="G89" s="33">
        <f>G88+C88</f>
        <v>43347.541666666497</v>
      </c>
      <c r="H89" s="34" t="str">
        <f>IF($M89=H$2,MAX(H$4:H88)+1,"")</f>
        <v/>
      </c>
      <c r="I89" s="34" t="str">
        <f>IF($M89=I$2,MAX(I$4:I88)+1,"")</f>
        <v/>
      </c>
      <c r="J89" s="34" t="str">
        <f>IF($M89=J$2,MAX(J$4:J88)+1,"")</f>
        <v/>
      </c>
      <c r="K89" s="34" t="str">
        <f>IF($M89=K$2,MAX(K$4:K88)+1,"")</f>
        <v/>
      </c>
      <c r="L89" s="35"/>
      <c r="M89" s="35"/>
      <c r="N89" s="42"/>
      <c r="O89" s="42"/>
      <c r="P89" s="42"/>
      <c r="Q89" s="42"/>
      <c r="R89" s="42"/>
      <c r="S89" s="42"/>
      <c r="T89" s="42"/>
      <c r="U89" s="37" t="str">
        <f>IF(N89="","",(N89*5+O89*4+P89*2.5+Q89*1.5+R89*0.75+S89*0.325+T89*0.25)/100)</f>
        <v/>
      </c>
      <c r="V89" s="36"/>
      <c r="W89" s="38"/>
    </row>
    <row r="90">
      <c r="A90" s="29">
        <v>87</v>
      </c>
      <c r="B90" s="39">
        <f>IF(D90=D89,B89,IF(D90="夜班",B89+1,B89))</f>
        <v>43347</v>
      </c>
      <c r="C90" s="40">
        <f>C89</f>
        <v>0.041666666666666699</v>
      </c>
      <c r="D90" s="32" t="str">
        <f>IF(HOUR(G90)&lt;8,"夜班",IF(HOUR(G90)&lt;16,"白班",IF(HOUR(G90)&lt;24,"中班",0)))</f>
        <v>白班</v>
      </c>
      <c r="E90" s="30" t="str">
        <f>IF(F90=1,"甲",IF(F90=2,"乙",IF(F90=3,"丙",IF(F90=4,"丁",""))))</f>
        <v>甲</v>
      </c>
      <c r="F90" s="30">
        <f>SUMPRODUCT((考核汇总!$A$4:$A$1185=质量日常跟踪表!B90)*(考核汇总!$B$4:$B$1185=质量日常跟踪表!D90),考核汇总!$C$4:$C$1185)</f>
        <v>1</v>
      </c>
      <c r="G90" s="33">
        <f>G89+C89</f>
        <v>43347.583333333103</v>
      </c>
      <c r="H90" s="34" t="str">
        <f>IF($M90=H$2,MAX(H$4:H89)+1,"")</f>
        <v/>
      </c>
      <c r="I90" s="34" t="str">
        <f>IF($M90=I$2,MAX(I$4:I89)+1,"")</f>
        <v/>
      </c>
      <c r="J90" s="34" t="str">
        <f>IF($M90=J$2,MAX(J$4:J89)+1,"")</f>
        <v/>
      </c>
      <c r="K90" s="34" t="str">
        <f>IF($M90=K$2,MAX(K$4:K89)+1,"")</f>
        <v/>
      </c>
      <c r="L90" s="35"/>
      <c r="M90" s="35"/>
      <c r="N90" s="42"/>
      <c r="O90" s="42"/>
      <c r="P90" s="42"/>
      <c r="Q90" s="42"/>
      <c r="R90" s="42"/>
      <c r="S90" s="42"/>
      <c r="T90" s="42"/>
      <c r="U90" s="37" t="str">
        <f>IF(N90="","",(N90*5+O90*4+P90*2.5+Q90*1.5+R90*0.75+S90*0.325+T90*0.25)/100)</f>
        <v/>
      </c>
      <c r="V90" s="36"/>
      <c r="W90" s="38"/>
    </row>
    <row r="91">
      <c r="A91" s="29">
        <v>88</v>
      </c>
      <c r="B91" s="39">
        <f>IF(D91=D90,B90,IF(D91="夜班",B90+1,B90))</f>
        <v>43347</v>
      </c>
      <c r="C91" s="40">
        <f>C90</f>
        <v>0.041666666666666699</v>
      </c>
      <c r="D91" s="32" t="str">
        <f>IF(HOUR(G91)&lt;8,"夜班",IF(HOUR(G91)&lt;16,"白班",IF(HOUR(G91)&lt;24,"中班",0)))</f>
        <v>白班</v>
      </c>
      <c r="E91" s="30" t="str">
        <f>IF(F91=1,"甲",IF(F91=2,"乙",IF(F91=3,"丙",IF(F91=4,"丁",""))))</f>
        <v>甲</v>
      </c>
      <c r="F91" s="30">
        <f>SUMPRODUCT((考核汇总!$A$4:$A$1185=质量日常跟踪表!B91)*(考核汇总!$B$4:$B$1185=质量日常跟踪表!D91),考核汇总!$C$4:$C$1185)</f>
        <v>1</v>
      </c>
      <c r="G91" s="33">
        <f>G90+C90</f>
        <v>43347.624999999804</v>
      </c>
      <c r="H91" s="34" t="str">
        <f>IF($M91=H$2,MAX(H$4:H90)+1,"")</f>
        <v/>
      </c>
      <c r="I91" s="34" t="str">
        <f>IF($M91=I$2,MAX(I$4:I90)+1,"")</f>
        <v/>
      </c>
      <c r="J91" s="34" t="str">
        <f>IF($M91=J$2,MAX(J$4:J90)+1,"")</f>
        <v/>
      </c>
      <c r="K91" s="34" t="str">
        <f>IF($M91=K$2,MAX(K$4:K90)+1,"")</f>
        <v/>
      </c>
      <c r="L91" s="35"/>
      <c r="M91" s="35"/>
      <c r="N91" s="42"/>
      <c r="O91" s="42"/>
      <c r="P91" s="42"/>
      <c r="Q91" s="42"/>
      <c r="R91" s="42"/>
      <c r="S91" s="42"/>
      <c r="T91" s="42"/>
      <c r="U91" s="37" t="str">
        <f>IF(N91="","",(N91*5+O91*4+P91*2.5+Q91*1.5+R91*0.75+S91*0.325+T91*0.25)/100)</f>
        <v/>
      </c>
      <c r="V91" s="36"/>
      <c r="W91" s="38"/>
    </row>
    <row r="92">
      <c r="A92" s="29">
        <v>89</v>
      </c>
      <c r="B92" s="39">
        <f>IF(D92=D91,B91,IF(D92="夜班",B91+1,B91))</f>
        <v>43347</v>
      </c>
      <c r="C92" s="40">
        <f>C91</f>
        <v>0.041666666666666699</v>
      </c>
      <c r="D92" s="32" t="str">
        <f>IF(HOUR(G92)&lt;8,"夜班",IF(HOUR(G92)&lt;16,"白班",IF(HOUR(G92)&lt;24,"中班",0)))</f>
        <v>中班</v>
      </c>
      <c r="E92" s="30" t="str">
        <f>IF(F92=1,"甲",IF(F92=2,"乙",IF(F92=3,"丙",IF(F92=4,"丁",""))))</f>
        <v>乙</v>
      </c>
      <c r="F92" s="30">
        <f>SUMPRODUCT((考核汇总!$A$4:$A$1185=质量日常跟踪表!B92)*(考核汇总!$B$4:$B$1185=质量日常跟踪表!D92),考核汇总!$C$4:$C$1185)</f>
        <v>2</v>
      </c>
      <c r="G92" s="33">
        <f>G91+C91</f>
        <v>43347.666666666497</v>
      </c>
      <c r="H92" s="34" t="str">
        <f>IF($M92=H$2,MAX(H$4:H91)+1,"")</f>
        <v/>
      </c>
      <c r="I92" s="34" t="str">
        <f>IF($M92=I$2,MAX(I$4:I91)+1,"")</f>
        <v/>
      </c>
      <c r="J92" s="34" t="str">
        <f>IF($M92=J$2,MAX(J$4:J91)+1,"")</f>
        <v/>
      </c>
      <c r="K92" s="34" t="str">
        <f>IF($M92=K$2,MAX(K$4:K91)+1,"")</f>
        <v/>
      </c>
      <c r="L92" s="35"/>
      <c r="M92" s="35"/>
      <c r="N92" s="42"/>
      <c r="O92" s="42"/>
      <c r="P92" s="42"/>
      <c r="Q92" s="42"/>
      <c r="R92" s="42"/>
      <c r="S92" s="42"/>
      <c r="T92" s="42"/>
      <c r="U92" s="37" t="str">
        <f>IF(N92="","",(N92*5+O92*4+P92*2.5+Q92*1.5+R92*0.75+S92*0.325+T92*0.25)/100)</f>
        <v/>
      </c>
      <c r="V92" s="36"/>
      <c r="W92" s="38"/>
    </row>
    <row r="93">
      <c r="A93" s="29">
        <v>90</v>
      </c>
      <c r="B93" s="39">
        <f>IF(D93=D92,B92,IF(D93="夜班",B92+1,B92))</f>
        <v>43347</v>
      </c>
      <c r="C93" s="40">
        <f>C92</f>
        <v>0.041666666666666699</v>
      </c>
      <c r="D93" s="32" t="str">
        <f>IF(HOUR(G93)&lt;8,"夜班",IF(HOUR(G93)&lt;16,"白班",IF(HOUR(G93)&lt;24,"中班",0)))</f>
        <v>中班</v>
      </c>
      <c r="E93" s="30" t="str">
        <f>IF(F93=1,"甲",IF(F93=2,"乙",IF(F93=3,"丙",IF(F93=4,"丁",""))))</f>
        <v>乙</v>
      </c>
      <c r="F93" s="30">
        <f>SUMPRODUCT((考核汇总!$A$4:$A$1185=质量日常跟踪表!B93)*(考核汇总!$B$4:$B$1185=质量日常跟踪表!D93),考核汇总!$C$4:$C$1185)</f>
        <v>2</v>
      </c>
      <c r="G93" s="33">
        <f>G92+C92</f>
        <v>43347.708333333103</v>
      </c>
      <c r="H93" s="34" t="str">
        <f>IF($M93=H$2,MAX(H$4:H92)+1,"")</f>
        <v/>
      </c>
      <c r="I93" s="34" t="str">
        <f>IF($M93=I$2,MAX(I$4:I92)+1,"")</f>
        <v/>
      </c>
      <c r="J93" s="34" t="str">
        <f>IF($M93=J$2,MAX(J$4:J92)+1,"")</f>
        <v/>
      </c>
      <c r="K93" s="34" t="str">
        <f>IF($M93=K$2,MAX(K$4:K92)+1,"")</f>
        <v/>
      </c>
      <c r="L93" s="35"/>
      <c r="M93" s="35"/>
      <c r="N93" s="42"/>
      <c r="O93" s="42"/>
      <c r="P93" s="42"/>
      <c r="Q93" s="42"/>
      <c r="R93" s="42"/>
      <c r="S93" s="42"/>
      <c r="T93" s="42"/>
      <c r="U93" s="37" t="str">
        <f>IF(N93="","",(N93*5+O93*4+P93*2.5+Q93*1.5+R93*0.75+S93*0.325+T93*0.25)/100)</f>
        <v/>
      </c>
      <c r="V93" s="36"/>
      <c r="W93" s="38"/>
    </row>
    <row r="94">
      <c r="A94" s="29">
        <v>91</v>
      </c>
      <c r="B94" s="39">
        <f>IF(D94=D93,B93,IF(D94="夜班",B93+1,B93))</f>
        <v>43347</v>
      </c>
      <c r="C94" s="40">
        <f>C93</f>
        <v>0.041666666666666699</v>
      </c>
      <c r="D94" s="32" t="str">
        <f>IF(HOUR(G94)&lt;8,"夜班",IF(HOUR(G94)&lt;16,"白班",IF(HOUR(G94)&lt;24,"中班",0)))</f>
        <v>中班</v>
      </c>
      <c r="E94" s="30" t="str">
        <f>IF(F94=1,"甲",IF(F94=2,"乙",IF(F94=3,"丙",IF(F94=4,"丁",""))))</f>
        <v>乙</v>
      </c>
      <c r="F94" s="30">
        <f>SUMPRODUCT((考核汇总!$A$4:$A$1185=质量日常跟踪表!B94)*(考核汇总!$B$4:$B$1185=质量日常跟踪表!D94),考核汇总!$C$4:$C$1185)</f>
        <v>2</v>
      </c>
      <c r="G94" s="33">
        <f>G93+C93</f>
        <v>43347.749999999804</v>
      </c>
      <c r="H94" s="34" t="str">
        <f>IF($M94=H$2,MAX(H$4:H93)+1,"")</f>
        <v/>
      </c>
      <c r="I94" s="34" t="str">
        <f>IF($M94=I$2,MAX(I$4:I93)+1,"")</f>
        <v/>
      </c>
      <c r="J94" s="34" t="str">
        <f>IF($M94=J$2,MAX(J$4:J93)+1,"")</f>
        <v/>
      </c>
      <c r="K94" s="34" t="str">
        <f>IF($M94=K$2,MAX(K$4:K93)+1,"")</f>
        <v/>
      </c>
      <c r="L94" s="35"/>
      <c r="M94" s="35"/>
      <c r="N94" s="42"/>
      <c r="O94" s="42"/>
      <c r="P94" s="42"/>
      <c r="Q94" s="42"/>
      <c r="R94" s="42"/>
      <c r="S94" s="42"/>
      <c r="T94" s="42"/>
      <c r="U94" s="37" t="str">
        <f>IF(N94="","",(N94*5+O94*4+P94*2.5+Q94*1.5+R94*0.75+S94*0.325+T94*0.25)/100)</f>
        <v/>
      </c>
      <c r="V94" s="36"/>
      <c r="W94" s="38"/>
    </row>
    <row r="95">
      <c r="A95" s="29">
        <v>92</v>
      </c>
      <c r="B95" s="39">
        <f>IF(D95=D94,B94,IF(D95="夜班",B94+1,B94))</f>
        <v>43347</v>
      </c>
      <c r="C95" s="40">
        <f>C94</f>
        <v>0.041666666666666699</v>
      </c>
      <c r="D95" s="32" t="str">
        <f>IF(HOUR(G95)&lt;8,"夜班",IF(HOUR(G95)&lt;16,"白班",IF(HOUR(G95)&lt;24,"中班",0)))</f>
        <v>中班</v>
      </c>
      <c r="E95" s="30" t="str">
        <f>IF(F95=1,"甲",IF(F95=2,"乙",IF(F95=3,"丙",IF(F95=4,"丁",""))))</f>
        <v>乙</v>
      </c>
      <c r="F95" s="30">
        <f>SUMPRODUCT((考核汇总!$A$4:$A$1185=质量日常跟踪表!B95)*(考核汇总!$B$4:$B$1185=质量日常跟踪表!D95),考核汇总!$C$4:$C$1185)</f>
        <v>2</v>
      </c>
      <c r="G95" s="33">
        <f>G94+C94</f>
        <v>43347.791666666402</v>
      </c>
      <c r="H95" s="34" t="str">
        <f>IF($M95=H$2,MAX(H$4:H94)+1,"")</f>
        <v/>
      </c>
      <c r="I95" s="34" t="str">
        <f>IF($M95=I$2,MAX(I$4:I94)+1,"")</f>
        <v/>
      </c>
      <c r="J95" s="34" t="str">
        <f>IF($M95=J$2,MAX(J$4:J94)+1,"")</f>
        <v/>
      </c>
      <c r="K95" s="34" t="str">
        <f>IF($M95=K$2,MAX(K$4:K94)+1,"")</f>
        <v/>
      </c>
      <c r="L95" s="35"/>
      <c r="M95" s="35"/>
      <c r="N95" s="42"/>
      <c r="O95" s="42"/>
      <c r="P95" s="42"/>
      <c r="Q95" s="42"/>
      <c r="R95" s="42"/>
      <c r="S95" s="42"/>
      <c r="T95" s="42"/>
      <c r="U95" s="37" t="str">
        <f>IF(N95="","",(N95*5+O95*4+P95*2.5+Q95*1.5+R95*0.75+S95*0.325+T95*0.25)/100)</f>
        <v/>
      </c>
      <c r="V95" s="36"/>
      <c r="W95" s="38"/>
    </row>
    <row r="96">
      <c r="A96" s="29">
        <v>93</v>
      </c>
      <c r="B96" s="39">
        <f>IF(D96=D95,B95,IF(D96="夜班",B95+1,B95))</f>
        <v>43347</v>
      </c>
      <c r="C96" s="40">
        <f>C95</f>
        <v>0.041666666666666699</v>
      </c>
      <c r="D96" s="32" t="str">
        <f>IF(HOUR(G96)&lt;8,"夜班",IF(HOUR(G96)&lt;16,"白班",IF(HOUR(G96)&lt;24,"中班",0)))</f>
        <v>中班</v>
      </c>
      <c r="E96" s="30" t="str">
        <f>IF(F96=1,"甲",IF(F96=2,"乙",IF(F96=3,"丙",IF(F96=4,"丁",""))))</f>
        <v>乙</v>
      </c>
      <c r="F96" s="30">
        <f>SUMPRODUCT((考核汇总!$A$4:$A$1185=质量日常跟踪表!B96)*(考核汇总!$B$4:$B$1185=质量日常跟踪表!D96),考核汇总!$C$4:$C$1185)</f>
        <v>2</v>
      </c>
      <c r="G96" s="33">
        <f>G95+C95</f>
        <v>43347.833333333103</v>
      </c>
      <c r="H96" s="34" t="str">
        <f>IF($M96=H$2,MAX(H$4:H95)+1,"")</f>
        <v/>
      </c>
      <c r="I96" s="34" t="str">
        <f>IF($M96=I$2,MAX(I$4:I95)+1,"")</f>
        <v/>
      </c>
      <c r="J96" s="34" t="str">
        <f>IF($M96=J$2,MAX(J$4:J95)+1,"")</f>
        <v/>
      </c>
      <c r="K96" s="34" t="str">
        <f>IF($M96=K$2,MAX(K$4:K95)+1,"")</f>
        <v/>
      </c>
      <c r="L96" s="35"/>
      <c r="M96" s="35"/>
      <c r="N96" s="42"/>
      <c r="O96" s="42"/>
      <c r="P96" s="42"/>
      <c r="Q96" s="42"/>
      <c r="R96" s="42"/>
      <c r="S96" s="42"/>
      <c r="T96" s="42"/>
      <c r="U96" s="37" t="str">
        <f>IF(N96="","",(N96*5+O96*4+P96*2.5+Q96*1.5+R96*0.75+S96*0.325+T96*0.25)/100)</f>
        <v/>
      </c>
      <c r="V96" s="36"/>
      <c r="W96" s="38"/>
    </row>
    <row r="97">
      <c r="A97" s="29">
        <v>94</v>
      </c>
      <c r="B97" s="39">
        <f>IF(D97=D96,B96,IF(D97="夜班",B96+1,B96))</f>
        <v>43347</v>
      </c>
      <c r="C97" s="40">
        <f>C96</f>
        <v>0.041666666666666699</v>
      </c>
      <c r="D97" s="32" t="str">
        <f>IF(HOUR(G97)&lt;8,"夜班",IF(HOUR(G97)&lt;16,"白班",IF(HOUR(G97)&lt;24,"中班",0)))</f>
        <v>中班</v>
      </c>
      <c r="E97" s="30" t="str">
        <f>IF(F97=1,"甲",IF(F97=2,"乙",IF(F97=3,"丙",IF(F97=4,"丁",""))))</f>
        <v>乙</v>
      </c>
      <c r="F97" s="30">
        <f>SUMPRODUCT((考核汇总!$A$4:$A$1185=质量日常跟踪表!B97)*(考核汇总!$B$4:$B$1185=质量日常跟踪表!D97),考核汇总!$C$4:$C$1185)</f>
        <v>2</v>
      </c>
      <c r="G97" s="33">
        <f>G96+C96</f>
        <v>43347.874999999804</v>
      </c>
      <c r="H97" s="34" t="str">
        <f>IF($M97=H$2,MAX(H$4:H96)+1,"")</f>
        <v/>
      </c>
      <c r="I97" s="34" t="str">
        <f>IF($M97=I$2,MAX(I$4:I96)+1,"")</f>
        <v/>
      </c>
      <c r="J97" s="34" t="str">
        <f>IF($M97=J$2,MAX(J$4:J96)+1,"")</f>
        <v/>
      </c>
      <c r="K97" s="34" t="str">
        <f>IF($M97=K$2,MAX(K$4:K96)+1,"")</f>
        <v/>
      </c>
      <c r="L97" s="35"/>
      <c r="M97" s="35"/>
      <c r="N97" s="42"/>
      <c r="O97" s="42"/>
      <c r="P97" s="42"/>
      <c r="Q97" s="42"/>
      <c r="R97" s="42"/>
      <c r="S97" s="42"/>
      <c r="T97" s="42"/>
      <c r="U97" s="37" t="str">
        <f>IF(N97="","",(N97*5+O97*4+P97*2.5+Q97*1.5+R97*0.75+S97*0.325+T97*0.25)/100)</f>
        <v/>
      </c>
      <c r="V97" s="36"/>
      <c r="W97" s="38"/>
    </row>
    <row r="98">
      <c r="A98" s="29">
        <v>95</v>
      </c>
      <c r="B98" s="39">
        <f>IF(D98=D97,B97,IF(D98="夜班",B97+1,B97))</f>
        <v>43347</v>
      </c>
      <c r="C98" s="40">
        <f>C97</f>
        <v>0.041666666666666699</v>
      </c>
      <c r="D98" s="32" t="str">
        <f>IF(HOUR(G98)&lt;8,"夜班",IF(HOUR(G98)&lt;16,"白班",IF(HOUR(G98)&lt;24,"中班",0)))</f>
        <v>中班</v>
      </c>
      <c r="E98" s="30" t="str">
        <f>IF(F98=1,"甲",IF(F98=2,"乙",IF(F98=3,"丙",IF(F98=4,"丁",""))))</f>
        <v>乙</v>
      </c>
      <c r="F98" s="30">
        <f>SUMPRODUCT((考核汇总!$A$4:$A$1185=质量日常跟踪表!B98)*(考核汇总!$B$4:$B$1185=质量日常跟踪表!D98),考核汇总!$C$4:$C$1185)</f>
        <v>2</v>
      </c>
      <c r="G98" s="33">
        <f>G97+C97</f>
        <v>43347.916666666402</v>
      </c>
      <c r="H98" s="34" t="str">
        <f>IF($M98=H$2,MAX(H$4:H97)+1,"")</f>
        <v/>
      </c>
      <c r="I98" s="34" t="str">
        <f>IF($M98=I$2,MAX(I$4:I97)+1,"")</f>
        <v/>
      </c>
      <c r="J98" s="34" t="str">
        <f>IF($M98=J$2,MAX(J$4:J97)+1,"")</f>
        <v/>
      </c>
      <c r="K98" s="34" t="str">
        <f>IF($M98=K$2,MAX(K$4:K97)+1,"")</f>
        <v/>
      </c>
      <c r="L98" s="35"/>
      <c r="M98" s="35"/>
      <c r="N98" s="42"/>
      <c r="O98" s="42"/>
      <c r="P98" s="42"/>
      <c r="Q98" s="42"/>
      <c r="R98" s="42"/>
      <c r="S98" s="42"/>
      <c r="T98" s="42"/>
      <c r="U98" s="37" t="str">
        <f>IF(N98="","",(N98*5+O98*4+P98*2.5+Q98*1.5+R98*0.75+S98*0.325+T98*0.25)/100)</f>
        <v/>
      </c>
      <c r="V98" s="36"/>
      <c r="W98" s="38"/>
    </row>
    <row r="99">
      <c r="A99" s="29">
        <v>96</v>
      </c>
      <c r="B99" s="39">
        <f>IF(D99=D98,B98,IF(D99="夜班",B98+1,B98))</f>
        <v>43347</v>
      </c>
      <c r="C99" s="40">
        <f>C98</f>
        <v>0.041666666666666699</v>
      </c>
      <c r="D99" s="32" t="str">
        <f>IF(HOUR(G99)&lt;8,"夜班",IF(HOUR(G99)&lt;16,"白班",IF(HOUR(G99)&lt;24,"中班",0)))</f>
        <v>中班</v>
      </c>
      <c r="E99" s="30" t="str">
        <f>IF(F99=1,"甲",IF(F99=2,"乙",IF(F99=3,"丙",IF(F99=4,"丁",""))))</f>
        <v>乙</v>
      </c>
      <c r="F99" s="30">
        <f>SUMPRODUCT((考核汇总!$A$4:$A$1185=质量日常跟踪表!B99)*(考核汇总!$B$4:$B$1185=质量日常跟踪表!D99),考核汇总!$C$4:$C$1185)</f>
        <v>2</v>
      </c>
      <c r="G99" s="33">
        <f>G98+C98</f>
        <v>43347.958333333103</v>
      </c>
      <c r="H99" s="34" t="str">
        <f>IF($M99=H$2,MAX(H$4:H98)+1,"")</f>
        <v/>
      </c>
      <c r="I99" s="34" t="str">
        <f>IF($M99=I$2,MAX(I$4:I98)+1,"")</f>
        <v/>
      </c>
      <c r="J99" s="34" t="str">
        <f>IF($M99=J$2,MAX(J$4:J98)+1,"")</f>
        <v/>
      </c>
      <c r="K99" s="34" t="str">
        <f>IF($M99=K$2,MAX(K$4:K98)+1,"")</f>
        <v/>
      </c>
      <c r="L99" s="35"/>
      <c r="M99" s="35"/>
      <c r="N99" s="42"/>
      <c r="O99" s="42"/>
      <c r="P99" s="42"/>
      <c r="Q99" s="42"/>
      <c r="R99" s="42"/>
      <c r="S99" s="42"/>
      <c r="T99" s="42"/>
      <c r="U99" s="37" t="str">
        <f>IF(N99="","",(N99*5+O99*4+P99*2.5+Q99*1.5+R99*0.75+S99*0.325+T99*0.25)/100)</f>
        <v/>
      </c>
      <c r="V99" s="36"/>
      <c r="W99" s="38"/>
    </row>
    <row r="100">
      <c r="A100" s="29">
        <v>97</v>
      </c>
      <c r="B100" s="39">
        <f>IF(D100=D99,B99,IF(D100="夜班",B99+1,B99))</f>
        <v>43348</v>
      </c>
      <c r="C100" s="40">
        <f>C99</f>
        <v>0.041666666666666699</v>
      </c>
      <c r="D100" s="32" t="str">
        <f>IF(HOUR(G100)&lt;8,"夜班",IF(HOUR(G100)&lt;16,"白班",IF(HOUR(G100)&lt;24,"中班",0)))</f>
        <v>夜班</v>
      </c>
      <c r="E100" s="30" t="str">
        <f>IF(F100=1,"甲",IF(F100=2,"乙",IF(F100=3,"丙",IF(F100=4,"丁",""))))</f>
        <v>丁</v>
      </c>
      <c r="F100" s="30">
        <f>SUMPRODUCT((考核汇总!$A$4:$A$1185=质量日常跟踪表!B100)*(考核汇总!$B$4:$B$1185=质量日常跟踪表!D100),考核汇总!$C$4:$C$1185)</f>
        <v>4</v>
      </c>
      <c r="G100" s="33">
        <f>G99+C99</f>
        <v>43347.999999999804</v>
      </c>
      <c r="H100" s="34">
        <f>IF($M100=H$2,MAX(H$4:H99)+1,"")</f>
        <v>7</v>
      </c>
      <c r="I100" s="34" t="str">
        <f>IF($M100=I$2,MAX(I$4:I99)+1,"")</f>
        <v/>
      </c>
      <c r="J100" s="34" t="str">
        <f>IF($M100=J$2,MAX(J$4:J99)+1,"")</f>
        <v/>
      </c>
      <c r="K100" s="34" t="str">
        <f>IF($M100=K$2,MAX(K$4:K99)+1,"")</f>
        <v/>
      </c>
      <c r="L100" s="35">
        <v>0.35416666666666702</v>
      </c>
      <c r="M100" s="35" t="s">
        <v>8</v>
      </c>
      <c r="N100" s="42">
        <v>6.3300000000000001</v>
      </c>
      <c r="O100" s="42">
        <v>14.699999999999999</v>
      </c>
      <c r="P100" s="42">
        <v>2.04</v>
      </c>
      <c r="Q100" s="42">
        <v>21.239999999999998</v>
      </c>
      <c r="R100" s="42">
        <v>14.59</v>
      </c>
      <c r="S100" s="42">
        <v>22.219999999999999</v>
      </c>
      <c r="T100" s="42">
        <v>18.879999999999999</v>
      </c>
      <c r="U100" s="37">
        <f>IF(N100="","",(N100*5+O100*4+P100*2.5+Q100*1.5+R100*0.75+S100*0.325+T100*0.25)/100)</f>
        <v>1.5029399999999999</v>
      </c>
      <c r="V100" s="36">
        <v>6.7999999999999998</v>
      </c>
      <c r="W100" s="38"/>
    </row>
    <row r="101">
      <c r="A101" s="29">
        <v>98</v>
      </c>
      <c r="B101" s="39">
        <f>IF(D101=D100,B100,IF(D101="夜班",B100+1,B100))</f>
        <v>43348</v>
      </c>
      <c r="C101" s="40">
        <f>C100</f>
        <v>0.041666666666666699</v>
      </c>
      <c r="D101" s="32" t="str">
        <f>IF(HOUR(G101)&lt;8,"夜班",IF(HOUR(G101)&lt;16,"白班",IF(HOUR(G101)&lt;24,"中班",0)))</f>
        <v>夜班</v>
      </c>
      <c r="E101" s="30" t="str">
        <f>IF(F101=1,"甲",IF(F101=2,"乙",IF(F101=3,"丙",IF(F101=4,"丁",""))))</f>
        <v>丁</v>
      </c>
      <c r="F101" s="30">
        <f>SUMPRODUCT((考核汇总!$A$4:$A$1185=质量日常跟踪表!B101)*(考核汇总!$B$4:$B$1185=质量日常跟踪表!D101),考核汇总!$C$4:$C$1185)</f>
        <v>4</v>
      </c>
      <c r="G101" s="33">
        <f>G100+C100</f>
        <v>43348.041666666402</v>
      </c>
      <c r="H101" s="34" t="str">
        <f>IF($M101=H$2,MAX(H$4:H100)+1,"")</f>
        <v/>
      </c>
      <c r="I101" s="34">
        <f>IF($M101=I$2,MAX(I$4:I100)+1,"")</f>
        <v>7</v>
      </c>
      <c r="J101" s="34" t="str">
        <f>IF($M101=J$2,MAX(J$4:J100)+1,"")</f>
        <v/>
      </c>
      <c r="K101" s="34" t="str">
        <f>IF($M101=K$2,MAX(K$4:K100)+1,"")</f>
        <v/>
      </c>
      <c r="L101" s="35">
        <v>0.35416666666666702</v>
      </c>
      <c r="M101" s="35" t="s">
        <v>9</v>
      </c>
      <c r="N101" s="42">
        <v>7.3799999999999999</v>
      </c>
      <c r="O101" s="42">
        <v>15.279999999999999</v>
      </c>
      <c r="P101" s="42">
        <v>2.3199999999999998</v>
      </c>
      <c r="Q101" s="42">
        <v>21.390000000000001</v>
      </c>
      <c r="R101" s="42">
        <v>13.17</v>
      </c>
      <c r="S101" s="42">
        <v>19.600000000000001</v>
      </c>
      <c r="T101" s="42">
        <v>20.359999999999999</v>
      </c>
      <c r="U101" s="37">
        <f>IF(N101="","",(N101*5+O101*4+P101*2.5+Q101*1.5+R101*0.75+S101*0.325+T101*0.25)/100)</f>
        <v>1.572425</v>
      </c>
      <c r="V101" s="36">
        <v>5.0999999999999996</v>
      </c>
      <c r="W101" s="38"/>
    </row>
    <row r="102">
      <c r="A102" s="29">
        <v>99</v>
      </c>
      <c r="B102" s="39">
        <f>IF(D102=D101,B101,IF(D102="夜班",B101+1,B101))</f>
        <v>43348</v>
      </c>
      <c r="C102" s="40">
        <f>C101</f>
        <v>0.041666666666666699</v>
      </c>
      <c r="D102" s="32" t="str">
        <f>IF(HOUR(G102)&lt;8,"夜班",IF(HOUR(G102)&lt;16,"白班",IF(HOUR(G102)&lt;24,"中班",0)))</f>
        <v>夜班</v>
      </c>
      <c r="E102" s="30" t="str">
        <f>IF(F102=1,"甲",IF(F102=2,"乙",IF(F102=3,"丙",IF(F102=4,"丁",""))))</f>
        <v>丁</v>
      </c>
      <c r="F102" s="30">
        <f>SUMPRODUCT((考核汇总!$A$4:$A$1185=质量日常跟踪表!B102)*(考核汇总!$B$4:$B$1185=质量日常跟踪表!D102),考核汇总!$C$4:$C$1185)</f>
        <v>4</v>
      </c>
      <c r="G102" s="33">
        <f>G101+C101</f>
        <v>43348.083333333103</v>
      </c>
      <c r="H102" s="34" t="str">
        <f>IF($M102=H$2,MAX(H$4:H101)+1,"")</f>
        <v/>
      </c>
      <c r="I102" s="34" t="str">
        <f>IF($M102=I$2,MAX(I$4:I101)+1,"")</f>
        <v/>
      </c>
      <c r="J102" s="34" t="str">
        <f>IF($M102=J$2,MAX(J$4:J101)+1,"")</f>
        <v/>
      </c>
      <c r="K102" s="34" t="str">
        <f>IF($M102=K$2,MAX(K$4:K101)+1,"")</f>
        <v/>
      </c>
      <c r="L102" s="35"/>
      <c r="M102" s="35"/>
      <c r="N102" s="42"/>
      <c r="O102" s="42"/>
      <c r="P102" s="42"/>
      <c r="Q102" s="42"/>
      <c r="R102" s="42"/>
      <c r="S102" s="42"/>
      <c r="T102" s="42"/>
      <c r="U102" s="37" t="str">
        <f>IF(N102="","",(N102*5+O102*4+P102*2.5+Q102*1.5+R102*0.75+S102*0.325+T102*0.25)/100)</f>
        <v/>
      </c>
      <c r="V102" s="36"/>
      <c r="W102" s="38"/>
    </row>
    <row r="103">
      <c r="A103" s="29">
        <v>100</v>
      </c>
      <c r="B103" s="39">
        <f>IF(D103=D102,B102,IF(D103="夜班",B102+1,B102))</f>
        <v>43348</v>
      </c>
      <c r="C103" s="40">
        <f>C102</f>
        <v>0.041666666666666699</v>
      </c>
      <c r="D103" s="32" t="str">
        <f>IF(HOUR(G103)&lt;8,"夜班",IF(HOUR(G103)&lt;16,"白班",IF(HOUR(G103)&lt;24,"中班",0)))</f>
        <v>夜班</v>
      </c>
      <c r="E103" s="30" t="str">
        <f>IF(F103=1,"甲",IF(F103=2,"乙",IF(F103=3,"丙",IF(F103=4,"丁",""))))</f>
        <v>丁</v>
      </c>
      <c r="F103" s="30">
        <f>SUMPRODUCT((考核汇总!$A$4:$A$1185=质量日常跟踪表!B103)*(考核汇总!$B$4:$B$1185=质量日常跟踪表!D103),考核汇总!$C$4:$C$1185)</f>
        <v>4</v>
      </c>
      <c r="G103" s="33">
        <f>G102+C102</f>
        <v>43348.124999999804</v>
      </c>
      <c r="H103" s="34" t="str">
        <f>IF($M103=H$2,MAX(H$4:H102)+1,"")</f>
        <v/>
      </c>
      <c r="I103" s="34" t="str">
        <f>IF($M103=I$2,MAX(I$4:I102)+1,"")</f>
        <v/>
      </c>
      <c r="J103" s="34" t="str">
        <f>IF($M103=J$2,MAX(J$4:J102)+1,"")</f>
        <v/>
      </c>
      <c r="K103" s="34" t="str">
        <f>IF($M103=K$2,MAX(K$4:K102)+1,"")</f>
        <v/>
      </c>
      <c r="L103" s="35"/>
      <c r="M103" s="35"/>
      <c r="N103" s="42"/>
      <c r="O103" s="42"/>
      <c r="P103" s="42"/>
      <c r="Q103" s="42"/>
      <c r="R103" s="42"/>
      <c r="S103" s="42"/>
      <c r="T103" s="42"/>
      <c r="U103" s="37" t="str">
        <f>IF(N103="","",(N103*5+O103*4+P103*2.5+Q103*1.5+R103*0.75+S103*0.325+T103*0.25)/100)</f>
        <v/>
      </c>
      <c r="V103" s="36"/>
      <c r="W103" s="38"/>
    </row>
    <row r="104">
      <c r="A104" s="29">
        <v>101</v>
      </c>
      <c r="B104" s="39">
        <f>IF(D104=D103,B103,IF(D104="夜班",B103+1,B103))</f>
        <v>43348</v>
      </c>
      <c r="C104" s="40">
        <f>C103</f>
        <v>0.041666666666666699</v>
      </c>
      <c r="D104" s="32" t="str">
        <f>IF(HOUR(G104)&lt;8,"夜班",IF(HOUR(G104)&lt;16,"白班",IF(HOUR(G104)&lt;24,"中班",0)))</f>
        <v>夜班</v>
      </c>
      <c r="E104" s="30" t="str">
        <f>IF(F104=1,"甲",IF(F104=2,"乙",IF(F104=3,"丙",IF(F104=4,"丁",""))))</f>
        <v>丁</v>
      </c>
      <c r="F104" s="30">
        <f>SUMPRODUCT((考核汇总!$A$4:$A$1185=质量日常跟踪表!B104)*(考核汇总!$B$4:$B$1185=质量日常跟踪表!D104),考核汇总!$C$4:$C$1185)</f>
        <v>4</v>
      </c>
      <c r="G104" s="33">
        <f>G103+C103</f>
        <v>43348.166666666402</v>
      </c>
      <c r="H104" s="34" t="str">
        <f>IF($M104=H$2,MAX(H$4:H103)+1,"")</f>
        <v/>
      </c>
      <c r="I104" s="34" t="str">
        <f>IF($M104=I$2,MAX(I$4:I103)+1,"")</f>
        <v/>
      </c>
      <c r="J104" s="34" t="str">
        <f>IF($M104=J$2,MAX(J$4:J103)+1,"")</f>
        <v/>
      </c>
      <c r="K104" s="34" t="str">
        <f>IF($M104=K$2,MAX(K$4:K103)+1,"")</f>
        <v/>
      </c>
      <c r="L104" s="35"/>
      <c r="M104" s="35"/>
      <c r="N104" s="42"/>
      <c r="O104" s="42"/>
      <c r="P104" s="42"/>
      <c r="Q104" s="42"/>
      <c r="R104" s="42"/>
      <c r="S104" s="42"/>
      <c r="T104" s="42"/>
      <c r="U104" s="37" t="str">
        <f>IF(N104="","",(N104*5+O104*4+P104*2.5+Q104*1.5+R104*0.75+S104*0.325+T104*0.25)/100)</f>
        <v/>
      </c>
      <c r="V104" s="36"/>
      <c r="W104" s="38"/>
    </row>
    <row r="105">
      <c r="A105" s="29">
        <v>102</v>
      </c>
      <c r="B105" s="39">
        <f>IF(D105=D104,B104,IF(D105="夜班",B104+1,B104))</f>
        <v>43348</v>
      </c>
      <c r="C105" s="40">
        <f>C104</f>
        <v>0.041666666666666699</v>
      </c>
      <c r="D105" s="32" t="str">
        <f>IF(HOUR(G105)&lt;8,"夜班",IF(HOUR(G105)&lt;16,"白班",IF(HOUR(G105)&lt;24,"中班",0)))</f>
        <v>夜班</v>
      </c>
      <c r="E105" s="30" t="str">
        <f>IF(F105=1,"甲",IF(F105=2,"乙",IF(F105=3,"丙",IF(F105=4,"丁",""))))</f>
        <v>丁</v>
      </c>
      <c r="F105" s="30">
        <f>SUMPRODUCT((考核汇总!$A$4:$A$1185=质量日常跟踪表!B105)*(考核汇总!$B$4:$B$1185=质量日常跟踪表!D105),考核汇总!$C$4:$C$1185)</f>
        <v>4</v>
      </c>
      <c r="G105" s="33">
        <f>G104+C104</f>
        <v>43348.208333333103</v>
      </c>
      <c r="H105" s="34" t="str">
        <f>IF($M105=H$2,MAX(H$4:H104)+1,"")</f>
        <v/>
      </c>
      <c r="I105" s="34" t="str">
        <f>IF($M105=I$2,MAX(I$4:I104)+1,"")</f>
        <v/>
      </c>
      <c r="J105" s="34" t="str">
        <f>IF($M105=J$2,MAX(J$4:J104)+1,"")</f>
        <v/>
      </c>
      <c r="K105" s="34" t="str">
        <f>IF($M105=K$2,MAX(K$4:K104)+1,"")</f>
        <v/>
      </c>
      <c r="L105" s="35"/>
      <c r="M105" s="35"/>
      <c r="N105" s="42"/>
      <c r="O105" s="42"/>
      <c r="P105" s="42"/>
      <c r="Q105" s="42"/>
      <c r="R105" s="42"/>
      <c r="S105" s="42"/>
      <c r="T105" s="42"/>
      <c r="U105" s="37" t="str">
        <f>IF(N105="","",(N105*5+O105*4+P105*2.5+Q105*1.5+R105*0.75+S105*0.325+T105*0.25)/100)</f>
        <v/>
      </c>
      <c r="V105" s="36"/>
      <c r="W105" s="38"/>
    </row>
    <row r="106">
      <c r="A106" s="29">
        <v>103</v>
      </c>
      <c r="B106" s="39">
        <f>IF(D106=D105,B105,IF(D106="夜班",B105+1,B105))</f>
        <v>43348</v>
      </c>
      <c r="C106" s="40">
        <f>C105</f>
        <v>0.041666666666666699</v>
      </c>
      <c r="D106" s="32" t="str">
        <f>IF(HOUR(G106)&lt;8,"夜班",IF(HOUR(G106)&lt;16,"白班",IF(HOUR(G106)&lt;24,"中班",0)))</f>
        <v>夜班</v>
      </c>
      <c r="E106" s="30" t="str">
        <f>IF(F106=1,"甲",IF(F106=2,"乙",IF(F106=3,"丙",IF(F106=4,"丁",""))))</f>
        <v>丁</v>
      </c>
      <c r="F106" s="30">
        <f>SUMPRODUCT((考核汇总!$A$4:$A$1185=质量日常跟踪表!B106)*(考核汇总!$B$4:$B$1185=质量日常跟踪表!D106),考核汇总!$C$4:$C$1185)</f>
        <v>4</v>
      </c>
      <c r="G106" s="33">
        <f>G105+C105</f>
        <v>43348.249999999804</v>
      </c>
      <c r="H106" s="34" t="str">
        <f>IF($M106=H$2,MAX(H$4:H105)+1,"")</f>
        <v/>
      </c>
      <c r="I106" s="34" t="str">
        <f>IF($M106=I$2,MAX(I$4:I105)+1,"")</f>
        <v/>
      </c>
      <c r="J106" s="34" t="str">
        <f>IF($M106=J$2,MAX(J$4:J105)+1,"")</f>
        <v/>
      </c>
      <c r="K106" s="34" t="str">
        <f>IF($M106=K$2,MAX(K$4:K105)+1,"")</f>
        <v/>
      </c>
      <c r="L106" s="35"/>
      <c r="M106" s="35"/>
      <c r="N106" s="42"/>
      <c r="O106" s="42"/>
      <c r="P106" s="42"/>
      <c r="Q106" s="42"/>
      <c r="R106" s="42"/>
      <c r="S106" s="42"/>
      <c r="T106" s="42"/>
      <c r="U106" s="37" t="str">
        <f>IF(N106="","",(N106*5+O106*4+P106*2.5+Q106*1.5+R106*0.75+S106*0.325+T106*0.25)/100)</f>
        <v/>
      </c>
      <c r="V106" s="36"/>
      <c r="W106" s="38"/>
    </row>
    <row r="107">
      <c r="A107" s="29">
        <v>104</v>
      </c>
      <c r="B107" s="39">
        <f>IF(D107=D106,B106,IF(D107="夜班",B106+1,B106))</f>
        <v>43348</v>
      </c>
      <c r="C107" s="40">
        <f>C106</f>
        <v>0.041666666666666699</v>
      </c>
      <c r="D107" s="32" t="str">
        <f>IF(HOUR(G107)&lt;8,"夜班",IF(HOUR(G107)&lt;16,"白班",IF(HOUR(G107)&lt;24,"中班",0)))</f>
        <v>夜班</v>
      </c>
      <c r="E107" s="30" t="str">
        <f>IF(F107=1,"甲",IF(F107=2,"乙",IF(F107=3,"丙",IF(F107=4,"丁",""))))</f>
        <v>丁</v>
      </c>
      <c r="F107" s="30">
        <f>SUMPRODUCT((考核汇总!$A$4:$A$1185=质量日常跟踪表!B107)*(考核汇总!$B$4:$B$1185=质量日常跟踪表!D107),考核汇总!$C$4:$C$1185)</f>
        <v>4</v>
      </c>
      <c r="G107" s="33">
        <f>G106+C106</f>
        <v>43348.291666666402</v>
      </c>
      <c r="H107" s="34" t="str">
        <f>IF($M107=H$2,MAX(H$4:H106)+1,"")</f>
        <v/>
      </c>
      <c r="I107" s="34" t="str">
        <f>IF($M107=I$2,MAX(I$4:I106)+1,"")</f>
        <v/>
      </c>
      <c r="J107" s="34" t="str">
        <f>IF($M107=J$2,MAX(J$4:J106)+1,"")</f>
        <v/>
      </c>
      <c r="K107" s="34" t="str">
        <f>IF($M107=K$2,MAX(K$4:K106)+1,"")</f>
        <v/>
      </c>
      <c r="L107" s="35"/>
      <c r="M107" s="35"/>
      <c r="N107" s="42"/>
      <c r="O107" s="42"/>
      <c r="P107" s="42"/>
      <c r="Q107" s="42"/>
      <c r="R107" s="42"/>
      <c r="S107" s="42"/>
      <c r="T107" s="42"/>
      <c r="U107" s="37" t="str">
        <f>IF(N107="","",(N107*5+O107*4+P107*2.5+Q107*1.5+R107*0.75+S107*0.325+T107*0.25)/100)</f>
        <v/>
      </c>
      <c r="V107" s="36"/>
      <c r="W107" s="38"/>
    </row>
    <row r="108">
      <c r="A108" s="29">
        <v>105</v>
      </c>
      <c r="B108" s="39">
        <f>IF(D108=D107,B107,IF(D108="夜班",B107+1,B107))</f>
        <v>43348</v>
      </c>
      <c r="C108" s="40">
        <f>C107</f>
        <v>0.041666666666666699</v>
      </c>
      <c r="D108" s="32" t="str">
        <f>IF(HOUR(G108)&lt;8,"夜班",IF(HOUR(G108)&lt;16,"白班",IF(HOUR(G108)&lt;24,"中班",0)))</f>
        <v>白班</v>
      </c>
      <c r="E108" s="30" t="str">
        <f>IF(F108=1,"甲",IF(F108=2,"乙",IF(F108=3,"丙",IF(F108=4,"丁",""))))</f>
        <v>甲</v>
      </c>
      <c r="F108" s="30">
        <f>SUMPRODUCT((考核汇总!$A$4:$A$1185=质量日常跟踪表!B108)*(考核汇总!$B$4:$B$1185=质量日常跟踪表!D108),考核汇总!$C$4:$C$1185)</f>
        <v>1</v>
      </c>
      <c r="G108" s="33">
        <f>G107+C107</f>
        <v>43348.333333333103</v>
      </c>
      <c r="H108" s="34">
        <f>IF($M108=H$2,MAX(H$4:H107)+1,"")</f>
        <v>8</v>
      </c>
      <c r="I108" s="34" t="str">
        <f>IF($M108=I$2,MAX(I$4:I107)+1,"")</f>
        <v/>
      </c>
      <c r="J108" s="34" t="str">
        <f>IF($M108=J$2,MAX(J$4:J107)+1,"")</f>
        <v/>
      </c>
      <c r="K108" s="34" t="str">
        <f>IF($M108=K$2,MAX(K$4:K107)+1,"")</f>
        <v/>
      </c>
      <c r="L108" s="35">
        <v>0.64583333333333304</v>
      </c>
      <c r="M108" s="35" t="s">
        <v>8</v>
      </c>
      <c r="N108" s="42">
        <v>7.0499999999999998</v>
      </c>
      <c r="O108" s="42">
        <v>17.030000000000001</v>
      </c>
      <c r="P108" s="42">
        <v>2.21</v>
      </c>
      <c r="Q108" s="42">
        <v>19.140000000000001</v>
      </c>
      <c r="R108" s="42">
        <v>14.300000000000001</v>
      </c>
      <c r="S108" s="42">
        <v>22.710000000000001</v>
      </c>
      <c r="T108" s="42">
        <v>17.559999999999999</v>
      </c>
      <c r="U108" s="37">
        <f>IF(N108="","",(N108*5+O108*4+P108*2.5+Q108*1.5+R108*0.75+S108*0.325+T108*0.25)/100)</f>
        <v>1.6010074999999999</v>
      </c>
      <c r="V108" s="36">
        <v>4.9000000000000004</v>
      </c>
      <c r="W108" s="38"/>
    </row>
    <row r="109">
      <c r="A109" s="29">
        <v>106</v>
      </c>
      <c r="B109" s="39">
        <f>IF(D109=D108,B108,IF(D109="夜班",B108+1,B108))</f>
        <v>43348</v>
      </c>
      <c r="C109" s="40">
        <f>C108</f>
        <v>0.041666666666666699</v>
      </c>
      <c r="D109" s="32" t="str">
        <f>IF(HOUR(G109)&lt;8,"夜班",IF(HOUR(G109)&lt;16,"白班",IF(HOUR(G109)&lt;24,"中班",0)))</f>
        <v>白班</v>
      </c>
      <c r="E109" s="30" t="str">
        <f>IF(F109=1,"甲",IF(F109=2,"乙",IF(F109=3,"丙",IF(F109=4,"丁",""))))</f>
        <v>甲</v>
      </c>
      <c r="F109" s="30">
        <f>SUMPRODUCT((考核汇总!$A$4:$A$1185=质量日常跟踪表!B109)*(考核汇总!$B$4:$B$1185=质量日常跟踪表!D109),考核汇总!$C$4:$C$1185)</f>
        <v>1</v>
      </c>
      <c r="G109" s="33">
        <f>G108+C108</f>
        <v>43348.374999999702</v>
      </c>
      <c r="H109" s="34" t="str">
        <f>IF($M109=H$2,MAX(H$4:H108)+1,"")</f>
        <v/>
      </c>
      <c r="I109" s="34">
        <f>IF($M109=I$2,MAX(I$4:I108)+1,"")</f>
        <v>8</v>
      </c>
      <c r="J109" s="34" t="str">
        <f>IF($M109=J$2,MAX(J$4:J108)+1,"")</f>
        <v/>
      </c>
      <c r="K109" s="34" t="str">
        <f>IF($M109=K$2,MAX(K$4:K108)+1,"")</f>
        <v/>
      </c>
      <c r="L109" s="35">
        <v>0.64583333333333304</v>
      </c>
      <c r="M109" s="35" t="s">
        <v>9</v>
      </c>
      <c r="N109" s="42">
        <v>7.4199999999999999</v>
      </c>
      <c r="O109" s="42">
        <v>16.84</v>
      </c>
      <c r="P109" s="42">
        <v>2.0099999999999998</v>
      </c>
      <c r="Q109" s="42">
        <v>18.640000000000001</v>
      </c>
      <c r="R109" s="42">
        <v>13.140000000000001</v>
      </c>
      <c r="S109" s="42">
        <v>23.09</v>
      </c>
      <c r="T109" s="42">
        <v>18.859999999999999</v>
      </c>
      <c r="U109" s="37">
        <f>IF(N109="","",(N109*5+O109*4+P109*2.5+Q109*1.5+R109*0.75+S109*0.325+T109*0.25)/100)</f>
        <v>1.5951925</v>
      </c>
      <c r="V109" s="36">
        <v>5.5999999999999996</v>
      </c>
      <c r="W109" s="38"/>
    </row>
    <row r="110">
      <c r="A110" s="29">
        <v>107</v>
      </c>
      <c r="B110" s="39">
        <f>IF(D110=D109,B109,IF(D110="夜班",B109+1,B109))</f>
        <v>43348</v>
      </c>
      <c r="C110" s="40">
        <f>C109</f>
        <v>0.041666666666666699</v>
      </c>
      <c r="D110" s="32" t="str">
        <f>IF(HOUR(G110)&lt;8,"夜班",IF(HOUR(G110)&lt;16,"白班",IF(HOUR(G110)&lt;24,"中班",0)))</f>
        <v>白班</v>
      </c>
      <c r="E110" s="30" t="str">
        <f>IF(F110=1,"甲",IF(F110=2,"乙",IF(F110=3,"丙",IF(F110=4,"丁",""))))</f>
        <v>甲</v>
      </c>
      <c r="F110" s="30">
        <f>SUMPRODUCT((考核汇总!$A$4:$A$1185=质量日常跟踪表!B110)*(考核汇总!$B$4:$B$1185=质量日常跟踪表!D110),考核汇总!$C$4:$C$1185)</f>
        <v>1</v>
      </c>
      <c r="G110" s="33">
        <f>G109+C109</f>
        <v>43348.416666666402</v>
      </c>
      <c r="H110" s="34" t="str">
        <f>IF($M110=H$2,MAX(H$4:H109)+1,"")</f>
        <v/>
      </c>
      <c r="I110" s="34" t="str">
        <f>IF($M110=I$2,MAX(I$4:I109)+1,"")</f>
        <v/>
      </c>
      <c r="J110" s="34" t="str">
        <f>IF($M110=J$2,MAX(J$4:J109)+1,"")</f>
        <v/>
      </c>
      <c r="K110" s="34" t="str">
        <f>IF($M110=K$2,MAX(K$4:K109)+1,"")</f>
        <v/>
      </c>
      <c r="L110" s="35"/>
      <c r="M110" s="35"/>
      <c r="N110" s="42"/>
      <c r="O110" s="42"/>
      <c r="P110" s="42"/>
      <c r="Q110" s="42"/>
      <c r="R110" s="42"/>
      <c r="S110" s="42"/>
      <c r="T110" s="42"/>
      <c r="U110" s="37" t="str">
        <f>IF(N110="","",(N110*5+O110*4+P110*2.5+Q110*1.5+R110*0.75+S110*0.325+T110*0.25)/100)</f>
        <v/>
      </c>
      <c r="V110" s="36"/>
      <c r="W110" s="38"/>
    </row>
    <row r="111">
      <c r="A111" s="29">
        <v>108</v>
      </c>
      <c r="B111" s="39">
        <f>IF(D111=D110,B110,IF(D111="夜班",B110+1,B110))</f>
        <v>43348</v>
      </c>
      <c r="C111" s="40">
        <f>C110</f>
        <v>0.041666666666666699</v>
      </c>
      <c r="D111" s="32" t="str">
        <f>IF(HOUR(G111)&lt;8,"夜班",IF(HOUR(G111)&lt;16,"白班",IF(HOUR(G111)&lt;24,"中班",0)))</f>
        <v>白班</v>
      </c>
      <c r="E111" s="30" t="str">
        <f>IF(F111=1,"甲",IF(F111=2,"乙",IF(F111=3,"丙",IF(F111=4,"丁",""))))</f>
        <v>甲</v>
      </c>
      <c r="F111" s="30">
        <f>SUMPRODUCT((考核汇总!$A$4:$A$1185=质量日常跟踪表!B111)*(考核汇总!$B$4:$B$1185=质量日常跟踪表!D111),考核汇总!$C$4:$C$1185)</f>
        <v>1</v>
      </c>
      <c r="G111" s="33">
        <f>G110+C110</f>
        <v>43348.458333333103</v>
      </c>
      <c r="H111" s="34" t="str">
        <f>IF($M111=H$2,MAX(H$4:H110)+1,"")</f>
        <v/>
      </c>
      <c r="I111" s="34" t="str">
        <f>IF($M111=I$2,MAX(I$4:I110)+1,"")</f>
        <v/>
      </c>
      <c r="J111" s="34" t="str">
        <f>IF($M111=J$2,MAX(J$4:J110)+1,"")</f>
        <v/>
      </c>
      <c r="K111" s="34" t="str">
        <f>IF($M111=K$2,MAX(K$4:K110)+1,"")</f>
        <v/>
      </c>
      <c r="L111" s="35"/>
      <c r="M111" s="35"/>
      <c r="N111" s="42"/>
      <c r="O111" s="42"/>
      <c r="P111" s="42"/>
      <c r="Q111" s="42"/>
      <c r="R111" s="42"/>
      <c r="S111" s="42"/>
      <c r="T111" s="42"/>
      <c r="U111" s="37" t="str">
        <f>IF(N111="","",(N111*5+O111*4+P111*2.5+Q111*1.5+R111*0.75+S111*0.325+T111*0.25)/100)</f>
        <v/>
      </c>
      <c r="V111" s="36"/>
      <c r="W111" s="38"/>
    </row>
    <row r="112">
      <c r="A112" s="29">
        <v>109</v>
      </c>
      <c r="B112" s="39">
        <f>IF(D112=D111,B111,IF(D112="夜班",B111+1,B111))</f>
        <v>43348</v>
      </c>
      <c r="C112" s="40">
        <f>C111</f>
        <v>0.041666666666666699</v>
      </c>
      <c r="D112" s="32" t="str">
        <f>IF(HOUR(G112)&lt;8,"夜班",IF(HOUR(G112)&lt;16,"白班",IF(HOUR(G112)&lt;24,"中班",0)))</f>
        <v>白班</v>
      </c>
      <c r="E112" s="30" t="str">
        <f>IF(F112=1,"甲",IF(F112=2,"乙",IF(F112=3,"丙",IF(F112=4,"丁",""))))</f>
        <v>甲</v>
      </c>
      <c r="F112" s="30">
        <f>SUMPRODUCT((考核汇总!$A$4:$A$1185=质量日常跟踪表!B112)*(考核汇总!$B$4:$B$1185=质量日常跟踪表!D112),考核汇总!$C$4:$C$1185)</f>
        <v>1</v>
      </c>
      <c r="G112" s="33">
        <f>G111+C111</f>
        <v>43348.499999999702</v>
      </c>
      <c r="H112" s="34" t="str">
        <f>IF($M112=H$2,MAX(H$4:H111)+1,"")</f>
        <v/>
      </c>
      <c r="I112" s="34" t="str">
        <f>IF($M112=I$2,MAX(I$4:I111)+1,"")</f>
        <v/>
      </c>
      <c r="J112" s="34" t="str">
        <f>IF($M112=J$2,MAX(J$4:J111)+1,"")</f>
        <v/>
      </c>
      <c r="K112" s="34" t="str">
        <f>IF($M112=K$2,MAX(K$4:K111)+1,"")</f>
        <v/>
      </c>
      <c r="L112" s="35"/>
      <c r="M112" s="35"/>
      <c r="N112" s="42"/>
      <c r="O112" s="42"/>
      <c r="P112" s="42"/>
      <c r="Q112" s="42"/>
      <c r="R112" s="42"/>
      <c r="S112" s="42"/>
      <c r="T112" s="42"/>
      <c r="U112" s="37" t="str">
        <f>IF(N112="","",(N112*5+O112*4+P112*2.5+Q112*1.5+R112*0.75+S112*0.325+T112*0.25)/100)</f>
        <v/>
      </c>
      <c r="V112" s="36"/>
      <c r="W112" s="38"/>
    </row>
    <row r="113">
      <c r="A113" s="29">
        <v>110</v>
      </c>
      <c r="B113" s="39">
        <f>IF(D113=D112,B112,IF(D113="夜班",B112+1,B112))</f>
        <v>43348</v>
      </c>
      <c r="C113" s="40">
        <f>C112</f>
        <v>0.041666666666666699</v>
      </c>
      <c r="D113" s="32" t="str">
        <f>IF(HOUR(G113)&lt;8,"夜班",IF(HOUR(G113)&lt;16,"白班",IF(HOUR(G113)&lt;24,"中班",0)))</f>
        <v>白班</v>
      </c>
      <c r="E113" s="30" t="str">
        <f>IF(F113=1,"甲",IF(F113=2,"乙",IF(F113=3,"丙",IF(F113=4,"丁",""))))</f>
        <v>甲</v>
      </c>
      <c r="F113" s="30">
        <f>SUMPRODUCT((考核汇总!$A$4:$A$1185=质量日常跟踪表!B113)*(考核汇总!$B$4:$B$1185=质量日常跟踪表!D113),考核汇总!$C$4:$C$1185)</f>
        <v>1</v>
      </c>
      <c r="G113" s="33">
        <f>G112+C112</f>
        <v>43348.541666666402</v>
      </c>
      <c r="H113" s="34" t="str">
        <f>IF($M113=H$2,MAX(H$4:H112)+1,"")</f>
        <v/>
      </c>
      <c r="I113" s="34" t="str">
        <f>IF($M113=I$2,MAX(I$4:I112)+1,"")</f>
        <v/>
      </c>
      <c r="J113" s="34" t="str">
        <f>IF($M113=J$2,MAX(J$4:J112)+1,"")</f>
        <v/>
      </c>
      <c r="K113" s="34" t="str">
        <f>IF($M113=K$2,MAX(K$4:K112)+1,"")</f>
        <v/>
      </c>
      <c r="L113" s="35"/>
      <c r="M113" s="35"/>
      <c r="N113" s="42"/>
      <c r="O113" s="42"/>
      <c r="P113" s="42"/>
      <c r="Q113" s="42"/>
      <c r="R113" s="42"/>
      <c r="S113" s="42"/>
      <c r="T113" s="42"/>
      <c r="U113" s="37" t="str">
        <f>IF(N113="","",(N113*5+O113*4+P113*2.5+Q113*1.5+R113*0.75+S113*0.325+T113*0.25)/100)</f>
        <v/>
      </c>
      <c r="V113" s="36"/>
      <c r="W113" s="38"/>
    </row>
    <row r="114">
      <c r="A114" s="29">
        <v>111</v>
      </c>
      <c r="B114" s="39">
        <f>IF(D114=D113,B113,IF(D114="夜班",B113+1,B113))</f>
        <v>43348</v>
      </c>
      <c r="C114" s="40">
        <f>C113</f>
        <v>0.041666666666666699</v>
      </c>
      <c r="D114" s="32" t="str">
        <f>IF(HOUR(G114)&lt;8,"夜班",IF(HOUR(G114)&lt;16,"白班",IF(HOUR(G114)&lt;24,"中班",0)))</f>
        <v>白班</v>
      </c>
      <c r="E114" s="30" t="str">
        <f>IF(F114=1,"甲",IF(F114=2,"乙",IF(F114=3,"丙",IF(F114=4,"丁",""))))</f>
        <v>甲</v>
      </c>
      <c r="F114" s="30">
        <f>SUMPRODUCT((考核汇总!$A$4:$A$1185=质量日常跟踪表!B114)*(考核汇总!$B$4:$B$1185=质量日常跟踪表!D114),考核汇总!$C$4:$C$1185)</f>
        <v>1</v>
      </c>
      <c r="G114" s="33">
        <f>G113+C113</f>
        <v>43348.583333333103</v>
      </c>
      <c r="H114" s="34" t="str">
        <f>IF($M114=H$2,MAX(H$4:H113)+1,"")</f>
        <v/>
      </c>
      <c r="I114" s="34" t="str">
        <f>IF($M114=I$2,MAX(I$4:I113)+1,"")</f>
        <v/>
      </c>
      <c r="J114" s="34" t="str">
        <f>IF($M114=J$2,MAX(J$4:J113)+1,"")</f>
        <v/>
      </c>
      <c r="K114" s="34" t="str">
        <f>IF($M114=K$2,MAX(K$4:K113)+1,"")</f>
        <v/>
      </c>
      <c r="L114" s="35"/>
      <c r="M114" s="35"/>
      <c r="N114" s="42"/>
      <c r="O114" s="42"/>
      <c r="P114" s="42"/>
      <c r="Q114" s="42"/>
      <c r="R114" s="42"/>
      <c r="S114" s="42"/>
      <c r="T114" s="42"/>
      <c r="U114" s="37" t="str">
        <f>IF(N114="","",(N114*5+O114*4+P114*2.5+Q114*1.5+R114*0.75+S114*0.325+T114*0.25)/100)</f>
        <v/>
      </c>
      <c r="V114" s="36"/>
      <c r="W114" s="38"/>
    </row>
    <row r="115">
      <c r="A115" s="29">
        <v>112</v>
      </c>
      <c r="B115" s="39">
        <f>IF(D115=D114,B114,IF(D115="夜班",B114+1,B114))</f>
        <v>43348</v>
      </c>
      <c r="C115" s="40">
        <f>C114</f>
        <v>0.041666666666666699</v>
      </c>
      <c r="D115" s="32" t="str">
        <f>IF(HOUR(G115)&lt;8,"夜班",IF(HOUR(G115)&lt;16,"白班",IF(HOUR(G115)&lt;24,"中班",0)))</f>
        <v>白班</v>
      </c>
      <c r="E115" s="30" t="str">
        <f>IF(F115=1,"甲",IF(F115=2,"乙",IF(F115=3,"丙",IF(F115=4,"丁",""))))</f>
        <v>甲</v>
      </c>
      <c r="F115" s="30">
        <f>SUMPRODUCT((考核汇总!$A$4:$A$1185=质量日常跟踪表!B115)*(考核汇总!$B$4:$B$1185=质量日常跟踪表!D115),考核汇总!$C$4:$C$1185)</f>
        <v>1</v>
      </c>
      <c r="G115" s="33">
        <f>G114+C114</f>
        <v>43348.624999999702</v>
      </c>
      <c r="H115" s="34" t="str">
        <f>IF($M115=H$2,MAX(H$4:H114)+1,"")</f>
        <v/>
      </c>
      <c r="I115" s="34" t="str">
        <f>IF($M115=I$2,MAX(I$4:I114)+1,"")</f>
        <v/>
      </c>
      <c r="J115" s="34" t="str">
        <f>IF($M115=J$2,MAX(J$4:J114)+1,"")</f>
        <v/>
      </c>
      <c r="K115" s="34" t="str">
        <f>IF($M115=K$2,MAX(K$4:K114)+1,"")</f>
        <v/>
      </c>
      <c r="L115" s="35"/>
      <c r="M115" s="35"/>
      <c r="N115" s="42"/>
      <c r="O115" s="42"/>
      <c r="P115" s="42"/>
      <c r="Q115" s="42"/>
      <c r="R115" s="42"/>
      <c r="S115" s="42"/>
      <c r="T115" s="42"/>
      <c r="U115" s="37" t="str">
        <f>IF(N115="","",(N115*5+O115*4+P115*2.5+Q115*1.5+R115*0.75+S115*0.325+T115*0.25)/100)</f>
        <v/>
      </c>
      <c r="V115" s="36"/>
      <c r="W115" s="38"/>
    </row>
    <row r="116">
      <c r="A116" s="29">
        <v>113</v>
      </c>
      <c r="B116" s="39">
        <f>IF(D116=D115,B115,IF(D116="夜班",B115+1,B115))</f>
        <v>43348</v>
      </c>
      <c r="C116" s="40">
        <f>C115</f>
        <v>0.041666666666666699</v>
      </c>
      <c r="D116" s="32" t="str">
        <f>IF(HOUR(G116)&lt;8,"夜班",IF(HOUR(G116)&lt;16,"白班",IF(HOUR(G116)&lt;24,"中班",0)))</f>
        <v>中班</v>
      </c>
      <c r="E116" s="30" t="str">
        <f>IF(F116=1,"甲",IF(F116=2,"乙",IF(F116=3,"丙",IF(F116=4,"丁",""))))</f>
        <v>乙</v>
      </c>
      <c r="F116" s="30">
        <f>SUMPRODUCT((考核汇总!$A$4:$A$1185=质量日常跟踪表!B116)*(考核汇总!$B$4:$B$1185=质量日常跟踪表!D116),考核汇总!$C$4:$C$1185)</f>
        <v>2</v>
      </c>
      <c r="G116" s="33">
        <f>G115+C115</f>
        <v>43348.666666666402</v>
      </c>
      <c r="H116" s="34" t="str">
        <f>IF($M116=H$2,MAX(H$4:H115)+1,"")</f>
        <v/>
      </c>
      <c r="I116" s="34" t="str">
        <f>IF($M116=I$2,MAX(I$4:I115)+1,"")</f>
        <v/>
      </c>
      <c r="J116" s="34" t="str">
        <f>IF($M116=J$2,MAX(J$4:J115)+1,"")</f>
        <v/>
      </c>
      <c r="K116" s="34" t="str">
        <f>IF($M116=K$2,MAX(K$4:K115)+1,"")</f>
        <v/>
      </c>
      <c r="L116" s="35"/>
      <c r="M116" s="35"/>
      <c r="N116" s="42"/>
      <c r="O116" s="42"/>
      <c r="P116" s="42"/>
      <c r="Q116" s="42"/>
      <c r="R116" s="42"/>
      <c r="S116" s="42"/>
      <c r="T116" s="42"/>
      <c r="U116" s="37" t="str">
        <f>IF(N116="","",(N116*5+O116*4+P116*2.5+Q116*1.5+R116*0.75+S116*0.325+T116*0.25)/100)</f>
        <v/>
      </c>
      <c r="V116" s="36"/>
      <c r="W116" s="38"/>
    </row>
    <row r="117">
      <c r="A117" s="29">
        <v>114</v>
      </c>
      <c r="B117" s="39">
        <f>IF(D117=D116,B116,IF(D117="夜班",B116+1,B116))</f>
        <v>43348</v>
      </c>
      <c r="C117" s="40">
        <f>C116</f>
        <v>0.041666666666666699</v>
      </c>
      <c r="D117" s="32" t="str">
        <f>IF(HOUR(G117)&lt;8,"夜班",IF(HOUR(G117)&lt;16,"白班",IF(HOUR(G117)&lt;24,"中班",0)))</f>
        <v>中班</v>
      </c>
      <c r="E117" s="30" t="str">
        <f>IF(F117=1,"甲",IF(F117=2,"乙",IF(F117=3,"丙",IF(F117=4,"丁",""))))</f>
        <v>乙</v>
      </c>
      <c r="F117" s="30">
        <f>SUMPRODUCT((考核汇总!$A$4:$A$1185=质量日常跟踪表!B117)*(考核汇总!$B$4:$B$1185=质量日常跟踪表!D117),考核汇总!$C$4:$C$1185)</f>
        <v>2</v>
      </c>
      <c r="G117" s="33">
        <f>G116+C116</f>
        <v>43348.708333333103</v>
      </c>
      <c r="H117" s="34" t="str">
        <f>IF($M117=H$2,MAX(H$4:H116)+1,"")</f>
        <v/>
      </c>
      <c r="I117" s="34" t="str">
        <f>IF($M117=I$2,MAX(I$4:I116)+1,"")</f>
        <v/>
      </c>
      <c r="J117" s="34" t="str">
        <f>IF($M117=J$2,MAX(J$4:J116)+1,"")</f>
        <v/>
      </c>
      <c r="K117" s="34" t="str">
        <f>IF($M117=K$2,MAX(K$4:K116)+1,"")</f>
        <v/>
      </c>
      <c r="L117" s="35"/>
      <c r="M117" s="35"/>
      <c r="N117" s="42"/>
      <c r="O117" s="42"/>
      <c r="P117" s="42"/>
      <c r="Q117" s="42"/>
      <c r="R117" s="42"/>
      <c r="S117" s="42"/>
      <c r="T117" s="42"/>
      <c r="U117" s="37" t="str">
        <f>IF(N117="","",(N117*5+O117*4+P117*2.5+Q117*1.5+R117*0.75+S117*0.325+T117*0.25)/100)</f>
        <v/>
      </c>
      <c r="V117" s="36"/>
      <c r="W117" s="38"/>
    </row>
    <row r="118">
      <c r="A118" s="29">
        <v>115</v>
      </c>
      <c r="B118" s="39">
        <f>IF(D118=D117,B117,IF(D118="夜班",B117+1,B117))</f>
        <v>43348</v>
      </c>
      <c r="C118" s="40">
        <f>C117</f>
        <v>0.041666666666666699</v>
      </c>
      <c r="D118" s="32" t="str">
        <f>IF(HOUR(G118)&lt;8,"夜班",IF(HOUR(G118)&lt;16,"白班",IF(HOUR(G118)&lt;24,"中班",0)))</f>
        <v>中班</v>
      </c>
      <c r="E118" s="30" t="str">
        <f>IF(F118=1,"甲",IF(F118=2,"乙",IF(F118=3,"丙",IF(F118=4,"丁",""))))</f>
        <v>乙</v>
      </c>
      <c r="F118" s="30">
        <f>SUMPRODUCT((考核汇总!$A$4:$A$1185=质量日常跟踪表!B118)*(考核汇总!$B$4:$B$1185=质量日常跟踪表!D118),考核汇总!$C$4:$C$1185)</f>
        <v>2</v>
      </c>
      <c r="G118" s="33">
        <f>G117+C117</f>
        <v>43348.749999999702</v>
      </c>
      <c r="H118" s="34" t="str">
        <f>IF($M118=H$2,MAX(H$4:H117)+1,"")</f>
        <v/>
      </c>
      <c r="I118" s="34" t="str">
        <f>IF($M118=I$2,MAX(I$4:I117)+1,"")</f>
        <v/>
      </c>
      <c r="J118" s="34" t="str">
        <f>IF($M118=J$2,MAX(J$4:J117)+1,"")</f>
        <v/>
      </c>
      <c r="K118" s="34" t="str">
        <f>IF($M118=K$2,MAX(K$4:K117)+1,"")</f>
        <v/>
      </c>
      <c r="L118" s="35"/>
      <c r="M118" s="35"/>
      <c r="N118" s="42"/>
      <c r="O118" s="42"/>
      <c r="P118" s="42"/>
      <c r="Q118" s="42"/>
      <c r="R118" s="42"/>
      <c r="S118" s="42"/>
      <c r="T118" s="42"/>
      <c r="U118" s="37" t="str">
        <f>IF(N118="","",(N118*5+O118*4+P118*2.5+Q118*1.5+R118*0.75+S118*0.325+T118*0.25)/100)</f>
        <v/>
      </c>
      <c r="V118" s="36"/>
      <c r="W118" s="38"/>
    </row>
    <row r="119">
      <c r="A119" s="29">
        <v>116</v>
      </c>
      <c r="B119" s="39">
        <f>IF(D119=D118,B118,IF(D119="夜班",B118+1,B118))</f>
        <v>43348</v>
      </c>
      <c r="C119" s="40">
        <f>C118</f>
        <v>0.041666666666666699</v>
      </c>
      <c r="D119" s="32" t="str">
        <f>IF(HOUR(G119)&lt;8,"夜班",IF(HOUR(G119)&lt;16,"白班",IF(HOUR(G119)&lt;24,"中班",0)))</f>
        <v>中班</v>
      </c>
      <c r="E119" s="30" t="str">
        <f>IF(F119=1,"甲",IF(F119=2,"乙",IF(F119=3,"丙",IF(F119=4,"丁",""))))</f>
        <v>乙</v>
      </c>
      <c r="F119" s="30">
        <f>SUMPRODUCT((考核汇总!$A$4:$A$1185=质量日常跟踪表!B119)*(考核汇总!$B$4:$B$1185=质量日常跟踪表!D119),考核汇总!$C$4:$C$1185)</f>
        <v>2</v>
      </c>
      <c r="G119" s="33">
        <f>G118+C118</f>
        <v>43348.791666666402</v>
      </c>
      <c r="H119" s="34" t="str">
        <f>IF($M119=H$2,MAX(H$4:H118)+1,"")</f>
        <v/>
      </c>
      <c r="I119" s="34" t="str">
        <f>IF($M119=I$2,MAX(I$4:I118)+1,"")</f>
        <v/>
      </c>
      <c r="J119" s="34" t="str">
        <f>IF($M119=J$2,MAX(J$4:J118)+1,"")</f>
        <v/>
      </c>
      <c r="K119" s="34" t="str">
        <f>IF($M119=K$2,MAX(K$4:K118)+1,"")</f>
        <v/>
      </c>
      <c r="L119" s="35"/>
      <c r="M119" s="35"/>
      <c r="N119" s="42"/>
      <c r="O119" s="42"/>
      <c r="P119" s="42"/>
      <c r="Q119" s="42"/>
      <c r="R119" s="42"/>
      <c r="S119" s="42"/>
      <c r="T119" s="42"/>
      <c r="U119" s="37" t="str">
        <f>IF(N119="","",(N119*5+O119*4+P119*2.5+Q119*1.5+R119*0.75+S119*0.325+T119*0.25)/100)</f>
        <v/>
      </c>
      <c r="V119" s="36"/>
      <c r="W119" s="38"/>
    </row>
    <row r="120">
      <c r="A120" s="29">
        <v>117</v>
      </c>
      <c r="B120" s="39">
        <f>IF(D120=D119,B119,IF(D120="夜班",B119+1,B119))</f>
        <v>43348</v>
      </c>
      <c r="C120" s="40">
        <f>C119</f>
        <v>0.041666666666666699</v>
      </c>
      <c r="D120" s="32" t="str">
        <f>IF(HOUR(G120)&lt;8,"夜班",IF(HOUR(G120)&lt;16,"白班",IF(HOUR(G120)&lt;24,"中班",0)))</f>
        <v>中班</v>
      </c>
      <c r="E120" s="30" t="str">
        <f>IF(F120=1,"甲",IF(F120=2,"乙",IF(F120=3,"丙",IF(F120=4,"丁",""))))</f>
        <v>乙</v>
      </c>
      <c r="F120" s="30">
        <f>SUMPRODUCT((考核汇总!$A$4:$A$1185=质量日常跟踪表!B120)*(考核汇总!$B$4:$B$1185=质量日常跟踪表!D120),考核汇总!$C$4:$C$1185)</f>
        <v>2</v>
      </c>
      <c r="G120" s="33">
        <f>G119+C119</f>
        <v>43348.833333333103</v>
      </c>
      <c r="H120" s="34" t="str">
        <f>IF($M120=H$2,MAX(H$4:H119)+1,"")</f>
        <v/>
      </c>
      <c r="I120" s="34" t="str">
        <f>IF($M120=I$2,MAX(I$4:I119)+1,"")</f>
        <v/>
      </c>
      <c r="J120" s="34" t="str">
        <f>IF($M120=J$2,MAX(J$4:J119)+1,"")</f>
        <v/>
      </c>
      <c r="K120" s="34" t="str">
        <f>IF($M120=K$2,MAX(K$4:K119)+1,"")</f>
        <v/>
      </c>
      <c r="L120" s="35"/>
      <c r="M120" s="35"/>
      <c r="N120" s="42"/>
      <c r="O120" s="42"/>
      <c r="P120" s="42"/>
      <c r="Q120" s="42"/>
      <c r="R120" s="42"/>
      <c r="S120" s="42"/>
      <c r="T120" s="42"/>
      <c r="U120" s="37" t="str">
        <f>IF(N120="","",(N120*5+O120*4+P120*2.5+Q120*1.5+R120*0.75+S120*0.325+T120*0.25)/100)</f>
        <v/>
      </c>
      <c r="V120" s="36"/>
      <c r="W120" s="38"/>
    </row>
    <row r="121">
      <c r="A121" s="29">
        <v>118</v>
      </c>
      <c r="B121" s="39">
        <f>IF(D121=D120,B120,IF(D121="夜班",B120+1,B120))</f>
        <v>43348</v>
      </c>
      <c r="C121" s="40">
        <f>C120</f>
        <v>0.041666666666666699</v>
      </c>
      <c r="D121" s="32" t="str">
        <f>IF(HOUR(G121)&lt;8,"夜班",IF(HOUR(G121)&lt;16,"白班",IF(HOUR(G121)&lt;24,"中班",0)))</f>
        <v>中班</v>
      </c>
      <c r="E121" s="30" t="str">
        <f>IF(F121=1,"甲",IF(F121=2,"乙",IF(F121=3,"丙",IF(F121=4,"丁",""))))</f>
        <v>乙</v>
      </c>
      <c r="F121" s="30">
        <f>SUMPRODUCT((考核汇总!$A$4:$A$1185=质量日常跟踪表!B121)*(考核汇总!$B$4:$B$1185=质量日常跟踪表!D121),考核汇总!$C$4:$C$1185)</f>
        <v>2</v>
      </c>
      <c r="G121" s="33">
        <f>G120+C120</f>
        <v>43348.874999999702</v>
      </c>
      <c r="H121" s="34" t="str">
        <f>IF($M121=H$2,MAX(H$4:H120)+1,"")</f>
        <v/>
      </c>
      <c r="I121" s="34" t="str">
        <f>IF($M121=I$2,MAX(I$4:I120)+1,"")</f>
        <v/>
      </c>
      <c r="J121" s="34" t="str">
        <f>IF($M121=J$2,MAX(J$4:J120)+1,"")</f>
        <v/>
      </c>
      <c r="K121" s="34" t="str">
        <f>IF($M121=K$2,MAX(K$4:K120)+1,"")</f>
        <v/>
      </c>
      <c r="L121" s="35"/>
      <c r="M121" s="35"/>
      <c r="N121" s="42"/>
      <c r="O121" s="42"/>
      <c r="P121" s="42"/>
      <c r="Q121" s="42"/>
      <c r="R121" s="42"/>
      <c r="S121" s="42"/>
      <c r="T121" s="42"/>
      <c r="U121" s="37" t="str">
        <f>IF(N121="","",(N121*5+O121*4+P121*2.5+Q121*1.5+R121*0.75+S121*0.325+T121*0.25)/100)</f>
        <v/>
      </c>
      <c r="V121" s="36"/>
      <c r="W121" s="38"/>
    </row>
    <row r="122">
      <c r="A122" s="29">
        <v>119</v>
      </c>
      <c r="B122" s="39">
        <f>IF(D122=D121,B121,IF(D122="夜班",B121+1,B121))</f>
        <v>43348</v>
      </c>
      <c r="C122" s="40">
        <f>C121</f>
        <v>0.041666666666666699</v>
      </c>
      <c r="D122" s="32" t="str">
        <f>IF(HOUR(G122)&lt;8,"夜班",IF(HOUR(G122)&lt;16,"白班",IF(HOUR(G122)&lt;24,"中班",0)))</f>
        <v>中班</v>
      </c>
      <c r="E122" s="30" t="str">
        <f>IF(F122=1,"甲",IF(F122=2,"乙",IF(F122=3,"丙",IF(F122=4,"丁",""))))</f>
        <v>乙</v>
      </c>
      <c r="F122" s="30">
        <f>SUMPRODUCT((考核汇总!$A$4:$A$1185=质量日常跟踪表!B122)*(考核汇总!$B$4:$B$1185=质量日常跟踪表!D122),考核汇总!$C$4:$C$1185)</f>
        <v>2</v>
      </c>
      <c r="G122" s="33">
        <f>G121+C121</f>
        <v>43348.916666666402</v>
      </c>
      <c r="H122" s="34" t="str">
        <f>IF($M122=H$2,MAX(H$4:H121)+1,"")</f>
        <v/>
      </c>
      <c r="I122" s="34" t="str">
        <f>IF($M122=I$2,MAX(I$4:I121)+1,"")</f>
        <v/>
      </c>
      <c r="J122" s="34" t="str">
        <f>IF($M122=J$2,MAX(J$4:J121)+1,"")</f>
        <v/>
      </c>
      <c r="K122" s="34" t="str">
        <f>IF($M122=K$2,MAX(K$4:K121)+1,"")</f>
        <v/>
      </c>
      <c r="L122" s="35"/>
      <c r="M122" s="35"/>
      <c r="N122" s="42"/>
      <c r="O122" s="42"/>
      <c r="P122" s="42"/>
      <c r="Q122" s="42"/>
      <c r="R122" s="42"/>
      <c r="S122" s="42"/>
      <c r="T122" s="42"/>
      <c r="U122" s="37" t="str">
        <f>IF(N122="","",(N122*5+O122*4+P122*2.5+Q122*1.5+R122*0.75+S122*0.325+T122*0.25)/100)</f>
        <v/>
      </c>
      <c r="V122" s="36"/>
      <c r="W122" s="38"/>
    </row>
    <row r="123">
      <c r="A123" s="29">
        <v>120</v>
      </c>
      <c r="B123" s="39">
        <f>IF(D123=D122,B122,IF(D123="夜班",B122+1,B122))</f>
        <v>43348</v>
      </c>
      <c r="C123" s="40">
        <f>C122</f>
        <v>0.041666666666666699</v>
      </c>
      <c r="D123" s="32" t="str">
        <f>IF(HOUR(G123)&lt;8,"夜班",IF(HOUR(G123)&lt;16,"白班",IF(HOUR(G123)&lt;24,"中班",0)))</f>
        <v>中班</v>
      </c>
      <c r="E123" s="30" t="str">
        <f>IF(F123=1,"甲",IF(F123=2,"乙",IF(F123=3,"丙",IF(F123=4,"丁",""))))</f>
        <v>乙</v>
      </c>
      <c r="F123" s="30">
        <f>SUMPRODUCT((考核汇总!$A$4:$A$1185=质量日常跟踪表!B123)*(考核汇总!$B$4:$B$1185=质量日常跟踪表!D123),考核汇总!$C$4:$C$1185)</f>
        <v>2</v>
      </c>
      <c r="G123" s="33">
        <f>G122+C122</f>
        <v>43348.958333333001</v>
      </c>
      <c r="H123" s="34" t="str">
        <f>IF($M123=H$2,MAX(H$4:H122)+1,"")</f>
        <v/>
      </c>
      <c r="I123" s="34" t="str">
        <f>IF($M123=I$2,MAX(I$4:I122)+1,"")</f>
        <v/>
      </c>
      <c r="J123" s="34" t="str">
        <f>IF($M123=J$2,MAX(J$4:J122)+1,"")</f>
        <v/>
      </c>
      <c r="K123" s="34" t="str">
        <f>IF($M123=K$2,MAX(K$4:K122)+1,"")</f>
        <v/>
      </c>
      <c r="L123" s="35"/>
      <c r="M123" s="35"/>
      <c r="N123" s="42"/>
      <c r="O123" s="42"/>
      <c r="P123" s="42"/>
      <c r="Q123" s="42"/>
      <c r="R123" s="42"/>
      <c r="S123" s="42"/>
      <c r="T123" s="42"/>
      <c r="U123" s="37" t="str">
        <f>IF(N123="","",(N123*5+O123*4+P123*2.5+Q123*1.5+R123*0.75+S123*0.325+T123*0.25)/100)</f>
        <v/>
      </c>
      <c r="V123" s="36"/>
      <c r="W123" s="38"/>
    </row>
    <row r="124">
      <c r="A124" s="29">
        <v>121</v>
      </c>
      <c r="B124" s="39">
        <f>IF(D124=D123,B123,IF(D124="夜班",B123+1,B123))</f>
        <v>43349</v>
      </c>
      <c r="C124" s="40">
        <f>C123</f>
        <v>0.041666666666666699</v>
      </c>
      <c r="D124" s="32" t="str">
        <f>IF(HOUR(G124)&lt;8,"夜班",IF(HOUR(G124)&lt;16,"白班",IF(HOUR(G124)&lt;24,"中班",0)))</f>
        <v>夜班</v>
      </c>
      <c r="E124" s="30" t="str">
        <f>IF(F124=1,"甲",IF(F124=2,"乙",IF(F124=3,"丙",IF(F124=4,"丁",""))))</f>
        <v>丙</v>
      </c>
      <c r="F124" s="30">
        <f>SUMPRODUCT((考核汇总!$A$4:$A$1185=质量日常跟踪表!B124)*(考核汇总!$B$4:$B$1185=质量日常跟踪表!D124),考核汇总!$C$4:$C$1185)</f>
        <v>3</v>
      </c>
      <c r="G124" s="33">
        <f>G123+C123</f>
        <v>43348.999999999702</v>
      </c>
      <c r="H124" s="34">
        <f>IF($M124=H$2,MAX(H$4:H123)+1,"")</f>
        <v>9</v>
      </c>
      <c r="I124" s="34" t="str">
        <f>IF($M124=I$2,MAX(I$4:I123)+1,"")</f>
        <v/>
      </c>
      <c r="J124" s="34" t="str">
        <f>IF($M124=J$2,MAX(J$4:J123)+1,"")</f>
        <v/>
      </c>
      <c r="K124" s="34" t="str">
        <f>IF($M124=K$2,MAX(K$4:K123)+1,"")</f>
        <v/>
      </c>
      <c r="L124" s="35">
        <v>0.35416666666666702</v>
      </c>
      <c r="M124" s="35" t="s">
        <v>8</v>
      </c>
      <c r="N124" s="42">
        <v>6.7400000000000002</v>
      </c>
      <c r="O124" s="42">
        <v>15.83</v>
      </c>
      <c r="P124" s="42">
        <v>2.1400000000000001</v>
      </c>
      <c r="Q124" s="42">
        <v>19.890000000000001</v>
      </c>
      <c r="R124" s="42">
        <v>13.800000000000001</v>
      </c>
      <c r="S124" s="42">
        <v>22.460000000000001</v>
      </c>
      <c r="T124" s="42">
        <v>19.140000000000001</v>
      </c>
      <c r="U124" s="37">
        <f>IF(N124="","",(N124*5+O124*4+P124*2.5+Q124*1.5+R124*0.75+S124*0.325+T124*0.25)/100)</f>
        <v>1.546395</v>
      </c>
      <c r="V124" s="36">
        <v>6.5</v>
      </c>
      <c r="W124" s="38"/>
    </row>
    <row r="125">
      <c r="A125" s="29">
        <v>122</v>
      </c>
      <c r="B125" s="39">
        <f>IF(D125=D124,B124,IF(D125="夜班",B124+1,B124))</f>
        <v>43349</v>
      </c>
      <c r="C125" s="40">
        <f>C124</f>
        <v>0.041666666666666699</v>
      </c>
      <c r="D125" s="32" t="str">
        <f>IF(HOUR(G125)&lt;8,"夜班",IF(HOUR(G125)&lt;16,"白班",IF(HOUR(G125)&lt;24,"中班",0)))</f>
        <v>夜班</v>
      </c>
      <c r="E125" s="30" t="str">
        <f>IF(F125=1,"甲",IF(F125=2,"乙",IF(F125=3,"丙",IF(F125=4,"丁",""))))</f>
        <v>丙</v>
      </c>
      <c r="F125" s="30">
        <f>SUMPRODUCT((考核汇总!$A$4:$A$1185=质量日常跟踪表!B125)*(考核汇总!$B$4:$B$1185=质量日常跟踪表!D125),考核汇总!$C$4:$C$1185)</f>
        <v>3</v>
      </c>
      <c r="G125" s="33">
        <f>G124+C124</f>
        <v>43349.041666666402</v>
      </c>
      <c r="H125" s="34" t="str">
        <f>IF($M125=H$2,MAX(H$4:H124)+1,"")</f>
        <v/>
      </c>
      <c r="I125" s="34">
        <f>IF($M125=I$2,MAX(I$4:I124)+1,"")</f>
        <v>9</v>
      </c>
      <c r="J125" s="34" t="str">
        <f>IF($M125=J$2,MAX(J$4:J124)+1,"")</f>
        <v/>
      </c>
      <c r="K125" s="34" t="str">
        <f>IF($M125=K$2,MAX(K$4:K124)+1,"")</f>
        <v/>
      </c>
      <c r="L125" s="35">
        <v>0.35416666666666702</v>
      </c>
      <c r="M125" s="35" t="s">
        <v>9</v>
      </c>
      <c r="N125" s="42">
        <v>8.5199999999999996</v>
      </c>
      <c r="O125" s="42">
        <v>16.609999999999999</v>
      </c>
      <c r="P125" s="42">
        <v>2.48</v>
      </c>
      <c r="Q125" s="42">
        <v>20.940000000000001</v>
      </c>
      <c r="R125" s="42">
        <v>14.02</v>
      </c>
      <c r="S125" s="42">
        <v>19.09</v>
      </c>
      <c r="T125" s="42">
        <v>18.34</v>
      </c>
      <c r="U125" s="37">
        <f>IF(N125="","",(N125*5+O125*4+P125*2.5+Q125*1.5+R125*0.75+S125*0.325+T125*0.25)/100)</f>
        <v>1.6795424999999999</v>
      </c>
      <c r="V125" s="36">
        <v>7.2999999999999998</v>
      </c>
      <c r="W125" s="38"/>
    </row>
    <row r="126">
      <c r="A126" s="29">
        <v>123</v>
      </c>
      <c r="B126" s="39">
        <f>IF(D126=D125,B125,IF(D126="夜班",B125+1,B125))</f>
        <v>43349</v>
      </c>
      <c r="C126" s="40">
        <f>C125</f>
        <v>0.041666666666666699</v>
      </c>
      <c r="D126" s="32" t="str">
        <f>IF(HOUR(G126)&lt;8,"夜班",IF(HOUR(G126)&lt;16,"白班",IF(HOUR(G126)&lt;24,"中班",0)))</f>
        <v>夜班</v>
      </c>
      <c r="E126" s="30" t="str">
        <f>IF(F126=1,"甲",IF(F126=2,"乙",IF(F126=3,"丙",IF(F126=4,"丁",""))))</f>
        <v>丙</v>
      </c>
      <c r="F126" s="30">
        <f>SUMPRODUCT((考核汇总!$A$4:$A$1185=质量日常跟踪表!B126)*(考核汇总!$B$4:$B$1185=质量日常跟踪表!D126),考核汇总!$C$4:$C$1185)</f>
        <v>3</v>
      </c>
      <c r="G126" s="33">
        <f>G125+C125</f>
        <v>43349.083333333001</v>
      </c>
      <c r="H126" s="34" t="str">
        <f>IF($M126=H$2,MAX(H$4:H125)+1,"")</f>
        <v/>
      </c>
      <c r="I126" s="34" t="str">
        <f>IF($M126=I$2,MAX(I$4:I125)+1,"")</f>
        <v/>
      </c>
      <c r="J126" s="34" t="str">
        <f>IF($M126=J$2,MAX(J$4:J125)+1,"")</f>
        <v/>
      </c>
      <c r="K126" s="34" t="str">
        <f>IF($M126=K$2,MAX(K$4:K125)+1,"")</f>
        <v/>
      </c>
      <c r="L126" s="35"/>
      <c r="M126" s="35"/>
      <c r="N126" s="42"/>
      <c r="O126" s="42"/>
      <c r="P126" s="42"/>
      <c r="Q126" s="42"/>
      <c r="R126" s="42"/>
      <c r="S126" s="42"/>
      <c r="T126" s="42"/>
      <c r="U126" s="37" t="str">
        <f>IF(N126="","",(N126*5+O126*4+P126*2.5+Q126*1.5+R126*0.75+S126*0.325+T126*0.25)/100)</f>
        <v/>
      </c>
      <c r="V126" s="36"/>
      <c r="W126" s="38"/>
    </row>
    <row r="127">
      <c r="A127" s="29">
        <v>124</v>
      </c>
      <c r="B127" s="39">
        <f>IF(D127=D126,B126,IF(D127="夜班",B126+1,B126))</f>
        <v>43349</v>
      </c>
      <c r="C127" s="40">
        <f>C126</f>
        <v>0.041666666666666699</v>
      </c>
      <c r="D127" s="32" t="str">
        <f>IF(HOUR(G127)&lt;8,"夜班",IF(HOUR(G127)&lt;16,"白班",IF(HOUR(G127)&lt;24,"中班",0)))</f>
        <v>夜班</v>
      </c>
      <c r="E127" s="30" t="str">
        <f>IF(F127=1,"甲",IF(F127=2,"乙",IF(F127=3,"丙",IF(F127=4,"丁",""))))</f>
        <v>丙</v>
      </c>
      <c r="F127" s="30">
        <f>SUMPRODUCT((考核汇总!$A$4:$A$1185=质量日常跟踪表!B127)*(考核汇总!$B$4:$B$1185=质量日常跟踪表!D127),考核汇总!$C$4:$C$1185)</f>
        <v>3</v>
      </c>
      <c r="G127" s="33">
        <f>G126+C126</f>
        <v>43349.124999999702</v>
      </c>
      <c r="H127" s="34" t="str">
        <f>IF($M127=H$2,MAX(H$4:H126)+1,"")</f>
        <v/>
      </c>
      <c r="I127" s="34" t="str">
        <f>IF($M127=I$2,MAX(I$4:I126)+1,"")</f>
        <v/>
      </c>
      <c r="J127" s="34" t="str">
        <f>IF($M127=J$2,MAX(J$4:J126)+1,"")</f>
        <v/>
      </c>
      <c r="K127" s="34" t="str">
        <f>IF($M127=K$2,MAX(K$4:K126)+1,"")</f>
        <v/>
      </c>
      <c r="L127" s="35"/>
      <c r="M127" s="35"/>
      <c r="N127" s="42"/>
      <c r="O127" s="42"/>
      <c r="P127" s="42"/>
      <c r="Q127" s="42"/>
      <c r="R127" s="42"/>
      <c r="S127" s="42"/>
      <c r="T127" s="42"/>
      <c r="U127" s="37" t="str">
        <f>IF(N127="","",(N127*5+O127*4+P127*2.5+Q127*1.5+R127*0.75+S127*0.325+T127*0.25)/100)</f>
        <v/>
      </c>
      <c r="V127" s="36"/>
      <c r="W127" s="38"/>
    </row>
    <row r="128">
      <c r="A128" s="29">
        <v>125</v>
      </c>
      <c r="B128" s="39">
        <f>IF(D128=D127,B127,IF(D128="夜班",B127+1,B127))</f>
        <v>43349</v>
      </c>
      <c r="C128" s="40">
        <f>C127</f>
        <v>0.041666666666666699</v>
      </c>
      <c r="D128" s="32" t="str">
        <f>IF(HOUR(G128)&lt;8,"夜班",IF(HOUR(G128)&lt;16,"白班",IF(HOUR(G128)&lt;24,"中班",0)))</f>
        <v>夜班</v>
      </c>
      <c r="E128" s="30" t="str">
        <f>IF(F128=1,"甲",IF(F128=2,"乙",IF(F128=3,"丙",IF(F128=4,"丁",""))))</f>
        <v>丙</v>
      </c>
      <c r="F128" s="30">
        <f>SUMPRODUCT((考核汇总!$A$4:$A$1185=质量日常跟踪表!B128)*(考核汇总!$B$4:$B$1185=质量日常跟踪表!D128),考核汇总!$C$4:$C$1185)</f>
        <v>3</v>
      </c>
      <c r="G128" s="33">
        <f>G127+C127</f>
        <v>43349.166666666402</v>
      </c>
      <c r="H128" s="34" t="str">
        <f>IF($M128=H$2,MAX(H$4:H127)+1,"")</f>
        <v/>
      </c>
      <c r="I128" s="34" t="str">
        <f>IF($M128=I$2,MAX(I$4:I127)+1,"")</f>
        <v/>
      </c>
      <c r="J128" s="34" t="str">
        <f>IF($M128=J$2,MAX(J$4:J127)+1,"")</f>
        <v/>
      </c>
      <c r="K128" s="34" t="str">
        <f>IF($M128=K$2,MAX(K$4:K127)+1,"")</f>
        <v/>
      </c>
      <c r="L128" s="35"/>
      <c r="M128" s="35"/>
      <c r="N128" s="42"/>
      <c r="O128" s="42"/>
      <c r="P128" s="42"/>
      <c r="Q128" s="42"/>
      <c r="R128" s="42"/>
      <c r="S128" s="42"/>
      <c r="T128" s="42"/>
      <c r="U128" s="37" t="str">
        <f>IF(N128="","",(N128*5+O128*4+P128*2.5+Q128*1.5+R128*0.75+S128*0.325+T128*0.25)/100)</f>
        <v/>
      </c>
      <c r="V128" s="36"/>
      <c r="W128" s="38"/>
    </row>
    <row r="129">
      <c r="A129" s="29">
        <v>126</v>
      </c>
      <c r="B129" s="39">
        <f>IF(D129=D128,B128,IF(D129="夜班",B128+1,B128))</f>
        <v>43349</v>
      </c>
      <c r="C129" s="40">
        <f>C128</f>
        <v>0.041666666666666699</v>
      </c>
      <c r="D129" s="32" t="str">
        <f>IF(HOUR(G129)&lt;8,"夜班",IF(HOUR(G129)&lt;16,"白班",IF(HOUR(G129)&lt;24,"中班",0)))</f>
        <v>夜班</v>
      </c>
      <c r="E129" s="30" t="str">
        <f>IF(F129=1,"甲",IF(F129=2,"乙",IF(F129=3,"丙",IF(F129=4,"丁",""))))</f>
        <v>丙</v>
      </c>
      <c r="F129" s="30">
        <f>SUMPRODUCT((考核汇总!$A$4:$A$1185=质量日常跟踪表!B129)*(考核汇总!$B$4:$B$1185=质量日常跟踪表!D129),考核汇总!$C$4:$C$1185)</f>
        <v>3</v>
      </c>
      <c r="G129" s="33">
        <f>G128+C128</f>
        <v>43349.208333333001</v>
      </c>
      <c r="H129" s="34" t="str">
        <f>IF($M129=H$2,MAX(H$4:H128)+1,"")</f>
        <v/>
      </c>
      <c r="I129" s="34" t="str">
        <f>IF($M129=I$2,MAX(I$4:I128)+1,"")</f>
        <v/>
      </c>
      <c r="J129" s="34" t="str">
        <f>IF($M129=J$2,MAX(J$4:J128)+1,"")</f>
        <v/>
      </c>
      <c r="K129" s="34" t="str">
        <f>IF($M129=K$2,MAX(K$4:K128)+1,"")</f>
        <v/>
      </c>
      <c r="L129" s="35"/>
      <c r="M129" s="35"/>
      <c r="N129" s="42"/>
      <c r="O129" s="42"/>
      <c r="P129" s="42"/>
      <c r="Q129" s="42"/>
      <c r="R129" s="42"/>
      <c r="S129" s="42"/>
      <c r="T129" s="42"/>
      <c r="U129" s="37" t="str">
        <f>IF(N129="","",(N129*5+O129*4+P129*2.5+Q129*1.5+R129*0.75+S129*0.325+T129*0.25)/100)</f>
        <v/>
      </c>
      <c r="V129" s="36"/>
      <c r="W129" s="38"/>
    </row>
    <row r="130">
      <c r="A130" s="29">
        <v>127</v>
      </c>
      <c r="B130" s="39">
        <f>IF(D130=D129,B129,IF(D130="夜班",B129+1,B129))</f>
        <v>43349</v>
      </c>
      <c r="C130" s="40">
        <f>C129</f>
        <v>0.041666666666666699</v>
      </c>
      <c r="D130" s="32" t="str">
        <f>IF(HOUR(G130)&lt;8,"夜班",IF(HOUR(G130)&lt;16,"白班",IF(HOUR(G130)&lt;24,"中班",0)))</f>
        <v>夜班</v>
      </c>
      <c r="E130" s="30" t="str">
        <f>IF(F130=1,"甲",IF(F130=2,"乙",IF(F130=3,"丙",IF(F130=4,"丁",""))))</f>
        <v>丙</v>
      </c>
      <c r="F130" s="30">
        <f>SUMPRODUCT((考核汇总!$A$4:$A$1185=质量日常跟踪表!B130)*(考核汇总!$B$4:$B$1185=质量日常跟踪表!D130),考核汇总!$C$4:$C$1185)</f>
        <v>3</v>
      </c>
      <c r="G130" s="33">
        <f>G129+C129</f>
        <v>43349.249999999702</v>
      </c>
      <c r="H130" s="34" t="str">
        <f>IF($M130=H$2,MAX(H$4:H129)+1,"")</f>
        <v/>
      </c>
      <c r="I130" s="34" t="str">
        <f>IF($M130=I$2,MAX(I$4:I129)+1,"")</f>
        <v/>
      </c>
      <c r="J130" s="34" t="str">
        <f>IF($M130=J$2,MAX(J$4:J129)+1,"")</f>
        <v/>
      </c>
      <c r="K130" s="34" t="str">
        <f>IF($M130=K$2,MAX(K$4:K129)+1,"")</f>
        <v/>
      </c>
      <c r="L130" s="35"/>
      <c r="M130" s="35"/>
      <c r="N130" s="42"/>
      <c r="O130" s="42"/>
      <c r="P130" s="42"/>
      <c r="Q130" s="42"/>
      <c r="R130" s="42"/>
      <c r="S130" s="42"/>
      <c r="T130" s="42"/>
      <c r="U130" s="37" t="str">
        <f>IF(N130="","",(N130*5+O130*4+P130*2.5+Q130*1.5+R130*0.75+S130*0.325+T130*0.25)/100)</f>
        <v/>
      </c>
      <c r="V130" s="36"/>
      <c r="W130" s="38"/>
    </row>
    <row r="131">
      <c r="A131" s="29">
        <v>128</v>
      </c>
      <c r="B131" s="39">
        <f>IF(D131=D130,B130,IF(D131="夜班",B130+1,B130))</f>
        <v>43349</v>
      </c>
      <c r="C131" s="40">
        <f>C130</f>
        <v>0.041666666666666699</v>
      </c>
      <c r="D131" s="32" t="str">
        <f>IF(HOUR(G131)&lt;8,"夜班",IF(HOUR(G131)&lt;16,"白班",IF(HOUR(G131)&lt;24,"中班",0)))</f>
        <v>夜班</v>
      </c>
      <c r="E131" s="30" t="str">
        <f>IF(F131=1,"甲",IF(F131=2,"乙",IF(F131=3,"丙",IF(F131=4,"丁",""))))</f>
        <v>丙</v>
      </c>
      <c r="F131" s="30">
        <f>SUMPRODUCT((考核汇总!$A$4:$A$1185=质量日常跟踪表!B131)*(考核汇总!$B$4:$B$1185=质量日常跟踪表!D131),考核汇总!$C$4:$C$1185)</f>
        <v>3</v>
      </c>
      <c r="G131" s="33">
        <f>G130+C130</f>
        <v>43349.291666666402</v>
      </c>
      <c r="H131" s="34" t="str">
        <f>IF($M131=H$2,MAX(H$4:H130)+1,"")</f>
        <v/>
      </c>
      <c r="I131" s="34" t="str">
        <f>IF($M131=I$2,MAX(I$4:I130)+1,"")</f>
        <v/>
      </c>
      <c r="J131" s="34" t="str">
        <f>IF($M131=J$2,MAX(J$4:J130)+1,"")</f>
        <v/>
      </c>
      <c r="K131" s="34" t="str">
        <f>IF($M131=K$2,MAX(K$4:K130)+1,"")</f>
        <v/>
      </c>
      <c r="L131" s="35"/>
      <c r="M131" s="35"/>
      <c r="N131" s="42"/>
      <c r="O131" s="42"/>
      <c r="P131" s="42"/>
      <c r="Q131" s="42"/>
      <c r="R131" s="42"/>
      <c r="S131" s="42"/>
      <c r="T131" s="42"/>
      <c r="U131" s="37" t="str">
        <f>IF(N131="","",(N131*5+O131*4+P131*2.5+Q131*1.5+R131*0.75+S131*0.325+T131*0.25)/100)</f>
        <v/>
      </c>
      <c r="V131" s="36"/>
      <c r="W131" s="38"/>
    </row>
    <row r="132">
      <c r="A132" s="29">
        <v>129</v>
      </c>
      <c r="B132" s="39">
        <f>IF(D132=D131,B131,IF(D132="夜班",B131+1,B131))</f>
        <v>43349</v>
      </c>
      <c r="C132" s="40">
        <f>C131</f>
        <v>0.041666666666666699</v>
      </c>
      <c r="D132" s="32" t="str">
        <f>IF(HOUR(G132)&lt;8,"夜班",IF(HOUR(G132)&lt;16,"白班",IF(HOUR(G132)&lt;24,"中班",0)))</f>
        <v>白班</v>
      </c>
      <c r="E132" s="30" t="str">
        <f>IF(F132=1,"甲",IF(F132=2,"乙",IF(F132=3,"丙",IF(F132=4,"丁",""))))</f>
        <v>丁</v>
      </c>
      <c r="F132" s="30">
        <f>SUMPRODUCT((考核汇总!$A$4:$A$1185=质量日常跟踪表!B132)*(考核汇总!$B$4:$B$1185=质量日常跟踪表!D132),考核汇总!$C$4:$C$1185)</f>
        <v>4</v>
      </c>
      <c r="G132" s="33">
        <f>G131+C131</f>
        <v>43349.333333333001</v>
      </c>
      <c r="H132" s="34">
        <f>IF($M132=H$2,MAX(H$4:H131)+1,"")</f>
        <v>10</v>
      </c>
      <c r="I132" s="34" t="str">
        <f>IF($M132=I$2,MAX(I$4:I131)+1,"")</f>
        <v/>
      </c>
      <c r="J132" s="34" t="str">
        <f>IF($M132=J$2,MAX(J$4:J131)+1,"")</f>
        <v/>
      </c>
      <c r="K132" s="34" t="str">
        <f>IF($M132=K$2,MAX(K$4:K131)+1,"")</f>
        <v/>
      </c>
      <c r="L132" s="35">
        <v>0.64583333333333304</v>
      </c>
      <c r="M132" s="35" t="s">
        <v>8</v>
      </c>
      <c r="N132" s="42">
        <v>6.0599999999999996</v>
      </c>
      <c r="O132" s="42">
        <v>15.199999999999999</v>
      </c>
      <c r="P132" s="42">
        <v>2.23</v>
      </c>
      <c r="Q132" s="42">
        <v>19.550000000000001</v>
      </c>
      <c r="R132" s="42">
        <v>14.130000000000001</v>
      </c>
      <c r="S132" s="42">
        <v>21.25</v>
      </c>
      <c r="T132" s="42">
        <v>21.579999999999998</v>
      </c>
      <c r="U132" s="37">
        <f>IF(N132="","",(N132*5+O132*4+P132*2.5+Q132*1.5+R132*0.75+S132*0.325+T132*0.25)/100)</f>
        <v>1.4889874999999999</v>
      </c>
      <c r="V132" s="36">
        <v>5.9000000000000004</v>
      </c>
      <c r="W132" s="38"/>
    </row>
    <row r="133">
      <c r="A133" s="29">
        <v>130</v>
      </c>
      <c r="B133" s="39">
        <f>IF(D133=D132,B132,IF(D133="夜班",B132+1,B132))</f>
        <v>43349</v>
      </c>
      <c r="C133" s="40">
        <f>C132</f>
        <v>0.041666666666666699</v>
      </c>
      <c r="D133" s="32" t="str">
        <f>IF(HOUR(G133)&lt;8,"夜班",IF(HOUR(G133)&lt;16,"白班",IF(HOUR(G133)&lt;24,"中班",0)))</f>
        <v>白班</v>
      </c>
      <c r="E133" s="30" t="str">
        <f>IF(F133=1,"甲",IF(F133=2,"乙",IF(F133=3,"丙",IF(F133=4,"丁",""))))</f>
        <v>丁</v>
      </c>
      <c r="F133" s="30">
        <f>SUMPRODUCT((考核汇总!$A$4:$A$1185=质量日常跟踪表!B133)*(考核汇总!$B$4:$B$1185=质量日常跟踪表!D133),考核汇总!$C$4:$C$1185)</f>
        <v>4</v>
      </c>
      <c r="G133" s="33">
        <f>G132+C132</f>
        <v>43349.374999999702</v>
      </c>
      <c r="H133" s="34" t="str">
        <f>IF($M133=H$2,MAX(H$4:H132)+1,"")</f>
        <v/>
      </c>
      <c r="I133" s="34">
        <f>IF($M133=I$2,MAX(I$4:I132)+1,"")</f>
        <v>10</v>
      </c>
      <c r="J133" s="34" t="str">
        <f>IF($M133=J$2,MAX(J$4:J132)+1,"")</f>
        <v/>
      </c>
      <c r="K133" s="34" t="str">
        <f>IF($M133=K$2,MAX(K$4:K132)+1,"")</f>
        <v/>
      </c>
      <c r="L133" s="35">
        <v>0.64583333333333304</v>
      </c>
      <c r="M133" s="35" t="s">
        <v>9</v>
      </c>
      <c r="N133" s="42">
        <v>7.5800000000000001</v>
      </c>
      <c r="O133" s="42">
        <v>15.470000000000001</v>
      </c>
      <c r="P133" s="42">
        <v>2.1099999999999999</v>
      </c>
      <c r="Q133" s="42">
        <v>22</v>
      </c>
      <c r="R133" s="42">
        <v>13.16</v>
      </c>
      <c r="S133" s="42">
        <v>18.210000000000001</v>
      </c>
      <c r="T133" s="42">
        <v>21.469999999999999</v>
      </c>
      <c r="U133" s="37">
        <f>IF(N133="","",(N133*5+O133*4+P133*2.5+Q133*1.5+R133*0.75+S133*0.325+T133*0.25)/100)</f>
        <v>1.5921075</v>
      </c>
      <c r="V133" s="36">
        <v>5</v>
      </c>
      <c r="W133" s="38"/>
    </row>
    <row r="134">
      <c r="A134" s="29">
        <v>131</v>
      </c>
      <c r="B134" s="39">
        <f>IF(D134=D133,B133,IF(D134="夜班",B133+1,B133))</f>
        <v>43349</v>
      </c>
      <c r="C134" s="40">
        <f>C133</f>
        <v>0.041666666666666699</v>
      </c>
      <c r="D134" s="32" t="str">
        <f>IF(HOUR(G134)&lt;8,"夜班",IF(HOUR(G134)&lt;16,"白班",IF(HOUR(G134)&lt;24,"中班",0)))</f>
        <v>白班</v>
      </c>
      <c r="E134" s="30" t="str">
        <f>IF(F134=1,"甲",IF(F134=2,"乙",IF(F134=3,"丙",IF(F134=4,"丁",""))))</f>
        <v>丁</v>
      </c>
      <c r="F134" s="30">
        <f>SUMPRODUCT((考核汇总!$A$4:$A$1185=质量日常跟踪表!B134)*(考核汇总!$B$4:$B$1185=质量日常跟踪表!D134),考核汇总!$C$4:$C$1185)</f>
        <v>4</v>
      </c>
      <c r="G134" s="33">
        <f>G133+C133</f>
        <v>43349.416666666402</v>
      </c>
      <c r="H134" s="34" t="str">
        <f>IF($M134=H$2,MAX(H$4:H133)+1,"")</f>
        <v/>
      </c>
      <c r="I134" s="34" t="str">
        <f>IF($M134=I$2,MAX(I$4:I133)+1,"")</f>
        <v/>
      </c>
      <c r="J134" s="34" t="str">
        <f>IF($M134=J$2,MAX(J$4:J133)+1,"")</f>
        <v/>
      </c>
      <c r="K134" s="34" t="str">
        <f>IF($M134=K$2,MAX(K$4:K133)+1,"")</f>
        <v/>
      </c>
      <c r="L134" s="35"/>
      <c r="M134" s="35"/>
      <c r="N134" s="42"/>
      <c r="O134" s="42"/>
      <c r="P134" s="42"/>
      <c r="Q134" s="42"/>
      <c r="R134" s="42"/>
      <c r="S134" s="42"/>
      <c r="T134" s="42"/>
      <c r="U134" s="37" t="str">
        <f>IF(N134="","",(N134*5+O134*4+P134*2.5+Q134*1.5+R134*0.75+S134*0.325+T134*0.25)/100)</f>
        <v/>
      </c>
      <c r="V134" s="36"/>
      <c r="W134" s="38"/>
    </row>
    <row r="135">
      <c r="A135" s="29">
        <v>132</v>
      </c>
      <c r="B135" s="39">
        <f>IF(D135=D134,B134,IF(D135="夜班",B134+1,B134))</f>
        <v>43349</v>
      </c>
      <c r="C135" s="40">
        <f>C134</f>
        <v>0.041666666666666699</v>
      </c>
      <c r="D135" s="32" t="str">
        <f>IF(HOUR(G135)&lt;8,"夜班",IF(HOUR(G135)&lt;16,"白班",IF(HOUR(G135)&lt;24,"中班",0)))</f>
        <v>白班</v>
      </c>
      <c r="E135" s="30" t="str">
        <f>IF(F135=1,"甲",IF(F135=2,"乙",IF(F135=3,"丙",IF(F135=4,"丁",""))))</f>
        <v>丁</v>
      </c>
      <c r="F135" s="30">
        <f>SUMPRODUCT((考核汇总!$A$4:$A$1185=质量日常跟踪表!B135)*(考核汇总!$B$4:$B$1185=质量日常跟踪表!D135),考核汇总!$C$4:$C$1185)</f>
        <v>4</v>
      </c>
      <c r="G135" s="33">
        <f>G134+C134</f>
        <v>43349.458333333001</v>
      </c>
      <c r="H135" s="34" t="str">
        <f>IF($M135=H$2,MAX(H$4:H134)+1,"")</f>
        <v/>
      </c>
      <c r="I135" s="34" t="str">
        <f>IF($M135=I$2,MAX(I$4:I134)+1,"")</f>
        <v/>
      </c>
      <c r="J135" s="34" t="str">
        <f>IF($M135=J$2,MAX(J$4:J134)+1,"")</f>
        <v/>
      </c>
      <c r="K135" s="34" t="str">
        <f>IF($M135=K$2,MAX(K$4:K134)+1,"")</f>
        <v/>
      </c>
      <c r="L135" s="35"/>
      <c r="M135" s="35"/>
      <c r="N135" s="42"/>
      <c r="O135" s="42"/>
      <c r="P135" s="42"/>
      <c r="Q135" s="42"/>
      <c r="R135" s="42"/>
      <c r="S135" s="42"/>
      <c r="T135" s="42"/>
      <c r="U135" s="37" t="str">
        <f>IF(N135="","",(N135*5+O135*4+P135*2.5+Q135*1.5+R135*0.75+S135*0.325+T135*0.25)/100)</f>
        <v/>
      </c>
      <c r="V135" s="36"/>
      <c r="W135" s="38"/>
    </row>
    <row r="136">
      <c r="A136" s="29">
        <v>133</v>
      </c>
      <c r="B136" s="39">
        <f>IF(D136=D135,B135,IF(D136="夜班",B135+1,B135))</f>
        <v>43349</v>
      </c>
      <c r="C136" s="40">
        <f>C135</f>
        <v>0.041666666666666699</v>
      </c>
      <c r="D136" s="32" t="str">
        <f>IF(HOUR(G136)&lt;8,"夜班",IF(HOUR(G136)&lt;16,"白班",IF(HOUR(G136)&lt;24,"中班",0)))</f>
        <v>白班</v>
      </c>
      <c r="E136" s="30" t="str">
        <f>IF(F136=1,"甲",IF(F136=2,"乙",IF(F136=3,"丙",IF(F136=4,"丁",""))))</f>
        <v>丁</v>
      </c>
      <c r="F136" s="30">
        <f>SUMPRODUCT((考核汇总!$A$4:$A$1185=质量日常跟踪表!B136)*(考核汇总!$B$4:$B$1185=质量日常跟踪表!D136),考核汇总!$C$4:$C$1185)</f>
        <v>4</v>
      </c>
      <c r="G136" s="33">
        <f>G135+C135</f>
        <v>43349.499999999702</v>
      </c>
      <c r="H136" s="34" t="str">
        <f>IF($M136=H$2,MAX(H$4:H135)+1,"")</f>
        <v/>
      </c>
      <c r="I136" s="34" t="str">
        <f>IF($M136=I$2,MAX(I$4:I135)+1,"")</f>
        <v/>
      </c>
      <c r="J136" s="34" t="str">
        <f>IF($M136=J$2,MAX(J$4:J135)+1,"")</f>
        <v/>
      </c>
      <c r="K136" s="34" t="str">
        <f>IF($M136=K$2,MAX(K$4:K135)+1,"")</f>
        <v/>
      </c>
      <c r="L136" s="35"/>
      <c r="M136" s="35"/>
      <c r="N136" s="42"/>
      <c r="O136" s="42"/>
      <c r="P136" s="42"/>
      <c r="Q136" s="42"/>
      <c r="R136" s="42"/>
      <c r="S136" s="42"/>
      <c r="T136" s="42"/>
      <c r="U136" s="37" t="str">
        <f>IF(N136="","",(N136*5+O136*4+P136*2.5+Q136*1.5+R136*0.75+S136*0.325+T136*0.25)/100)</f>
        <v/>
      </c>
      <c r="V136" s="36"/>
      <c r="W136" s="38"/>
    </row>
    <row r="137">
      <c r="A137" s="29">
        <v>134</v>
      </c>
      <c r="B137" s="39">
        <f>IF(D137=D136,B136,IF(D137="夜班",B136+1,B136))</f>
        <v>43349</v>
      </c>
      <c r="C137" s="40">
        <f>C136</f>
        <v>0.041666666666666699</v>
      </c>
      <c r="D137" s="32" t="str">
        <f>IF(HOUR(G137)&lt;8,"夜班",IF(HOUR(G137)&lt;16,"白班",IF(HOUR(G137)&lt;24,"中班",0)))</f>
        <v>白班</v>
      </c>
      <c r="E137" s="30" t="str">
        <f>IF(F137=1,"甲",IF(F137=2,"乙",IF(F137=3,"丙",IF(F137=4,"丁",""))))</f>
        <v>丁</v>
      </c>
      <c r="F137" s="30">
        <f>SUMPRODUCT((考核汇总!$A$4:$A$1185=质量日常跟踪表!B137)*(考核汇总!$B$4:$B$1185=质量日常跟踪表!D137),考核汇总!$C$4:$C$1185)</f>
        <v>4</v>
      </c>
      <c r="G137" s="33">
        <f>G136+C136</f>
        <v>43349.5416666663</v>
      </c>
      <c r="H137" s="34" t="str">
        <f>IF($M137=H$2,MAX(H$4:H136)+1,"")</f>
        <v/>
      </c>
      <c r="I137" s="34" t="str">
        <f>IF($M137=I$2,MAX(I$4:I136)+1,"")</f>
        <v/>
      </c>
      <c r="J137" s="34" t="str">
        <f>IF($M137=J$2,MAX(J$4:J136)+1,"")</f>
        <v/>
      </c>
      <c r="K137" s="34" t="str">
        <f>IF($M137=K$2,MAX(K$4:K136)+1,"")</f>
        <v/>
      </c>
      <c r="L137" s="35"/>
      <c r="M137" s="35"/>
      <c r="N137" s="42"/>
      <c r="O137" s="42"/>
      <c r="P137" s="42"/>
      <c r="Q137" s="42"/>
      <c r="R137" s="42"/>
      <c r="S137" s="42"/>
      <c r="T137" s="42"/>
      <c r="U137" s="37" t="str">
        <f>IF(N137="","",(N137*5+O137*4+P137*2.5+Q137*1.5+R137*0.75+S137*0.325+T137*0.25)/100)</f>
        <v/>
      </c>
      <c r="V137" s="36"/>
      <c r="W137" s="38"/>
    </row>
    <row r="138">
      <c r="A138" s="29">
        <v>135</v>
      </c>
      <c r="B138" s="39">
        <f>IF(D138=D137,B137,IF(D138="夜班",B137+1,B137))</f>
        <v>43349</v>
      </c>
      <c r="C138" s="40">
        <f>C137</f>
        <v>0.041666666666666699</v>
      </c>
      <c r="D138" s="32" t="str">
        <f>IF(HOUR(G138)&lt;8,"夜班",IF(HOUR(G138)&lt;16,"白班",IF(HOUR(G138)&lt;24,"中班",0)))</f>
        <v>白班</v>
      </c>
      <c r="E138" s="30" t="str">
        <f>IF(F138=1,"甲",IF(F138=2,"乙",IF(F138=3,"丙",IF(F138=4,"丁",""))))</f>
        <v>丁</v>
      </c>
      <c r="F138" s="30">
        <f>SUMPRODUCT((考核汇总!$A$4:$A$1185=质量日常跟踪表!B138)*(考核汇总!$B$4:$B$1185=质量日常跟踪表!D138),考核汇总!$C$4:$C$1185)</f>
        <v>4</v>
      </c>
      <c r="G138" s="33">
        <f>G137+C137</f>
        <v>43349.583333333001</v>
      </c>
      <c r="H138" s="34" t="str">
        <f>IF($M138=H$2,MAX(H$4:H137)+1,"")</f>
        <v/>
      </c>
      <c r="I138" s="34" t="str">
        <f>IF($M138=I$2,MAX(I$4:I137)+1,"")</f>
        <v/>
      </c>
      <c r="J138" s="34" t="str">
        <f>IF($M138=J$2,MAX(J$4:J137)+1,"")</f>
        <v/>
      </c>
      <c r="K138" s="34" t="str">
        <f>IF($M138=K$2,MAX(K$4:K137)+1,"")</f>
        <v/>
      </c>
      <c r="L138" s="35"/>
      <c r="M138" s="35"/>
      <c r="N138" s="42"/>
      <c r="O138" s="42"/>
      <c r="P138" s="42"/>
      <c r="Q138" s="42"/>
      <c r="R138" s="42"/>
      <c r="S138" s="42"/>
      <c r="T138" s="42"/>
      <c r="U138" s="37" t="str">
        <f>IF(N138="","",(N138*5+O138*4+P138*2.5+Q138*1.5+R138*0.75+S138*0.325+T138*0.25)/100)</f>
        <v/>
      </c>
      <c r="V138" s="36"/>
      <c r="W138" s="38"/>
    </row>
    <row r="139">
      <c r="A139" s="29">
        <v>136</v>
      </c>
      <c r="B139" s="39">
        <f>IF(D139=D138,B138,IF(D139="夜班",B138+1,B138))</f>
        <v>43349</v>
      </c>
      <c r="C139" s="40">
        <f>C138</f>
        <v>0.041666666666666699</v>
      </c>
      <c r="D139" s="32" t="str">
        <f>IF(HOUR(G139)&lt;8,"夜班",IF(HOUR(G139)&lt;16,"白班",IF(HOUR(G139)&lt;24,"中班",0)))</f>
        <v>白班</v>
      </c>
      <c r="E139" s="30" t="str">
        <f>IF(F139=1,"甲",IF(F139=2,"乙",IF(F139=3,"丙",IF(F139=4,"丁",""))))</f>
        <v>丁</v>
      </c>
      <c r="F139" s="30">
        <f>SUMPRODUCT((考核汇总!$A$4:$A$1185=质量日常跟踪表!B139)*(考核汇总!$B$4:$B$1185=质量日常跟踪表!D139),考核汇总!$C$4:$C$1185)</f>
        <v>4</v>
      </c>
      <c r="G139" s="33">
        <f>G138+C138</f>
        <v>43349.624999999702</v>
      </c>
      <c r="H139" s="34" t="str">
        <f>IF($M139=H$2,MAX(H$4:H138)+1,"")</f>
        <v/>
      </c>
      <c r="I139" s="34" t="str">
        <f>IF($M139=I$2,MAX(I$4:I138)+1,"")</f>
        <v/>
      </c>
      <c r="J139" s="34" t="str">
        <f>IF($M139=J$2,MAX(J$4:J138)+1,"")</f>
        <v/>
      </c>
      <c r="K139" s="34" t="str">
        <f>IF($M139=K$2,MAX(K$4:K138)+1,"")</f>
        <v/>
      </c>
      <c r="L139" s="35"/>
      <c r="M139" s="35"/>
      <c r="N139" s="42"/>
      <c r="O139" s="42"/>
      <c r="P139" s="42"/>
      <c r="Q139" s="42"/>
      <c r="R139" s="42"/>
      <c r="S139" s="42"/>
      <c r="T139" s="42"/>
      <c r="U139" s="37" t="str">
        <f>IF(N139="","",(N139*5+O139*4+P139*2.5+Q139*1.5+R139*0.75+S139*0.325+T139*0.25)/100)</f>
        <v/>
      </c>
      <c r="V139" s="36"/>
      <c r="W139" s="38"/>
    </row>
    <row r="140">
      <c r="A140" s="29">
        <v>137</v>
      </c>
      <c r="B140" s="39">
        <f>IF(D140=D139,B139,IF(D140="夜班",B139+1,B139))</f>
        <v>43349</v>
      </c>
      <c r="C140" s="40">
        <f>C139</f>
        <v>0.041666666666666699</v>
      </c>
      <c r="D140" s="32" t="str">
        <f>IF(HOUR(G140)&lt;8,"夜班",IF(HOUR(G140)&lt;16,"白班",IF(HOUR(G140)&lt;24,"中班",0)))</f>
        <v>中班</v>
      </c>
      <c r="E140" s="30" t="str">
        <f>IF(F140=1,"甲",IF(F140=2,"乙",IF(F140=3,"丙",IF(F140=4,"丁",""))))</f>
        <v>甲</v>
      </c>
      <c r="F140" s="30">
        <f>SUMPRODUCT((考核汇总!$A$4:$A$1185=质量日常跟踪表!B140)*(考核汇总!$B$4:$B$1185=质量日常跟踪表!D140),考核汇总!$C$4:$C$1185)</f>
        <v>1</v>
      </c>
      <c r="G140" s="33">
        <f>G139+C139</f>
        <v>43349.6666666663</v>
      </c>
      <c r="H140" s="34" t="str">
        <f>IF($M140=H$2,MAX(H$4:H139)+1,"")</f>
        <v/>
      </c>
      <c r="I140" s="34" t="str">
        <f>IF($M140=I$2,MAX(I$4:I139)+1,"")</f>
        <v/>
      </c>
      <c r="J140" s="34" t="str">
        <f>IF($M140=J$2,MAX(J$4:J139)+1,"")</f>
        <v/>
      </c>
      <c r="K140" s="34" t="str">
        <f>IF($M140=K$2,MAX(K$4:K139)+1,"")</f>
        <v/>
      </c>
      <c r="L140" s="35"/>
      <c r="M140" s="35"/>
      <c r="N140" s="42"/>
      <c r="O140" s="42"/>
      <c r="P140" s="42"/>
      <c r="Q140" s="42"/>
      <c r="R140" s="42"/>
      <c r="S140" s="42"/>
      <c r="T140" s="42"/>
      <c r="U140" s="37" t="str">
        <f>IF(N140="","",(N140*5+O140*4+P140*2.5+Q140*1.5+R140*0.75+S140*0.325+T140*0.25)/100)</f>
        <v/>
      </c>
      <c r="V140" s="36"/>
      <c r="W140" s="38"/>
    </row>
    <row r="141">
      <c r="A141" s="29">
        <v>138</v>
      </c>
      <c r="B141" s="39">
        <f>IF(D141=D140,B140,IF(D141="夜班",B140+1,B140))</f>
        <v>43349</v>
      </c>
      <c r="C141" s="40">
        <f>C140</f>
        <v>0.041666666666666699</v>
      </c>
      <c r="D141" s="32" t="str">
        <f>IF(HOUR(G141)&lt;8,"夜班",IF(HOUR(G141)&lt;16,"白班",IF(HOUR(G141)&lt;24,"中班",0)))</f>
        <v>中班</v>
      </c>
      <c r="E141" s="30" t="str">
        <f>IF(F141=1,"甲",IF(F141=2,"乙",IF(F141=3,"丙",IF(F141=4,"丁",""))))</f>
        <v>甲</v>
      </c>
      <c r="F141" s="30">
        <f>SUMPRODUCT((考核汇总!$A$4:$A$1185=质量日常跟踪表!B141)*(考核汇总!$B$4:$B$1185=质量日常跟踪表!D141),考核汇总!$C$4:$C$1185)</f>
        <v>1</v>
      </c>
      <c r="G141" s="33">
        <f>G140+C140</f>
        <v>43349.708333333001</v>
      </c>
      <c r="H141" s="34" t="str">
        <f>IF($M141=H$2,MAX(H$4:H140)+1,"")</f>
        <v/>
      </c>
      <c r="I141" s="34" t="str">
        <f>IF($M141=I$2,MAX(I$4:I140)+1,"")</f>
        <v/>
      </c>
      <c r="J141" s="34" t="str">
        <f>IF($M141=J$2,MAX(J$4:J140)+1,"")</f>
        <v/>
      </c>
      <c r="K141" s="34" t="str">
        <f>IF($M141=K$2,MAX(K$4:K140)+1,"")</f>
        <v/>
      </c>
      <c r="L141" s="35"/>
      <c r="M141" s="35"/>
      <c r="N141" s="42"/>
      <c r="O141" s="42"/>
      <c r="P141" s="42"/>
      <c r="Q141" s="42"/>
      <c r="R141" s="42"/>
      <c r="S141" s="42"/>
      <c r="T141" s="42"/>
      <c r="U141" s="37" t="str">
        <f>IF(N141="","",(N141*5+O141*4+P141*2.5+Q141*1.5+R141*0.75+S141*0.325+T141*0.25)/100)</f>
        <v/>
      </c>
      <c r="V141" s="36"/>
      <c r="W141" s="38"/>
    </row>
    <row r="142">
      <c r="A142" s="29">
        <v>139</v>
      </c>
      <c r="B142" s="39">
        <f>IF(D142=D141,B141,IF(D142="夜班",B141+1,B141))</f>
        <v>43349</v>
      </c>
      <c r="C142" s="40">
        <f>C141</f>
        <v>0.041666666666666699</v>
      </c>
      <c r="D142" s="32" t="str">
        <f>IF(HOUR(G142)&lt;8,"夜班",IF(HOUR(G142)&lt;16,"白班",IF(HOUR(G142)&lt;24,"中班",0)))</f>
        <v>中班</v>
      </c>
      <c r="E142" s="30" t="str">
        <f>IF(F142=1,"甲",IF(F142=2,"乙",IF(F142=3,"丙",IF(F142=4,"丁",""))))</f>
        <v>甲</v>
      </c>
      <c r="F142" s="30">
        <f>SUMPRODUCT((考核汇总!$A$4:$A$1185=质量日常跟踪表!B142)*(考核汇总!$B$4:$B$1185=质量日常跟踪表!D142),考核汇总!$C$4:$C$1185)</f>
        <v>1</v>
      </c>
      <c r="G142" s="33">
        <f>G141+C141</f>
        <v>43349.749999999702</v>
      </c>
      <c r="H142" s="34" t="str">
        <f>IF($M142=H$2,MAX(H$4:H141)+1,"")</f>
        <v/>
      </c>
      <c r="I142" s="34" t="str">
        <f>IF($M142=I$2,MAX(I$4:I141)+1,"")</f>
        <v/>
      </c>
      <c r="J142" s="34" t="str">
        <f>IF($M142=J$2,MAX(J$4:J141)+1,"")</f>
        <v/>
      </c>
      <c r="K142" s="34" t="str">
        <f>IF($M142=K$2,MAX(K$4:K141)+1,"")</f>
        <v/>
      </c>
      <c r="L142" s="35"/>
      <c r="M142" s="35"/>
      <c r="N142" s="42"/>
      <c r="O142" s="42"/>
      <c r="P142" s="42"/>
      <c r="Q142" s="42"/>
      <c r="R142" s="42"/>
      <c r="S142" s="42"/>
      <c r="T142" s="42"/>
      <c r="U142" s="37" t="str">
        <f>IF(N142="","",(N142*5+O142*4+P142*2.5+Q142*1.5+R142*0.75+S142*0.325+T142*0.25)/100)</f>
        <v/>
      </c>
      <c r="V142" s="36"/>
      <c r="W142" s="38"/>
    </row>
    <row r="143">
      <c r="A143" s="29">
        <v>140</v>
      </c>
      <c r="B143" s="39">
        <f>IF(D143=D142,B142,IF(D143="夜班",B142+1,B142))</f>
        <v>43349</v>
      </c>
      <c r="C143" s="40">
        <f>C142</f>
        <v>0.041666666666666699</v>
      </c>
      <c r="D143" s="32" t="str">
        <f>IF(HOUR(G143)&lt;8,"夜班",IF(HOUR(G143)&lt;16,"白班",IF(HOUR(G143)&lt;24,"中班",0)))</f>
        <v>中班</v>
      </c>
      <c r="E143" s="30" t="str">
        <f>IF(F143=1,"甲",IF(F143=2,"乙",IF(F143=3,"丙",IF(F143=4,"丁",""))))</f>
        <v>甲</v>
      </c>
      <c r="F143" s="30">
        <f>SUMPRODUCT((考核汇总!$A$4:$A$1185=质量日常跟踪表!B143)*(考核汇总!$B$4:$B$1185=质量日常跟踪表!D143),考核汇总!$C$4:$C$1185)</f>
        <v>1</v>
      </c>
      <c r="G143" s="33">
        <f>G142+C142</f>
        <v>43349.7916666663</v>
      </c>
      <c r="H143" s="34" t="str">
        <f>IF($M143=H$2,MAX(H$4:H142)+1,"")</f>
        <v/>
      </c>
      <c r="I143" s="34" t="str">
        <f>IF($M143=I$2,MAX(I$4:I142)+1,"")</f>
        <v/>
      </c>
      <c r="J143" s="34" t="str">
        <f>IF($M143=J$2,MAX(J$4:J142)+1,"")</f>
        <v/>
      </c>
      <c r="K143" s="34" t="str">
        <f>IF($M143=K$2,MAX(K$4:K142)+1,"")</f>
        <v/>
      </c>
      <c r="L143" s="35"/>
      <c r="M143" s="35"/>
      <c r="N143" s="42"/>
      <c r="O143" s="42"/>
      <c r="P143" s="42"/>
      <c r="Q143" s="42"/>
      <c r="R143" s="42"/>
      <c r="S143" s="42"/>
      <c r="T143" s="42"/>
      <c r="U143" s="37" t="str">
        <f>IF(N143="","",(N143*5+O143*4+P143*2.5+Q143*1.5+R143*0.75+S143*0.325+T143*0.25)/100)</f>
        <v/>
      </c>
      <c r="V143" s="36"/>
      <c r="W143" s="38"/>
    </row>
    <row r="144">
      <c r="A144" s="29">
        <v>141</v>
      </c>
      <c r="B144" s="39">
        <f>IF(D144=D143,B143,IF(D144="夜班",B143+1,B143))</f>
        <v>43349</v>
      </c>
      <c r="C144" s="40">
        <f>C143</f>
        <v>0.041666666666666699</v>
      </c>
      <c r="D144" s="32" t="str">
        <f>IF(HOUR(G144)&lt;8,"夜班",IF(HOUR(G144)&lt;16,"白班",IF(HOUR(G144)&lt;24,"中班",0)))</f>
        <v>中班</v>
      </c>
      <c r="E144" s="30" t="str">
        <f>IF(F144=1,"甲",IF(F144=2,"乙",IF(F144=3,"丙",IF(F144=4,"丁",""))))</f>
        <v>甲</v>
      </c>
      <c r="F144" s="30">
        <f>SUMPRODUCT((考核汇总!$A$4:$A$1185=质量日常跟踪表!B144)*(考核汇总!$B$4:$B$1185=质量日常跟踪表!D144),考核汇总!$C$4:$C$1185)</f>
        <v>1</v>
      </c>
      <c r="G144" s="33">
        <f>G143+C143</f>
        <v>43349.833333333001</v>
      </c>
      <c r="H144" s="34" t="str">
        <f>IF($M144=H$2,MAX(H$4:H143)+1,"")</f>
        <v/>
      </c>
      <c r="I144" s="34" t="str">
        <f>IF($M144=I$2,MAX(I$4:I143)+1,"")</f>
        <v/>
      </c>
      <c r="J144" s="34" t="str">
        <f>IF($M144=J$2,MAX(J$4:J143)+1,"")</f>
        <v/>
      </c>
      <c r="K144" s="34" t="str">
        <f>IF($M144=K$2,MAX(K$4:K143)+1,"")</f>
        <v/>
      </c>
      <c r="L144" s="35"/>
      <c r="M144" s="35"/>
      <c r="N144" s="42"/>
      <c r="O144" s="42"/>
      <c r="P144" s="42"/>
      <c r="Q144" s="42"/>
      <c r="R144" s="42"/>
      <c r="S144" s="42"/>
      <c r="T144" s="42"/>
      <c r="U144" s="37" t="str">
        <f>IF(N144="","",(N144*5+O144*4+P144*2.5+Q144*1.5+R144*0.75+S144*0.325+T144*0.25)/100)</f>
        <v/>
      </c>
      <c r="V144" s="36"/>
      <c r="W144" s="38"/>
    </row>
    <row r="145">
      <c r="A145" s="29">
        <v>142</v>
      </c>
      <c r="B145" s="39">
        <f>IF(D145=D144,B144,IF(D145="夜班",B144+1,B144))</f>
        <v>43349</v>
      </c>
      <c r="C145" s="40">
        <f>C144</f>
        <v>0.041666666666666699</v>
      </c>
      <c r="D145" s="32" t="str">
        <f>IF(HOUR(G145)&lt;8,"夜班",IF(HOUR(G145)&lt;16,"白班",IF(HOUR(G145)&lt;24,"中班",0)))</f>
        <v>中班</v>
      </c>
      <c r="E145" s="30" t="str">
        <f>IF(F145=1,"甲",IF(F145=2,"乙",IF(F145=3,"丙",IF(F145=4,"丁",""))))</f>
        <v>甲</v>
      </c>
      <c r="F145" s="30">
        <f>SUMPRODUCT((考核汇总!$A$4:$A$1185=质量日常跟踪表!B145)*(考核汇总!$B$4:$B$1185=质量日常跟踪表!D145),考核汇总!$C$4:$C$1185)</f>
        <v>1</v>
      </c>
      <c r="G145" s="33">
        <f>G144+C144</f>
        <v>43349.874999999702</v>
      </c>
      <c r="H145" s="34" t="str">
        <f>IF($M145=H$2,MAX(H$4:H144)+1,"")</f>
        <v/>
      </c>
      <c r="I145" s="34" t="str">
        <f>IF($M145=I$2,MAX(I$4:I144)+1,"")</f>
        <v/>
      </c>
      <c r="J145" s="34" t="str">
        <f>IF($M145=J$2,MAX(J$4:J144)+1,"")</f>
        <v/>
      </c>
      <c r="K145" s="34" t="str">
        <f>IF($M145=K$2,MAX(K$4:K144)+1,"")</f>
        <v/>
      </c>
      <c r="L145" s="35"/>
      <c r="M145" s="35"/>
      <c r="N145" s="42"/>
      <c r="O145" s="42"/>
      <c r="P145" s="42"/>
      <c r="Q145" s="42"/>
      <c r="R145" s="42"/>
      <c r="S145" s="42"/>
      <c r="T145" s="42"/>
      <c r="U145" s="37" t="str">
        <f>IF(N145="","",(N145*5+O145*4+P145*2.5+Q145*1.5+R145*0.75+S145*0.325+T145*0.25)/100)</f>
        <v/>
      </c>
      <c r="V145" s="36"/>
      <c r="W145" s="38"/>
    </row>
    <row r="146">
      <c r="A146" s="29">
        <v>143</v>
      </c>
      <c r="B146" s="39">
        <f>IF(D146=D145,B145,IF(D146="夜班",B145+1,B145))</f>
        <v>43349</v>
      </c>
      <c r="C146" s="40">
        <f>C145</f>
        <v>0.041666666666666699</v>
      </c>
      <c r="D146" s="32" t="str">
        <f>IF(HOUR(G146)&lt;8,"夜班",IF(HOUR(G146)&lt;16,"白班",IF(HOUR(G146)&lt;24,"中班",0)))</f>
        <v>中班</v>
      </c>
      <c r="E146" s="30" t="str">
        <f>IF(F146=1,"甲",IF(F146=2,"乙",IF(F146=3,"丙",IF(F146=4,"丁",""))))</f>
        <v>甲</v>
      </c>
      <c r="F146" s="30">
        <f>SUMPRODUCT((考核汇总!$A$4:$A$1185=质量日常跟踪表!B146)*(考核汇总!$B$4:$B$1185=质量日常跟踪表!D146),考核汇总!$C$4:$C$1185)</f>
        <v>1</v>
      </c>
      <c r="G146" s="33">
        <f>G145+C145</f>
        <v>43349.9166666663</v>
      </c>
      <c r="H146" s="34" t="str">
        <f>IF($M146=H$2,MAX(H$4:H145)+1,"")</f>
        <v/>
      </c>
      <c r="I146" s="34" t="str">
        <f>IF($M146=I$2,MAX(I$4:I145)+1,"")</f>
        <v/>
      </c>
      <c r="J146" s="34" t="str">
        <f>IF($M146=J$2,MAX(J$4:J145)+1,"")</f>
        <v/>
      </c>
      <c r="K146" s="34" t="str">
        <f>IF($M146=K$2,MAX(K$4:K145)+1,"")</f>
        <v/>
      </c>
      <c r="L146" s="35"/>
      <c r="M146" s="35"/>
      <c r="N146" s="42"/>
      <c r="O146" s="42"/>
      <c r="P146" s="42"/>
      <c r="Q146" s="42"/>
      <c r="R146" s="42"/>
      <c r="S146" s="42"/>
      <c r="T146" s="42"/>
      <c r="U146" s="37" t="str">
        <f>IF(N146="","",(N146*5+O146*4+P146*2.5+Q146*1.5+R146*0.75+S146*0.325+T146*0.25)/100)</f>
        <v/>
      </c>
      <c r="V146" s="36"/>
      <c r="W146" s="38"/>
    </row>
    <row r="147">
      <c r="A147" s="29">
        <v>144</v>
      </c>
      <c r="B147" s="39">
        <f>IF(D147=D146,B146,IF(D147="夜班",B146+1,B146))</f>
        <v>43349</v>
      </c>
      <c r="C147" s="40">
        <f>C146</f>
        <v>0.041666666666666699</v>
      </c>
      <c r="D147" s="32" t="str">
        <f>IF(HOUR(G147)&lt;8,"夜班",IF(HOUR(G147)&lt;16,"白班",IF(HOUR(G147)&lt;24,"中班",0)))</f>
        <v>中班</v>
      </c>
      <c r="E147" s="30" t="str">
        <f>IF(F147=1,"甲",IF(F147=2,"乙",IF(F147=3,"丙",IF(F147=4,"丁",""))))</f>
        <v>甲</v>
      </c>
      <c r="F147" s="30">
        <f>SUMPRODUCT((考核汇总!$A$4:$A$1185=质量日常跟踪表!B147)*(考核汇总!$B$4:$B$1185=质量日常跟踪表!D147),考核汇总!$C$4:$C$1185)</f>
        <v>1</v>
      </c>
      <c r="G147" s="33">
        <f>G146+C146</f>
        <v>43349.958333333001</v>
      </c>
      <c r="H147" s="34" t="str">
        <f>IF($M147=H$2,MAX(H$4:H146)+1,"")</f>
        <v/>
      </c>
      <c r="I147" s="34" t="str">
        <f>IF($M147=I$2,MAX(I$4:I146)+1,"")</f>
        <v/>
      </c>
      <c r="J147" s="34" t="str">
        <f>IF($M147=J$2,MAX(J$4:J146)+1,"")</f>
        <v/>
      </c>
      <c r="K147" s="34" t="str">
        <f>IF($M147=K$2,MAX(K$4:K146)+1,"")</f>
        <v/>
      </c>
      <c r="L147" s="35"/>
      <c r="M147" s="35"/>
      <c r="N147" s="42"/>
      <c r="O147" s="42"/>
      <c r="P147" s="42"/>
      <c r="Q147" s="42"/>
      <c r="R147" s="42"/>
      <c r="S147" s="42"/>
      <c r="T147" s="42"/>
      <c r="U147" s="37" t="str">
        <f>IF(N147="","",(N147*5+O147*4+P147*2.5+Q147*1.5+R147*0.75+S147*0.325+T147*0.25)/100)</f>
        <v/>
      </c>
      <c r="V147" s="36"/>
      <c r="W147" s="38"/>
    </row>
    <row r="148">
      <c r="A148" s="29">
        <v>145</v>
      </c>
      <c r="B148" s="39">
        <f>IF(D148=D147,B147,IF(D148="夜班",B147+1,B147))</f>
        <v>43350</v>
      </c>
      <c r="C148" s="40">
        <f>C147</f>
        <v>0.041666666666666699</v>
      </c>
      <c r="D148" s="32" t="str">
        <f>IF(HOUR(G148)&lt;8,"夜班",IF(HOUR(G148)&lt;16,"白班",IF(HOUR(G148)&lt;24,"中班",0)))</f>
        <v>夜班</v>
      </c>
      <c r="E148" s="30" t="str">
        <f>IF(F148=1,"甲",IF(F148=2,"乙",IF(F148=3,"丙",IF(F148=4,"丁",""))))</f>
        <v>丙</v>
      </c>
      <c r="F148" s="30">
        <f>SUMPRODUCT((考核汇总!$A$4:$A$1185=质量日常跟踪表!B148)*(考核汇总!$B$4:$B$1185=质量日常跟踪表!D148),考核汇总!$C$4:$C$1185)</f>
        <v>3</v>
      </c>
      <c r="G148" s="33">
        <f>G147+C147</f>
        <v>43349.999999999702</v>
      </c>
      <c r="H148" s="34">
        <f>IF($M148=H$2,MAX(H$4:H147)+1,"")</f>
        <v>11</v>
      </c>
      <c r="I148" s="34" t="str">
        <f>IF($M148=I$2,MAX(I$4:I147)+1,"")</f>
        <v/>
      </c>
      <c r="J148" s="34" t="str">
        <f>IF($M148=J$2,MAX(J$4:J147)+1,"")</f>
        <v/>
      </c>
      <c r="K148" s="34" t="str">
        <f>IF($M148=K$2,MAX(K$4:K147)+1,"")</f>
        <v/>
      </c>
      <c r="L148" s="35">
        <v>0.35416666666666702</v>
      </c>
      <c r="M148" s="35" t="s">
        <v>8</v>
      </c>
      <c r="N148" s="42">
        <v>7.8499999999999996</v>
      </c>
      <c r="O148" s="42">
        <v>15.039999999999999</v>
      </c>
      <c r="P148" s="42">
        <v>2.1000000000000001</v>
      </c>
      <c r="Q148" s="42">
        <v>19.25</v>
      </c>
      <c r="R148" s="42">
        <v>12.83</v>
      </c>
      <c r="S148" s="42">
        <v>20.239999999999998</v>
      </c>
      <c r="T148" s="42">
        <v>22.690000000000001</v>
      </c>
      <c r="U148" s="37">
        <f>IF(N148="","",(N148*5+O148*4+P148*2.5+Q148*1.5+R148*0.75+S148*0.325+T148*0.25)/100)</f>
        <v>1.5540799999999999</v>
      </c>
      <c r="V148" s="36">
        <v>9.5999999999999996</v>
      </c>
      <c r="W148" s="38" t="s">
        <v>37</v>
      </c>
    </row>
    <row r="149">
      <c r="A149" s="29">
        <v>146</v>
      </c>
      <c r="B149" s="39">
        <f>IF(D149=D148,B148,IF(D149="夜班",B148+1,B148))</f>
        <v>43350</v>
      </c>
      <c r="C149" s="40">
        <f>C148</f>
        <v>0.041666666666666699</v>
      </c>
      <c r="D149" s="32" t="str">
        <f>IF(HOUR(G149)&lt;8,"夜班",IF(HOUR(G149)&lt;16,"白班",IF(HOUR(G149)&lt;24,"中班",0)))</f>
        <v>夜班</v>
      </c>
      <c r="E149" s="30" t="str">
        <f>IF(F149=1,"甲",IF(F149=2,"乙",IF(F149=3,"丙",IF(F149=4,"丁",""))))</f>
        <v>丙</v>
      </c>
      <c r="F149" s="30">
        <f>SUMPRODUCT((考核汇总!$A$4:$A$1185=质量日常跟踪表!B149)*(考核汇总!$B$4:$B$1185=质量日常跟踪表!D149),考核汇总!$C$4:$C$1185)</f>
        <v>3</v>
      </c>
      <c r="G149" s="33">
        <f>G148+C148</f>
        <v>43350.0416666663</v>
      </c>
      <c r="H149" s="34" t="str">
        <f>IF($M149=H$2,MAX(H$4:H148)+1,"")</f>
        <v/>
      </c>
      <c r="I149" s="34">
        <f>IF($M149=I$2,MAX(I$4:I148)+1,"")</f>
        <v>11</v>
      </c>
      <c r="J149" s="34" t="str">
        <f>IF($M149=J$2,MAX(J$4:J148)+1,"")</f>
        <v/>
      </c>
      <c r="K149" s="34" t="str">
        <f>IF($M149=K$2,MAX(K$4:K148)+1,"")</f>
        <v/>
      </c>
      <c r="L149" s="35">
        <v>0.35416666666666702</v>
      </c>
      <c r="M149" s="35" t="s">
        <v>9</v>
      </c>
      <c r="N149" s="42">
        <v>9.2300000000000004</v>
      </c>
      <c r="O149" s="42">
        <v>16.609999999999999</v>
      </c>
      <c r="P149" s="42">
        <v>2.3900000000000001</v>
      </c>
      <c r="Q149" s="42">
        <v>18.350000000000001</v>
      </c>
      <c r="R149" s="42">
        <v>13.140000000000001</v>
      </c>
      <c r="S149" s="42">
        <v>18.780000000000001</v>
      </c>
      <c r="T149" s="42">
        <v>21.5</v>
      </c>
      <c r="U149" s="37">
        <f>IF(N149="","",(N149*5+O149*4+P149*2.5+Q149*1.5+R149*0.75+S149*0.325+T149*0.25)/100)</f>
        <v>1.6742349999999999</v>
      </c>
      <c r="V149" s="36">
        <v>7.9000000000000004</v>
      </c>
      <c r="W149" s="38" t="s">
        <v>38</v>
      </c>
    </row>
    <row r="150">
      <c r="A150" s="29">
        <v>147</v>
      </c>
      <c r="B150" s="39">
        <f>IF(D150=D149,B149,IF(D150="夜班",B149+1,B149))</f>
        <v>43350</v>
      </c>
      <c r="C150" s="40">
        <f>C149</f>
        <v>0.041666666666666699</v>
      </c>
      <c r="D150" s="32" t="str">
        <f>IF(HOUR(G150)&lt;8,"夜班",IF(HOUR(G150)&lt;16,"白班",IF(HOUR(G150)&lt;24,"中班",0)))</f>
        <v>夜班</v>
      </c>
      <c r="E150" s="30" t="str">
        <f>IF(F150=1,"甲",IF(F150=2,"乙",IF(F150=3,"丙",IF(F150=4,"丁",""))))</f>
        <v>丙</v>
      </c>
      <c r="F150" s="30">
        <f>SUMPRODUCT((考核汇总!$A$4:$A$1185=质量日常跟踪表!B150)*(考核汇总!$B$4:$B$1185=质量日常跟踪表!D150),考核汇总!$C$4:$C$1185)</f>
        <v>3</v>
      </c>
      <c r="G150" s="33">
        <f>G149+C149</f>
        <v>43350.083333333001</v>
      </c>
      <c r="H150" s="34" t="str">
        <f>IF($M150=H$2,MAX(H$4:H149)+1,"")</f>
        <v/>
      </c>
      <c r="I150" s="34" t="str">
        <f>IF($M150=I$2,MAX(I$4:I149)+1,"")</f>
        <v/>
      </c>
      <c r="J150" s="34" t="str">
        <f>IF($M150=J$2,MAX(J$4:J149)+1,"")</f>
        <v/>
      </c>
      <c r="K150" s="34" t="str">
        <f>IF($M150=K$2,MAX(K$4:K149)+1,"")</f>
        <v/>
      </c>
      <c r="L150" s="35"/>
      <c r="M150" s="35"/>
      <c r="N150" s="42"/>
      <c r="O150" s="42"/>
      <c r="P150" s="42"/>
      <c r="Q150" s="42"/>
      <c r="R150" s="42"/>
      <c r="S150" s="42"/>
      <c r="T150" s="42"/>
      <c r="U150" s="37" t="str">
        <f>IF(N150="","",(N150*5+O150*4+P150*2.5+Q150*1.5+R150*0.75+S150*0.325+T150*0.25)/100)</f>
        <v/>
      </c>
      <c r="V150" s="36"/>
      <c r="W150" s="38"/>
    </row>
    <row r="151">
      <c r="A151" s="29">
        <v>148</v>
      </c>
      <c r="B151" s="39">
        <f>IF(D151=D150,B150,IF(D151="夜班",B150+1,B150))</f>
        <v>43350</v>
      </c>
      <c r="C151" s="40">
        <f>C150</f>
        <v>0.041666666666666699</v>
      </c>
      <c r="D151" s="32" t="str">
        <f>IF(HOUR(G151)&lt;8,"夜班",IF(HOUR(G151)&lt;16,"白班",IF(HOUR(G151)&lt;24,"中班",0)))</f>
        <v>夜班</v>
      </c>
      <c r="E151" s="30" t="str">
        <f>IF(F151=1,"甲",IF(F151=2,"乙",IF(F151=3,"丙",IF(F151=4,"丁",""))))</f>
        <v>丙</v>
      </c>
      <c r="F151" s="30">
        <f>SUMPRODUCT((考核汇总!$A$4:$A$1185=质量日常跟踪表!B151)*(考核汇总!$B$4:$B$1185=质量日常跟踪表!D151),考核汇总!$C$4:$C$1185)</f>
        <v>3</v>
      </c>
      <c r="G151" s="33">
        <f>G150+C150</f>
        <v>43350.1249999996</v>
      </c>
      <c r="H151" s="34" t="str">
        <f>IF($M151=H$2,MAX(H$4:H150)+1,"")</f>
        <v/>
      </c>
      <c r="I151" s="34" t="str">
        <f>IF($M151=I$2,MAX(I$4:I150)+1,"")</f>
        <v/>
      </c>
      <c r="J151" s="34" t="str">
        <f>IF($M151=J$2,MAX(J$4:J150)+1,"")</f>
        <v/>
      </c>
      <c r="K151" s="34" t="str">
        <f>IF($M151=K$2,MAX(K$4:K150)+1,"")</f>
        <v/>
      </c>
      <c r="L151" s="35"/>
      <c r="M151" s="35"/>
      <c r="N151" s="42"/>
      <c r="O151" s="42"/>
      <c r="P151" s="42"/>
      <c r="Q151" s="42"/>
      <c r="R151" s="42"/>
      <c r="S151" s="42"/>
      <c r="T151" s="42"/>
      <c r="U151" s="37" t="str">
        <f>IF(N151="","",(N151*5+O151*4+P151*2.5+Q151*1.5+R151*0.75+S151*0.325+T151*0.25)/100)</f>
        <v/>
      </c>
      <c r="V151" s="36"/>
      <c r="W151" s="38"/>
    </row>
    <row r="152">
      <c r="A152" s="29">
        <v>149</v>
      </c>
      <c r="B152" s="39">
        <f>IF(D152=D151,B151,IF(D152="夜班",B151+1,B151))</f>
        <v>43350</v>
      </c>
      <c r="C152" s="40">
        <f>C151</f>
        <v>0.041666666666666699</v>
      </c>
      <c r="D152" s="32" t="str">
        <f>IF(HOUR(G152)&lt;8,"夜班",IF(HOUR(G152)&lt;16,"白班",IF(HOUR(G152)&lt;24,"中班",0)))</f>
        <v>夜班</v>
      </c>
      <c r="E152" s="30" t="str">
        <f>IF(F152=1,"甲",IF(F152=2,"乙",IF(F152=3,"丙",IF(F152=4,"丁",""))))</f>
        <v>丙</v>
      </c>
      <c r="F152" s="30">
        <f>SUMPRODUCT((考核汇总!$A$4:$A$1185=质量日常跟踪表!B152)*(考核汇总!$B$4:$B$1185=质量日常跟踪表!D152),考核汇总!$C$4:$C$1185)</f>
        <v>3</v>
      </c>
      <c r="G152" s="33">
        <f>G151+C151</f>
        <v>43350.1666666663</v>
      </c>
      <c r="H152" s="34" t="str">
        <f>IF($M152=H$2,MAX(H$4:H151)+1,"")</f>
        <v/>
      </c>
      <c r="I152" s="34" t="str">
        <f>IF($M152=I$2,MAX(I$4:I151)+1,"")</f>
        <v/>
      </c>
      <c r="J152" s="34" t="str">
        <f>IF($M152=J$2,MAX(J$4:J151)+1,"")</f>
        <v/>
      </c>
      <c r="K152" s="34" t="str">
        <f>IF($M152=K$2,MAX(K$4:K151)+1,"")</f>
        <v/>
      </c>
      <c r="L152" s="35"/>
      <c r="M152" s="35"/>
      <c r="N152" s="42"/>
      <c r="O152" s="42"/>
      <c r="P152" s="42"/>
      <c r="Q152" s="42"/>
      <c r="R152" s="42"/>
      <c r="S152" s="42"/>
      <c r="T152" s="42"/>
      <c r="U152" s="37" t="str">
        <f>IF(N152="","",(N152*5+O152*4+P152*2.5+Q152*1.5+R152*0.75+S152*0.325+T152*0.25)/100)</f>
        <v/>
      </c>
      <c r="V152" s="36"/>
      <c r="W152" s="38"/>
    </row>
    <row r="153">
      <c r="A153" s="29">
        <v>150</v>
      </c>
      <c r="B153" s="39">
        <f>IF(D153=D152,B152,IF(D153="夜班",B152+1,B152))</f>
        <v>43350</v>
      </c>
      <c r="C153" s="40">
        <f>C152</f>
        <v>0.041666666666666699</v>
      </c>
      <c r="D153" s="32" t="str">
        <f>IF(HOUR(G153)&lt;8,"夜班",IF(HOUR(G153)&lt;16,"白班",IF(HOUR(G153)&lt;24,"中班",0)))</f>
        <v>夜班</v>
      </c>
      <c r="E153" s="30" t="str">
        <f>IF(F153=1,"甲",IF(F153=2,"乙",IF(F153=3,"丙",IF(F153=4,"丁",""))))</f>
        <v>丙</v>
      </c>
      <c r="F153" s="30">
        <f>SUMPRODUCT((考核汇总!$A$4:$A$1185=质量日常跟踪表!B153)*(考核汇总!$B$4:$B$1185=质量日常跟踪表!D153),考核汇总!$C$4:$C$1185)</f>
        <v>3</v>
      </c>
      <c r="G153" s="33">
        <f>G152+C152</f>
        <v>43350.208333333001</v>
      </c>
      <c r="H153" s="34" t="str">
        <f>IF($M153=H$2,MAX(H$4:H152)+1,"")</f>
        <v/>
      </c>
      <c r="I153" s="34" t="str">
        <f>IF($M153=I$2,MAX(I$4:I152)+1,"")</f>
        <v/>
      </c>
      <c r="J153" s="34" t="str">
        <f>IF($M153=J$2,MAX(J$4:J152)+1,"")</f>
        <v/>
      </c>
      <c r="K153" s="34" t="str">
        <f>IF($M153=K$2,MAX(K$4:K152)+1,"")</f>
        <v/>
      </c>
      <c r="L153" s="35"/>
      <c r="M153" s="35"/>
      <c r="N153" s="42"/>
      <c r="O153" s="42"/>
      <c r="P153" s="42"/>
      <c r="Q153" s="42"/>
      <c r="R153" s="42"/>
      <c r="S153" s="42"/>
      <c r="T153" s="42"/>
      <c r="U153" s="37" t="str">
        <f>IF(N153="","",(N153*5+O153*4+P153*2.5+Q153*1.5+R153*0.75+S153*0.325+T153*0.25)/100)</f>
        <v/>
      </c>
      <c r="V153" s="36"/>
      <c r="W153" s="38"/>
    </row>
    <row r="154">
      <c r="A154" s="29">
        <v>151</v>
      </c>
      <c r="B154" s="39">
        <f>IF(D154=D153,B153,IF(D154="夜班",B153+1,B153))</f>
        <v>43350</v>
      </c>
      <c r="C154" s="40">
        <f>C153</f>
        <v>0.041666666666666699</v>
      </c>
      <c r="D154" s="32" t="str">
        <f>IF(HOUR(G154)&lt;8,"夜班",IF(HOUR(G154)&lt;16,"白班",IF(HOUR(G154)&lt;24,"中班",0)))</f>
        <v>夜班</v>
      </c>
      <c r="E154" s="30" t="str">
        <f>IF(F154=1,"甲",IF(F154=2,"乙",IF(F154=3,"丙",IF(F154=4,"丁",""))))</f>
        <v>丙</v>
      </c>
      <c r="F154" s="30">
        <f>SUMPRODUCT((考核汇总!$A$4:$A$1185=质量日常跟踪表!B154)*(考核汇总!$B$4:$B$1185=质量日常跟踪表!D154),考核汇总!$C$4:$C$1185)</f>
        <v>3</v>
      </c>
      <c r="G154" s="33">
        <f>G153+C153</f>
        <v>43350.2499999996</v>
      </c>
      <c r="H154" s="34" t="str">
        <f>IF($M154=H$2,MAX(H$4:H153)+1,"")</f>
        <v/>
      </c>
      <c r="I154" s="34" t="str">
        <f>IF($M154=I$2,MAX(I$4:I153)+1,"")</f>
        <v/>
      </c>
      <c r="J154" s="34" t="str">
        <f>IF($M154=J$2,MAX(J$4:J153)+1,"")</f>
        <v/>
      </c>
      <c r="K154" s="34" t="str">
        <f>IF($M154=K$2,MAX(K$4:K153)+1,"")</f>
        <v/>
      </c>
      <c r="L154" s="35"/>
      <c r="M154" s="35"/>
      <c r="N154" s="42"/>
      <c r="O154" s="42"/>
      <c r="P154" s="42"/>
      <c r="Q154" s="42"/>
      <c r="R154" s="42"/>
      <c r="S154" s="42"/>
      <c r="T154" s="42"/>
      <c r="U154" s="37" t="str">
        <f>IF(N154="","",(N154*5+O154*4+P154*2.5+Q154*1.5+R154*0.75+S154*0.325+T154*0.25)/100)</f>
        <v/>
      </c>
      <c r="V154" s="36"/>
      <c r="W154" s="38"/>
    </row>
    <row r="155">
      <c r="A155" s="29">
        <v>152</v>
      </c>
      <c r="B155" s="39">
        <f>IF(D155=D154,B154,IF(D155="夜班",B154+1,B154))</f>
        <v>43350</v>
      </c>
      <c r="C155" s="40">
        <f>C154</f>
        <v>0.041666666666666699</v>
      </c>
      <c r="D155" s="32" t="str">
        <f>IF(HOUR(G155)&lt;8,"夜班",IF(HOUR(G155)&lt;16,"白班",IF(HOUR(G155)&lt;24,"中班",0)))</f>
        <v>夜班</v>
      </c>
      <c r="E155" s="30" t="str">
        <f>IF(F155=1,"甲",IF(F155=2,"乙",IF(F155=3,"丙",IF(F155=4,"丁",""))))</f>
        <v>丙</v>
      </c>
      <c r="F155" s="30">
        <f>SUMPRODUCT((考核汇总!$A$4:$A$1185=质量日常跟踪表!B155)*(考核汇总!$B$4:$B$1185=质量日常跟踪表!D155),考核汇总!$C$4:$C$1185)</f>
        <v>3</v>
      </c>
      <c r="G155" s="33">
        <f>G154+C154</f>
        <v>43350.2916666663</v>
      </c>
      <c r="H155" s="34" t="str">
        <f>IF($M155=H$2,MAX(H$4:H154)+1,"")</f>
        <v/>
      </c>
      <c r="I155" s="34" t="str">
        <f>IF($M155=I$2,MAX(I$4:I154)+1,"")</f>
        <v/>
      </c>
      <c r="J155" s="34" t="str">
        <f>IF($M155=J$2,MAX(J$4:J154)+1,"")</f>
        <v/>
      </c>
      <c r="K155" s="34" t="str">
        <f>IF($M155=K$2,MAX(K$4:K154)+1,"")</f>
        <v/>
      </c>
      <c r="L155" s="35"/>
      <c r="M155" s="35"/>
      <c r="N155" s="42"/>
      <c r="O155" s="42"/>
      <c r="P155" s="42"/>
      <c r="Q155" s="42"/>
      <c r="R155" s="42"/>
      <c r="S155" s="42"/>
      <c r="T155" s="42"/>
      <c r="U155" s="37" t="str">
        <f>IF(N155="","",(N155*5+O155*4+P155*2.5+Q155*1.5+R155*0.75+S155*0.325+T155*0.25)/100)</f>
        <v/>
      </c>
      <c r="V155" s="36"/>
      <c r="W155" s="38"/>
    </row>
    <row r="156">
      <c r="A156" s="29">
        <v>153</v>
      </c>
      <c r="B156" s="39">
        <f>IF(D156=D155,B155,IF(D156="夜班",B155+1,B155))</f>
        <v>43350</v>
      </c>
      <c r="C156" s="40">
        <f>C155</f>
        <v>0.041666666666666699</v>
      </c>
      <c r="D156" s="32" t="str">
        <f>IF(HOUR(G156)&lt;8,"夜班",IF(HOUR(G156)&lt;16,"白班",IF(HOUR(G156)&lt;24,"中班",0)))</f>
        <v>白班</v>
      </c>
      <c r="E156" s="30" t="str">
        <f>IF(F156=1,"甲",IF(F156=2,"乙",IF(F156=3,"丙",IF(F156=4,"丁",""))))</f>
        <v>丁</v>
      </c>
      <c r="F156" s="30">
        <f>SUMPRODUCT((考核汇总!$A$4:$A$1185=质量日常跟踪表!B156)*(考核汇总!$B$4:$B$1185=质量日常跟踪表!D156),考核汇总!$C$4:$C$1185)</f>
        <v>4</v>
      </c>
      <c r="G156" s="33">
        <f>G155+C155</f>
        <v>43350.333333333001</v>
      </c>
      <c r="H156" s="34">
        <f>IF($M156=H$2,MAX(H$4:H155)+1,"")</f>
        <v>12</v>
      </c>
      <c r="I156" s="34" t="str">
        <f>IF($M156=I$2,MAX(I$4:I155)+1,"")</f>
        <v/>
      </c>
      <c r="J156" s="34" t="str">
        <f>IF($M156=J$2,MAX(J$4:J155)+1,"")</f>
        <v/>
      </c>
      <c r="K156" s="34" t="str">
        <f>IF($M156=K$2,MAX(K$4:K155)+1,"")</f>
        <v/>
      </c>
      <c r="L156" s="35">
        <v>0.64583333333333304</v>
      </c>
      <c r="M156" s="35" t="s">
        <v>8</v>
      </c>
      <c r="N156" s="42">
        <v>7.0999999999999996</v>
      </c>
      <c r="O156" s="42">
        <v>15.19</v>
      </c>
      <c r="P156" s="42">
        <v>2.2999999999999998</v>
      </c>
      <c r="Q156" s="42">
        <v>19.890000000000001</v>
      </c>
      <c r="R156" s="42">
        <v>12.789999999999999</v>
      </c>
      <c r="S156" s="42">
        <v>19.449999999999999</v>
      </c>
      <c r="T156" s="42">
        <v>23.280000000000001</v>
      </c>
      <c r="U156" s="37">
        <f>IF(N156="","",(N156*5+O156*4+P156*2.5+Q156*1.5+R156*0.75+S156*0.325+T156*0.25)/100)</f>
        <v>1.5357875000000001</v>
      </c>
      <c r="V156" s="36">
        <v>8.5</v>
      </c>
      <c r="W156" s="38" t="s">
        <v>37</v>
      </c>
    </row>
    <row r="157">
      <c r="A157" s="29">
        <v>154</v>
      </c>
      <c r="B157" s="39">
        <f>IF(D157=D156,B156,IF(D157="夜班",B156+1,B156))</f>
        <v>43350</v>
      </c>
      <c r="C157" s="40">
        <f>C156</f>
        <v>0.041666666666666699</v>
      </c>
      <c r="D157" s="32" t="str">
        <f>IF(HOUR(G157)&lt;8,"夜班",IF(HOUR(G157)&lt;16,"白班",IF(HOUR(G157)&lt;24,"中班",0)))</f>
        <v>白班</v>
      </c>
      <c r="E157" s="30" t="str">
        <f>IF(F157=1,"甲",IF(F157=2,"乙",IF(F157=3,"丙",IF(F157=4,"丁",""))))</f>
        <v>丁</v>
      </c>
      <c r="F157" s="30">
        <f>SUMPRODUCT((考核汇总!$A$4:$A$1185=质量日常跟踪表!B157)*(考核汇总!$B$4:$B$1185=质量日常跟踪表!D157),考核汇总!$C$4:$C$1185)</f>
        <v>4</v>
      </c>
      <c r="G157" s="33">
        <f>G156+C156</f>
        <v>43350.3749999996</v>
      </c>
      <c r="H157" s="34" t="str">
        <f>IF($M157=H$2,MAX(H$4:H156)+1,"")</f>
        <v/>
      </c>
      <c r="I157" s="34">
        <f>IF($M157=I$2,MAX(I$4:I156)+1,"")</f>
        <v>12</v>
      </c>
      <c r="J157" s="34" t="str">
        <f>IF($M157=J$2,MAX(J$4:J156)+1,"")</f>
        <v/>
      </c>
      <c r="K157" s="34" t="str">
        <f>IF($M157=K$2,MAX(K$4:K156)+1,"")</f>
        <v/>
      </c>
      <c r="L157" s="35">
        <v>0.64583333333333304</v>
      </c>
      <c r="M157" s="35" t="s">
        <v>9</v>
      </c>
      <c r="N157" s="42">
        <v>9.0500000000000007</v>
      </c>
      <c r="O157" s="42">
        <v>16.809999999999999</v>
      </c>
      <c r="P157" s="42">
        <v>2.48</v>
      </c>
      <c r="Q157" s="42">
        <v>20.579999999999998</v>
      </c>
      <c r="R157" s="42">
        <v>13.359999999999999</v>
      </c>
      <c r="S157" s="42">
        <v>21.559999999999999</v>
      </c>
      <c r="T157" s="42">
        <v>16.16</v>
      </c>
      <c r="U157" s="37">
        <f>IF(N157="","",(N157*5+O157*4+P157*2.5+Q157*1.5+R157*0.75+S157*0.325+T157*0.25)/100)</f>
        <v>1.70627</v>
      </c>
      <c r="V157" s="36">
        <v>7.2000000000000002</v>
      </c>
      <c r="W157" s="38" t="s">
        <v>38</v>
      </c>
    </row>
    <row r="158">
      <c r="A158" s="29">
        <v>155</v>
      </c>
      <c r="B158" s="39">
        <f>IF(D158=D157,B157,IF(D158="夜班",B157+1,B157))</f>
        <v>43350</v>
      </c>
      <c r="C158" s="40">
        <f>C157</f>
        <v>0.041666666666666699</v>
      </c>
      <c r="D158" s="32" t="str">
        <f>IF(HOUR(G158)&lt;8,"夜班",IF(HOUR(G158)&lt;16,"白班",IF(HOUR(G158)&lt;24,"中班",0)))</f>
        <v>白班</v>
      </c>
      <c r="E158" s="30" t="str">
        <f>IF(F158=1,"甲",IF(F158=2,"乙",IF(F158=3,"丙",IF(F158=4,"丁",""))))</f>
        <v>丁</v>
      </c>
      <c r="F158" s="30">
        <f>SUMPRODUCT((考核汇总!$A$4:$A$1185=质量日常跟踪表!B158)*(考核汇总!$B$4:$B$1185=质量日常跟踪表!D158),考核汇总!$C$4:$C$1185)</f>
        <v>4</v>
      </c>
      <c r="G158" s="33">
        <f>G157+C157</f>
        <v>43350.4166666663</v>
      </c>
      <c r="H158" s="34" t="str">
        <f>IF($M158=H$2,MAX(H$4:H157)+1,"")</f>
        <v/>
      </c>
      <c r="I158" s="34" t="str">
        <f>IF($M158=I$2,MAX(I$4:I157)+1,"")</f>
        <v/>
      </c>
      <c r="J158" s="34" t="str">
        <f>IF($M158=J$2,MAX(J$4:J157)+1,"")</f>
        <v/>
      </c>
      <c r="K158" s="34" t="str">
        <f>IF($M158=K$2,MAX(K$4:K157)+1,"")</f>
        <v/>
      </c>
      <c r="L158" s="35"/>
      <c r="M158" s="35"/>
      <c r="N158" s="42"/>
      <c r="O158" s="42"/>
      <c r="P158" s="42"/>
      <c r="Q158" s="42"/>
      <c r="R158" s="42"/>
      <c r="S158" s="42"/>
      <c r="T158" s="42"/>
      <c r="U158" s="37" t="str">
        <f>IF(N158="","",(N158*5+O158*4+P158*2.5+Q158*1.5+R158*0.75+S158*0.325+T158*0.25)/100)</f>
        <v/>
      </c>
      <c r="V158" s="36"/>
      <c r="W158" s="38"/>
    </row>
    <row r="159">
      <c r="A159" s="29">
        <v>156</v>
      </c>
      <c r="B159" s="39">
        <f>IF(D159=D158,B158,IF(D159="夜班",B158+1,B158))</f>
        <v>43350</v>
      </c>
      <c r="C159" s="40">
        <f>C158</f>
        <v>0.041666666666666699</v>
      </c>
      <c r="D159" s="32" t="str">
        <f>IF(HOUR(G159)&lt;8,"夜班",IF(HOUR(G159)&lt;16,"白班",IF(HOUR(G159)&lt;24,"中班",0)))</f>
        <v>白班</v>
      </c>
      <c r="E159" s="30" t="str">
        <f>IF(F159=1,"甲",IF(F159=2,"乙",IF(F159=3,"丙",IF(F159=4,"丁",""))))</f>
        <v>丁</v>
      </c>
      <c r="F159" s="30">
        <f>SUMPRODUCT((考核汇总!$A$4:$A$1185=质量日常跟踪表!B159)*(考核汇总!$B$4:$B$1185=质量日常跟踪表!D159),考核汇总!$C$4:$C$1185)</f>
        <v>4</v>
      </c>
      <c r="G159" s="33">
        <f>G158+C158</f>
        <v>43350.458333333001</v>
      </c>
      <c r="H159" s="34" t="str">
        <f>IF($M159=H$2,MAX(H$4:H158)+1,"")</f>
        <v/>
      </c>
      <c r="I159" s="34" t="str">
        <f>IF($M159=I$2,MAX(I$4:I158)+1,"")</f>
        <v/>
      </c>
      <c r="J159" s="34" t="str">
        <f>IF($M159=J$2,MAX(J$4:J158)+1,"")</f>
        <v/>
      </c>
      <c r="K159" s="34" t="str">
        <f>IF($M159=K$2,MAX(K$4:K158)+1,"")</f>
        <v/>
      </c>
      <c r="L159" s="35"/>
      <c r="M159" s="35"/>
      <c r="N159" s="42"/>
      <c r="O159" s="42"/>
      <c r="P159" s="42"/>
      <c r="Q159" s="42"/>
      <c r="R159" s="42"/>
      <c r="S159" s="42"/>
      <c r="T159" s="42"/>
      <c r="U159" s="37" t="str">
        <f>IF(N159="","",(N159*5+O159*4+P159*2.5+Q159*1.5+R159*0.75+S159*0.325+T159*0.25)/100)</f>
        <v/>
      </c>
      <c r="V159" s="36"/>
      <c r="W159" s="38"/>
    </row>
    <row r="160">
      <c r="A160" s="29">
        <v>157</v>
      </c>
      <c r="B160" s="39">
        <f>IF(D160=D159,B159,IF(D160="夜班",B159+1,B159))</f>
        <v>43350</v>
      </c>
      <c r="C160" s="40">
        <f>C159</f>
        <v>0.041666666666666699</v>
      </c>
      <c r="D160" s="32" t="str">
        <f>IF(HOUR(G160)&lt;8,"夜班",IF(HOUR(G160)&lt;16,"白班",IF(HOUR(G160)&lt;24,"中班",0)))</f>
        <v>白班</v>
      </c>
      <c r="E160" s="30" t="str">
        <f>IF(F160=1,"甲",IF(F160=2,"乙",IF(F160=3,"丙",IF(F160=4,"丁",""))))</f>
        <v>丁</v>
      </c>
      <c r="F160" s="30">
        <f>SUMPRODUCT((考核汇总!$A$4:$A$1185=质量日常跟踪表!B160)*(考核汇总!$B$4:$B$1185=质量日常跟踪表!D160),考核汇总!$C$4:$C$1185)</f>
        <v>4</v>
      </c>
      <c r="G160" s="33">
        <f>G159+C159</f>
        <v>43350.4999999996</v>
      </c>
      <c r="H160" s="34" t="str">
        <f>IF($M160=H$2,MAX(H$4:H159)+1,"")</f>
        <v/>
      </c>
      <c r="I160" s="34" t="str">
        <f>IF($M160=I$2,MAX(I$4:I159)+1,"")</f>
        <v/>
      </c>
      <c r="J160" s="34" t="str">
        <f>IF($M160=J$2,MAX(J$4:J159)+1,"")</f>
        <v/>
      </c>
      <c r="K160" s="34" t="str">
        <f>IF($M160=K$2,MAX(K$4:K159)+1,"")</f>
        <v/>
      </c>
      <c r="L160" s="35"/>
      <c r="M160" s="35"/>
      <c r="N160" s="42"/>
      <c r="O160" s="42"/>
      <c r="P160" s="42"/>
      <c r="Q160" s="42"/>
      <c r="R160" s="42"/>
      <c r="S160" s="42"/>
      <c r="T160" s="42"/>
      <c r="U160" s="37" t="str">
        <f>IF(N160="","",(N160*5+O160*4+P160*2.5+Q160*1.5+R160*0.75+S160*0.325+T160*0.25)/100)</f>
        <v/>
      </c>
      <c r="V160" s="36"/>
      <c r="W160" s="38"/>
    </row>
    <row r="161">
      <c r="A161" s="29">
        <v>158</v>
      </c>
      <c r="B161" s="39">
        <f>IF(D161=D160,B160,IF(D161="夜班",B160+1,B160))</f>
        <v>43350</v>
      </c>
      <c r="C161" s="40">
        <f>C160</f>
        <v>0.041666666666666699</v>
      </c>
      <c r="D161" s="32" t="str">
        <f>IF(HOUR(G161)&lt;8,"夜班",IF(HOUR(G161)&lt;16,"白班",IF(HOUR(G161)&lt;24,"中班",0)))</f>
        <v>白班</v>
      </c>
      <c r="E161" s="30" t="str">
        <f>IF(F161=1,"甲",IF(F161=2,"乙",IF(F161=3,"丙",IF(F161=4,"丁",""))))</f>
        <v>丁</v>
      </c>
      <c r="F161" s="30">
        <f>SUMPRODUCT((考核汇总!$A$4:$A$1185=质量日常跟踪表!B161)*(考核汇总!$B$4:$B$1185=质量日常跟踪表!D161),考核汇总!$C$4:$C$1185)</f>
        <v>4</v>
      </c>
      <c r="G161" s="33">
        <f>G160+C160</f>
        <v>43350.5416666663</v>
      </c>
      <c r="H161" s="34" t="str">
        <f>IF($M161=H$2,MAX(H$4:H160)+1,"")</f>
        <v/>
      </c>
      <c r="I161" s="34" t="str">
        <f>IF($M161=I$2,MAX(I$4:I160)+1,"")</f>
        <v/>
      </c>
      <c r="J161" s="34" t="str">
        <f>IF($M161=J$2,MAX(J$4:J160)+1,"")</f>
        <v/>
      </c>
      <c r="K161" s="34" t="str">
        <f>IF($M161=K$2,MAX(K$4:K160)+1,"")</f>
        <v/>
      </c>
      <c r="L161" s="35"/>
      <c r="M161" s="35"/>
      <c r="N161" s="42"/>
      <c r="O161" s="42"/>
      <c r="P161" s="42"/>
      <c r="Q161" s="42"/>
      <c r="R161" s="42"/>
      <c r="S161" s="42"/>
      <c r="T161" s="42"/>
      <c r="U161" s="37" t="str">
        <f>IF(N161="","",(N161*5+O161*4+P161*2.5+Q161*1.5+R161*0.75+S161*0.325+T161*0.25)/100)</f>
        <v/>
      </c>
      <c r="V161" s="36"/>
      <c r="W161" s="38"/>
    </row>
    <row r="162">
      <c r="A162" s="29">
        <v>159</v>
      </c>
      <c r="B162" s="39">
        <f>IF(D162=D161,B161,IF(D162="夜班",B161+1,B161))</f>
        <v>43350</v>
      </c>
      <c r="C162" s="40">
        <f>C161</f>
        <v>0.041666666666666699</v>
      </c>
      <c r="D162" s="32" t="str">
        <f>IF(HOUR(G162)&lt;8,"夜班",IF(HOUR(G162)&lt;16,"白班",IF(HOUR(G162)&lt;24,"中班",0)))</f>
        <v>白班</v>
      </c>
      <c r="E162" s="30" t="str">
        <f>IF(F162=1,"甲",IF(F162=2,"乙",IF(F162=3,"丙",IF(F162=4,"丁",""))))</f>
        <v>丁</v>
      </c>
      <c r="F162" s="30">
        <f>SUMPRODUCT((考核汇总!$A$4:$A$1185=质量日常跟踪表!B162)*(考核汇总!$B$4:$B$1185=质量日常跟踪表!D162),考核汇总!$C$4:$C$1185)</f>
        <v>4</v>
      </c>
      <c r="G162" s="33">
        <f>G161+C161</f>
        <v>43350.583333333001</v>
      </c>
      <c r="H162" s="34" t="str">
        <f>IF($M162=H$2,MAX(H$4:H161)+1,"")</f>
        <v/>
      </c>
      <c r="I162" s="34" t="str">
        <f>IF($M162=I$2,MAX(I$4:I161)+1,"")</f>
        <v/>
      </c>
      <c r="J162" s="34" t="str">
        <f>IF($M162=J$2,MAX(J$4:J161)+1,"")</f>
        <v/>
      </c>
      <c r="K162" s="34" t="str">
        <f>IF($M162=K$2,MAX(K$4:K161)+1,"")</f>
        <v/>
      </c>
      <c r="L162" s="35"/>
      <c r="M162" s="35"/>
      <c r="N162" s="42"/>
      <c r="O162" s="42"/>
      <c r="P162" s="42"/>
      <c r="Q162" s="42"/>
      <c r="R162" s="42"/>
      <c r="S162" s="42"/>
      <c r="T162" s="42"/>
      <c r="U162" s="37" t="str">
        <f>IF(N162="","",(N162*5+O162*4+P162*2.5+Q162*1.5+R162*0.75+S162*0.325+T162*0.25)/100)</f>
        <v/>
      </c>
      <c r="V162" s="36"/>
      <c r="W162" s="38"/>
    </row>
    <row r="163">
      <c r="A163" s="29">
        <v>160</v>
      </c>
      <c r="B163" s="39">
        <f>IF(D163=D162,B162,IF(D163="夜班",B162+1,B162))</f>
        <v>43350</v>
      </c>
      <c r="C163" s="40">
        <f>C162</f>
        <v>0.041666666666666699</v>
      </c>
      <c r="D163" s="32" t="str">
        <f>IF(HOUR(G163)&lt;8,"夜班",IF(HOUR(G163)&lt;16,"白班",IF(HOUR(G163)&lt;24,"中班",0)))</f>
        <v>白班</v>
      </c>
      <c r="E163" s="30" t="str">
        <f>IF(F163=1,"甲",IF(F163=2,"乙",IF(F163=3,"丙",IF(F163=4,"丁",""))))</f>
        <v>丁</v>
      </c>
      <c r="F163" s="30">
        <f>SUMPRODUCT((考核汇总!$A$4:$A$1185=质量日常跟踪表!B163)*(考核汇总!$B$4:$B$1185=质量日常跟踪表!D163),考核汇总!$C$4:$C$1185)</f>
        <v>4</v>
      </c>
      <c r="G163" s="33">
        <f>G162+C162</f>
        <v>43350.6249999996</v>
      </c>
      <c r="H163" s="34" t="str">
        <f>IF($M163=H$2,MAX(H$4:H162)+1,"")</f>
        <v/>
      </c>
      <c r="I163" s="34" t="str">
        <f>IF($M163=I$2,MAX(I$4:I162)+1,"")</f>
        <v/>
      </c>
      <c r="J163" s="34" t="str">
        <f>IF($M163=J$2,MAX(J$4:J162)+1,"")</f>
        <v/>
      </c>
      <c r="K163" s="34" t="str">
        <f>IF($M163=K$2,MAX(K$4:K162)+1,"")</f>
        <v/>
      </c>
      <c r="L163" s="35"/>
      <c r="M163" s="35"/>
      <c r="N163" s="42"/>
      <c r="O163" s="42"/>
      <c r="P163" s="42"/>
      <c r="Q163" s="42"/>
      <c r="R163" s="42"/>
      <c r="S163" s="42"/>
      <c r="T163" s="42"/>
      <c r="U163" s="37" t="str">
        <f>IF(N163="","",(N163*5+O163*4+P163*2.5+Q163*1.5+R163*0.75+S163*0.325+T163*0.25)/100)</f>
        <v/>
      </c>
      <c r="V163" s="36"/>
      <c r="W163" s="38"/>
    </row>
    <row r="164">
      <c r="A164" s="29">
        <v>161</v>
      </c>
      <c r="B164" s="39">
        <f>IF(D164=D163,B163,IF(D164="夜班",B163+1,B163))</f>
        <v>43350</v>
      </c>
      <c r="C164" s="40">
        <f>C163</f>
        <v>0.041666666666666699</v>
      </c>
      <c r="D164" s="32" t="str">
        <f>IF(HOUR(G164)&lt;8,"夜班",IF(HOUR(G164)&lt;16,"白班",IF(HOUR(G164)&lt;24,"中班",0)))</f>
        <v>中班</v>
      </c>
      <c r="E164" s="30" t="str">
        <f>IF(F164=1,"甲",IF(F164=2,"乙",IF(F164=3,"丙",IF(F164=4,"丁",""))))</f>
        <v>甲</v>
      </c>
      <c r="F164" s="30">
        <f>SUMPRODUCT((考核汇总!$A$4:$A$1185=质量日常跟踪表!B164)*(考核汇总!$B$4:$B$1185=质量日常跟踪表!D164),考核汇总!$C$4:$C$1185)</f>
        <v>1</v>
      </c>
      <c r="G164" s="33">
        <f>G163+C163</f>
        <v>43350.6666666663</v>
      </c>
      <c r="H164" s="34" t="str">
        <f>IF($M164=H$2,MAX(H$4:H163)+1,"")</f>
        <v/>
      </c>
      <c r="I164" s="34" t="str">
        <f>IF($M164=I$2,MAX(I$4:I163)+1,"")</f>
        <v/>
      </c>
      <c r="J164" s="34" t="str">
        <f>IF($M164=J$2,MAX(J$4:J163)+1,"")</f>
        <v/>
      </c>
      <c r="K164" s="34" t="str">
        <f>IF($M164=K$2,MAX(K$4:K163)+1,"")</f>
        <v/>
      </c>
      <c r="L164" s="35"/>
      <c r="M164" s="35"/>
      <c r="N164" s="42"/>
      <c r="O164" s="42"/>
      <c r="P164" s="42"/>
      <c r="Q164" s="42"/>
      <c r="R164" s="42"/>
      <c r="S164" s="42"/>
      <c r="T164" s="42"/>
      <c r="U164" s="37" t="str">
        <f>IF(N164="","",(N164*5+O164*4+P164*2.5+Q164*1.5+R164*0.75+S164*0.325+T164*0.25)/100)</f>
        <v/>
      </c>
      <c r="V164" s="36"/>
      <c r="W164" s="38"/>
    </row>
    <row r="165">
      <c r="A165" s="29">
        <v>162</v>
      </c>
      <c r="B165" s="39">
        <f>IF(D165=D164,B164,IF(D165="夜班",B164+1,B164))</f>
        <v>43350</v>
      </c>
      <c r="C165" s="40">
        <f>C164</f>
        <v>0.041666666666666699</v>
      </c>
      <c r="D165" s="32" t="str">
        <f>IF(HOUR(G165)&lt;8,"夜班",IF(HOUR(G165)&lt;16,"白班",IF(HOUR(G165)&lt;24,"中班",0)))</f>
        <v>中班</v>
      </c>
      <c r="E165" s="30" t="str">
        <f>IF(F165=1,"甲",IF(F165=2,"乙",IF(F165=3,"丙",IF(F165=4,"丁",""))))</f>
        <v>甲</v>
      </c>
      <c r="F165" s="30">
        <f>SUMPRODUCT((考核汇总!$A$4:$A$1185=质量日常跟踪表!B165)*(考核汇总!$B$4:$B$1185=质量日常跟踪表!D165),考核汇总!$C$4:$C$1185)</f>
        <v>1</v>
      </c>
      <c r="G165" s="33">
        <f>G164+C164</f>
        <v>43350.708333332899</v>
      </c>
      <c r="H165" s="34" t="str">
        <f>IF($M165=H$2,MAX(H$4:H164)+1,"")</f>
        <v/>
      </c>
      <c r="I165" s="34" t="str">
        <f>IF($M165=I$2,MAX(I$4:I164)+1,"")</f>
        <v/>
      </c>
      <c r="J165" s="34" t="str">
        <f>IF($M165=J$2,MAX(J$4:J164)+1,"")</f>
        <v/>
      </c>
      <c r="K165" s="34" t="str">
        <f>IF($M165=K$2,MAX(K$4:K164)+1,"")</f>
        <v/>
      </c>
      <c r="L165" s="35"/>
      <c r="M165" s="35"/>
      <c r="N165" s="42"/>
      <c r="O165" s="42"/>
      <c r="P165" s="42"/>
      <c r="Q165" s="42"/>
      <c r="R165" s="42"/>
      <c r="S165" s="42"/>
      <c r="T165" s="42"/>
      <c r="U165" s="37" t="str">
        <f>IF(N165="","",(N165*5+O165*4+P165*2.5+Q165*1.5+R165*0.75+S165*0.325+T165*0.25)/100)</f>
        <v/>
      </c>
      <c r="V165" s="36"/>
      <c r="W165" s="38"/>
    </row>
    <row r="166">
      <c r="A166" s="29">
        <v>163</v>
      </c>
      <c r="B166" s="39">
        <f>IF(D166=D165,B165,IF(D166="夜班",B165+1,B165))</f>
        <v>43350</v>
      </c>
      <c r="C166" s="40">
        <f>C165</f>
        <v>0.041666666666666699</v>
      </c>
      <c r="D166" s="32" t="str">
        <f>IF(HOUR(G166)&lt;8,"夜班",IF(HOUR(G166)&lt;16,"白班",IF(HOUR(G166)&lt;24,"中班",0)))</f>
        <v>中班</v>
      </c>
      <c r="E166" s="30" t="str">
        <f>IF(F166=1,"甲",IF(F166=2,"乙",IF(F166=3,"丙",IF(F166=4,"丁",""))))</f>
        <v>甲</v>
      </c>
      <c r="F166" s="30">
        <f>SUMPRODUCT((考核汇总!$A$4:$A$1185=质量日常跟踪表!B166)*(考核汇总!$B$4:$B$1185=质量日常跟踪表!D166),考核汇总!$C$4:$C$1185)</f>
        <v>1</v>
      </c>
      <c r="G166" s="33">
        <f>G165+C165</f>
        <v>43350.7499999996</v>
      </c>
      <c r="H166" s="34" t="str">
        <f>IF($M166=H$2,MAX(H$4:H165)+1,"")</f>
        <v/>
      </c>
      <c r="I166" s="34" t="str">
        <f>IF($M166=I$2,MAX(I$4:I165)+1,"")</f>
        <v/>
      </c>
      <c r="J166" s="34" t="str">
        <f>IF($M166=J$2,MAX(J$4:J165)+1,"")</f>
        <v/>
      </c>
      <c r="K166" s="34" t="str">
        <f>IF($M166=K$2,MAX(K$4:K165)+1,"")</f>
        <v/>
      </c>
      <c r="L166" s="35"/>
      <c r="M166" s="35"/>
      <c r="N166" s="42"/>
      <c r="O166" s="42"/>
      <c r="P166" s="42"/>
      <c r="Q166" s="42"/>
      <c r="R166" s="42"/>
      <c r="S166" s="42"/>
      <c r="T166" s="42"/>
      <c r="U166" s="37" t="str">
        <f>IF(N166="","",(N166*5+O166*4+P166*2.5+Q166*1.5+R166*0.75+S166*0.325+T166*0.25)/100)</f>
        <v/>
      </c>
      <c r="V166" s="36"/>
      <c r="W166" s="38"/>
    </row>
    <row r="167">
      <c r="A167" s="29">
        <v>164</v>
      </c>
      <c r="B167" s="39">
        <f>IF(D167=D166,B166,IF(D167="夜班",B166+1,B166))</f>
        <v>43350</v>
      </c>
      <c r="C167" s="40">
        <f>C166</f>
        <v>0.041666666666666699</v>
      </c>
      <c r="D167" s="32" t="str">
        <f>IF(HOUR(G167)&lt;8,"夜班",IF(HOUR(G167)&lt;16,"白班",IF(HOUR(G167)&lt;24,"中班",0)))</f>
        <v>中班</v>
      </c>
      <c r="E167" s="30" t="str">
        <f>IF(F167=1,"甲",IF(F167=2,"乙",IF(F167=3,"丙",IF(F167=4,"丁",""))))</f>
        <v>甲</v>
      </c>
      <c r="F167" s="30">
        <f>SUMPRODUCT((考核汇总!$A$4:$A$1185=质量日常跟踪表!B167)*(考核汇总!$B$4:$B$1185=质量日常跟踪表!D167),考核汇总!$C$4:$C$1185)</f>
        <v>1</v>
      </c>
      <c r="G167" s="33">
        <f>G166+C166</f>
        <v>43350.7916666663</v>
      </c>
      <c r="H167" s="34" t="str">
        <f>IF($M167=H$2,MAX(H$4:H166)+1,"")</f>
        <v/>
      </c>
      <c r="I167" s="34" t="str">
        <f>IF($M167=I$2,MAX(I$4:I166)+1,"")</f>
        <v/>
      </c>
      <c r="J167" s="34" t="str">
        <f>IF($M167=J$2,MAX(J$4:J166)+1,"")</f>
        <v/>
      </c>
      <c r="K167" s="34" t="str">
        <f>IF($M167=K$2,MAX(K$4:K166)+1,"")</f>
        <v/>
      </c>
      <c r="L167" s="35"/>
      <c r="M167" s="35"/>
      <c r="N167" s="42"/>
      <c r="O167" s="42"/>
      <c r="P167" s="42"/>
      <c r="Q167" s="42"/>
      <c r="R167" s="42"/>
      <c r="S167" s="42"/>
      <c r="T167" s="42"/>
      <c r="U167" s="37" t="str">
        <f>IF(N167="","",(N167*5+O167*4+P167*2.5+Q167*1.5+R167*0.75+S167*0.325+T167*0.25)/100)</f>
        <v/>
      </c>
      <c r="V167" s="36"/>
      <c r="W167" s="38"/>
    </row>
    <row r="168">
      <c r="A168" s="29">
        <v>165</v>
      </c>
      <c r="B168" s="39">
        <f>IF(D168=D167,B167,IF(D168="夜班",B167+1,B167))</f>
        <v>43350</v>
      </c>
      <c r="C168" s="40">
        <f>C167</f>
        <v>0.041666666666666699</v>
      </c>
      <c r="D168" s="32" t="str">
        <f>IF(HOUR(G168)&lt;8,"夜班",IF(HOUR(G168)&lt;16,"白班",IF(HOUR(G168)&lt;24,"中班",0)))</f>
        <v>中班</v>
      </c>
      <c r="E168" s="30" t="str">
        <f>IF(F168=1,"甲",IF(F168=2,"乙",IF(F168=3,"丙",IF(F168=4,"丁",""))))</f>
        <v>甲</v>
      </c>
      <c r="F168" s="30">
        <f>SUMPRODUCT((考核汇总!$A$4:$A$1185=质量日常跟踪表!B168)*(考核汇总!$B$4:$B$1185=质量日常跟踪表!D168),考核汇总!$C$4:$C$1185)</f>
        <v>1</v>
      </c>
      <c r="G168" s="33">
        <f>G167+C167</f>
        <v>43350.833333332899</v>
      </c>
      <c r="H168" s="34" t="str">
        <f>IF($M168=H$2,MAX(H$4:H167)+1,"")</f>
        <v/>
      </c>
      <c r="I168" s="34" t="str">
        <f>IF($M168=I$2,MAX(I$4:I167)+1,"")</f>
        <v/>
      </c>
      <c r="J168" s="34" t="str">
        <f>IF($M168=J$2,MAX(J$4:J167)+1,"")</f>
        <v/>
      </c>
      <c r="K168" s="34" t="str">
        <f>IF($M168=K$2,MAX(K$4:K167)+1,"")</f>
        <v/>
      </c>
      <c r="L168" s="35"/>
      <c r="M168" s="35"/>
      <c r="N168" s="42"/>
      <c r="O168" s="42"/>
      <c r="P168" s="42"/>
      <c r="Q168" s="42"/>
      <c r="R168" s="42"/>
      <c r="S168" s="42"/>
      <c r="T168" s="42"/>
      <c r="U168" s="37" t="str">
        <f>IF(N168="","",(N168*5+O168*4+P168*2.5+Q168*1.5+R168*0.75+S168*0.325+T168*0.25)/100)</f>
        <v/>
      </c>
      <c r="V168" s="36"/>
      <c r="W168" s="38"/>
    </row>
    <row r="169">
      <c r="A169" s="29">
        <v>166</v>
      </c>
      <c r="B169" s="39">
        <f>IF(D169=D168,B168,IF(D169="夜班",B168+1,B168))</f>
        <v>43350</v>
      </c>
      <c r="C169" s="40">
        <f>C168</f>
        <v>0.041666666666666699</v>
      </c>
      <c r="D169" s="32" t="str">
        <f>IF(HOUR(G169)&lt;8,"夜班",IF(HOUR(G169)&lt;16,"白班",IF(HOUR(G169)&lt;24,"中班",0)))</f>
        <v>中班</v>
      </c>
      <c r="E169" s="30" t="str">
        <f>IF(F169=1,"甲",IF(F169=2,"乙",IF(F169=3,"丙",IF(F169=4,"丁",""))))</f>
        <v>甲</v>
      </c>
      <c r="F169" s="30">
        <f>SUMPRODUCT((考核汇总!$A$4:$A$1185=质量日常跟踪表!B169)*(考核汇总!$B$4:$B$1185=质量日常跟踪表!D169),考核汇总!$C$4:$C$1185)</f>
        <v>1</v>
      </c>
      <c r="G169" s="33">
        <f>G168+C168</f>
        <v>43350.8749999996</v>
      </c>
      <c r="H169" s="34" t="str">
        <f>IF($M169=H$2,MAX(H$4:H168)+1,"")</f>
        <v/>
      </c>
      <c r="I169" s="34" t="str">
        <f>IF($M169=I$2,MAX(I$4:I168)+1,"")</f>
        <v/>
      </c>
      <c r="J169" s="34" t="str">
        <f>IF($M169=J$2,MAX(J$4:J168)+1,"")</f>
        <v/>
      </c>
      <c r="K169" s="34" t="str">
        <f>IF($M169=K$2,MAX(K$4:K168)+1,"")</f>
        <v/>
      </c>
      <c r="L169" s="35"/>
      <c r="M169" s="35"/>
      <c r="N169" s="42"/>
      <c r="O169" s="42"/>
      <c r="P169" s="42"/>
      <c r="Q169" s="42"/>
      <c r="R169" s="42"/>
      <c r="S169" s="42"/>
      <c r="T169" s="42"/>
      <c r="U169" s="37" t="str">
        <f>IF(N169="","",(N169*5+O169*4+P169*2.5+Q169*1.5+R169*0.75+S169*0.325+T169*0.25)/100)</f>
        <v/>
      </c>
      <c r="V169" s="36"/>
      <c r="W169" s="38"/>
    </row>
    <row r="170">
      <c r="A170" s="29">
        <v>167</v>
      </c>
      <c r="B170" s="39">
        <f>IF(D170=D169,B169,IF(D170="夜班",B169+1,B169))</f>
        <v>43350</v>
      </c>
      <c r="C170" s="40">
        <f>C169</f>
        <v>0.041666666666666699</v>
      </c>
      <c r="D170" s="32" t="str">
        <f>IF(HOUR(G170)&lt;8,"夜班",IF(HOUR(G170)&lt;16,"白班",IF(HOUR(G170)&lt;24,"中班",0)))</f>
        <v>中班</v>
      </c>
      <c r="E170" s="30" t="str">
        <f>IF(F170=1,"甲",IF(F170=2,"乙",IF(F170=3,"丙",IF(F170=4,"丁",""))))</f>
        <v>甲</v>
      </c>
      <c r="F170" s="30">
        <f>SUMPRODUCT((考核汇总!$A$4:$A$1185=质量日常跟踪表!B170)*(考核汇总!$B$4:$B$1185=质量日常跟踪表!D170),考核汇总!$C$4:$C$1185)</f>
        <v>1</v>
      </c>
      <c r="G170" s="33">
        <f>G169+C169</f>
        <v>43350.9166666663</v>
      </c>
      <c r="H170" s="34" t="str">
        <f>IF($M170=H$2,MAX(H$4:H169)+1,"")</f>
        <v/>
      </c>
      <c r="I170" s="34" t="str">
        <f>IF($M170=I$2,MAX(I$4:I169)+1,"")</f>
        <v/>
      </c>
      <c r="J170" s="34" t="str">
        <f>IF($M170=J$2,MAX(J$4:J169)+1,"")</f>
        <v/>
      </c>
      <c r="K170" s="34" t="str">
        <f>IF($M170=K$2,MAX(K$4:K169)+1,"")</f>
        <v/>
      </c>
      <c r="L170" s="35"/>
      <c r="M170" s="35"/>
      <c r="N170" s="42"/>
      <c r="O170" s="42"/>
      <c r="P170" s="42"/>
      <c r="Q170" s="42"/>
      <c r="R170" s="42"/>
      <c r="S170" s="42"/>
      <c r="T170" s="42"/>
      <c r="U170" s="37" t="str">
        <f>IF(N170="","",(N170*5+O170*4+P170*2.5+Q170*1.5+R170*0.75+S170*0.325+T170*0.25)/100)</f>
        <v/>
      </c>
      <c r="V170" s="36"/>
      <c r="W170" s="38"/>
    </row>
    <row r="171">
      <c r="A171" s="29">
        <v>168</v>
      </c>
      <c r="B171" s="39">
        <f>IF(D171=D170,B170,IF(D171="夜班",B170+1,B170))</f>
        <v>43350</v>
      </c>
      <c r="C171" s="40">
        <f>C170</f>
        <v>0.041666666666666699</v>
      </c>
      <c r="D171" s="32" t="str">
        <f>IF(HOUR(G171)&lt;8,"夜班",IF(HOUR(G171)&lt;16,"白班",IF(HOUR(G171)&lt;24,"中班",0)))</f>
        <v>中班</v>
      </c>
      <c r="E171" s="30" t="str">
        <f>IF(F171=1,"甲",IF(F171=2,"乙",IF(F171=3,"丙",IF(F171=4,"丁",""))))</f>
        <v>甲</v>
      </c>
      <c r="F171" s="30">
        <f>SUMPRODUCT((考核汇总!$A$4:$A$1185=质量日常跟踪表!B171)*(考核汇总!$B$4:$B$1185=质量日常跟踪表!D171),考核汇总!$C$4:$C$1185)</f>
        <v>1</v>
      </c>
      <c r="G171" s="33">
        <f>G170+C170</f>
        <v>43350.958333332899</v>
      </c>
      <c r="H171" s="34" t="str">
        <f>IF($M171=H$2,MAX(H$4:H170)+1,"")</f>
        <v/>
      </c>
      <c r="I171" s="34" t="str">
        <f>IF($M171=I$2,MAX(I$4:I170)+1,"")</f>
        <v/>
      </c>
      <c r="J171" s="34" t="str">
        <f>IF($M171=J$2,MAX(J$4:J170)+1,"")</f>
        <v/>
      </c>
      <c r="K171" s="34" t="str">
        <f>IF($M171=K$2,MAX(K$4:K170)+1,"")</f>
        <v/>
      </c>
      <c r="L171" s="35"/>
      <c r="M171" s="35"/>
      <c r="N171" s="42"/>
      <c r="O171" s="42"/>
      <c r="P171" s="42"/>
      <c r="Q171" s="42"/>
      <c r="R171" s="42"/>
      <c r="S171" s="42"/>
      <c r="T171" s="42"/>
      <c r="U171" s="37" t="str">
        <f>IF(N171="","",(N171*5+O171*4+P171*2.5+Q171*1.5+R171*0.75+S171*0.325+T171*0.25)/100)</f>
        <v/>
      </c>
      <c r="V171" s="36"/>
      <c r="W171" s="38"/>
    </row>
    <row r="172">
      <c r="A172" s="29">
        <v>169</v>
      </c>
      <c r="B172" s="39">
        <f>IF(D172=D171,B171,IF(D172="夜班",B171+1,B171))</f>
        <v>43351</v>
      </c>
      <c r="C172" s="40">
        <f>C171</f>
        <v>0.041666666666666699</v>
      </c>
      <c r="D172" s="32" t="str">
        <f>IF(HOUR(G172)&lt;8,"夜班",IF(HOUR(G172)&lt;16,"白班",IF(HOUR(G172)&lt;24,"中班",0)))</f>
        <v>夜班</v>
      </c>
      <c r="E172" s="30" t="str">
        <f>IF(F172=1,"甲",IF(F172=2,"乙",IF(F172=3,"丙",IF(F172=4,"丁",""))))</f>
        <v>乙</v>
      </c>
      <c r="F172" s="30">
        <f>SUMPRODUCT((考核汇总!$A$4:$A$1185=质量日常跟踪表!B172)*(考核汇总!$B$4:$B$1185=质量日常跟踪表!D172),考核汇总!$C$4:$C$1185)</f>
        <v>2</v>
      </c>
      <c r="G172" s="33">
        <f>G171+C171</f>
        <v>43350.9999999996</v>
      </c>
      <c r="H172" s="34">
        <f>IF($M172=H$2,MAX(H$4:H171)+1,"")</f>
        <v>13</v>
      </c>
      <c r="I172" s="34" t="str">
        <f>IF($M172=I$2,MAX(I$4:I171)+1,"")</f>
        <v/>
      </c>
      <c r="J172" s="34" t="str">
        <f>IF($M172=J$2,MAX(J$4:J171)+1,"")</f>
        <v/>
      </c>
      <c r="K172" s="34" t="str">
        <f>IF($M172=K$2,MAX(K$4:K171)+1,"")</f>
        <v/>
      </c>
      <c r="L172" s="35">
        <v>0.35416666666666702</v>
      </c>
      <c r="M172" s="35" t="s">
        <v>8</v>
      </c>
      <c r="N172" s="42">
        <v>7.7199999999999998</v>
      </c>
      <c r="O172" s="42">
        <v>17.789999999999999</v>
      </c>
      <c r="P172" s="42">
        <v>2.1400000000000001</v>
      </c>
      <c r="Q172" s="42">
        <v>19.609999999999999</v>
      </c>
      <c r="R172" s="42">
        <v>13.609999999999999</v>
      </c>
      <c r="S172" s="42">
        <v>21.550000000000001</v>
      </c>
      <c r="T172" s="42">
        <v>17.579999999999998</v>
      </c>
      <c r="U172" s="37">
        <f>IF(N172="","",(N172*5+O172*4+P172*2.5+Q172*1.5+R172*0.75+S172*0.325+T172*0.25)/100)</f>
        <v>1.6613125</v>
      </c>
      <c r="V172" s="36">
        <v>6.7000000000000002</v>
      </c>
      <c r="W172" s="38"/>
    </row>
    <row r="173">
      <c r="A173" s="29">
        <v>170</v>
      </c>
      <c r="B173" s="39">
        <f>IF(D173=D172,B172,IF(D173="夜班",B172+1,B172))</f>
        <v>43351</v>
      </c>
      <c r="C173" s="40">
        <f>C172</f>
        <v>0.041666666666666699</v>
      </c>
      <c r="D173" s="32" t="str">
        <f>IF(HOUR(G173)&lt;8,"夜班",IF(HOUR(G173)&lt;16,"白班",IF(HOUR(G173)&lt;24,"中班",0)))</f>
        <v>夜班</v>
      </c>
      <c r="E173" s="30" t="str">
        <f>IF(F173=1,"甲",IF(F173=2,"乙",IF(F173=3,"丙",IF(F173=4,"丁",""))))</f>
        <v>乙</v>
      </c>
      <c r="F173" s="30">
        <f>SUMPRODUCT((考核汇总!$A$4:$A$1185=质量日常跟踪表!B173)*(考核汇总!$B$4:$B$1185=质量日常跟踪表!D173),考核汇总!$C$4:$C$1185)</f>
        <v>2</v>
      </c>
      <c r="G173" s="33">
        <f>G172+C172</f>
        <v>43351.0416666663</v>
      </c>
      <c r="H173" s="34" t="str">
        <f>IF($M173=H$2,MAX(H$4:H172)+1,"")</f>
        <v/>
      </c>
      <c r="I173" s="34">
        <f>IF($M173=I$2,MAX(I$4:I172)+1,"")</f>
        <v>13</v>
      </c>
      <c r="J173" s="34" t="str">
        <f>IF($M173=J$2,MAX(J$4:J172)+1,"")</f>
        <v/>
      </c>
      <c r="K173" s="34" t="str">
        <f>IF($M173=K$2,MAX(K$4:K172)+1,"")</f>
        <v/>
      </c>
      <c r="L173" s="35">
        <v>0.35416666666666702</v>
      </c>
      <c r="M173" s="35" t="s">
        <v>9</v>
      </c>
      <c r="N173" s="42">
        <v>8.3399999999999999</v>
      </c>
      <c r="O173" s="42">
        <v>18.370000000000001</v>
      </c>
      <c r="P173" s="42">
        <v>2.2200000000000002</v>
      </c>
      <c r="Q173" s="42">
        <v>18.899999999999999</v>
      </c>
      <c r="R173" s="42">
        <v>14.15</v>
      </c>
      <c r="S173" s="42">
        <v>20.280000000000001</v>
      </c>
      <c r="T173" s="42">
        <v>17.739999999999998</v>
      </c>
      <c r="U173" s="37">
        <f>IF(N173="","",(N173*5+O173*4+P173*2.5+Q173*1.5+R173*0.75+S173*0.325+T173*0.25)/100)</f>
        <v>1.707185</v>
      </c>
      <c r="V173" s="36">
        <v>5.2999999999999998</v>
      </c>
      <c r="W173" s="38"/>
    </row>
    <row r="174">
      <c r="A174" s="29">
        <v>171</v>
      </c>
      <c r="B174" s="39">
        <f>IF(D174=D173,B173,IF(D174="夜班",B173+1,B173))</f>
        <v>43351</v>
      </c>
      <c r="C174" s="40">
        <f>C173</f>
        <v>0.041666666666666699</v>
      </c>
      <c r="D174" s="32" t="str">
        <f>IF(HOUR(G174)&lt;8,"夜班",IF(HOUR(G174)&lt;16,"白班",IF(HOUR(G174)&lt;24,"中班",0)))</f>
        <v>夜班</v>
      </c>
      <c r="E174" s="30" t="str">
        <f>IF(F174=1,"甲",IF(F174=2,"乙",IF(F174=3,"丙",IF(F174=4,"丁",""))))</f>
        <v>乙</v>
      </c>
      <c r="F174" s="30">
        <f>SUMPRODUCT((考核汇总!$A$4:$A$1185=质量日常跟踪表!B174)*(考核汇总!$B$4:$B$1185=质量日常跟踪表!D174),考核汇总!$C$4:$C$1185)</f>
        <v>2</v>
      </c>
      <c r="G174" s="33">
        <f>G173+C173</f>
        <v>43351.083333332899</v>
      </c>
      <c r="H174" s="34" t="str">
        <f>IF($M174=H$2,MAX(H$4:H173)+1,"")</f>
        <v/>
      </c>
      <c r="I174" s="34" t="str">
        <f>IF($M174=I$2,MAX(I$4:I173)+1,"")</f>
        <v/>
      </c>
      <c r="J174" s="34" t="str">
        <f>IF($M174=J$2,MAX(J$4:J173)+1,"")</f>
        <v/>
      </c>
      <c r="K174" s="34" t="str">
        <f>IF($M174=K$2,MAX(K$4:K173)+1,"")</f>
        <v/>
      </c>
      <c r="L174" s="35"/>
      <c r="M174" s="35"/>
      <c r="N174" s="42"/>
      <c r="O174" s="42"/>
      <c r="P174" s="42"/>
      <c r="Q174" s="42"/>
      <c r="R174" s="42"/>
      <c r="S174" s="42"/>
      <c r="T174" s="42"/>
      <c r="U174" s="37" t="str">
        <f>IF(N174="","",(N174*5+O174*4+P174*2.5+Q174*1.5+R174*0.75+S174*0.325+T174*0.25)/100)</f>
        <v/>
      </c>
      <c r="V174" s="36"/>
      <c r="W174" s="38"/>
    </row>
    <row r="175">
      <c r="A175" s="29">
        <v>172</v>
      </c>
      <c r="B175" s="39">
        <f>IF(D175=D174,B174,IF(D175="夜班",B174+1,B174))</f>
        <v>43351</v>
      </c>
      <c r="C175" s="40">
        <f>C174</f>
        <v>0.041666666666666699</v>
      </c>
      <c r="D175" s="32" t="str">
        <f>IF(HOUR(G175)&lt;8,"夜班",IF(HOUR(G175)&lt;16,"白班",IF(HOUR(G175)&lt;24,"中班",0)))</f>
        <v>夜班</v>
      </c>
      <c r="E175" s="30" t="str">
        <f>IF(F175=1,"甲",IF(F175=2,"乙",IF(F175=3,"丙",IF(F175=4,"丁",""))))</f>
        <v>乙</v>
      </c>
      <c r="F175" s="30">
        <f>SUMPRODUCT((考核汇总!$A$4:$A$1185=质量日常跟踪表!B175)*(考核汇总!$B$4:$B$1185=质量日常跟踪表!D175),考核汇总!$C$4:$C$1185)</f>
        <v>2</v>
      </c>
      <c r="G175" s="33">
        <f>G174+C174</f>
        <v>43351.1249999996</v>
      </c>
      <c r="H175" s="34" t="str">
        <f>IF($M175=H$2,MAX(H$4:H174)+1,"")</f>
        <v/>
      </c>
      <c r="I175" s="34" t="str">
        <f>IF($M175=I$2,MAX(I$4:I174)+1,"")</f>
        <v/>
      </c>
      <c r="J175" s="34" t="str">
        <f>IF($M175=J$2,MAX(J$4:J174)+1,"")</f>
        <v/>
      </c>
      <c r="K175" s="34" t="str">
        <f>IF($M175=K$2,MAX(K$4:K174)+1,"")</f>
        <v/>
      </c>
      <c r="L175" s="35"/>
      <c r="M175" s="35"/>
      <c r="N175" s="42"/>
      <c r="O175" s="42"/>
      <c r="P175" s="42"/>
      <c r="Q175" s="42"/>
      <c r="R175" s="42"/>
      <c r="S175" s="42"/>
      <c r="T175" s="42"/>
      <c r="U175" s="37" t="str">
        <f>IF(N175="","",(N175*5+O175*4+P175*2.5+Q175*1.5+R175*0.75+S175*0.325+T175*0.25)/100)</f>
        <v/>
      </c>
      <c r="V175" s="36"/>
      <c r="W175" s="38"/>
    </row>
    <row r="176">
      <c r="A176" s="29">
        <v>173</v>
      </c>
      <c r="B176" s="39">
        <f>IF(D176=D175,B175,IF(D176="夜班",B175+1,B175))</f>
        <v>43351</v>
      </c>
      <c r="C176" s="40">
        <f>C175</f>
        <v>0.041666666666666699</v>
      </c>
      <c r="D176" s="32" t="str">
        <f>IF(HOUR(G176)&lt;8,"夜班",IF(HOUR(G176)&lt;16,"白班",IF(HOUR(G176)&lt;24,"中班",0)))</f>
        <v>夜班</v>
      </c>
      <c r="E176" s="30" t="str">
        <f>IF(F176=1,"甲",IF(F176=2,"乙",IF(F176=3,"丙",IF(F176=4,"丁",""))))</f>
        <v>乙</v>
      </c>
      <c r="F176" s="30">
        <f>SUMPRODUCT((考核汇总!$A$4:$A$1185=质量日常跟踪表!B176)*(考核汇总!$B$4:$B$1185=质量日常跟踪表!D176),考核汇总!$C$4:$C$1185)</f>
        <v>2</v>
      </c>
      <c r="G176" s="33">
        <f>G175+C175</f>
        <v>43351.166666666199</v>
      </c>
      <c r="H176" s="34" t="str">
        <f>IF($M176=H$2,MAX(H$4:H175)+1,"")</f>
        <v/>
      </c>
      <c r="I176" s="34" t="str">
        <f>IF($M176=I$2,MAX(I$4:I175)+1,"")</f>
        <v/>
      </c>
      <c r="J176" s="34" t="str">
        <f>IF($M176=J$2,MAX(J$4:J175)+1,"")</f>
        <v/>
      </c>
      <c r="K176" s="34" t="str">
        <f>IF($M176=K$2,MAX(K$4:K175)+1,"")</f>
        <v/>
      </c>
      <c r="L176" s="35"/>
      <c r="M176" s="35"/>
      <c r="N176" s="42"/>
      <c r="O176" s="42"/>
      <c r="P176" s="42"/>
      <c r="Q176" s="42"/>
      <c r="R176" s="42"/>
      <c r="S176" s="42"/>
      <c r="T176" s="42"/>
      <c r="U176" s="37" t="str">
        <f>IF(N176="","",(N176*5+O176*4+P176*2.5+Q176*1.5+R176*0.75+S176*0.325+T176*0.25)/100)</f>
        <v/>
      </c>
      <c r="V176" s="36"/>
      <c r="W176" s="38"/>
    </row>
    <row r="177">
      <c r="A177" s="29">
        <v>174</v>
      </c>
      <c r="B177" s="39">
        <f>IF(D177=D176,B176,IF(D177="夜班",B176+1,B176))</f>
        <v>43351</v>
      </c>
      <c r="C177" s="40">
        <f>C176</f>
        <v>0.041666666666666699</v>
      </c>
      <c r="D177" s="32" t="str">
        <f>IF(HOUR(G177)&lt;8,"夜班",IF(HOUR(G177)&lt;16,"白班",IF(HOUR(G177)&lt;24,"中班",0)))</f>
        <v>夜班</v>
      </c>
      <c r="E177" s="30" t="str">
        <f>IF(F177=1,"甲",IF(F177=2,"乙",IF(F177=3,"丙",IF(F177=4,"丁",""))))</f>
        <v>乙</v>
      </c>
      <c r="F177" s="30">
        <f>SUMPRODUCT((考核汇总!$A$4:$A$1185=质量日常跟踪表!B177)*(考核汇总!$B$4:$B$1185=质量日常跟踪表!D177),考核汇总!$C$4:$C$1185)</f>
        <v>2</v>
      </c>
      <c r="G177" s="33">
        <f>G176+C176</f>
        <v>43351.208333332899</v>
      </c>
      <c r="H177" s="34" t="str">
        <f>IF($M177=H$2,MAX(H$4:H176)+1,"")</f>
        <v/>
      </c>
      <c r="I177" s="34" t="str">
        <f>IF($M177=I$2,MAX(I$4:I176)+1,"")</f>
        <v/>
      </c>
      <c r="J177" s="34" t="str">
        <f>IF($M177=J$2,MAX(J$4:J176)+1,"")</f>
        <v/>
      </c>
      <c r="K177" s="34" t="str">
        <f>IF($M177=K$2,MAX(K$4:K176)+1,"")</f>
        <v/>
      </c>
      <c r="L177" s="35"/>
      <c r="M177" s="35"/>
      <c r="N177" s="42"/>
      <c r="O177" s="42"/>
      <c r="P177" s="42"/>
      <c r="Q177" s="42"/>
      <c r="R177" s="42"/>
      <c r="S177" s="42"/>
      <c r="T177" s="42"/>
      <c r="U177" s="37" t="str">
        <f>IF(N177="","",(N177*5+O177*4+P177*2.5+Q177*1.5+R177*0.75+S177*0.325+T177*0.25)/100)</f>
        <v/>
      </c>
      <c r="V177" s="36"/>
      <c r="W177" s="38"/>
    </row>
    <row r="178">
      <c r="A178" s="29">
        <v>175</v>
      </c>
      <c r="B178" s="39">
        <f>IF(D178=D177,B177,IF(D178="夜班",B177+1,B177))</f>
        <v>43351</v>
      </c>
      <c r="C178" s="40">
        <f>C177</f>
        <v>0.041666666666666699</v>
      </c>
      <c r="D178" s="32" t="str">
        <f>IF(HOUR(G178)&lt;8,"夜班",IF(HOUR(G178)&lt;16,"白班",IF(HOUR(G178)&lt;24,"中班",0)))</f>
        <v>夜班</v>
      </c>
      <c r="E178" s="30" t="str">
        <f>IF(F178=1,"甲",IF(F178=2,"乙",IF(F178=3,"丙",IF(F178=4,"丁",""))))</f>
        <v>乙</v>
      </c>
      <c r="F178" s="30">
        <f>SUMPRODUCT((考核汇总!$A$4:$A$1185=质量日常跟踪表!B178)*(考核汇总!$B$4:$B$1185=质量日常跟踪表!D178),考核汇总!$C$4:$C$1185)</f>
        <v>2</v>
      </c>
      <c r="G178" s="33">
        <f>G177+C177</f>
        <v>43351.2499999996</v>
      </c>
      <c r="H178" s="34" t="str">
        <f>IF($M178=H$2,MAX(H$4:H177)+1,"")</f>
        <v/>
      </c>
      <c r="I178" s="34" t="str">
        <f>IF($M178=I$2,MAX(I$4:I177)+1,"")</f>
        <v/>
      </c>
      <c r="J178" s="34" t="str">
        <f>IF($M178=J$2,MAX(J$4:J177)+1,"")</f>
        <v/>
      </c>
      <c r="K178" s="34" t="str">
        <f>IF($M178=K$2,MAX(K$4:K177)+1,"")</f>
        <v/>
      </c>
      <c r="L178" s="35"/>
      <c r="M178" s="35"/>
      <c r="N178" s="42"/>
      <c r="O178" s="42"/>
      <c r="P178" s="42"/>
      <c r="Q178" s="42"/>
      <c r="R178" s="42"/>
      <c r="S178" s="42"/>
      <c r="T178" s="42"/>
      <c r="U178" s="37" t="str">
        <f>IF(N178="","",(N178*5+O178*4+P178*2.5+Q178*1.5+R178*0.75+S178*0.325+T178*0.25)/100)</f>
        <v/>
      </c>
      <c r="V178" s="36"/>
      <c r="W178" s="38"/>
    </row>
    <row r="179">
      <c r="A179" s="29">
        <v>176</v>
      </c>
      <c r="B179" s="39">
        <f>IF(D179=D178,B178,IF(D179="夜班",B178+1,B178))</f>
        <v>43351</v>
      </c>
      <c r="C179" s="40">
        <f>C178</f>
        <v>0.041666666666666699</v>
      </c>
      <c r="D179" s="32" t="str">
        <f>IF(HOUR(G179)&lt;8,"夜班",IF(HOUR(G179)&lt;16,"白班",IF(HOUR(G179)&lt;24,"中班",0)))</f>
        <v>夜班</v>
      </c>
      <c r="E179" s="30" t="str">
        <f>IF(F179=1,"甲",IF(F179=2,"乙",IF(F179=3,"丙",IF(F179=4,"丁",""))))</f>
        <v>乙</v>
      </c>
      <c r="F179" s="30">
        <f>SUMPRODUCT((考核汇总!$A$4:$A$1185=质量日常跟踪表!B179)*(考核汇总!$B$4:$B$1185=质量日常跟踪表!D179),考核汇总!$C$4:$C$1185)</f>
        <v>2</v>
      </c>
      <c r="G179" s="33">
        <f>G178+C178</f>
        <v>43351.291666666199</v>
      </c>
      <c r="H179" s="34" t="str">
        <f>IF($M179=H$2,MAX(H$4:H178)+1,"")</f>
        <v/>
      </c>
      <c r="I179" s="34" t="str">
        <f>IF($M179=I$2,MAX(I$4:I178)+1,"")</f>
        <v/>
      </c>
      <c r="J179" s="34" t="str">
        <f>IF($M179=J$2,MAX(J$4:J178)+1,"")</f>
        <v/>
      </c>
      <c r="K179" s="34" t="str">
        <f>IF($M179=K$2,MAX(K$4:K178)+1,"")</f>
        <v/>
      </c>
      <c r="L179" s="35"/>
      <c r="M179" s="35"/>
      <c r="N179" s="42"/>
      <c r="O179" s="42"/>
      <c r="P179" s="42"/>
      <c r="Q179" s="42"/>
      <c r="R179" s="42"/>
      <c r="S179" s="42"/>
      <c r="T179" s="42"/>
      <c r="U179" s="37" t="str">
        <f>IF(N179="","",(N179*5+O179*4+P179*2.5+Q179*1.5+R179*0.75+S179*0.325+T179*0.25)/100)</f>
        <v/>
      </c>
      <c r="V179" s="36"/>
      <c r="W179" s="38"/>
    </row>
    <row r="180">
      <c r="A180" s="29">
        <v>177</v>
      </c>
      <c r="B180" s="39">
        <f>IF(D180=D179,B179,IF(D180="夜班",B179+1,B179))</f>
        <v>43351</v>
      </c>
      <c r="C180" s="40">
        <f>C179</f>
        <v>0.041666666666666699</v>
      </c>
      <c r="D180" s="32" t="str">
        <f>IF(HOUR(G180)&lt;8,"夜班",IF(HOUR(G180)&lt;16,"白班",IF(HOUR(G180)&lt;24,"中班",0)))</f>
        <v>白班</v>
      </c>
      <c r="E180" s="30" t="str">
        <f>IF(F180=1,"甲",IF(F180=2,"乙",IF(F180=3,"丙",IF(F180=4,"丁",""))))</f>
        <v>丙</v>
      </c>
      <c r="F180" s="30">
        <f>SUMPRODUCT((考核汇总!$A$4:$A$1185=质量日常跟踪表!B180)*(考核汇总!$B$4:$B$1185=质量日常跟踪表!D180),考核汇总!$C$4:$C$1185)</f>
        <v>3</v>
      </c>
      <c r="G180" s="33">
        <f>G179+C179</f>
        <v>43351.333333332899</v>
      </c>
      <c r="H180" s="34" t="str">
        <f>IF($M180=H$2,MAX(H$4:H179)+1,"")</f>
        <v/>
      </c>
      <c r="I180" s="34" t="str">
        <f>IF($M180=I$2,MAX(I$4:I179)+1,"")</f>
        <v/>
      </c>
      <c r="J180" s="34" t="str">
        <f>IF($M180=J$2,MAX(J$4:J179)+1,"")</f>
        <v/>
      </c>
      <c r="K180" s="34" t="str">
        <f>IF($M180=K$2,MAX(K$4:K179)+1,"")</f>
        <v/>
      </c>
      <c r="L180" s="35"/>
      <c r="M180" s="35"/>
      <c r="N180" s="42"/>
      <c r="O180" s="42"/>
      <c r="P180" s="42"/>
      <c r="Q180" s="42"/>
      <c r="R180" s="42"/>
      <c r="S180" s="42"/>
      <c r="T180" s="42"/>
      <c r="U180" s="37" t="str">
        <f>IF(N180="","",(N180*5+O180*4+P180*2.5+Q180*1.5+R180*0.75+S180*0.325+T180*0.25)/100)</f>
        <v/>
      </c>
      <c r="V180" s="36"/>
      <c r="W180" s="38"/>
    </row>
    <row r="181">
      <c r="A181" s="29">
        <v>178</v>
      </c>
      <c r="B181" s="39">
        <f>IF(D181=D180,B180,IF(D181="夜班",B180+1,B180))</f>
        <v>43351</v>
      </c>
      <c r="C181" s="40">
        <f>C180</f>
        <v>0.041666666666666699</v>
      </c>
      <c r="D181" s="32" t="str">
        <f>IF(HOUR(G181)&lt;8,"夜班",IF(HOUR(G181)&lt;16,"白班",IF(HOUR(G181)&lt;24,"中班",0)))</f>
        <v>白班</v>
      </c>
      <c r="E181" s="30" t="str">
        <f>IF(F181=1,"甲",IF(F181=2,"乙",IF(F181=3,"丙",IF(F181=4,"丁",""))))</f>
        <v>丙</v>
      </c>
      <c r="F181" s="30">
        <f>SUMPRODUCT((考核汇总!$A$4:$A$1185=质量日常跟踪表!B181)*(考核汇总!$B$4:$B$1185=质量日常跟踪表!D181),考核汇总!$C$4:$C$1185)</f>
        <v>3</v>
      </c>
      <c r="G181" s="33">
        <f>G180+C180</f>
        <v>43351.3749999996</v>
      </c>
      <c r="H181" s="34" t="str">
        <f>IF($M181=H$2,MAX(H$4:H180)+1,"")</f>
        <v/>
      </c>
      <c r="I181" s="34" t="str">
        <f>IF($M181=I$2,MAX(I$4:I180)+1,"")</f>
        <v/>
      </c>
      <c r="J181" s="34" t="str">
        <f>IF($M181=J$2,MAX(J$4:J180)+1,"")</f>
        <v/>
      </c>
      <c r="K181" s="34" t="str">
        <f>IF($M181=K$2,MAX(K$4:K180)+1,"")</f>
        <v/>
      </c>
      <c r="L181" s="35"/>
      <c r="M181" s="35"/>
      <c r="N181" s="42"/>
      <c r="O181" s="42"/>
      <c r="P181" s="42"/>
      <c r="Q181" s="42"/>
      <c r="R181" s="42"/>
      <c r="S181" s="42"/>
      <c r="T181" s="42"/>
      <c r="U181" s="37" t="str">
        <f>IF(N181="","",(N181*5+O181*4+P181*2.5+Q181*1.5+R181*0.75+S181*0.325+T181*0.25)/100)</f>
        <v/>
      </c>
      <c r="V181" s="36"/>
      <c r="W181" s="38"/>
    </row>
    <row r="182">
      <c r="A182" s="29">
        <v>179</v>
      </c>
      <c r="B182" s="39">
        <f>IF(D182=D181,B181,IF(D182="夜班",B181+1,B181))</f>
        <v>43351</v>
      </c>
      <c r="C182" s="40">
        <f>C181</f>
        <v>0.041666666666666699</v>
      </c>
      <c r="D182" s="32" t="str">
        <f>IF(HOUR(G182)&lt;8,"夜班",IF(HOUR(G182)&lt;16,"白班",IF(HOUR(G182)&lt;24,"中班",0)))</f>
        <v>白班</v>
      </c>
      <c r="E182" s="30" t="str">
        <f>IF(F182=1,"甲",IF(F182=2,"乙",IF(F182=3,"丙",IF(F182=4,"丁",""))))</f>
        <v>丙</v>
      </c>
      <c r="F182" s="30">
        <f>SUMPRODUCT((考核汇总!$A$4:$A$1185=质量日常跟踪表!B182)*(考核汇总!$B$4:$B$1185=质量日常跟踪表!D182),考核汇总!$C$4:$C$1185)</f>
        <v>3</v>
      </c>
      <c r="G182" s="33">
        <f>G181+C181</f>
        <v>43351.416666666199</v>
      </c>
      <c r="H182" s="34" t="str">
        <f>IF($M182=H$2,MAX(H$4:H181)+1,"")</f>
        <v/>
      </c>
      <c r="I182" s="34" t="str">
        <f>IF($M182=I$2,MAX(I$4:I181)+1,"")</f>
        <v/>
      </c>
      <c r="J182" s="34" t="str">
        <f>IF($M182=J$2,MAX(J$4:J181)+1,"")</f>
        <v/>
      </c>
      <c r="K182" s="34" t="str">
        <f>IF($M182=K$2,MAX(K$4:K181)+1,"")</f>
        <v/>
      </c>
      <c r="L182" s="35"/>
      <c r="M182" s="35"/>
      <c r="N182" s="42"/>
      <c r="O182" s="42"/>
      <c r="P182" s="42"/>
      <c r="Q182" s="42"/>
      <c r="R182" s="42"/>
      <c r="S182" s="42"/>
      <c r="T182" s="42"/>
      <c r="U182" s="37" t="str">
        <f>IF(N182="","",(N182*5+O182*4+P182*2.5+Q182*1.5+R182*0.75+S182*0.325+T182*0.25)/100)</f>
        <v/>
      </c>
      <c r="V182" s="36"/>
      <c r="W182" s="38"/>
    </row>
    <row r="183">
      <c r="A183" s="29">
        <v>180</v>
      </c>
      <c r="B183" s="39">
        <f>IF(D183=D182,B182,IF(D183="夜班",B182+1,B182))</f>
        <v>43351</v>
      </c>
      <c r="C183" s="40">
        <f>C182</f>
        <v>0.041666666666666699</v>
      </c>
      <c r="D183" s="32" t="str">
        <f>IF(HOUR(G183)&lt;8,"夜班",IF(HOUR(G183)&lt;16,"白班",IF(HOUR(G183)&lt;24,"中班",0)))</f>
        <v>白班</v>
      </c>
      <c r="E183" s="30" t="str">
        <f>IF(F183=1,"甲",IF(F183=2,"乙",IF(F183=3,"丙",IF(F183=4,"丁",""))))</f>
        <v>丙</v>
      </c>
      <c r="F183" s="30">
        <f>SUMPRODUCT((考核汇总!$A$4:$A$1185=质量日常跟踪表!B183)*(考核汇总!$B$4:$B$1185=质量日常跟踪表!D183),考核汇总!$C$4:$C$1185)</f>
        <v>3</v>
      </c>
      <c r="G183" s="33">
        <f>G182+C182</f>
        <v>43351.458333332899</v>
      </c>
      <c r="H183" s="34" t="str">
        <f>IF($M183=H$2,MAX(H$4:H182)+1,"")</f>
        <v/>
      </c>
      <c r="I183" s="34" t="str">
        <f>IF($M183=I$2,MAX(I$4:I182)+1,"")</f>
        <v/>
      </c>
      <c r="J183" s="34" t="str">
        <f>IF($M183=J$2,MAX(J$4:J182)+1,"")</f>
        <v/>
      </c>
      <c r="K183" s="34" t="str">
        <f>IF($M183=K$2,MAX(K$4:K182)+1,"")</f>
        <v/>
      </c>
      <c r="L183" s="35"/>
      <c r="M183" s="35"/>
      <c r="N183" s="42"/>
      <c r="O183" s="42"/>
      <c r="P183" s="42"/>
      <c r="Q183" s="42"/>
      <c r="R183" s="42"/>
      <c r="S183" s="42"/>
      <c r="T183" s="42"/>
      <c r="U183" s="37" t="str">
        <f>IF(N183="","",(N183*5+O183*4+P183*2.5+Q183*1.5+R183*0.75+S183*0.325+T183*0.25)/100)</f>
        <v/>
      </c>
      <c r="V183" s="36"/>
      <c r="W183" s="38"/>
    </row>
    <row r="184">
      <c r="A184" s="29">
        <v>181</v>
      </c>
      <c r="B184" s="39">
        <f>IF(D184=D183,B183,IF(D184="夜班",B183+1,B183))</f>
        <v>43351</v>
      </c>
      <c r="C184" s="40">
        <f>C183</f>
        <v>0.041666666666666699</v>
      </c>
      <c r="D184" s="32" t="str">
        <f>IF(HOUR(G184)&lt;8,"夜班",IF(HOUR(G184)&lt;16,"白班",IF(HOUR(G184)&lt;24,"中班",0)))</f>
        <v>白班</v>
      </c>
      <c r="E184" s="30" t="str">
        <f>IF(F184=1,"甲",IF(F184=2,"乙",IF(F184=3,"丙",IF(F184=4,"丁",""))))</f>
        <v>丙</v>
      </c>
      <c r="F184" s="30">
        <f>SUMPRODUCT((考核汇总!$A$4:$A$1185=质量日常跟踪表!B184)*(考核汇总!$B$4:$B$1185=质量日常跟踪表!D184),考核汇总!$C$4:$C$1185)</f>
        <v>3</v>
      </c>
      <c r="G184" s="33">
        <f>G183+C183</f>
        <v>43351.4999999996</v>
      </c>
      <c r="H184" s="34" t="str">
        <f>IF($M184=H$2,MAX(H$4:H183)+1,"")</f>
        <v/>
      </c>
      <c r="I184" s="34" t="str">
        <f>IF($M184=I$2,MAX(I$4:I183)+1,"")</f>
        <v/>
      </c>
      <c r="J184" s="34" t="str">
        <f>IF($M184=J$2,MAX(J$4:J183)+1,"")</f>
        <v/>
      </c>
      <c r="K184" s="34" t="str">
        <f>IF($M184=K$2,MAX(K$4:K183)+1,"")</f>
        <v/>
      </c>
      <c r="L184" s="35"/>
      <c r="M184" s="35"/>
      <c r="N184" s="42"/>
      <c r="O184" s="42"/>
      <c r="P184" s="42"/>
      <c r="Q184" s="42"/>
      <c r="R184" s="42"/>
      <c r="S184" s="42"/>
      <c r="T184" s="42"/>
      <c r="U184" s="37" t="str">
        <f>IF(N184="","",(N184*5+O184*4+P184*2.5+Q184*1.5+R184*0.75+S184*0.325+T184*0.25)/100)</f>
        <v/>
      </c>
      <c r="V184" s="36"/>
      <c r="W184" s="38"/>
    </row>
    <row r="185">
      <c r="A185" s="29">
        <v>182</v>
      </c>
      <c r="B185" s="39">
        <f>IF(D185=D184,B184,IF(D185="夜班",B184+1,B184))</f>
        <v>43351</v>
      </c>
      <c r="C185" s="40">
        <f>C184</f>
        <v>0.041666666666666699</v>
      </c>
      <c r="D185" s="32" t="str">
        <f>IF(HOUR(G185)&lt;8,"夜班",IF(HOUR(G185)&lt;16,"白班",IF(HOUR(G185)&lt;24,"中班",0)))</f>
        <v>白班</v>
      </c>
      <c r="E185" s="30" t="str">
        <f>IF(F185=1,"甲",IF(F185=2,"乙",IF(F185=3,"丙",IF(F185=4,"丁",""))))</f>
        <v>丙</v>
      </c>
      <c r="F185" s="30">
        <f>SUMPRODUCT((考核汇总!$A$4:$A$1185=质量日常跟踪表!B185)*(考核汇总!$B$4:$B$1185=质量日常跟踪表!D185),考核汇总!$C$4:$C$1185)</f>
        <v>3</v>
      </c>
      <c r="G185" s="33">
        <f>G184+C184</f>
        <v>43351.541666666199</v>
      </c>
      <c r="H185" s="34" t="str">
        <f>IF($M185=H$2,MAX(H$4:H184)+1,"")</f>
        <v/>
      </c>
      <c r="I185" s="34" t="str">
        <f>IF($M185=I$2,MAX(I$4:I184)+1,"")</f>
        <v/>
      </c>
      <c r="J185" s="34" t="str">
        <f>IF($M185=J$2,MAX(J$4:J184)+1,"")</f>
        <v/>
      </c>
      <c r="K185" s="34" t="str">
        <f>IF($M185=K$2,MAX(K$4:K184)+1,"")</f>
        <v/>
      </c>
      <c r="L185" s="35"/>
      <c r="M185" s="35"/>
      <c r="N185" s="42"/>
      <c r="O185" s="42"/>
      <c r="P185" s="42"/>
      <c r="Q185" s="42"/>
      <c r="R185" s="42"/>
      <c r="S185" s="42"/>
      <c r="T185" s="42"/>
      <c r="U185" s="37" t="str">
        <f>IF(N185="","",(N185*5+O185*4+P185*2.5+Q185*1.5+R185*0.75+S185*0.325+T185*0.25)/100)</f>
        <v/>
      </c>
      <c r="V185" s="36"/>
      <c r="W185" s="38"/>
    </row>
    <row r="186">
      <c r="A186" s="29">
        <v>183</v>
      </c>
      <c r="B186" s="39">
        <f>IF(D186=D185,B185,IF(D186="夜班",B185+1,B185))</f>
        <v>43351</v>
      </c>
      <c r="C186" s="40">
        <f>C185</f>
        <v>0.041666666666666699</v>
      </c>
      <c r="D186" s="32" t="str">
        <f>IF(HOUR(G186)&lt;8,"夜班",IF(HOUR(G186)&lt;16,"白班",IF(HOUR(G186)&lt;24,"中班",0)))</f>
        <v>白班</v>
      </c>
      <c r="E186" s="30" t="str">
        <f>IF(F186=1,"甲",IF(F186=2,"乙",IF(F186=3,"丙",IF(F186=4,"丁",""))))</f>
        <v>丙</v>
      </c>
      <c r="F186" s="30">
        <f>SUMPRODUCT((考核汇总!$A$4:$A$1185=质量日常跟踪表!B186)*(考核汇总!$B$4:$B$1185=质量日常跟踪表!D186),考核汇总!$C$4:$C$1185)</f>
        <v>3</v>
      </c>
      <c r="G186" s="33">
        <f>G185+C185</f>
        <v>43351.583333332899</v>
      </c>
      <c r="H186" s="34" t="str">
        <f>IF($M186=H$2,MAX(H$4:H185)+1,"")</f>
        <v/>
      </c>
      <c r="I186" s="34" t="str">
        <f>IF($M186=I$2,MAX(I$4:I185)+1,"")</f>
        <v/>
      </c>
      <c r="J186" s="34" t="str">
        <f>IF($M186=J$2,MAX(J$4:J185)+1,"")</f>
        <v/>
      </c>
      <c r="K186" s="34" t="str">
        <f>IF($M186=K$2,MAX(K$4:K185)+1,"")</f>
        <v/>
      </c>
      <c r="L186" s="35"/>
      <c r="M186" s="35"/>
      <c r="N186" s="42"/>
      <c r="O186" s="42"/>
      <c r="P186" s="42"/>
      <c r="Q186" s="42"/>
      <c r="R186" s="42"/>
      <c r="S186" s="42"/>
      <c r="T186" s="42"/>
      <c r="U186" s="37" t="str">
        <f>IF(N186="","",(N186*5+O186*4+P186*2.5+Q186*1.5+R186*0.75+S186*0.325+T186*0.25)/100)</f>
        <v/>
      </c>
      <c r="V186" s="36"/>
      <c r="W186" s="38"/>
    </row>
    <row r="187">
      <c r="A187" s="29">
        <v>184</v>
      </c>
      <c r="B187" s="39">
        <f>IF(D187=D186,B186,IF(D187="夜班",B186+1,B186))</f>
        <v>43351</v>
      </c>
      <c r="C187" s="40">
        <f>C186</f>
        <v>0.041666666666666699</v>
      </c>
      <c r="D187" s="32" t="str">
        <f>IF(HOUR(G187)&lt;8,"夜班",IF(HOUR(G187)&lt;16,"白班",IF(HOUR(G187)&lt;24,"中班",0)))</f>
        <v>白班</v>
      </c>
      <c r="E187" s="30" t="str">
        <f>IF(F187=1,"甲",IF(F187=2,"乙",IF(F187=3,"丙",IF(F187=4,"丁",""))))</f>
        <v>丙</v>
      </c>
      <c r="F187" s="30">
        <f>SUMPRODUCT((考核汇总!$A$4:$A$1185=质量日常跟踪表!B187)*(考核汇总!$B$4:$B$1185=质量日常跟踪表!D187),考核汇总!$C$4:$C$1185)</f>
        <v>3</v>
      </c>
      <c r="G187" s="33">
        <f>G186+C186</f>
        <v>43351.6249999996</v>
      </c>
      <c r="H187" s="34" t="str">
        <f>IF($M187=H$2,MAX(H$4:H186)+1,"")</f>
        <v/>
      </c>
      <c r="I187" s="34" t="str">
        <f>IF($M187=I$2,MAX(I$4:I186)+1,"")</f>
        <v/>
      </c>
      <c r="J187" s="34" t="str">
        <f>IF($M187=J$2,MAX(J$4:J186)+1,"")</f>
        <v/>
      </c>
      <c r="K187" s="34" t="str">
        <f>IF($M187=K$2,MAX(K$4:K186)+1,"")</f>
        <v/>
      </c>
      <c r="L187" s="35"/>
      <c r="M187" s="35"/>
      <c r="N187" s="42"/>
      <c r="O187" s="42"/>
      <c r="P187" s="42"/>
      <c r="Q187" s="42"/>
      <c r="R187" s="42"/>
      <c r="S187" s="42"/>
      <c r="T187" s="42"/>
      <c r="U187" s="37" t="str">
        <f>IF(N187="","",(N187*5+O187*4+P187*2.5+Q187*1.5+R187*0.75+S187*0.325+T187*0.25)/100)</f>
        <v/>
      </c>
      <c r="V187" s="36"/>
      <c r="W187" s="38"/>
    </row>
    <row r="188">
      <c r="A188" s="29">
        <v>185</v>
      </c>
      <c r="B188" s="39">
        <f>IF(D188=D187,B187,IF(D188="夜班",B187+1,B187))</f>
        <v>43351</v>
      </c>
      <c r="C188" s="40">
        <f>C187</f>
        <v>0.041666666666666699</v>
      </c>
      <c r="D188" s="32" t="str">
        <f>IF(HOUR(G188)&lt;8,"夜班",IF(HOUR(G188)&lt;16,"白班",IF(HOUR(G188)&lt;24,"中班",0)))</f>
        <v>中班</v>
      </c>
      <c r="E188" s="30" t="str">
        <f>IF(F188=1,"甲",IF(F188=2,"乙",IF(F188=3,"丙",IF(F188=4,"丁",""))))</f>
        <v>丁</v>
      </c>
      <c r="F188" s="30">
        <f>SUMPRODUCT((考核汇总!$A$4:$A$1185=质量日常跟踪表!B188)*(考核汇总!$B$4:$B$1185=质量日常跟踪表!D188),考核汇总!$C$4:$C$1185)</f>
        <v>4</v>
      </c>
      <c r="G188" s="33">
        <f>G187+C187</f>
        <v>43351.666666666199</v>
      </c>
      <c r="H188" s="34" t="str">
        <f>IF($M188=H$2,MAX(H$4:H187)+1,"")</f>
        <v/>
      </c>
      <c r="I188" s="34" t="str">
        <f>IF($M188=I$2,MAX(I$4:I187)+1,"")</f>
        <v/>
      </c>
      <c r="J188" s="34" t="str">
        <f>IF($M188=J$2,MAX(J$4:J187)+1,"")</f>
        <v/>
      </c>
      <c r="K188" s="34" t="str">
        <f>IF($M188=K$2,MAX(K$4:K187)+1,"")</f>
        <v/>
      </c>
      <c r="L188" s="35"/>
      <c r="M188" s="35"/>
      <c r="N188" s="42"/>
      <c r="O188" s="42"/>
      <c r="P188" s="42"/>
      <c r="Q188" s="42"/>
      <c r="R188" s="42"/>
      <c r="S188" s="42"/>
      <c r="T188" s="42"/>
      <c r="U188" s="37" t="str">
        <f>IF(N188="","",(N188*5+O188*4+P188*2.5+Q188*1.5+R188*0.75+S188*0.325+T188*0.25)/100)</f>
        <v/>
      </c>
      <c r="V188" s="36"/>
      <c r="W188" s="38"/>
    </row>
    <row r="189">
      <c r="A189" s="29">
        <v>186</v>
      </c>
      <c r="B189" s="39">
        <f>IF(D189=D188,B188,IF(D189="夜班",B188+1,B188))</f>
        <v>43351</v>
      </c>
      <c r="C189" s="40">
        <f>C188</f>
        <v>0.041666666666666699</v>
      </c>
      <c r="D189" s="32" t="str">
        <f>IF(HOUR(G189)&lt;8,"夜班",IF(HOUR(G189)&lt;16,"白班",IF(HOUR(G189)&lt;24,"中班",0)))</f>
        <v>中班</v>
      </c>
      <c r="E189" s="30" t="str">
        <f>IF(F189=1,"甲",IF(F189=2,"乙",IF(F189=3,"丙",IF(F189=4,"丁",""))))</f>
        <v>丁</v>
      </c>
      <c r="F189" s="30">
        <f>SUMPRODUCT((考核汇总!$A$4:$A$1185=质量日常跟踪表!B189)*(考核汇总!$B$4:$B$1185=质量日常跟踪表!D189),考核汇总!$C$4:$C$1185)</f>
        <v>4</v>
      </c>
      <c r="G189" s="33">
        <f>G188+C188</f>
        <v>43351.708333332899</v>
      </c>
      <c r="H189" s="34" t="str">
        <f>IF($M189=H$2,MAX(H$4:H188)+1,"")</f>
        <v/>
      </c>
      <c r="I189" s="34" t="str">
        <f>IF($M189=I$2,MAX(I$4:I188)+1,"")</f>
        <v/>
      </c>
      <c r="J189" s="34" t="str">
        <f>IF($M189=J$2,MAX(J$4:J188)+1,"")</f>
        <v/>
      </c>
      <c r="K189" s="34" t="str">
        <f>IF($M189=K$2,MAX(K$4:K188)+1,"")</f>
        <v/>
      </c>
      <c r="L189" s="35"/>
      <c r="M189" s="35"/>
      <c r="N189" s="42"/>
      <c r="O189" s="42"/>
      <c r="P189" s="42"/>
      <c r="Q189" s="42"/>
      <c r="R189" s="42"/>
      <c r="S189" s="42"/>
      <c r="T189" s="42"/>
      <c r="U189" s="37" t="str">
        <f>IF(N189="","",(N189*5+O189*4+P189*2.5+Q189*1.5+R189*0.75+S189*0.325+T189*0.25)/100)</f>
        <v/>
      </c>
      <c r="V189" s="36"/>
      <c r="W189" s="38"/>
    </row>
    <row r="190">
      <c r="A190" s="29">
        <v>187</v>
      </c>
      <c r="B190" s="39">
        <f>IF(D190=D189,B189,IF(D190="夜班",B189+1,B189))</f>
        <v>43351</v>
      </c>
      <c r="C190" s="40">
        <f>C189</f>
        <v>0.041666666666666699</v>
      </c>
      <c r="D190" s="32" t="str">
        <f>IF(HOUR(G190)&lt;8,"夜班",IF(HOUR(G190)&lt;16,"白班",IF(HOUR(G190)&lt;24,"中班",0)))</f>
        <v>中班</v>
      </c>
      <c r="E190" s="30" t="str">
        <f>IF(F190=1,"甲",IF(F190=2,"乙",IF(F190=3,"丙",IF(F190=4,"丁",""))))</f>
        <v>丁</v>
      </c>
      <c r="F190" s="30">
        <f>SUMPRODUCT((考核汇总!$A$4:$A$1185=质量日常跟踪表!B190)*(考核汇总!$B$4:$B$1185=质量日常跟踪表!D190),考核汇总!$C$4:$C$1185)</f>
        <v>4</v>
      </c>
      <c r="G190" s="33">
        <f>G189+C189</f>
        <v>43351.749999999498</v>
      </c>
      <c r="H190" s="34" t="str">
        <f>IF($M190=H$2,MAX(H$4:H189)+1,"")</f>
        <v/>
      </c>
      <c r="I190" s="34" t="str">
        <f>IF($M190=I$2,MAX(I$4:I189)+1,"")</f>
        <v/>
      </c>
      <c r="J190" s="34" t="str">
        <f>IF($M190=J$2,MAX(J$4:J189)+1,"")</f>
        <v/>
      </c>
      <c r="K190" s="34" t="str">
        <f>IF($M190=K$2,MAX(K$4:K189)+1,"")</f>
        <v/>
      </c>
      <c r="L190" s="35"/>
      <c r="M190" s="35"/>
      <c r="N190" s="42"/>
      <c r="O190" s="42"/>
      <c r="P190" s="42"/>
      <c r="Q190" s="42"/>
      <c r="R190" s="42"/>
      <c r="S190" s="42"/>
      <c r="T190" s="42"/>
      <c r="U190" s="37" t="str">
        <f>IF(N190="","",(N190*5+O190*4+P190*2.5+Q190*1.5+R190*0.75+S190*0.325+T190*0.25)/100)</f>
        <v/>
      </c>
      <c r="V190" s="36"/>
      <c r="W190" s="38"/>
    </row>
    <row r="191">
      <c r="A191" s="29">
        <v>188</v>
      </c>
      <c r="B191" s="39">
        <f>IF(D191=D190,B190,IF(D191="夜班",B190+1,B190))</f>
        <v>43351</v>
      </c>
      <c r="C191" s="40">
        <f>C190</f>
        <v>0.041666666666666699</v>
      </c>
      <c r="D191" s="32" t="str">
        <f>IF(HOUR(G191)&lt;8,"夜班",IF(HOUR(G191)&lt;16,"白班",IF(HOUR(G191)&lt;24,"中班",0)))</f>
        <v>中班</v>
      </c>
      <c r="E191" s="30" t="str">
        <f>IF(F191=1,"甲",IF(F191=2,"乙",IF(F191=3,"丙",IF(F191=4,"丁",""))))</f>
        <v>丁</v>
      </c>
      <c r="F191" s="30">
        <f>SUMPRODUCT((考核汇总!$A$4:$A$1185=质量日常跟踪表!B191)*(考核汇总!$B$4:$B$1185=质量日常跟踪表!D191),考核汇总!$C$4:$C$1185)</f>
        <v>4</v>
      </c>
      <c r="G191" s="33">
        <f>G190+C190</f>
        <v>43351.791666666199</v>
      </c>
      <c r="H191" s="34" t="str">
        <f>IF($M191=H$2,MAX(H$4:H190)+1,"")</f>
        <v/>
      </c>
      <c r="I191" s="34" t="str">
        <f>IF($M191=I$2,MAX(I$4:I190)+1,"")</f>
        <v/>
      </c>
      <c r="J191" s="34" t="str">
        <f>IF($M191=J$2,MAX(J$4:J190)+1,"")</f>
        <v/>
      </c>
      <c r="K191" s="34" t="str">
        <f>IF($M191=K$2,MAX(K$4:K190)+1,"")</f>
        <v/>
      </c>
      <c r="L191" s="35"/>
      <c r="M191" s="35"/>
      <c r="N191" s="42"/>
      <c r="O191" s="42"/>
      <c r="P191" s="42"/>
      <c r="Q191" s="42"/>
      <c r="R191" s="42"/>
      <c r="S191" s="42"/>
      <c r="T191" s="42"/>
      <c r="U191" s="37" t="str">
        <f>IF(N191="","",(N191*5+O191*4+P191*2.5+Q191*1.5+R191*0.75+S191*0.325+T191*0.25)/100)</f>
        <v/>
      </c>
      <c r="V191" s="36"/>
      <c r="W191" s="38"/>
    </row>
    <row r="192">
      <c r="A192" s="29">
        <v>189</v>
      </c>
      <c r="B192" s="39">
        <f>IF(D192=D191,B191,IF(D192="夜班",B191+1,B191))</f>
        <v>43351</v>
      </c>
      <c r="C192" s="40">
        <f>C191</f>
        <v>0.041666666666666699</v>
      </c>
      <c r="D192" s="32" t="str">
        <f>IF(HOUR(G192)&lt;8,"夜班",IF(HOUR(G192)&lt;16,"白班",IF(HOUR(G192)&lt;24,"中班",0)))</f>
        <v>中班</v>
      </c>
      <c r="E192" s="30" t="str">
        <f>IF(F192=1,"甲",IF(F192=2,"乙",IF(F192=3,"丙",IF(F192=4,"丁",""))))</f>
        <v>丁</v>
      </c>
      <c r="F192" s="30">
        <f>SUMPRODUCT((考核汇总!$A$4:$A$1185=质量日常跟踪表!B192)*(考核汇总!$B$4:$B$1185=质量日常跟踪表!D192),考核汇总!$C$4:$C$1185)</f>
        <v>4</v>
      </c>
      <c r="G192" s="33">
        <f>G191+C191</f>
        <v>43351.833333332899</v>
      </c>
      <c r="H192" s="34" t="str">
        <f>IF($M192=H$2,MAX(H$4:H191)+1,"")</f>
        <v/>
      </c>
      <c r="I192" s="34" t="str">
        <f>IF($M192=I$2,MAX(I$4:I191)+1,"")</f>
        <v/>
      </c>
      <c r="J192" s="34" t="str">
        <f>IF($M192=J$2,MAX(J$4:J191)+1,"")</f>
        <v/>
      </c>
      <c r="K192" s="34" t="str">
        <f>IF($M192=K$2,MAX(K$4:K191)+1,"")</f>
        <v/>
      </c>
      <c r="L192" s="35"/>
      <c r="M192" s="35"/>
      <c r="N192" s="42"/>
      <c r="O192" s="42"/>
      <c r="P192" s="42"/>
      <c r="Q192" s="42"/>
      <c r="R192" s="42"/>
      <c r="S192" s="42"/>
      <c r="T192" s="42"/>
      <c r="U192" s="37" t="str">
        <f>IF(N192="","",(N192*5+O192*4+P192*2.5+Q192*1.5+R192*0.75+S192*0.325+T192*0.25)/100)</f>
        <v/>
      </c>
      <c r="V192" s="36"/>
      <c r="W192" s="38"/>
    </row>
    <row r="193">
      <c r="A193" s="29">
        <v>190</v>
      </c>
      <c r="B193" s="39">
        <f>IF(D193=D192,B192,IF(D193="夜班",B192+1,B192))</f>
        <v>43351</v>
      </c>
      <c r="C193" s="40">
        <f>C192</f>
        <v>0.041666666666666699</v>
      </c>
      <c r="D193" s="32" t="str">
        <f>IF(HOUR(G193)&lt;8,"夜班",IF(HOUR(G193)&lt;16,"白班",IF(HOUR(G193)&lt;24,"中班",0)))</f>
        <v>中班</v>
      </c>
      <c r="E193" s="30" t="str">
        <f>IF(F193=1,"甲",IF(F193=2,"乙",IF(F193=3,"丙",IF(F193=4,"丁",""))))</f>
        <v>丁</v>
      </c>
      <c r="F193" s="30">
        <f>SUMPRODUCT((考核汇总!$A$4:$A$1185=质量日常跟踪表!B193)*(考核汇总!$B$4:$B$1185=质量日常跟踪表!D193),考核汇总!$C$4:$C$1185)</f>
        <v>4</v>
      </c>
      <c r="G193" s="33">
        <f>G192+C192</f>
        <v>43351.874999999498</v>
      </c>
      <c r="H193" s="34" t="str">
        <f>IF($M193=H$2,MAX(H$4:H192)+1,"")</f>
        <v/>
      </c>
      <c r="I193" s="34" t="str">
        <f>IF($M193=I$2,MAX(I$4:I192)+1,"")</f>
        <v/>
      </c>
      <c r="J193" s="34" t="str">
        <f>IF($M193=J$2,MAX(J$4:J192)+1,"")</f>
        <v/>
      </c>
      <c r="K193" s="34" t="str">
        <f>IF($M193=K$2,MAX(K$4:K192)+1,"")</f>
        <v/>
      </c>
      <c r="L193" s="35"/>
      <c r="M193" s="35"/>
      <c r="N193" s="42"/>
      <c r="O193" s="42"/>
      <c r="P193" s="42"/>
      <c r="Q193" s="42"/>
      <c r="R193" s="42"/>
      <c r="S193" s="42"/>
      <c r="T193" s="42"/>
      <c r="U193" s="37" t="str">
        <f>IF(N193="","",(N193*5+O193*4+P193*2.5+Q193*1.5+R193*0.75+S193*0.325+T193*0.25)/100)</f>
        <v/>
      </c>
      <c r="V193" s="36"/>
      <c r="W193" s="38"/>
    </row>
    <row r="194">
      <c r="A194" s="29">
        <v>191</v>
      </c>
      <c r="B194" s="39">
        <f>IF(D194=D193,B193,IF(D194="夜班",B193+1,B193))</f>
        <v>43351</v>
      </c>
      <c r="C194" s="40">
        <f>C193</f>
        <v>0.041666666666666699</v>
      </c>
      <c r="D194" s="32" t="str">
        <f>IF(HOUR(G194)&lt;8,"夜班",IF(HOUR(G194)&lt;16,"白班",IF(HOUR(G194)&lt;24,"中班",0)))</f>
        <v>中班</v>
      </c>
      <c r="E194" s="30" t="str">
        <f>IF(F194=1,"甲",IF(F194=2,"乙",IF(F194=3,"丙",IF(F194=4,"丁",""))))</f>
        <v>丁</v>
      </c>
      <c r="F194" s="30">
        <f>SUMPRODUCT((考核汇总!$A$4:$A$1185=质量日常跟踪表!B194)*(考核汇总!$B$4:$B$1185=质量日常跟踪表!D194),考核汇总!$C$4:$C$1185)</f>
        <v>4</v>
      </c>
      <c r="G194" s="33">
        <f>G193+C193</f>
        <v>43351.916666666199</v>
      </c>
      <c r="H194" s="34" t="str">
        <f>IF($M194=H$2,MAX(H$4:H193)+1,"")</f>
        <v/>
      </c>
      <c r="I194" s="34" t="str">
        <f>IF($M194=I$2,MAX(I$4:I193)+1,"")</f>
        <v/>
      </c>
      <c r="J194" s="34" t="str">
        <f>IF($M194=J$2,MAX(J$4:J193)+1,"")</f>
        <v/>
      </c>
      <c r="K194" s="34" t="str">
        <f>IF($M194=K$2,MAX(K$4:K193)+1,"")</f>
        <v/>
      </c>
      <c r="L194" s="35"/>
      <c r="M194" s="35"/>
      <c r="N194" s="42"/>
      <c r="O194" s="42"/>
      <c r="P194" s="42"/>
      <c r="Q194" s="42"/>
      <c r="R194" s="42"/>
      <c r="S194" s="42"/>
      <c r="T194" s="42"/>
      <c r="U194" s="37" t="str">
        <f>IF(N194="","",(N194*5+O194*4+P194*2.5+Q194*1.5+R194*0.75+S194*0.325+T194*0.25)/100)</f>
        <v/>
      </c>
      <c r="V194" s="36"/>
      <c r="W194" s="38"/>
    </row>
    <row r="195">
      <c r="A195" s="29">
        <v>192</v>
      </c>
      <c r="B195" s="39">
        <f>IF(D195=D194,B194,IF(D195="夜班",B194+1,B194))</f>
        <v>43351</v>
      </c>
      <c r="C195" s="40">
        <f>C194</f>
        <v>0.041666666666666699</v>
      </c>
      <c r="D195" s="32" t="str">
        <f>IF(HOUR(G195)&lt;8,"夜班",IF(HOUR(G195)&lt;16,"白班",IF(HOUR(G195)&lt;24,"中班",0)))</f>
        <v>中班</v>
      </c>
      <c r="E195" s="30" t="str">
        <f>IF(F195=1,"甲",IF(F195=2,"乙",IF(F195=3,"丙",IF(F195=4,"丁",""))))</f>
        <v>丁</v>
      </c>
      <c r="F195" s="30">
        <f>SUMPRODUCT((考核汇总!$A$4:$A$1185=质量日常跟踪表!B195)*(考核汇总!$B$4:$B$1185=质量日常跟踪表!D195),考核汇总!$C$4:$C$1185)</f>
        <v>4</v>
      </c>
      <c r="G195" s="33">
        <f>G194+C194</f>
        <v>43351.958333332899</v>
      </c>
      <c r="H195" s="34" t="str">
        <f>IF($M195=H$2,MAX(H$4:H194)+1,"")</f>
        <v/>
      </c>
      <c r="I195" s="34" t="str">
        <f>IF($M195=I$2,MAX(I$4:I194)+1,"")</f>
        <v/>
      </c>
      <c r="J195" s="34" t="str">
        <f>IF($M195=J$2,MAX(J$4:J194)+1,"")</f>
        <v/>
      </c>
      <c r="K195" s="34" t="str">
        <f>IF($M195=K$2,MAX(K$4:K194)+1,"")</f>
        <v/>
      </c>
      <c r="L195" s="35"/>
      <c r="M195" s="35"/>
      <c r="N195" s="42"/>
      <c r="O195" s="42"/>
      <c r="P195" s="42"/>
      <c r="Q195" s="42"/>
      <c r="R195" s="42"/>
      <c r="S195" s="42"/>
      <c r="T195" s="42"/>
      <c r="U195" s="37" t="str">
        <f>IF(N195="","",(N195*5+O195*4+P195*2.5+Q195*1.5+R195*0.75+S195*0.325+T195*0.25)/100)</f>
        <v/>
      </c>
      <c r="V195" s="36"/>
      <c r="W195" s="38"/>
    </row>
    <row r="196">
      <c r="A196" s="29">
        <v>193</v>
      </c>
      <c r="B196" s="39">
        <f>IF(D196=D195,B195,IF(D196="夜班",B195+1,B195))</f>
        <v>43352</v>
      </c>
      <c r="C196" s="40">
        <f>C195</f>
        <v>0.041666666666666699</v>
      </c>
      <c r="D196" s="32" t="str">
        <f>IF(HOUR(G196)&lt;8,"夜班",IF(HOUR(G196)&lt;16,"白班",IF(HOUR(G196)&lt;24,"中班",0)))</f>
        <v>夜班</v>
      </c>
      <c r="E196" s="30" t="str">
        <f>IF(F196=1,"甲",IF(F196=2,"乙",IF(F196=3,"丙",IF(F196=4,"丁",""))))</f>
        <v>乙</v>
      </c>
      <c r="F196" s="30">
        <f>SUMPRODUCT((考核汇总!$A$4:$A$1185=质量日常跟踪表!B196)*(考核汇总!$B$4:$B$1185=质量日常跟踪表!D196),考核汇总!$C$4:$C$1185)</f>
        <v>2</v>
      </c>
      <c r="G196" s="33">
        <f>G195+C195</f>
        <v>43351.999999999498</v>
      </c>
      <c r="H196" s="34">
        <f>IF($M196=H$2,MAX(H$4:H195)+1,"")</f>
        <v>14</v>
      </c>
      <c r="I196" s="34" t="str">
        <f>IF($M196=I$2,MAX(I$4:I195)+1,"")</f>
        <v/>
      </c>
      <c r="J196" s="34" t="str">
        <f>IF($M196=J$2,MAX(J$4:J195)+1,"")</f>
        <v/>
      </c>
      <c r="K196" s="34" t="str">
        <f>IF($M196=K$2,MAX(K$4:K195)+1,"")</f>
        <v/>
      </c>
      <c r="L196" s="35">
        <v>0.35416666666666702</v>
      </c>
      <c r="M196" s="35" t="s">
        <v>8</v>
      </c>
      <c r="N196" s="42">
        <v>8.2599999999999998</v>
      </c>
      <c r="O196" s="42">
        <v>17.690000000000001</v>
      </c>
      <c r="P196" s="42">
        <v>2.2200000000000002</v>
      </c>
      <c r="Q196" s="42">
        <v>20.129999999999999</v>
      </c>
      <c r="R196" s="42">
        <v>13.56</v>
      </c>
      <c r="S196" s="42">
        <v>20.77</v>
      </c>
      <c r="T196" s="42">
        <v>17.370000000000001</v>
      </c>
      <c r="U196" s="37">
        <f>IF(N196="","",(N196*5+O196*4+P196*2.5+Q196*1.5+R196*0.75+S196*0.325+T196*0.25)/100)</f>
        <v>1.6906775000000001</v>
      </c>
      <c r="V196" s="36">
        <v>5.5999999999999996</v>
      </c>
      <c r="W196" s="38" t="s">
        <v>39</v>
      </c>
    </row>
    <row r="197">
      <c r="A197" s="29">
        <v>194</v>
      </c>
      <c r="B197" s="39">
        <f>IF(D197=D196,B196,IF(D197="夜班",B196+1,B196))</f>
        <v>43352</v>
      </c>
      <c r="C197" s="40">
        <f>C196</f>
        <v>0.041666666666666699</v>
      </c>
      <c r="D197" s="32" t="str">
        <f>IF(HOUR(G197)&lt;8,"夜班",IF(HOUR(G197)&lt;16,"白班",IF(HOUR(G197)&lt;24,"中班",0)))</f>
        <v>夜班</v>
      </c>
      <c r="E197" s="30" t="str">
        <f>IF(F197=1,"甲",IF(F197=2,"乙",IF(F197=3,"丙",IF(F197=4,"丁",""))))</f>
        <v>乙</v>
      </c>
      <c r="F197" s="30">
        <f>SUMPRODUCT((考核汇总!$A$4:$A$1185=质量日常跟踪表!B197)*(考核汇总!$B$4:$B$1185=质量日常跟踪表!D197),考核汇总!$C$4:$C$1185)</f>
        <v>2</v>
      </c>
      <c r="G197" s="33">
        <f>G196+C196</f>
        <v>43352.041666666199</v>
      </c>
      <c r="H197" s="34" t="str">
        <f>IF($M197=H$2,MAX(H$4:H196)+1,"")</f>
        <v/>
      </c>
      <c r="I197" s="34">
        <f>IF($M197=I$2,MAX(I$4:I196)+1,"")</f>
        <v>14</v>
      </c>
      <c r="J197" s="34" t="str">
        <f>IF($M197=J$2,MAX(J$4:J196)+1,"")</f>
        <v/>
      </c>
      <c r="K197" s="34" t="str">
        <f>IF($M197=K$2,MAX(K$4:K196)+1,"")</f>
        <v/>
      </c>
      <c r="L197" s="35">
        <v>0.35416666666666702</v>
      </c>
      <c r="M197" s="35" t="s">
        <v>9</v>
      </c>
      <c r="N197" s="42">
        <v>6.9699999999999998</v>
      </c>
      <c r="O197" s="42">
        <v>17.899999999999999</v>
      </c>
      <c r="P197" s="42">
        <v>2.29</v>
      </c>
      <c r="Q197" s="42">
        <v>19.350000000000001</v>
      </c>
      <c r="R197" s="42">
        <v>14.15</v>
      </c>
      <c r="S197" s="42">
        <v>20.399999999999999</v>
      </c>
      <c r="T197" s="42">
        <v>18.940000000000001</v>
      </c>
      <c r="U197" s="37">
        <f>IF(N197="","",(N197*5+O197*4+P197*2.5+Q197*1.5+R197*0.75+S197*0.325+T197*0.25)/100)</f>
        <v>1.631775</v>
      </c>
      <c r="V197" s="36">
        <v>3.8999999999999999</v>
      </c>
      <c r="W197" s="38"/>
    </row>
    <row r="198">
      <c r="A198" s="29">
        <v>195</v>
      </c>
      <c r="B198" s="39">
        <f>IF(D198=D197,B197,IF(D198="夜班",B197+1,B197))</f>
        <v>43352</v>
      </c>
      <c r="C198" s="40">
        <f>C197</f>
        <v>0.041666666666666699</v>
      </c>
      <c r="D198" s="32" t="str">
        <f>IF(HOUR(G198)&lt;8,"夜班",IF(HOUR(G198)&lt;16,"白班",IF(HOUR(G198)&lt;24,"中班",0)))</f>
        <v>夜班</v>
      </c>
      <c r="E198" s="30" t="str">
        <f>IF(F198=1,"甲",IF(F198=2,"乙",IF(F198=3,"丙",IF(F198=4,"丁",""))))</f>
        <v>乙</v>
      </c>
      <c r="F198" s="30">
        <f>SUMPRODUCT((考核汇总!$A$4:$A$1185=质量日常跟踪表!B198)*(考核汇总!$B$4:$B$1185=质量日常跟踪表!D198),考核汇总!$C$4:$C$1185)</f>
        <v>2</v>
      </c>
      <c r="G198" s="33">
        <f>G197+C197</f>
        <v>43352.083333332899</v>
      </c>
      <c r="H198" s="34" t="str">
        <f>IF($M198=H$2,MAX(H$4:H197)+1,"")</f>
        <v/>
      </c>
      <c r="I198" s="34" t="str">
        <f>IF($M198=I$2,MAX(I$4:I197)+1,"")</f>
        <v/>
      </c>
      <c r="J198" s="34" t="str">
        <f>IF($M198=J$2,MAX(J$4:J197)+1,"")</f>
        <v/>
      </c>
      <c r="K198" s="34" t="str">
        <f>IF($M198=K$2,MAX(K$4:K197)+1,"")</f>
        <v/>
      </c>
      <c r="L198" s="35"/>
      <c r="M198" s="35"/>
      <c r="N198" s="42"/>
      <c r="O198" s="42"/>
      <c r="P198" s="42"/>
      <c r="Q198" s="42"/>
      <c r="R198" s="42"/>
      <c r="S198" s="42"/>
      <c r="T198" s="42"/>
      <c r="U198" s="37" t="str">
        <f>IF(N198="","",(N198*5+O198*4+P198*2.5+Q198*1.5+R198*0.75+S198*0.325+T198*0.25)/100)</f>
        <v/>
      </c>
      <c r="V198" s="36"/>
      <c r="W198" s="38"/>
    </row>
    <row r="199">
      <c r="A199" s="29">
        <v>196</v>
      </c>
      <c r="B199" s="39">
        <f>IF(D199=D198,B198,IF(D199="夜班",B198+1,B198))</f>
        <v>43352</v>
      </c>
      <c r="C199" s="40">
        <f>C198</f>
        <v>0.041666666666666699</v>
      </c>
      <c r="D199" s="32" t="str">
        <f>IF(HOUR(G199)&lt;8,"夜班",IF(HOUR(G199)&lt;16,"白班",IF(HOUR(G199)&lt;24,"中班",0)))</f>
        <v>夜班</v>
      </c>
      <c r="E199" s="30" t="str">
        <f>IF(F199=1,"甲",IF(F199=2,"乙",IF(F199=3,"丙",IF(F199=4,"丁",""))))</f>
        <v>乙</v>
      </c>
      <c r="F199" s="30">
        <f>SUMPRODUCT((考核汇总!$A$4:$A$1185=质量日常跟踪表!B199)*(考核汇总!$B$4:$B$1185=质量日常跟踪表!D199),考核汇总!$C$4:$C$1185)</f>
        <v>2</v>
      </c>
      <c r="G199" s="33">
        <f>G198+C198</f>
        <v>43352.124999999498</v>
      </c>
      <c r="H199" s="34" t="str">
        <f>IF($M199=H$2,MAX(H$4:H198)+1,"")</f>
        <v/>
      </c>
      <c r="I199" s="34" t="str">
        <f>IF($M199=I$2,MAX(I$4:I198)+1,"")</f>
        <v/>
      </c>
      <c r="J199" s="34" t="str">
        <f>IF($M199=J$2,MAX(J$4:J198)+1,"")</f>
        <v/>
      </c>
      <c r="K199" s="34" t="str">
        <f>IF($M199=K$2,MAX(K$4:K198)+1,"")</f>
        <v/>
      </c>
      <c r="L199" s="35"/>
      <c r="M199" s="35"/>
      <c r="N199" s="42"/>
      <c r="O199" s="42"/>
      <c r="P199" s="42"/>
      <c r="Q199" s="42"/>
      <c r="R199" s="42"/>
      <c r="S199" s="42"/>
      <c r="T199" s="42"/>
      <c r="U199" s="37" t="str">
        <f>IF(N199="","",(N199*5+O199*4+P199*2.5+Q199*1.5+R199*0.75+S199*0.325+T199*0.25)/100)</f>
        <v/>
      </c>
      <c r="V199" s="36"/>
      <c r="W199" s="38"/>
    </row>
    <row r="200">
      <c r="A200" s="29">
        <v>197</v>
      </c>
      <c r="B200" s="39">
        <f>IF(D200=D199,B199,IF(D200="夜班",B199+1,B199))</f>
        <v>43352</v>
      </c>
      <c r="C200" s="40">
        <f>C199</f>
        <v>0.041666666666666699</v>
      </c>
      <c r="D200" s="32" t="str">
        <f>IF(HOUR(G200)&lt;8,"夜班",IF(HOUR(G200)&lt;16,"白班",IF(HOUR(G200)&lt;24,"中班",0)))</f>
        <v>夜班</v>
      </c>
      <c r="E200" s="30" t="str">
        <f>IF(F200=1,"甲",IF(F200=2,"乙",IF(F200=3,"丙",IF(F200=4,"丁",""))))</f>
        <v>乙</v>
      </c>
      <c r="F200" s="30">
        <f>SUMPRODUCT((考核汇总!$A$4:$A$1185=质量日常跟踪表!B200)*(考核汇总!$B$4:$B$1185=质量日常跟踪表!D200),考核汇总!$C$4:$C$1185)</f>
        <v>2</v>
      </c>
      <c r="G200" s="33">
        <f>G199+C199</f>
        <v>43352.166666666199</v>
      </c>
      <c r="H200" s="34" t="str">
        <f>IF($M200=H$2,MAX(H$4:H199)+1,"")</f>
        <v/>
      </c>
      <c r="I200" s="34" t="str">
        <f>IF($M200=I$2,MAX(I$4:I199)+1,"")</f>
        <v/>
      </c>
      <c r="J200" s="34" t="str">
        <f>IF($M200=J$2,MAX(J$4:J199)+1,"")</f>
        <v/>
      </c>
      <c r="K200" s="34" t="str">
        <f>IF($M200=K$2,MAX(K$4:K199)+1,"")</f>
        <v/>
      </c>
      <c r="L200" s="35"/>
      <c r="M200" s="35"/>
      <c r="N200" s="42"/>
      <c r="O200" s="42"/>
      <c r="P200" s="42"/>
      <c r="Q200" s="42"/>
      <c r="R200" s="42"/>
      <c r="S200" s="42"/>
      <c r="T200" s="42"/>
      <c r="U200" s="37" t="str">
        <f>IF(N200="","",(N200*5+O200*4+P200*2.5+Q200*1.5+R200*0.75+S200*0.325+T200*0.25)/100)</f>
        <v/>
      </c>
      <c r="V200" s="36"/>
      <c r="W200" s="38"/>
    </row>
    <row r="201">
      <c r="A201" s="29">
        <v>198</v>
      </c>
      <c r="B201" s="39">
        <f>IF(D201=D200,B200,IF(D201="夜班",B200+1,B200))</f>
        <v>43352</v>
      </c>
      <c r="C201" s="40">
        <f>C200</f>
        <v>0.041666666666666699</v>
      </c>
      <c r="D201" s="32" t="str">
        <f>IF(HOUR(G201)&lt;8,"夜班",IF(HOUR(G201)&lt;16,"白班",IF(HOUR(G201)&lt;24,"中班",0)))</f>
        <v>夜班</v>
      </c>
      <c r="E201" s="30" t="str">
        <f>IF(F201=1,"甲",IF(F201=2,"乙",IF(F201=3,"丙",IF(F201=4,"丁",""))))</f>
        <v>乙</v>
      </c>
      <c r="F201" s="30">
        <f>SUMPRODUCT((考核汇总!$A$4:$A$1185=质量日常跟踪表!B201)*(考核汇总!$B$4:$B$1185=质量日常跟踪表!D201),考核汇总!$C$4:$C$1185)</f>
        <v>2</v>
      </c>
      <c r="G201" s="33">
        <f>G200+C200</f>
        <v>43352.208333332899</v>
      </c>
      <c r="H201" s="34" t="str">
        <f>IF($M201=H$2,MAX(H$4:H200)+1,"")</f>
        <v/>
      </c>
      <c r="I201" s="34" t="str">
        <f>IF($M201=I$2,MAX(I$4:I200)+1,"")</f>
        <v/>
      </c>
      <c r="J201" s="34" t="str">
        <f>IF($M201=J$2,MAX(J$4:J200)+1,"")</f>
        <v/>
      </c>
      <c r="K201" s="34" t="str">
        <f>IF($M201=K$2,MAX(K$4:K200)+1,"")</f>
        <v/>
      </c>
      <c r="L201" s="35"/>
      <c r="M201" s="35"/>
      <c r="N201" s="42"/>
      <c r="O201" s="42"/>
      <c r="P201" s="42"/>
      <c r="Q201" s="42"/>
      <c r="R201" s="42"/>
      <c r="S201" s="42"/>
      <c r="T201" s="42"/>
      <c r="U201" s="37" t="str">
        <f>IF(N201="","",(N201*5+O201*4+P201*2.5+Q201*1.5+R201*0.75+S201*0.325+T201*0.25)/100)</f>
        <v/>
      </c>
      <c r="V201" s="36"/>
      <c r="W201" s="38"/>
    </row>
    <row r="202">
      <c r="A202" s="29">
        <v>199</v>
      </c>
      <c r="B202" s="39">
        <f>IF(D202=D201,B201,IF(D202="夜班",B201+1,B201))</f>
        <v>43352</v>
      </c>
      <c r="C202" s="40">
        <f>C201</f>
        <v>0.041666666666666699</v>
      </c>
      <c r="D202" s="32" t="str">
        <f>IF(HOUR(G202)&lt;8,"夜班",IF(HOUR(G202)&lt;16,"白班",IF(HOUR(G202)&lt;24,"中班",0)))</f>
        <v>夜班</v>
      </c>
      <c r="E202" s="30" t="str">
        <f>IF(F202=1,"甲",IF(F202=2,"乙",IF(F202=3,"丙",IF(F202=4,"丁",""))))</f>
        <v>乙</v>
      </c>
      <c r="F202" s="30">
        <f>SUMPRODUCT((考核汇总!$A$4:$A$1185=质量日常跟踪表!B202)*(考核汇总!$B$4:$B$1185=质量日常跟踪表!D202),考核汇总!$C$4:$C$1185)</f>
        <v>2</v>
      </c>
      <c r="G202" s="33">
        <f>G201+C201</f>
        <v>43352.249999999498</v>
      </c>
      <c r="H202" s="34" t="str">
        <f>IF($M202=H$2,MAX(H$4:H201)+1,"")</f>
        <v/>
      </c>
      <c r="I202" s="34" t="str">
        <f>IF($M202=I$2,MAX(I$4:I201)+1,"")</f>
        <v/>
      </c>
      <c r="J202" s="34" t="str">
        <f>IF($M202=J$2,MAX(J$4:J201)+1,"")</f>
        <v/>
      </c>
      <c r="K202" s="34" t="str">
        <f>IF($M202=K$2,MAX(K$4:K201)+1,"")</f>
        <v/>
      </c>
      <c r="L202" s="35"/>
      <c r="M202" s="35"/>
      <c r="N202" s="42"/>
      <c r="O202" s="42"/>
      <c r="P202" s="42"/>
      <c r="Q202" s="42"/>
      <c r="R202" s="42"/>
      <c r="S202" s="42"/>
      <c r="T202" s="42"/>
      <c r="U202" s="37" t="str">
        <f>IF(N202="","",(N202*5+O202*4+P202*2.5+Q202*1.5+R202*0.75+S202*0.325+T202*0.25)/100)</f>
        <v/>
      </c>
      <c r="V202" s="36"/>
      <c r="W202" s="38"/>
    </row>
    <row r="203">
      <c r="A203" s="29">
        <v>200</v>
      </c>
      <c r="B203" s="39">
        <f>IF(D203=D202,B202,IF(D203="夜班",B202+1,B202))</f>
        <v>43352</v>
      </c>
      <c r="C203" s="40">
        <f>C202</f>
        <v>0.041666666666666699</v>
      </c>
      <c r="D203" s="32" t="str">
        <f>IF(HOUR(G203)&lt;8,"夜班",IF(HOUR(G203)&lt;16,"白班",IF(HOUR(G203)&lt;24,"中班",0)))</f>
        <v>夜班</v>
      </c>
      <c r="E203" s="30" t="str">
        <f>IF(F203=1,"甲",IF(F203=2,"乙",IF(F203=3,"丙",IF(F203=4,"丁",""))))</f>
        <v>乙</v>
      </c>
      <c r="F203" s="30">
        <f>SUMPRODUCT((考核汇总!$A$4:$A$1185=质量日常跟踪表!B203)*(考核汇总!$B$4:$B$1185=质量日常跟踪表!D203),考核汇总!$C$4:$C$1185)</f>
        <v>2</v>
      </c>
      <c r="G203" s="33">
        <f>G202+C202</f>
        <v>43352.291666666199</v>
      </c>
      <c r="H203" s="34" t="str">
        <f>IF($M203=H$2,MAX(H$4:H202)+1,"")</f>
        <v/>
      </c>
      <c r="I203" s="34" t="str">
        <f>IF($M203=I$2,MAX(I$4:I202)+1,"")</f>
        <v/>
      </c>
      <c r="J203" s="34" t="str">
        <f>IF($M203=J$2,MAX(J$4:J202)+1,"")</f>
        <v/>
      </c>
      <c r="K203" s="34" t="str">
        <f>IF($M203=K$2,MAX(K$4:K202)+1,"")</f>
        <v/>
      </c>
      <c r="L203" s="35"/>
      <c r="M203" s="35"/>
      <c r="N203" s="42"/>
      <c r="O203" s="42"/>
      <c r="P203" s="42"/>
      <c r="Q203" s="42"/>
      <c r="R203" s="42"/>
      <c r="S203" s="42"/>
      <c r="T203" s="42"/>
      <c r="U203" s="37" t="str">
        <f>IF(N203="","",(N203*5+O203*4+P203*2.5+Q203*1.5+R203*0.75+S203*0.325+T203*0.25)/100)</f>
        <v/>
      </c>
      <c r="V203" s="36"/>
      <c r="W203" s="38"/>
    </row>
    <row r="204">
      <c r="A204" s="29">
        <v>201</v>
      </c>
      <c r="B204" s="39">
        <f>IF(D204=D203,B203,IF(D204="夜班",B203+1,B203))</f>
        <v>43352</v>
      </c>
      <c r="C204" s="40">
        <f>C203</f>
        <v>0.041666666666666699</v>
      </c>
      <c r="D204" s="32" t="str">
        <f>IF(HOUR(G204)&lt;8,"夜班",IF(HOUR(G204)&lt;16,"白班",IF(HOUR(G204)&lt;24,"中班",0)))</f>
        <v>白班</v>
      </c>
      <c r="E204" s="30" t="str">
        <f>IF(F204=1,"甲",IF(F204=2,"乙",IF(F204=3,"丙",IF(F204=4,"丁",""))))</f>
        <v>丙</v>
      </c>
      <c r="F204" s="30">
        <f>SUMPRODUCT((考核汇总!$A$4:$A$1185=质量日常跟踪表!B204)*(考核汇总!$B$4:$B$1185=质量日常跟踪表!D204),考核汇总!$C$4:$C$1185)</f>
        <v>3</v>
      </c>
      <c r="G204" s="33">
        <f>G203+C203</f>
        <v>43352.333333332797</v>
      </c>
      <c r="H204" s="34" t="str">
        <f>IF($M204=H$2,MAX(H$4:H203)+1,"")</f>
        <v/>
      </c>
      <c r="I204" s="34" t="str">
        <f>IF($M204=I$2,MAX(I$4:I203)+1,"")</f>
        <v/>
      </c>
      <c r="J204" s="34" t="str">
        <f>IF($M204=J$2,MAX(J$4:J203)+1,"")</f>
        <v/>
      </c>
      <c r="K204" s="34" t="str">
        <f>IF($M204=K$2,MAX(K$4:K203)+1,"")</f>
        <v/>
      </c>
      <c r="L204" s="35"/>
      <c r="M204" s="35"/>
      <c r="N204" s="42"/>
      <c r="O204" s="42"/>
      <c r="P204" s="42"/>
      <c r="Q204" s="42"/>
      <c r="R204" s="42"/>
      <c r="S204" s="42"/>
      <c r="T204" s="42"/>
      <c r="U204" s="37" t="str">
        <f>IF(N204="","",(N204*5+O204*4+P204*2.5+Q204*1.5+R204*0.75+S204*0.325+T204*0.25)/100)</f>
        <v/>
      </c>
      <c r="V204" s="36"/>
      <c r="W204" s="38"/>
    </row>
    <row r="205">
      <c r="A205" s="29">
        <v>202</v>
      </c>
      <c r="B205" s="39">
        <f>IF(D205=D204,B204,IF(D205="夜班",B204+1,B204))</f>
        <v>43352</v>
      </c>
      <c r="C205" s="40">
        <f>C204</f>
        <v>0.041666666666666699</v>
      </c>
      <c r="D205" s="32" t="str">
        <f>IF(HOUR(G205)&lt;8,"夜班",IF(HOUR(G205)&lt;16,"白班",IF(HOUR(G205)&lt;24,"中班",0)))</f>
        <v>白班</v>
      </c>
      <c r="E205" s="30" t="str">
        <f>IF(F205=1,"甲",IF(F205=2,"乙",IF(F205=3,"丙",IF(F205=4,"丁",""))))</f>
        <v>丙</v>
      </c>
      <c r="F205" s="30">
        <f>SUMPRODUCT((考核汇总!$A$4:$A$1185=质量日常跟踪表!B205)*(考核汇总!$B$4:$B$1185=质量日常跟踪表!D205),考核汇总!$C$4:$C$1185)</f>
        <v>3</v>
      </c>
      <c r="G205" s="33">
        <f>G204+C204</f>
        <v>43352.374999999498</v>
      </c>
      <c r="H205" s="34" t="str">
        <f>IF($M205=H$2,MAX(H$4:H204)+1,"")</f>
        <v/>
      </c>
      <c r="I205" s="34" t="str">
        <f>IF($M205=I$2,MAX(I$4:I204)+1,"")</f>
        <v/>
      </c>
      <c r="J205" s="34" t="str">
        <f>IF($M205=J$2,MAX(J$4:J204)+1,"")</f>
        <v/>
      </c>
      <c r="K205" s="34" t="str">
        <f>IF($M205=K$2,MAX(K$4:K204)+1,"")</f>
        <v/>
      </c>
      <c r="L205" s="35"/>
      <c r="M205" s="35"/>
      <c r="N205" s="42"/>
      <c r="O205" s="42"/>
      <c r="P205" s="42"/>
      <c r="Q205" s="42"/>
      <c r="R205" s="42"/>
      <c r="S205" s="42"/>
      <c r="T205" s="42"/>
      <c r="U205" s="37" t="str">
        <f>IF(N205="","",(N205*5+O205*4+P205*2.5+Q205*1.5+R205*0.75+S205*0.325+T205*0.25)/100)</f>
        <v/>
      </c>
      <c r="V205" s="36"/>
      <c r="W205" s="38"/>
    </row>
    <row r="206">
      <c r="A206" s="29">
        <v>203</v>
      </c>
      <c r="B206" s="39">
        <f>IF(D206=D205,B205,IF(D206="夜班",B205+1,B205))</f>
        <v>43352</v>
      </c>
      <c r="C206" s="40">
        <f>C205</f>
        <v>0.041666666666666699</v>
      </c>
      <c r="D206" s="32" t="str">
        <f>IF(HOUR(G206)&lt;8,"夜班",IF(HOUR(G206)&lt;16,"白班",IF(HOUR(G206)&lt;24,"中班",0)))</f>
        <v>白班</v>
      </c>
      <c r="E206" s="30" t="str">
        <f>IF(F206=1,"甲",IF(F206=2,"乙",IF(F206=3,"丙",IF(F206=4,"丁",""))))</f>
        <v>丙</v>
      </c>
      <c r="F206" s="30">
        <f>SUMPRODUCT((考核汇总!$A$4:$A$1185=质量日常跟踪表!B206)*(考核汇总!$B$4:$B$1185=质量日常跟踪表!D206),考核汇总!$C$4:$C$1185)</f>
        <v>3</v>
      </c>
      <c r="G206" s="33">
        <f>G205+C205</f>
        <v>43352.416666666199</v>
      </c>
      <c r="H206" s="34" t="str">
        <f>IF($M206=H$2,MAX(H$4:H205)+1,"")</f>
        <v/>
      </c>
      <c r="I206" s="34" t="str">
        <f>IF($M206=I$2,MAX(I$4:I205)+1,"")</f>
        <v/>
      </c>
      <c r="J206" s="34" t="str">
        <f>IF($M206=J$2,MAX(J$4:J205)+1,"")</f>
        <v/>
      </c>
      <c r="K206" s="34" t="str">
        <f>IF($M206=K$2,MAX(K$4:K205)+1,"")</f>
        <v/>
      </c>
      <c r="L206" s="35"/>
      <c r="M206" s="35"/>
      <c r="N206" s="42"/>
      <c r="O206" s="42"/>
      <c r="P206" s="42"/>
      <c r="Q206" s="42"/>
      <c r="R206" s="42"/>
      <c r="S206" s="42"/>
      <c r="T206" s="42"/>
      <c r="U206" s="37" t="str">
        <f>IF(N206="","",(N206*5+O206*4+P206*2.5+Q206*1.5+R206*0.75+S206*0.325+T206*0.25)/100)</f>
        <v/>
      </c>
      <c r="V206" s="36"/>
      <c r="W206" s="38"/>
    </row>
    <row r="207">
      <c r="A207" s="29">
        <v>204</v>
      </c>
      <c r="B207" s="39">
        <f>IF(D207=D206,B206,IF(D207="夜班",B206+1,B206))</f>
        <v>43352</v>
      </c>
      <c r="C207" s="40">
        <f>C206</f>
        <v>0.041666666666666699</v>
      </c>
      <c r="D207" s="32" t="str">
        <f>IF(HOUR(G207)&lt;8,"夜班",IF(HOUR(G207)&lt;16,"白班",IF(HOUR(G207)&lt;24,"中班",0)))</f>
        <v>白班</v>
      </c>
      <c r="E207" s="30" t="str">
        <f>IF(F207=1,"甲",IF(F207=2,"乙",IF(F207=3,"丙",IF(F207=4,"丁",""))))</f>
        <v>丙</v>
      </c>
      <c r="F207" s="30">
        <f>SUMPRODUCT((考核汇总!$A$4:$A$1185=质量日常跟踪表!B207)*(考核汇总!$B$4:$B$1185=质量日常跟踪表!D207),考核汇总!$C$4:$C$1185)</f>
        <v>3</v>
      </c>
      <c r="G207" s="33">
        <f>G206+C206</f>
        <v>43352.458333332797</v>
      </c>
      <c r="H207" s="34" t="str">
        <f>IF($M207=H$2,MAX(H$4:H206)+1,"")</f>
        <v/>
      </c>
      <c r="I207" s="34" t="str">
        <f>IF($M207=I$2,MAX(I$4:I206)+1,"")</f>
        <v/>
      </c>
      <c r="J207" s="34" t="str">
        <f>IF($M207=J$2,MAX(J$4:J206)+1,"")</f>
        <v/>
      </c>
      <c r="K207" s="34" t="str">
        <f>IF($M207=K$2,MAX(K$4:K206)+1,"")</f>
        <v/>
      </c>
      <c r="L207" s="35"/>
      <c r="M207" s="35"/>
      <c r="N207" s="42"/>
      <c r="O207" s="42"/>
      <c r="P207" s="42"/>
      <c r="Q207" s="42"/>
      <c r="R207" s="42"/>
      <c r="S207" s="42"/>
      <c r="T207" s="42"/>
      <c r="U207" s="37" t="str">
        <f>IF(N207="","",(N207*5+O207*4+P207*2.5+Q207*1.5+R207*0.75+S207*0.325+T207*0.25)/100)</f>
        <v/>
      </c>
      <c r="V207" s="36"/>
      <c r="W207" s="38"/>
    </row>
    <row r="208">
      <c r="A208" s="29">
        <v>205</v>
      </c>
      <c r="B208" s="39">
        <f>IF(D208=D207,B207,IF(D208="夜班",B207+1,B207))</f>
        <v>43352</v>
      </c>
      <c r="C208" s="40">
        <f>C207</f>
        <v>0.041666666666666699</v>
      </c>
      <c r="D208" s="32" t="str">
        <f>IF(HOUR(G208)&lt;8,"夜班",IF(HOUR(G208)&lt;16,"白班",IF(HOUR(G208)&lt;24,"中班",0)))</f>
        <v>白班</v>
      </c>
      <c r="E208" s="30" t="str">
        <f>IF(F208=1,"甲",IF(F208=2,"乙",IF(F208=3,"丙",IF(F208=4,"丁",""))))</f>
        <v>丙</v>
      </c>
      <c r="F208" s="30">
        <f>SUMPRODUCT((考核汇总!$A$4:$A$1185=质量日常跟踪表!B208)*(考核汇总!$B$4:$B$1185=质量日常跟踪表!D208),考核汇总!$C$4:$C$1185)</f>
        <v>3</v>
      </c>
      <c r="G208" s="33">
        <f>G207+C207</f>
        <v>43352.499999999498</v>
      </c>
      <c r="H208" s="34" t="str">
        <f>IF($M208=H$2,MAX(H$4:H207)+1,"")</f>
        <v/>
      </c>
      <c r="I208" s="34" t="str">
        <f>IF($M208=I$2,MAX(I$4:I207)+1,"")</f>
        <v/>
      </c>
      <c r="J208" s="34" t="str">
        <f>IF($M208=J$2,MAX(J$4:J207)+1,"")</f>
        <v/>
      </c>
      <c r="K208" s="34" t="str">
        <f>IF($M208=K$2,MAX(K$4:K207)+1,"")</f>
        <v/>
      </c>
      <c r="L208" s="35"/>
      <c r="M208" s="35"/>
      <c r="N208" s="42"/>
      <c r="O208" s="42"/>
      <c r="P208" s="42"/>
      <c r="Q208" s="42"/>
      <c r="R208" s="42"/>
      <c r="S208" s="42"/>
      <c r="T208" s="42"/>
      <c r="U208" s="37" t="str">
        <f>IF(N208="","",(N208*5+O208*4+P208*2.5+Q208*1.5+R208*0.75+S208*0.325+T208*0.25)/100)</f>
        <v/>
      </c>
      <c r="V208" s="36"/>
      <c r="W208" s="38"/>
    </row>
    <row r="209">
      <c r="A209" s="29">
        <v>206</v>
      </c>
      <c r="B209" s="39">
        <f>IF(D209=D208,B208,IF(D209="夜班",B208+1,B208))</f>
        <v>43352</v>
      </c>
      <c r="C209" s="40">
        <f>C208</f>
        <v>0.041666666666666699</v>
      </c>
      <c r="D209" s="32" t="str">
        <f>IF(HOUR(G209)&lt;8,"夜班",IF(HOUR(G209)&lt;16,"白班",IF(HOUR(G209)&lt;24,"中班",0)))</f>
        <v>白班</v>
      </c>
      <c r="E209" s="30" t="str">
        <f>IF(F209=1,"甲",IF(F209=2,"乙",IF(F209=3,"丙",IF(F209=4,"丁",""))))</f>
        <v>丙</v>
      </c>
      <c r="F209" s="30">
        <f>SUMPRODUCT((考核汇总!$A$4:$A$1185=质量日常跟踪表!B209)*(考核汇总!$B$4:$B$1185=质量日常跟踪表!D209),考核汇总!$C$4:$C$1185)</f>
        <v>3</v>
      </c>
      <c r="G209" s="33">
        <f>G208+C208</f>
        <v>43352.541666666199</v>
      </c>
      <c r="H209" s="34" t="str">
        <f>IF($M209=H$2,MAX(H$4:H208)+1,"")</f>
        <v/>
      </c>
      <c r="I209" s="34" t="str">
        <f>IF($M209=I$2,MAX(I$4:I208)+1,"")</f>
        <v/>
      </c>
      <c r="J209" s="34" t="str">
        <f>IF($M209=J$2,MAX(J$4:J208)+1,"")</f>
        <v/>
      </c>
      <c r="K209" s="34" t="str">
        <f>IF($M209=K$2,MAX(K$4:K208)+1,"")</f>
        <v/>
      </c>
      <c r="L209" s="35"/>
      <c r="M209" s="35"/>
      <c r="N209" s="42"/>
      <c r="O209" s="42"/>
      <c r="P209" s="42"/>
      <c r="Q209" s="42"/>
      <c r="R209" s="42"/>
      <c r="S209" s="42"/>
      <c r="T209" s="42"/>
      <c r="U209" s="37" t="str">
        <f>IF(N209="","",(N209*5+O209*4+P209*2.5+Q209*1.5+R209*0.75+S209*0.325+T209*0.25)/100)</f>
        <v/>
      </c>
      <c r="V209" s="36"/>
      <c r="W209" s="38"/>
    </row>
    <row r="210">
      <c r="A210" s="29">
        <v>207</v>
      </c>
      <c r="B210" s="39">
        <f>IF(D210=D209,B209,IF(D210="夜班",B209+1,B209))</f>
        <v>43352</v>
      </c>
      <c r="C210" s="40">
        <f>C209</f>
        <v>0.041666666666666699</v>
      </c>
      <c r="D210" s="32" t="str">
        <f>IF(HOUR(G210)&lt;8,"夜班",IF(HOUR(G210)&lt;16,"白班",IF(HOUR(G210)&lt;24,"中班",0)))</f>
        <v>白班</v>
      </c>
      <c r="E210" s="30" t="str">
        <f>IF(F210=1,"甲",IF(F210=2,"乙",IF(F210=3,"丙",IF(F210=4,"丁",""))))</f>
        <v>丙</v>
      </c>
      <c r="F210" s="30">
        <f>SUMPRODUCT((考核汇总!$A$4:$A$1185=质量日常跟踪表!B210)*(考核汇总!$B$4:$B$1185=质量日常跟踪表!D210),考核汇总!$C$4:$C$1185)</f>
        <v>3</v>
      </c>
      <c r="G210" s="33">
        <f>G209+C209</f>
        <v>43352.583333332797</v>
      </c>
      <c r="H210" s="34" t="str">
        <f>IF($M210=H$2,MAX(H$4:H209)+1,"")</f>
        <v/>
      </c>
      <c r="I210" s="34" t="str">
        <f>IF($M210=I$2,MAX(I$4:I209)+1,"")</f>
        <v/>
      </c>
      <c r="J210" s="34" t="str">
        <f>IF($M210=J$2,MAX(J$4:J209)+1,"")</f>
        <v/>
      </c>
      <c r="K210" s="34" t="str">
        <f>IF($M210=K$2,MAX(K$4:K209)+1,"")</f>
        <v/>
      </c>
      <c r="L210" s="35"/>
      <c r="M210" s="35"/>
      <c r="N210" s="42"/>
      <c r="O210" s="42"/>
      <c r="P210" s="42"/>
      <c r="Q210" s="42"/>
      <c r="R210" s="42"/>
      <c r="S210" s="42"/>
      <c r="T210" s="42"/>
      <c r="U210" s="37" t="str">
        <f>IF(N210="","",(N210*5+O210*4+P210*2.5+Q210*1.5+R210*0.75+S210*0.325+T210*0.25)/100)</f>
        <v/>
      </c>
      <c r="V210" s="36"/>
      <c r="W210" s="38"/>
    </row>
    <row r="211">
      <c r="A211" s="29">
        <v>208</v>
      </c>
      <c r="B211" s="39">
        <f>IF(D211=D210,B210,IF(D211="夜班",B210+1,B210))</f>
        <v>43352</v>
      </c>
      <c r="C211" s="40">
        <f>C210</f>
        <v>0.041666666666666699</v>
      </c>
      <c r="D211" s="32" t="str">
        <f>IF(HOUR(G211)&lt;8,"夜班",IF(HOUR(G211)&lt;16,"白班",IF(HOUR(G211)&lt;24,"中班",0)))</f>
        <v>白班</v>
      </c>
      <c r="E211" s="30" t="str">
        <f>IF(F211=1,"甲",IF(F211=2,"乙",IF(F211=3,"丙",IF(F211=4,"丁",""))))</f>
        <v>丙</v>
      </c>
      <c r="F211" s="30">
        <f>SUMPRODUCT((考核汇总!$A$4:$A$1185=质量日常跟踪表!B211)*(考核汇总!$B$4:$B$1185=质量日常跟踪表!D211),考核汇总!$C$4:$C$1185)</f>
        <v>3</v>
      </c>
      <c r="G211" s="33">
        <f>G210+C210</f>
        <v>43352.624999999498</v>
      </c>
      <c r="H211" s="34" t="str">
        <f>IF($M211=H$2,MAX(H$4:H210)+1,"")</f>
        <v/>
      </c>
      <c r="I211" s="34" t="str">
        <f>IF($M211=I$2,MAX(I$4:I210)+1,"")</f>
        <v/>
      </c>
      <c r="J211" s="34" t="str">
        <f>IF($M211=J$2,MAX(J$4:J210)+1,"")</f>
        <v/>
      </c>
      <c r="K211" s="34" t="str">
        <f>IF($M211=K$2,MAX(K$4:K210)+1,"")</f>
        <v/>
      </c>
      <c r="L211" s="35"/>
      <c r="M211" s="35"/>
      <c r="N211" s="42"/>
      <c r="O211" s="42"/>
      <c r="P211" s="42"/>
      <c r="Q211" s="42"/>
      <c r="R211" s="42"/>
      <c r="S211" s="42"/>
      <c r="T211" s="42"/>
      <c r="U211" s="37" t="str">
        <f>IF(N211="","",(N211*5+O211*4+P211*2.5+Q211*1.5+R211*0.75+S211*0.325+T211*0.25)/100)</f>
        <v/>
      </c>
      <c r="V211" s="36"/>
      <c r="W211" s="38"/>
    </row>
    <row r="212">
      <c r="A212" s="29">
        <v>209</v>
      </c>
      <c r="B212" s="39">
        <f>IF(D212=D211,B211,IF(D212="夜班",B211+1,B211))</f>
        <v>43352</v>
      </c>
      <c r="C212" s="40">
        <f>C211</f>
        <v>0.041666666666666699</v>
      </c>
      <c r="D212" s="32" t="str">
        <f>IF(HOUR(G212)&lt;8,"夜班",IF(HOUR(G212)&lt;16,"白班",IF(HOUR(G212)&lt;24,"中班",0)))</f>
        <v>中班</v>
      </c>
      <c r="E212" s="30" t="str">
        <f>IF(F212=1,"甲",IF(F212=2,"乙",IF(F212=3,"丙",IF(F212=4,"丁",""))))</f>
        <v>丁</v>
      </c>
      <c r="F212" s="30">
        <f>SUMPRODUCT((考核汇总!$A$4:$A$1185=质量日常跟踪表!B212)*(考核汇总!$B$4:$B$1185=质量日常跟踪表!D212),考核汇总!$C$4:$C$1185)</f>
        <v>4</v>
      </c>
      <c r="G212" s="33">
        <f>G211+C211</f>
        <v>43352.666666666199</v>
      </c>
      <c r="H212" s="34" t="str">
        <f>IF($M212=H$2,MAX(H$4:H211)+1,"")</f>
        <v/>
      </c>
      <c r="I212" s="34" t="str">
        <f>IF($M212=I$2,MAX(I$4:I211)+1,"")</f>
        <v/>
      </c>
      <c r="J212" s="34" t="str">
        <f>IF($M212=J$2,MAX(J$4:J211)+1,"")</f>
        <v/>
      </c>
      <c r="K212" s="34" t="str">
        <f>IF($M212=K$2,MAX(K$4:K211)+1,"")</f>
        <v/>
      </c>
      <c r="L212" s="35"/>
      <c r="M212" s="35"/>
      <c r="N212" s="42"/>
      <c r="O212" s="42"/>
      <c r="P212" s="42"/>
      <c r="Q212" s="42"/>
      <c r="R212" s="42"/>
      <c r="S212" s="42"/>
      <c r="T212" s="42"/>
      <c r="U212" s="37" t="str">
        <f>IF(N212="","",(N212*5+O212*4+P212*2.5+Q212*1.5+R212*0.75+S212*0.325+T212*0.25)/100)</f>
        <v/>
      </c>
      <c r="V212" s="36"/>
      <c r="W212" s="38"/>
    </row>
    <row r="213">
      <c r="A213" s="29">
        <v>210</v>
      </c>
      <c r="B213" s="39">
        <f>IF(D213=D212,B212,IF(D213="夜班",B212+1,B212))</f>
        <v>43352</v>
      </c>
      <c r="C213" s="40">
        <f>C212</f>
        <v>0.041666666666666699</v>
      </c>
      <c r="D213" s="32" t="str">
        <f>IF(HOUR(G213)&lt;8,"夜班",IF(HOUR(G213)&lt;16,"白班",IF(HOUR(G213)&lt;24,"中班",0)))</f>
        <v>中班</v>
      </c>
      <c r="E213" s="30" t="str">
        <f>IF(F213=1,"甲",IF(F213=2,"乙",IF(F213=3,"丙",IF(F213=4,"丁",""))))</f>
        <v>丁</v>
      </c>
      <c r="F213" s="30">
        <f>SUMPRODUCT((考核汇总!$A$4:$A$1185=质量日常跟踪表!B213)*(考核汇总!$B$4:$B$1185=质量日常跟踪表!D213),考核汇总!$C$4:$C$1185)</f>
        <v>4</v>
      </c>
      <c r="G213" s="33">
        <f>G212+C212</f>
        <v>43352.708333332797</v>
      </c>
      <c r="H213" s="34" t="str">
        <f>IF($M213=H$2,MAX(H$4:H212)+1,"")</f>
        <v/>
      </c>
      <c r="I213" s="34" t="str">
        <f>IF($M213=I$2,MAX(I$4:I212)+1,"")</f>
        <v/>
      </c>
      <c r="J213" s="34" t="str">
        <f>IF($M213=J$2,MAX(J$4:J212)+1,"")</f>
        <v/>
      </c>
      <c r="K213" s="34" t="str">
        <f>IF($M213=K$2,MAX(K$4:K212)+1,"")</f>
        <v/>
      </c>
      <c r="L213" s="35"/>
      <c r="M213" s="35"/>
      <c r="N213" s="42"/>
      <c r="O213" s="42"/>
      <c r="P213" s="42"/>
      <c r="Q213" s="42"/>
      <c r="R213" s="42"/>
      <c r="S213" s="42"/>
      <c r="T213" s="42"/>
      <c r="U213" s="37" t="str">
        <f>IF(N213="","",(N213*5+O213*4+P213*2.5+Q213*1.5+R213*0.75+S213*0.325+T213*0.25)/100)</f>
        <v/>
      </c>
      <c r="V213" s="36"/>
      <c r="W213" s="38"/>
    </row>
    <row r="214">
      <c r="A214" s="29">
        <v>211</v>
      </c>
      <c r="B214" s="39">
        <f>IF(D214=D213,B213,IF(D214="夜班",B213+1,B213))</f>
        <v>43352</v>
      </c>
      <c r="C214" s="40">
        <f>C213</f>
        <v>0.041666666666666699</v>
      </c>
      <c r="D214" s="32" t="str">
        <f>IF(HOUR(G214)&lt;8,"夜班",IF(HOUR(G214)&lt;16,"白班",IF(HOUR(G214)&lt;24,"中班",0)))</f>
        <v>中班</v>
      </c>
      <c r="E214" s="30" t="str">
        <f>IF(F214=1,"甲",IF(F214=2,"乙",IF(F214=3,"丙",IF(F214=4,"丁",""))))</f>
        <v>丁</v>
      </c>
      <c r="F214" s="30">
        <f>SUMPRODUCT((考核汇总!$A$4:$A$1185=质量日常跟踪表!B214)*(考核汇总!$B$4:$B$1185=质量日常跟踪表!D214),考核汇总!$C$4:$C$1185)</f>
        <v>4</v>
      </c>
      <c r="G214" s="33">
        <f>G213+C213</f>
        <v>43352.749999999498</v>
      </c>
      <c r="H214" s="34" t="str">
        <f>IF($M214=H$2,MAX(H$4:H213)+1,"")</f>
        <v/>
      </c>
      <c r="I214" s="34" t="str">
        <f>IF($M214=I$2,MAX(I$4:I213)+1,"")</f>
        <v/>
      </c>
      <c r="J214" s="34" t="str">
        <f>IF($M214=J$2,MAX(J$4:J213)+1,"")</f>
        <v/>
      </c>
      <c r="K214" s="34" t="str">
        <f>IF($M214=K$2,MAX(K$4:K213)+1,"")</f>
        <v/>
      </c>
      <c r="L214" s="35"/>
      <c r="M214" s="35"/>
      <c r="N214" s="42"/>
      <c r="O214" s="42"/>
      <c r="P214" s="42"/>
      <c r="Q214" s="42"/>
      <c r="R214" s="42"/>
      <c r="S214" s="42"/>
      <c r="T214" s="42"/>
      <c r="U214" s="37" t="str">
        <f>IF(N214="","",(N214*5+O214*4+P214*2.5+Q214*1.5+R214*0.75+S214*0.325+T214*0.25)/100)</f>
        <v/>
      </c>
      <c r="V214" s="36"/>
      <c r="W214" s="38"/>
    </row>
    <row r="215">
      <c r="A215" s="29">
        <v>212</v>
      </c>
      <c r="B215" s="39">
        <f>IF(D215=D214,B214,IF(D215="夜班",B214+1,B214))</f>
        <v>43352</v>
      </c>
      <c r="C215" s="40">
        <f>C214</f>
        <v>0.041666666666666699</v>
      </c>
      <c r="D215" s="32" t="str">
        <f>IF(HOUR(G215)&lt;8,"夜班",IF(HOUR(G215)&lt;16,"白班",IF(HOUR(G215)&lt;24,"中班",0)))</f>
        <v>中班</v>
      </c>
      <c r="E215" s="30" t="str">
        <f>IF(F215=1,"甲",IF(F215=2,"乙",IF(F215=3,"丙",IF(F215=4,"丁",""))))</f>
        <v>丁</v>
      </c>
      <c r="F215" s="30">
        <f>SUMPRODUCT((考核汇总!$A$4:$A$1185=质量日常跟踪表!B215)*(考核汇总!$B$4:$B$1185=质量日常跟踪表!D215),考核汇总!$C$4:$C$1185)</f>
        <v>4</v>
      </c>
      <c r="G215" s="33">
        <f>G214+C214</f>
        <v>43352.791666666199</v>
      </c>
      <c r="H215" s="34" t="str">
        <f>IF($M215=H$2,MAX(H$4:H214)+1,"")</f>
        <v/>
      </c>
      <c r="I215" s="34" t="str">
        <f>IF($M215=I$2,MAX(I$4:I214)+1,"")</f>
        <v/>
      </c>
      <c r="J215" s="34" t="str">
        <f>IF($M215=J$2,MAX(J$4:J214)+1,"")</f>
        <v/>
      </c>
      <c r="K215" s="34" t="str">
        <f>IF($M215=K$2,MAX(K$4:K214)+1,"")</f>
        <v/>
      </c>
      <c r="L215" s="35"/>
      <c r="M215" s="35"/>
      <c r="N215" s="42"/>
      <c r="O215" s="42"/>
      <c r="P215" s="42"/>
      <c r="Q215" s="42"/>
      <c r="R215" s="42"/>
      <c r="S215" s="42"/>
      <c r="T215" s="42"/>
      <c r="U215" s="37" t="str">
        <f>IF(N215="","",(N215*5+O215*4+P215*2.5+Q215*1.5+R215*0.75+S215*0.325+T215*0.25)/100)</f>
        <v/>
      </c>
      <c r="V215" s="36"/>
      <c r="W215" s="38"/>
    </row>
    <row r="216">
      <c r="A216" s="29">
        <v>213</v>
      </c>
      <c r="B216" s="39">
        <f>IF(D216=D215,B215,IF(D216="夜班",B215+1,B215))</f>
        <v>43352</v>
      </c>
      <c r="C216" s="40">
        <f>C215</f>
        <v>0.041666666666666699</v>
      </c>
      <c r="D216" s="32" t="str">
        <f>IF(HOUR(G216)&lt;8,"夜班",IF(HOUR(G216)&lt;16,"白班",IF(HOUR(G216)&lt;24,"中班",0)))</f>
        <v>中班</v>
      </c>
      <c r="E216" s="30" t="str">
        <f>IF(F216=1,"甲",IF(F216=2,"乙",IF(F216=3,"丙",IF(F216=4,"丁",""))))</f>
        <v>丁</v>
      </c>
      <c r="F216" s="30">
        <f>SUMPRODUCT((考核汇总!$A$4:$A$1185=质量日常跟踪表!B216)*(考核汇总!$B$4:$B$1185=质量日常跟踪表!D216),考核汇总!$C$4:$C$1185)</f>
        <v>4</v>
      </c>
      <c r="G216" s="33">
        <f>G215+C215</f>
        <v>43352.833333332797</v>
      </c>
      <c r="H216" s="34" t="str">
        <f>IF($M216=H$2,MAX(H$4:H215)+1,"")</f>
        <v/>
      </c>
      <c r="I216" s="34" t="str">
        <f>IF($M216=I$2,MAX(I$4:I215)+1,"")</f>
        <v/>
      </c>
      <c r="J216" s="34" t="str">
        <f>IF($M216=J$2,MAX(J$4:J215)+1,"")</f>
        <v/>
      </c>
      <c r="K216" s="34" t="str">
        <f>IF($M216=K$2,MAX(K$4:K215)+1,"")</f>
        <v/>
      </c>
      <c r="L216" s="35"/>
      <c r="M216" s="35"/>
      <c r="N216" s="42"/>
      <c r="O216" s="42"/>
      <c r="P216" s="42"/>
      <c r="Q216" s="42"/>
      <c r="R216" s="42"/>
      <c r="S216" s="42"/>
      <c r="T216" s="42"/>
      <c r="U216" s="37" t="str">
        <f>IF(N216="","",(N216*5+O216*4+P216*2.5+Q216*1.5+R216*0.75+S216*0.325+T216*0.25)/100)</f>
        <v/>
      </c>
      <c r="V216" s="36"/>
      <c r="W216" s="38"/>
    </row>
    <row r="217">
      <c r="A217" s="29">
        <v>214</v>
      </c>
      <c r="B217" s="39">
        <f>IF(D217=D216,B216,IF(D217="夜班",B216+1,B216))</f>
        <v>43352</v>
      </c>
      <c r="C217" s="40">
        <f>C216</f>
        <v>0.041666666666666699</v>
      </c>
      <c r="D217" s="32" t="str">
        <f>IF(HOUR(G217)&lt;8,"夜班",IF(HOUR(G217)&lt;16,"白班",IF(HOUR(G217)&lt;24,"中班",0)))</f>
        <v>中班</v>
      </c>
      <c r="E217" s="30" t="str">
        <f>IF(F217=1,"甲",IF(F217=2,"乙",IF(F217=3,"丙",IF(F217=4,"丁",""))))</f>
        <v>丁</v>
      </c>
      <c r="F217" s="30">
        <f>SUMPRODUCT((考核汇总!$A$4:$A$1185=质量日常跟踪表!B217)*(考核汇总!$B$4:$B$1185=质量日常跟踪表!D217),考核汇总!$C$4:$C$1185)</f>
        <v>4</v>
      </c>
      <c r="G217" s="33">
        <f>G216+C216</f>
        <v>43352.874999999498</v>
      </c>
      <c r="H217" s="34" t="str">
        <f>IF($M217=H$2,MAX(H$4:H216)+1,"")</f>
        <v/>
      </c>
      <c r="I217" s="34" t="str">
        <f>IF($M217=I$2,MAX(I$4:I216)+1,"")</f>
        <v/>
      </c>
      <c r="J217" s="34" t="str">
        <f>IF($M217=J$2,MAX(J$4:J216)+1,"")</f>
        <v/>
      </c>
      <c r="K217" s="34" t="str">
        <f>IF($M217=K$2,MAX(K$4:K216)+1,"")</f>
        <v/>
      </c>
      <c r="L217" s="35"/>
      <c r="M217" s="35"/>
      <c r="N217" s="42"/>
      <c r="O217" s="42"/>
      <c r="P217" s="42"/>
      <c r="Q217" s="42"/>
      <c r="R217" s="42"/>
      <c r="S217" s="42"/>
      <c r="T217" s="42"/>
      <c r="U217" s="37" t="str">
        <f>IF(N217="","",(N217*5+O217*4+P217*2.5+Q217*1.5+R217*0.75+S217*0.325+T217*0.25)/100)</f>
        <v/>
      </c>
      <c r="V217" s="36"/>
      <c r="W217" s="38"/>
    </row>
    <row r="218">
      <c r="A218" s="29">
        <v>215</v>
      </c>
      <c r="B218" s="39">
        <f>IF(D218=D217,B217,IF(D218="夜班",B217+1,B217))</f>
        <v>43352</v>
      </c>
      <c r="C218" s="40">
        <f>C217</f>
        <v>0.041666666666666699</v>
      </c>
      <c r="D218" s="32" t="str">
        <f>IF(HOUR(G218)&lt;8,"夜班",IF(HOUR(G218)&lt;16,"白班",IF(HOUR(G218)&lt;24,"中班",0)))</f>
        <v>中班</v>
      </c>
      <c r="E218" s="30" t="str">
        <f>IF(F218=1,"甲",IF(F218=2,"乙",IF(F218=3,"丙",IF(F218=4,"丁",""))))</f>
        <v>丁</v>
      </c>
      <c r="F218" s="30">
        <f>SUMPRODUCT((考核汇总!$A$4:$A$1185=质量日常跟踪表!B218)*(考核汇总!$B$4:$B$1185=质量日常跟踪表!D218),考核汇总!$C$4:$C$1185)</f>
        <v>4</v>
      </c>
      <c r="G218" s="33">
        <f>G217+C217</f>
        <v>43352.916666666097</v>
      </c>
      <c r="H218" s="34" t="str">
        <f>IF($M218=H$2,MAX(H$4:H217)+1,"")</f>
        <v/>
      </c>
      <c r="I218" s="34" t="str">
        <f>IF($M218=I$2,MAX(I$4:I217)+1,"")</f>
        <v/>
      </c>
      <c r="J218" s="34" t="str">
        <f>IF($M218=J$2,MAX(J$4:J217)+1,"")</f>
        <v/>
      </c>
      <c r="K218" s="34" t="str">
        <f>IF($M218=K$2,MAX(K$4:K217)+1,"")</f>
        <v/>
      </c>
      <c r="L218" s="35"/>
      <c r="M218" s="35"/>
      <c r="N218" s="42"/>
      <c r="O218" s="42"/>
      <c r="P218" s="42"/>
      <c r="Q218" s="42"/>
      <c r="R218" s="42"/>
      <c r="S218" s="42"/>
      <c r="T218" s="42"/>
      <c r="U218" s="37" t="str">
        <f>IF(N218="","",(N218*5+O218*4+P218*2.5+Q218*1.5+R218*0.75+S218*0.325+T218*0.25)/100)</f>
        <v/>
      </c>
      <c r="V218" s="36"/>
      <c r="W218" s="38"/>
    </row>
    <row r="219">
      <c r="A219" s="29">
        <v>216</v>
      </c>
      <c r="B219" s="39">
        <f>IF(D219=D218,B218,IF(D219="夜班",B218+1,B218))</f>
        <v>43352</v>
      </c>
      <c r="C219" s="40">
        <f>C218</f>
        <v>0.041666666666666699</v>
      </c>
      <c r="D219" s="32" t="str">
        <f>IF(HOUR(G219)&lt;8,"夜班",IF(HOUR(G219)&lt;16,"白班",IF(HOUR(G219)&lt;24,"中班",0)))</f>
        <v>中班</v>
      </c>
      <c r="E219" s="30" t="str">
        <f>IF(F219=1,"甲",IF(F219=2,"乙",IF(F219=3,"丙",IF(F219=4,"丁",""))))</f>
        <v>丁</v>
      </c>
      <c r="F219" s="30">
        <f>SUMPRODUCT((考核汇总!$A$4:$A$1185=质量日常跟踪表!B219)*(考核汇总!$B$4:$B$1185=质量日常跟踪表!D219),考核汇总!$C$4:$C$1185)</f>
        <v>4</v>
      </c>
      <c r="G219" s="33">
        <f>G218+C218</f>
        <v>43352.958333332797</v>
      </c>
      <c r="H219" s="34" t="str">
        <f>IF($M219=H$2,MAX(H$4:H218)+1,"")</f>
        <v/>
      </c>
      <c r="I219" s="34" t="str">
        <f>IF($M219=I$2,MAX(I$4:I218)+1,"")</f>
        <v/>
      </c>
      <c r="J219" s="34" t="str">
        <f>IF($M219=J$2,MAX(J$4:J218)+1,"")</f>
        <v/>
      </c>
      <c r="K219" s="34" t="str">
        <f>IF($M219=K$2,MAX(K$4:K218)+1,"")</f>
        <v/>
      </c>
      <c r="L219" s="35"/>
      <c r="M219" s="35"/>
      <c r="N219" s="42"/>
      <c r="O219" s="42"/>
      <c r="P219" s="42"/>
      <c r="Q219" s="42"/>
      <c r="R219" s="42"/>
      <c r="S219" s="42"/>
      <c r="T219" s="42"/>
      <c r="U219" s="37" t="str">
        <f>IF(N219="","",(N219*5+O219*4+P219*2.5+Q219*1.5+R219*0.75+S219*0.325+T219*0.25)/100)</f>
        <v/>
      </c>
      <c r="V219" s="36"/>
      <c r="W219" s="38"/>
    </row>
    <row r="220">
      <c r="A220" s="29">
        <v>217</v>
      </c>
      <c r="B220" s="39">
        <f>IF(D220=D219,B219,IF(D220="夜班",B219+1,B219))</f>
        <v>43353</v>
      </c>
      <c r="C220" s="40">
        <f>C219</f>
        <v>0.041666666666666699</v>
      </c>
      <c r="D220" s="32" t="str">
        <f>IF(HOUR(G220)&lt;8,"夜班",IF(HOUR(G220)&lt;16,"白班",IF(HOUR(G220)&lt;24,"中班",0)))</f>
        <v>夜班</v>
      </c>
      <c r="E220" s="30" t="str">
        <f>IF(F220=1,"甲",IF(F220=2,"乙",IF(F220=3,"丙",IF(F220=4,"丁",""))))</f>
        <v>甲</v>
      </c>
      <c r="F220" s="30">
        <f>SUMPRODUCT((考核汇总!$A$4:$A$1185=质量日常跟踪表!B220)*(考核汇总!$B$4:$B$1185=质量日常跟踪表!D220),考核汇总!$C$4:$C$1185)</f>
        <v>1</v>
      </c>
      <c r="G220" s="33">
        <f>G219+C219</f>
        <v>43352.999999999498</v>
      </c>
      <c r="H220" s="34">
        <f>IF($M220=H$2,MAX(H$4:H219)+1,"")</f>
        <v>15</v>
      </c>
      <c r="I220" s="34" t="str">
        <f>IF($M220=I$2,MAX(I$4:I219)+1,"")</f>
        <v/>
      </c>
      <c r="J220" s="34" t="str">
        <f>IF($M220=J$2,MAX(J$4:J219)+1,"")</f>
        <v/>
      </c>
      <c r="K220" s="34" t="str">
        <f>IF($M220=K$2,MAX(K$4:K219)+1,"")</f>
        <v/>
      </c>
      <c r="L220" s="35">
        <v>0.35416666666666702</v>
      </c>
      <c r="M220" s="35" t="s">
        <v>8</v>
      </c>
      <c r="N220" s="42">
        <v>10.44</v>
      </c>
      <c r="O220" s="42">
        <v>16.77</v>
      </c>
      <c r="P220" s="42">
        <v>1.8999999999999999</v>
      </c>
      <c r="Q220" s="42">
        <v>16.670000000000002</v>
      </c>
      <c r="R220" s="42">
        <v>14.35</v>
      </c>
      <c r="S220" s="42">
        <v>24.050000000000001</v>
      </c>
      <c r="T220" s="42">
        <v>15.82</v>
      </c>
      <c r="U220" s="37">
        <f>IF(N220="","",(N220*5+O220*4+P220*2.5+Q220*1.5+R220*0.75+S220*0.325+T220*0.25)/100)</f>
        <v>1.7156875</v>
      </c>
      <c r="V220" s="36">
        <v>5.2000000000000002</v>
      </c>
      <c r="W220" s="38" t="s">
        <v>40</v>
      </c>
    </row>
    <row r="221">
      <c r="A221" s="29">
        <v>218</v>
      </c>
      <c r="B221" s="39">
        <f>IF(D221=D220,B220,IF(D221="夜班",B220+1,B220))</f>
        <v>43353</v>
      </c>
      <c r="C221" s="40">
        <f>C220</f>
        <v>0.041666666666666699</v>
      </c>
      <c r="D221" s="32" t="str">
        <f>IF(HOUR(G221)&lt;8,"夜班",IF(HOUR(G221)&lt;16,"白班",IF(HOUR(G221)&lt;24,"中班",0)))</f>
        <v>夜班</v>
      </c>
      <c r="E221" s="30" t="str">
        <f>IF(F221=1,"甲",IF(F221=2,"乙",IF(F221=3,"丙",IF(F221=4,"丁",""))))</f>
        <v>甲</v>
      </c>
      <c r="F221" s="30">
        <f>SUMPRODUCT((考核汇总!$A$4:$A$1185=质量日常跟踪表!B221)*(考核汇总!$B$4:$B$1185=质量日常跟踪表!D221),考核汇总!$C$4:$C$1185)</f>
        <v>1</v>
      </c>
      <c r="G221" s="33">
        <f>G220+C220</f>
        <v>43353.041666666097</v>
      </c>
      <c r="H221" s="34" t="str">
        <f>IF($M221=H$2,MAX(H$4:H220)+1,"")</f>
        <v/>
      </c>
      <c r="I221" s="34">
        <f>IF($M221=I$2,MAX(I$4:I220)+1,"")</f>
        <v>15</v>
      </c>
      <c r="J221" s="34" t="str">
        <f>IF($M221=J$2,MAX(J$4:J220)+1,"")</f>
        <v/>
      </c>
      <c r="K221" s="34" t="str">
        <f>IF($M221=K$2,MAX(K$4:K220)+1,"")</f>
        <v/>
      </c>
      <c r="L221" s="35">
        <v>0.35416666666666702</v>
      </c>
      <c r="M221" s="35" t="s">
        <v>9</v>
      </c>
      <c r="N221" s="42">
        <v>8.9499999999999993</v>
      </c>
      <c r="O221" s="42">
        <v>20.449999999999999</v>
      </c>
      <c r="P221" s="42">
        <v>2.8700000000000001</v>
      </c>
      <c r="Q221" s="42">
        <v>20.329999999999998</v>
      </c>
      <c r="R221" s="42">
        <v>13.81</v>
      </c>
      <c r="S221" s="42">
        <v>18.34</v>
      </c>
      <c r="T221" s="42">
        <v>15.25</v>
      </c>
      <c r="U221" s="37">
        <f>IF(N221="","",(N221*5+O221*4+P221*2.5+Q221*1.5+R221*0.75+S221*0.325+T221*0.25)/100)</f>
        <v>1.8435049999999999</v>
      </c>
      <c r="V221" s="36">
        <v>9.5</v>
      </c>
      <c r="W221" s="38" t="s">
        <v>41</v>
      </c>
    </row>
    <row r="222">
      <c r="A222" s="29">
        <v>219</v>
      </c>
      <c r="B222" s="39">
        <f>IF(D222=D221,B221,IF(D222="夜班",B221+1,B221))</f>
        <v>43353</v>
      </c>
      <c r="C222" s="40">
        <f>C221</f>
        <v>0.041666666666666699</v>
      </c>
      <c r="D222" s="32" t="str">
        <f>IF(HOUR(G222)&lt;8,"夜班",IF(HOUR(G222)&lt;16,"白班",IF(HOUR(G222)&lt;24,"中班",0)))</f>
        <v>夜班</v>
      </c>
      <c r="E222" s="30" t="str">
        <f>IF(F222=1,"甲",IF(F222=2,"乙",IF(F222=3,"丙",IF(F222=4,"丁",""))))</f>
        <v>甲</v>
      </c>
      <c r="F222" s="30">
        <f>SUMPRODUCT((考核汇总!$A$4:$A$1185=质量日常跟踪表!B222)*(考核汇总!$B$4:$B$1185=质量日常跟踪表!D222),考核汇总!$C$4:$C$1185)</f>
        <v>1</v>
      </c>
      <c r="G222" s="33">
        <f>G221+C221</f>
        <v>43353.083333332797</v>
      </c>
      <c r="H222" s="34" t="str">
        <f>IF($M222=H$2,MAX(H$4:H221)+1,"")</f>
        <v/>
      </c>
      <c r="I222" s="34" t="str">
        <f>IF($M222=I$2,MAX(I$4:I221)+1,"")</f>
        <v/>
      </c>
      <c r="J222" s="34" t="str">
        <f>IF($M222=J$2,MAX(J$4:J221)+1,"")</f>
        <v/>
      </c>
      <c r="K222" s="34" t="str">
        <f>IF($M222=K$2,MAX(K$4:K221)+1,"")</f>
        <v/>
      </c>
      <c r="L222" s="35"/>
      <c r="M222" s="35"/>
      <c r="N222" s="42"/>
      <c r="O222" s="42"/>
      <c r="P222" s="42"/>
      <c r="Q222" s="42"/>
      <c r="R222" s="42"/>
      <c r="S222" s="42"/>
      <c r="T222" s="42"/>
      <c r="U222" s="37" t="str">
        <f>IF(N222="","",(N222*5+O222*4+P222*2.5+Q222*1.5+R222*0.75+S222*0.325+T222*0.25)/100)</f>
        <v/>
      </c>
      <c r="V222" s="36"/>
      <c r="W222" s="38"/>
    </row>
    <row r="223">
      <c r="A223" s="29">
        <v>220</v>
      </c>
      <c r="B223" s="39">
        <f>IF(D223=D222,B222,IF(D223="夜班",B222+1,B222))</f>
        <v>43353</v>
      </c>
      <c r="C223" s="40">
        <f>C222</f>
        <v>0.041666666666666699</v>
      </c>
      <c r="D223" s="32" t="str">
        <f>IF(HOUR(G223)&lt;8,"夜班",IF(HOUR(G223)&lt;16,"白班",IF(HOUR(G223)&lt;24,"中班",0)))</f>
        <v>夜班</v>
      </c>
      <c r="E223" s="30" t="str">
        <f>IF(F223=1,"甲",IF(F223=2,"乙",IF(F223=3,"丙",IF(F223=4,"丁",""))))</f>
        <v>甲</v>
      </c>
      <c r="F223" s="30">
        <f>SUMPRODUCT((考核汇总!$A$4:$A$1185=质量日常跟踪表!B223)*(考核汇总!$B$4:$B$1185=质量日常跟踪表!D223),考核汇总!$C$4:$C$1185)</f>
        <v>1</v>
      </c>
      <c r="G223" s="33">
        <f>G222+C222</f>
        <v>43353.124999999498</v>
      </c>
      <c r="H223" s="34" t="str">
        <f>IF($M223=H$2,MAX(H$4:H222)+1,"")</f>
        <v/>
      </c>
      <c r="I223" s="34" t="str">
        <f>IF($M223=I$2,MAX(I$4:I222)+1,"")</f>
        <v/>
      </c>
      <c r="J223" s="34" t="str">
        <f>IF($M223=J$2,MAX(J$4:J222)+1,"")</f>
        <v/>
      </c>
      <c r="K223" s="34" t="str">
        <f>IF($M223=K$2,MAX(K$4:K222)+1,"")</f>
        <v/>
      </c>
      <c r="L223" s="35"/>
      <c r="M223" s="35"/>
      <c r="N223" s="42"/>
      <c r="O223" s="42"/>
      <c r="P223" s="42"/>
      <c r="Q223" s="42"/>
      <c r="R223" s="42"/>
      <c r="S223" s="42"/>
      <c r="T223" s="42"/>
      <c r="U223" s="37" t="str">
        <f>IF(N223="","",(N223*5+O223*4+P223*2.5+Q223*1.5+R223*0.75+S223*0.325+T223*0.25)/100)</f>
        <v/>
      </c>
      <c r="V223" s="36"/>
      <c r="W223" s="38"/>
    </row>
    <row r="224">
      <c r="A224" s="29">
        <v>221</v>
      </c>
      <c r="B224" s="39">
        <f>IF(D224=D223,B223,IF(D224="夜班",B223+1,B223))</f>
        <v>43353</v>
      </c>
      <c r="C224" s="40">
        <f>C223</f>
        <v>0.041666666666666699</v>
      </c>
      <c r="D224" s="32" t="str">
        <f>IF(HOUR(G224)&lt;8,"夜班",IF(HOUR(G224)&lt;16,"白班",IF(HOUR(G224)&lt;24,"中班",0)))</f>
        <v>夜班</v>
      </c>
      <c r="E224" s="30" t="str">
        <f>IF(F224=1,"甲",IF(F224=2,"乙",IF(F224=3,"丙",IF(F224=4,"丁",""))))</f>
        <v>甲</v>
      </c>
      <c r="F224" s="30">
        <f>SUMPRODUCT((考核汇总!$A$4:$A$1185=质量日常跟踪表!B224)*(考核汇总!$B$4:$B$1185=质量日常跟踪表!D224),考核汇总!$C$4:$C$1185)</f>
        <v>1</v>
      </c>
      <c r="G224" s="33">
        <f>G223+C223</f>
        <v>43353.166666666097</v>
      </c>
      <c r="H224" s="34" t="str">
        <f>IF($M224=H$2,MAX(H$4:H223)+1,"")</f>
        <v/>
      </c>
      <c r="I224" s="34" t="str">
        <f>IF($M224=I$2,MAX(I$4:I223)+1,"")</f>
        <v/>
      </c>
      <c r="J224" s="34" t="str">
        <f>IF($M224=J$2,MAX(J$4:J223)+1,"")</f>
        <v/>
      </c>
      <c r="K224" s="34" t="str">
        <f>IF($M224=K$2,MAX(K$4:K223)+1,"")</f>
        <v/>
      </c>
      <c r="L224" s="35"/>
      <c r="M224" s="35"/>
      <c r="N224" s="42"/>
      <c r="O224" s="42"/>
      <c r="P224" s="42"/>
      <c r="Q224" s="42"/>
      <c r="R224" s="42"/>
      <c r="S224" s="42"/>
      <c r="T224" s="42"/>
      <c r="U224" s="37" t="str">
        <f>IF(N224="","",(N224*5+O224*4+P224*2.5+Q224*1.5+R224*0.75+S224*0.325+T224*0.25)/100)</f>
        <v/>
      </c>
      <c r="V224" s="36"/>
      <c r="W224" s="38"/>
    </row>
    <row r="225">
      <c r="A225" s="29">
        <v>222</v>
      </c>
      <c r="B225" s="39">
        <f>IF(D225=D224,B224,IF(D225="夜班",B224+1,B224))</f>
        <v>43353</v>
      </c>
      <c r="C225" s="40">
        <f>C224</f>
        <v>0.041666666666666699</v>
      </c>
      <c r="D225" s="32" t="str">
        <f>IF(HOUR(G225)&lt;8,"夜班",IF(HOUR(G225)&lt;16,"白班",IF(HOUR(G225)&lt;24,"中班",0)))</f>
        <v>夜班</v>
      </c>
      <c r="E225" s="30" t="str">
        <f>IF(F225=1,"甲",IF(F225=2,"乙",IF(F225=3,"丙",IF(F225=4,"丁",""))))</f>
        <v>甲</v>
      </c>
      <c r="F225" s="30">
        <f>SUMPRODUCT((考核汇总!$A$4:$A$1185=质量日常跟踪表!B225)*(考核汇总!$B$4:$B$1185=质量日常跟踪表!D225),考核汇总!$C$4:$C$1185)</f>
        <v>1</v>
      </c>
      <c r="G225" s="33">
        <f>G224+C224</f>
        <v>43353.208333332797</v>
      </c>
      <c r="H225" s="34" t="str">
        <f>IF($M225=H$2,MAX(H$4:H224)+1,"")</f>
        <v/>
      </c>
      <c r="I225" s="34" t="str">
        <f>IF($M225=I$2,MAX(I$4:I224)+1,"")</f>
        <v/>
      </c>
      <c r="J225" s="34" t="str">
        <f>IF($M225=J$2,MAX(J$4:J224)+1,"")</f>
        <v/>
      </c>
      <c r="K225" s="34" t="str">
        <f>IF($M225=K$2,MAX(K$4:K224)+1,"")</f>
        <v/>
      </c>
      <c r="L225" s="35"/>
      <c r="M225" s="35"/>
      <c r="N225" s="42"/>
      <c r="O225" s="42"/>
      <c r="P225" s="42"/>
      <c r="Q225" s="42"/>
      <c r="R225" s="42"/>
      <c r="S225" s="42"/>
      <c r="T225" s="42"/>
      <c r="U225" s="37" t="str">
        <f>IF(N225="","",(N225*5+O225*4+P225*2.5+Q225*1.5+R225*0.75+S225*0.325+T225*0.25)/100)</f>
        <v/>
      </c>
      <c r="V225" s="36"/>
      <c r="W225" s="38"/>
    </row>
    <row r="226">
      <c r="A226" s="29">
        <v>223</v>
      </c>
      <c r="B226" s="39">
        <f>IF(D226=D225,B225,IF(D226="夜班",B225+1,B225))</f>
        <v>43353</v>
      </c>
      <c r="C226" s="40">
        <f>C225</f>
        <v>0.041666666666666699</v>
      </c>
      <c r="D226" s="32" t="str">
        <f>IF(HOUR(G226)&lt;8,"夜班",IF(HOUR(G226)&lt;16,"白班",IF(HOUR(G226)&lt;24,"中班",0)))</f>
        <v>夜班</v>
      </c>
      <c r="E226" s="30" t="str">
        <f>IF(F226=1,"甲",IF(F226=2,"乙",IF(F226=3,"丙",IF(F226=4,"丁",""))))</f>
        <v>甲</v>
      </c>
      <c r="F226" s="30">
        <f>SUMPRODUCT((考核汇总!$A$4:$A$1185=质量日常跟踪表!B226)*(考核汇总!$B$4:$B$1185=质量日常跟踪表!D226),考核汇总!$C$4:$C$1185)</f>
        <v>1</v>
      </c>
      <c r="G226" s="33">
        <f>G225+C225</f>
        <v>43353.249999999498</v>
      </c>
      <c r="H226" s="34" t="str">
        <f>IF($M226=H$2,MAX(H$4:H225)+1,"")</f>
        <v/>
      </c>
      <c r="I226" s="34" t="str">
        <f>IF($M226=I$2,MAX(I$4:I225)+1,"")</f>
        <v/>
      </c>
      <c r="J226" s="34" t="str">
        <f>IF($M226=J$2,MAX(J$4:J225)+1,"")</f>
        <v/>
      </c>
      <c r="K226" s="34" t="str">
        <f>IF($M226=K$2,MAX(K$4:K225)+1,"")</f>
        <v/>
      </c>
      <c r="L226" s="35"/>
      <c r="M226" s="35"/>
      <c r="N226" s="42"/>
      <c r="O226" s="42"/>
      <c r="P226" s="42"/>
      <c r="Q226" s="42"/>
      <c r="R226" s="42"/>
      <c r="S226" s="42"/>
      <c r="T226" s="42"/>
      <c r="U226" s="37" t="str">
        <f>IF(N226="","",(N226*5+O226*4+P226*2.5+Q226*1.5+R226*0.75+S226*0.325+T226*0.25)/100)</f>
        <v/>
      </c>
      <c r="V226" s="36"/>
      <c r="W226" s="38"/>
    </row>
    <row r="227">
      <c r="A227" s="29">
        <v>224</v>
      </c>
      <c r="B227" s="39">
        <f>IF(D227=D226,B226,IF(D227="夜班",B226+1,B226))</f>
        <v>43353</v>
      </c>
      <c r="C227" s="40">
        <f>C226</f>
        <v>0.041666666666666699</v>
      </c>
      <c r="D227" s="32" t="str">
        <f>IF(HOUR(G227)&lt;8,"夜班",IF(HOUR(G227)&lt;16,"白班",IF(HOUR(G227)&lt;24,"中班",0)))</f>
        <v>夜班</v>
      </c>
      <c r="E227" s="30" t="str">
        <f>IF(F227=1,"甲",IF(F227=2,"乙",IF(F227=3,"丙",IF(F227=4,"丁",""))))</f>
        <v>甲</v>
      </c>
      <c r="F227" s="30">
        <f>SUMPRODUCT((考核汇总!$A$4:$A$1185=质量日常跟踪表!B227)*(考核汇总!$B$4:$B$1185=质量日常跟踪表!D227),考核汇总!$C$4:$C$1185)</f>
        <v>1</v>
      </c>
      <c r="G227" s="33">
        <f>G226+C226</f>
        <v>43353.291666666097</v>
      </c>
      <c r="H227" s="34" t="str">
        <f>IF($M227=H$2,MAX(H$4:H226)+1,"")</f>
        <v/>
      </c>
      <c r="I227" s="34" t="str">
        <f>IF($M227=I$2,MAX(I$4:I226)+1,"")</f>
        <v/>
      </c>
      <c r="J227" s="34" t="str">
        <f>IF($M227=J$2,MAX(J$4:J226)+1,"")</f>
        <v/>
      </c>
      <c r="K227" s="34" t="str">
        <f>IF($M227=K$2,MAX(K$4:K226)+1,"")</f>
        <v/>
      </c>
      <c r="L227" s="35"/>
      <c r="M227" s="35"/>
      <c r="N227" s="42"/>
      <c r="O227" s="42"/>
      <c r="P227" s="42"/>
      <c r="Q227" s="42"/>
      <c r="R227" s="42"/>
      <c r="S227" s="42"/>
      <c r="T227" s="42"/>
      <c r="U227" s="37" t="str">
        <f>IF(N227="","",(N227*5+O227*4+P227*2.5+Q227*1.5+R227*0.75+S227*0.325+T227*0.25)/100)</f>
        <v/>
      </c>
      <c r="V227" s="36"/>
      <c r="W227" s="38"/>
    </row>
    <row r="228">
      <c r="A228" s="29">
        <v>225</v>
      </c>
      <c r="B228" s="39">
        <f>IF(D228=D227,B227,IF(D228="夜班",B227+1,B227))</f>
        <v>43353</v>
      </c>
      <c r="C228" s="40">
        <f>C227</f>
        <v>0.041666666666666699</v>
      </c>
      <c r="D228" s="32" t="str">
        <f>IF(HOUR(G228)&lt;8,"夜班",IF(HOUR(G228)&lt;16,"白班",IF(HOUR(G228)&lt;24,"中班",0)))</f>
        <v>白班</v>
      </c>
      <c r="E228" s="30" t="str">
        <f>IF(F228=1,"甲",IF(F228=2,"乙",IF(F228=3,"丙",IF(F228=4,"丁",""))))</f>
        <v>乙</v>
      </c>
      <c r="F228" s="30">
        <f>SUMPRODUCT((考核汇总!$A$4:$A$1185=质量日常跟踪表!B228)*(考核汇总!$B$4:$B$1185=质量日常跟踪表!D228),考核汇总!$C$4:$C$1185)</f>
        <v>2</v>
      </c>
      <c r="G228" s="33">
        <f>G227+C227</f>
        <v>43353.333333332797</v>
      </c>
      <c r="H228" s="34">
        <f>IF($M228=H$2,MAX(H$4:H227)+1,"")</f>
        <v>16</v>
      </c>
      <c r="I228" s="34" t="str">
        <f>IF($M228=I$2,MAX(I$4:I227)+1,"")</f>
        <v/>
      </c>
      <c r="J228" s="34" t="str">
        <f>IF($M228=J$2,MAX(J$4:J227)+1,"")</f>
        <v/>
      </c>
      <c r="K228" s="34" t="str">
        <f>IF($M228=K$2,MAX(K$4:K227)+1,"")</f>
        <v/>
      </c>
      <c r="L228" s="35">
        <v>0.64583333333333304</v>
      </c>
      <c r="M228" s="35" t="s">
        <v>8</v>
      </c>
      <c r="N228" s="42">
        <v>7.5099999999999998</v>
      </c>
      <c r="O228" s="42">
        <v>17.25</v>
      </c>
      <c r="P228" s="42">
        <v>2.2200000000000002</v>
      </c>
      <c r="Q228" s="42">
        <v>18.199999999999999</v>
      </c>
      <c r="R228" s="42">
        <v>13.970000000000001</v>
      </c>
      <c r="S228" s="42">
        <v>23.710000000000001</v>
      </c>
      <c r="T228" s="42">
        <v>17.140000000000001</v>
      </c>
      <c r="U228" s="37">
        <f>IF(N228="","",(N228*5+O228*4+P228*2.5+Q228*1.5+R228*0.75+S228*0.325+T228*0.25)/100)</f>
        <v>1.6186825</v>
      </c>
      <c r="V228" s="36">
        <v>5.5</v>
      </c>
      <c r="W228" s="38"/>
    </row>
    <row r="229">
      <c r="A229" s="29">
        <v>226</v>
      </c>
      <c r="B229" s="39">
        <f>IF(D229=D228,B228,IF(D229="夜班",B228+1,B228))</f>
        <v>43353</v>
      </c>
      <c r="C229" s="40">
        <f>C228</f>
        <v>0.041666666666666699</v>
      </c>
      <c r="D229" s="32" t="str">
        <f>IF(HOUR(G229)&lt;8,"夜班",IF(HOUR(G229)&lt;16,"白班",IF(HOUR(G229)&lt;24,"中班",0)))</f>
        <v>白班</v>
      </c>
      <c r="E229" s="30" t="str">
        <f>IF(F229=1,"甲",IF(F229=2,"乙",IF(F229=3,"丙",IF(F229=4,"丁",""))))</f>
        <v>乙</v>
      </c>
      <c r="F229" s="30">
        <f>SUMPRODUCT((考核汇总!$A$4:$A$1185=质量日常跟踪表!B229)*(考核汇总!$B$4:$B$1185=质量日常跟踪表!D229),考核汇总!$C$4:$C$1185)</f>
        <v>2</v>
      </c>
      <c r="G229" s="33">
        <f>G228+C228</f>
        <v>43353.374999999498</v>
      </c>
      <c r="H229" s="34" t="str">
        <f>IF($M229=H$2,MAX(H$4:H228)+1,"")</f>
        <v/>
      </c>
      <c r="I229" s="34">
        <f>IF($M229=I$2,MAX(I$4:I228)+1,"")</f>
        <v>16</v>
      </c>
      <c r="J229" s="34" t="str">
        <f>IF($M229=J$2,MAX(J$4:J228)+1,"")</f>
        <v/>
      </c>
      <c r="K229" s="34" t="str">
        <f>IF($M229=K$2,MAX(K$4:K228)+1,"")</f>
        <v/>
      </c>
      <c r="L229" s="35">
        <v>0.64583333333333304</v>
      </c>
      <c r="M229" s="35" t="s">
        <v>9</v>
      </c>
      <c r="N229" s="42">
        <v>8.1099999999999994</v>
      </c>
      <c r="O229" s="42">
        <v>16.969999999999999</v>
      </c>
      <c r="P229" s="42">
        <v>2.1299999999999999</v>
      </c>
      <c r="Q229" s="42">
        <v>20.489999999999998</v>
      </c>
      <c r="R229" s="42">
        <v>13.550000000000001</v>
      </c>
      <c r="S229" s="42">
        <v>21.989999999999998</v>
      </c>
      <c r="T229" s="42">
        <v>16.760000000000002</v>
      </c>
      <c r="U229" s="37">
        <f>IF(N229="","",(N229*5+O229*4+P229*2.5+Q229*1.5+R229*0.75+S229*0.325+T229*0.25)/100)</f>
        <v>1.6598925</v>
      </c>
      <c r="V229" s="36">
        <v>6.2999999999999998</v>
      </c>
      <c r="W229" s="38" t="s">
        <v>42</v>
      </c>
    </row>
    <row r="230">
      <c r="A230" s="29">
        <v>227</v>
      </c>
      <c r="B230" s="39">
        <f>IF(D230=D229,B229,IF(D230="夜班",B229+1,B229))</f>
        <v>43353</v>
      </c>
      <c r="C230" s="40">
        <f>C229</f>
        <v>0.041666666666666699</v>
      </c>
      <c r="D230" s="32" t="str">
        <f>IF(HOUR(G230)&lt;8,"夜班",IF(HOUR(G230)&lt;16,"白班",IF(HOUR(G230)&lt;24,"中班",0)))</f>
        <v>白班</v>
      </c>
      <c r="E230" s="30" t="str">
        <f>IF(F230=1,"甲",IF(F230=2,"乙",IF(F230=3,"丙",IF(F230=4,"丁",""))))</f>
        <v>乙</v>
      </c>
      <c r="F230" s="30">
        <f>SUMPRODUCT((考核汇总!$A$4:$A$1185=质量日常跟踪表!B230)*(考核汇总!$B$4:$B$1185=质量日常跟踪表!D230),考核汇总!$C$4:$C$1185)</f>
        <v>2</v>
      </c>
      <c r="G230" s="33">
        <f>G229+C229</f>
        <v>43353.416666666097</v>
      </c>
      <c r="H230" s="34" t="str">
        <f>IF($M230=H$2,MAX(H$4:H229)+1,"")</f>
        <v/>
      </c>
      <c r="I230" s="34" t="str">
        <f>IF($M230=I$2,MAX(I$4:I229)+1,"")</f>
        <v/>
      </c>
      <c r="J230" s="34" t="str">
        <f>IF($M230=J$2,MAX(J$4:J229)+1,"")</f>
        <v/>
      </c>
      <c r="K230" s="34" t="str">
        <f>IF($M230=K$2,MAX(K$4:K229)+1,"")</f>
        <v/>
      </c>
      <c r="L230" s="35"/>
      <c r="M230" s="35"/>
      <c r="N230" s="42"/>
      <c r="O230" s="42"/>
      <c r="P230" s="42"/>
      <c r="Q230" s="42"/>
      <c r="R230" s="42"/>
      <c r="S230" s="42"/>
      <c r="T230" s="42"/>
      <c r="U230" s="37" t="str">
        <f>IF(N230="","",(N230*5+O230*4+P230*2.5+Q230*1.5+R230*0.75+S230*0.325+T230*0.25)/100)</f>
        <v/>
      </c>
      <c r="V230" s="36"/>
      <c r="W230" s="38"/>
    </row>
    <row r="231">
      <c r="A231" s="29">
        <v>228</v>
      </c>
      <c r="B231" s="39">
        <f>IF(D231=D230,B230,IF(D231="夜班",B230+1,B230))</f>
        <v>43353</v>
      </c>
      <c r="C231" s="40">
        <f>C230</f>
        <v>0.041666666666666699</v>
      </c>
      <c r="D231" s="32" t="str">
        <f>IF(HOUR(G231)&lt;8,"夜班",IF(HOUR(G231)&lt;16,"白班",IF(HOUR(G231)&lt;24,"中班",0)))</f>
        <v>白班</v>
      </c>
      <c r="E231" s="30" t="str">
        <f>IF(F231=1,"甲",IF(F231=2,"乙",IF(F231=3,"丙",IF(F231=4,"丁",""))))</f>
        <v>乙</v>
      </c>
      <c r="F231" s="30">
        <f>SUMPRODUCT((考核汇总!$A$4:$A$1185=质量日常跟踪表!B231)*(考核汇总!$B$4:$B$1185=质量日常跟踪表!D231),考核汇总!$C$4:$C$1185)</f>
        <v>2</v>
      </c>
      <c r="G231" s="33">
        <f>G230+C230</f>
        <v>43353.458333332797</v>
      </c>
      <c r="H231" s="34" t="str">
        <f>IF($M231=H$2,MAX(H$4:H230)+1,"")</f>
        <v/>
      </c>
      <c r="I231" s="34" t="str">
        <f>IF($M231=I$2,MAX(I$4:I230)+1,"")</f>
        <v/>
      </c>
      <c r="J231" s="34" t="str">
        <f>IF($M231=J$2,MAX(J$4:J230)+1,"")</f>
        <v/>
      </c>
      <c r="K231" s="34" t="str">
        <f>IF($M231=K$2,MAX(K$4:K230)+1,"")</f>
        <v/>
      </c>
      <c r="L231" s="35"/>
      <c r="M231" s="35"/>
      <c r="N231" s="42"/>
      <c r="O231" s="42"/>
      <c r="P231" s="42"/>
      <c r="Q231" s="42"/>
      <c r="R231" s="42"/>
      <c r="S231" s="42"/>
      <c r="T231" s="42"/>
      <c r="U231" s="37" t="str">
        <f>IF(N231="","",(N231*5+O231*4+P231*2.5+Q231*1.5+R231*0.75+S231*0.325+T231*0.25)/100)</f>
        <v/>
      </c>
      <c r="V231" s="36"/>
      <c r="W231" s="38"/>
    </row>
    <row r="232">
      <c r="A232" s="29">
        <v>229</v>
      </c>
      <c r="B232" s="39">
        <f>IF(D232=D231,B231,IF(D232="夜班",B231+1,B231))</f>
        <v>43353</v>
      </c>
      <c r="C232" s="40">
        <f>C231</f>
        <v>0.041666666666666699</v>
      </c>
      <c r="D232" s="32" t="str">
        <f>IF(HOUR(G232)&lt;8,"夜班",IF(HOUR(G232)&lt;16,"白班",IF(HOUR(G232)&lt;24,"中班",0)))</f>
        <v>白班</v>
      </c>
      <c r="E232" s="30" t="str">
        <f>IF(F232=1,"甲",IF(F232=2,"乙",IF(F232=3,"丙",IF(F232=4,"丁",""))))</f>
        <v>乙</v>
      </c>
      <c r="F232" s="30">
        <f>SUMPRODUCT((考核汇总!$A$4:$A$1185=质量日常跟踪表!B232)*(考核汇总!$B$4:$B$1185=质量日常跟踪表!D232),考核汇总!$C$4:$C$1185)</f>
        <v>2</v>
      </c>
      <c r="G232" s="33">
        <f>G231+C231</f>
        <v>43353.499999999403</v>
      </c>
      <c r="H232" s="34" t="str">
        <f>IF($M232=H$2,MAX(H$4:H231)+1,"")</f>
        <v/>
      </c>
      <c r="I232" s="34" t="str">
        <f>IF($M232=I$2,MAX(I$4:I231)+1,"")</f>
        <v/>
      </c>
      <c r="J232" s="34" t="str">
        <f>IF($M232=J$2,MAX(J$4:J231)+1,"")</f>
        <v/>
      </c>
      <c r="K232" s="34" t="str">
        <f>IF($M232=K$2,MAX(K$4:K231)+1,"")</f>
        <v/>
      </c>
      <c r="L232" s="35"/>
      <c r="M232" s="35"/>
      <c r="N232" s="42"/>
      <c r="O232" s="42"/>
      <c r="P232" s="42"/>
      <c r="Q232" s="42"/>
      <c r="R232" s="42"/>
      <c r="S232" s="42"/>
      <c r="T232" s="42"/>
      <c r="U232" s="37" t="str">
        <f>IF(N232="","",(N232*5+O232*4+P232*2.5+Q232*1.5+R232*0.75+S232*0.325+T232*0.25)/100)</f>
        <v/>
      </c>
      <c r="V232" s="36"/>
      <c r="W232" s="38"/>
    </row>
    <row r="233">
      <c r="A233" s="29">
        <v>230</v>
      </c>
      <c r="B233" s="39">
        <f>IF(D233=D232,B232,IF(D233="夜班",B232+1,B232))</f>
        <v>43353</v>
      </c>
      <c r="C233" s="40">
        <f>C232</f>
        <v>0.041666666666666699</v>
      </c>
      <c r="D233" s="32" t="str">
        <f>IF(HOUR(G233)&lt;8,"夜班",IF(HOUR(G233)&lt;16,"白班",IF(HOUR(G233)&lt;24,"中班",0)))</f>
        <v>白班</v>
      </c>
      <c r="E233" s="30" t="str">
        <f>IF(F233=1,"甲",IF(F233=2,"乙",IF(F233=3,"丙",IF(F233=4,"丁",""))))</f>
        <v>乙</v>
      </c>
      <c r="F233" s="30">
        <f>SUMPRODUCT((考核汇总!$A$4:$A$1185=质量日常跟踪表!B233)*(考核汇总!$B$4:$B$1185=质量日常跟踪表!D233),考核汇总!$C$4:$C$1185)</f>
        <v>2</v>
      </c>
      <c r="G233" s="33">
        <f>G232+C232</f>
        <v>43353.541666666097</v>
      </c>
      <c r="H233" s="34" t="str">
        <f>IF($M233=H$2,MAX(H$4:H232)+1,"")</f>
        <v/>
      </c>
      <c r="I233" s="34" t="str">
        <f>IF($M233=I$2,MAX(I$4:I232)+1,"")</f>
        <v/>
      </c>
      <c r="J233" s="34" t="str">
        <f>IF($M233=J$2,MAX(J$4:J232)+1,"")</f>
        <v/>
      </c>
      <c r="K233" s="34" t="str">
        <f>IF($M233=K$2,MAX(K$4:K232)+1,"")</f>
        <v/>
      </c>
      <c r="L233" s="35"/>
      <c r="M233" s="35"/>
      <c r="N233" s="42"/>
      <c r="O233" s="42"/>
      <c r="P233" s="42"/>
      <c r="Q233" s="42"/>
      <c r="R233" s="42"/>
      <c r="S233" s="42"/>
      <c r="T233" s="42"/>
      <c r="U233" s="37" t="str">
        <f>IF(N233="","",(N233*5+O233*4+P233*2.5+Q233*1.5+R233*0.75+S233*0.325+T233*0.25)/100)</f>
        <v/>
      </c>
      <c r="V233" s="36"/>
      <c r="W233" s="38"/>
    </row>
    <row r="234">
      <c r="A234" s="29">
        <v>231</v>
      </c>
      <c r="B234" s="39">
        <f>IF(D234=D233,B233,IF(D234="夜班",B233+1,B233))</f>
        <v>43353</v>
      </c>
      <c r="C234" s="40">
        <f>C233</f>
        <v>0.041666666666666699</v>
      </c>
      <c r="D234" s="32" t="str">
        <f>IF(HOUR(G234)&lt;8,"夜班",IF(HOUR(G234)&lt;16,"白班",IF(HOUR(G234)&lt;24,"中班",0)))</f>
        <v>白班</v>
      </c>
      <c r="E234" s="30" t="str">
        <f>IF(F234=1,"甲",IF(F234=2,"乙",IF(F234=3,"丙",IF(F234=4,"丁",""))))</f>
        <v>乙</v>
      </c>
      <c r="F234" s="30">
        <f>SUMPRODUCT((考核汇总!$A$4:$A$1185=质量日常跟踪表!B234)*(考核汇总!$B$4:$B$1185=质量日常跟踪表!D234),考核汇总!$C$4:$C$1185)</f>
        <v>2</v>
      </c>
      <c r="G234" s="33">
        <f>G233+C233</f>
        <v>43353.583333332797</v>
      </c>
      <c r="H234" s="34" t="str">
        <f>IF($M234=H$2,MAX(H$4:H233)+1,"")</f>
        <v/>
      </c>
      <c r="I234" s="34" t="str">
        <f>IF($M234=I$2,MAX(I$4:I233)+1,"")</f>
        <v/>
      </c>
      <c r="J234" s="34" t="str">
        <f>IF($M234=J$2,MAX(J$4:J233)+1,"")</f>
        <v/>
      </c>
      <c r="K234" s="34" t="str">
        <f>IF($M234=K$2,MAX(K$4:K233)+1,"")</f>
        <v/>
      </c>
      <c r="L234" s="35"/>
      <c r="M234" s="35"/>
      <c r="N234" s="42"/>
      <c r="O234" s="42"/>
      <c r="P234" s="42"/>
      <c r="Q234" s="42"/>
      <c r="R234" s="42"/>
      <c r="S234" s="42"/>
      <c r="T234" s="42"/>
      <c r="U234" s="37" t="str">
        <f>IF(N234="","",(N234*5+O234*4+P234*2.5+Q234*1.5+R234*0.75+S234*0.325+T234*0.25)/100)</f>
        <v/>
      </c>
      <c r="V234" s="36"/>
      <c r="W234" s="38"/>
    </row>
    <row r="235">
      <c r="A235" s="29">
        <v>232</v>
      </c>
      <c r="B235" s="39">
        <f>IF(D235=D234,B234,IF(D235="夜班",B234+1,B234))</f>
        <v>43353</v>
      </c>
      <c r="C235" s="40">
        <f>C234</f>
        <v>0.041666666666666699</v>
      </c>
      <c r="D235" s="32" t="str">
        <f>IF(HOUR(G235)&lt;8,"夜班",IF(HOUR(G235)&lt;16,"白班",IF(HOUR(G235)&lt;24,"中班",0)))</f>
        <v>白班</v>
      </c>
      <c r="E235" s="30" t="str">
        <f>IF(F235=1,"甲",IF(F235=2,"乙",IF(F235=3,"丙",IF(F235=4,"丁",""))))</f>
        <v>乙</v>
      </c>
      <c r="F235" s="30">
        <f>SUMPRODUCT((考核汇总!$A$4:$A$1185=质量日常跟踪表!B235)*(考核汇总!$B$4:$B$1185=质量日常跟踪表!D235),考核汇总!$C$4:$C$1185)</f>
        <v>2</v>
      </c>
      <c r="G235" s="33">
        <f>G234+C234</f>
        <v>43353.624999999403</v>
      </c>
      <c r="H235" s="34" t="str">
        <f>IF($M235=H$2,MAX(H$4:H234)+1,"")</f>
        <v/>
      </c>
      <c r="I235" s="34" t="str">
        <f>IF($M235=I$2,MAX(I$4:I234)+1,"")</f>
        <v/>
      </c>
      <c r="J235" s="34" t="str">
        <f>IF($M235=J$2,MAX(J$4:J234)+1,"")</f>
        <v/>
      </c>
      <c r="K235" s="34" t="str">
        <f>IF($M235=K$2,MAX(K$4:K234)+1,"")</f>
        <v/>
      </c>
      <c r="L235" s="35"/>
      <c r="M235" s="35"/>
      <c r="N235" s="42"/>
      <c r="O235" s="42"/>
      <c r="P235" s="42"/>
      <c r="Q235" s="42"/>
      <c r="R235" s="42"/>
      <c r="S235" s="42"/>
      <c r="T235" s="42"/>
      <c r="U235" s="37" t="str">
        <f>IF(N235="","",(N235*5+O235*4+P235*2.5+Q235*1.5+R235*0.75+S235*0.325+T235*0.25)/100)</f>
        <v/>
      </c>
      <c r="V235" s="36"/>
      <c r="W235" s="38"/>
    </row>
    <row r="236">
      <c r="A236" s="29">
        <v>233</v>
      </c>
      <c r="B236" s="39">
        <f>IF(D236=D235,B235,IF(D236="夜班",B235+1,B235))</f>
        <v>43353</v>
      </c>
      <c r="C236" s="40">
        <f>C235</f>
        <v>0.041666666666666699</v>
      </c>
      <c r="D236" s="32" t="str">
        <f>IF(HOUR(G236)&lt;8,"夜班",IF(HOUR(G236)&lt;16,"白班",IF(HOUR(G236)&lt;24,"中班",0)))</f>
        <v>中班</v>
      </c>
      <c r="E236" s="30" t="str">
        <f>IF(F236=1,"甲",IF(F236=2,"乙",IF(F236=3,"丙",IF(F236=4,"丁",""))))</f>
        <v>丙</v>
      </c>
      <c r="F236" s="30">
        <f>SUMPRODUCT((考核汇总!$A$4:$A$1185=质量日常跟踪表!B236)*(考核汇总!$B$4:$B$1185=质量日常跟踪表!D236),考核汇总!$C$4:$C$1185)</f>
        <v>3</v>
      </c>
      <c r="G236" s="33">
        <f>G235+C235</f>
        <v>43353.666666666097</v>
      </c>
      <c r="H236" s="34" t="str">
        <f>IF($M236=H$2,MAX(H$4:H235)+1,"")</f>
        <v/>
      </c>
      <c r="I236" s="34" t="str">
        <f>IF($M236=I$2,MAX(I$4:I235)+1,"")</f>
        <v/>
      </c>
      <c r="J236" s="34" t="str">
        <f>IF($M236=J$2,MAX(J$4:J235)+1,"")</f>
        <v/>
      </c>
      <c r="K236" s="34" t="str">
        <f>IF($M236=K$2,MAX(K$4:K235)+1,"")</f>
        <v/>
      </c>
      <c r="L236" s="35"/>
      <c r="M236" s="35"/>
      <c r="N236" s="42"/>
      <c r="O236" s="42"/>
      <c r="P236" s="42"/>
      <c r="Q236" s="42"/>
      <c r="R236" s="42"/>
      <c r="S236" s="42"/>
      <c r="T236" s="42"/>
      <c r="U236" s="37" t="str">
        <f>IF(N236="","",(N236*5+O236*4+P236*2.5+Q236*1.5+R236*0.75+S236*0.325+T236*0.25)/100)</f>
        <v/>
      </c>
      <c r="V236" s="36"/>
      <c r="W236" s="38"/>
    </row>
    <row r="237">
      <c r="A237" s="29">
        <v>234</v>
      </c>
      <c r="B237" s="39">
        <f>IF(D237=D236,B236,IF(D237="夜班",B236+1,B236))</f>
        <v>43353</v>
      </c>
      <c r="C237" s="40">
        <f>C236</f>
        <v>0.041666666666666699</v>
      </c>
      <c r="D237" s="32" t="str">
        <f>IF(HOUR(G237)&lt;8,"夜班",IF(HOUR(G237)&lt;16,"白班",IF(HOUR(G237)&lt;24,"中班",0)))</f>
        <v>中班</v>
      </c>
      <c r="E237" s="30" t="str">
        <f>IF(F237=1,"甲",IF(F237=2,"乙",IF(F237=3,"丙",IF(F237=4,"丁",""))))</f>
        <v>丙</v>
      </c>
      <c r="F237" s="30">
        <f>SUMPRODUCT((考核汇总!$A$4:$A$1185=质量日常跟踪表!B237)*(考核汇总!$B$4:$B$1185=质量日常跟踪表!D237),考核汇总!$C$4:$C$1185)</f>
        <v>3</v>
      </c>
      <c r="G237" s="33">
        <f>G236+C236</f>
        <v>43353.708333332797</v>
      </c>
      <c r="H237" s="34" t="str">
        <f>IF($M237=H$2,MAX(H$4:H236)+1,"")</f>
        <v/>
      </c>
      <c r="I237" s="34" t="str">
        <f>IF($M237=I$2,MAX(I$4:I236)+1,"")</f>
        <v/>
      </c>
      <c r="J237" s="34" t="str">
        <f>IF($M237=J$2,MAX(J$4:J236)+1,"")</f>
        <v/>
      </c>
      <c r="K237" s="34" t="str">
        <f>IF($M237=K$2,MAX(K$4:K236)+1,"")</f>
        <v/>
      </c>
      <c r="L237" s="35"/>
      <c r="M237" s="35"/>
      <c r="N237" s="42"/>
      <c r="O237" s="42"/>
      <c r="P237" s="42"/>
      <c r="Q237" s="42"/>
      <c r="R237" s="42"/>
      <c r="S237" s="42"/>
      <c r="T237" s="42"/>
      <c r="U237" s="37" t="str">
        <f>IF(N237="","",(N237*5+O237*4+P237*2.5+Q237*1.5+R237*0.75+S237*0.325+T237*0.25)/100)</f>
        <v/>
      </c>
      <c r="V237" s="36"/>
      <c r="W237" s="38"/>
    </row>
    <row r="238">
      <c r="A238" s="29">
        <v>235</v>
      </c>
      <c r="B238" s="39">
        <f>IF(D238=D237,B237,IF(D238="夜班",B237+1,B237))</f>
        <v>43353</v>
      </c>
      <c r="C238" s="40">
        <f>C237</f>
        <v>0.041666666666666699</v>
      </c>
      <c r="D238" s="32" t="str">
        <f>IF(HOUR(G238)&lt;8,"夜班",IF(HOUR(G238)&lt;16,"白班",IF(HOUR(G238)&lt;24,"中班",0)))</f>
        <v>中班</v>
      </c>
      <c r="E238" s="30" t="str">
        <f>IF(F238=1,"甲",IF(F238=2,"乙",IF(F238=3,"丙",IF(F238=4,"丁",""))))</f>
        <v>丙</v>
      </c>
      <c r="F238" s="30">
        <f>SUMPRODUCT((考核汇总!$A$4:$A$1185=质量日常跟踪表!B238)*(考核汇总!$B$4:$B$1185=质量日常跟踪表!D238),考核汇总!$C$4:$C$1185)</f>
        <v>3</v>
      </c>
      <c r="G238" s="33">
        <f>G237+C237</f>
        <v>43353.749999999403</v>
      </c>
      <c r="H238" s="34" t="str">
        <f>IF($M238=H$2,MAX(H$4:H237)+1,"")</f>
        <v/>
      </c>
      <c r="I238" s="34" t="str">
        <f>IF($M238=I$2,MAX(I$4:I237)+1,"")</f>
        <v/>
      </c>
      <c r="J238" s="34" t="str">
        <f>IF($M238=J$2,MAX(J$4:J237)+1,"")</f>
        <v/>
      </c>
      <c r="K238" s="34" t="str">
        <f>IF($M238=K$2,MAX(K$4:K237)+1,"")</f>
        <v/>
      </c>
      <c r="L238" s="35"/>
      <c r="M238" s="35"/>
      <c r="N238" s="42"/>
      <c r="O238" s="42"/>
      <c r="P238" s="42"/>
      <c r="Q238" s="42"/>
      <c r="R238" s="42"/>
      <c r="S238" s="42"/>
      <c r="T238" s="42"/>
      <c r="U238" s="37" t="str">
        <f>IF(N238="","",(N238*5+O238*4+P238*2.5+Q238*1.5+R238*0.75+S238*0.325+T238*0.25)/100)</f>
        <v/>
      </c>
      <c r="V238" s="36"/>
      <c r="W238" s="38"/>
    </row>
    <row r="239">
      <c r="A239" s="29">
        <v>236</v>
      </c>
      <c r="B239" s="39">
        <f>IF(D239=D238,B238,IF(D239="夜班",B238+1,B238))</f>
        <v>43353</v>
      </c>
      <c r="C239" s="40">
        <f>C238</f>
        <v>0.041666666666666699</v>
      </c>
      <c r="D239" s="32" t="str">
        <f>IF(HOUR(G239)&lt;8,"夜班",IF(HOUR(G239)&lt;16,"白班",IF(HOUR(G239)&lt;24,"中班",0)))</f>
        <v>中班</v>
      </c>
      <c r="E239" s="30" t="str">
        <f>IF(F239=1,"甲",IF(F239=2,"乙",IF(F239=3,"丙",IF(F239=4,"丁",""))))</f>
        <v>丙</v>
      </c>
      <c r="F239" s="30">
        <f>SUMPRODUCT((考核汇总!$A$4:$A$1185=质量日常跟踪表!B239)*(考核汇总!$B$4:$B$1185=质量日常跟踪表!D239),考核汇总!$C$4:$C$1185)</f>
        <v>3</v>
      </c>
      <c r="G239" s="33">
        <f>G238+C238</f>
        <v>43353.791666666097</v>
      </c>
      <c r="H239" s="34" t="str">
        <f>IF($M239=H$2,MAX(H$4:H238)+1,"")</f>
        <v/>
      </c>
      <c r="I239" s="34" t="str">
        <f>IF($M239=I$2,MAX(I$4:I238)+1,"")</f>
        <v/>
      </c>
      <c r="J239" s="34" t="str">
        <f>IF($M239=J$2,MAX(J$4:J238)+1,"")</f>
        <v/>
      </c>
      <c r="K239" s="34" t="str">
        <f>IF($M239=K$2,MAX(K$4:K238)+1,"")</f>
        <v/>
      </c>
      <c r="L239" s="35"/>
      <c r="M239" s="35"/>
      <c r="N239" s="42"/>
      <c r="O239" s="42"/>
      <c r="P239" s="42"/>
      <c r="Q239" s="42"/>
      <c r="R239" s="42"/>
      <c r="S239" s="42"/>
      <c r="T239" s="42"/>
      <c r="U239" s="37" t="str">
        <f>IF(N239="","",(N239*5+O239*4+P239*2.5+Q239*1.5+R239*0.75+S239*0.325+T239*0.25)/100)</f>
        <v/>
      </c>
      <c r="V239" s="36"/>
      <c r="W239" s="38"/>
    </row>
    <row r="240">
      <c r="A240" s="29">
        <v>237</v>
      </c>
      <c r="B240" s="39">
        <f>IF(D240=D239,B239,IF(D240="夜班",B239+1,B239))</f>
        <v>43353</v>
      </c>
      <c r="C240" s="40">
        <f>C239</f>
        <v>0.041666666666666699</v>
      </c>
      <c r="D240" s="32" t="str">
        <f>IF(HOUR(G240)&lt;8,"夜班",IF(HOUR(G240)&lt;16,"白班",IF(HOUR(G240)&lt;24,"中班",0)))</f>
        <v>中班</v>
      </c>
      <c r="E240" s="30" t="str">
        <f>IF(F240=1,"甲",IF(F240=2,"乙",IF(F240=3,"丙",IF(F240=4,"丁",""))))</f>
        <v>丙</v>
      </c>
      <c r="F240" s="30">
        <f>SUMPRODUCT((考核汇总!$A$4:$A$1185=质量日常跟踪表!B240)*(考核汇总!$B$4:$B$1185=质量日常跟踪表!D240),考核汇总!$C$4:$C$1185)</f>
        <v>3</v>
      </c>
      <c r="G240" s="33">
        <f>G239+C239</f>
        <v>43353.833333332797</v>
      </c>
      <c r="H240" s="34" t="str">
        <f>IF($M240=H$2,MAX(H$4:H239)+1,"")</f>
        <v/>
      </c>
      <c r="I240" s="34" t="str">
        <f>IF($M240=I$2,MAX(I$4:I239)+1,"")</f>
        <v/>
      </c>
      <c r="J240" s="34" t="str">
        <f>IF($M240=J$2,MAX(J$4:J239)+1,"")</f>
        <v/>
      </c>
      <c r="K240" s="34" t="str">
        <f>IF($M240=K$2,MAX(K$4:K239)+1,"")</f>
        <v/>
      </c>
      <c r="L240" s="35"/>
      <c r="M240" s="35"/>
      <c r="N240" s="42"/>
      <c r="O240" s="42"/>
      <c r="P240" s="42"/>
      <c r="Q240" s="42"/>
      <c r="R240" s="42"/>
      <c r="S240" s="42"/>
      <c r="T240" s="42"/>
      <c r="U240" s="37" t="str">
        <f>IF(N240="","",(N240*5+O240*4+P240*2.5+Q240*1.5+R240*0.75+S240*0.325+T240*0.25)/100)</f>
        <v/>
      </c>
      <c r="V240" s="36"/>
      <c r="W240" s="38"/>
    </row>
    <row r="241">
      <c r="A241" s="29">
        <v>238</v>
      </c>
      <c r="B241" s="39">
        <f>IF(D241=D240,B240,IF(D241="夜班",B240+1,B240))</f>
        <v>43353</v>
      </c>
      <c r="C241" s="40">
        <f>C240</f>
        <v>0.041666666666666699</v>
      </c>
      <c r="D241" s="32" t="str">
        <f>IF(HOUR(G241)&lt;8,"夜班",IF(HOUR(G241)&lt;16,"白班",IF(HOUR(G241)&lt;24,"中班",0)))</f>
        <v>中班</v>
      </c>
      <c r="E241" s="30" t="str">
        <f>IF(F241=1,"甲",IF(F241=2,"乙",IF(F241=3,"丙",IF(F241=4,"丁",""))))</f>
        <v>丙</v>
      </c>
      <c r="F241" s="30">
        <f>SUMPRODUCT((考核汇总!$A$4:$A$1185=质量日常跟踪表!B241)*(考核汇总!$B$4:$B$1185=质量日常跟踪表!D241),考核汇总!$C$4:$C$1185)</f>
        <v>3</v>
      </c>
      <c r="G241" s="33">
        <f>G240+C240</f>
        <v>43353.874999999403</v>
      </c>
      <c r="H241" s="34" t="str">
        <f>IF($M241=H$2,MAX(H$4:H240)+1,"")</f>
        <v/>
      </c>
      <c r="I241" s="34" t="str">
        <f>IF($M241=I$2,MAX(I$4:I240)+1,"")</f>
        <v/>
      </c>
      <c r="J241" s="34" t="str">
        <f>IF($M241=J$2,MAX(J$4:J240)+1,"")</f>
        <v/>
      </c>
      <c r="K241" s="34" t="str">
        <f>IF($M241=K$2,MAX(K$4:K240)+1,"")</f>
        <v/>
      </c>
      <c r="L241" s="35"/>
      <c r="M241" s="35"/>
      <c r="N241" s="42"/>
      <c r="O241" s="42"/>
      <c r="P241" s="42"/>
      <c r="Q241" s="42"/>
      <c r="R241" s="42"/>
      <c r="S241" s="42"/>
      <c r="T241" s="42"/>
      <c r="U241" s="37" t="str">
        <f>IF(N241="","",(N241*5+O241*4+P241*2.5+Q241*1.5+R241*0.75+S241*0.325+T241*0.25)/100)</f>
        <v/>
      </c>
      <c r="V241" s="36"/>
      <c r="W241" s="38"/>
    </row>
    <row r="242">
      <c r="A242" s="29">
        <v>239</v>
      </c>
      <c r="B242" s="39">
        <f>IF(D242=D241,B241,IF(D242="夜班",B241+1,B241))</f>
        <v>43353</v>
      </c>
      <c r="C242" s="40">
        <f>C241</f>
        <v>0.041666666666666699</v>
      </c>
      <c r="D242" s="32" t="str">
        <f>IF(HOUR(G242)&lt;8,"夜班",IF(HOUR(G242)&lt;16,"白班",IF(HOUR(G242)&lt;24,"中班",0)))</f>
        <v>中班</v>
      </c>
      <c r="E242" s="30" t="str">
        <f>IF(F242=1,"甲",IF(F242=2,"乙",IF(F242=3,"丙",IF(F242=4,"丁",""))))</f>
        <v>丙</v>
      </c>
      <c r="F242" s="30">
        <f>SUMPRODUCT((考核汇总!$A$4:$A$1185=质量日常跟踪表!B242)*(考核汇总!$B$4:$B$1185=质量日常跟踪表!D242),考核汇总!$C$4:$C$1185)</f>
        <v>3</v>
      </c>
      <c r="G242" s="33">
        <f>G241+C241</f>
        <v>43353.916666666097</v>
      </c>
      <c r="H242" s="34" t="str">
        <f>IF($M242=H$2,MAX(H$4:H241)+1,"")</f>
        <v/>
      </c>
      <c r="I242" s="34" t="str">
        <f>IF($M242=I$2,MAX(I$4:I241)+1,"")</f>
        <v/>
      </c>
      <c r="J242" s="34" t="str">
        <f>IF($M242=J$2,MAX(J$4:J241)+1,"")</f>
        <v/>
      </c>
      <c r="K242" s="34" t="str">
        <f>IF($M242=K$2,MAX(K$4:K241)+1,"")</f>
        <v/>
      </c>
      <c r="L242" s="35"/>
      <c r="M242" s="35"/>
      <c r="N242" s="42"/>
      <c r="O242" s="42"/>
      <c r="P242" s="42"/>
      <c r="Q242" s="42"/>
      <c r="R242" s="42"/>
      <c r="S242" s="42"/>
      <c r="T242" s="42"/>
      <c r="U242" s="37" t="str">
        <f>IF(N242="","",(N242*5+O242*4+P242*2.5+Q242*1.5+R242*0.75+S242*0.325+T242*0.25)/100)</f>
        <v/>
      </c>
      <c r="V242" s="36"/>
      <c r="W242" s="38"/>
    </row>
    <row r="243">
      <c r="A243" s="29">
        <v>240</v>
      </c>
      <c r="B243" s="39">
        <f>IF(D243=D242,B242,IF(D243="夜班",B242+1,B242))</f>
        <v>43353</v>
      </c>
      <c r="C243" s="40">
        <f>C242</f>
        <v>0.041666666666666699</v>
      </c>
      <c r="D243" s="32" t="str">
        <f>IF(HOUR(G243)&lt;8,"夜班",IF(HOUR(G243)&lt;16,"白班",IF(HOUR(G243)&lt;24,"中班",0)))</f>
        <v>中班</v>
      </c>
      <c r="E243" s="30" t="str">
        <f>IF(F243=1,"甲",IF(F243=2,"乙",IF(F243=3,"丙",IF(F243=4,"丁",""))))</f>
        <v>丙</v>
      </c>
      <c r="F243" s="30">
        <f>SUMPRODUCT((考核汇总!$A$4:$A$1185=质量日常跟踪表!B243)*(考核汇总!$B$4:$B$1185=质量日常跟踪表!D243),考核汇总!$C$4:$C$1185)</f>
        <v>3</v>
      </c>
      <c r="G243" s="33">
        <f>G242+C242</f>
        <v>43353.958333332797</v>
      </c>
      <c r="H243" s="34" t="str">
        <f>IF($M243=H$2,MAX(H$4:H242)+1,"")</f>
        <v/>
      </c>
      <c r="I243" s="34" t="str">
        <f>IF($M243=I$2,MAX(I$4:I242)+1,"")</f>
        <v/>
      </c>
      <c r="J243" s="34" t="str">
        <f>IF($M243=J$2,MAX(J$4:J242)+1,"")</f>
        <v/>
      </c>
      <c r="K243" s="34" t="str">
        <f>IF($M243=K$2,MAX(K$4:K242)+1,"")</f>
        <v/>
      </c>
      <c r="L243" s="35"/>
      <c r="M243" s="35"/>
      <c r="N243" s="42"/>
      <c r="O243" s="42"/>
      <c r="P243" s="42"/>
      <c r="Q243" s="42"/>
      <c r="R243" s="42"/>
      <c r="S243" s="42"/>
      <c r="T243" s="42"/>
      <c r="U243" s="37" t="str">
        <f>IF(N243="","",(N243*5+O243*4+P243*2.5+Q243*1.5+R243*0.75+S243*0.325+T243*0.25)/100)</f>
        <v/>
      </c>
      <c r="V243" s="36"/>
      <c r="W243" s="38"/>
    </row>
    <row r="244">
      <c r="A244" s="29">
        <v>241</v>
      </c>
      <c r="B244" s="39">
        <f>IF(D244=D243,B243,IF(D244="夜班",B243+1,B243))</f>
        <v>43354</v>
      </c>
      <c r="C244" s="40">
        <f>C243</f>
        <v>0.041666666666666699</v>
      </c>
      <c r="D244" s="32" t="str">
        <f>IF(HOUR(G244)&lt;8,"夜班",IF(HOUR(G244)&lt;16,"白班",IF(HOUR(G244)&lt;24,"中班",0)))</f>
        <v>夜班</v>
      </c>
      <c r="E244" s="30" t="str">
        <f>IF(F244=1,"甲",IF(F244=2,"乙",IF(F244=3,"丙",IF(F244=4,"丁",""))))</f>
        <v>甲</v>
      </c>
      <c r="F244" s="30">
        <f>SUMPRODUCT((考核汇总!$A$4:$A$1185=质量日常跟踪表!B244)*(考核汇总!$B$4:$B$1185=质量日常跟踪表!D244),考核汇总!$C$4:$C$1185)</f>
        <v>1</v>
      </c>
      <c r="G244" s="33">
        <f>G243+C243</f>
        <v>43353.999999999403</v>
      </c>
      <c r="H244" s="34">
        <f>IF($M244=H$2,MAX(H$4:H243)+1,"")</f>
        <v>17</v>
      </c>
      <c r="I244" s="34" t="str">
        <f>IF($M244=I$2,MAX(I$4:I243)+1,"")</f>
        <v/>
      </c>
      <c r="J244" s="34" t="str">
        <f>IF($M244=J$2,MAX(J$4:J243)+1,"")</f>
        <v/>
      </c>
      <c r="K244" s="34" t="str">
        <f>IF($M244=K$2,MAX(K$4:K243)+1,"")</f>
        <v/>
      </c>
      <c r="L244" s="35">
        <v>0.35416666666666702</v>
      </c>
      <c r="M244" s="35" t="s">
        <v>8</v>
      </c>
      <c r="N244" s="42">
        <v>7.6399999999999997</v>
      </c>
      <c r="O244" s="42">
        <v>15.710000000000001</v>
      </c>
      <c r="P244" s="42">
        <v>2.1200000000000001</v>
      </c>
      <c r="Q244" s="42">
        <v>20.719999999999999</v>
      </c>
      <c r="R244" s="42">
        <v>14.539999999999999</v>
      </c>
      <c r="S244" s="42">
        <v>18.68</v>
      </c>
      <c r="T244" s="42">
        <v>20.59</v>
      </c>
      <c r="U244" s="37">
        <f>IF(N244="","",(N244*5+O244*4+P244*2.5+Q244*1.5+R244*0.75+S244*0.325+T244*0.25)/100)</f>
        <v>1.5954349999999999</v>
      </c>
      <c r="V244" s="36">
        <v>5.7999999999999998</v>
      </c>
      <c r="W244" s="38"/>
    </row>
    <row r="245">
      <c r="A245" s="29">
        <v>242</v>
      </c>
      <c r="B245" s="39">
        <f>IF(D245=D244,B244,IF(D245="夜班",B244+1,B244))</f>
        <v>43354</v>
      </c>
      <c r="C245" s="40">
        <f>C244</f>
        <v>0.041666666666666699</v>
      </c>
      <c r="D245" s="32" t="str">
        <f>IF(HOUR(G245)&lt;8,"夜班",IF(HOUR(G245)&lt;16,"白班",IF(HOUR(G245)&lt;24,"中班",0)))</f>
        <v>夜班</v>
      </c>
      <c r="E245" s="30" t="str">
        <f>IF(F245=1,"甲",IF(F245=2,"乙",IF(F245=3,"丙",IF(F245=4,"丁",""))))</f>
        <v>甲</v>
      </c>
      <c r="F245" s="30">
        <f>SUMPRODUCT((考核汇总!$A$4:$A$1185=质量日常跟踪表!B245)*(考核汇总!$B$4:$B$1185=质量日常跟踪表!D245),考核汇总!$C$4:$C$1185)</f>
        <v>1</v>
      </c>
      <c r="G245" s="33">
        <f>G244+C244</f>
        <v>43354.041666666097</v>
      </c>
      <c r="H245" s="34" t="str">
        <f>IF($M245=H$2,MAX(H$4:H244)+1,"")</f>
        <v/>
      </c>
      <c r="I245" s="34">
        <f>IF($M245=I$2,MAX(I$4:I244)+1,"")</f>
        <v>17</v>
      </c>
      <c r="J245" s="34" t="str">
        <f>IF($M245=J$2,MAX(J$4:J244)+1,"")</f>
        <v/>
      </c>
      <c r="K245" s="34" t="str">
        <f>IF($M245=K$2,MAX(K$4:K244)+1,"")</f>
        <v/>
      </c>
      <c r="L245" s="35">
        <v>0.35416666666666702</v>
      </c>
      <c r="M245" s="35" t="s">
        <v>9</v>
      </c>
      <c r="N245" s="42">
        <v>9.0899999999999999</v>
      </c>
      <c r="O245" s="42">
        <v>15.859999999999999</v>
      </c>
      <c r="P245" s="42">
        <v>2.4300000000000002</v>
      </c>
      <c r="Q245" s="42">
        <v>19.239999999999998</v>
      </c>
      <c r="R245" s="42">
        <v>13.32</v>
      </c>
      <c r="S245" s="42">
        <v>20.82</v>
      </c>
      <c r="T245" s="42">
        <v>19.239999999999998</v>
      </c>
      <c r="U245" s="37">
        <f>IF(N245="","",(N245*5+O245*4+P245*2.5+Q245*1.5+R245*0.75+S245*0.325+T245*0.25)/100)</f>
        <v>1.653915</v>
      </c>
      <c r="V245" s="36">
        <v>5.4000000000000004</v>
      </c>
      <c r="W245" s="38" t="s">
        <v>43</v>
      </c>
    </row>
    <row r="246">
      <c r="A246" s="29">
        <v>243</v>
      </c>
      <c r="B246" s="39">
        <f>IF(D246=D245,B245,IF(D246="夜班",B245+1,B245))</f>
        <v>43354</v>
      </c>
      <c r="C246" s="40">
        <f>C245</f>
        <v>0.041666666666666699</v>
      </c>
      <c r="D246" s="32" t="str">
        <f>IF(HOUR(G246)&lt;8,"夜班",IF(HOUR(G246)&lt;16,"白班",IF(HOUR(G246)&lt;24,"中班",0)))</f>
        <v>夜班</v>
      </c>
      <c r="E246" s="30" t="str">
        <f>IF(F246=1,"甲",IF(F246=2,"乙",IF(F246=3,"丙",IF(F246=4,"丁",""))))</f>
        <v>甲</v>
      </c>
      <c r="F246" s="30">
        <f>SUMPRODUCT((考核汇总!$A$4:$A$1185=质量日常跟踪表!B246)*(考核汇总!$B$4:$B$1185=质量日常跟踪表!D246),考核汇总!$C$4:$C$1185)</f>
        <v>1</v>
      </c>
      <c r="G246" s="33">
        <f>G245+C245</f>
        <v>43354.083333332703</v>
      </c>
      <c r="H246" s="34" t="str">
        <f>IF($M246=H$2,MAX(H$4:H245)+1,"")</f>
        <v/>
      </c>
      <c r="I246" s="34" t="str">
        <f>IF($M246=I$2,MAX(I$4:I245)+1,"")</f>
        <v/>
      </c>
      <c r="J246" s="34" t="str">
        <f>IF($M246=J$2,MAX(J$4:J245)+1,"")</f>
        <v/>
      </c>
      <c r="K246" s="34" t="str">
        <f>IF($M246=K$2,MAX(K$4:K245)+1,"")</f>
        <v/>
      </c>
      <c r="L246" s="35"/>
      <c r="M246" s="35"/>
      <c r="N246" s="42"/>
      <c r="O246" s="42"/>
      <c r="P246" s="42"/>
      <c r="Q246" s="42"/>
      <c r="R246" s="42"/>
      <c r="S246" s="42"/>
      <c r="T246" s="42"/>
      <c r="U246" s="37" t="str">
        <f>IF(N246="","",(N246*5+O246*4+P246*2.5+Q246*1.5+R246*0.75+S246*0.325+T246*0.25)/100)</f>
        <v/>
      </c>
      <c r="V246" s="36"/>
      <c r="W246" s="38"/>
    </row>
    <row r="247">
      <c r="A247" s="29">
        <v>244</v>
      </c>
      <c r="B247" s="39">
        <f>IF(D247=D246,B246,IF(D247="夜班",B246+1,B246))</f>
        <v>43354</v>
      </c>
      <c r="C247" s="40">
        <f>C246</f>
        <v>0.041666666666666699</v>
      </c>
      <c r="D247" s="32" t="str">
        <f>IF(HOUR(G247)&lt;8,"夜班",IF(HOUR(G247)&lt;16,"白班",IF(HOUR(G247)&lt;24,"中班",0)))</f>
        <v>夜班</v>
      </c>
      <c r="E247" s="30" t="str">
        <f>IF(F247=1,"甲",IF(F247=2,"乙",IF(F247=3,"丙",IF(F247=4,"丁",""))))</f>
        <v>甲</v>
      </c>
      <c r="F247" s="30">
        <f>SUMPRODUCT((考核汇总!$A$4:$A$1185=质量日常跟踪表!B247)*(考核汇总!$B$4:$B$1185=质量日常跟踪表!D247),考核汇总!$C$4:$C$1185)</f>
        <v>1</v>
      </c>
      <c r="G247" s="33">
        <f>G246+C246</f>
        <v>43354.124999999403</v>
      </c>
      <c r="H247" s="34" t="str">
        <f>IF($M247=H$2,MAX(H$4:H246)+1,"")</f>
        <v/>
      </c>
      <c r="I247" s="34" t="str">
        <f>IF($M247=I$2,MAX(I$4:I246)+1,"")</f>
        <v/>
      </c>
      <c r="J247" s="34" t="str">
        <f>IF($M247=J$2,MAX(J$4:J246)+1,"")</f>
        <v/>
      </c>
      <c r="K247" s="34" t="str">
        <f>IF($M247=K$2,MAX(K$4:K246)+1,"")</f>
        <v/>
      </c>
      <c r="L247" s="35"/>
      <c r="M247" s="35"/>
      <c r="N247" s="42"/>
      <c r="O247" s="42"/>
      <c r="P247" s="42"/>
      <c r="Q247" s="42"/>
      <c r="R247" s="42"/>
      <c r="S247" s="42"/>
      <c r="T247" s="42"/>
      <c r="U247" s="37" t="str">
        <f>IF(N247="","",(N247*5+O247*4+P247*2.5+Q247*1.5+R247*0.75+S247*0.325+T247*0.25)/100)</f>
        <v/>
      </c>
      <c r="V247" s="36"/>
      <c r="W247" s="38"/>
    </row>
    <row r="248">
      <c r="A248" s="29">
        <v>245</v>
      </c>
      <c r="B248" s="39">
        <f>IF(D248=D247,B247,IF(D248="夜班",B247+1,B247))</f>
        <v>43354</v>
      </c>
      <c r="C248" s="40">
        <f>C247</f>
        <v>0.041666666666666699</v>
      </c>
      <c r="D248" s="32" t="str">
        <f>IF(HOUR(G248)&lt;8,"夜班",IF(HOUR(G248)&lt;16,"白班",IF(HOUR(G248)&lt;24,"中班",0)))</f>
        <v>夜班</v>
      </c>
      <c r="E248" s="30" t="str">
        <f>IF(F248=1,"甲",IF(F248=2,"乙",IF(F248=3,"丙",IF(F248=4,"丁",""))))</f>
        <v>甲</v>
      </c>
      <c r="F248" s="30">
        <f>SUMPRODUCT((考核汇总!$A$4:$A$1185=质量日常跟踪表!B248)*(考核汇总!$B$4:$B$1185=质量日常跟踪表!D248),考核汇总!$C$4:$C$1185)</f>
        <v>1</v>
      </c>
      <c r="G248" s="33">
        <f>G247+C247</f>
        <v>43354.166666666097</v>
      </c>
      <c r="H248" s="34" t="str">
        <f>IF($M248=H$2,MAX(H$4:H247)+1,"")</f>
        <v/>
      </c>
      <c r="I248" s="34" t="str">
        <f>IF($M248=I$2,MAX(I$4:I247)+1,"")</f>
        <v/>
      </c>
      <c r="J248" s="34" t="str">
        <f>IF($M248=J$2,MAX(J$4:J247)+1,"")</f>
        <v/>
      </c>
      <c r="K248" s="34" t="str">
        <f>IF($M248=K$2,MAX(K$4:K247)+1,"")</f>
        <v/>
      </c>
      <c r="L248" s="35"/>
      <c r="M248" s="35"/>
      <c r="N248" s="42"/>
      <c r="O248" s="42"/>
      <c r="P248" s="42"/>
      <c r="Q248" s="42"/>
      <c r="R248" s="42"/>
      <c r="S248" s="42"/>
      <c r="T248" s="42"/>
      <c r="U248" s="37" t="str">
        <f>IF(N248="","",(N248*5+O248*4+P248*2.5+Q248*1.5+R248*0.75+S248*0.325+T248*0.25)/100)</f>
        <v/>
      </c>
      <c r="V248" s="36"/>
      <c r="W248" s="38"/>
    </row>
    <row r="249">
      <c r="A249" s="29">
        <v>246</v>
      </c>
      <c r="B249" s="39">
        <f>IF(D249=D248,B248,IF(D249="夜班",B248+1,B248))</f>
        <v>43354</v>
      </c>
      <c r="C249" s="40">
        <f>C248</f>
        <v>0.041666666666666699</v>
      </c>
      <c r="D249" s="32" t="str">
        <f>IF(HOUR(G249)&lt;8,"夜班",IF(HOUR(G249)&lt;16,"白班",IF(HOUR(G249)&lt;24,"中班",0)))</f>
        <v>夜班</v>
      </c>
      <c r="E249" s="30" t="str">
        <f>IF(F249=1,"甲",IF(F249=2,"乙",IF(F249=3,"丙",IF(F249=4,"丁",""))))</f>
        <v>甲</v>
      </c>
      <c r="F249" s="30">
        <f>SUMPRODUCT((考核汇总!$A$4:$A$1185=质量日常跟踪表!B249)*(考核汇总!$B$4:$B$1185=质量日常跟踪表!D249),考核汇总!$C$4:$C$1185)</f>
        <v>1</v>
      </c>
      <c r="G249" s="33">
        <f>G248+C248</f>
        <v>43354.208333332703</v>
      </c>
      <c r="H249" s="34" t="str">
        <f>IF($M249=H$2,MAX(H$4:H248)+1,"")</f>
        <v/>
      </c>
      <c r="I249" s="34" t="str">
        <f>IF($M249=I$2,MAX(I$4:I248)+1,"")</f>
        <v/>
      </c>
      <c r="J249" s="34" t="str">
        <f>IF($M249=J$2,MAX(J$4:J248)+1,"")</f>
        <v/>
      </c>
      <c r="K249" s="34" t="str">
        <f>IF($M249=K$2,MAX(K$4:K248)+1,"")</f>
        <v/>
      </c>
      <c r="L249" s="35"/>
      <c r="M249" s="35"/>
      <c r="N249" s="42"/>
      <c r="O249" s="42"/>
      <c r="P249" s="42"/>
      <c r="Q249" s="42"/>
      <c r="R249" s="42"/>
      <c r="S249" s="42"/>
      <c r="T249" s="42"/>
      <c r="U249" s="37" t="str">
        <f>IF(N249="","",(N249*5+O249*4+P249*2.5+Q249*1.5+R249*0.75+S249*0.325+T249*0.25)/100)</f>
        <v/>
      </c>
      <c r="V249" s="36"/>
      <c r="W249" s="38"/>
    </row>
    <row r="250">
      <c r="A250" s="29">
        <v>247</v>
      </c>
      <c r="B250" s="39">
        <f>IF(D250=D249,B249,IF(D250="夜班",B249+1,B249))</f>
        <v>43354</v>
      </c>
      <c r="C250" s="40">
        <f>C249</f>
        <v>0.041666666666666699</v>
      </c>
      <c r="D250" s="32" t="str">
        <f>IF(HOUR(G250)&lt;8,"夜班",IF(HOUR(G250)&lt;16,"白班",IF(HOUR(G250)&lt;24,"中班",0)))</f>
        <v>夜班</v>
      </c>
      <c r="E250" s="30" t="str">
        <f>IF(F250=1,"甲",IF(F250=2,"乙",IF(F250=3,"丙",IF(F250=4,"丁",""))))</f>
        <v>甲</v>
      </c>
      <c r="F250" s="30">
        <f>SUMPRODUCT((考核汇总!$A$4:$A$1185=质量日常跟踪表!B250)*(考核汇总!$B$4:$B$1185=质量日常跟踪表!D250),考核汇总!$C$4:$C$1185)</f>
        <v>1</v>
      </c>
      <c r="G250" s="33">
        <f>G249+C249</f>
        <v>43354.249999999403</v>
      </c>
      <c r="H250" s="34" t="str">
        <f>IF($M250=H$2,MAX(H$4:H249)+1,"")</f>
        <v/>
      </c>
      <c r="I250" s="34" t="str">
        <f>IF($M250=I$2,MAX(I$4:I249)+1,"")</f>
        <v/>
      </c>
      <c r="J250" s="34" t="str">
        <f>IF($M250=J$2,MAX(J$4:J249)+1,"")</f>
        <v/>
      </c>
      <c r="K250" s="34" t="str">
        <f>IF($M250=K$2,MAX(K$4:K249)+1,"")</f>
        <v/>
      </c>
      <c r="L250" s="35"/>
      <c r="M250" s="35"/>
      <c r="N250" s="42"/>
      <c r="O250" s="42"/>
      <c r="P250" s="42"/>
      <c r="Q250" s="42"/>
      <c r="R250" s="42"/>
      <c r="S250" s="42"/>
      <c r="T250" s="42"/>
      <c r="U250" s="37" t="str">
        <f>IF(N250="","",(N250*5+O250*4+P250*2.5+Q250*1.5+R250*0.75+S250*0.325+T250*0.25)/100)</f>
        <v/>
      </c>
      <c r="V250" s="36"/>
      <c r="W250" s="38"/>
    </row>
    <row r="251">
      <c r="A251" s="29">
        <v>248</v>
      </c>
      <c r="B251" s="39">
        <f>IF(D251=D250,B250,IF(D251="夜班",B250+1,B250))</f>
        <v>43354</v>
      </c>
      <c r="C251" s="40">
        <f>C250</f>
        <v>0.041666666666666699</v>
      </c>
      <c r="D251" s="32" t="str">
        <f>IF(HOUR(G251)&lt;8,"夜班",IF(HOUR(G251)&lt;16,"白班",IF(HOUR(G251)&lt;24,"中班",0)))</f>
        <v>夜班</v>
      </c>
      <c r="E251" s="30" t="str">
        <f>IF(F251=1,"甲",IF(F251=2,"乙",IF(F251=3,"丙",IF(F251=4,"丁",""))))</f>
        <v>甲</v>
      </c>
      <c r="F251" s="30">
        <f>SUMPRODUCT((考核汇总!$A$4:$A$1185=质量日常跟踪表!B251)*(考核汇总!$B$4:$B$1185=质量日常跟踪表!D251),考核汇总!$C$4:$C$1185)</f>
        <v>1</v>
      </c>
      <c r="G251" s="33">
        <f>G250+C250</f>
        <v>43354.291666666097</v>
      </c>
      <c r="H251" s="34" t="str">
        <f>IF($M251=H$2,MAX(H$4:H250)+1,"")</f>
        <v/>
      </c>
      <c r="I251" s="34" t="str">
        <f>IF($M251=I$2,MAX(I$4:I250)+1,"")</f>
        <v/>
      </c>
      <c r="J251" s="34" t="str">
        <f>IF($M251=J$2,MAX(J$4:J250)+1,"")</f>
        <v/>
      </c>
      <c r="K251" s="34" t="str">
        <f>IF($M251=K$2,MAX(K$4:K250)+1,"")</f>
        <v/>
      </c>
      <c r="L251" s="35"/>
      <c r="M251" s="35"/>
      <c r="N251" s="42"/>
      <c r="O251" s="42"/>
      <c r="P251" s="42"/>
      <c r="Q251" s="42"/>
      <c r="R251" s="42"/>
      <c r="S251" s="42"/>
      <c r="T251" s="42"/>
      <c r="U251" s="37" t="str">
        <f>IF(N251="","",(N251*5+O251*4+P251*2.5+Q251*1.5+R251*0.75+S251*0.325+T251*0.25)/100)</f>
        <v/>
      </c>
      <c r="V251" s="36"/>
      <c r="W251" s="38"/>
    </row>
    <row r="252">
      <c r="A252" s="29">
        <v>249</v>
      </c>
      <c r="B252" s="39">
        <f>IF(D252=D251,B251,IF(D252="夜班",B251+1,B251))</f>
        <v>43354</v>
      </c>
      <c r="C252" s="40">
        <f>C251</f>
        <v>0.041666666666666699</v>
      </c>
      <c r="D252" s="32" t="str">
        <f>IF(HOUR(G252)&lt;8,"夜班",IF(HOUR(G252)&lt;16,"白班",IF(HOUR(G252)&lt;24,"中班",0)))</f>
        <v>白班</v>
      </c>
      <c r="E252" s="30" t="str">
        <f>IF(F252=1,"甲",IF(F252=2,"乙",IF(F252=3,"丙",IF(F252=4,"丁",""))))</f>
        <v>乙</v>
      </c>
      <c r="F252" s="30">
        <f>SUMPRODUCT((考核汇总!$A$4:$A$1185=质量日常跟踪表!B252)*(考核汇总!$B$4:$B$1185=质量日常跟踪表!D252),考核汇总!$C$4:$C$1185)</f>
        <v>2</v>
      </c>
      <c r="G252" s="33">
        <f>G251+C251</f>
        <v>43354.333333332703</v>
      </c>
      <c r="H252" s="34">
        <f>IF($M252=H$2,MAX(H$4:H251)+1,"")</f>
        <v>18</v>
      </c>
      <c r="I252" s="34" t="str">
        <f>IF($M252=I$2,MAX(I$4:I251)+1,"")</f>
        <v/>
      </c>
      <c r="J252" s="34" t="str">
        <f>IF($M252=J$2,MAX(J$4:J251)+1,"")</f>
        <v/>
      </c>
      <c r="K252" s="34" t="str">
        <f>IF($M252=K$2,MAX(K$4:K251)+1,"")</f>
        <v/>
      </c>
      <c r="L252" s="35">
        <v>0.64583333333333304</v>
      </c>
      <c r="M252" s="35" t="s">
        <v>8</v>
      </c>
      <c r="N252" s="42">
        <v>7.0999999999999996</v>
      </c>
      <c r="O252" s="42">
        <v>14.720000000000001</v>
      </c>
      <c r="P252" s="42">
        <v>2.2200000000000002</v>
      </c>
      <c r="Q252" s="42">
        <v>19.920000000000002</v>
      </c>
      <c r="R252" s="42">
        <v>13.98</v>
      </c>
      <c r="S252" s="42">
        <v>22.57</v>
      </c>
      <c r="T252" s="42">
        <v>19.489999999999998</v>
      </c>
      <c r="U252" s="37">
        <f>IF(N252="","",(N252*5+O252*4+P252*2.5+Q252*1.5+R252*0.75+S252*0.325+T252*0.25)/100)</f>
        <v>1.5250275</v>
      </c>
      <c r="V252" s="36">
        <v>5.5999999999999996</v>
      </c>
      <c r="W252" s="38"/>
    </row>
    <row r="253">
      <c r="A253" s="29">
        <v>250</v>
      </c>
      <c r="B253" s="39">
        <f>IF(D253=D252,B252,IF(D253="夜班",B252+1,B252))</f>
        <v>43354</v>
      </c>
      <c r="C253" s="40">
        <f>C252</f>
        <v>0.041666666666666699</v>
      </c>
      <c r="D253" s="32" t="str">
        <f>IF(HOUR(G253)&lt;8,"夜班",IF(HOUR(G253)&lt;16,"白班",IF(HOUR(G253)&lt;24,"中班",0)))</f>
        <v>白班</v>
      </c>
      <c r="E253" s="30" t="str">
        <f>IF(F253=1,"甲",IF(F253=2,"乙",IF(F253=3,"丙",IF(F253=4,"丁",""))))</f>
        <v>乙</v>
      </c>
      <c r="F253" s="30">
        <f>SUMPRODUCT((考核汇总!$A$4:$A$1185=质量日常跟踪表!B253)*(考核汇总!$B$4:$B$1185=质量日常跟踪表!D253),考核汇总!$C$4:$C$1185)</f>
        <v>2</v>
      </c>
      <c r="G253" s="33">
        <f>G252+C252</f>
        <v>43354.374999999403</v>
      </c>
      <c r="H253" s="34" t="str">
        <f>IF($M253=H$2,MAX(H$4:H252)+1,"")</f>
        <v/>
      </c>
      <c r="I253" s="34">
        <f>IF($M253=I$2,MAX(I$4:I252)+1,"")</f>
        <v>18</v>
      </c>
      <c r="J253" s="34" t="str">
        <f>IF($M253=J$2,MAX(J$4:J252)+1,"")</f>
        <v/>
      </c>
      <c r="K253" s="34" t="str">
        <f>IF($M253=K$2,MAX(K$4:K252)+1,"")</f>
        <v/>
      </c>
      <c r="L253" s="35">
        <v>0.64583333333333304</v>
      </c>
      <c r="M253" s="35" t="s">
        <v>9</v>
      </c>
      <c r="N253" s="42">
        <v>8.9600000000000009</v>
      </c>
      <c r="O253" s="42">
        <v>16.440000000000001</v>
      </c>
      <c r="P253" s="42">
        <v>2.3199999999999998</v>
      </c>
      <c r="Q253" s="42">
        <v>21.07</v>
      </c>
      <c r="R253" s="42">
        <v>13.279999999999999</v>
      </c>
      <c r="S253" s="42">
        <v>21.18</v>
      </c>
      <c r="T253" s="42">
        <v>16.75</v>
      </c>
      <c r="U253" s="37">
        <f>IF(N253="","",(N253*5+O253*4+P253*2.5+Q253*1.5+R253*0.75+S253*0.325+T253*0.25)/100)</f>
        <v>1.6899599999999999</v>
      </c>
      <c r="V253" s="36">
        <v>5.0999999999999996</v>
      </c>
      <c r="W253" s="38" t="s">
        <v>43</v>
      </c>
    </row>
    <row r="254">
      <c r="A254" s="29">
        <v>251</v>
      </c>
      <c r="B254" s="39">
        <f>IF(D254=D253,B253,IF(D254="夜班",B253+1,B253))</f>
        <v>43354</v>
      </c>
      <c r="C254" s="40">
        <f>C253</f>
        <v>0.041666666666666699</v>
      </c>
      <c r="D254" s="32" t="str">
        <f>IF(HOUR(G254)&lt;8,"夜班",IF(HOUR(G254)&lt;16,"白班",IF(HOUR(G254)&lt;24,"中班",0)))</f>
        <v>白班</v>
      </c>
      <c r="E254" s="30" t="str">
        <f>IF(F254=1,"甲",IF(F254=2,"乙",IF(F254=3,"丙",IF(F254=4,"丁",""))))</f>
        <v>乙</v>
      </c>
      <c r="F254" s="30">
        <f>SUMPRODUCT((考核汇总!$A$4:$A$1185=质量日常跟踪表!B254)*(考核汇总!$B$4:$B$1185=质量日常跟踪表!D254),考核汇总!$C$4:$C$1185)</f>
        <v>2</v>
      </c>
      <c r="G254" s="33">
        <f>G253+C253</f>
        <v>43354.416666666097</v>
      </c>
      <c r="H254" s="34" t="str">
        <f>IF($M254=H$2,MAX(H$4:H253)+1,"")</f>
        <v/>
      </c>
      <c r="I254" s="34" t="str">
        <f>IF($M254=I$2,MAX(I$4:I253)+1,"")</f>
        <v/>
      </c>
      <c r="J254" s="34" t="str">
        <f>IF($M254=J$2,MAX(J$4:J253)+1,"")</f>
        <v/>
      </c>
      <c r="K254" s="34" t="str">
        <f>IF($M254=K$2,MAX(K$4:K253)+1,"")</f>
        <v/>
      </c>
      <c r="L254" s="35"/>
      <c r="M254" s="35"/>
      <c r="N254" s="42"/>
      <c r="O254" s="42"/>
      <c r="P254" s="42"/>
      <c r="Q254" s="42"/>
      <c r="R254" s="42"/>
      <c r="S254" s="42"/>
      <c r="T254" s="42"/>
      <c r="U254" s="37" t="str">
        <f>IF(N254="","",(N254*5+O254*4+P254*2.5+Q254*1.5+R254*0.75+S254*0.325+T254*0.25)/100)</f>
        <v/>
      </c>
      <c r="V254" s="36"/>
      <c r="W254" s="38"/>
    </row>
    <row r="255">
      <c r="A255" s="29">
        <v>252</v>
      </c>
      <c r="B255" s="39">
        <f>IF(D255=D254,B254,IF(D255="夜班",B254+1,B254))</f>
        <v>43354</v>
      </c>
      <c r="C255" s="40">
        <f>C254</f>
        <v>0.041666666666666699</v>
      </c>
      <c r="D255" s="32" t="str">
        <f>IF(HOUR(G255)&lt;8,"夜班",IF(HOUR(G255)&lt;16,"白班",IF(HOUR(G255)&lt;24,"中班",0)))</f>
        <v>白班</v>
      </c>
      <c r="E255" s="30" t="str">
        <f>IF(F255=1,"甲",IF(F255=2,"乙",IF(F255=3,"丙",IF(F255=4,"丁",""))))</f>
        <v>乙</v>
      </c>
      <c r="F255" s="30">
        <f>SUMPRODUCT((考核汇总!$A$4:$A$1185=质量日常跟踪表!B255)*(考核汇总!$B$4:$B$1185=质量日常跟踪表!D255),考核汇总!$C$4:$C$1185)</f>
        <v>2</v>
      </c>
      <c r="G255" s="33">
        <f>G254+C254</f>
        <v>43354.458333332703</v>
      </c>
      <c r="H255" s="34" t="str">
        <f>IF($M255=H$2,MAX(H$4:H254)+1,"")</f>
        <v/>
      </c>
      <c r="I255" s="34" t="str">
        <f>IF($M255=I$2,MAX(I$4:I254)+1,"")</f>
        <v/>
      </c>
      <c r="J255" s="34" t="str">
        <f>IF($M255=J$2,MAX(J$4:J254)+1,"")</f>
        <v/>
      </c>
      <c r="K255" s="34" t="str">
        <f>IF($M255=K$2,MAX(K$4:K254)+1,"")</f>
        <v/>
      </c>
      <c r="L255" s="35"/>
      <c r="M255" s="35"/>
      <c r="N255" s="42"/>
      <c r="O255" s="42"/>
      <c r="P255" s="42"/>
      <c r="Q255" s="42"/>
      <c r="R255" s="42"/>
      <c r="S255" s="42"/>
      <c r="T255" s="42"/>
      <c r="U255" s="37" t="str">
        <f>IF(N255="","",(N255*5+O255*4+P255*2.5+Q255*1.5+R255*0.75+S255*0.325+T255*0.25)/100)</f>
        <v/>
      </c>
      <c r="V255" s="36"/>
      <c r="W255" s="38"/>
    </row>
    <row r="256">
      <c r="A256" s="29">
        <v>253</v>
      </c>
      <c r="B256" s="39">
        <f>IF(D256=D255,B255,IF(D256="夜班",B255+1,B255))</f>
        <v>43354</v>
      </c>
      <c r="C256" s="40">
        <f>C255</f>
        <v>0.041666666666666699</v>
      </c>
      <c r="D256" s="32" t="str">
        <f>IF(HOUR(G256)&lt;8,"夜班",IF(HOUR(G256)&lt;16,"白班",IF(HOUR(G256)&lt;24,"中班",0)))</f>
        <v>白班</v>
      </c>
      <c r="E256" s="30" t="str">
        <f>IF(F256=1,"甲",IF(F256=2,"乙",IF(F256=3,"丙",IF(F256=4,"丁",""))))</f>
        <v>乙</v>
      </c>
      <c r="F256" s="30">
        <f>SUMPRODUCT((考核汇总!$A$4:$A$1185=质量日常跟踪表!B256)*(考核汇总!$B$4:$B$1185=质量日常跟踪表!D256),考核汇总!$C$4:$C$1185)</f>
        <v>2</v>
      </c>
      <c r="G256" s="33">
        <f>G255+C255</f>
        <v>43354.499999999403</v>
      </c>
      <c r="H256" s="34" t="str">
        <f>IF($M256=H$2,MAX(H$4:H255)+1,"")</f>
        <v/>
      </c>
      <c r="I256" s="34" t="str">
        <f>IF($M256=I$2,MAX(I$4:I255)+1,"")</f>
        <v/>
      </c>
      <c r="J256" s="34" t="str">
        <f>IF($M256=J$2,MAX(J$4:J255)+1,"")</f>
        <v/>
      </c>
      <c r="K256" s="34" t="str">
        <f>IF($M256=K$2,MAX(K$4:K255)+1,"")</f>
        <v/>
      </c>
      <c r="L256" s="35"/>
      <c r="M256" s="35"/>
      <c r="N256" s="42"/>
      <c r="O256" s="42"/>
      <c r="P256" s="42"/>
      <c r="Q256" s="42"/>
      <c r="R256" s="42"/>
      <c r="S256" s="42"/>
      <c r="T256" s="42"/>
      <c r="U256" s="37" t="str">
        <f>IF(N256="","",(N256*5+O256*4+P256*2.5+Q256*1.5+R256*0.75+S256*0.325+T256*0.25)/100)</f>
        <v/>
      </c>
      <c r="V256" s="36"/>
      <c r="W256" s="38"/>
    </row>
    <row r="257">
      <c r="A257" s="29">
        <v>254</v>
      </c>
      <c r="B257" s="39">
        <f>IF(D257=D256,B256,IF(D257="夜班",B256+1,B256))</f>
        <v>43354</v>
      </c>
      <c r="C257" s="40">
        <f>C256</f>
        <v>0.041666666666666699</v>
      </c>
      <c r="D257" s="32" t="str">
        <f>IF(HOUR(G257)&lt;8,"夜班",IF(HOUR(G257)&lt;16,"白班",IF(HOUR(G257)&lt;24,"中班",0)))</f>
        <v>白班</v>
      </c>
      <c r="E257" s="30" t="str">
        <f>IF(F257=1,"甲",IF(F257=2,"乙",IF(F257=3,"丙",IF(F257=4,"丁",""))))</f>
        <v>乙</v>
      </c>
      <c r="F257" s="30">
        <f>SUMPRODUCT((考核汇总!$A$4:$A$1185=质量日常跟踪表!B257)*(考核汇总!$B$4:$B$1185=质量日常跟踪表!D257),考核汇总!$C$4:$C$1185)</f>
        <v>2</v>
      </c>
      <c r="G257" s="33">
        <f>G256+C256</f>
        <v>43354.541666666097</v>
      </c>
      <c r="H257" s="34" t="str">
        <f>IF($M257=H$2,MAX(H$4:H256)+1,"")</f>
        <v/>
      </c>
      <c r="I257" s="34" t="str">
        <f>IF($M257=I$2,MAX(I$4:I256)+1,"")</f>
        <v/>
      </c>
      <c r="J257" s="34" t="str">
        <f>IF($M257=J$2,MAX(J$4:J256)+1,"")</f>
        <v/>
      </c>
      <c r="K257" s="34" t="str">
        <f>IF($M257=K$2,MAX(K$4:K256)+1,"")</f>
        <v/>
      </c>
      <c r="L257" s="35"/>
      <c r="M257" s="35"/>
      <c r="N257" s="42"/>
      <c r="O257" s="42"/>
      <c r="P257" s="42"/>
      <c r="Q257" s="42"/>
      <c r="R257" s="42"/>
      <c r="S257" s="42"/>
      <c r="T257" s="42"/>
      <c r="U257" s="37" t="str">
        <f>IF(N257="","",(N257*5+O257*4+P257*2.5+Q257*1.5+R257*0.75+S257*0.325+T257*0.25)/100)</f>
        <v/>
      </c>
      <c r="V257" s="36"/>
      <c r="W257" s="38"/>
    </row>
    <row r="258">
      <c r="A258" s="29">
        <v>255</v>
      </c>
      <c r="B258" s="39">
        <f>IF(D258=D257,B257,IF(D258="夜班",B257+1,B257))</f>
        <v>43354</v>
      </c>
      <c r="C258" s="40">
        <f>C257</f>
        <v>0.041666666666666699</v>
      </c>
      <c r="D258" s="32" t="str">
        <f>IF(HOUR(G258)&lt;8,"夜班",IF(HOUR(G258)&lt;16,"白班",IF(HOUR(G258)&lt;24,"中班",0)))</f>
        <v>白班</v>
      </c>
      <c r="E258" s="30" t="str">
        <f>IF(F258=1,"甲",IF(F258=2,"乙",IF(F258=3,"丙",IF(F258=4,"丁",""))))</f>
        <v>乙</v>
      </c>
      <c r="F258" s="30">
        <f>SUMPRODUCT((考核汇总!$A$4:$A$1185=质量日常跟踪表!B258)*(考核汇总!$B$4:$B$1185=质量日常跟踪表!D258),考核汇总!$C$4:$C$1185)</f>
        <v>2</v>
      </c>
      <c r="G258" s="33">
        <f>G257+C257</f>
        <v>43354.583333332703</v>
      </c>
      <c r="H258" s="34" t="str">
        <f>IF($M258=H$2,MAX(H$4:H257)+1,"")</f>
        <v/>
      </c>
      <c r="I258" s="34" t="str">
        <f>IF($M258=I$2,MAX(I$4:I257)+1,"")</f>
        <v/>
      </c>
      <c r="J258" s="34" t="str">
        <f>IF($M258=J$2,MAX(J$4:J257)+1,"")</f>
        <v/>
      </c>
      <c r="K258" s="34" t="str">
        <f>IF($M258=K$2,MAX(K$4:K257)+1,"")</f>
        <v/>
      </c>
      <c r="L258" s="35"/>
      <c r="M258" s="35"/>
      <c r="N258" s="42"/>
      <c r="O258" s="42"/>
      <c r="P258" s="42"/>
      <c r="Q258" s="42"/>
      <c r="R258" s="42"/>
      <c r="S258" s="42"/>
      <c r="T258" s="42"/>
      <c r="U258" s="37" t="str">
        <f>IF(N258="","",(N258*5+O258*4+P258*2.5+Q258*1.5+R258*0.75+S258*0.325+T258*0.25)/100)</f>
        <v/>
      </c>
      <c r="V258" s="36"/>
      <c r="W258" s="38"/>
    </row>
    <row r="259">
      <c r="A259" s="29">
        <v>256</v>
      </c>
      <c r="B259" s="39">
        <f>IF(D259=D258,B258,IF(D259="夜班",B258+1,B258))</f>
        <v>43354</v>
      </c>
      <c r="C259" s="40">
        <f>C258</f>
        <v>0.041666666666666699</v>
      </c>
      <c r="D259" s="32" t="str">
        <f>IF(HOUR(G259)&lt;8,"夜班",IF(HOUR(G259)&lt;16,"白班",IF(HOUR(G259)&lt;24,"中班",0)))</f>
        <v>白班</v>
      </c>
      <c r="E259" s="30" t="str">
        <f>IF(F259=1,"甲",IF(F259=2,"乙",IF(F259=3,"丙",IF(F259=4,"丁",""))))</f>
        <v>乙</v>
      </c>
      <c r="F259" s="30">
        <f>SUMPRODUCT((考核汇总!$A$4:$A$1185=质量日常跟踪表!B259)*(考核汇总!$B$4:$B$1185=质量日常跟踪表!D259),考核汇总!$C$4:$C$1185)</f>
        <v>2</v>
      </c>
      <c r="G259" s="33">
        <f>G258+C258</f>
        <v>43354.624999999403</v>
      </c>
      <c r="H259" s="34" t="str">
        <f>IF($M259=H$2,MAX(H$4:H258)+1,"")</f>
        <v/>
      </c>
      <c r="I259" s="34" t="str">
        <f>IF($M259=I$2,MAX(I$4:I258)+1,"")</f>
        <v/>
      </c>
      <c r="J259" s="34" t="str">
        <f>IF($M259=J$2,MAX(J$4:J258)+1,"")</f>
        <v/>
      </c>
      <c r="K259" s="34" t="str">
        <f>IF($M259=K$2,MAX(K$4:K258)+1,"")</f>
        <v/>
      </c>
      <c r="L259" s="35"/>
      <c r="M259" s="35"/>
      <c r="N259" s="42"/>
      <c r="O259" s="42"/>
      <c r="P259" s="42"/>
      <c r="Q259" s="42"/>
      <c r="R259" s="42"/>
      <c r="S259" s="42"/>
      <c r="T259" s="42"/>
      <c r="U259" s="37" t="str">
        <f>IF(N259="","",(N259*5+O259*4+P259*2.5+Q259*1.5+R259*0.75+S259*0.325+T259*0.25)/100)</f>
        <v/>
      </c>
      <c r="V259" s="36"/>
      <c r="W259" s="38"/>
    </row>
    <row r="260">
      <c r="A260" s="29">
        <v>257</v>
      </c>
      <c r="B260" s="39">
        <f>IF(D260=D259,B259,IF(D260="夜班",B259+1,B259))</f>
        <v>43354</v>
      </c>
      <c r="C260" s="40">
        <f>C259</f>
        <v>0.041666666666666699</v>
      </c>
      <c r="D260" s="32" t="str">
        <f>IF(HOUR(G260)&lt;8,"夜班",IF(HOUR(G260)&lt;16,"白班",IF(HOUR(G260)&lt;24,"中班",0)))</f>
        <v>中班</v>
      </c>
      <c r="E260" s="30" t="str">
        <f>IF(F260=1,"甲",IF(F260=2,"乙",IF(F260=3,"丙",IF(F260=4,"丁",""))))</f>
        <v>丙</v>
      </c>
      <c r="F260" s="30">
        <f>SUMPRODUCT((考核汇总!$A$4:$A$1185=质量日常跟踪表!B260)*(考核汇总!$B$4:$B$1185=质量日常跟踪表!D260),考核汇总!$C$4:$C$1185)</f>
        <v>3</v>
      </c>
      <c r="G260" s="33">
        <f>G259+C259</f>
        <v>43354.666666666002</v>
      </c>
      <c r="H260" s="34" t="str">
        <f>IF($M260=H$2,MAX(H$4:H259)+1,"")</f>
        <v/>
      </c>
      <c r="I260" s="34" t="str">
        <f>IF($M260=I$2,MAX(I$4:I259)+1,"")</f>
        <v/>
      </c>
      <c r="J260" s="34" t="str">
        <f>IF($M260=J$2,MAX(J$4:J259)+1,"")</f>
        <v/>
      </c>
      <c r="K260" s="34" t="str">
        <f>IF($M260=K$2,MAX(K$4:K259)+1,"")</f>
        <v/>
      </c>
      <c r="L260" s="35"/>
      <c r="M260" s="35"/>
      <c r="N260" s="42"/>
      <c r="O260" s="42"/>
      <c r="P260" s="42"/>
      <c r="Q260" s="42"/>
      <c r="R260" s="42"/>
      <c r="S260" s="42"/>
      <c r="T260" s="42"/>
      <c r="U260" s="37" t="str">
        <f>IF(N260="","",(N260*5+O260*4+P260*2.5+Q260*1.5+R260*0.75+S260*0.325+T260*0.25)/100)</f>
        <v/>
      </c>
      <c r="V260" s="36"/>
      <c r="W260" s="38"/>
    </row>
    <row r="261">
      <c r="A261" s="29">
        <v>258</v>
      </c>
      <c r="B261" s="39">
        <f>IF(D261=D260,B260,IF(D261="夜班",B260+1,B260))</f>
        <v>43354</v>
      </c>
      <c r="C261" s="40">
        <f>C260</f>
        <v>0.041666666666666699</v>
      </c>
      <c r="D261" s="32" t="str">
        <f>IF(HOUR(G261)&lt;8,"夜班",IF(HOUR(G261)&lt;16,"白班",IF(HOUR(G261)&lt;24,"中班",0)))</f>
        <v>中班</v>
      </c>
      <c r="E261" s="30" t="str">
        <f>IF(F261=1,"甲",IF(F261=2,"乙",IF(F261=3,"丙",IF(F261=4,"丁",""))))</f>
        <v>丙</v>
      </c>
      <c r="F261" s="30">
        <f>SUMPRODUCT((考核汇总!$A$4:$A$1185=质量日常跟踪表!B261)*(考核汇总!$B$4:$B$1185=质量日常跟踪表!D261),考核汇总!$C$4:$C$1185)</f>
        <v>3</v>
      </c>
      <c r="G261" s="33">
        <f>G260+C260</f>
        <v>43354.708333332703</v>
      </c>
      <c r="H261" s="34" t="str">
        <f>IF($M261=H$2,MAX(H$4:H260)+1,"")</f>
        <v/>
      </c>
      <c r="I261" s="34" t="str">
        <f>IF($M261=I$2,MAX(I$4:I260)+1,"")</f>
        <v/>
      </c>
      <c r="J261" s="34" t="str">
        <f>IF($M261=J$2,MAX(J$4:J260)+1,"")</f>
        <v/>
      </c>
      <c r="K261" s="34" t="str">
        <f>IF($M261=K$2,MAX(K$4:K260)+1,"")</f>
        <v/>
      </c>
      <c r="L261" s="35"/>
      <c r="M261" s="35"/>
      <c r="N261" s="42"/>
      <c r="O261" s="42"/>
      <c r="P261" s="42"/>
      <c r="Q261" s="42"/>
      <c r="R261" s="42"/>
      <c r="S261" s="42"/>
      <c r="T261" s="42"/>
      <c r="U261" s="37" t="str">
        <f>IF(N261="","",(N261*5+O261*4+P261*2.5+Q261*1.5+R261*0.75+S261*0.325+T261*0.25)/100)</f>
        <v/>
      </c>
      <c r="V261" s="36"/>
      <c r="W261" s="38"/>
    </row>
    <row r="262">
      <c r="A262" s="29">
        <v>259</v>
      </c>
      <c r="B262" s="39">
        <f>IF(D262=D261,B261,IF(D262="夜班",B261+1,B261))</f>
        <v>43354</v>
      </c>
      <c r="C262" s="40">
        <f>C261</f>
        <v>0.041666666666666699</v>
      </c>
      <c r="D262" s="32" t="str">
        <f>IF(HOUR(G262)&lt;8,"夜班",IF(HOUR(G262)&lt;16,"白班",IF(HOUR(G262)&lt;24,"中班",0)))</f>
        <v>中班</v>
      </c>
      <c r="E262" s="30" t="str">
        <f>IF(F262=1,"甲",IF(F262=2,"乙",IF(F262=3,"丙",IF(F262=4,"丁",""))))</f>
        <v>丙</v>
      </c>
      <c r="F262" s="30">
        <f>SUMPRODUCT((考核汇总!$A$4:$A$1185=质量日常跟踪表!B262)*(考核汇总!$B$4:$B$1185=质量日常跟踪表!D262),考核汇总!$C$4:$C$1185)</f>
        <v>3</v>
      </c>
      <c r="G262" s="33">
        <f>G261+C261</f>
        <v>43354.749999999403</v>
      </c>
      <c r="H262" s="34" t="str">
        <f>IF($M262=H$2,MAX(H$4:H261)+1,"")</f>
        <v/>
      </c>
      <c r="I262" s="34" t="str">
        <f>IF($M262=I$2,MAX(I$4:I261)+1,"")</f>
        <v/>
      </c>
      <c r="J262" s="34" t="str">
        <f>IF($M262=J$2,MAX(J$4:J261)+1,"")</f>
        <v/>
      </c>
      <c r="K262" s="34" t="str">
        <f>IF($M262=K$2,MAX(K$4:K261)+1,"")</f>
        <v/>
      </c>
      <c r="L262" s="35"/>
      <c r="M262" s="35"/>
      <c r="N262" s="42"/>
      <c r="O262" s="42"/>
      <c r="P262" s="42"/>
      <c r="Q262" s="42"/>
      <c r="R262" s="42"/>
      <c r="S262" s="42"/>
      <c r="T262" s="42"/>
      <c r="U262" s="37" t="str">
        <f>IF(N262="","",(N262*5+O262*4+P262*2.5+Q262*1.5+R262*0.75+S262*0.325+T262*0.25)/100)</f>
        <v/>
      </c>
      <c r="V262" s="36"/>
      <c r="W262" s="38"/>
    </row>
    <row r="263">
      <c r="A263" s="29">
        <v>260</v>
      </c>
      <c r="B263" s="39">
        <f>IF(D263=D262,B262,IF(D263="夜班",B262+1,B262))</f>
        <v>43354</v>
      </c>
      <c r="C263" s="40">
        <f>C262</f>
        <v>0.041666666666666699</v>
      </c>
      <c r="D263" s="32" t="str">
        <f>IF(HOUR(G263)&lt;8,"夜班",IF(HOUR(G263)&lt;16,"白班",IF(HOUR(G263)&lt;24,"中班",0)))</f>
        <v>中班</v>
      </c>
      <c r="E263" s="30" t="str">
        <f>IF(F263=1,"甲",IF(F263=2,"乙",IF(F263=3,"丙",IF(F263=4,"丁",""))))</f>
        <v>丙</v>
      </c>
      <c r="F263" s="30">
        <f>SUMPRODUCT((考核汇总!$A$4:$A$1185=质量日常跟踪表!B263)*(考核汇总!$B$4:$B$1185=质量日常跟踪表!D263),考核汇总!$C$4:$C$1185)</f>
        <v>3</v>
      </c>
      <c r="G263" s="33">
        <f>G262+C262</f>
        <v>43354.791666666002</v>
      </c>
      <c r="H263" s="34" t="str">
        <f>IF($M263=H$2,MAX(H$4:H262)+1,"")</f>
        <v/>
      </c>
      <c r="I263" s="34" t="str">
        <f>IF($M263=I$2,MAX(I$4:I262)+1,"")</f>
        <v/>
      </c>
      <c r="J263" s="34" t="str">
        <f>IF($M263=J$2,MAX(J$4:J262)+1,"")</f>
        <v/>
      </c>
      <c r="K263" s="34" t="str">
        <f>IF($M263=K$2,MAX(K$4:K262)+1,"")</f>
        <v/>
      </c>
      <c r="L263" s="35"/>
      <c r="M263" s="35"/>
      <c r="N263" s="42"/>
      <c r="O263" s="42"/>
      <c r="P263" s="42"/>
      <c r="Q263" s="42"/>
      <c r="R263" s="42"/>
      <c r="S263" s="42"/>
      <c r="T263" s="42"/>
      <c r="U263" s="37" t="str">
        <f>IF(N263="","",(N263*5+O263*4+P263*2.5+Q263*1.5+R263*0.75+S263*0.325+T263*0.25)/100)</f>
        <v/>
      </c>
      <c r="V263" s="36"/>
      <c r="W263" s="38"/>
    </row>
    <row r="264">
      <c r="A264" s="29">
        <v>261</v>
      </c>
      <c r="B264" s="39">
        <f>IF(D264=D263,B263,IF(D264="夜班",B263+1,B263))</f>
        <v>43354</v>
      </c>
      <c r="C264" s="40">
        <f>C263</f>
        <v>0.041666666666666699</v>
      </c>
      <c r="D264" s="32" t="str">
        <f>IF(HOUR(G264)&lt;8,"夜班",IF(HOUR(G264)&lt;16,"白班",IF(HOUR(G264)&lt;24,"中班",0)))</f>
        <v>中班</v>
      </c>
      <c r="E264" s="30" t="str">
        <f>IF(F264=1,"甲",IF(F264=2,"乙",IF(F264=3,"丙",IF(F264=4,"丁",""))))</f>
        <v>丙</v>
      </c>
      <c r="F264" s="30">
        <f>SUMPRODUCT((考核汇总!$A$4:$A$1185=质量日常跟踪表!B264)*(考核汇总!$B$4:$B$1185=质量日常跟踪表!D264),考核汇总!$C$4:$C$1185)</f>
        <v>3</v>
      </c>
      <c r="G264" s="33">
        <f>G263+C263</f>
        <v>43354.833333332703</v>
      </c>
      <c r="H264" s="34" t="str">
        <f>IF($M264=H$2,MAX(H$4:H263)+1,"")</f>
        <v/>
      </c>
      <c r="I264" s="34" t="str">
        <f>IF($M264=I$2,MAX(I$4:I263)+1,"")</f>
        <v/>
      </c>
      <c r="J264" s="34" t="str">
        <f>IF($M264=J$2,MAX(J$4:J263)+1,"")</f>
        <v/>
      </c>
      <c r="K264" s="34" t="str">
        <f>IF($M264=K$2,MAX(K$4:K263)+1,"")</f>
        <v/>
      </c>
      <c r="L264" s="35"/>
      <c r="M264" s="35"/>
      <c r="N264" s="42"/>
      <c r="O264" s="42"/>
      <c r="P264" s="42"/>
      <c r="Q264" s="42"/>
      <c r="R264" s="42"/>
      <c r="S264" s="42"/>
      <c r="T264" s="42"/>
      <c r="U264" s="37" t="str">
        <f>IF(N264="","",(N264*5+O264*4+P264*2.5+Q264*1.5+R264*0.75+S264*0.325+T264*0.25)/100)</f>
        <v/>
      </c>
      <c r="V264" s="36"/>
      <c r="W264" s="38"/>
    </row>
    <row r="265">
      <c r="A265" s="29">
        <v>262</v>
      </c>
      <c r="B265" s="39">
        <f>IF(D265=D264,B264,IF(D265="夜班",B264+1,B264))</f>
        <v>43354</v>
      </c>
      <c r="C265" s="40">
        <f>C264</f>
        <v>0.041666666666666699</v>
      </c>
      <c r="D265" s="32" t="str">
        <f>IF(HOUR(G265)&lt;8,"夜班",IF(HOUR(G265)&lt;16,"白班",IF(HOUR(G265)&lt;24,"中班",0)))</f>
        <v>中班</v>
      </c>
      <c r="E265" s="30" t="str">
        <f>IF(F265=1,"甲",IF(F265=2,"乙",IF(F265=3,"丙",IF(F265=4,"丁",""))))</f>
        <v>丙</v>
      </c>
      <c r="F265" s="30">
        <f>SUMPRODUCT((考核汇总!$A$4:$A$1185=质量日常跟踪表!B265)*(考核汇总!$B$4:$B$1185=质量日常跟踪表!D265),考核汇总!$C$4:$C$1185)</f>
        <v>3</v>
      </c>
      <c r="G265" s="33">
        <f>G264+C264</f>
        <v>43354.874999999403</v>
      </c>
      <c r="H265" s="34" t="str">
        <f>IF($M265=H$2,MAX(H$4:H264)+1,"")</f>
        <v/>
      </c>
      <c r="I265" s="34" t="str">
        <f>IF($M265=I$2,MAX(I$4:I264)+1,"")</f>
        <v/>
      </c>
      <c r="J265" s="34" t="str">
        <f>IF($M265=J$2,MAX(J$4:J264)+1,"")</f>
        <v/>
      </c>
      <c r="K265" s="34" t="str">
        <f>IF($M265=K$2,MAX(K$4:K264)+1,"")</f>
        <v/>
      </c>
      <c r="L265" s="35"/>
      <c r="M265" s="35"/>
      <c r="N265" s="42"/>
      <c r="O265" s="42"/>
      <c r="P265" s="42"/>
      <c r="Q265" s="42"/>
      <c r="R265" s="42"/>
      <c r="S265" s="42"/>
      <c r="T265" s="42"/>
      <c r="U265" s="37" t="str">
        <f>IF(N265="","",(N265*5+O265*4+P265*2.5+Q265*1.5+R265*0.75+S265*0.325+T265*0.25)/100)</f>
        <v/>
      </c>
      <c r="V265" s="36"/>
      <c r="W265" s="38"/>
    </row>
    <row r="266">
      <c r="A266" s="29">
        <v>263</v>
      </c>
      <c r="B266" s="39">
        <f>IF(D266=D265,B265,IF(D266="夜班",B265+1,B265))</f>
        <v>43354</v>
      </c>
      <c r="C266" s="40">
        <f>C265</f>
        <v>0.041666666666666699</v>
      </c>
      <c r="D266" s="32" t="str">
        <f>IF(HOUR(G266)&lt;8,"夜班",IF(HOUR(G266)&lt;16,"白班",IF(HOUR(G266)&lt;24,"中班",0)))</f>
        <v>中班</v>
      </c>
      <c r="E266" s="30" t="str">
        <f>IF(F266=1,"甲",IF(F266=2,"乙",IF(F266=3,"丙",IF(F266=4,"丁",""))))</f>
        <v>丙</v>
      </c>
      <c r="F266" s="30">
        <f>SUMPRODUCT((考核汇总!$A$4:$A$1185=质量日常跟踪表!B266)*(考核汇总!$B$4:$B$1185=质量日常跟踪表!D266),考核汇总!$C$4:$C$1185)</f>
        <v>3</v>
      </c>
      <c r="G266" s="33">
        <f>G265+C265</f>
        <v>43354.916666666002</v>
      </c>
      <c r="H266" s="34" t="str">
        <f>IF($M266=H$2,MAX(H$4:H265)+1,"")</f>
        <v/>
      </c>
      <c r="I266" s="34" t="str">
        <f>IF($M266=I$2,MAX(I$4:I265)+1,"")</f>
        <v/>
      </c>
      <c r="J266" s="34" t="str">
        <f>IF($M266=J$2,MAX(J$4:J265)+1,"")</f>
        <v/>
      </c>
      <c r="K266" s="34" t="str">
        <f>IF($M266=K$2,MAX(K$4:K265)+1,"")</f>
        <v/>
      </c>
      <c r="L266" s="35"/>
      <c r="M266" s="35"/>
      <c r="N266" s="42"/>
      <c r="O266" s="42"/>
      <c r="P266" s="42"/>
      <c r="Q266" s="42"/>
      <c r="R266" s="42"/>
      <c r="S266" s="42"/>
      <c r="T266" s="42"/>
      <c r="U266" s="37" t="str">
        <f>IF(N266="","",(N266*5+O266*4+P266*2.5+Q266*1.5+R266*0.75+S266*0.325+T266*0.25)/100)</f>
        <v/>
      </c>
      <c r="V266" s="36"/>
      <c r="W266" s="38"/>
    </row>
    <row r="267">
      <c r="A267" s="29">
        <v>264</v>
      </c>
      <c r="B267" s="39">
        <f>IF(D267=D266,B266,IF(D267="夜班",B266+1,B266))</f>
        <v>43354</v>
      </c>
      <c r="C267" s="40">
        <f>C266</f>
        <v>0.041666666666666699</v>
      </c>
      <c r="D267" s="32" t="str">
        <f>IF(HOUR(G267)&lt;8,"夜班",IF(HOUR(G267)&lt;16,"白班",IF(HOUR(G267)&lt;24,"中班",0)))</f>
        <v>中班</v>
      </c>
      <c r="E267" s="30" t="str">
        <f>IF(F267=1,"甲",IF(F267=2,"乙",IF(F267=3,"丙",IF(F267=4,"丁",""))))</f>
        <v>丙</v>
      </c>
      <c r="F267" s="30">
        <f>SUMPRODUCT((考核汇总!$A$4:$A$1185=质量日常跟踪表!B267)*(考核汇总!$B$4:$B$1185=质量日常跟踪表!D267),考核汇总!$C$4:$C$1185)</f>
        <v>3</v>
      </c>
      <c r="G267" s="33">
        <f>G266+C266</f>
        <v>43354.958333332703</v>
      </c>
      <c r="H267" s="34" t="str">
        <f>IF($M267=H$2,MAX(H$4:H266)+1,"")</f>
        <v/>
      </c>
      <c r="I267" s="34" t="str">
        <f>IF($M267=I$2,MAX(I$4:I266)+1,"")</f>
        <v/>
      </c>
      <c r="J267" s="34" t="str">
        <f>IF($M267=J$2,MAX(J$4:J266)+1,"")</f>
        <v/>
      </c>
      <c r="K267" s="34" t="str">
        <f>IF($M267=K$2,MAX(K$4:K266)+1,"")</f>
        <v/>
      </c>
      <c r="L267" s="35"/>
      <c r="M267" s="35"/>
      <c r="N267" s="42"/>
      <c r="O267" s="42"/>
      <c r="P267" s="42"/>
      <c r="Q267" s="42"/>
      <c r="R267" s="42"/>
      <c r="S267" s="42"/>
      <c r="T267" s="42"/>
      <c r="U267" s="37" t="str">
        <f>IF(N267="","",(N267*5+O267*4+P267*2.5+Q267*1.5+R267*0.75+S267*0.325+T267*0.25)/100)</f>
        <v/>
      </c>
      <c r="V267" s="36"/>
      <c r="W267" s="38"/>
    </row>
    <row r="268">
      <c r="A268" s="29">
        <v>265</v>
      </c>
      <c r="B268" s="39">
        <f>IF(D268=D267,B267,IF(D268="夜班",B267+1,B267))</f>
        <v>43355</v>
      </c>
      <c r="C268" s="40">
        <f>C267</f>
        <v>0.041666666666666699</v>
      </c>
      <c r="D268" s="32" t="str">
        <f>IF(HOUR(G268)&lt;8,"夜班",IF(HOUR(G268)&lt;16,"白班",IF(HOUR(G268)&lt;24,"中班",0)))</f>
        <v>夜班</v>
      </c>
      <c r="E268" s="30" t="str">
        <f>IF(F268=1,"甲",IF(F268=2,"乙",IF(F268=3,"丙",IF(F268=4,"丁",""))))</f>
        <v>丁</v>
      </c>
      <c r="F268" s="30">
        <f>SUMPRODUCT((考核汇总!$A$4:$A$1185=质量日常跟踪表!B268)*(考核汇总!$B$4:$B$1185=质量日常跟踪表!D268),考核汇总!$C$4:$C$1185)</f>
        <v>4</v>
      </c>
      <c r="G268" s="33">
        <f>G267+C267</f>
        <v>43354.999999999403</v>
      </c>
      <c r="H268" s="34">
        <f>IF($M268=H$2,MAX(H$4:H267)+1,"")</f>
        <v>19</v>
      </c>
      <c r="I268" s="34" t="str">
        <f>IF($M268=I$2,MAX(I$4:I267)+1,"")</f>
        <v/>
      </c>
      <c r="J268" s="34" t="str">
        <f>IF($M268=J$2,MAX(J$4:J267)+1,"")</f>
        <v/>
      </c>
      <c r="K268" s="34" t="str">
        <f>IF($M268=K$2,MAX(K$4:K267)+1,"")</f>
        <v/>
      </c>
      <c r="L268" s="35">
        <v>0.35416666666666702</v>
      </c>
      <c r="M268" s="35" t="s">
        <v>8</v>
      </c>
      <c r="N268" s="42">
        <v>7.0599999999999996</v>
      </c>
      <c r="O268" s="42">
        <v>14.880000000000001</v>
      </c>
      <c r="P268" s="42">
        <v>2.0600000000000001</v>
      </c>
      <c r="Q268" s="42">
        <v>19.98</v>
      </c>
      <c r="R268" s="42">
        <v>13.68</v>
      </c>
      <c r="S268" s="42">
        <v>19.219999999999999</v>
      </c>
      <c r="T268" s="42">
        <v>23.120000000000001</v>
      </c>
      <c r="U268" s="37">
        <f>IF(N268="","",(N268*5+O268*4+P268*2.5+Q268*1.5+R268*0.75+S268*0.325+T268*0.25)/100)</f>
        <v>1.522265</v>
      </c>
      <c r="V268" s="36">
        <v>7.9000000000000004</v>
      </c>
      <c r="W268" s="38"/>
    </row>
    <row r="269">
      <c r="A269" s="29">
        <v>266</v>
      </c>
      <c r="B269" s="39">
        <f>IF(D269=D268,B268,IF(D269="夜班",B268+1,B268))</f>
        <v>43355</v>
      </c>
      <c r="C269" s="40">
        <f>C268</f>
        <v>0.041666666666666699</v>
      </c>
      <c r="D269" s="32" t="str">
        <f>IF(HOUR(G269)&lt;8,"夜班",IF(HOUR(G269)&lt;16,"白班",IF(HOUR(G269)&lt;24,"中班",0)))</f>
        <v>夜班</v>
      </c>
      <c r="E269" s="30" t="str">
        <f>IF(F269=1,"甲",IF(F269=2,"乙",IF(F269=3,"丙",IF(F269=4,"丁",""))))</f>
        <v>丁</v>
      </c>
      <c r="F269" s="30">
        <f>SUMPRODUCT((考核汇总!$A$4:$A$1185=质量日常跟踪表!B269)*(考核汇总!$B$4:$B$1185=质量日常跟踪表!D269),考核汇总!$C$4:$C$1185)</f>
        <v>4</v>
      </c>
      <c r="G269" s="33">
        <f>G268+C268</f>
        <v>43355.041666666002</v>
      </c>
      <c r="H269" s="34" t="str">
        <f>IF($M269=H$2,MAX(H$4:H268)+1,"")</f>
        <v/>
      </c>
      <c r="I269" s="34">
        <f>IF($M269=I$2,MAX(I$4:I268)+1,"")</f>
        <v>19</v>
      </c>
      <c r="J269" s="34" t="str">
        <f>IF($M269=J$2,MAX(J$4:J268)+1,"")</f>
        <v/>
      </c>
      <c r="K269" s="34" t="str">
        <f>IF($M269=K$2,MAX(K$4:K268)+1,"")</f>
        <v/>
      </c>
      <c r="L269" s="35">
        <v>0.35416666666666702</v>
      </c>
      <c r="M269" s="35" t="s">
        <v>9</v>
      </c>
      <c r="N269" s="42">
        <v>8.9900000000000002</v>
      </c>
      <c r="O269" s="42">
        <v>16.030000000000001</v>
      </c>
      <c r="P269" s="42">
        <v>2.2799999999999998</v>
      </c>
      <c r="Q269" s="42">
        <v>20.91</v>
      </c>
      <c r="R269" s="42">
        <v>15.279999999999999</v>
      </c>
      <c r="S269" s="42">
        <v>18.09</v>
      </c>
      <c r="T269" s="42">
        <v>18.420000000000002</v>
      </c>
      <c r="U269" s="37">
        <f>IF(N269="","",(N269*5+O269*4+P269*2.5+Q269*1.5+R269*0.75+S269*0.325+T269*0.25)/100)</f>
        <v>1.6807924999999999</v>
      </c>
      <c r="V269" s="36">
        <v>7.7000000000000002</v>
      </c>
      <c r="W269" s="38" t="s">
        <v>44</v>
      </c>
    </row>
    <row r="270">
      <c r="A270" s="29">
        <v>267</v>
      </c>
      <c r="B270" s="39">
        <f>IF(D270=D269,B269,IF(D270="夜班",B269+1,B269))</f>
        <v>43355</v>
      </c>
      <c r="C270" s="40">
        <f>C269</f>
        <v>0.041666666666666699</v>
      </c>
      <c r="D270" s="32" t="str">
        <f>IF(HOUR(G270)&lt;8,"夜班",IF(HOUR(G270)&lt;16,"白班",IF(HOUR(G270)&lt;24,"中班",0)))</f>
        <v>夜班</v>
      </c>
      <c r="E270" s="30" t="str">
        <f>IF(F270=1,"甲",IF(F270=2,"乙",IF(F270=3,"丙",IF(F270=4,"丁",""))))</f>
        <v>丁</v>
      </c>
      <c r="F270" s="30">
        <f>SUMPRODUCT((考核汇总!$A$4:$A$1185=质量日常跟踪表!B270)*(考核汇总!$B$4:$B$1185=质量日常跟踪表!D270),考核汇总!$C$4:$C$1185)</f>
        <v>4</v>
      </c>
      <c r="G270" s="33">
        <f>G269+C269</f>
        <v>43355.083333332703</v>
      </c>
      <c r="H270" s="34" t="str">
        <f>IF($M270=H$2,MAX(H$4:H269)+1,"")</f>
        <v/>
      </c>
      <c r="I270" s="34" t="str">
        <f>IF($M270=I$2,MAX(I$4:I269)+1,"")</f>
        <v/>
      </c>
      <c r="J270" s="34" t="str">
        <f>IF($M270=J$2,MAX(J$4:J269)+1,"")</f>
        <v/>
      </c>
      <c r="K270" s="34" t="str">
        <f>IF($M270=K$2,MAX(K$4:K269)+1,"")</f>
        <v/>
      </c>
      <c r="L270" s="35"/>
      <c r="M270" s="35"/>
      <c r="N270" s="42"/>
      <c r="O270" s="42"/>
      <c r="P270" s="42"/>
      <c r="Q270" s="42"/>
      <c r="R270" s="42"/>
      <c r="S270" s="42"/>
      <c r="T270" s="42"/>
      <c r="U270" s="37" t="str">
        <f>IF(N270="","",(N270*5+O270*4+P270*2.5+Q270*1.5+R270*0.75+S270*0.325+T270*0.25)/100)</f>
        <v/>
      </c>
      <c r="V270" s="36"/>
      <c r="W270" s="38"/>
    </row>
    <row r="271">
      <c r="A271" s="29">
        <v>268</v>
      </c>
      <c r="B271" s="39">
        <f>IF(D271=D270,B270,IF(D271="夜班",B270+1,B270))</f>
        <v>43355</v>
      </c>
      <c r="C271" s="40">
        <f>C270</f>
        <v>0.041666666666666699</v>
      </c>
      <c r="D271" s="32" t="str">
        <f>IF(HOUR(G271)&lt;8,"夜班",IF(HOUR(G271)&lt;16,"白班",IF(HOUR(G271)&lt;24,"中班",0)))</f>
        <v>夜班</v>
      </c>
      <c r="E271" s="30" t="str">
        <f>IF(F271=1,"甲",IF(F271=2,"乙",IF(F271=3,"丙",IF(F271=4,"丁",""))))</f>
        <v>丁</v>
      </c>
      <c r="F271" s="30">
        <f>SUMPRODUCT((考核汇总!$A$4:$A$1185=质量日常跟踪表!B271)*(考核汇总!$B$4:$B$1185=质量日常跟踪表!D271),考核汇总!$C$4:$C$1185)</f>
        <v>4</v>
      </c>
      <c r="G271" s="33">
        <f>G270+C270</f>
        <v>43355.124999999403</v>
      </c>
      <c r="H271" s="34" t="str">
        <f>IF($M271=H$2,MAX(H$4:H270)+1,"")</f>
        <v/>
      </c>
      <c r="I271" s="34" t="str">
        <f>IF($M271=I$2,MAX(I$4:I270)+1,"")</f>
        <v/>
      </c>
      <c r="J271" s="34" t="str">
        <f>IF($M271=J$2,MAX(J$4:J270)+1,"")</f>
        <v/>
      </c>
      <c r="K271" s="34" t="str">
        <f>IF($M271=K$2,MAX(K$4:K270)+1,"")</f>
        <v/>
      </c>
      <c r="L271" s="35"/>
      <c r="M271" s="35"/>
      <c r="N271" s="42"/>
      <c r="O271" s="42"/>
      <c r="P271" s="42"/>
      <c r="Q271" s="42"/>
      <c r="R271" s="42"/>
      <c r="S271" s="42"/>
      <c r="T271" s="42"/>
      <c r="U271" s="37" t="str">
        <f>IF(N271="","",(N271*5+O271*4+P271*2.5+Q271*1.5+R271*0.75+S271*0.325+T271*0.25)/100)</f>
        <v/>
      </c>
      <c r="V271" s="36"/>
      <c r="W271" s="38"/>
    </row>
    <row r="272">
      <c r="A272" s="29">
        <v>269</v>
      </c>
      <c r="B272" s="39">
        <f>IF(D272=D271,B271,IF(D272="夜班",B271+1,B271))</f>
        <v>43355</v>
      </c>
      <c r="C272" s="40">
        <f>C271</f>
        <v>0.041666666666666699</v>
      </c>
      <c r="D272" s="32" t="str">
        <f>IF(HOUR(G272)&lt;8,"夜班",IF(HOUR(G272)&lt;16,"白班",IF(HOUR(G272)&lt;24,"中班",0)))</f>
        <v>夜班</v>
      </c>
      <c r="E272" s="30" t="str">
        <f>IF(F272=1,"甲",IF(F272=2,"乙",IF(F272=3,"丙",IF(F272=4,"丁",""))))</f>
        <v>丁</v>
      </c>
      <c r="F272" s="30">
        <f>SUMPRODUCT((考核汇总!$A$4:$A$1185=质量日常跟踪表!B272)*(考核汇总!$B$4:$B$1185=质量日常跟踪表!D272),考核汇总!$C$4:$C$1185)</f>
        <v>4</v>
      </c>
      <c r="G272" s="33">
        <f>G271+C271</f>
        <v>43355.166666666002</v>
      </c>
      <c r="H272" s="34" t="str">
        <f>IF($M272=H$2,MAX(H$4:H271)+1,"")</f>
        <v/>
      </c>
      <c r="I272" s="34" t="str">
        <f>IF($M272=I$2,MAX(I$4:I271)+1,"")</f>
        <v/>
      </c>
      <c r="J272" s="34" t="str">
        <f>IF($M272=J$2,MAX(J$4:J271)+1,"")</f>
        <v/>
      </c>
      <c r="K272" s="34" t="str">
        <f>IF($M272=K$2,MAX(K$4:K271)+1,"")</f>
        <v/>
      </c>
      <c r="L272" s="35"/>
      <c r="M272" s="35"/>
      <c r="N272" s="42"/>
      <c r="O272" s="42"/>
      <c r="P272" s="42"/>
      <c r="Q272" s="42"/>
      <c r="R272" s="42"/>
      <c r="S272" s="42"/>
      <c r="T272" s="42"/>
      <c r="U272" s="37" t="str">
        <f>IF(N272="","",(N272*5+O272*4+P272*2.5+Q272*1.5+R272*0.75+S272*0.325+T272*0.25)/100)</f>
        <v/>
      </c>
      <c r="V272" s="36"/>
      <c r="W272" s="38"/>
    </row>
    <row r="273">
      <c r="A273" s="29">
        <v>270</v>
      </c>
      <c r="B273" s="39">
        <f>IF(D273=D272,B272,IF(D273="夜班",B272+1,B272))</f>
        <v>43355</v>
      </c>
      <c r="C273" s="40">
        <f>C272</f>
        <v>0.041666666666666699</v>
      </c>
      <c r="D273" s="32" t="str">
        <f>IF(HOUR(G273)&lt;8,"夜班",IF(HOUR(G273)&lt;16,"白班",IF(HOUR(G273)&lt;24,"中班",0)))</f>
        <v>夜班</v>
      </c>
      <c r="E273" s="30" t="str">
        <f>IF(F273=1,"甲",IF(F273=2,"乙",IF(F273=3,"丙",IF(F273=4,"丁",""))))</f>
        <v>丁</v>
      </c>
      <c r="F273" s="30">
        <f>SUMPRODUCT((考核汇总!$A$4:$A$1185=质量日常跟踪表!B273)*(考核汇总!$B$4:$B$1185=质量日常跟踪表!D273),考核汇总!$C$4:$C$1185)</f>
        <v>4</v>
      </c>
      <c r="G273" s="33">
        <f>G272+C272</f>
        <v>43355.208333332703</v>
      </c>
      <c r="H273" s="34" t="str">
        <f>IF($M273=H$2,MAX(H$4:H272)+1,"")</f>
        <v/>
      </c>
      <c r="I273" s="34" t="str">
        <f>IF($M273=I$2,MAX(I$4:I272)+1,"")</f>
        <v/>
      </c>
      <c r="J273" s="34" t="str">
        <f>IF($M273=J$2,MAX(J$4:J272)+1,"")</f>
        <v/>
      </c>
      <c r="K273" s="34" t="str">
        <f>IF($M273=K$2,MAX(K$4:K272)+1,"")</f>
        <v/>
      </c>
      <c r="L273" s="35"/>
      <c r="M273" s="35"/>
      <c r="N273" s="42"/>
      <c r="O273" s="42"/>
      <c r="P273" s="42"/>
      <c r="Q273" s="42"/>
      <c r="R273" s="42"/>
      <c r="S273" s="42"/>
      <c r="T273" s="42"/>
      <c r="U273" s="37" t="str">
        <f>IF(N273="","",(N273*5+O273*4+P273*2.5+Q273*1.5+R273*0.75+S273*0.325+T273*0.25)/100)</f>
        <v/>
      </c>
      <c r="V273" s="36"/>
      <c r="W273" s="38"/>
    </row>
    <row r="274">
      <c r="A274" s="29">
        <v>271</v>
      </c>
      <c r="B274" s="39">
        <f>IF(D274=D273,B273,IF(D274="夜班",B273+1,B273))</f>
        <v>43355</v>
      </c>
      <c r="C274" s="40">
        <f>C273</f>
        <v>0.041666666666666699</v>
      </c>
      <c r="D274" s="32" t="str">
        <f>IF(HOUR(G274)&lt;8,"夜班",IF(HOUR(G274)&lt;16,"白班",IF(HOUR(G274)&lt;24,"中班",0)))</f>
        <v>夜班</v>
      </c>
      <c r="E274" s="30" t="str">
        <f>IF(F274=1,"甲",IF(F274=2,"乙",IF(F274=3,"丙",IF(F274=4,"丁",""))))</f>
        <v>丁</v>
      </c>
      <c r="F274" s="30">
        <f>SUMPRODUCT((考核汇总!$A$4:$A$1185=质量日常跟踪表!B274)*(考核汇总!$B$4:$B$1185=质量日常跟踪表!D274),考核汇总!$C$4:$C$1185)</f>
        <v>4</v>
      </c>
      <c r="G274" s="33">
        <f>G273+C273</f>
        <v>43355.249999999302</v>
      </c>
      <c r="H274" s="34" t="str">
        <f>IF($M274=H$2,MAX(H$4:H273)+1,"")</f>
        <v/>
      </c>
      <c r="I274" s="34" t="str">
        <f>IF($M274=I$2,MAX(I$4:I273)+1,"")</f>
        <v/>
      </c>
      <c r="J274" s="34" t="str">
        <f>IF($M274=J$2,MAX(J$4:J273)+1,"")</f>
        <v/>
      </c>
      <c r="K274" s="34" t="str">
        <f>IF($M274=K$2,MAX(K$4:K273)+1,"")</f>
        <v/>
      </c>
      <c r="L274" s="35"/>
      <c r="M274" s="35"/>
      <c r="N274" s="42"/>
      <c r="O274" s="42"/>
      <c r="P274" s="42"/>
      <c r="Q274" s="42"/>
      <c r="R274" s="42"/>
      <c r="S274" s="42"/>
      <c r="T274" s="42"/>
      <c r="U274" s="37" t="str">
        <f>IF(N274="","",(N274*5+O274*4+P274*2.5+Q274*1.5+R274*0.75+S274*0.325+T274*0.25)/100)</f>
        <v/>
      </c>
      <c r="V274" s="36"/>
      <c r="W274" s="38"/>
    </row>
    <row r="275">
      <c r="A275" s="29">
        <v>272</v>
      </c>
      <c r="B275" s="39">
        <f>IF(D275=D274,B274,IF(D275="夜班",B274+1,B274))</f>
        <v>43355</v>
      </c>
      <c r="C275" s="40">
        <f>C274</f>
        <v>0.041666666666666699</v>
      </c>
      <c r="D275" s="32" t="str">
        <f>IF(HOUR(G275)&lt;8,"夜班",IF(HOUR(G275)&lt;16,"白班",IF(HOUR(G275)&lt;24,"中班",0)))</f>
        <v>夜班</v>
      </c>
      <c r="E275" s="30" t="str">
        <f>IF(F275=1,"甲",IF(F275=2,"乙",IF(F275=3,"丙",IF(F275=4,"丁",""))))</f>
        <v>丁</v>
      </c>
      <c r="F275" s="30">
        <f>SUMPRODUCT((考核汇总!$A$4:$A$1185=质量日常跟踪表!B275)*(考核汇总!$B$4:$B$1185=质量日常跟踪表!D275),考核汇总!$C$4:$C$1185)</f>
        <v>4</v>
      </c>
      <c r="G275" s="33">
        <f>G274+C274</f>
        <v>43355.291666666002</v>
      </c>
      <c r="H275" s="34" t="str">
        <f>IF($M275=H$2,MAX(H$4:H274)+1,"")</f>
        <v/>
      </c>
      <c r="I275" s="34" t="str">
        <f>IF($M275=I$2,MAX(I$4:I274)+1,"")</f>
        <v/>
      </c>
      <c r="J275" s="34" t="str">
        <f>IF($M275=J$2,MAX(J$4:J274)+1,"")</f>
        <v/>
      </c>
      <c r="K275" s="34" t="str">
        <f>IF($M275=K$2,MAX(K$4:K274)+1,"")</f>
        <v/>
      </c>
      <c r="L275" s="35"/>
      <c r="M275" s="35"/>
      <c r="N275" s="42"/>
      <c r="O275" s="42"/>
      <c r="P275" s="42"/>
      <c r="Q275" s="42"/>
      <c r="R275" s="42"/>
      <c r="S275" s="42"/>
      <c r="T275" s="42"/>
      <c r="U275" s="37" t="str">
        <f>IF(N275="","",(N275*5+O275*4+P275*2.5+Q275*1.5+R275*0.75+S275*0.325+T275*0.25)/100)</f>
        <v/>
      </c>
      <c r="V275" s="36"/>
      <c r="W275" s="38"/>
    </row>
    <row r="276">
      <c r="A276" s="29">
        <v>273</v>
      </c>
      <c r="B276" s="39">
        <f>IF(D276=D275,B275,IF(D276="夜班",B275+1,B275))</f>
        <v>43355</v>
      </c>
      <c r="C276" s="40">
        <f>C275</f>
        <v>0.041666666666666699</v>
      </c>
      <c r="D276" s="32" t="str">
        <f>IF(HOUR(G276)&lt;8,"夜班",IF(HOUR(G276)&lt;16,"白班",IF(HOUR(G276)&lt;24,"中班",0)))</f>
        <v>白班</v>
      </c>
      <c r="E276" s="30" t="str">
        <f>IF(F276=1,"甲",IF(F276=2,"乙",IF(F276=3,"丙",IF(F276=4,"丁",""))))</f>
        <v>甲</v>
      </c>
      <c r="F276" s="30">
        <f>SUMPRODUCT((考核汇总!$A$4:$A$1185=质量日常跟踪表!B276)*(考核汇总!$B$4:$B$1185=质量日常跟踪表!D276),考核汇总!$C$4:$C$1185)</f>
        <v>1</v>
      </c>
      <c r="G276" s="33">
        <f>G275+C275</f>
        <v>43355.333333332703</v>
      </c>
      <c r="H276" s="34">
        <f>IF($M276=H$2,MAX(H$4:H275)+1,"")</f>
        <v>20</v>
      </c>
      <c r="I276" s="34" t="str">
        <f>IF($M276=I$2,MAX(I$4:I275)+1,"")</f>
        <v/>
      </c>
      <c r="J276" s="34" t="str">
        <f>IF($M276=J$2,MAX(J$4:J275)+1,"")</f>
        <v/>
      </c>
      <c r="K276" s="34" t="str">
        <f>IF($M276=K$2,MAX(K$4:K275)+1,"")</f>
        <v/>
      </c>
      <c r="L276" s="35">
        <v>0.64583333333333304</v>
      </c>
      <c r="M276" s="35" t="s">
        <v>8</v>
      </c>
      <c r="N276" s="42">
        <v>6.6200000000000001</v>
      </c>
      <c r="O276" s="42">
        <v>16.879999999999999</v>
      </c>
      <c r="P276" s="42">
        <v>2.0299999999999998</v>
      </c>
      <c r="Q276" s="42">
        <v>19.34</v>
      </c>
      <c r="R276" s="42">
        <v>14.1</v>
      </c>
      <c r="S276" s="42">
        <v>23.079999999999998</v>
      </c>
      <c r="T276" s="42">
        <v>17.949999999999999</v>
      </c>
      <c r="U276" s="37">
        <f>IF(N276="","",(N276*5+O276*4+P276*2.5+Q276*1.5+R276*0.75+S276*0.325+T276*0.25)/100)</f>
        <v>1.5726850000000001</v>
      </c>
      <c r="V276" s="36">
        <v>6.4000000000000004</v>
      </c>
      <c r="W276" s="38"/>
    </row>
    <row r="277">
      <c r="A277" s="29">
        <v>274</v>
      </c>
      <c r="B277" s="39">
        <f>IF(D277=D276,B276,IF(D277="夜班",B276+1,B276))</f>
        <v>43355</v>
      </c>
      <c r="C277" s="40">
        <f>C276</f>
        <v>0.041666666666666699</v>
      </c>
      <c r="D277" s="32" t="str">
        <f>IF(HOUR(G277)&lt;8,"夜班",IF(HOUR(G277)&lt;16,"白班",IF(HOUR(G277)&lt;24,"中班",0)))</f>
        <v>白班</v>
      </c>
      <c r="E277" s="30" t="str">
        <f>IF(F277=1,"甲",IF(F277=2,"乙",IF(F277=3,"丙",IF(F277=4,"丁",""))))</f>
        <v>甲</v>
      </c>
      <c r="F277" s="30">
        <f>SUMPRODUCT((考核汇总!$A$4:$A$1185=质量日常跟踪表!B277)*(考核汇总!$B$4:$B$1185=质量日常跟踪表!D277),考核汇总!$C$4:$C$1185)</f>
        <v>1</v>
      </c>
      <c r="G277" s="33">
        <f>G276+C276</f>
        <v>43355.374999999302</v>
      </c>
      <c r="H277" s="34" t="str">
        <f>IF($M277=H$2,MAX(H$4:H276)+1,"")</f>
        <v/>
      </c>
      <c r="I277" s="34">
        <f>IF($M277=I$2,MAX(I$4:I276)+1,"")</f>
        <v>20</v>
      </c>
      <c r="J277" s="34" t="str">
        <f>IF($M277=J$2,MAX(J$4:J276)+1,"")</f>
        <v/>
      </c>
      <c r="K277" s="34" t="str">
        <f>IF($M277=K$2,MAX(K$4:K276)+1,"")</f>
        <v/>
      </c>
      <c r="L277" s="35">
        <v>0.64583333333333304</v>
      </c>
      <c r="M277" s="35" t="s">
        <v>9</v>
      </c>
      <c r="N277" s="42">
        <v>7.2300000000000004</v>
      </c>
      <c r="O277" s="42">
        <v>16.039999999999999</v>
      </c>
      <c r="P277" s="42">
        <v>2.2000000000000002</v>
      </c>
      <c r="Q277" s="42">
        <v>20.23</v>
      </c>
      <c r="R277" s="42">
        <v>14.050000000000001</v>
      </c>
      <c r="S277" s="42">
        <v>21.91</v>
      </c>
      <c r="T277" s="42">
        <v>18.34</v>
      </c>
      <c r="U277" s="37">
        <f>IF(N277="","",(N277*5+O277*4+P277*2.5+Q277*1.5+R277*0.75+S277*0.325+T277*0.25)/100)</f>
        <v>1.5839825000000001</v>
      </c>
      <c r="V277" s="36">
        <v>4.5999999999999996</v>
      </c>
      <c r="W277" s="38"/>
    </row>
    <row r="278">
      <c r="A278" s="29">
        <v>275</v>
      </c>
      <c r="B278" s="39">
        <f>IF(D278=D277,B277,IF(D278="夜班",B277+1,B277))</f>
        <v>43355</v>
      </c>
      <c r="C278" s="40">
        <f>C277</f>
        <v>0.041666666666666699</v>
      </c>
      <c r="D278" s="32" t="str">
        <f>IF(HOUR(G278)&lt;8,"夜班",IF(HOUR(G278)&lt;16,"白班",IF(HOUR(G278)&lt;24,"中班",0)))</f>
        <v>白班</v>
      </c>
      <c r="E278" s="30" t="str">
        <f>IF(F278=1,"甲",IF(F278=2,"乙",IF(F278=3,"丙",IF(F278=4,"丁",""))))</f>
        <v>甲</v>
      </c>
      <c r="F278" s="30">
        <f>SUMPRODUCT((考核汇总!$A$4:$A$1185=质量日常跟踪表!B278)*(考核汇总!$B$4:$B$1185=质量日常跟踪表!D278),考核汇总!$C$4:$C$1185)</f>
        <v>1</v>
      </c>
      <c r="G278" s="33">
        <f>G277+C277</f>
        <v>43355.416666666002</v>
      </c>
      <c r="H278" s="34" t="str">
        <f>IF($M278=H$2,MAX(H$4:H277)+1,"")</f>
        <v/>
      </c>
      <c r="I278" s="34" t="str">
        <f>IF($M278=I$2,MAX(I$4:I277)+1,"")</f>
        <v/>
      </c>
      <c r="J278" s="34" t="str">
        <f>IF($M278=J$2,MAX(J$4:J277)+1,"")</f>
        <v/>
      </c>
      <c r="K278" s="34" t="str">
        <f>IF($M278=K$2,MAX(K$4:K277)+1,"")</f>
        <v/>
      </c>
      <c r="L278" s="35"/>
      <c r="M278" s="35"/>
      <c r="N278" s="42"/>
      <c r="O278" s="42"/>
      <c r="P278" s="42"/>
      <c r="Q278" s="42"/>
      <c r="R278" s="42"/>
      <c r="S278" s="42"/>
      <c r="T278" s="42"/>
      <c r="U278" s="37" t="str">
        <f>IF(N278="","",(N278*5+O278*4+P278*2.5+Q278*1.5+R278*0.75+S278*0.325+T278*0.25)/100)</f>
        <v/>
      </c>
      <c r="V278" s="36"/>
      <c r="W278" s="38"/>
    </row>
    <row r="279">
      <c r="A279" s="29">
        <v>276</v>
      </c>
      <c r="B279" s="39">
        <f>IF(D279=D278,B278,IF(D279="夜班",B278+1,B278))</f>
        <v>43355</v>
      </c>
      <c r="C279" s="40">
        <f>C278</f>
        <v>0.041666666666666699</v>
      </c>
      <c r="D279" s="32" t="str">
        <f>IF(HOUR(G279)&lt;8,"夜班",IF(HOUR(G279)&lt;16,"白班",IF(HOUR(G279)&lt;24,"中班",0)))</f>
        <v>白班</v>
      </c>
      <c r="E279" s="30" t="str">
        <f>IF(F279=1,"甲",IF(F279=2,"乙",IF(F279=3,"丙",IF(F279=4,"丁",""))))</f>
        <v>甲</v>
      </c>
      <c r="F279" s="30">
        <f>SUMPRODUCT((考核汇总!$A$4:$A$1185=质量日常跟踪表!B279)*(考核汇总!$B$4:$B$1185=质量日常跟踪表!D279),考核汇总!$C$4:$C$1185)</f>
        <v>1</v>
      </c>
      <c r="G279" s="33">
        <f>G278+C278</f>
        <v>43355.458333332703</v>
      </c>
      <c r="H279" s="34" t="str">
        <f>IF($M279=H$2,MAX(H$4:H278)+1,"")</f>
        <v/>
      </c>
      <c r="I279" s="34" t="str">
        <f>IF($M279=I$2,MAX(I$4:I278)+1,"")</f>
        <v/>
      </c>
      <c r="J279" s="34" t="str">
        <f>IF($M279=J$2,MAX(J$4:J278)+1,"")</f>
        <v/>
      </c>
      <c r="K279" s="34" t="str">
        <f>IF($M279=K$2,MAX(K$4:K278)+1,"")</f>
        <v/>
      </c>
      <c r="L279" s="35"/>
      <c r="M279" s="35"/>
      <c r="N279" s="42"/>
      <c r="O279" s="42"/>
      <c r="P279" s="42"/>
      <c r="Q279" s="42"/>
      <c r="R279" s="42"/>
      <c r="S279" s="42"/>
      <c r="T279" s="42"/>
      <c r="U279" s="37" t="str">
        <f>IF(N279="","",(N279*5+O279*4+P279*2.5+Q279*1.5+R279*0.75+S279*0.325+T279*0.25)/100)</f>
        <v/>
      </c>
      <c r="V279" s="36"/>
      <c r="W279" s="38"/>
    </row>
    <row r="280">
      <c r="A280" s="29">
        <v>277</v>
      </c>
      <c r="B280" s="39">
        <f>IF(D280=D279,B279,IF(D280="夜班",B279+1,B279))</f>
        <v>43355</v>
      </c>
      <c r="C280" s="40">
        <f>C279</f>
        <v>0.041666666666666699</v>
      </c>
      <c r="D280" s="32" t="str">
        <f>IF(HOUR(G280)&lt;8,"夜班",IF(HOUR(G280)&lt;16,"白班",IF(HOUR(G280)&lt;24,"中班",0)))</f>
        <v>白班</v>
      </c>
      <c r="E280" s="30" t="str">
        <f>IF(F280=1,"甲",IF(F280=2,"乙",IF(F280=3,"丙",IF(F280=4,"丁",""))))</f>
        <v>甲</v>
      </c>
      <c r="F280" s="30">
        <f>SUMPRODUCT((考核汇总!$A$4:$A$1185=质量日常跟踪表!B280)*(考核汇总!$B$4:$B$1185=质量日常跟踪表!D280),考核汇总!$C$4:$C$1185)</f>
        <v>1</v>
      </c>
      <c r="G280" s="33">
        <f>G279+C279</f>
        <v>43355.499999999302</v>
      </c>
      <c r="H280" s="34" t="str">
        <f>IF($M280=H$2,MAX(H$4:H279)+1,"")</f>
        <v/>
      </c>
      <c r="I280" s="34" t="str">
        <f>IF($M280=I$2,MAX(I$4:I279)+1,"")</f>
        <v/>
      </c>
      <c r="J280" s="34" t="str">
        <f>IF($M280=J$2,MAX(J$4:J279)+1,"")</f>
        <v/>
      </c>
      <c r="K280" s="34" t="str">
        <f>IF($M280=K$2,MAX(K$4:K279)+1,"")</f>
        <v/>
      </c>
      <c r="L280" s="35"/>
      <c r="M280" s="35"/>
      <c r="N280" s="42"/>
      <c r="O280" s="42"/>
      <c r="P280" s="42"/>
      <c r="Q280" s="42"/>
      <c r="R280" s="42"/>
      <c r="S280" s="42"/>
      <c r="T280" s="42"/>
      <c r="U280" s="37" t="str">
        <f>IF(N280="","",(N280*5+O280*4+P280*2.5+Q280*1.5+R280*0.75+S280*0.325+T280*0.25)/100)</f>
        <v/>
      </c>
      <c r="V280" s="36"/>
      <c r="W280" s="38"/>
    </row>
    <row r="281">
      <c r="A281" s="29">
        <v>278</v>
      </c>
      <c r="B281" s="39">
        <f>IF(D281=D280,B280,IF(D281="夜班",B280+1,B280))</f>
        <v>43355</v>
      </c>
      <c r="C281" s="40">
        <f>C280</f>
        <v>0.041666666666666699</v>
      </c>
      <c r="D281" s="32" t="str">
        <f>IF(HOUR(G281)&lt;8,"夜班",IF(HOUR(G281)&lt;16,"白班",IF(HOUR(G281)&lt;24,"中班",0)))</f>
        <v>白班</v>
      </c>
      <c r="E281" s="30" t="str">
        <f>IF(F281=1,"甲",IF(F281=2,"乙",IF(F281=3,"丙",IF(F281=4,"丁",""))))</f>
        <v>甲</v>
      </c>
      <c r="F281" s="30">
        <f>SUMPRODUCT((考核汇总!$A$4:$A$1185=质量日常跟踪表!B281)*(考核汇总!$B$4:$B$1185=质量日常跟踪表!D281),考核汇总!$C$4:$C$1185)</f>
        <v>1</v>
      </c>
      <c r="G281" s="33">
        <f>G280+C280</f>
        <v>43355.541666666002</v>
      </c>
      <c r="H281" s="34" t="str">
        <f>IF($M281=H$2,MAX(H$4:H280)+1,"")</f>
        <v/>
      </c>
      <c r="I281" s="34" t="str">
        <f>IF($M281=I$2,MAX(I$4:I280)+1,"")</f>
        <v/>
      </c>
      <c r="J281" s="34" t="str">
        <f>IF($M281=J$2,MAX(J$4:J280)+1,"")</f>
        <v/>
      </c>
      <c r="K281" s="34" t="str">
        <f>IF($M281=K$2,MAX(K$4:K280)+1,"")</f>
        <v/>
      </c>
      <c r="L281" s="35"/>
      <c r="M281" s="35"/>
      <c r="N281" s="42"/>
      <c r="O281" s="42"/>
      <c r="P281" s="42"/>
      <c r="Q281" s="42"/>
      <c r="R281" s="42"/>
      <c r="S281" s="42"/>
      <c r="T281" s="42"/>
      <c r="U281" s="37" t="str">
        <f>IF(N281="","",(N281*5+O281*4+P281*2.5+Q281*1.5+R281*0.75+S281*0.325+T281*0.25)/100)</f>
        <v/>
      </c>
      <c r="V281" s="36"/>
      <c r="W281" s="38"/>
    </row>
    <row r="282">
      <c r="A282" s="29">
        <v>279</v>
      </c>
      <c r="B282" s="39">
        <f>IF(D282=D281,B281,IF(D282="夜班",B281+1,B281))</f>
        <v>43355</v>
      </c>
      <c r="C282" s="40">
        <f>C281</f>
        <v>0.041666666666666699</v>
      </c>
      <c r="D282" s="32" t="str">
        <f>IF(HOUR(G282)&lt;8,"夜班",IF(HOUR(G282)&lt;16,"白班",IF(HOUR(G282)&lt;24,"中班",0)))</f>
        <v>白班</v>
      </c>
      <c r="E282" s="30" t="str">
        <f>IF(F282=1,"甲",IF(F282=2,"乙",IF(F282=3,"丙",IF(F282=4,"丁",""))))</f>
        <v>甲</v>
      </c>
      <c r="F282" s="30">
        <f>SUMPRODUCT((考核汇总!$A$4:$A$1185=质量日常跟踪表!B282)*(考核汇总!$B$4:$B$1185=质量日常跟踪表!D282),考核汇总!$C$4:$C$1185)</f>
        <v>1</v>
      </c>
      <c r="G282" s="33">
        <f>G281+C281</f>
        <v>43355.583333332703</v>
      </c>
      <c r="H282" s="34" t="str">
        <f>IF($M282=H$2,MAX(H$4:H281)+1,"")</f>
        <v/>
      </c>
      <c r="I282" s="34" t="str">
        <f>IF($M282=I$2,MAX(I$4:I281)+1,"")</f>
        <v/>
      </c>
      <c r="J282" s="34" t="str">
        <f>IF($M282=J$2,MAX(J$4:J281)+1,"")</f>
        <v/>
      </c>
      <c r="K282" s="34" t="str">
        <f>IF($M282=K$2,MAX(K$4:K281)+1,"")</f>
        <v/>
      </c>
      <c r="L282" s="35"/>
      <c r="M282" s="35"/>
      <c r="N282" s="42"/>
      <c r="O282" s="42"/>
      <c r="P282" s="42"/>
      <c r="Q282" s="42"/>
      <c r="R282" s="42"/>
      <c r="S282" s="42"/>
      <c r="T282" s="42"/>
      <c r="U282" s="37" t="str">
        <f>IF(N282="","",(N282*5+O282*4+P282*2.5+Q282*1.5+R282*0.75+S282*0.325+T282*0.25)/100)</f>
        <v/>
      </c>
      <c r="V282" s="36"/>
      <c r="W282" s="38"/>
    </row>
    <row r="283">
      <c r="A283" s="29">
        <v>280</v>
      </c>
      <c r="B283" s="39">
        <f>IF(D283=D282,B282,IF(D283="夜班",B282+1,B282))</f>
        <v>43355</v>
      </c>
      <c r="C283" s="40">
        <f>C282</f>
        <v>0.041666666666666699</v>
      </c>
      <c r="D283" s="32" t="str">
        <f>IF(HOUR(G283)&lt;8,"夜班",IF(HOUR(G283)&lt;16,"白班",IF(HOUR(G283)&lt;24,"中班",0)))</f>
        <v>白班</v>
      </c>
      <c r="E283" s="30" t="str">
        <f>IF(F283=1,"甲",IF(F283=2,"乙",IF(F283=3,"丙",IF(F283=4,"丁",""))))</f>
        <v>甲</v>
      </c>
      <c r="F283" s="30">
        <f>SUMPRODUCT((考核汇总!$A$4:$A$1185=质量日常跟踪表!B283)*(考核汇总!$B$4:$B$1185=质量日常跟踪表!D283),考核汇总!$C$4:$C$1185)</f>
        <v>1</v>
      </c>
      <c r="G283" s="33">
        <f>G282+C282</f>
        <v>43355.624999999302</v>
      </c>
      <c r="H283" s="34" t="str">
        <f>IF($M283=H$2,MAX(H$4:H282)+1,"")</f>
        <v/>
      </c>
      <c r="I283" s="34" t="str">
        <f>IF($M283=I$2,MAX(I$4:I282)+1,"")</f>
        <v/>
      </c>
      <c r="J283" s="34" t="str">
        <f>IF($M283=J$2,MAX(J$4:J282)+1,"")</f>
        <v/>
      </c>
      <c r="K283" s="34" t="str">
        <f>IF($M283=K$2,MAX(K$4:K282)+1,"")</f>
        <v/>
      </c>
      <c r="L283" s="35"/>
      <c r="M283" s="35"/>
      <c r="N283" s="42"/>
      <c r="O283" s="42"/>
      <c r="P283" s="42"/>
      <c r="Q283" s="42"/>
      <c r="R283" s="42"/>
      <c r="S283" s="42"/>
      <c r="T283" s="42"/>
      <c r="U283" s="37" t="str">
        <f>IF(N283="","",(N283*5+O283*4+P283*2.5+Q283*1.5+R283*0.75+S283*0.325+T283*0.25)/100)</f>
        <v/>
      </c>
      <c r="V283" s="36"/>
      <c r="W283" s="38"/>
    </row>
    <row customHeight="1" r="284">
      <c r="A284" s="29">
        <v>281</v>
      </c>
      <c r="B284" s="39">
        <f>IF(D284=D283,B283,IF(D284="夜班",B283+1,B283))</f>
        <v>43355</v>
      </c>
      <c r="C284" s="40">
        <f>C283</f>
        <v>0.041666666666666699</v>
      </c>
      <c r="D284" s="32" t="str">
        <f>IF(HOUR(G284)&lt;8,"夜班",IF(HOUR(G284)&lt;16,"白班",IF(HOUR(G284)&lt;24,"中班",0)))</f>
        <v>中班</v>
      </c>
      <c r="E284" s="30" t="str">
        <f>IF(F284=1,"甲",IF(F284=2,"乙",IF(F284=3,"丙",IF(F284=4,"丁",""))))</f>
        <v>乙</v>
      </c>
      <c r="F284" s="30">
        <f>SUMPRODUCT((考核汇总!$A$4:$A$1185=质量日常跟踪表!B284)*(考核汇总!$B$4:$B$1185=质量日常跟踪表!D284),考核汇总!$C$4:$C$1185)</f>
        <v>2</v>
      </c>
      <c r="G284" s="33">
        <f>G283+C283</f>
        <v>43355.666666666002</v>
      </c>
      <c r="H284" s="34" t="str">
        <f>IF($M284=H$2,MAX(H$4:H283)+1,"")</f>
        <v/>
      </c>
      <c r="I284" s="34" t="str">
        <f>IF($M284=I$2,MAX(I$4:I283)+1,"")</f>
        <v/>
      </c>
      <c r="J284" s="34" t="str">
        <f>IF($M284=J$2,MAX(J$4:J283)+1,"")</f>
        <v/>
      </c>
      <c r="K284" s="34" t="str">
        <f>IF($M284=K$2,MAX(K$4:K283)+1,"")</f>
        <v/>
      </c>
      <c r="L284" s="35"/>
      <c r="M284" s="35"/>
      <c r="N284" s="42"/>
      <c r="O284" s="42"/>
      <c r="P284" s="42"/>
      <c r="Q284" s="42"/>
      <c r="R284" s="42"/>
      <c r="S284" s="42"/>
      <c r="T284" s="42"/>
      <c r="U284" s="37" t="str">
        <f>IF(N284="","",(N284*5+O284*4+P284*2.5+Q284*1.5+R284*0.75+S284*0.325+T284*0.25)/100)</f>
        <v/>
      </c>
      <c r="V284" s="36"/>
      <c r="W284" s="38"/>
    </row>
    <row r="285">
      <c r="A285" s="29">
        <v>282</v>
      </c>
      <c r="B285" s="39">
        <f>IF(D285=D284,B284,IF(D285="夜班",B284+1,B284))</f>
        <v>43355</v>
      </c>
      <c r="C285" s="40">
        <f>C284</f>
        <v>0.041666666666666699</v>
      </c>
      <c r="D285" s="32" t="str">
        <f>IF(HOUR(G285)&lt;8,"夜班",IF(HOUR(G285)&lt;16,"白班",IF(HOUR(G285)&lt;24,"中班",0)))</f>
        <v>中班</v>
      </c>
      <c r="E285" s="30" t="str">
        <f>IF(F285=1,"甲",IF(F285=2,"乙",IF(F285=3,"丙",IF(F285=4,"丁",""))))</f>
        <v>乙</v>
      </c>
      <c r="F285" s="30">
        <f>SUMPRODUCT((考核汇总!$A$4:$A$1185=质量日常跟踪表!B285)*(考核汇总!$B$4:$B$1185=质量日常跟踪表!D285),考核汇总!$C$4:$C$1185)</f>
        <v>2</v>
      </c>
      <c r="G285" s="33">
        <f>G284+C284</f>
        <v>43355.708333332703</v>
      </c>
      <c r="H285" s="34" t="str">
        <f>IF($M285=H$2,MAX(H$4:H284)+1,"")</f>
        <v/>
      </c>
      <c r="I285" s="34" t="str">
        <f>IF($M285=I$2,MAX(I$4:I284)+1,"")</f>
        <v/>
      </c>
      <c r="J285" s="34" t="str">
        <f>IF($M285=J$2,MAX(J$4:J284)+1,"")</f>
        <v/>
      </c>
      <c r="K285" s="34" t="str">
        <f>IF($M285=K$2,MAX(K$4:K284)+1,"")</f>
        <v/>
      </c>
      <c r="L285" s="35"/>
      <c r="M285" s="35"/>
      <c r="N285" s="42"/>
      <c r="O285" s="42"/>
      <c r="P285" s="42"/>
      <c r="Q285" s="42"/>
      <c r="R285" s="42"/>
      <c r="S285" s="42"/>
      <c r="T285" s="42"/>
      <c r="U285" s="37" t="str">
        <f>IF(N285="","",(N285*5+O285*4+P285*2.5+Q285*1.5+R285*0.75+S285*0.325+T285*0.25)/100)</f>
        <v/>
      </c>
      <c r="V285" s="36"/>
      <c r="W285" s="38"/>
    </row>
    <row r="286">
      <c r="A286" s="29">
        <v>283</v>
      </c>
      <c r="B286" s="39">
        <f>IF(D286=D285,B285,IF(D286="夜班",B285+1,B285))</f>
        <v>43355</v>
      </c>
      <c r="C286" s="40">
        <f>C285</f>
        <v>0.041666666666666699</v>
      </c>
      <c r="D286" s="32" t="str">
        <f>IF(HOUR(G286)&lt;8,"夜班",IF(HOUR(G286)&lt;16,"白班",IF(HOUR(G286)&lt;24,"中班",0)))</f>
        <v>中班</v>
      </c>
      <c r="E286" s="30" t="str">
        <f>IF(F286=1,"甲",IF(F286=2,"乙",IF(F286=3,"丙",IF(F286=4,"丁",""))))</f>
        <v>乙</v>
      </c>
      <c r="F286" s="30">
        <f>SUMPRODUCT((考核汇总!$A$4:$A$1185=质量日常跟踪表!B286)*(考核汇总!$B$4:$B$1185=质量日常跟踪表!D286),考核汇总!$C$4:$C$1185)</f>
        <v>2</v>
      </c>
      <c r="G286" s="33">
        <f>G285+C285</f>
        <v>43355.749999999302</v>
      </c>
      <c r="H286" s="34" t="str">
        <f>IF($M286=H$2,MAX(H$4:H285)+1,"")</f>
        <v/>
      </c>
      <c r="I286" s="34" t="str">
        <f>IF($M286=I$2,MAX(I$4:I285)+1,"")</f>
        <v/>
      </c>
      <c r="J286" s="34" t="str">
        <f>IF($M286=J$2,MAX(J$4:J285)+1,"")</f>
        <v/>
      </c>
      <c r="K286" s="34" t="str">
        <f>IF($M286=K$2,MAX(K$4:K285)+1,"")</f>
        <v/>
      </c>
      <c r="L286" s="35"/>
      <c r="M286" s="35"/>
      <c r="N286" s="42"/>
      <c r="O286" s="42"/>
      <c r="P286" s="42"/>
      <c r="Q286" s="42"/>
      <c r="R286" s="42"/>
      <c r="S286" s="42"/>
      <c r="T286" s="42"/>
      <c r="U286" s="37" t="str">
        <f>IF(N286="","",(N286*5+O286*4+P286*2.5+Q286*1.5+R286*0.75+S286*0.325+T286*0.25)/100)</f>
        <v/>
      </c>
      <c r="V286" s="36"/>
      <c r="W286" s="38"/>
    </row>
    <row r="287">
      <c r="A287" s="29">
        <v>284</v>
      </c>
      <c r="B287" s="39">
        <f>IF(D287=D286,B286,IF(D287="夜班",B286+1,B286))</f>
        <v>43355</v>
      </c>
      <c r="C287" s="40">
        <f>C286</f>
        <v>0.041666666666666699</v>
      </c>
      <c r="D287" s="32" t="str">
        <f>IF(HOUR(G287)&lt;8,"夜班",IF(HOUR(G287)&lt;16,"白班",IF(HOUR(G287)&lt;24,"中班",0)))</f>
        <v>中班</v>
      </c>
      <c r="E287" s="30" t="str">
        <f>IF(F287=1,"甲",IF(F287=2,"乙",IF(F287=3,"丙",IF(F287=4,"丁",""))))</f>
        <v>乙</v>
      </c>
      <c r="F287" s="30">
        <f>SUMPRODUCT((考核汇总!$A$4:$A$1185=质量日常跟踪表!B287)*(考核汇总!$B$4:$B$1185=质量日常跟踪表!D287),考核汇总!$C$4:$C$1185)</f>
        <v>2</v>
      </c>
      <c r="G287" s="33">
        <f>G286+C286</f>
        <v>43355.791666666002</v>
      </c>
      <c r="H287" s="34" t="str">
        <f>IF($M287=H$2,MAX(H$4:H286)+1,"")</f>
        <v/>
      </c>
      <c r="I287" s="34" t="str">
        <f>IF($M287=I$2,MAX(I$4:I286)+1,"")</f>
        <v/>
      </c>
      <c r="J287" s="34" t="str">
        <f>IF($M287=J$2,MAX(J$4:J286)+1,"")</f>
        <v/>
      </c>
      <c r="K287" s="34" t="str">
        <f>IF($M287=K$2,MAX(K$4:K286)+1,"")</f>
        <v/>
      </c>
      <c r="L287" s="35"/>
      <c r="M287" s="35"/>
      <c r="N287" s="42"/>
      <c r="O287" s="42"/>
      <c r="P287" s="42"/>
      <c r="Q287" s="42"/>
      <c r="R287" s="42"/>
      <c r="S287" s="42"/>
      <c r="T287" s="42"/>
      <c r="U287" s="37" t="str">
        <f>IF(N287="","",(N287*5+O287*4+P287*2.5+Q287*1.5+R287*0.75+S287*0.325+T287*0.25)/100)</f>
        <v/>
      </c>
      <c r="V287" s="36"/>
      <c r="W287" s="38"/>
    </row>
    <row r="288">
      <c r="A288" s="29">
        <v>285</v>
      </c>
      <c r="B288" s="39">
        <f>IF(D288=D287,B287,IF(D288="夜班",B287+1,B287))</f>
        <v>43355</v>
      </c>
      <c r="C288" s="40">
        <f>C287</f>
        <v>0.041666666666666699</v>
      </c>
      <c r="D288" s="32" t="str">
        <f>IF(HOUR(G288)&lt;8,"夜班",IF(HOUR(G288)&lt;16,"白班",IF(HOUR(G288)&lt;24,"中班",0)))</f>
        <v>中班</v>
      </c>
      <c r="E288" s="30" t="str">
        <f>IF(F288=1,"甲",IF(F288=2,"乙",IF(F288=3,"丙",IF(F288=4,"丁",""))))</f>
        <v>乙</v>
      </c>
      <c r="F288" s="30">
        <f>SUMPRODUCT((考核汇总!$A$4:$A$1185=质量日常跟踪表!B288)*(考核汇总!$B$4:$B$1185=质量日常跟踪表!D288),考核汇总!$C$4:$C$1185)</f>
        <v>2</v>
      </c>
      <c r="G288" s="33">
        <f>G287+C287</f>
        <v>43355.833333332601</v>
      </c>
      <c r="H288" s="34" t="str">
        <f>IF($M288=H$2,MAX(H$4:H287)+1,"")</f>
        <v/>
      </c>
      <c r="I288" s="34" t="str">
        <f>IF($M288=I$2,MAX(I$4:I287)+1,"")</f>
        <v/>
      </c>
      <c r="J288" s="34" t="str">
        <f>IF($M288=J$2,MAX(J$4:J287)+1,"")</f>
        <v/>
      </c>
      <c r="K288" s="34" t="str">
        <f>IF($M288=K$2,MAX(K$4:K287)+1,"")</f>
        <v/>
      </c>
      <c r="L288" s="35"/>
      <c r="M288" s="35"/>
      <c r="N288" s="42"/>
      <c r="O288" s="42"/>
      <c r="P288" s="42"/>
      <c r="Q288" s="42"/>
      <c r="R288" s="42"/>
      <c r="S288" s="42"/>
      <c r="T288" s="42"/>
      <c r="U288" s="37" t="str">
        <f>IF(N288="","",(N288*5+O288*4+P288*2.5+Q288*1.5+R288*0.75+S288*0.325+T288*0.25)/100)</f>
        <v/>
      </c>
      <c r="V288" s="36"/>
      <c r="W288" s="38"/>
    </row>
    <row r="289">
      <c r="A289" s="29">
        <v>286</v>
      </c>
      <c r="B289" s="39">
        <f>IF(D289=D288,B288,IF(D289="夜班",B288+1,B288))</f>
        <v>43355</v>
      </c>
      <c r="C289" s="40">
        <f>C288</f>
        <v>0.041666666666666699</v>
      </c>
      <c r="D289" s="32" t="str">
        <f>IF(HOUR(G289)&lt;8,"夜班",IF(HOUR(G289)&lt;16,"白班",IF(HOUR(G289)&lt;24,"中班",0)))</f>
        <v>中班</v>
      </c>
      <c r="E289" s="30" t="str">
        <f>IF(F289=1,"甲",IF(F289=2,"乙",IF(F289=3,"丙",IF(F289=4,"丁",""))))</f>
        <v>乙</v>
      </c>
      <c r="F289" s="30">
        <f>SUMPRODUCT((考核汇总!$A$4:$A$1185=质量日常跟踪表!B289)*(考核汇总!$B$4:$B$1185=质量日常跟踪表!D289),考核汇总!$C$4:$C$1185)</f>
        <v>2</v>
      </c>
      <c r="G289" s="33">
        <f>G288+C288</f>
        <v>43355.874999999302</v>
      </c>
      <c r="H289" s="34" t="str">
        <f>IF($M289=H$2,MAX(H$4:H288)+1,"")</f>
        <v/>
      </c>
      <c r="I289" s="34" t="str">
        <f>IF($M289=I$2,MAX(I$4:I288)+1,"")</f>
        <v/>
      </c>
      <c r="J289" s="34" t="str">
        <f>IF($M289=J$2,MAX(J$4:J288)+1,"")</f>
        <v/>
      </c>
      <c r="K289" s="34" t="str">
        <f>IF($M289=K$2,MAX(K$4:K288)+1,"")</f>
        <v/>
      </c>
      <c r="L289" s="35"/>
      <c r="M289" s="35"/>
      <c r="N289" s="42"/>
      <c r="O289" s="42"/>
      <c r="P289" s="42"/>
      <c r="Q289" s="42"/>
      <c r="R289" s="42"/>
      <c r="S289" s="42"/>
      <c r="T289" s="42"/>
      <c r="U289" s="37" t="str">
        <f>IF(N289="","",(N289*5+O289*4+P289*2.5+Q289*1.5+R289*0.75+S289*0.325+T289*0.25)/100)</f>
        <v/>
      </c>
      <c r="V289" s="36"/>
      <c r="W289" s="38"/>
    </row>
    <row r="290">
      <c r="A290" s="29">
        <v>287</v>
      </c>
      <c r="B290" s="39">
        <f>IF(D290=D289,B289,IF(D290="夜班",B289+1,B289))</f>
        <v>43355</v>
      </c>
      <c r="C290" s="40">
        <f>C289</f>
        <v>0.041666666666666699</v>
      </c>
      <c r="D290" s="32" t="str">
        <f>IF(HOUR(G290)&lt;8,"夜班",IF(HOUR(G290)&lt;16,"白班",IF(HOUR(G290)&lt;24,"中班",0)))</f>
        <v>中班</v>
      </c>
      <c r="E290" s="30" t="str">
        <f>IF(F290=1,"甲",IF(F290=2,"乙",IF(F290=3,"丙",IF(F290=4,"丁",""))))</f>
        <v>乙</v>
      </c>
      <c r="F290" s="30">
        <f>SUMPRODUCT((考核汇总!$A$4:$A$1185=质量日常跟踪表!B290)*(考核汇总!$B$4:$B$1185=质量日常跟踪表!D290),考核汇总!$C$4:$C$1185)</f>
        <v>2</v>
      </c>
      <c r="G290" s="33">
        <f>G289+C289</f>
        <v>43355.916666666002</v>
      </c>
      <c r="H290" s="34" t="str">
        <f>IF($M290=H$2,MAX(H$4:H289)+1,"")</f>
        <v/>
      </c>
      <c r="I290" s="34" t="str">
        <f>IF($M290=I$2,MAX(I$4:I289)+1,"")</f>
        <v/>
      </c>
      <c r="J290" s="34" t="str">
        <f>IF($M290=J$2,MAX(J$4:J289)+1,"")</f>
        <v/>
      </c>
      <c r="K290" s="34" t="str">
        <f>IF($M290=K$2,MAX(K$4:K289)+1,"")</f>
        <v/>
      </c>
      <c r="L290" s="35"/>
      <c r="M290" s="35"/>
      <c r="N290" s="42"/>
      <c r="O290" s="42"/>
      <c r="P290" s="42"/>
      <c r="Q290" s="42"/>
      <c r="R290" s="42"/>
      <c r="S290" s="42"/>
      <c r="T290" s="42"/>
      <c r="U290" s="37" t="str">
        <f>IF(N290="","",(N290*5+O290*4+P290*2.5+Q290*1.5+R290*0.75+S290*0.325+T290*0.25)/100)</f>
        <v/>
      </c>
      <c r="V290" s="36"/>
      <c r="W290" s="38"/>
    </row>
    <row r="291">
      <c r="A291" s="29">
        <v>288</v>
      </c>
      <c r="B291" s="39">
        <f>IF(D291=D290,B290,IF(D291="夜班",B290+1,B290))</f>
        <v>43355</v>
      </c>
      <c r="C291" s="40">
        <f>C290</f>
        <v>0.041666666666666699</v>
      </c>
      <c r="D291" s="32" t="str">
        <f>IF(HOUR(G291)&lt;8,"夜班",IF(HOUR(G291)&lt;16,"白班",IF(HOUR(G291)&lt;24,"中班",0)))</f>
        <v>中班</v>
      </c>
      <c r="E291" s="30" t="str">
        <f>IF(F291=1,"甲",IF(F291=2,"乙",IF(F291=3,"丙",IF(F291=4,"丁",""))))</f>
        <v>乙</v>
      </c>
      <c r="F291" s="30">
        <f>SUMPRODUCT((考核汇总!$A$4:$A$1185=质量日常跟踪表!B291)*(考核汇总!$B$4:$B$1185=质量日常跟踪表!D291),考核汇总!$C$4:$C$1185)</f>
        <v>2</v>
      </c>
      <c r="G291" s="33">
        <f>G290+C290</f>
        <v>43355.958333332601</v>
      </c>
      <c r="H291" s="34" t="str">
        <f>IF($M291=H$2,MAX(H$4:H290)+1,"")</f>
        <v/>
      </c>
      <c r="I291" s="34" t="str">
        <f>IF($M291=I$2,MAX(I$4:I290)+1,"")</f>
        <v/>
      </c>
      <c r="J291" s="34" t="str">
        <f>IF($M291=J$2,MAX(J$4:J290)+1,"")</f>
        <v/>
      </c>
      <c r="K291" s="34" t="str">
        <f>IF($M291=K$2,MAX(K$4:K290)+1,"")</f>
        <v/>
      </c>
      <c r="L291" s="35"/>
      <c r="M291" s="35"/>
      <c r="N291" s="42"/>
      <c r="O291" s="42"/>
      <c r="P291" s="42"/>
      <c r="Q291" s="42"/>
      <c r="R291" s="42"/>
      <c r="S291" s="42"/>
      <c r="T291" s="42"/>
      <c r="U291" s="37" t="str">
        <f>IF(N291="","",(N291*5+O291*4+P291*2.5+Q291*1.5+R291*0.75+S291*0.325+T291*0.25)/100)</f>
        <v/>
      </c>
      <c r="V291" s="36"/>
      <c r="W291" s="38"/>
    </row>
    <row r="292">
      <c r="A292" s="29">
        <v>289</v>
      </c>
      <c r="B292" s="39">
        <f>IF(D292=D291,B291,IF(D292="夜班",B291+1,B291))</f>
        <v>43356</v>
      </c>
      <c r="C292" s="40">
        <f>C291</f>
        <v>0.041666666666666699</v>
      </c>
      <c r="D292" s="32" t="str">
        <f>IF(HOUR(G292)&lt;8,"夜班",IF(HOUR(G292)&lt;16,"白班",IF(HOUR(G292)&lt;24,"中班",0)))</f>
        <v>夜班</v>
      </c>
      <c r="E292" s="30" t="str">
        <f>IF(F292=1,"甲",IF(F292=2,"乙",IF(F292=3,"丙",IF(F292=4,"丁",""))))</f>
        <v>丁</v>
      </c>
      <c r="F292" s="30">
        <f>SUMPRODUCT((考核汇总!$A$4:$A$1185=质量日常跟踪表!B292)*(考核汇总!$B$4:$B$1185=质量日常跟踪表!D292),考核汇总!$C$4:$C$1185)</f>
        <v>4</v>
      </c>
      <c r="G292" s="33">
        <f>G291+C291</f>
        <v>43355.999999999302</v>
      </c>
      <c r="H292" s="34">
        <f>IF($M292=H$2,MAX(H$4:H291)+1,"")</f>
        <v>21</v>
      </c>
      <c r="I292" s="34" t="str">
        <f>IF($M292=I$2,MAX(I$4:I291)+1,"")</f>
        <v/>
      </c>
      <c r="J292" s="34" t="str">
        <f>IF($M292=J$2,MAX(J$4:J291)+1,"")</f>
        <v/>
      </c>
      <c r="K292" s="34" t="str">
        <f>IF($M292=K$2,MAX(K$4:K291)+1,"")</f>
        <v/>
      </c>
      <c r="L292" s="35">
        <v>0.35416666666666702</v>
      </c>
      <c r="M292" s="35" t="s">
        <v>8</v>
      </c>
      <c r="N292" s="42">
        <v>6.3799999999999999</v>
      </c>
      <c r="O292" s="42">
        <v>15.460000000000001</v>
      </c>
      <c r="P292" s="42">
        <v>2.1600000000000001</v>
      </c>
      <c r="Q292" s="42">
        <v>20</v>
      </c>
      <c r="R292" s="42">
        <v>13.949999999999999</v>
      </c>
      <c r="S292" s="42">
        <v>21.620000000000001</v>
      </c>
      <c r="T292" s="42">
        <v>20.43</v>
      </c>
      <c r="U292" s="37">
        <f>IF(N292="","",(N292*5+O292*4+P292*2.5+Q292*1.5+R292*0.75+S292*0.325+T292*0.25)/100)</f>
        <v>1.5173650000000001</v>
      </c>
      <c r="V292" s="36">
        <v>7.5</v>
      </c>
      <c r="W292" s="38"/>
    </row>
    <row r="293">
      <c r="A293" s="29">
        <v>290</v>
      </c>
      <c r="B293" s="39">
        <f>IF(D293=D292,B292,IF(D293="夜班",B292+1,B292))</f>
        <v>43356</v>
      </c>
      <c r="C293" s="40">
        <f>C292</f>
        <v>0.041666666666666699</v>
      </c>
      <c r="D293" s="32" t="str">
        <f>IF(HOUR(G293)&lt;8,"夜班",IF(HOUR(G293)&lt;16,"白班",IF(HOUR(G293)&lt;24,"中班",0)))</f>
        <v>夜班</v>
      </c>
      <c r="E293" s="30" t="str">
        <f>IF(F293=1,"甲",IF(F293=2,"乙",IF(F293=3,"丙",IF(F293=4,"丁",""))))</f>
        <v>丁</v>
      </c>
      <c r="F293" s="30">
        <f>SUMPRODUCT((考核汇总!$A$4:$A$1185=质量日常跟踪表!B293)*(考核汇总!$B$4:$B$1185=质量日常跟踪表!D293),考核汇总!$C$4:$C$1185)</f>
        <v>4</v>
      </c>
      <c r="G293" s="33">
        <f>G292+C292</f>
        <v>43356.041666666002</v>
      </c>
      <c r="H293" s="34" t="str">
        <f>IF($M293=H$2,MAX(H$4:H292)+1,"")</f>
        <v/>
      </c>
      <c r="I293" s="34">
        <f>IF($M293=I$2,MAX(I$4:I292)+1,"")</f>
        <v>21</v>
      </c>
      <c r="J293" s="34" t="str">
        <f>IF($M293=J$2,MAX(J$4:J292)+1,"")</f>
        <v/>
      </c>
      <c r="K293" s="34" t="str">
        <f>IF($M293=K$2,MAX(K$4:K292)+1,"")</f>
        <v/>
      </c>
      <c r="L293" s="35">
        <v>0.35416666666666702</v>
      </c>
      <c r="M293" s="35" t="s">
        <v>9</v>
      </c>
      <c r="N293" s="42">
        <v>6.8200000000000003</v>
      </c>
      <c r="O293" s="42">
        <v>15.890000000000001</v>
      </c>
      <c r="P293" s="42">
        <v>2.2400000000000002</v>
      </c>
      <c r="Q293" s="42">
        <v>21.079999999999998</v>
      </c>
      <c r="R293" s="42">
        <v>14.460000000000001</v>
      </c>
      <c r="S293" s="42">
        <v>19.25</v>
      </c>
      <c r="T293" s="42">
        <v>20.260000000000002</v>
      </c>
      <c r="U293" s="37">
        <f>IF(N293="","",(N293*5+O293*4+P293*2.5+Q293*1.5+R293*0.75+S293*0.325+T293*0.25)/100)</f>
        <v>1.5704625000000001</v>
      </c>
      <c r="V293" s="36">
        <v>1.8</v>
      </c>
      <c r="W293" s="38" t="s">
        <v>45</v>
      </c>
    </row>
    <row r="294">
      <c r="A294" s="29">
        <v>291</v>
      </c>
      <c r="B294" s="39">
        <f>IF(D294=D293,B293,IF(D294="夜班",B293+1,B293))</f>
        <v>43356</v>
      </c>
      <c r="C294" s="40">
        <f>C293</f>
        <v>0.041666666666666699</v>
      </c>
      <c r="D294" s="32" t="str">
        <f>IF(HOUR(G294)&lt;8,"夜班",IF(HOUR(G294)&lt;16,"白班",IF(HOUR(G294)&lt;24,"中班",0)))</f>
        <v>夜班</v>
      </c>
      <c r="E294" s="30" t="str">
        <f>IF(F294=1,"甲",IF(F294=2,"乙",IF(F294=3,"丙",IF(F294=4,"丁",""))))</f>
        <v>丁</v>
      </c>
      <c r="F294" s="30">
        <f>SUMPRODUCT((考核汇总!$A$4:$A$1185=质量日常跟踪表!B294)*(考核汇总!$B$4:$B$1185=质量日常跟踪表!D294),考核汇总!$C$4:$C$1185)</f>
        <v>4</v>
      </c>
      <c r="G294" s="33">
        <f>G293+C293</f>
        <v>43356.083333332601</v>
      </c>
      <c r="H294" s="34" t="str">
        <f>IF($M294=H$2,MAX(H$4:H293)+1,"")</f>
        <v/>
      </c>
      <c r="I294" s="34" t="str">
        <f>IF($M294=I$2,MAX(I$4:I293)+1,"")</f>
        <v/>
      </c>
      <c r="J294" s="34" t="str">
        <f>IF($M294=J$2,MAX(J$4:J293)+1,"")</f>
        <v/>
      </c>
      <c r="K294" s="34" t="str">
        <f>IF($M294=K$2,MAX(K$4:K293)+1,"")</f>
        <v/>
      </c>
      <c r="L294" s="35"/>
      <c r="M294" s="35"/>
      <c r="N294" s="42"/>
      <c r="O294" s="42"/>
      <c r="P294" s="42"/>
      <c r="Q294" s="42"/>
      <c r="R294" s="42"/>
      <c r="S294" s="42"/>
      <c r="T294" s="42"/>
      <c r="U294" s="37" t="str">
        <f>IF(N294="","",(N294*5+O294*4+P294*2.5+Q294*1.5+R294*0.75+S294*0.325+T294*0.25)/100)</f>
        <v/>
      </c>
      <c r="V294" s="36"/>
      <c r="W294" s="38"/>
    </row>
    <row r="295">
      <c r="A295" s="29">
        <v>292</v>
      </c>
      <c r="B295" s="39">
        <f>IF(D295=D294,B294,IF(D295="夜班",B294+1,B294))</f>
        <v>43356</v>
      </c>
      <c r="C295" s="40">
        <f>C294</f>
        <v>0.041666666666666699</v>
      </c>
      <c r="D295" s="32" t="str">
        <f>IF(HOUR(G295)&lt;8,"夜班",IF(HOUR(G295)&lt;16,"白班",IF(HOUR(G295)&lt;24,"中班",0)))</f>
        <v>夜班</v>
      </c>
      <c r="E295" s="30" t="str">
        <f>IF(F295=1,"甲",IF(F295=2,"乙",IF(F295=3,"丙",IF(F295=4,"丁",""))))</f>
        <v>丁</v>
      </c>
      <c r="F295" s="30">
        <f>SUMPRODUCT((考核汇总!$A$4:$A$1185=质量日常跟踪表!B295)*(考核汇总!$B$4:$B$1185=质量日常跟踪表!D295),考核汇总!$C$4:$C$1185)</f>
        <v>4</v>
      </c>
      <c r="G295" s="33">
        <f>G294+C294</f>
        <v>43356.124999999302</v>
      </c>
      <c r="H295" s="34" t="str">
        <f>IF($M295=H$2,MAX(H$4:H294)+1,"")</f>
        <v/>
      </c>
      <c r="I295" s="34" t="str">
        <f>IF($M295=I$2,MAX(I$4:I294)+1,"")</f>
        <v/>
      </c>
      <c r="J295" s="34" t="str">
        <f>IF($M295=J$2,MAX(J$4:J294)+1,"")</f>
        <v/>
      </c>
      <c r="K295" s="34" t="str">
        <f>IF($M295=K$2,MAX(K$4:K294)+1,"")</f>
        <v/>
      </c>
      <c r="L295" s="35"/>
      <c r="M295" s="35"/>
      <c r="N295" s="42"/>
      <c r="O295" s="42"/>
      <c r="P295" s="42"/>
      <c r="Q295" s="42"/>
      <c r="R295" s="42"/>
      <c r="S295" s="42"/>
      <c r="T295" s="42"/>
      <c r="U295" s="37" t="str">
        <f>IF(N295="","",(N295*5+O295*4+P295*2.5+Q295*1.5+R295*0.75+S295*0.325+T295*0.25)/100)</f>
        <v/>
      </c>
      <c r="V295" s="36"/>
      <c r="W295" s="38"/>
    </row>
    <row r="296">
      <c r="A296" s="29">
        <v>293</v>
      </c>
      <c r="B296" s="39">
        <f>IF(D296=D295,B295,IF(D296="夜班",B295+1,B295))</f>
        <v>43356</v>
      </c>
      <c r="C296" s="40">
        <f>C295</f>
        <v>0.041666666666666699</v>
      </c>
      <c r="D296" s="32" t="str">
        <f>IF(HOUR(G296)&lt;8,"夜班",IF(HOUR(G296)&lt;16,"白班",IF(HOUR(G296)&lt;24,"中班",0)))</f>
        <v>夜班</v>
      </c>
      <c r="E296" s="30" t="str">
        <f>IF(F296=1,"甲",IF(F296=2,"乙",IF(F296=3,"丙",IF(F296=4,"丁",""))))</f>
        <v>丁</v>
      </c>
      <c r="F296" s="30">
        <f>SUMPRODUCT((考核汇总!$A$4:$A$1185=质量日常跟踪表!B296)*(考核汇总!$B$4:$B$1185=质量日常跟踪表!D296),考核汇总!$C$4:$C$1185)</f>
        <v>4</v>
      </c>
      <c r="G296" s="33">
        <f>G295+C295</f>
        <v>43356.166666666002</v>
      </c>
      <c r="H296" s="34" t="str">
        <f>IF($M296=H$2,MAX(H$4:H295)+1,"")</f>
        <v/>
      </c>
      <c r="I296" s="34" t="str">
        <f>IF($M296=I$2,MAX(I$4:I295)+1,"")</f>
        <v/>
      </c>
      <c r="J296" s="34" t="str">
        <f>IF($M296=J$2,MAX(J$4:J295)+1,"")</f>
        <v/>
      </c>
      <c r="K296" s="34" t="str">
        <f>IF($M296=K$2,MAX(K$4:K295)+1,"")</f>
        <v/>
      </c>
      <c r="L296" s="35"/>
      <c r="M296" s="35"/>
      <c r="N296" s="42"/>
      <c r="O296" s="42"/>
      <c r="P296" s="42"/>
      <c r="Q296" s="42"/>
      <c r="R296" s="42"/>
      <c r="S296" s="42"/>
      <c r="T296" s="42"/>
      <c r="U296" s="37" t="str">
        <f>IF(N296="","",(N296*5+O296*4+P296*2.5+Q296*1.5+R296*0.75+S296*0.325+T296*0.25)/100)</f>
        <v/>
      </c>
      <c r="V296" s="36"/>
      <c r="W296" s="38"/>
    </row>
    <row r="297">
      <c r="A297" s="29">
        <v>294</v>
      </c>
      <c r="B297" s="39">
        <f>IF(D297=D296,B296,IF(D297="夜班",B296+1,B296))</f>
        <v>43356</v>
      </c>
      <c r="C297" s="40">
        <f>C296</f>
        <v>0.041666666666666699</v>
      </c>
      <c r="D297" s="32" t="str">
        <f>IF(HOUR(G297)&lt;8,"夜班",IF(HOUR(G297)&lt;16,"白班",IF(HOUR(G297)&lt;24,"中班",0)))</f>
        <v>夜班</v>
      </c>
      <c r="E297" s="30" t="str">
        <f>IF(F297=1,"甲",IF(F297=2,"乙",IF(F297=3,"丙",IF(F297=4,"丁",""))))</f>
        <v>丁</v>
      </c>
      <c r="F297" s="30">
        <f>SUMPRODUCT((考核汇总!$A$4:$A$1185=质量日常跟踪表!B297)*(考核汇总!$B$4:$B$1185=质量日常跟踪表!D297),考核汇总!$C$4:$C$1185)</f>
        <v>4</v>
      </c>
      <c r="G297" s="33">
        <f>G296+C296</f>
        <v>43356.208333332601</v>
      </c>
      <c r="H297" s="34" t="str">
        <f>IF($M297=H$2,MAX(H$4:H296)+1,"")</f>
        <v/>
      </c>
      <c r="I297" s="34" t="str">
        <f>IF($M297=I$2,MAX(I$4:I296)+1,"")</f>
        <v/>
      </c>
      <c r="J297" s="34" t="str">
        <f>IF($M297=J$2,MAX(J$4:J296)+1,"")</f>
        <v/>
      </c>
      <c r="K297" s="34" t="str">
        <f>IF($M297=K$2,MAX(K$4:K296)+1,"")</f>
        <v/>
      </c>
      <c r="L297" s="35"/>
      <c r="M297" s="35"/>
      <c r="N297" s="42"/>
      <c r="O297" s="42"/>
      <c r="P297" s="42"/>
      <c r="Q297" s="42"/>
      <c r="R297" s="42"/>
      <c r="S297" s="42"/>
      <c r="T297" s="42"/>
      <c r="U297" s="37" t="str">
        <f>IF(N297="","",(N297*5+O297*4+P297*2.5+Q297*1.5+R297*0.75+S297*0.325+T297*0.25)/100)</f>
        <v/>
      </c>
      <c r="V297" s="36"/>
      <c r="W297" s="38"/>
    </row>
    <row r="298">
      <c r="A298" s="29">
        <v>295</v>
      </c>
      <c r="B298" s="39">
        <f>IF(D298=D297,B297,IF(D298="夜班",B297+1,B297))</f>
        <v>43356</v>
      </c>
      <c r="C298" s="40">
        <f>C297</f>
        <v>0.041666666666666699</v>
      </c>
      <c r="D298" s="32" t="str">
        <f>IF(HOUR(G298)&lt;8,"夜班",IF(HOUR(G298)&lt;16,"白班",IF(HOUR(G298)&lt;24,"中班",0)))</f>
        <v>夜班</v>
      </c>
      <c r="E298" s="30" t="str">
        <f>IF(F298=1,"甲",IF(F298=2,"乙",IF(F298=3,"丙",IF(F298=4,"丁",""))))</f>
        <v>丁</v>
      </c>
      <c r="F298" s="30">
        <f>SUMPRODUCT((考核汇总!$A$4:$A$1185=质量日常跟踪表!B298)*(考核汇总!$B$4:$B$1185=质量日常跟踪表!D298),考核汇总!$C$4:$C$1185)</f>
        <v>4</v>
      </c>
      <c r="G298" s="33">
        <f>G297+C297</f>
        <v>43356.249999999302</v>
      </c>
      <c r="H298" s="34" t="str">
        <f>IF($M298=H$2,MAX(H$4:H297)+1,"")</f>
        <v/>
      </c>
      <c r="I298" s="34" t="str">
        <f>IF($M298=I$2,MAX(I$4:I297)+1,"")</f>
        <v/>
      </c>
      <c r="J298" s="34" t="str">
        <f>IF($M298=J$2,MAX(J$4:J297)+1,"")</f>
        <v/>
      </c>
      <c r="K298" s="34" t="str">
        <f>IF($M298=K$2,MAX(K$4:K297)+1,"")</f>
        <v/>
      </c>
      <c r="L298" s="35"/>
      <c r="M298" s="35"/>
      <c r="N298" s="42"/>
      <c r="O298" s="42"/>
      <c r="P298" s="42"/>
      <c r="Q298" s="42"/>
      <c r="R298" s="42"/>
      <c r="S298" s="42"/>
      <c r="T298" s="42"/>
      <c r="U298" s="37" t="str">
        <f>IF(N298="","",(N298*5+O298*4+P298*2.5+Q298*1.5+R298*0.75+S298*0.325+T298*0.25)/100)</f>
        <v/>
      </c>
      <c r="V298" s="36"/>
      <c r="W298" s="38"/>
    </row>
    <row r="299">
      <c r="A299" s="29">
        <v>296</v>
      </c>
      <c r="B299" s="39">
        <f>IF(D299=D298,B298,IF(D299="夜班",B298+1,B298))</f>
        <v>43356</v>
      </c>
      <c r="C299" s="40">
        <f>C298</f>
        <v>0.041666666666666699</v>
      </c>
      <c r="D299" s="32" t="str">
        <f>IF(HOUR(G299)&lt;8,"夜班",IF(HOUR(G299)&lt;16,"白班",IF(HOUR(G299)&lt;24,"中班",0)))</f>
        <v>夜班</v>
      </c>
      <c r="E299" s="30" t="str">
        <f>IF(F299=1,"甲",IF(F299=2,"乙",IF(F299=3,"丙",IF(F299=4,"丁",""))))</f>
        <v>丁</v>
      </c>
      <c r="F299" s="30">
        <f>SUMPRODUCT((考核汇总!$A$4:$A$1185=质量日常跟踪表!B299)*(考核汇总!$B$4:$B$1185=质量日常跟踪表!D299),考核汇总!$C$4:$C$1185)</f>
        <v>4</v>
      </c>
      <c r="G299" s="33">
        <f>G298+C298</f>
        <v>43356.291666666002</v>
      </c>
      <c r="H299" s="34" t="str">
        <f>IF($M299=H$2,MAX(H$4:H298)+1,"")</f>
        <v/>
      </c>
      <c r="I299" s="34" t="str">
        <f>IF($M299=I$2,MAX(I$4:I298)+1,"")</f>
        <v/>
      </c>
      <c r="J299" s="34" t="str">
        <f>IF($M299=J$2,MAX(J$4:J298)+1,"")</f>
        <v/>
      </c>
      <c r="K299" s="34" t="str">
        <f>IF($M299=K$2,MAX(K$4:K298)+1,"")</f>
        <v/>
      </c>
      <c r="L299" s="35"/>
      <c r="M299" s="35"/>
      <c r="N299" s="42"/>
      <c r="O299" s="42"/>
      <c r="P299" s="42"/>
      <c r="Q299" s="42"/>
      <c r="R299" s="42"/>
      <c r="S299" s="42"/>
      <c r="T299" s="42"/>
      <c r="U299" s="37"/>
      <c r="V299" s="36"/>
      <c r="W299" s="38"/>
    </row>
    <row r="300">
      <c r="A300" s="29">
        <v>297</v>
      </c>
      <c r="B300" s="39">
        <f>IF(D300=D299,B299,IF(D300="夜班",B299+1,B299))</f>
        <v>43356</v>
      </c>
      <c r="C300" s="40">
        <f>C299</f>
        <v>0.041666666666666699</v>
      </c>
      <c r="D300" s="32" t="str">
        <f>IF(HOUR(G300)&lt;8,"夜班",IF(HOUR(G300)&lt;16,"白班",IF(HOUR(G300)&lt;24,"中班",0)))</f>
        <v>白班</v>
      </c>
      <c r="E300" s="30" t="str">
        <f>IF(F300=1,"甲",IF(F300=2,"乙",IF(F300=3,"丙",IF(F300=4,"丁",""))))</f>
        <v>甲</v>
      </c>
      <c r="F300" s="30">
        <f>SUMPRODUCT((考核汇总!$A$4:$A$1185=质量日常跟踪表!B300)*(考核汇总!$B$4:$B$1185=质量日常跟踪表!D300),考核汇总!$C$4:$C$1185)</f>
        <v>1</v>
      </c>
      <c r="G300" s="33">
        <f>G299+C299</f>
        <v>43356.333333332601</v>
      </c>
      <c r="H300" s="34">
        <f>IF($M300=H$2,MAX(H$4:H299)+1,"")</f>
        <v>22</v>
      </c>
      <c r="I300" s="34" t="str">
        <f>IF($M300=I$2,MAX(I$4:I299)+1,"")</f>
        <v/>
      </c>
      <c r="J300" s="34" t="str">
        <f>IF($M300=J$2,MAX(J$4:J299)+1,"")</f>
        <v/>
      </c>
      <c r="K300" s="34" t="str">
        <f>IF($M300=K$2,MAX(K$4:K299)+1,"")</f>
        <v/>
      </c>
      <c r="L300" s="35">
        <v>0.64583333333333304</v>
      </c>
      <c r="M300" s="35" t="s">
        <v>8</v>
      </c>
      <c r="N300" s="42">
        <v>6.9900000000000002</v>
      </c>
      <c r="O300" s="42">
        <v>14.949999999999999</v>
      </c>
      <c r="P300" s="42">
        <v>2.04</v>
      </c>
      <c r="Q300" s="42">
        <v>21.609999999999999</v>
      </c>
      <c r="R300" s="42">
        <v>12.58</v>
      </c>
      <c r="S300" s="42">
        <v>18.489999999999998</v>
      </c>
      <c r="T300" s="42">
        <v>23.34</v>
      </c>
      <c r="U300" s="37">
        <f>IF(N300="","",(N300*5+O300*4+P300*2.5+Q300*1.5+R300*0.75+S300*0.325+T300*0.25)/100)</f>
        <v>1.5354425</v>
      </c>
      <c r="V300" s="36">
        <v>7</v>
      </c>
      <c r="W300" s="38"/>
    </row>
    <row r="301">
      <c r="A301" s="29">
        <v>298</v>
      </c>
      <c r="B301" s="39">
        <f>IF(D301=D300,B300,IF(D301="夜班",B300+1,B300))</f>
        <v>43356</v>
      </c>
      <c r="C301" s="40">
        <f>C300</f>
        <v>0.041666666666666699</v>
      </c>
      <c r="D301" s="32" t="str">
        <f>IF(HOUR(G301)&lt;8,"夜班",IF(HOUR(G301)&lt;16,"白班",IF(HOUR(G301)&lt;24,"中班",0)))</f>
        <v>白班</v>
      </c>
      <c r="E301" s="30" t="str">
        <f>IF(F301=1,"甲",IF(F301=2,"乙",IF(F301=3,"丙",IF(F301=4,"丁",""))))</f>
        <v>甲</v>
      </c>
      <c r="F301" s="30">
        <f>SUMPRODUCT((考核汇总!$A$4:$A$1185=质量日常跟踪表!B301)*(考核汇总!$B$4:$B$1185=质量日常跟踪表!D301),考核汇总!$C$4:$C$1185)</f>
        <v>1</v>
      </c>
      <c r="G301" s="33">
        <f>G300+C300</f>
        <v>43356.374999999302</v>
      </c>
      <c r="H301" s="34" t="str">
        <f>IF($M301=H$2,MAX(H$4:H300)+1,"")</f>
        <v/>
      </c>
      <c r="I301" s="34">
        <f>IF($M301=I$2,MAX(I$4:I300)+1,"")</f>
        <v>22</v>
      </c>
      <c r="J301" s="34" t="str">
        <f>IF($M301=J$2,MAX(J$4:J300)+1,"")</f>
        <v/>
      </c>
      <c r="K301" s="34" t="str">
        <f>IF($M301=K$2,MAX(K$4:K300)+1,"")</f>
        <v/>
      </c>
      <c r="L301" s="35">
        <v>0.64583333333333304</v>
      </c>
      <c r="M301" s="35" t="s">
        <v>9</v>
      </c>
      <c r="N301" s="42">
        <v>7.4800000000000004</v>
      </c>
      <c r="O301" s="42">
        <v>14.75</v>
      </c>
      <c r="P301" s="42">
        <v>2.3599999999999999</v>
      </c>
      <c r="Q301" s="42">
        <v>21.52</v>
      </c>
      <c r="R301" s="42">
        <v>13.93</v>
      </c>
      <c r="S301" s="42">
        <v>18.550000000000001</v>
      </c>
      <c r="T301" s="42">
        <v>21.41</v>
      </c>
      <c r="U301" s="37">
        <f>IF(N301="","",(N301*5+O301*4+P301*2.5+Q301*1.5+R301*0.75+S301*0.325+T301*0.25)/100)</f>
        <v>1.5640875000000001</v>
      </c>
      <c r="V301" s="36">
        <v>2.3999999999999999</v>
      </c>
      <c r="W301" s="38" t="s">
        <v>45</v>
      </c>
    </row>
    <row r="302">
      <c r="A302" s="29">
        <v>299</v>
      </c>
      <c r="B302" s="39">
        <f>IF(D302=D301,B301,IF(D302="夜班",B301+1,B301))</f>
        <v>43356</v>
      </c>
      <c r="C302" s="40">
        <f>C301</f>
        <v>0.041666666666666699</v>
      </c>
      <c r="D302" s="32" t="str">
        <f>IF(HOUR(G302)&lt;8,"夜班",IF(HOUR(G302)&lt;16,"白班",IF(HOUR(G302)&lt;24,"中班",0)))</f>
        <v>白班</v>
      </c>
      <c r="E302" s="30" t="str">
        <f>IF(F302=1,"甲",IF(F302=2,"乙",IF(F302=3,"丙",IF(F302=4,"丁",""))))</f>
        <v>甲</v>
      </c>
      <c r="F302" s="30">
        <f>SUMPRODUCT((考核汇总!$A$4:$A$1185=质量日常跟踪表!B302)*(考核汇总!$B$4:$B$1185=质量日常跟踪表!D302),考核汇总!$C$4:$C$1185)</f>
        <v>1</v>
      </c>
      <c r="G302" s="33">
        <f>G301+C301</f>
        <v>43356.4166666659</v>
      </c>
      <c r="H302" s="34" t="str">
        <f>IF($M302=H$2,MAX(H$4:H301)+1,"")</f>
        <v/>
      </c>
      <c r="I302" s="34" t="str">
        <f>IF($M302=I$2,MAX(I$4:I301)+1,"")</f>
        <v/>
      </c>
      <c r="J302" s="34" t="str">
        <f>IF($M302=J$2,MAX(J$4:J301)+1,"")</f>
        <v/>
      </c>
      <c r="K302" s="34" t="str">
        <f>IF($M302=K$2,MAX(K$4:K301)+1,"")</f>
        <v/>
      </c>
      <c r="L302" s="35"/>
      <c r="M302" s="35"/>
      <c r="N302" s="42"/>
      <c r="O302" s="42"/>
      <c r="P302" s="42"/>
      <c r="Q302" s="42"/>
      <c r="R302" s="42"/>
      <c r="S302" s="42"/>
      <c r="T302" s="42"/>
      <c r="U302" s="37" t="str">
        <f>IF(N302="","",(N302*5+O302*4+P302*2.5+Q302*1.5+R302*0.75+S302*0.325+T302*0.25)/100)</f>
        <v/>
      </c>
      <c r="V302" s="36"/>
      <c r="W302" s="38"/>
    </row>
    <row r="303">
      <c r="A303" s="29">
        <v>300</v>
      </c>
      <c r="B303" s="39">
        <f>IF(D303=D302,B302,IF(D303="夜班",B302+1,B302))</f>
        <v>43356</v>
      </c>
      <c r="C303" s="40">
        <f>C302</f>
        <v>0.041666666666666699</v>
      </c>
      <c r="D303" s="32" t="str">
        <f>IF(HOUR(G303)&lt;8,"夜班",IF(HOUR(G303)&lt;16,"白班",IF(HOUR(G303)&lt;24,"中班",0)))</f>
        <v>白班</v>
      </c>
      <c r="E303" s="30" t="str">
        <f>IF(F303=1,"甲",IF(F303=2,"乙",IF(F303=3,"丙",IF(F303=4,"丁",""))))</f>
        <v>甲</v>
      </c>
      <c r="F303" s="30">
        <f>SUMPRODUCT((考核汇总!$A$4:$A$1185=质量日常跟踪表!B303)*(考核汇总!$B$4:$B$1185=质量日常跟踪表!D303),考核汇总!$C$4:$C$1185)</f>
        <v>1</v>
      </c>
      <c r="G303" s="33">
        <f>G302+C302</f>
        <v>43356.458333332601</v>
      </c>
      <c r="H303" s="34" t="str">
        <f>IF($M303=H$2,MAX(H$4:H302)+1,"")</f>
        <v/>
      </c>
      <c r="I303" s="34" t="str">
        <f>IF($M303=I$2,MAX(I$4:I302)+1,"")</f>
        <v/>
      </c>
      <c r="J303" s="34" t="str">
        <f>IF($M303=J$2,MAX(J$4:J302)+1,"")</f>
        <v/>
      </c>
      <c r="K303" s="34" t="str">
        <f>IF($M303=K$2,MAX(K$4:K302)+1,"")</f>
        <v/>
      </c>
      <c r="L303" s="35"/>
      <c r="M303" s="35"/>
      <c r="N303" s="42"/>
      <c r="O303" s="42"/>
      <c r="P303" s="42"/>
      <c r="Q303" s="42"/>
      <c r="R303" s="42"/>
      <c r="S303" s="42"/>
      <c r="T303" s="42"/>
      <c r="U303" s="37" t="str">
        <f>IF(N303="","",(N303*5+O303*4+P303*2.5+Q303*1.5+R303*0.75+S303*0.325+T303*0.25)/100)</f>
        <v/>
      </c>
      <c r="V303" s="36"/>
      <c r="W303" s="38"/>
    </row>
    <row r="304">
      <c r="A304" s="29">
        <v>301</v>
      </c>
      <c r="B304" s="39">
        <f>IF(D304=D303,B303,IF(D304="夜班",B303+1,B303))</f>
        <v>43356</v>
      </c>
      <c r="C304" s="40">
        <f>C303</f>
        <v>0.041666666666666699</v>
      </c>
      <c r="D304" s="32" t="str">
        <f>IF(HOUR(G304)&lt;8,"夜班",IF(HOUR(G304)&lt;16,"白班",IF(HOUR(G304)&lt;24,"中班",0)))</f>
        <v>白班</v>
      </c>
      <c r="E304" s="30" t="str">
        <f>IF(F304=1,"甲",IF(F304=2,"乙",IF(F304=3,"丙",IF(F304=4,"丁",""))))</f>
        <v>甲</v>
      </c>
      <c r="F304" s="30">
        <f>SUMPRODUCT((考核汇总!$A$4:$A$1185=质量日常跟踪表!B304)*(考核汇总!$B$4:$B$1185=质量日常跟踪表!D304),考核汇总!$C$4:$C$1185)</f>
        <v>1</v>
      </c>
      <c r="G304" s="33">
        <f>G303+C303</f>
        <v>43356.499999999302</v>
      </c>
      <c r="H304" s="34" t="str">
        <f>IF($M304=H$2,MAX(H$4:H303)+1,"")</f>
        <v/>
      </c>
      <c r="I304" s="34" t="str">
        <f>IF($M304=I$2,MAX(I$4:I303)+1,"")</f>
        <v/>
      </c>
      <c r="J304" s="34" t="str">
        <f>IF($M304=J$2,MAX(J$4:J303)+1,"")</f>
        <v/>
      </c>
      <c r="K304" s="34" t="str">
        <f>IF($M304=K$2,MAX(K$4:K303)+1,"")</f>
        <v/>
      </c>
      <c r="L304" s="35"/>
      <c r="M304" s="35"/>
      <c r="N304" s="42"/>
      <c r="O304" s="42"/>
      <c r="P304" s="42"/>
      <c r="Q304" s="42"/>
      <c r="R304" s="42"/>
      <c r="S304" s="42"/>
      <c r="T304" s="42"/>
      <c r="U304" s="37" t="str">
        <f>IF(N304="","",(N304*5+O304*4+P304*2.5+Q304*1.5+R304*0.75+S304*0.325+T304*0.25)/100)</f>
        <v/>
      </c>
      <c r="V304" s="36"/>
      <c r="W304" s="38"/>
    </row>
    <row r="305">
      <c r="A305" s="29">
        <v>302</v>
      </c>
      <c r="B305" s="39">
        <f>IF(D305=D304,B304,IF(D305="夜班",B304+1,B304))</f>
        <v>43356</v>
      </c>
      <c r="C305" s="40">
        <f>C304</f>
        <v>0.041666666666666699</v>
      </c>
      <c r="D305" s="32" t="str">
        <f>IF(HOUR(G305)&lt;8,"夜班",IF(HOUR(G305)&lt;16,"白班",IF(HOUR(G305)&lt;24,"中班",0)))</f>
        <v>白班</v>
      </c>
      <c r="E305" s="30" t="str">
        <f>IF(F305=1,"甲",IF(F305=2,"乙",IF(F305=3,"丙",IF(F305=4,"丁",""))))</f>
        <v>甲</v>
      </c>
      <c r="F305" s="30">
        <f>SUMPRODUCT((考核汇总!$A$4:$A$1185=质量日常跟踪表!B305)*(考核汇总!$B$4:$B$1185=质量日常跟踪表!D305),考核汇总!$C$4:$C$1185)</f>
        <v>1</v>
      </c>
      <c r="G305" s="33">
        <f>G304+C304</f>
        <v>43356.5416666659</v>
      </c>
      <c r="H305" s="34" t="str">
        <f>IF($M305=H$2,MAX(H$4:H304)+1,"")</f>
        <v/>
      </c>
      <c r="I305" s="34" t="str">
        <f>IF($M305=I$2,MAX(I$4:I304)+1,"")</f>
        <v/>
      </c>
      <c r="J305" s="34" t="str">
        <f>IF($M305=J$2,MAX(J$4:J304)+1,"")</f>
        <v/>
      </c>
      <c r="K305" s="34" t="str">
        <f>IF($M305=K$2,MAX(K$4:K304)+1,"")</f>
        <v/>
      </c>
      <c r="L305" s="35"/>
      <c r="M305" s="35"/>
      <c r="N305" s="42"/>
      <c r="O305" s="42"/>
      <c r="P305" s="42"/>
      <c r="Q305" s="42"/>
      <c r="R305" s="42"/>
      <c r="S305" s="42"/>
      <c r="T305" s="42"/>
      <c r="U305" s="37" t="str">
        <f>IF(N305="","",(N305*5+O305*4+P305*2.5+Q305*1.5+R305*0.75+S305*0.325+T305*0.25)/100)</f>
        <v/>
      </c>
      <c r="V305" s="36"/>
      <c r="W305" s="38"/>
    </row>
    <row r="306">
      <c r="A306" s="29">
        <v>303</v>
      </c>
      <c r="B306" s="39">
        <f>IF(D306=D305,B305,IF(D306="夜班",B305+1,B305))</f>
        <v>43356</v>
      </c>
      <c r="C306" s="40">
        <f>C305</f>
        <v>0.041666666666666699</v>
      </c>
      <c r="D306" s="32" t="str">
        <f>IF(HOUR(G306)&lt;8,"夜班",IF(HOUR(G306)&lt;16,"白班",IF(HOUR(G306)&lt;24,"中班",0)))</f>
        <v>白班</v>
      </c>
      <c r="E306" s="30" t="str">
        <f>IF(F306=1,"甲",IF(F306=2,"乙",IF(F306=3,"丙",IF(F306=4,"丁",""))))</f>
        <v>甲</v>
      </c>
      <c r="F306" s="30">
        <f>SUMPRODUCT((考核汇总!$A$4:$A$1185=质量日常跟踪表!B306)*(考核汇总!$B$4:$B$1185=质量日常跟踪表!D306),考核汇总!$C$4:$C$1185)</f>
        <v>1</v>
      </c>
      <c r="G306" s="33">
        <f>G305+C305</f>
        <v>43356.583333332601</v>
      </c>
      <c r="H306" s="34" t="str">
        <f>IF($M306=H$2,MAX(H$4:H305)+1,"")</f>
        <v/>
      </c>
      <c r="I306" s="34" t="str">
        <f>IF($M306=I$2,MAX(I$4:I305)+1,"")</f>
        <v/>
      </c>
      <c r="J306" s="34" t="str">
        <f>IF($M306=J$2,MAX(J$4:J305)+1,"")</f>
        <v/>
      </c>
      <c r="K306" s="34" t="str">
        <f>IF($M306=K$2,MAX(K$4:K305)+1,"")</f>
        <v/>
      </c>
      <c r="L306" s="35"/>
      <c r="M306" s="35"/>
      <c r="N306" s="42"/>
      <c r="O306" s="42"/>
      <c r="P306" s="42"/>
      <c r="Q306" s="42"/>
      <c r="R306" s="42"/>
      <c r="S306" s="42"/>
      <c r="T306" s="42"/>
      <c r="U306" s="37" t="str">
        <f>IF(N306="","",(N306*5+O306*4+P306*2.5+Q306*1.5+R306*0.75+S306*0.325+T306*0.25)/100)</f>
        <v/>
      </c>
      <c r="V306" s="36"/>
      <c r="W306" s="38"/>
    </row>
    <row r="307">
      <c r="A307" s="29">
        <v>304</v>
      </c>
      <c r="B307" s="39">
        <f>IF(D307=D306,B306,IF(D307="夜班",B306+1,B306))</f>
        <v>43356</v>
      </c>
      <c r="C307" s="40">
        <f>C306</f>
        <v>0.041666666666666699</v>
      </c>
      <c r="D307" s="32" t="str">
        <f>IF(HOUR(G307)&lt;8,"夜班",IF(HOUR(G307)&lt;16,"白班",IF(HOUR(G307)&lt;24,"中班",0)))</f>
        <v>白班</v>
      </c>
      <c r="E307" s="30" t="str">
        <f>IF(F307=1,"甲",IF(F307=2,"乙",IF(F307=3,"丙",IF(F307=4,"丁",""))))</f>
        <v>甲</v>
      </c>
      <c r="F307" s="30">
        <f>SUMPRODUCT((考核汇总!$A$4:$A$1185=质量日常跟踪表!B307)*(考核汇总!$B$4:$B$1185=质量日常跟踪表!D307),考核汇总!$C$4:$C$1185)</f>
        <v>1</v>
      </c>
      <c r="G307" s="33">
        <f>G306+C306</f>
        <v>43356.624999999302</v>
      </c>
      <c r="H307" s="34" t="str">
        <f>IF($M307=H$2,MAX(H$4:H306)+1,"")</f>
        <v/>
      </c>
      <c r="I307" s="34" t="str">
        <f>IF($M307=I$2,MAX(I$4:I306)+1,"")</f>
        <v/>
      </c>
      <c r="J307" s="34" t="str">
        <f>IF($M307=J$2,MAX(J$4:J306)+1,"")</f>
        <v/>
      </c>
      <c r="K307" s="34" t="str">
        <f>IF($M307=K$2,MAX(K$4:K306)+1,"")</f>
        <v/>
      </c>
      <c r="L307" s="35"/>
      <c r="M307" s="35"/>
      <c r="N307" s="42"/>
      <c r="O307" s="42"/>
      <c r="P307" s="42"/>
      <c r="Q307" s="42"/>
      <c r="R307" s="42"/>
      <c r="S307" s="42"/>
      <c r="T307" s="42"/>
      <c r="U307" s="37" t="str">
        <f>IF(N307="","",(N307*5+O307*4+P307*2.5+Q307*1.5+R307*0.75+S307*0.325+T307*0.25)/100)</f>
        <v/>
      </c>
      <c r="V307" s="36"/>
      <c r="W307" s="38"/>
    </row>
    <row r="308">
      <c r="A308" s="29">
        <v>305</v>
      </c>
      <c r="B308" s="39">
        <f>IF(D308=D307,B307,IF(D308="夜班",B307+1,B307))</f>
        <v>43356</v>
      </c>
      <c r="C308" s="40">
        <f>C307</f>
        <v>0.041666666666666699</v>
      </c>
      <c r="D308" s="32" t="str">
        <f>IF(HOUR(G308)&lt;8,"夜班",IF(HOUR(G308)&lt;16,"白班",IF(HOUR(G308)&lt;24,"中班",0)))</f>
        <v>中班</v>
      </c>
      <c r="E308" s="30" t="str">
        <f>IF(F308=1,"甲",IF(F308=2,"乙",IF(F308=3,"丙",IF(F308=4,"丁",""))))</f>
        <v>乙</v>
      </c>
      <c r="F308" s="30">
        <f>SUMPRODUCT((考核汇总!$A$4:$A$1185=质量日常跟踪表!B308)*(考核汇总!$B$4:$B$1185=质量日常跟踪表!D308),考核汇总!$C$4:$C$1185)</f>
        <v>2</v>
      </c>
      <c r="G308" s="33">
        <f>G307+C307</f>
        <v>43356.6666666659</v>
      </c>
      <c r="H308" s="34" t="str">
        <f>IF($M308=H$2,MAX(H$4:H307)+1,"")</f>
        <v/>
      </c>
      <c r="I308" s="34" t="str">
        <f>IF($M308=I$2,MAX(I$4:I307)+1,"")</f>
        <v/>
      </c>
      <c r="J308" s="34" t="str">
        <f>IF($M308=J$2,MAX(J$4:J307)+1,"")</f>
        <v/>
      </c>
      <c r="K308" s="34" t="str">
        <f>IF($M308=K$2,MAX(K$4:K307)+1,"")</f>
        <v/>
      </c>
      <c r="L308" s="35"/>
      <c r="M308" s="35"/>
      <c r="N308" s="42"/>
      <c r="O308" s="42"/>
      <c r="P308" s="42"/>
      <c r="Q308" s="42"/>
      <c r="R308" s="42"/>
      <c r="S308" s="42"/>
      <c r="T308" s="42"/>
      <c r="U308" s="37" t="str">
        <f>IF(N308="","",(N308*5+O308*4+P308*2.5+Q308*1.5+R308*0.75+S308*0.325+T308*0.25)/100)</f>
        <v/>
      </c>
      <c r="V308" s="36"/>
      <c r="W308" s="38"/>
    </row>
    <row r="309">
      <c r="A309" s="29">
        <v>306</v>
      </c>
      <c r="B309" s="39">
        <f>IF(D309=D308,B308,IF(D309="夜班",B308+1,B308))</f>
        <v>43356</v>
      </c>
      <c r="C309" s="40">
        <f>C308</f>
        <v>0.041666666666666699</v>
      </c>
      <c r="D309" s="32" t="str">
        <f>IF(HOUR(G309)&lt;8,"夜班",IF(HOUR(G309)&lt;16,"白班",IF(HOUR(G309)&lt;24,"中班",0)))</f>
        <v>中班</v>
      </c>
      <c r="E309" s="30" t="str">
        <f>IF(F309=1,"甲",IF(F309=2,"乙",IF(F309=3,"丙",IF(F309=4,"丁",""))))</f>
        <v>乙</v>
      </c>
      <c r="F309" s="30">
        <f>SUMPRODUCT((考核汇总!$A$4:$A$1185=质量日常跟踪表!B309)*(考核汇总!$B$4:$B$1185=质量日常跟踪表!D309),考核汇总!$C$4:$C$1185)</f>
        <v>2</v>
      </c>
      <c r="G309" s="33">
        <f>G308+C308</f>
        <v>43356.708333332601</v>
      </c>
      <c r="H309" s="34" t="str">
        <f>IF($M309=H$2,MAX(H$4:H308)+1,"")</f>
        <v/>
      </c>
      <c r="I309" s="34" t="str">
        <f>IF($M309=I$2,MAX(I$4:I308)+1,"")</f>
        <v/>
      </c>
      <c r="J309" s="34" t="str">
        <f>IF($M309=J$2,MAX(J$4:J308)+1,"")</f>
        <v/>
      </c>
      <c r="K309" s="34" t="str">
        <f>IF($M309=K$2,MAX(K$4:K308)+1,"")</f>
        <v/>
      </c>
      <c r="L309" s="35"/>
      <c r="M309" s="35"/>
      <c r="N309" s="42"/>
      <c r="O309" s="42"/>
      <c r="P309" s="42"/>
      <c r="Q309" s="42"/>
      <c r="R309" s="42"/>
      <c r="S309" s="42"/>
      <c r="T309" s="42"/>
      <c r="U309" s="37" t="str">
        <f>IF(N309="","",(N309*5+O309*4+P309*2.5+Q309*1.5+R309*0.75+S309*0.325+T309*0.25)/100)</f>
        <v/>
      </c>
      <c r="V309" s="36"/>
      <c r="W309" s="38"/>
    </row>
    <row r="310">
      <c r="A310" s="29">
        <v>307</v>
      </c>
      <c r="B310" s="39">
        <f>IF(D310=D309,B309,IF(D310="夜班",B309+1,B309))</f>
        <v>43356</v>
      </c>
      <c r="C310" s="40">
        <f>C309</f>
        <v>0.041666666666666699</v>
      </c>
      <c r="D310" s="32" t="str">
        <f>IF(HOUR(G310)&lt;8,"夜班",IF(HOUR(G310)&lt;16,"白班",IF(HOUR(G310)&lt;24,"中班",0)))</f>
        <v>中班</v>
      </c>
      <c r="E310" s="30" t="str">
        <f>IF(F310=1,"甲",IF(F310=2,"乙",IF(F310=3,"丙",IF(F310=4,"丁",""))))</f>
        <v>乙</v>
      </c>
      <c r="F310" s="30">
        <f>SUMPRODUCT((考核汇总!$A$4:$A$1185=质量日常跟踪表!B310)*(考核汇总!$B$4:$B$1185=质量日常跟踪表!D310),考核汇总!$C$4:$C$1185)</f>
        <v>2</v>
      </c>
      <c r="G310" s="33">
        <f>G309+C309</f>
        <v>43356.749999999302</v>
      </c>
      <c r="H310" s="34" t="str">
        <f>IF($M310=H$2,MAX(H$4:H309)+1,"")</f>
        <v/>
      </c>
      <c r="I310" s="34" t="str">
        <f>IF($M310=I$2,MAX(I$4:I309)+1,"")</f>
        <v/>
      </c>
      <c r="J310" s="34" t="str">
        <f>IF($M310=J$2,MAX(J$4:J309)+1,"")</f>
        <v/>
      </c>
      <c r="K310" s="34" t="str">
        <f>IF($M310=K$2,MAX(K$4:K309)+1,"")</f>
        <v/>
      </c>
      <c r="L310" s="35"/>
      <c r="M310" s="35"/>
      <c r="N310" s="42"/>
      <c r="O310" s="42"/>
      <c r="P310" s="42"/>
      <c r="Q310" s="42"/>
      <c r="R310" s="42"/>
      <c r="S310" s="42"/>
      <c r="T310" s="42"/>
      <c r="U310" s="37" t="str">
        <f>IF(N310="","",(N310*5+O310*4+P310*2.5+Q310*1.5+R310*0.75+S310*0.325+T310*0.25)/100)</f>
        <v/>
      </c>
      <c r="V310" s="36"/>
      <c r="W310" s="38"/>
    </row>
    <row r="311">
      <c r="A311" s="29">
        <v>308</v>
      </c>
      <c r="B311" s="39">
        <f>IF(D311=D310,B310,IF(D311="夜班",B310+1,B310))</f>
        <v>43356</v>
      </c>
      <c r="C311" s="40">
        <f>C310</f>
        <v>0.041666666666666699</v>
      </c>
      <c r="D311" s="32" t="str">
        <f>IF(HOUR(G311)&lt;8,"夜班",IF(HOUR(G311)&lt;16,"白班",IF(HOUR(G311)&lt;24,"中班",0)))</f>
        <v>中班</v>
      </c>
      <c r="E311" s="30" t="str">
        <f>IF(F311=1,"甲",IF(F311=2,"乙",IF(F311=3,"丙",IF(F311=4,"丁",""))))</f>
        <v>乙</v>
      </c>
      <c r="F311" s="30">
        <f>SUMPRODUCT((考核汇总!$A$4:$A$1185=质量日常跟踪表!B311)*(考核汇总!$B$4:$B$1185=质量日常跟踪表!D311),考核汇总!$C$4:$C$1185)</f>
        <v>2</v>
      </c>
      <c r="G311" s="33">
        <f>G310+C310</f>
        <v>43356.7916666659</v>
      </c>
      <c r="H311" s="34" t="str">
        <f>IF($M311=H$2,MAX(H$4:H310)+1,"")</f>
        <v/>
      </c>
      <c r="I311" s="34" t="str">
        <f>IF($M311=I$2,MAX(I$4:I310)+1,"")</f>
        <v/>
      </c>
      <c r="J311" s="34" t="str">
        <f>IF($M311=J$2,MAX(J$4:J310)+1,"")</f>
        <v/>
      </c>
      <c r="K311" s="34" t="str">
        <f>IF($M311=K$2,MAX(K$4:K310)+1,"")</f>
        <v/>
      </c>
      <c r="L311" s="35"/>
      <c r="M311" s="35"/>
      <c r="N311" s="42"/>
      <c r="O311" s="42"/>
      <c r="P311" s="42"/>
      <c r="Q311" s="42"/>
      <c r="R311" s="42"/>
      <c r="S311" s="42"/>
      <c r="T311" s="42"/>
      <c r="U311" s="37" t="str">
        <f>IF(N311="","",(N311*5+O311*4+P311*2.5+Q311*1.5+R311*0.75+S311*0.325+T311*0.25)/100)</f>
        <v/>
      </c>
      <c r="V311" s="36"/>
      <c r="W311" s="38"/>
    </row>
    <row r="312">
      <c r="A312" s="29">
        <v>309</v>
      </c>
      <c r="B312" s="39">
        <f>IF(D312=D311,B311,IF(D312="夜班",B311+1,B311))</f>
        <v>43356</v>
      </c>
      <c r="C312" s="40">
        <f>C311</f>
        <v>0.041666666666666699</v>
      </c>
      <c r="D312" s="32" t="str">
        <f>IF(HOUR(G312)&lt;8,"夜班",IF(HOUR(G312)&lt;16,"白班",IF(HOUR(G312)&lt;24,"中班",0)))</f>
        <v>中班</v>
      </c>
      <c r="E312" s="30" t="str">
        <f>IF(F312=1,"甲",IF(F312=2,"乙",IF(F312=3,"丙",IF(F312=4,"丁",""))))</f>
        <v>乙</v>
      </c>
      <c r="F312" s="30">
        <f>SUMPRODUCT((考核汇总!$A$4:$A$1185=质量日常跟踪表!B312)*(考核汇总!$B$4:$B$1185=质量日常跟踪表!D312),考核汇总!$C$4:$C$1185)</f>
        <v>2</v>
      </c>
      <c r="G312" s="33">
        <f>G311+C311</f>
        <v>43356.833333332601</v>
      </c>
      <c r="H312" s="34" t="str">
        <f>IF($M312=H$2,MAX(H$4:H311)+1,"")</f>
        <v/>
      </c>
      <c r="I312" s="34" t="str">
        <f>IF($M312=I$2,MAX(I$4:I311)+1,"")</f>
        <v/>
      </c>
      <c r="J312" s="34" t="str">
        <f>IF($M312=J$2,MAX(J$4:J311)+1,"")</f>
        <v/>
      </c>
      <c r="K312" s="34" t="str">
        <f>IF($M312=K$2,MAX(K$4:K311)+1,"")</f>
        <v/>
      </c>
      <c r="L312" s="35"/>
      <c r="M312" s="35"/>
      <c r="N312" s="42"/>
      <c r="O312" s="42"/>
      <c r="P312" s="42"/>
      <c r="Q312" s="42"/>
      <c r="R312" s="42"/>
      <c r="S312" s="42"/>
      <c r="T312" s="42"/>
      <c r="U312" s="37" t="str">
        <f>IF(N312="","",(N312*5+O312*4+P312*2.5+Q312*1.5+R312*0.75+S312*0.325+T312*0.25)/100)</f>
        <v/>
      </c>
      <c r="V312" s="36"/>
      <c r="W312" s="38"/>
    </row>
    <row r="313">
      <c r="A313" s="29">
        <v>310</v>
      </c>
      <c r="B313" s="39">
        <f>IF(D313=D312,B312,IF(D313="夜班",B312+1,B312))</f>
        <v>43356</v>
      </c>
      <c r="C313" s="40">
        <f>C312</f>
        <v>0.041666666666666699</v>
      </c>
      <c r="D313" s="32" t="str">
        <f>IF(HOUR(G313)&lt;8,"夜班",IF(HOUR(G313)&lt;16,"白班",IF(HOUR(G313)&lt;24,"中班",0)))</f>
        <v>中班</v>
      </c>
      <c r="E313" s="30" t="str">
        <f>IF(F313=1,"甲",IF(F313=2,"乙",IF(F313=3,"丙",IF(F313=4,"丁",""))))</f>
        <v>乙</v>
      </c>
      <c r="F313" s="30">
        <f>SUMPRODUCT((考核汇总!$A$4:$A$1185=质量日常跟踪表!B313)*(考核汇总!$B$4:$B$1185=质量日常跟踪表!D313),考核汇总!$C$4:$C$1185)</f>
        <v>2</v>
      </c>
      <c r="G313" s="33">
        <f>G312+C312</f>
        <v>43356.874999999302</v>
      </c>
      <c r="H313" s="34" t="str">
        <f>IF($M313=H$2,MAX(H$4:H312)+1,"")</f>
        <v/>
      </c>
      <c r="I313" s="34" t="str">
        <f>IF($M313=I$2,MAX(I$4:I312)+1,"")</f>
        <v/>
      </c>
      <c r="J313" s="34" t="str">
        <f>IF($M313=J$2,MAX(J$4:J312)+1,"")</f>
        <v/>
      </c>
      <c r="K313" s="34" t="str">
        <f>IF($M313=K$2,MAX(K$4:K312)+1,"")</f>
        <v/>
      </c>
      <c r="L313" s="35"/>
      <c r="M313" s="35"/>
      <c r="N313" s="42"/>
      <c r="O313" s="42"/>
      <c r="P313" s="42"/>
      <c r="Q313" s="42"/>
      <c r="R313" s="42"/>
      <c r="S313" s="42"/>
      <c r="T313" s="42"/>
      <c r="U313" s="37" t="str">
        <f>IF(N313="","",(N313*5+O313*4+P313*2.5+Q313*1.5+R313*0.75+S313*0.325+T313*0.25)/100)</f>
        <v/>
      </c>
      <c r="V313" s="36"/>
      <c r="W313" s="38"/>
    </row>
    <row r="314">
      <c r="A314" s="29">
        <v>311</v>
      </c>
      <c r="B314" s="39">
        <f>IF(D314=D313,B313,IF(D314="夜班",B313+1,B313))</f>
        <v>43356</v>
      </c>
      <c r="C314" s="40">
        <f>C313</f>
        <v>0.041666666666666699</v>
      </c>
      <c r="D314" s="32" t="str">
        <f>IF(HOUR(G314)&lt;8,"夜班",IF(HOUR(G314)&lt;16,"白班",IF(HOUR(G314)&lt;24,"中班",0)))</f>
        <v>中班</v>
      </c>
      <c r="E314" s="30" t="str">
        <f>IF(F314=1,"甲",IF(F314=2,"乙",IF(F314=3,"丙",IF(F314=4,"丁",""))))</f>
        <v>乙</v>
      </c>
      <c r="F314" s="30">
        <f>SUMPRODUCT((考核汇总!$A$4:$A$1185=质量日常跟踪表!B314)*(考核汇总!$B$4:$B$1185=质量日常跟踪表!D314),考核汇总!$C$4:$C$1185)</f>
        <v>2</v>
      </c>
      <c r="G314" s="33">
        <f>G313+C313</f>
        <v>43356.9166666659</v>
      </c>
      <c r="H314" s="34" t="str">
        <f>IF($M314=H$2,MAX(H$4:H313)+1,"")</f>
        <v/>
      </c>
      <c r="I314" s="34" t="str">
        <f>IF($M314=I$2,MAX(I$4:I313)+1,"")</f>
        <v/>
      </c>
      <c r="J314" s="34" t="str">
        <f>IF($M314=J$2,MAX(J$4:J313)+1,"")</f>
        <v/>
      </c>
      <c r="K314" s="34" t="str">
        <f>IF($M314=K$2,MAX(K$4:K313)+1,"")</f>
        <v/>
      </c>
      <c r="L314" s="35"/>
      <c r="M314" s="35"/>
      <c r="N314" s="42"/>
      <c r="O314" s="42"/>
      <c r="P314" s="42"/>
      <c r="Q314" s="42"/>
      <c r="R314" s="42"/>
      <c r="S314" s="42"/>
      <c r="T314" s="42"/>
      <c r="U314" s="37" t="str">
        <f>IF(N314="","",(N314*5+O314*4+P314*2.5+Q314*1.5+R314*0.75+S314*0.325+T314*0.25)/100)</f>
        <v/>
      </c>
      <c r="V314" s="36"/>
      <c r="W314" s="38"/>
    </row>
    <row r="315">
      <c r="A315" s="29">
        <v>312</v>
      </c>
      <c r="B315" s="39">
        <f>IF(D315=D314,B314,IF(D315="夜班",B314+1,B314))</f>
        <v>43356</v>
      </c>
      <c r="C315" s="40">
        <f>C314</f>
        <v>0.041666666666666699</v>
      </c>
      <c r="D315" s="32" t="str">
        <f>IF(HOUR(G315)&lt;8,"夜班",IF(HOUR(G315)&lt;16,"白班",IF(HOUR(G315)&lt;24,"中班",0)))</f>
        <v>中班</v>
      </c>
      <c r="E315" s="30" t="str">
        <f>IF(F315=1,"甲",IF(F315=2,"乙",IF(F315=3,"丙",IF(F315=4,"丁",""))))</f>
        <v>乙</v>
      </c>
      <c r="F315" s="30">
        <f>SUMPRODUCT((考核汇总!$A$4:$A$1185=质量日常跟踪表!B315)*(考核汇总!$B$4:$B$1185=质量日常跟踪表!D315),考核汇总!$C$4:$C$1185)</f>
        <v>2</v>
      </c>
      <c r="G315" s="33">
        <f>G314+C314</f>
        <v>43356.958333332601</v>
      </c>
      <c r="H315" s="34" t="str">
        <f>IF($M315=H$2,MAX(H$4:H314)+1,"")</f>
        <v/>
      </c>
      <c r="I315" s="34" t="str">
        <f>IF($M315=I$2,MAX(I$4:I314)+1,"")</f>
        <v/>
      </c>
      <c r="J315" s="34" t="str">
        <f>IF($M315=J$2,MAX(J$4:J314)+1,"")</f>
        <v/>
      </c>
      <c r="K315" s="34" t="str">
        <f>IF($M315=K$2,MAX(K$4:K314)+1,"")</f>
        <v/>
      </c>
      <c r="L315" s="35"/>
      <c r="M315" s="35"/>
      <c r="N315" s="42"/>
      <c r="O315" s="42"/>
      <c r="P315" s="42"/>
      <c r="Q315" s="42"/>
      <c r="R315" s="42"/>
      <c r="S315" s="42"/>
      <c r="T315" s="42"/>
      <c r="U315" s="37" t="str">
        <f>IF(N315="","",(N315*5+O315*4+P315*2.5+Q315*1.5+R315*0.75+S315*0.325+T315*0.25)/100)</f>
        <v/>
      </c>
      <c r="V315" s="36"/>
      <c r="W315" s="38"/>
    </row>
    <row r="316">
      <c r="A316" s="29">
        <v>313</v>
      </c>
      <c r="B316" s="39">
        <f>IF(D316=D315,B315,IF(D316="夜班",B315+1,B315))</f>
        <v>43357</v>
      </c>
      <c r="C316" s="40">
        <f>C315</f>
        <v>0.041666666666666699</v>
      </c>
      <c r="D316" s="32" t="str">
        <f>IF(HOUR(G316)&lt;8,"夜班",IF(HOUR(G316)&lt;16,"白班",IF(HOUR(G316)&lt;24,"中班",0)))</f>
        <v>夜班</v>
      </c>
      <c r="E316" s="30" t="str">
        <f>IF(F316=1,"甲",IF(F316=2,"乙",IF(F316=3,"丙",IF(F316=4,"丁",""))))</f>
        <v>丙</v>
      </c>
      <c r="F316" s="30">
        <f>SUMPRODUCT((考核汇总!$A$4:$A$1185=质量日常跟踪表!B316)*(考核汇总!$B$4:$B$1185=质量日常跟踪表!D316),考核汇总!$C$4:$C$1185)</f>
        <v>3</v>
      </c>
      <c r="G316" s="33">
        <f>G315+C315</f>
        <v>43356.9999999992</v>
      </c>
      <c r="H316" s="34">
        <f>IF($M316=H$2,MAX(H$4:H315)+1,"")</f>
        <v>23</v>
      </c>
      <c r="I316" s="34" t="str">
        <f>IF($M316=I$2,MAX(I$4:I315)+1,"")</f>
        <v/>
      </c>
      <c r="J316" s="34" t="str">
        <f>IF($M316=J$2,MAX(J$4:J315)+1,"")</f>
        <v/>
      </c>
      <c r="K316" s="34" t="str">
        <f>IF($M316=K$2,MAX(K$4:K315)+1,"")</f>
        <v/>
      </c>
      <c r="L316" s="35">
        <v>0.35416666666666702</v>
      </c>
      <c r="M316" s="35" t="s">
        <v>8</v>
      </c>
      <c r="N316" s="42">
        <v>6</v>
      </c>
      <c r="O316" s="42">
        <v>14.779999999999999</v>
      </c>
      <c r="P316" s="42">
        <v>2.0299999999999998</v>
      </c>
      <c r="Q316" s="42">
        <v>20.02</v>
      </c>
      <c r="R316" s="42">
        <v>14.029999999999999</v>
      </c>
      <c r="S316" s="42">
        <v>22.48</v>
      </c>
      <c r="T316" s="42">
        <v>20.66</v>
      </c>
      <c r="U316" s="37">
        <f>IF(N316="","",(N316*5+O316*4+P316*2.5+Q316*1.5+R316*0.75+S316*0.325+T316*0.25)/100)</f>
        <v>1.4721850000000001</v>
      </c>
      <c r="V316" s="36">
        <v>6.5999999999999996</v>
      </c>
      <c r="W316" s="38"/>
    </row>
    <row r="317">
      <c r="A317" s="29">
        <v>314</v>
      </c>
      <c r="B317" s="39">
        <f>IF(D317=D316,B316,IF(D317="夜班",B316+1,B316))</f>
        <v>43357</v>
      </c>
      <c r="C317" s="40">
        <f>C316</f>
        <v>0.041666666666666699</v>
      </c>
      <c r="D317" s="32" t="str">
        <f>IF(HOUR(G317)&lt;8,"夜班",IF(HOUR(G317)&lt;16,"白班",IF(HOUR(G317)&lt;24,"中班",0)))</f>
        <v>夜班</v>
      </c>
      <c r="E317" s="30" t="str">
        <f>IF(F317=1,"甲",IF(F317=2,"乙",IF(F317=3,"丙",IF(F317=4,"丁",""))))</f>
        <v>丙</v>
      </c>
      <c r="F317" s="30">
        <f>SUMPRODUCT((考核汇总!$A$4:$A$1185=质量日常跟踪表!B317)*(考核汇总!$B$4:$B$1185=质量日常跟踪表!D317),考核汇总!$C$4:$C$1185)</f>
        <v>3</v>
      </c>
      <c r="G317" s="33">
        <f>G316+C316</f>
        <v>43357.0416666659</v>
      </c>
      <c r="H317" s="34" t="str">
        <f>IF($M317=H$2,MAX(H$4:H316)+1,"")</f>
        <v/>
      </c>
      <c r="I317" s="34">
        <f>IF($M317=I$2,MAX(I$4:I316)+1,"")</f>
        <v>23</v>
      </c>
      <c r="J317" s="34" t="str">
        <f>IF($M317=J$2,MAX(J$4:J316)+1,"")</f>
        <v/>
      </c>
      <c r="K317" s="34" t="str">
        <f>IF($M317=K$2,MAX(K$4:K316)+1,"")</f>
        <v/>
      </c>
      <c r="L317" s="35">
        <v>0.35416666666666702</v>
      </c>
      <c r="M317" s="35" t="s">
        <v>9</v>
      </c>
      <c r="N317" s="42">
        <v>7.5199999999999996</v>
      </c>
      <c r="O317" s="42">
        <v>16.539999999999999</v>
      </c>
      <c r="P317" s="42">
        <v>2.2599999999999998</v>
      </c>
      <c r="Q317" s="42">
        <v>21.800000000000001</v>
      </c>
      <c r="R317" s="42">
        <v>14.5</v>
      </c>
      <c r="S317" s="42">
        <v>19.98</v>
      </c>
      <c r="T317" s="42">
        <v>17.399999999999999</v>
      </c>
      <c r="U317" s="37">
        <f>IF(N317="","",(N317*5+O317*4+P317*2.5+Q317*1.5+R317*0.75+S317*0.325+T317*0.25)/100)</f>
        <v>1.638285</v>
      </c>
      <c r="V317" s="36">
        <v>6.9000000000000004</v>
      </c>
      <c r="W317" s="38"/>
    </row>
    <row r="318">
      <c r="A318" s="29">
        <v>315</v>
      </c>
      <c r="B318" s="39">
        <f>IF(D318=D317,B317,IF(D318="夜班",B317+1,B317))</f>
        <v>43357</v>
      </c>
      <c r="C318" s="40">
        <f>C317</f>
        <v>0.041666666666666699</v>
      </c>
      <c r="D318" s="32" t="str">
        <f>IF(HOUR(G318)&lt;8,"夜班",IF(HOUR(G318)&lt;16,"白班",IF(HOUR(G318)&lt;24,"中班",0)))</f>
        <v>夜班</v>
      </c>
      <c r="E318" s="30" t="str">
        <f>IF(F318=1,"甲",IF(F318=2,"乙",IF(F318=3,"丙",IF(F318=4,"丁",""))))</f>
        <v>丙</v>
      </c>
      <c r="F318" s="30">
        <f>SUMPRODUCT((考核汇总!$A$4:$A$1185=质量日常跟踪表!B318)*(考核汇总!$B$4:$B$1185=质量日常跟踪表!D318),考核汇总!$C$4:$C$1185)</f>
        <v>3</v>
      </c>
      <c r="G318" s="33">
        <f>G317+C317</f>
        <v>43357.083333332601</v>
      </c>
      <c r="H318" s="34" t="str">
        <f>IF($M318=H$2,MAX(H$4:H317)+1,"")</f>
        <v/>
      </c>
      <c r="I318" s="34" t="str">
        <f>IF($M318=I$2,MAX(I$4:I317)+1,"")</f>
        <v/>
      </c>
      <c r="J318" s="34" t="str">
        <f>IF($M318=J$2,MAX(J$4:J317)+1,"")</f>
        <v/>
      </c>
      <c r="K318" s="34" t="str">
        <f>IF($M318=K$2,MAX(K$4:K317)+1,"")</f>
        <v/>
      </c>
      <c r="L318" s="35"/>
      <c r="M318" s="35"/>
      <c r="N318" s="42"/>
      <c r="O318" s="42"/>
      <c r="P318" s="42"/>
      <c r="Q318" s="42"/>
      <c r="R318" s="42"/>
      <c r="S318" s="42"/>
      <c r="T318" s="42"/>
      <c r="U318" s="37" t="str">
        <f>IF(N318="","",(N318*5+O318*4+P318*2.5+Q318*1.5+R318*0.75+S318*0.325+T318*0.25)/100)</f>
        <v/>
      </c>
      <c r="V318" s="36"/>
      <c r="W318" s="38"/>
    </row>
    <row r="319">
      <c r="A319" s="29">
        <v>316</v>
      </c>
      <c r="B319" s="39">
        <f>IF(D319=D318,B318,IF(D319="夜班",B318+1,B318))</f>
        <v>43357</v>
      </c>
      <c r="C319" s="40">
        <f>C318</f>
        <v>0.041666666666666699</v>
      </c>
      <c r="D319" s="32" t="str">
        <f>IF(HOUR(G319)&lt;8,"夜班",IF(HOUR(G319)&lt;16,"白班",IF(HOUR(G319)&lt;24,"中班",0)))</f>
        <v>夜班</v>
      </c>
      <c r="E319" s="30" t="str">
        <f>IF(F319=1,"甲",IF(F319=2,"乙",IF(F319=3,"丙",IF(F319=4,"丁",""))))</f>
        <v>丙</v>
      </c>
      <c r="F319" s="30">
        <f>SUMPRODUCT((考核汇总!$A$4:$A$1185=质量日常跟踪表!B319)*(考核汇总!$B$4:$B$1185=质量日常跟踪表!D319),考核汇总!$C$4:$C$1185)</f>
        <v>3</v>
      </c>
      <c r="G319" s="33">
        <f>G318+C318</f>
        <v>43357.1249999992</v>
      </c>
      <c r="H319" s="34" t="str">
        <f>IF($M319=H$2,MAX(H$4:H318)+1,"")</f>
        <v/>
      </c>
      <c r="I319" s="34" t="str">
        <f>IF($M319=I$2,MAX(I$4:I318)+1,"")</f>
        <v/>
      </c>
      <c r="J319" s="34" t="str">
        <f>IF($M319=J$2,MAX(J$4:J318)+1,"")</f>
        <v/>
      </c>
      <c r="K319" s="34" t="str">
        <f>IF($M319=K$2,MAX(K$4:K318)+1,"")</f>
        <v/>
      </c>
      <c r="L319" s="35"/>
      <c r="M319" s="35"/>
      <c r="N319" s="42"/>
      <c r="O319" s="42"/>
      <c r="P319" s="42"/>
      <c r="Q319" s="42"/>
      <c r="R319" s="42"/>
      <c r="S319" s="42"/>
      <c r="T319" s="42"/>
      <c r="U319" s="37" t="str">
        <f>IF(N319="","",(N319*5+O319*4+P319*2.5+Q319*1.5+R319*0.75+S319*0.325+T319*0.25)/100)</f>
        <v/>
      </c>
      <c r="V319" s="36"/>
      <c r="W319" s="38"/>
    </row>
    <row r="320">
      <c r="A320" s="29">
        <v>317</v>
      </c>
      <c r="B320" s="39">
        <f>IF(D320=D319,B319,IF(D320="夜班",B319+1,B319))</f>
        <v>43357</v>
      </c>
      <c r="C320" s="40">
        <f>C319</f>
        <v>0.041666666666666699</v>
      </c>
      <c r="D320" s="32" t="str">
        <f>IF(HOUR(G320)&lt;8,"夜班",IF(HOUR(G320)&lt;16,"白班",IF(HOUR(G320)&lt;24,"中班",0)))</f>
        <v>夜班</v>
      </c>
      <c r="E320" s="30" t="str">
        <f>IF(F320=1,"甲",IF(F320=2,"乙",IF(F320=3,"丙",IF(F320=4,"丁",""))))</f>
        <v>丙</v>
      </c>
      <c r="F320" s="30">
        <f>SUMPRODUCT((考核汇总!$A$4:$A$1185=质量日常跟踪表!B320)*(考核汇总!$B$4:$B$1185=质量日常跟踪表!D320),考核汇总!$C$4:$C$1185)</f>
        <v>3</v>
      </c>
      <c r="G320" s="33">
        <f>G319+C319</f>
        <v>43357.1666666659</v>
      </c>
      <c r="H320" s="34" t="str">
        <f>IF($M320=H$2,MAX(H$4:H319)+1,"")</f>
        <v/>
      </c>
      <c r="I320" s="34" t="str">
        <f>IF($M320=I$2,MAX(I$4:I319)+1,"")</f>
        <v/>
      </c>
      <c r="J320" s="34" t="str">
        <f>IF($M320=J$2,MAX(J$4:J319)+1,"")</f>
        <v/>
      </c>
      <c r="K320" s="34" t="str">
        <f>IF($M320=K$2,MAX(K$4:K319)+1,"")</f>
        <v/>
      </c>
      <c r="L320" s="35"/>
      <c r="M320" s="35"/>
      <c r="N320" s="42"/>
      <c r="O320" s="42"/>
      <c r="P320" s="42"/>
      <c r="Q320" s="42"/>
      <c r="R320" s="42"/>
      <c r="S320" s="42"/>
      <c r="T320" s="42"/>
      <c r="U320" s="37" t="str">
        <f>IF(N320="","",(N320*5+O320*4+P320*2.5+Q320*1.5+R320*0.75+S320*0.325+T320*0.25)/100)</f>
        <v/>
      </c>
      <c r="V320" s="36"/>
      <c r="W320" s="38"/>
    </row>
    <row r="321">
      <c r="A321" s="29">
        <v>318</v>
      </c>
      <c r="B321" s="39">
        <f>IF(D321=D320,B320,IF(D321="夜班",B320+1,B320))</f>
        <v>43357</v>
      </c>
      <c r="C321" s="40">
        <f>C320</f>
        <v>0.041666666666666699</v>
      </c>
      <c r="D321" s="32" t="str">
        <f>IF(HOUR(G321)&lt;8,"夜班",IF(HOUR(G321)&lt;16,"白班",IF(HOUR(G321)&lt;24,"中班",0)))</f>
        <v>夜班</v>
      </c>
      <c r="E321" s="30" t="str">
        <f>IF(F321=1,"甲",IF(F321=2,"乙",IF(F321=3,"丙",IF(F321=4,"丁",""))))</f>
        <v>丙</v>
      </c>
      <c r="F321" s="30">
        <f>SUMPRODUCT((考核汇总!$A$4:$A$1185=质量日常跟踪表!B321)*(考核汇总!$B$4:$B$1185=质量日常跟踪表!D321),考核汇总!$C$4:$C$1185)</f>
        <v>3</v>
      </c>
      <c r="G321" s="33">
        <f>G320+C320</f>
        <v>43357.208333332601</v>
      </c>
      <c r="H321" s="34" t="str">
        <f>IF($M321=H$2,MAX(H$4:H320)+1,"")</f>
        <v/>
      </c>
      <c r="I321" s="34" t="str">
        <f>IF($M321=I$2,MAX(I$4:I320)+1,"")</f>
        <v/>
      </c>
      <c r="J321" s="34" t="str">
        <f>IF($M321=J$2,MAX(J$4:J320)+1,"")</f>
        <v/>
      </c>
      <c r="K321" s="34" t="str">
        <f>IF($M321=K$2,MAX(K$4:K320)+1,"")</f>
        <v/>
      </c>
      <c r="L321" s="35"/>
      <c r="M321" s="35"/>
      <c r="N321" s="42"/>
      <c r="O321" s="42"/>
      <c r="P321" s="42"/>
      <c r="Q321" s="42"/>
      <c r="R321" s="42"/>
      <c r="S321" s="42"/>
      <c r="T321" s="42"/>
      <c r="U321" s="37" t="str">
        <f>IF(N321="","",(N321*5+O321*4+P321*2.5+Q321*1.5+R321*0.75+S321*0.325+T321*0.25)/100)</f>
        <v/>
      </c>
      <c r="V321" s="36"/>
      <c r="W321" s="38"/>
    </row>
    <row r="322">
      <c r="A322" s="29">
        <v>319</v>
      </c>
      <c r="B322" s="39">
        <f>IF(D322=D321,B321,IF(D322="夜班",B321+1,B321))</f>
        <v>43357</v>
      </c>
      <c r="C322" s="40">
        <f>C321</f>
        <v>0.041666666666666699</v>
      </c>
      <c r="D322" s="32" t="str">
        <f>IF(HOUR(G322)&lt;8,"夜班",IF(HOUR(G322)&lt;16,"白班",IF(HOUR(G322)&lt;24,"中班",0)))</f>
        <v>夜班</v>
      </c>
      <c r="E322" s="30" t="str">
        <f>IF(F322=1,"甲",IF(F322=2,"乙",IF(F322=3,"丙",IF(F322=4,"丁",""))))</f>
        <v>丙</v>
      </c>
      <c r="F322" s="30">
        <f>SUMPRODUCT((考核汇总!$A$4:$A$1185=质量日常跟踪表!B322)*(考核汇总!$B$4:$B$1185=质量日常跟踪表!D322),考核汇总!$C$4:$C$1185)</f>
        <v>3</v>
      </c>
      <c r="G322" s="33">
        <f>G321+C321</f>
        <v>43357.2499999992</v>
      </c>
      <c r="H322" s="34" t="str">
        <f>IF($M322=H$2,MAX(H$4:H321)+1,"")</f>
        <v/>
      </c>
      <c r="I322" s="34" t="str">
        <f>IF($M322=I$2,MAX(I$4:I321)+1,"")</f>
        <v/>
      </c>
      <c r="J322" s="34" t="str">
        <f>IF($M322=J$2,MAX(J$4:J321)+1,"")</f>
        <v/>
      </c>
      <c r="K322" s="34" t="str">
        <f>IF($M322=K$2,MAX(K$4:K321)+1,"")</f>
        <v/>
      </c>
      <c r="L322" s="35"/>
      <c r="M322" s="35"/>
      <c r="N322" s="42"/>
      <c r="O322" s="42"/>
      <c r="P322" s="42"/>
      <c r="Q322" s="42"/>
      <c r="R322" s="42"/>
      <c r="S322" s="42"/>
      <c r="T322" s="42"/>
      <c r="U322" s="37" t="str">
        <f>IF(N322="","",(N322*5+O322*4+P322*2.5+Q322*1.5+R322*0.75+S322*0.325+T322*0.25)/100)</f>
        <v/>
      </c>
      <c r="V322" s="36"/>
      <c r="W322" s="38"/>
    </row>
    <row r="323">
      <c r="A323" s="29">
        <v>320</v>
      </c>
      <c r="B323" s="39">
        <f>IF(D323=D322,B322,IF(D323="夜班",B322+1,B322))</f>
        <v>43357</v>
      </c>
      <c r="C323" s="40">
        <f>C322</f>
        <v>0.041666666666666699</v>
      </c>
      <c r="D323" s="32" t="str">
        <f>IF(HOUR(G323)&lt;8,"夜班",IF(HOUR(G323)&lt;16,"白班",IF(HOUR(G323)&lt;24,"中班",0)))</f>
        <v>夜班</v>
      </c>
      <c r="E323" s="30" t="str">
        <f>IF(F323=1,"甲",IF(F323=2,"乙",IF(F323=3,"丙",IF(F323=4,"丁",""))))</f>
        <v>丙</v>
      </c>
      <c r="F323" s="30">
        <f>SUMPRODUCT((考核汇总!$A$4:$A$1185=质量日常跟踪表!B323)*(考核汇总!$B$4:$B$1185=质量日常跟踪表!D323),考核汇总!$C$4:$C$1185)</f>
        <v>3</v>
      </c>
      <c r="G323" s="33">
        <f>G322+C322</f>
        <v>43357.2916666659</v>
      </c>
      <c r="H323" s="34" t="str">
        <f>IF($M323=H$2,MAX(H$4:H322)+1,"")</f>
        <v/>
      </c>
      <c r="I323" s="34" t="str">
        <f>IF($M323=I$2,MAX(I$4:I322)+1,"")</f>
        <v/>
      </c>
      <c r="J323" s="34" t="str">
        <f>IF($M323=J$2,MAX(J$4:J322)+1,"")</f>
        <v/>
      </c>
      <c r="K323" s="34" t="str">
        <f>IF($M323=K$2,MAX(K$4:K322)+1,"")</f>
        <v/>
      </c>
      <c r="L323" s="35"/>
      <c r="M323" s="35"/>
      <c r="N323" s="42"/>
      <c r="O323" s="42"/>
      <c r="P323" s="42"/>
      <c r="Q323" s="42"/>
      <c r="R323" s="42"/>
      <c r="S323" s="42"/>
      <c r="T323" s="42"/>
      <c r="U323" s="37" t="str">
        <f>IF(N323="","",(N323*5+O323*4+P323*2.5+Q323*1.5+R323*0.75+S323*0.325+T323*0.25)/100)</f>
        <v/>
      </c>
      <c r="V323" s="36"/>
      <c r="W323" s="38"/>
    </row>
    <row r="324">
      <c r="A324" s="29">
        <v>321</v>
      </c>
      <c r="B324" s="39">
        <f>IF(D324=D323,B323,IF(D324="夜班",B323+1,B323))</f>
        <v>43357</v>
      </c>
      <c r="C324" s="40">
        <f>C323</f>
        <v>0.041666666666666699</v>
      </c>
      <c r="D324" s="32" t="str">
        <f>IF(HOUR(G324)&lt;8,"夜班",IF(HOUR(G324)&lt;16,"白班",IF(HOUR(G324)&lt;24,"中班",0)))</f>
        <v>白班</v>
      </c>
      <c r="E324" s="30" t="str">
        <f>IF(F324=1,"甲",IF(F324=2,"乙",IF(F324=3,"丙",IF(F324=4,"丁",""))))</f>
        <v>丁</v>
      </c>
      <c r="F324" s="30">
        <f>SUMPRODUCT((考核汇总!$A$4:$A$1185=质量日常跟踪表!B324)*(考核汇总!$B$4:$B$1185=质量日常跟踪表!D324),考核汇总!$C$4:$C$1185)</f>
        <v>4</v>
      </c>
      <c r="G324" s="33">
        <f>G323+C323</f>
        <v>43357.333333332601</v>
      </c>
      <c r="H324" s="34">
        <f>IF($M324=H$2,MAX(H$4:H323)+1,"")</f>
        <v>24</v>
      </c>
      <c r="I324" s="34" t="str">
        <f>IF($M324=I$2,MAX(I$4:I323)+1,"")</f>
        <v/>
      </c>
      <c r="J324" s="34" t="str">
        <f>IF($M324=J$2,MAX(J$4:J323)+1,"")</f>
        <v/>
      </c>
      <c r="K324" s="34" t="str">
        <f>IF($M324=K$2,MAX(K$4:K323)+1,"")</f>
        <v/>
      </c>
      <c r="L324" s="35">
        <v>0.64583333333333304</v>
      </c>
      <c r="M324" s="35" t="s">
        <v>8</v>
      </c>
      <c r="N324" s="42">
        <v>7.25</v>
      </c>
      <c r="O324" s="42">
        <v>15.460000000000001</v>
      </c>
      <c r="P324" s="42">
        <v>2.1299999999999999</v>
      </c>
      <c r="Q324" s="42">
        <v>19.829999999999998</v>
      </c>
      <c r="R324" s="42">
        <v>14.609999999999999</v>
      </c>
      <c r="S324" s="42">
        <v>23.559999999999999</v>
      </c>
      <c r="T324" s="42">
        <v>20.66</v>
      </c>
      <c r="U324" s="37">
        <f>IF(N324="","",(N324*5+O324*4+P324*2.5+Q324*1.5+R324*0.75+S324*0.325+T324*0.25)/100)</f>
        <v>1.5693950000000001</v>
      </c>
      <c r="V324" s="36">
        <v>6.2000000000000002</v>
      </c>
      <c r="W324" s="38"/>
    </row>
    <row r="325">
      <c r="A325" s="29">
        <v>322</v>
      </c>
      <c r="B325" s="39">
        <f>IF(D325=D324,B324,IF(D325="夜班",B324+1,B324))</f>
        <v>43357</v>
      </c>
      <c r="C325" s="40">
        <f>C324</f>
        <v>0.041666666666666699</v>
      </c>
      <c r="D325" s="32" t="str">
        <f>IF(HOUR(G325)&lt;8,"夜班",IF(HOUR(G325)&lt;16,"白班",IF(HOUR(G325)&lt;24,"中班",0)))</f>
        <v>白班</v>
      </c>
      <c r="E325" s="30" t="str">
        <f>IF(F325=1,"甲",IF(F325=2,"乙",IF(F325=3,"丙",IF(F325=4,"丁",""))))</f>
        <v>丁</v>
      </c>
      <c r="F325" s="30">
        <f>SUMPRODUCT((考核汇总!$A$4:$A$1185=质量日常跟踪表!B325)*(考核汇总!$B$4:$B$1185=质量日常跟踪表!D325),考核汇总!$C$4:$C$1185)</f>
        <v>4</v>
      </c>
      <c r="G325" s="33">
        <f>G324+C324</f>
        <v>43357.3749999992</v>
      </c>
      <c r="H325" s="34" t="str">
        <f>IF($M325=H$2,MAX(H$4:H324)+1,"")</f>
        <v/>
      </c>
      <c r="I325" s="34">
        <f>IF($M325=I$2,MAX(I$4:I324)+1,"")</f>
        <v>24</v>
      </c>
      <c r="J325" s="34" t="str">
        <f>IF($M325=J$2,MAX(J$4:J324)+1,"")</f>
        <v/>
      </c>
      <c r="K325" s="34" t="str">
        <f>IF($M325=K$2,MAX(K$4:K324)+1,"")</f>
        <v/>
      </c>
      <c r="L325" s="35">
        <v>0.64583333333333304</v>
      </c>
      <c r="M325" s="35" t="s">
        <v>9</v>
      </c>
      <c r="N325" s="42">
        <v>7.9100000000000001</v>
      </c>
      <c r="O325" s="42">
        <v>16.579999999999998</v>
      </c>
      <c r="P325" s="42">
        <v>2.46</v>
      </c>
      <c r="Q325" s="42">
        <v>18.82</v>
      </c>
      <c r="R325" s="42">
        <v>14.970000000000001</v>
      </c>
      <c r="S325" s="42">
        <v>19.690000000000001</v>
      </c>
      <c r="T325" s="42">
        <v>19.57</v>
      </c>
      <c r="U325" s="37">
        <f>IF(N325="","",(N325*5+O325*4+P325*2.5+Q325*1.5+R325*0.75+S325*0.325+T325*0.25)/100)</f>
        <v>1.6276925</v>
      </c>
      <c r="V325" s="36">
        <v>6.5</v>
      </c>
      <c r="W325" s="38"/>
    </row>
    <row r="326">
      <c r="A326" s="29">
        <v>323</v>
      </c>
      <c r="B326" s="39">
        <f>IF(D326=D325,B325,IF(D326="夜班",B325+1,B325))</f>
        <v>43357</v>
      </c>
      <c r="C326" s="40">
        <f>C325</f>
        <v>0.041666666666666699</v>
      </c>
      <c r="D326" s="32" t="str">
        <f>IF(HOUR(G326)&lt;8,"夜班",IF(HOUR(G326)&lt;16,"白班",IF(HOUR(G326)&lt;24,"中班",0)))</f>
        <v>白班</v>
      </c>
      <c r="E326" s="30" t="str">
        <f>IF(F326=1,"甲",IF(F326=2,"乙",IF(F326=3,"丙",IF(F326=4,"丁",""))))</f>
        <v>丁</v>
      </c>
      <c r="F326" s="30">
        <f>SUMPRODUCT((考核汇总!$A$4:$A$1185=质量日常跟踪表!B326)*(考核汇总!$B$4:$B$1185=质量日常跟踪表!D326),考核汇总!$C$4:$C$1185)</f>
        <v>4</v>
      </c>
      <c r="G326" s="33">
        <f>G325+C325</f>
        <v>43357.4166666659</v>
      </c>
      <c r="H326" s="34" t="str">
        <f>IF($M326=H$2,MAX(H$4:H325)+1,"")</f>
        <v/>
      </c>
      <c r="I326" s="34" t="str">
        <f>IF($M326=I$2,MAX(I$4:I325)+1,"")</f>
        <v/>
      </c>
      <c r="J326" s="34" t="str">
        <f>IF($M326=J$2,MAX(J$4:J325)+1,"")</f>
        <v/>
      </c>
      <c r="K326" s="34" t="str">
        <f>IF($M326=K$2,MAX(K$4:K325)+1,"")</f>
        <v/>
      </c>
      <c r="L326" s="35"/>
      <c r="M326" s="35"/>
      <c r="N326" s="42"/>
      <c r="O326" s="42"/>
      <c r="P326" s="42"/>
      <c r="Q326" s="42"/>
      <c r="R326" s="42"/>
      <c r="S326" s="42"/>
      <c r="T326" s="42"/>
      <c r="U326" s="37" t="str">
        <f>IF(N326="","",(N326*5+O326*4+P326*2.5+Q326*1.5+R326*0.75+S326*0.325+T326*0.25)/100)</f>
        <v/>
      </c>
      <c r="V326" s="36"/>
      <c r="W326" s="38"/>
    </row>
    <row r="327">
      <c r="A327" s="29">
        <v>324</v>
      </c>
      <c r="B327" s="39">
        <f>IF(D327=D326,B326,IF(D327="夜班",B326+1,B326))</f>
        <v>43357</v>
      </c>
      <c r="C327" s="40">
        <f>C326</f>
        <v>0.041666666666666699</v>
      </c>
      <c r="D327" s="32" t="str">
        <f>IF(HOUR(G327)&lt;8,"夜班",IF(HOUR(G327)&lt;16,"白班",IF(HOUR(G327)&lt;24,"中班",0)))</f>
        <v>白班</v>
      </c>
      <c r="E327" s="30" t="str">
        <f>IF(F327=1,"甲",IF(F327=2,"乙",IF(F327=3,"丙",IF(F327=4,"丁",""))))</f>
        <v>丁</v>
      </c>
      <c r="F327" s="30">
        <f>SUMPRODUCT((考核汇总!$A$4:$A$1185=质量日常跟踪表!B327)*(考核汇总!$B$4:$B$1185=质量日常跟踪表!D327),考核汇总!$C$4:$C$1185)</f>
        <v>4</v>
      </c>
      <c r="G327" s="33">
        <f>G326+C326</f>
        <v>43357.458333332499</v>
      </c>
      <c r="H327" s="34" t="str">
        <f>IF($M327=H$2,MAX(H$4:H326)+1,"")</f>
        <v/>
      </c>
      <c r="I327" s="34" t="str">
        <f>IF($M327=I$2,MAX(I$4:I326)+1,"")</f>
        <v/>
      </c>
      <c r="J327" s="34" t="str">
        <f>IF($M327=J$2,MAX(J$4:J326)+1,"")</f>
        <v/>
      </c>
      <c r="K327" s="34" t="str">
        <f>IF($M327=K$2,MAX(K$4:K326)+1,"")</f>
        <v/>
      </c>
      <c r="L327" s="35"/>
      <c r="M327" s="35"/>
      <c r="N327" s="42"/>
      <c r="O327" s="42"/>
      <c r="P327" s="42"/>
      <c r="Q327" s="42"/>
      <c r="R327" s="42"/>
      <c r="S327" s="42"/>
      <c r="T327" s="42"/>
      <c r="U327" s="37" t="str">
        <f>IF(N327="","",(N327*5+O327*4+P327*2.5+Q327*1.5+R327*0.75+S327*0.325+T327*0.25)/100)</f>
        <v/>
      </c>
      <c r="V327" s="36"/>
      <c r="W327" s="38"/>
    </row>
    <row r="328">
      <c r="A328" s="29">
        <v>325</v>
      </c>
      <c r="B328" s="39">
        <f>IF(D328=D327,B327,IF(D328="夜班",B327+1,B327))</f>
        <v>43357</v>
      </c>
      <c r="C328" s="40">
        <f>C327</f>
        <v>0.041666666666666699</v>
      </c>
      <c r="D328" s="32" t="str">
        <f>IF(HOUR(G328)&lt;8,"夜班",IF(HOUR(G328)&lt;16,"白班",IF(HOUR(G328)&lt;24,"中班",0)))</f>
        <v>白班</v>
      </c>
      <c r="E328" s="30" t="str">
        <f>IF(F328=1,"甲",IF(F328=2,"乙",IF(F328=3,"丙",IF(F328=4,"丁",""))))</f>
        <v>丁</v>
      </c>
      <c r="F328" s="30">
        <f>SUMPRODUCT((考核汇总!$A$4:$A$1185=质量日常跟踪表!B328)*(考核汇总!$B$4:$B$1185=质量日常跟踪表!D328),考核汇总!$C$4:$C$1185)</f>
        <v>4</v>
      </c>
      <c r="G328" s="33">
        <f>G327+C327</f>
        <v>43357.4999999992</v>
      </c>
      <c r="H328" s="34" t="str">
        <f>IF($M328=H$2,MAX(H$4:H327)+1,"")</f>
        <v/>
      </c>
      <c r="I328" s="34" t="str">
        <f>IF($M328=I$2,MAX(I$4:I327)+1,"")</f>
        <v/>
      </c>
      <c r="J328" s="34" t="str">
        <f>IF($M328=J$2,MAX(J$4:J327)+1,"")</f>
        <v/>
      </c>
      <c r="K328" s="34" t="str">
        <f>IF($M328=K$2,MAX(K$4:K327)+1,"")</f>
        <v/>
      </c>
      <c r="L328" s="35"/>
      <c r="M328" s="35"/>
      <c r="N328" s="42"/>
      <c r="O328" s="42"/>
      <c r="P328" s="42"/>
      <c r="Q328" s="42"/>
      <c r="R328" s="42"/>
      <c r="S328" s="42"/>
      <c r="T328" s="42"/>
      <c r="U328" s="37" t="str">
        <f>IF(N328="","",(N328*5+O328*4+P328*2.5+Q328*1.5+R328*0.75+S328*0.325+T328*0.25)/100)</f>
        <v/>
      </c>
      <c r="V328" s="36"/>
      <c r="W328" s="38"/>
    </row>
    <row r="329">
      <c r="A329" s="29">
        <v>326</v>
      </c>
      <c r="B329" s="39">
        <f>IF(D329=D328,B328,IF(D329="夜班",B328+1,B328))</f>
        <v>43357</v>
      </c>
      <c r="C329" s="40">
        <f>C328</f>
        <v>0.041666666666666699</v>
      </c>
      <c r="D329" s="32" t="str">
        <f>IF(HOUR(G329)&lt;8,"夜班",IF(HOUR(G329)&lt;16,"白班",IF(HOUR(G329)&lt;24,"中班",0)))</f>
        <v>白班</v>
      </c>
      <c r="E329" s="30" t="str">
        <f>IF(F329=1,"甲",IF(F329=2,"乙",IF(F329=3,"丙",IF(F329=4,"丁",""))))</f>
        <v>丁</v>
      </c>
      <c r="F329" s="30">
        <f>SUMPRODUCT((考核汇总!$A$4:$A$1185=质量日常跟踪表!B329)*(考核汇总!$B$4:$B$1185=质量日常跟踪表!D329),考核汇总!$C$4:$C$1185)</f>
        <v>4</v>
      </c>
      <c r="G329" s="33">
        <f>G328+C328</f>
        <v>43357.5416666659</v>
      </c>
      <c r="H329" s="34" t="str">
        <f>IF($M329=H$2,MAX(H$4:H328)+1,"")</f>
        <v/>
      </c>
      <c r="I329" s="34" t="str">
        <f>IF($M329=I$2,MAX(I$4:I328)+1,"")</f>
        <v/>
      </c>
      <c r="J329" s="34" t="str">
        <f>IF($M329=J$2,MAX(J$4:J328)+1,"")</f>
        <v/>
      </c>
      <c r="K329" s="34" t="str">
        <f>IF($M329=K$2,MAX(K$4:K328)+1,"")</f>
        <v/>
      </c>
      <c r="L329" s="35"/>
      <c r="M329" s="35"/>
      <c r="N329" s="42"/>
      <c r="O329" s="42"/>
      <c r="P329" s="42"/>
      <c r="Q329" s="42"/>
      <c r="R329" s="42"/>
      <c r="S329" s="42"/>
      <c r="T329" s="42"/>
      <c r="U329" s="37" t="str">
        <f>IF(N329="","",(N329*5+O329*4+P329*2.5+Q329*1.5+R329*0.75+S329*0.325+T329*0.25)/100)</f>
        <v/>
      </c>
      <c r="V329" s="36"/>
      <c r="W329" s="38"/>
    </row>
    <row r="330">
      <c r="A330" s="29">
        <v>327</v>
      </c>
      <c r="B330" s="39">
        <f>IF(D330=D329,B329,IF(D330="夜班",B329+1,B329))</f>
        <v>43357</v>
      </c>
      <c r="C330" s="40">
        <f>C329</f>
        <v>0.041666666666666699</v>
      </c>
      <c r="D330" s="32" t="str">
        <f>IF(HOUR(G330)&lt;8,"夜班",IF(HOUR(G330)&lt;16,"白班",IF(HOUR(G330)&lt;24,"中班",0)))</f>
        <v>白班</v>
      </c>
      <c r="E330" s="30" t="str">
        <f>IF(F330=1,"甲",IF(F330=2,"乙",IF(F330=3,"丙",IF(F330=4,"丁",""))))</f>
        <v>丁</v>
      </c>
      <c r="F330" s="30">
        <f>SUMPRODUCT((考核汇总!$A$4:$A$1185=质量日常跟踪表!B330)*(考核汇总!$B$4:$B$1185=质量日常跟踪表!D330),考核汇总!$C$4:$C$1185)</f>
        <v>4</v>
      </c>
      <c r="G330" s="33">
        <f>G329+C329</f>
        <v>43357.583333332499</v>
      </c>
      <c r="H330" s="34" t="str">
        <f>IF($M330=H$2,MAX(H$4:H329)+1,"")</f>
        <v/>
      </c>
      <c r="I330" s="34" t="str">
        <f>IF($M330=I$2,MAX(I$4:I329)+1,"")</f>
        <v/>
      </c>
      <c r="J330" s="34" t="str">
        <f>IF($M330=J$2,MAX(J$4:J329)+1,"")</f>
        <v/>
      </c>
      <c r="K330" s="34" t="str">
        <f>IF($M330=K$2,MAX(K$4:K329)+1,"")</f>
        <v/>
      </c>
      <c r="L330" s="35"/>
      <c r="M330" s="35"/>
      <c r="N330" s="42"/>
      <c r="O330" s="42"/>
      <c r="P330" s="42"/>
      <c r="Q330" s="42"/>
      <c r="R330" s="42"/>
      <c r="S330" s="42"/>
      <c r="T330" s="42"/>
      <c r="U330" s="37" t="str">
        <f>IF(N330="","",(N330*5+O330*4+P330*2.5+Q330*1.5+R330*0.75+S330*0.325+T330*0.25)/100)</f>
        <v/>
      </c>
      <c r="V330" s="36"/>
      <c r="W330" s="38"/>
    </row>
    <row r="331">
      <c r="A331" s="29">
        <v>328</v>
      </c>
      <c r="B331" s="39">
        <f>IF(D331=D330,B330,IF(D331="夜班",B330+1,B330))</f>
        <v>43357</v>
      </c>
      <c r="C331" s="40">
        <f>C330</f>
        <v>0.041666666666666699</v>
      </c>
      <c r="D331" s="32" t="str">
        <f>IF(HOUR(G331)&lt;8,"夜班",IF(HOUR(G331)&lt;16,"白班",IF(HOUR(G331)&lt;24,"中班",0)))</f>
        <v>白班</v>
      </c>
      <c r="E331" s="30" t="str">
        <f>IF(F331=1,"甲",IF(F331=2,"乙",IF(F331=3,"丙",IF(F331=4,"丁",""))))</f>
        <v>丁</v>
      </c>
      <c r="F331" s="30">
        <f>SUMPRODUCT((考核汇总!$A$4:$A$1185=质量日常跟踪表!B331)*(考核汇总!$B$4:$B$1185=质量日常跟踪表!D331),考核汇总!$C$4:$C$1185)</f>
        <v>4</v>
      </c>
      <c r="G331" s="33">
        <f>G330+C330</f>
        <v>43357.6249999992</v>
      </c>
      <c r="H331" s="34" t="str">
        <f>IF($M331=H$2,MAX(H$4:H330)+1,"")</f>
        <v/>
      </c>
      <c r="I331" s="34" t="str">
        <f>IF($M331=I$2,MAX(I$4:I330)+1,"")</f>
        <v/>
      </c>
      <c r="J331" s="34" t="str">
        <f>IF($M331=J$2,MAX(J$4:J330)+1,"")</f>
        <v/>
      </c>
      <c r="K331" s="34" t="str">
        <f>IF($M331=K$2,MAX(K$4:K330)+1,"")</f>
        <v/>
      </c>
      <c r="L331" s="35"/>
      <c r="M331" s="35"/>
      <c r="N331" s="42"/>
      <c r="O331" s="42"/>
      <c r="P331" s="42"/>
      <c r="Q331" s="42"/>
      <c r="R331" s="42"/>
      <c r="S331" s="42"/>
      <c r="T331" s="42"/>
      <c r="U331" s="37" t="str">
        <f>IF(N331="","",(N331*5+O331*4+P331*2.5+Q331*1.5+R331*0.75+S331*0.325+T331*0.25)/100)</f>
        <v/>
      </c>
      <c r="V331" s="36"/>
      <c r="W331" s="38"/>
    </row>
    <row r="332">
      <c r="A332" s="29">
        <v>329</v>
      </c>
      <c r="B332" s="39">
        <f>IF(D332=D331,B331,IF(D332="夜班",B331+1,B331))</f>
        <v>43357</v>
      </c>
      <c r="C332" s="40">
        <f>C331</f>
        <v>0.041666666666666699</v>
      </c>
      <c r="D332" s="32" t="str">
        <f>IF(HOUR(G332)&lt;8,"夜班",IF(HOUR(G332)&lt;16,"白班",IF(HOUR(G332)&lt;24,"中班",0)))</f>
        <v>中班</v>
      </c>
      <c r="E332" s="30" t="str">
        <f>IF(F332=1,"甲",IF(F332=2,"乙",IF(F332=3,"丙",IF(F332=4,"丁",""))))</f>
        <v>甲</v>
      </c>
      <c r="F332" s="30">
        <f>SUMPRODUCT((考核汇总!$A$4:$A$1185=质量日常跟踪表!B332)*(考核汇总!$B$4:$B$1185=质量日常跟踪表!D332),考核汇总!$C$4:$C$1185)</f>
        <v>1</v>
      </c>
      <c r="G332" s="33">
        <f>G331+C331</f>
        <v>43357.6666666659</v>
      </c>
      <c r="H332" s="34" t="str">
        <f>IF($M332=H$2,MAX(H$4:H331)+1,"")</f>
        <v/>
      </c>
      <c r="I332" s="34" t="str">
        <f>IF($M332=I$2,MAX(I$4:I331)+1,"")</f>
        <v/>
      </c>
      <c r="J332" s="34" t="str">
        <f>IF($M332=J$2,MAX(J$4:J331)+1,"")</f>
        <v/>
      </c>
      <c r="K332" s="34" t="str">
        <f>IF($M332=K$2,MAX(K$4:K331)+1,"")</f>
        <v/>
      </c>
      <c r="L332" s="35"/>
      <c r="M332" s="35"/>
      <c r="N332" s="42"/>
      <c r="O332" s="42"/>
      <c r="P332" s="42"/>
      <c r="Q332" s="42"/>
      <c r="R332" s="42"/>
      <c r="S332" s="42"/>
      <c r="T332" s="42"/>
      <c r="U332" s="37" t="str">
        <f>IF(N332="","",(N332*5+O332*4+P332*2.5+Q332*1.5+R332*0.75+S332*0.325+T332*0.25)/100)</f>
        <v/>
      </c>
      <c r="V332" s="36"/>
      <c r="W332" s="38"/>
    </row>
    <row r="333">
      <c r="A333" s="29">
        <v>330</v>
      </c>
      <c r="B333" s="39">
        <f>IF(D333=D332,B332,IF(D333="夜班",B332+1,B332))</f>
        <v>43357</v>
      </c>
      <c r="C333" s="40">
        <f>C332</f>
        <v>0.041666666666666699</v>
      </c>
      <c r="D333" s="32" t="str">
        <f>IF(HOUR(G333)&lt;8,"夜班",IF(HOUR(G333)&lt;16,"白班",IF(HOUR(G333)&lt;24,"中班",0)))</f>
        <v>中班</v>
      </c>
      <c r="E333" s="30" t="str">
        <f>IF(F333=1,"甲",IF(F333=2,"乙",IF(F333=3,"丙",IF(F333=4,"丁",""))))</f>
        <v>甲</v>
      </c>
      <c r="F333" s="30">
        <f>SUMPRODUCT((考核汇总!$A$4:$A$1185=质量日常跟踪表!B333)*(考核汇总!$B$4:$B$1185=质量日常跟踪表!D333),考核汇总!$C$4:$C$1185)</f>
        <v>1</v>
      </c>
      <c r="G333" s="33">
        <f>G332+C332</f>
        <v>43357.708333332499</v>
      </c>
      <c r="H333" s="34" t="str">
        <f>IF($M333=H$2,MAX(H$4:H332)+1,"")</f>
        <v/>
      </c>
      <c r="I333" s="34" t="str">
        <f>IF($M333=I$2,MAX(I$4:I332)+1,"")</f>
        <v/>
      </c>
      <c r="J333" s="34" t="str">
        <f>IF($M333=J$2,MAX(J$4:J332)+1,"")</f>
        <v/>
      </c>
      <c r="K333" s="34" t="str">
        <f>IF($M333=K$2,MAX(K$4:K332)+1,"")</f>
        <v/>
      </c>
      <c r="L333" s="35"/>
      <c r="M333" s="35"/>
      <c r="N333" s="42"/>
      <c r="O333" s="42"/>
      <c r="P333" s="42"/>
      <c r="Q333" s="42"/>
      <c r="R333" s="42"/>
      <c r="S333" s="42"/>
      <c r="T333" s="42"/>
      <c r="U333" s="37" t="str">
        <f>IF(N333="","",(N333*5+O333*4+P333*2.5+Q333*1.5+R333*0.75+S333*0.325+T333*0.25)/100)</f>
        <v/>
      </c>
      <c r="V333" s="36"/>
      <c r="W333" s="38"/>
    </row>
    <row r="334">
      <c r="A334" s="29">
        <v>331</v>
      </c>
      <c r="B334" s="39">
        <f>IF(D334=D333,B333,IF(D334="夜班",B333+1,B333))</f>
        <v>43357</v>
      </c>
      <c r="C334" s="40">
        <f>C333</f>
        <v>0.041666666666666699</v>
      </c>
      <c r="D334" s="32" t="str">
        <f>IF(HOUR(G334)&lt;8,"夜班",IF(HOUR(G334)&lt;16,"白班",IF(HOUR(G334)&lt;24,"中班",0)))</f>
        <v>中班</v>
      </c>
      <c r="E334" s="30" t="str">
        <f>IF(F334=1,"甲",IF(F334=2,"乙",IF(F334=3,"丙",IF(F334=4,"丁",""))))</f>
        <v>甲</v>
      </c>
      <c r="F334" s="30">
        <f>SUMPRODUCT((考核汇总!$A$4:$A$1185=质量日常跟踪表!B334)*(考核汇总!$B$4:$B$1185=质量日常跟踪表!D334),考核汇总!$C$4:$C$1185)</f>
        <v>1</v>
      </c>
      <c r="G334" s="33">
        <f>G333+C333</f>
        <v>43357.7499999992</v>
      </c>
      <c r="H334" s="34" t="str">
        <f>IF($M334=H$2,MAX(H$4:H333)+1,"")</f>
        <v/>
      </c>
      <c r="I334" s="34" t="str">
        <f>IF($M334=I$2,MAX(I$4:I333)+1,"")</f>
        <v/>
      </c>
      <c r="J334" s="34" t="str">
        <f>IF($M334=J$2,MAX(J$4:J333)+1,"")</f>
        <v/>
      </c>
      <c r="K334" s="34" t="str">
        <f>IF($M334=K$2,MAX(K$4:K333)+1,"")</f>
        <v/>
      </c>
      <c r="L334" s="35"/>
      <c r="M334" s="35"/>
      <c r="N334" s="42"/>
      <c r="O334" s="42"/>
      <c r="P334" s="42"/>
      <c r="Q334" s="42"/>
      <c r="R334" s="42"/>
      <c r="S334" s="42"/>
      <c r="T334" s="42"/>
      <c r="U334" s="37" t="str">
        <f>IF(N334="","",(N334*5+O334*4+P334*2.5+Q334*1.5+R334*0.75+S334*0.325+T334*0.25)/100)</f>
        <v/>
      </c>
      <c r="V334" s="36"/>
      <c r="W334" s="38"/>
    </row>
    <row r="335">
      <c r="A335" s="29">
        <v>332</v>
      </c>
      <c r="B335" s="39">
        <f>IF(D335=D334,B334,IF(D335="夜班",B334+1,B334))</f>
        <v>43357</v>
      </c>
      <c r="C335" s="40">
        <f>C334</f>
        <v>0.041666666666666699</v>
      </c>
      <c r="D335" s="32" t="str">
        <f>IF(HOUR(G335)&lt;8,"夜班",IF(HOUR(G335)&lt;16,"白班",IF(HOUR(G335)&lt;24,"中班",0)))</f>
        <v>中班</v>
      </c>
      <c r="E335" s="30" t="str">
        <f>IF(F335=1,"甲",IF(F335=2,"乙",IF(F335=3,"丙",IF(F335=4,"丁",""))))</f>
        <v>甲</v>
      </c>
      <c r="F335" s="30">
        <f>SUMPRODUCT((考核汇总!$A$4:$A$1185=质量日常跟踪表!B335)*(考核汇总!$B$4:$B$1185=质量日常跟踪表!D335),考核汇总!$C$4:$C$1185)</f>
        <v>1</v>
      </c>
      <c r="G335" s="33">
        <f>G334+C334</f>
        <v>43357.7916666659</v>
      </c>
      <c r="H335" s="34" t="str">
        <f>IF($M335=H$2,MAX(H$4:H334)+1,"")</f>
        <v/>
      </c>
      <c r="I335" s="34" t="str">
        <f>IF($M335=I$2,MAX(I$4:I334)+1,"")</f>
        <v/>
      </c>
      <c r="J335" s="34" t="str">
        <f>IF($M335=J$2,MAX(J$4:J334)+1,"")</f>
        <v/>
      </c>
      <c r="K335" s="34" t="str">
        <f>IF($M335=K$2,MAX(K$4:K334)+1,"")</f>
        <v/>
      </c>
      <c r="L335" s="35"/>
      <c r="M335" s="35"/>
      <c r="N335" s="42"/>
      <c r="O335" s="42"/>
      <c r="P335" s="42"/>
      <c r="Q335" s="42"/>
      <c r="R335" s="42"/>
      <c r="S335" s="42"/>
      <c r="T335" s="42"/>
      <c r="U335" s="37" t="str">
        <f>IF(N335="","",(N335*5+O335*4+P335*2.5+Q335*1.5+R335*0.75+S335*0.325+T335*0.25)/100)</f>
        <v/>
      </c>
      <c r="V335" s="36"/>
      <c r="W335" s="38"/>
    </row>
    <row r="336">
      <c r="A336" s="29">
        <v>333</v>
      </c>
      <c r="B336" s="39">
        <f>IF(D336=D335,B335,IF(D336="夜班",B335+1,B335))</f>
        <v>43357</v>
      </c>
      <c r="C336" s="40">
        <f>C335</f>
        <v>0.041666666666666699</v>
      </c>
      <c r="D336" s="32" t="str">
        <f>IF(HOUR(G336)&lt;8,"夜班",IF(HOUR(G336)&lt;16,"白班",IF(HOUR(G336)&lt;24,"中班",0)))</f>
        <v>中班</v>
      </c>
      <c r="E336" s="30" t="str">
        <f>IF(F336=1,"甲",IF(F336=2,"乙",IF(F336=3,"丙",IF(F336=4,"丁",""))))</f>
        <v>甲</v>
      </c>
      <c r="F336" s="30">
        <f>SUMPRODUCT((考核汇总!$A$4:$A$1185=质量日常跟踪表!B336)*(考核汇总!$B$4:$B$1185=质量日常跟踪表!D336),考核汇总!$C$4:$C$1185)</f>
        <v>1</v>
      </c>
      <c r="G336" s="33">
        <f>G335+C335</f>
        <v>43357.833333332499</v>
      </c>
      <c r="H336" s="34" t="str">
        <f>IF($M336=H$2,MAX(H$4:H335)+1,"")</f>
        <v/>
      </c>
      <c r="I336" s="34" t="str">
        <f>IF($M336=I$2,MAX(I$4:I335)+1,"")</f>
        <v/>
      </c>
      <c r="J336" s="34" t="str">
        <f>IF($M336=J$2,MAX(J$4:J335)+1,"")</f>
        <v/>
      </c>
      <c r="K336" s="34" t="str">
        <f>IF($M336=K$2,MAX(K$4:K335)+1,"")</f>
        <v/>
      </c>
      <c r="L336" s="35"/>
      <c r="M336" s="35"/>
      <c r="N336" s="42"/>
      <c r="O336" s="42"/>
      <c r="P336" s="42"/>
      <c r="Q336" s="42"/>
      <c r="R336" s="42"/>
      <c r="S336" s="42"/>
      <c r="T336" s="42"/>
      <c r="U336" s="37" t="str">
        <f>IF(N336="","",(N336*5+O336*4+P336*2.5+Q336*1.5+R336*0.75+S336*0.325+T336*0.25)/100)</f>
        <v/>
      </c>
      <c r="V336" s="36"/>
      <c r="W336" s="38"/>
    </row>
    <row r="337">
      <c r="A337" s="29">
        <v>334</v>
      </c>
      <c r="B337" s="39">
        <f>IF(D337=D336,B336,IF(D337="夜班",B336+1,B336))</f>
        <v>43357</v>
      </c>
      <c r="C337" s="40">
        <f>C336</f>
        <v>0.041666666666666699</v>
      </c>
      <c r="D337" s="32" t="str">
        <f>IF(HOUR(G337)&lt;8,"夜班",IF(HOUR(G337)&lt;16,"白班",IF(HOUR(G337)&lt;24,"中班",0)))</f>
        <v>中班</v>
      </c>
      <c r="E337" s="30" t="str">
        <f>IF(F337=1,"甲",IF(F337=2,"乙",IF(F337=3,"丙",IF(F337=4,"丁",""))))</f>
        <v>甲</v>
      </c>
      <c r="F337" s="30">
        <f>SUMPRODUCT((考核汇总!$A$4:$A$1185=质量日常跟踪表!B337)*(考核汇总!$B$4:$B$1185=质量日常跟踪表!D337),考核汇总!$C$4:$C$1185)</f>
        <v>1</v>
      </c>
      <c r="G337" s="33">
        <f>G336+C336</f>
        <v>43357.8749999992</v>
      </c>
      <c r="H337" s="34" t="str">
        <f>IF($M337=H$2,MAX(H$4:H336)+1,"")</f>
        <v/>
      </c>
      <c r="I337" s="34" t="str">
        <f>IF($M337=I$2,MAX(I$4:I336)+1,"")</f>
        <v/>
      </c>
      <c r="J337" s="34" t="str">
        <f>IF($M337=J$2,MAX(J$4:J336)+1,"")</f>
        <v/>
      </c>
      <c r="K337" s="34" t="str">
        <f>IF($M337=K$2,MAX(K$4:K336)+1,"")</f>
        <v/>
      </c>
      <c r="L337" s="35"/>
      <c r="M337" s="35"/>
      <c r="N337" s="42"/>
      <c r="O337" s="42"/>
      <c r="P337" s="42"/>
      <c r="Q337" s="42"/>
      <c r="R337" s="42"/>
      <c r="S337" s="42"/>
      <c r="T337" s="42"/>
      <c r="U337" s="37" t="str">
        <f>IF(N337="","",(N337*5+O337*4+P337*2.5+Q337*1.5+R337*0.75+S337*0.325+T337*0.25)/100)</f>
        <v/>
      </c>
      <c r="V337" s="36"/>
      <c r="W337" s="38"/>
    </row>
    <row r="338">
      <c r="A338" s="29">
        <v>335</v>
      </c>
      <c r="B338" s="39">
        <f>IF(D338=D337,B337,IF(D338="夜班",B337+1,B337))</f>
        <v>43357</v>
      </c>
      <c r="C338" s="40">
        <f>C337</f>
        <v>0.041666666666666699</v>
      </c>
      <c r="D338" s="32" t="str">
        <f>IF(HOUR(G338)&lt;8,"夜班",IF(HOUR(G338)&lt;16,"白班",IF(HOUR(G338)&lt;24,"中班",0)))</f>
        <v>中班</v>
      </c>
      <c r="E338" s="30" t="str">
        <f>IF(F338=1,"甲",IF(F338=2,"乙",IF(F338=3,"丙",IF(F338=4,"丁",""))))</f>
        <v>甲</v>
      </c>
      <c r="F338" s="30">
        <f>SUMPRODUCT((考核汇总!$A$4:$A$1185=质量日常跟踪表!B338)*(考核汇总!$B$4:$B$1185=质量日常跟踪表!D338),考核汇总!$C$4:$C$1185)</f>
        <v>1</v>
      </c>
      <c r="G338" s="33">
        <f>G337+C337</f>
        <v>43357.9166666659</v>
      </c>
      <c r="H338" s="34" t="str">
        <f>IF($M338=H$2,MAX(H$4:H337)+1,"")</f>
        <v/>
      </c>
      <c r="I338" s="34" t="str">
        <f>IF($M338=I$2,MAX(I$4:I337)+1,"")</f>
        <v/>
      </c>
      <c r="J338" s="34" t="str">
        <f>IF($M338=J$2,MAX(J$4:J337)+1,"")</f>
        <v/>
      </c>
      <c r="K338" s="34" t="str">
        <f>IF($M338=K$2,MAX(K$4:K337)+1,"")</f>
        <v/>
      </c>
      <c r="L338" s="35"/>
      <c r="M338" s="35"/>
      <c r="N338" s="42"/>
      <c r="O338" s="42"/>
      <c r="P338" s="42"/>
      <c r="Q338" s="42"/>
      <c r="R338" s="42"/>
      <c r="S338" s="42"/>
      <c r="T338" s="42"/>
      <c r="U338" s="37" t="str">
        <f>IF(N338="","",(N338*5+O338*4+P338*2.5+Q338*1.5+R338*0.75+S338*0.325+T338*0.25)/100)</f>
        <v/>
      </c>
      <c r="V338" s="36"/>
      <c r="W338" s="38"/>
    </row>
    <row r="339">
      <c r="A339" s="29">
        <v>336</v>
      </c>
      <c r="B339" s="39">
        <f>IF(D339=D338,B338,IF(D339="夜班",B338+1,B338))</f>
        <v>43357</v>
      </c>
      <c r="C339" s="40">
        <f>C338</f>
        <v>0.041666666666666699</v>
      </c>
      <c r="D339" s="32" t="str">
        <f>IF(HOUR(G339)&lt;8,"夜班",IF(HOUR(G339)&lt;16,"白班",IF(HOUR(G339)&lt;24,"中班",0)))</f>
        <v>中班</v>
      </c>
      <c r="E339" s="30" t="str">
        <f>IF(F339=1,"甲",IF(F339=2,"乙",IF(F339=3,"丙",IF(F339=4,"丁",""))))</f>
        <v>甲</v>
      </c>
      <c r="F339" s="30">
        <f>SUMPRODUCT((考核汇总!$A$4:$A$1185=质量日常跟踪表!B339)*(考核汇总!$B$4:$B$1185=质量日常跟踪表!D339),考核汇总!$C$4:$C$1185)</f>
        <v>1</v>
      </c>
      <c r="G339" s="33">
        <f>G338+C338</f>
        <v>43357.958333332499</v>
      </c>
      <c r="H339" s="34" t="str">
        <f>IF($M339=H$2,MAX(H$4:H338)+1,"")</f>
        <v/>
      </c>
      <c r="I339" s="34" t="str">
        <f>IF($M339=I$2,MAX(I$4:I338)+1,"")</f>
        <v/>
      </c>
      <c r="J339" s="34" t="str">
        <f>IF($M339=J$2,MAX(J$4:J338)+1,"")</f>
        <v/>
      </c>
      <c r="K339" s="34" t="str">
        <f>IF($M339=K$2,MAX(K$4:K338)+1,"")</f>
        <v/>
      </c>
      <c r="L339" s="35"/>
      <c r="M339" s="35"/>
      <c r="N339" s="42"/>
      <c r="O339" s="42"/>
      <c r="P339" s="42"/>
      <c r="Q339" s="42"/>
      <c r="R339" s="42"/>
      <c r="S339" s="42"/>
      <c r="T339" s="42"/>
      <c r="U339" s="37" t="str">
        <f>IF(N339="","",(N339*5+O339*4+P339*2.5+Q339*1.5+R339*0.75+S339*0.325+T339*0.25)/100)</f>
        <v/>
      </c>
      <c r="V339" s="36"/>
      <c r="W339" s="38"/>
    </row>
    <row r="340">
      <c r="A340" s="29">
        <v>337</v>
      </c>
      <c r="B340" s="39">
        <f>IF(D340=D339,B339,IF(D340="夜班",B339+1,B339))</f>
        <v>43358</v>
      </c>
      <c r="C340" s="40">
        <f>C339</f>
        <v>0.041666666666666699</v>
      </c>
      <c r="D340" s="32" t="str">
        <f>IF(HOUR(G340)&lt;8,"夜班",IF(HOUR(G340)&lt;16,"白班",IF(HOUR(G340)&lt;24,"中班",0)))</f>
        <v>夜班</v>
      </c>
      <c r="E340" s="30" t="str">
        <f>IF(F340=1,"甲",IF(F340=2,"乙",IF(F340=3,"丙",IF(F340=4,"丁",""))))</f>
        <v>丙</v>
      </c>
      <c r="F340" s="30">
        <f>SUMPRODUCT((考核汇总!$A$4:$A$1185=质量日常跟踪表!B340)*(考核汇总!$B$4:$B$1185=质量日常跟踪表!D340),考核汇总!$C$4:$C$1185)</f>
        <v>3</v>
      </c>
      <c r="G340" s="33">
        <f>G339+C339</f>
        <v>43357.9999999992</v>
      </c>
      <c r="H340" s="34">
        <f>IF($M340=H$2,MAX(H$4:H339)+1,"")</f>
        <v>25</v>
      </c>
      <c r="I340" s="34" t="str">
        <f>IF($M340=I$2,MAX(I$4:I339)+1,"")</f>
        <v/>
      </c>
      <c r="J340" s="34" t="str">
        <f>IF($M340=J$2,MAX(J$4:J339)+1,"")</f>
        <v/>
      </c>
      <c r="K340" s="34" t="str">
        <f>IF($M340=K$2,MAX(K$4:K339)+1,"")</f>
        <v/>
      </c>
      <c r="L340" s="35">
        <v>0.35416666666666702</v>
      </c>
      <c r="M340" s="35" t="s">
        <v>8</v>
      </c>
      <c r="N340" s="42">
        <v>7.7800000000000002</v>
      </c>
      <c r="O340" s="42">
        <v>17.59</v>
      </c>
      <c r="P340" s="42">
        <v>2.2400000000000002</v>
      </c>
      <c r="Q340" s="42">
        <v>19.300000000000001</v>
      </c>
      <c r="R340" s="42">
        <v>14.5</v>
      </c>
      <c r="S340" s="42">
        <v>20.890000000000001</v>
      </c>
      <c r="T340" s="42">
        <v>17.699999999999999</v>
      </c>
      <c r="U340" s="37">
        <f>IF(N340="","",(N340*5+O340*4+P340*2.5+Q340*1.5+R340*0.75+S340*0.325+T340*0.25)/100)</f>
        <v>1.6589925000000001</v>
      </c>
      <c r="V340" s="36">
        <v>6.2000000000000002</v>
      </c>
      <c r="W340" s="38"/>
    </row>
    <row r="341">
      <c r="A341" s="29">
        <v>338</v>
      </c>
      <c r="B341" s="39">
        <f>IF(D341=D340,B340,IF(D341="夜班",B340+1,B340))</f>
        <v>43358</v>
      </c>
      <c r="C341" s="40">
        <f>C340</f>
        <v>0.041666666666666699</v>
      </c>
      <c r="D341" s="32" t="str">
        <f>IF(HOUR(G341)&lt;8,"夜班",IF(HOUR(G341)&lt;16,"白班",IF(HOUR(G341)&lt;24,"中班",0)))</f>
        <v>夜班</v>
      </c>
      <c r="E341" s="30" t="str">
        <f>IF(F341=1,"甲",IF(F341=2,"乙",IF(F341=3,"丙",IF(F341=4,"丁",""))))</f>
        <v>丙</v>
      </c>
      <c r="F341" s="30">
        <f>SUMPRODUCT((考核汇总!$A$4:$A$1185=质量日常跟踪表!B341)*(考核汇总!$B$4:$B$1185=质量日常跟踪表!D341),考核汇总!$C$4:$C$1185)</f>
        <v>3</v>
      </c>
      <c r="G341" s="33">
        <f>G340+C340</f>
        <v>43358.041666665798</v>
      </c>
      <c r="H341" s="34" t="str">
        <f>IF($M341=H$2,MAX(H$4:H340)+1,"")</f>
        <v/>
      </c>
      <c r="I341" s="34">
        <f>IF($M341=I$2,MAX(I$4:I340)+1,"")</f>
        <v>25</v>
      </c>
      <c r="J341" s="34" t="str">
        <f>IF($M341=J$2,MAX(J$4:J340)+1,"")</f>
        <v/>
      </c>
      <c r="K341" s="34" t="str">
        <f>IF($M341=K$2,MAX(K$4:K340)+1,"")</f>
        <v/>
      </c>
      <c r="L341" s="35">
        <v>0.35416666666666702</v>
      </c>
      <c r="M341" s="35" t="s">
        <v>9</v>
      </c>
      <c r="N341" s="42">
        <v>7.2199999999999998</v>
      </c>
      <c r="O341" s="42">
        <v>16.350000000000001</v>
      </c>
      <c r="P341" s="42">
        <v>2.02</v>
      </c>
      <c r="Q341" s="42">
        <v>18.68</v>
      </c>
      <c r="R341" s="42">
        <v>15.18</v>
      </c>
      <c r="S341" s="42">
        <v>22.719999999999999</v>
      </c>
      <c r="T341" s="42">
        <v>17.829999999999998</v>
      </c>
      <c r="U341" s="37">
        <f>IF(N341="","",(N341*5+O341*4+P341*2.5+Q341*1.5+R341*0.75+S341*0.325+T341*0.25)/100)</f>
        <v>1.5779650000000001</v>
      </c>
      <c r="V341" s="36">
        <v>5.7999999999999998</v>
      </c>
      <c r="W341" s="38"/>
    </row>
    <row r="342">
      <c r="A342" s="29">
        <v>339</v>
      </c>
      <c r="B342" s="39">
        <f>IF(D342=D341,B341,IF(D342="夜班",B341+1,B341))</f>
        <v>43358</v>
      </c>
      <c r="C342" s="40">
        <f>C341</f>
        <v>0.041666666666666699</v>
      </c>
      <c r="D342" s="32" t="str">
        <f>IF(HOUR(G342)&lt;8,"夜班",IF(HOUR(G342)&lt;16,"白班",IF(HOUR(G342)&lt;24,"中班",0)))</f>
        <v>夜班</v>
      </c>
      <c r="E342" s="30" t="str">
        <f>IF(F342=1,"甲",IF(F342=2,"乙",IF(F342=3,"丙",IF(F342=4,"丁",""))))</f>
        <v>丙</v>
      </c>
      <c r="F342" s="30">
        <f>SUMPRODUCT((考核汇总!$A$4:$A$1185=质量日常跟踪表!B342)*(考核汇总!$B$4:$B$1185=质量日常跟踪表!D342),考核汇总!$C$4:$C$1185)</f>
        <v>3</v>
      </c>
      <c r="G342" s="33">
        <f>G341+C341</f>
        <v>43358.083333332499</v>
      </c>
      <c r="H342" s="34" t="str">
        <f>IF($M342=H$2,MAX(H$4:H341)+1,"")</f>
        <v/>
      </c>
      <c r="I342" s="34" t="str">
        <f>IF($M342=I$2,MAX(I$4:I341)+1,"")</f>
        <v/>
      </c>
      <c r="J342" s="34" t="str">
        <f>IF($M342=J$2,MAX(J$4:J341)+1,"")</f>
        <v/>
      </c>
      <c r="K342" s="34" t="str">
        <f>IF($M342=K$2,MAX(K$4:K341)+1,"")</f>
        <v/>
      </c>
      <c r="L342" s="35"/>
      <c r="M342" s="35"/>
      <c r="N342" s="42"/>
      <c r="O342" s="42"/>
      <c r="P342" s="42"/>
      <c r="Q342" s="42"/>
      <c r="R342" s="42"/>
      <c r="S342" s="42"/>
      <c r="T342" s="42"/>
      <c r="U342" s="37" t="str">
        <f>IF(N342="","",(N342*5+O342*4+P342*2.5+Q342*1.5+R342*0.75+S342*0.325+T342*0.25)/100)</f>
        <v/>
      </c>
      <c r="V342" s="36"/>
      <c r="W342" s="38"/>
    </row>
    <row r="343">
      <c r="A343" s="29">
        <v>340</v>
      </c>
      <c r="B343" s="39">
        <f>IF(D343=D342,B342,IF(D343="夜班",B342+1,B342))</f>
        <v>43358</v>
      </c>
      <c r="C343" s="40">
        <f>C342</f>
        <v>0.041666666666666699</v>
      </c>
      <c r="D343" s="32" t="str">
        <f>IF(HOUR(G343)&lt;8,"夜班",IF(HOUR(G343)&lt;16,"白班",IF(HOUR(G343)&lt;24,"中班",0)))</f>
        <v>夜班</v>
      </c>
      <c r="E343" s="30" t="str">
        <f>IF(F343=1,"甲",IF(F343=2,"乙",IF(F343=3,"丙",IF(F343=4,"丁",""))))</f>
        <v>丙</v>
      </c>
      <c r="F343" s="30">
        <f>SUMPRODUCT((考核汇总!$A$4:$A$1185=质量日常跟踪表!B343)*(考核汇总!$B$4:$B$1185=质量日常跟踪表!D343),考核汇总!$C$4:$C$1185)</f>
        <v>3</v>
      </c>
      <c r="G343" s="33">
        <f>G342+C342</f>
        <v>43358.1249999992</v>
      </c>
      <c r="H343" s="34" t="str">
        <f>IF($M343=H$2,MAX(H$4:H342)+1,"")</f>
        <v/>
      </c>
      <c r="I343" s="34" t="str">
        <f>IF($M343=I$2,MAX(I$4:I342)+1,"")</f>
        <v/>
      </c>
      <c r="J343" s="34" t="str">
        <f>IF($M343=J$2,MAX(J$4:J342)+1,"")</f>
        <v/>
      </c>
      <c r="K343" s="34" t="str">
        <f>IF($M343=K$2,MAX(K$4:K342)+1,"")</f>
        <v/>
      </c>
      <c r="L343" s="35"/>
      <c r="M343" s="35"/>
      <c r="N343" s="42"/>
      <c r="O343" s="42"/>
      <c r="P343" s="42"/>
      <c r="Q343" s="42"/>
      <c r="R343" s="42"/>
      <c r="S343" s="42"/>
      <c r="T343" s="42"/>
      <c r="U343" s="37" t="str">
        <f>IF(N343="","",(N343*5+O343*4+P343*2.5+Q343*1.5+R343*0.75+S343*0.325+T343*0.25)/100)</f>
        <v/>
      </c>
      <c r="V343" s="36"/>
      <c r="W343" s="38"/>
    </row>
    <row r="344">
      <c r="A344" s="29">
        <v>341</v>
      </c>
      <c r="B344" s="39">
        <f>IF(D344=D343,B343,IF(D344="夜班",B343+1,B343))</f>
        <v>43358</v>
      </c>
      <c r="C344" s="40">
        <f>C343</f>
        <v>0.041666666666666699</v>
      </c>
      <c r="D344" s="32" t="str">
        <f>IF(HOUR(G344)&lt;8,"夜班",IF(HOUR(G344)&lt;16,"白班",IF(HOUR(G344)&lt;24,"中班",0)))</f>
        <v>夜班</v>
      </c>
      <c r="E344" s="30" t="str">
        <f>IF(F344=1,"甲",IF(F344=2,"乙",IF(F344=3,"丙",IF(F344=4,"丁",""))))</f>
        <v>丙</v>
      </c>
      <c r="F344" s="30">
        <f>SUMPRODUCT((考核汇总!$A$4:$A$1185=质量日常跟踪表!B344)*(考核汇总!$B$4:$B$1185=质量日常跟踪表!D344),考核汇总!$C$4:$C$1185)</f>
        <v>3</v>
      </c>
      <c r="G344" s="33">
        <f>G343+C343</f>
        <v>43358.166666665798</v>
      </c>
      <c r="H344" s="34" t="str">
        <f>IF($M344=H$2,MAX(H$4:H343)+1,"")</f>
        <v/>
      </c>
      <c r="I344" s="34" t="str">
        <f>IF($M344=I$2,MAX(I$4:I343)+1,"")</f>
        <v/>
      </c>
      <c r="J344" s="34" t="str">
        <f>IF($M344=J$2,MAX(J$4:J343)+1,"")</f>
        <v/>
      </c>
      <c r="K344" s="34" t="str">
        <f>IF($M344=K$2,MAX(K$4:K343)+1,"")</f>
        <v/>
      </c>
      <c r="L344" s="35"/>
      <c r="M344" s="35"/>
      <c r="N344" s="42"/>
      <c r="O344" s="42"/>
      <c r="P344" s="42"/>
      <c r="Q344" s="42"/>
      <c r="R344" s="42"/>
      <c r="S344" s="42"/>
      <c r="T344" s="42"/>
      <c r="U344" s="37" t="str">
        <f>IF(N344="","",(N344*5+O344*4+P344*2.5+Q344*1.5+R344*0.75+S344*0.325+T344*0.25)/100)</f>
        <v/>
      </c>
      <c r="V344" s="36"/>
      <c r="W344" s="38"/>
    </row>
    <row r="345">
      <c r="A345" s="29">
        <v>342</v>
      </c>
      <c r="B345" s="39">
        <f>IF(D345=D344,B344,IF(D345="夜班",B344+1,B344))</f>
        <v>43358</v>
      </c>
      <c r="C345" s="40">
        <f>C344</f>
        <v>0.041666666666666699</v>
      </c>
      <c r="D345" s="32" t="str">
        <f>IF(HOUR(G345)&lt;8,"夜班",IF(HOUR(G345)&lt;16,"白班",IF(HOUR(G345)&lt;24,"中班",0)))</f>
        <v>夜班</v>
      </c>
      <c r="E345" s="30" t="str">
        <f>IF(F345=1,"甲",IF(F345=2,"乙",IF(F345=3,"丙",IF(F345=4,"丁",""))))</f>
        <v>丙</v>
      </c>
      <c r="F345" s="30">
        <f>SUMPRODUCT((考核汇总!$A$4:$A$1185=质量日常跟踪表!B345)*(考核汇总!$B$4:$B$1185=质量日常跟踪表!D345),考核汇总!$C$4:$C$1185)</f>
        <v>3</v>
      </c>
      <c r="G345" s="33">
        <f>G344+C344</f>
        <v>43358.208333332499</v>
      </c>
      <c r="H345" s="34" t="str">
        <f>IF($M345=H$2,MAX(H$4:H344)+1,"")</f>
        <v/>
      </c>
      <c r="I345" s="34" t="str">
        <f>IF($M345=I$2,MAX(I$4:I344)+1,"")</f>
        <v/>
      </c>
      <c r="J345" s="34" t="str">
        <f>IF($M345=J$2,MAX(J$4:J344)+1,"")</f>
        <v/>
      </c>
      <c r="K345" s="34" t="str">
        <f>IF($M345=K$2,MAX(K$4:K344)+1,"")</f>
        <v/>
      </c>
      <c r="L345" s="35"/>
      <c r="M345" s="35"/>
      <c r="N345" s="42"/>
      <c r="O345" s="42"/>
      <c r="P345" s="42"/>
      <c r="Q345" s="42"/>
      <c r="R345" s="42"/>
      <c r="S345" s="42"/>
      <c r="T345" s="42"/>
      <c r="U345" s="37" t="str">
        <f>IF(N345="","",(N345*5+O345*4+P345*2.5+Q345*1.5+R345*0.75+S345*0.325+T345*0.25)/100)</f>
        <v/>
      </c>
      <c r="V345" s="36"/>
      <c r="W345" s="38"/>
    </row>
    <row r="346">
      <c r="A346" s="29">
        <v>343</v>
      </c>
      <c r="B346" s="39">
        <f>IF(D346=D345,B345,IF(D346="夜班",B345+1,B345))</f>
        <v>43358</v>
      </c>
      <c r="C346" s="40">
        <f>C345</f>
        <v>0.041666666666666699</v>
      </c>
      <c r="D346" s="32" t="str">
        <f>IF(HOUR(G346)&lt;8,"夜班",IF(HOUR(G346)&lt;16,"白班",IF(HOUR(G346)&lt;24,"中班",0)))</f>
        <v>夜班</v>
      </c>
      <c r="E346" s="30" t="str">
        <f>IF(F346=1,"甲",IF(F346=2,"乙",IF(F346=3,"丙",IF(F346=4,"丁",""))))</f>
        <v>丙</v>
      </c>
      <c r="F346" s="30">
        <f>SUMPRODUCT((考核汇总!$A$4:$A$1185=质量日常跟踪表!B346)*(考核汇总!$B$4:$B$1185=质量日常跟踪表!D346),考核汇总!$C$4:$C$1185)</f>
        <v>3</v>
      </c>
      <c r="G346" s="33">
        <f>G345+C345</f>
        <v>43358.2499999992</v>
      </c>
      <c r="H346" s="34" t="str">
        <f>IF($M346=H$2,MAX(H$4:H345)+1,"")</f>
        <v/>
      </c>
      <c r="I346" s="34" t="str">
        <f>IF($M346=I$2,MAX(I$4:I345)+1,"")</f>
        <v/>
      </c>
      <c r="J346" s="34" t="str">
        <f>IF($M346=J$2,MAX(J$4:J345)+1,"")</f>
        <v/>
      </c>
      <c r="K346" s="34" t="str">
        <f>IF($M346=K$2,MAX(K$4:K345)+1,"")</f>
        <v/>
      </c>
      <c r="L346" s="35"/>
      <c r="M346" s="35"/>
      <c r="N346" s="42"/>
      <c r="O346" s="42"/>
      <c r="P346" s="42"/>
      <c r="Q346" s="42"/>
      <c r="R346" s="42"/>
      <c r="S346" s="42"/>
      <c r="T346" s="42"/>
      <c r="U346" s="37" t="str">
        <f>IF(N346="","",(N346*5+O346*4+P346*2.5+Q346*1.5+R346*0.75+S346*0.325+T346*0.25)/100)</f>
        <v/>
      </c>
      <c r="V346" s="36"/>
      <c r="W346" s="38"/>
    </row>
    <row r="347">
      <c r="A347" s="29">
        <v>344</v>
      </c>
      <c r="B347" s="39">
        <f>IF(D347=D346,B346,IF(D347="夜班",B346+1,B346))</f>
        <v>43358</v>
      </c>
      <c r="C347" s="40">
        <f>C346</f>
        <v>0.041666666666666699</v>
      </c>
      <c r="D347" s="32" t="str">
        <f>IF(HOUR(G347)&lt;8,"夜班",IF(HOUR(G347)&lt;16,"白班",IF(HOUR(G347)&lt;24,"中班",0)))</f>
        <v>夜班</v>
      </c>
      <c r="E347" s="30" t="str">
        <f>IF(F347=1,"甲",IF(F347=2,"乙",IF(F347=3,"丙",IF(F347=4,"丁",""))))</f>
        <v>丙</v>
      </c>
      <c r="F347" s="30">
        <f>SUMPRODUCT((考核汇总!$A$4:$A$1185=质量日常跟踪表!B347)*(考核汇总!$B$4:$B$1185=质量日常跟踪表!D347),考核汇总!$C$4:$C$1185)</f>
        <v>3</v>
      </c>
      <c r="G347" s="33">
        <f>G346+C346</f>
        <v>43358.291666665798</v>
      </c>
      <c r="H347" s="34" t="str">
        <f>IF($M347=H$2,MAX(H$4:H346)+1,"")</f>
        <v/>
      </c>
      <c r="I347" s="34" t="str">
        <f>IF($M347=I$2,MAX(I$4:I346)+1,"")</f>
        <v/>
      </c>
      <c r="J347" s="34" t="str">
        <f>IF($M347=J$2,MAX(J$4:J346)+1,"")</f>
        <v/>
      </c>
      <c r="K347" s="34" t="str">
        <f>IF($M347=K$2,MAX(K$4:K346)+1,"")</f>
        <v/>
      </c>
      <c r="L347" s="35"/>
      <c r="M347" s="35"/>
      <c r="N347" s="42"/>
      <c r="O347" s="42"/>
      <c r="P347" s="42"/>
      <c r="Q347" s="42"/>
      <c r="R347" s="42"/>
      <c r="S347" s="42"/>
      <c r="T347" s="42"/>
      <c r="U347" s="37" t="str">
        <f>IF(N347="","",(N347*5+O347*4+P347*2.5+Q347*1.5+R347*0.75+S347*0.325+T347*0.25)/100)</f>
        <v/>
      </c>
      <c r="V347" s="36"/>
      <c r="W347" s="38"/>
    </row>
    <row r="348">
      <c r="A348" s="29">
        <v>345</v>
      </c>
      <c r="B348" s="39">
        <f>IF(D348=D347,B347,IF(D348="夜班",B347+1,B347))</f>
        <v>43358</v>
      </c>
      <c r="C348" s="40">
        <f>C347</f>
        <v>0.041666666666666699</v>
      </c>
      <c r="D348" s="32" t="str">
        <f>IF(HOUR(G348)&lt;8,"夜班",IF(HOUR(G348)&lt;16,"白班",IF(HOUR(G348)&lt;24,"中班",0)))</f>
        <v>白班</v>
      </c>
      <c r="E348" s="30" t="str">
        <f>IF(F348=1,"甲",IF(F348=2,"乙",IF(F348=3,"丙",IF(F348=4,"丁",""))))</f>
        <v>丁</v>
      </c>
      <c r="F348" s="30">
        <f>SUMPRODUCT((考核汇总!$A$4:$A$1185=质量日常跟踪表!B348)*(考核汇总!$B$4:$B$1185=质量日常跟踪表!D348),考核汇总!$C$4:$C$1185)</f>
        <v>4</v>
      </c>
      <c r="G348" s="33">
        <f>G347+C347</f>
        <v>43358.333333332499</v>
      </c>
      <c r="H348" s="34" t="str">
        <f>IF($M348=H$2,MAX(H$4:H347)+1,"")</f>
        <v/>
      </c>
      <c r="I348" s="34" t="str">
        <f>IF($M348=I$2,MAX(I$4:I347)+1,"")</f>
        <v/>
      </c>
      <c r="J348" s="34" t="str">
        <f>IF($M348=J$2,MAX(J$4:J347)+1,"")</f>
        <v/>
      </c>
      <c r="K348" s="34" t="str">
        <f>IF($M348=K$2,MAX(K$4:K347)+1,"")</f>
        <v/>
      </c>
      <c r="L348" s="35"/>
      <c r="M348" s="35"/>
      <c r="N348" s="42"/>
      <c r="O348" s="42"/>
      <c r="P348" s="42"/>
      <c r="Q348" s="42"/>
      <c r="R348" s="42"/>
      <c r="S348" s="42"/>
      <c r="T348" s="42"/>
      <c r="U348" s="37" t="str">
        <f>IF(N348="","",(N348*5+O348*4+P348*2.5+Q348*1.5+R348*0.75+S348*0.325+T348*0.25)/100)</f>
        <v/>
      </c>
      <c r="V348" s="36"/>
      <c r="W348" s="38"/>
    </row>
    <row r="349">
      <c r="A349" s="29">
        <v>346</v>
      </c>
      <c r="B349" s="39">
        <f>IF(D349=D348,B348,IF(D349="夜班",B348+1,B348))</f>
        <v>43358</v>
      </c>
      <c r="C349" s="40">
        <f>C348</f>
        <v>0.041666666666666699</v>
      </c>
      <c r="D349" s="32" t="str">
        <f>IF(HOUR(G349)&lt;8,"夜班",IF(HOUR(G349)&lt;16,"白班",IF(HOUR(G349)&lt;24,"中班",0)))</f>
        <v>白班</v>
      </c>
      <c r="E349" s="30" t="str">
        <f>IF(F349=1,"甲",IF(F349=2,"乙",IF(F349=3,"丙",IF(F349=4,"丁",""))))</f>
        <v>丁</v>
      </c>
      <c r="F349" s="30">
        <f>SUMPRODUCT((考核汇总!$A$4:$A$1185=质量日常跟踪表!B349)*(考核汇总!$B$4:$B$1185=质量日常跟踪表!D349),考核汇总!$C$4:$C$1185)</f>
        <v>4</v>
      </c>
      <c r="G349" s="33">
        <f>G348+C348</f>
        <v>43358.3749999992</v>
      </c>
      <c r="H349" s="34" t="str">
        <f>IF($M349=H$2,MAX(H$4:H348)+1,"")</f>
        <v/>
      </c>
      <c r="I349" s="34" t="str">
        <f>IF($M349=I$2,MAX(I$4:I348)+1,"")</f>
        <v/>
      </c>
      <c r="J349" s="34" t="str">
        <f>IF($M349=J$2,MAX(J$4:J348)+1,"")</f>
        <v/>
      </c>
      <c r="K349" s="34" t="str">
        <f>IF($M349=K$2,MAX(K$4:K348)+1,"")</f>
        <v/>
      </c>
      <c r="L349" s="35"/>
      <c r="M349" s="35"/>
      <c r="N349" s="42"/>
      <c r="O349" s="42"/>
      <c r="P349" s="42"/>
      <c r="Q349" s="42"/>
      <c r="R349" s="42"/>
      <c r="S349" s="42"/>
      <c r="T349" s="42"/>
      <c r="U349" s="37" t="str">
        <f>IF(N349="","",(N349*5+O349*4+P349*2.5+Q349*1.5+R349*0.75+S349*0.325+T349*0.25)/100)</f>
        <v/>
      </c>
      <c r="V349" s="36"/>
      <c r="W349" s="38"/>
    </row>
    <row r="350">
      <c r="A350" s="29">
        <v>347</v>
      </c>
      <c r="B350" s="39">
        <f>IF(D350=D349,B349,IF(D350="夜班",B349+1,B349))</f>
        <v>43358</v>
      </c>
      <c r="C350" s="40">
        <f>C349</f>
        <v>0.041666666666666699</v>
      </c>
      <c r="D350" s="32" t="str">
        <f>IF(HOUR(G350)&lt;8,"夜班",IF(HOUR(G350)&lt;16,"白班",IF(HOUR(G350)&lt;24,"中班",0)))</f>
        <v>白班</v>
      </c>
      <c r="E350" s="30" t="str">
        <f>IF(F350=1,"甲",IF(F350=2,"乙",IF(F350=3,"丙",IF(F350=4,"丁",""))))</f>
        <v>丁</v>
      </c>
      <c r="F350" s="30">
        <f>SUMPRODUCT((考核汇总!$A$4:$A$1185=质量日常跟踪表!B350)*(考核汇总!$B$4:$B$1185=质量日常跟踪表!D350),考核汇总!$C$4:$C$1185)</f>
        <v>4</v>
      </c>
      <c r="G350" s="33">
        <f>G349+C349</f>
        <v>43358.416666665798</v>
      </c>
      <c r="H350" s="34" t="str">
        <f>IF($M350=H$2,MAX(H$4:H349)+1,"")</f>
        <v/>
      </c>
      <c r="I350" s="34" t="str">
        <f>IF($M350=I$2,MAX(I$4:I349)+1,"")</f>
        <v/>
      </c>
      <c r="J350" s="34" t="str">
        <f>IF($M350=J$2,MAX(J$4:J349)+1,"")</f>
        <v/>
      </c>
      <c r="K350" s="34" t="str">
        <f>IF($M350=K$2,MAX(K$4:K349)+1,"")</f>
        <v/>
      </c>
      <c r="L350" s="35"/>
      <c r="M350" s="35"/>
      <c r="N350" s="42"/>
      <c r="O350" s="42"/>
      <c r="P350" s="42"/>
      <c r="Q350" s="42"/>
      <c r="R350" s="42"/>
      <c r="S350" s="42"/>
      <c r="T350" s="42"/>
      <c r="U350" s="37" t="str">
        <f>IF(N350="","",(N350*5+O350*4+P350*2.5+Q350*1.5+R350*0.75+S350*0.325+T350*0.25)/100)</f>
        <v/>
      </c>
      <c r="V350" s="36"/>
      <c r="W350" s="38"/>
    </row>
    <row r="351">
      <c r="A351" s="29">
        <v>348</v>
      </c>
      <c r="B351" s="39">
        <f>IF(D351=D350,B350,IF(D351="夜班",B350+1,B350))</f>
        <v>43358</v>
      </c>
      <c r="C351" s="40">
        <f>C350</f>
        <v>0.041666666666666699</v>
      </c>
      <c r="D351" s="32" t="str">
        <f>IF(HOUR(G351)&lt;8,"夜班",IF(HOUR(G351)&lt;16,"白班",IF(HOUR(G351)&lt;24,"中班",0)))</f>
        <v>白班</v>
      </c>
      <c r="E351" s="30" t="str">
        <f>IF(F351=1,"甲",IF(F351=2,"乙",IF(F351=3,"丙",IF(F351=4,"丁",""))))</f>
        <v>丁</v>
      </c>
      <c r="F351" s="30">
        <f>SUMPRODUCT((考核汇总!$A$4:$A$1185=质量日常跟踪表!B351)*(考核汇总!$B$4:$B$1185=质量日常跟踪表!D351),考核汇总!$C$4:$C$1185)</f>
        <v>4</v>
      </c>
      <c r="G351" s="33">
        <f>G350+C350</f>
        <v>43358.458333332499</v>
      </c>
      <c r="H351" s="34" t="str">
        <f>IF($M351=H$2,MAX(H$4:H350)+1,"")</f>
        <v/>
      </c>
      <c r="I351" s="34" t="str">
        <f>IF($M351=I$2,MAX(I$4:I350)+1,"")</f>
        <v/>
      </c>
      <c r="J351" s="34" t="str">
        <f>IF($M351=J$2,MAX(J$4:J350)+1,"")</f>
        <v/>
      </c>
      <c r="K351" s="34" t="str">
        <f>IF($M351=K$2,MAX(K$4:K350)+1,"")</f>
        <v/>
      </c>
      <c r="L351" s="35"/>
      <c r="M351" s="35"/>
      <c r="N351" s="42"/>
      <c r="O351" s="42"/>
      <c r="P351" s="42"/>
      <c r="Q351" s="42"/>
      <c r="R351" s="42"/>
      <c r="S351" s="42"/>
      <c r="T351" s="42"/>
      <c r="U351" s="37" t="str">
        <f>IF(N351="","",(N351*5+O351*4+P351*2.5+Q351*1.5+R351*0.75+S351*0.325+T351*0.25)/100)</f>
        <v/>
      </c>
      <c r="V351" s="36"/>
      <c r="W351" s="38"/>
    </row>
    <row r="352">
      <c r="A352" s="29">
        <v>349</v>
      </c>
      <c r="B352" s="39">
        <f>IF(D352=D351,B351,IF(D352="夜班",B351+1,B351))</f>
        <v>43358</v>
      </c>
      <c r="C352" s="40">
        <f>C351</f>
        <v>0.041666666666666699</v>
      </c>
      <c r="D352" s="32" t="str">
        <f>IF(HOUR(G352)&lt;8,"夜班",IF(HOUR(G352)&lt;16,"白班",IF(HOUR(G352)&lt;24,"中班",0)))</f>
        <v>白班</v>
      </c>
      <c r="E352" s="30" t="str">
        <f>IF(F352=1,"甲",IF(F352=2,"乙",IF(F352=3,"丙",IF(F352=4,"丁",""))))</f>
        <v>丁</v>
      </c>
      <c r="F352" s="30">
        <f>SUMPRODUCT((考核汇总!$A$4:$A$1185=质量日常跟踪表!B352)*(考核汇总!$B$4:$B$1185=质量日常跟踪表!D352),考核汇总!$C$4:$C$1185)</f>
        <v>4</v>
      </c>
      <c r="G352" s="33">
        <f>G351+C351</f>
        <v>43358.4999999992</v>
      </c>
      <c r="H352" s="34" t="str">
        <f>IF($M352=H$2,MAX(H$4:H351)+1,"")</f>
        <v/>
      </c>
      <c r="I352" s="34" t="str">
        <f>IF($M352=I$2,MAX(I$4:I351)+1,"")</f>
        <v/>
      </c>
      <c r="J352" s="34" t="str">
        <f>IF($M352=J$2,MAX(J$4:J351)+1,"")</f>
        <v/>
      </c>
      <c r="K352" s="34" t="str">
        <f>IF($M352=K$2,MAX(K$4:K351)+1,"")</f>
        <v/>
      </c>
      <c r="L352" s="35"/>
      <c r="M352" s="35"/>
      <c r="N352" s="42"/>
      <c r="O352" s="42"/>
      <c r="P352" s="42"/>
      <c r="Q352" s="42"/>
      <c r="R352" s="42"/>
      <c r="S352" s="42"/>
      <c r="T352" s="42"/>
      <c r="U352" s="37" t="str">
        <f>IF(N352="","",(N352*5+O352*4+P352*2.5+Q352*1.5+R352*0.75+S352*0.325+T352*0.25)/100)</f>
        <v/>
      </c>
      <c r="V352" s="36"/>
      <c r="W352" s="38"/>
    </row>
    <row r="353">
      <c r="A353" s="29">
        <v>350</v>
      </c>
      <c r="B353" s="39">
        <f>IF(D353=D352,B352,IF(D353="夜班",B352+1,B352))</f>
        <v>43358</v>
      </c>
      <c r="C353" s="40">
        <f>C352</f>
        <v>0.041666666666666699</v>
      </c>
      <c r="D353" s="32" t="str">
        <f>IF(HOUR(G353)&lt;8,"夜班",IF(HOUR(G353)&lt;16,"白班",IF(HOUR(G353)&lt;24,"中班",0)))</f>
        <v>白班</v>
      </c>
      <c r="E353" s="30" t="str">
        <f>IF(F353=1,"甲",IF(F353=2,"乙",IF(F353=3,"丙",IF(F353=4,"丁",""))))</f>
        <v>丁</v>
      </c>
      <c r="F353" s="30">
        <f>SUMPRODUCT((考核汇总!$A$4:$A$1185=质量日常跟踪表!B353)*(考核汇总!$B$4:$B$1185=质量日常跟踪表!D353),考核汇总!$C$4:$C$1185)</f>
        <v>4</v>
      </c>
      <c r="G353" s="33">
        <f>G352+C352</f>
        <v>43358.541666665798</v>
      </c>
      <c r="H353" s="34" t="str">
        <f>IF($M353=H$2,MAX(H$4:H352)+1,"")</f>
        <v/>
      </c>
      <c r="I353" s="34" t="str">
        <f>IF($M353=I$2,MAX(I$4:I352)+1,"")</f>
        <v/>
      </c>
      <c r="J353" s="34" t="str">
        <f>IF($M353=J$2,MAX(J$4:J352)+1,"")</f>
        <v/>
      </c>
      <c r="K353" s="34" t="str">
        <f>IF($M353=K$2,MAX(K$4:K352)+1,"")</f>
        <v/>
      </c>
      <c r="L353" s="35"/>
      <c r="M353" s="35"/>
      <c r="N353" s="42"/>
      <c r="O353" s="42"/>
      <c r="P353" s="42"/>
      <c r="Q353" s="42"/>
      <c r="R353" s="42"/>
      <c r="S353" s="42"/>
      <c r="T353" s="42"/>
      <c r="U353" s="37" t="str">
        <f>IF(N353="","",(N353*5+O353*4+P353*2.5+Q353*1.5+R353*0.75+S353*0.325+T353*0.25)/100)</f>
        <v/>
      </c>
      <c r="V353" s="36"/>
      <c r="W353" s="38"/>
    </row>
    <row r="354">
      <c r="A354" s="29">
        <v>351</v>
      </c>
      <c r="B354" s="39">
        <f>IF(D354=D353,B353,IF(D354="夜班",B353+1,B353))</f>
        <v>43358</v>
      </c>
      <c r="C354" s="40">
        <f>C353</f>
        <v>0.041666666666666699</v>
      </c>
      <c r="D354" s="32" t="str">
        <f>IF(HOUR(G354)&lt;8,"夜班",IF(HOUR(G354)&lt;16,"白班",IF(HOUR(G354)&lt;24,"中班",0)))</f>
        <v>白班</v>
      </c>
      <c r="E354" s="30" t="str">
        <f>IF(F354=1,"甲",IF(F354=2,"乙",IF(F354=3,"丙",IF(F354=4,"丁",""))))</f>
        <v>丁</v>
      </c>
      <c r="F354" s="30">
        <f>SUMPRODUCT((考核汇总!$A$4:$A$1185=质量日常跟踪表!B354)*(考核汇总!$B$4:$B$1185=质量日常跟踪表!D354),考核汇总!$C$4:$C$1185)</f>
        <v>4</v>
      </c>
      <c r="G354" s="33">
        <f>G353+C353</f>
        <v>43358.583333332499</v>
      </c>
      <c r="H354" s="34" t="str">
        <f>IF($M354=H$2,MAX(H$4:H353)+1,"")</f>
        <v/>
      </c>
      <c r="I354" s="34" t="str">
        <f>IF($M354=I$2,MAX(I$4:I353)+1,"")</f>
        <v/>
      </c>
      <c r="J354" s="34" t="str">
        <f>IF($M354=J$2,MAX(J$4:J353)+1,"")</f>
        <v/>
      </c>
      <c r="K354" s="34" t="str">
        <f>IF($M354=K$2,MAX(K$4:K353)+1,"")</f>
        <v/>
      </c>
      <c r="L354" s="35"/>
      <c r="M354" s="35"/>
      <c r="N354" s="42"/>
      <c r="O354" s="42"/>
      <c r="P354" s="42"/>
      <c r="Q354" s="42"/>
      <c r="R354" s="42"/>
      <c r="S354" s="42"/>
      <c r="T354" s="42"/>
      <c r="U354" s="37" t="str">
        <f>IF(N354="","",(N354*5+O354*4+P354*2.5+Q354*1.5+R354*0.75+S354*0.325+T354*0.25)/100)</f>
        <v/>
      </c>
      <c r="V354" s="36"/>
      <c r="W354" s="38"/>
    </row>
    <row r="355">
      <c r="A355" s="29">
        <v>352</v>
      </c>
      <c r="B355" s="39">
        <f>IF(D355=D354,B354,IF(D355="夜班",B354+1,B354))</f>
        <v>43358</v>
      </c>
      <c r="C355" s="40">
        <f>C354</f>
        <v>0.041666666666666699</v>
      </c>
      <c r="D355" s="32" t="str">
        <f>IF(HOUR(G355)&lt;8,"夜班",IF(HOUR(G355)&lt;16,"白班",IF(HOUR(G355)&lt;24,"中班",0)))</f>
        <v>白班</v>
      </c>
      <c r="E355" s="30" t="str">
        <f>IF(F355=1,"甲",IF(F355=2,"乙",IF(F355=3,"丙",IF(F355=4,"丁",""))))</f>
        <v>丁</v>
      </c>
      <c r="F355" s="30">
        <f>SUMPRODUCT((考核汇总!$A$4:$A$1185=质量日常跟踪表!B355)*(考核汇总!$B$4:$B$1185=质量日常跟踪表!D355),考核汇总!$C$4:$C$1185)</f>
        <v>4</v>
      </c>
      <c r="G355" s="33">
        <f>G354+C354</f>
        <v>43358.624999999098</v>
      </c>
      <c r="H355" s="34" t="str">
        <f>IF($M355=H$2,MAX(H$4:H354)+1,"")</f>
        <v/>
      </c>
      <c r="I355" s="34" t="str">
        <f>IF($M355=I$2,MAX(I$4:I354)+1,"")</f>
        <v/>
      </c>
      <c r="J355" s="34" t="str">
        <f>IF($M355=J$2,MAX(J$4:J354)+1,"")</f>
        <v/>
      </c>
      <c r="K355" s="34" t="str">
        <f>IF($M355=K$2,MAX(K$4:K354)+1,"")</f>
        <v/>
      </c>
      <c r="L355" s="35"/>
      <c r="M355" s="35"/>
      <c r="N355" s="42"/>
      <c r="O355" s="42"/>
      <c r="P355" s="42"/>
      <c r="Q355" s="42"/>
      <c r="R355" s="42"/>
      <c r="S355" s="42"/>
      <c r="T355" s="42"/>
      <c r="U355" s="37" t="str">
        <f>IF(N355="","",(N355*5+O355*4+P355*2.5+Q355*1.5+R355*0.75+S355*0.325+T355*0.25)/100)</f>
        <v/>
      </c>
      <c r="V355" s="36"/>
      <c r="W355" s="38"/>
    </row>
    <row r="356">
      <c r="A356" s="29">
        <v>353</v>
      </c>
      <c r="B356" s="39">
        <f>IF(D356=D355,B355,IF(D356="夜班",B355+1,B355))</f>
        <v>43358</v>
      </c>
      <c r="C356" s="40">
        <f>C355</f>
        <v>0.041666666666666699</v>
      </c>
      <c r="D356" s="32" t="str">
        <f>IF(HOUR(G356)&lt;8,"夜班",IF(HOUR(G356)&lt;16,"白班",IF(HOUR(G356)&lt;24,"中班",0)))</f>
        <v>中班</v>
      </c>
      <c r="E356" s="30" t="str">
        <f>IF(F356=1,"甲",IF(F356=2,"乙",IF(F356=3,"丙",IF(F356=4,"丁",""))))</f>
        <v>甲</v>
      </c>
      <c r="F356" s="30">
        <f>SUMPRODUCT((考核汇总!$A$4:$A$1185=质量日常跟踪表!B356)*(考核汇总!$B$4:$B$1185=质量日常跟踪表!D356),考核汇总!$C$4:$C$1185)</f>
        <v>1</v>
      </c>
      <c r="G356" s="33">
        <f>G355+C355</f>
        <v>43358.666666665798</v>
      </c>
      <c r="H356" s="34" t="str">
        <f>IF($M356=H$2,MAX(H$4:H355)+1,"")</f>
        <v/>
      </c>
      <c r="I356" s="34" t="str">
        <f>IF($M356=I$2,MAX(I$4:I355)+1,"")</f>
        <v/>
      </c>
      <c r="J356" s="34" t="str">
        <f>IF($M356=J$2,MAX(J$4:J355)+1,"")</f>
        <v/>
      </c>
      <c r="K356" s="34" t="str">
        <f>IF($M356=K$2,MAX(K$4:K355)+1,"")</f>
        <v/>
      </c>
      <c r="L356" s="35"/>
      <c r="M356" s="35"/>
      <c r="N356" s="42"/>
      <c r="O356" s="42"/>
      <c r="P356" s="42"/>
      <c r="Q356" s="42"/>
      <c r="R356" s="42"/>
      <c r="S356" s="42"/>
      <c r="T356" s="42"/>
      <c r="U356" s="37" t="str">
        <f>IF(N356="","",(N356*5+O356*4+P356*2.5+Q356*1.5+R356*0.75+S356*0.325+T356*0.25)/100)</f>
        <v/>
      </c>
      <c r="V356" s="36"/>
      <c r="W356" s="38"/>
    </row>
    <row r="357">
      <c r="A357" s="29">
        <v>354</v>
      </c>
      <c r="B357" s="39">
        <f>IF(D357=D356,B356,IF(D357="夜班",B356+1,B356))</f>
        <v>43358</v>
      </c>
      <c r="C357" s="40">
        <f>C356</f>
        <v>0.041666666666666699</v>
      </c>
      <c r="D357" s="32" t="str">
        <f>IF(HOUR(G357)&lt;8,"夜班",IF(HOUR(G357)&lt;16,"白班",IF(HOUR(G357)&lt;24,"中班",0)))</f>
        <v>中班</v>
      </c>
      <c r="E357" s="30" t="str">
        <f>IF(F357=1,"甲",IF(F357=2,"乙",IF(F357=3,"丙",IF(F357=4,"丁",""))))</f>
        <v>甲</v>
      </c>
      <c r="F357" s="30">
        <f>SUMPRODUCT((考核汇总!$A$4:$A$1185=质量日常跟踪表!B357)*(考核汇总!$B$4:$B$1185=质量日常跟踪表!D357),考核汇总!$C$4:$C$1185)</f>
        <v>1</v>
      </c>
      <c r="G357" s="33">
        <f>G356+C356</f>
        <v>43358.708333332499</v>
      </c>
      <c r="H357" s="34" t="str">
        <f>IF($M357=H$2,MAX(H$4:H356)+1,"")</f>
        <v/>
      </c>
      <c r="I357" s="34" t="str">
        <f>IF($M357=I$2,MAX(I$4:I356)+1,"")</f>
        <v/>
      </c>
      <c r="J357" s="34" t="str">
        <f>IF($M357=J$2,MAX(J$4:J356)+1,"")</f>
        <v/>
      </c>
      <c r="K357" s="34" t="str">
        <f>IF($M357=K$2,MAX(K$4:K356)+1,"")</f>
        <v/>
      </c>
      <c r="L357" s="35"/>
      <c r="M357" s="35"/>
      <c r="N357" s="42"/>
      <c r="O357" s="42"/>
      <c r="P357" s="42"/>
      <c r="Q357" s="42"/>
      <c r="R357" s="42"/>
      <c r="S357" s="42"/>
      <c r="T357" s="42"/>
      <c r="U357" s="37" t="str">
        <f>IF(N357="","",(N357*5+O357*4+P357*2.5+Q357*1.5+R357*0.75+S357*0.325+T357*0.25)/100)</f>
        <v/>
      </c>
      <c r="V357" s="36"/>
      <c r="W357" s="38"/>
    </row>
    <row r="358">
      <c r="A358" s="29">
        <v>355</v>
      </c>
      <c r="B358" s="39">
        <f>IF(D358=D357,B357,IF(D358="夜班",B357+1,B357))</f>
        <v>43358</v>
      </c>
      <c r="C358" s="40">
        <f>C357</f>
        <v>0.041666666666666699</v>
      </c>
      <c r="D358" s="32" t="str">
        <f>IF(HOUR(G358)&lt;8,"夜班",IF(HOUR(G358)&lt;16,"白班",IF(HOUR(G358)&lt;24,"中班",0)))</f>
        <v>中班</v>
      </c>
      <c r="E358" s="30" t="str">
        <f>IF(F358=1,"甲",IF(F358=2,"乙",IF(F358=3,"丙",IF(F358=4,"丁",""))))</f>
        <v>甲</v>
      </c>
      <c r="F358" s="30">
        <f>SUMPRODUCT((考核汇总!$A$4:$A$1185=质量日常跟踪表!B358)*(考核汇总!$B$4:$B$1185=质量日常跟踪表!D358),考核汇总!$C$4:$C$1185)</f>
        <v>1</v>
      </c>
      <c r="G358" s="33">
        <f>G357+C357</f>
        <v>43358.749999999098</v>
      </c>
      <c r="H358" s="34" t="str">
        <f>IF($M358=H$2,MAX(H$4:H357)+1,"")</f>
        <v/>
      </c>
      <c r="I358" s="34" t="str">
        <f>IF($M358=I$2,MAX(I$4:I357)+1,"")</f>
        <v/>
      </c>
      <c r="J358" s="34" t="str">
        <f>IF($M358=J$2,MAX(J$4:J357)+1,"")</f>
        <v/>
      </c>
      <c r="K358" s="34" t="str">
        <f>IF($M358=K$2,MAX(K$4:K357)+1,"")</f>
        <v/>
      </c>
      <c r="L358" s="35"/>
      <c r="M358" s="35"/>
      <c r="N358" s="42"/>
      <c r="O358" s="42"/>
      <c r="P358" s="42"/>
      <c r="Q358" s="42"/>
      <c r="R358" s="42"/>
      <c r="S358" s="42"/>
      <c r="T358" s="42"/>
      <c r="U358" s="37" t="str">
        <f>IF(N358="","",(N358*5+O358*4+P358*2.5+Q358*1.5+R358*0.75+S358*0.325+T358*0.25)/100)</f>
        <v/>
      </c>
      <c r="V358" s="36"/>
      <c r="W358" s="38"/>
    </row>
    <row r="359">
      <c r="A359" s="29">
        <v>356</v>
      </c>
      <c r="B359" s="39">
        <f>IF(D359=D358,B358,IF(D359="夜班",B358+1,B358))</f>
        <v>43358</v>
      </c>
      <c r="C359" s="40">
        <f>C358</f>
        <v>0.041666666666666699</v>
      </c>
      <c r="D359" s="32" t="str">
        <f>IF(HOUR(G359)&lt;8,"夜班",IF(HOUR(G359)&lt;16,"白班",IF(HOUR(G359)&lt;24,"中班",0)))</f>
        <v>中班</v>
      </c>
      <c r="E359" s="30" t="str">
        <f>IF(F359=1,"甲",IF(F359=2,"乙",IF(F359=3,"丙",IF(F359=4,"丁",""))))</f>
        <v>甲</v>
      </c>
      <c r="F359" s="30">
        <f>SUMPRODUCT((考核汇总!$A$4:$A$1185=质量日常跟踪表!B359)*(考核汇总!$B$4:$B$1185=质量日常跟踪表!D359),考核汇总!$C$4:$C$1185)</f>
        <v>1</v>
      </c>
      <c r="G359" s="33">
        <f>G358+C358</f>
        <v>43358.791666665798</v>
      </c>
      <c r="H359" s="34" t="str">
        <f>IF($M359=H$2,MAX(H$4:H358)+1,"")</f>
        <v/>
      </c>
      <c r="I359" s="34" t="str">
        <f>IF($M359=I$2,MAX(I$4:I358)+1,"")</f>
        <v/>
      </c>
      <c r="J359" s="34" t="str">
        <f>IF($M359=J$2,MAX(J$4:J358)+1,"")</f>
        <v/>
      </c>
      <c r="K359" s="34" t="str">
        <f>IF($M359=K$2,MAX(K$4:K358)+1,"")</f>
        <v/>
      </c>
      <c r="L359" s="35"/>
      <c r="M359" s="35"/>
      <c r="N359" s="42"/>
      <c r="O359" s="42"/>
      <c r="P359" s="42"/>
      <c r="Q359" s="42"/>
      <c r="R359" s="42"/>
      <c r="S359" s="42"/>
      <c r="T359" s="42"/>
      <c r="U359" s="37" t="str">
        <f>IF(N359="","",(N359*5+O359*4+P359*2.5+Q359*1.5+R359*0.75+S359*0.325+T359*0.25)/100)</f>
        <v/>
      </c>
      <c r="V359" s="36"/>
      <c r="W359" s="38"/>
    </row>
    <row r="360">
      <c r="A360" s="29">
        <v>357</v>
      </c>
      <c r="B360" s="39">
        <f>IF(D360=D359,B359,IF(D360="夜班",B359+1,B359))</f>
        <v>43358</v>
      </c>
      <c r="C360" s="40">
        <f>C359</f>
        <v>0.041666666666666699</v>
      </c>
      <c r="D360" s="32" t="str">
        <f>IF(HOUR(G360)&lt;8,"夜班",IF(HOUR(G360)&lt;16,"白班",IF(HOUR(G360)&lt;24,"中班",0)))</f>
        <v>中班</v>
      </c>
      <c r="E360" s="30" t="str">
        <f>IF(F360=1,"甲",IF(F360=2,"乙",IF(F360=3,"丙",IF(F360=4,"丁",""))))</f>
        <v>甲</v>
      </c>
      <c r="F360" s="30">
        <f>SUMPRODUCT((考核汇总!$A$4:$A$1185=质量日常跟踪表!B360)*(考核汇总!$B$4:$B$1185=质量日常跟踪表!D360),考核汇总!$C$4:$C$1185)</f>
        <v>1</v>
      </c>
      <c r="G360" s="33">
        <f>G359+C359</f>
        <v>43358.833333332499</v>
      </c>
      <c r="H360" s="34" t="str">
        <f>IF($M360=H$2,MAX(H$4:H359)+1,"")</f>
        <v/>
      </c>
      <c r="I360" s="34" t="str">
        <f>IF($M360=I$2,MAX(I$4:I359)+1,"")</f>
        <v/>
      </c>
      <c r="J360" s="34" t="str">
        <f>IF($M360=J$2,MAX(J$4:J359)+1,"")</f>
        <v/>
      </c>
      <c r="K360" s="34" t="str">
        <f>IF($M360=K$2,MAX(K$4:K359)+1,"")</f>
        <v/>
      </c>
      <c r="L360" s="35"/>
      <c r="M360" s="35"/>
      <c r="N360" s="42"/>
      <c r="O360" s="42"/>
      <c r="P360" s="42"/>
      <c r="Q360" s="42"/>
      <c r="R360" s="42"/>
      <c r="S360" s="42"/>
      <c r="T360" s="42"/>
      <c r="U360" s="37" t="str">
        <f>IF(N360="","",(N360*5+O360*4+P360*2.5+Q360*1.5+R360*0.75+S360*0.325+T360*0.25)/100)</f>
        <v/>
      </c>
      <c r="V360" s="36"/>
      <c r="W360" s="38"/>
    </row>
    <row r="361">
      <c r="A361" s="29">
        <v>358</v>
      </c>
      <c r="B361" s="39">
        <f>IF(D361=D360,B360,IF(D361="夜班",B360+1,B360))</f>
        <v>43358</v>
      </c>
      <c r="C361" s="40">
        <f>C360</f>
        <v>0.041666666666666699</v>
      </c>
      <c r="D361" s="32" t="str">
        <f>IF(HOUR(G361)&lt;8,"夜班",IF(HOUR(G361)&lt;16,"白班",IF(HOUR(G361)&lt;24,"中班",0)))</f>
        <v>中班</v>
      </c>
      <c r="E361" s="30" t="str">
        <f>IF(F361=1,"甲",IF(F361=2,"乙",IF(F361=3,"丙",IF(F361=4,"丁",""))))</f>
        <v>甲</v>
      </c>
      <c r="F361" s="30">
        <f>SUMPRODUCT((考核汇总!$A$4:$A$1185=质量日常跟踪表!B361)*(考核汇总!$B$4:$B$1185=质量日常跟踪表!D361),考核汇总!$C$4:$C$1185)</f>
        <v>1</v>
      </c>
      <c r="G361" s="33">
        <f>G360+C360</f>
        <v>43358.874999999098</v>
      </c>
      <c r="H361" s="34" t="str">
        <f>IF($M361=H$2,MAX(H$4:H360)+1,"")</f>
        <v/>
      </c>
      <c r="I361" s="34" t="str">
        <f>IF($M361=I$2,MAX(I$4:I360)+1,"")</f>
        <v/>
      </c>
      <c r="J361" s="34" t="str">
        <f>IF($M361=J$2,MAX(J$4:J360)+1,"")</f>
        <v/>
      </c>
      <c r="K361" s="34" t="str">
        <f>IF($M361=K$2,MAX(K$4:K360)+1,"")</f>
        <v/>
      </c>
      <c r="L361" s="35"/>
      <c r="M361" s="35"/>
      <c r="N361" s="42"/>
      <c r="O361" s="42"/>
      <c r="P361" s="42"/>
      <c r="Q361" s="42"/>
      <c r="R361" s="42"/>
      <c r="S361" s="42"/>
      <c r="T361" s="42"/>
      <c r="U361" s="37" t="str">
        <f>IF(N361="","",(N361*5+O361*4+P361*2.5+Q361*1.5+R361*0.75+S361*0.325+T361*0.25)/100)</f>
        <v/>
      </c>
      <c r="V361" s="36"/>
      <c r="W361" s="38"/>
    </row>
    <row r="362">
      <c r="A362" s="29">
        <v>359</v>
      </c>
      <c r="B362" s="39">
        <f>IF(D362=D361,B361,IF(D362="夜班",B361+1,B361))</f>
        <v>43358</v>
      </c>
      <c r="C362" s="40">
        <f>C361</f>
        <v>0.041666666666666699</v>
      </c>
      <c r="D362" s="32" t="str">
        <f>IF(HOUR(G362)&lt;8,"夜班",IF(HOUR(G362)&lt;16,"白班",IF(HOUR(G362)&lt;24,"中班",0)))</f>
        <v>中班</v>
      </c>
      <c r="E362" s="30" t="str">
        <f>IF(F362=1,"甲",IF(F362=2,"乙",IF(F362=3,"丙",IF(F362=4,"丁",""))))</f>
        <v>甲</v>
      </c>
      <c r="F362" s="30">
        <f>SUMPRODUCT((考核汇总!$A$4:$A$1185=质量日常跟踪表!B362)*(考核汇总!$B$4:$B$1185=质量日常跟踪表!D362),考核汇总!$C$4:$C$1185)</f>
        <v>1</v>
      </c>
      <c r="G362" s="33">
        <f>G361+C361</f>
        <v>43358.916666665798</v>
      </c>
      <c r="H362" s="34" t="str">
        <f>IF($M362=H$2,MAX(H$4:H361)+1,"")</f>
        <v/>
      </c>
      <c r="I362" s="34" t="str">
        <f>IF($M362=I$2,MAX(I$4:I361)+1,"")</f>
        <v/>
      </c>
      <c r="J362" s="34" t="str">
        <f>IF($M362=J$2,MAX(J$4:J361)+1,"")</f>
        <v/>
      </c>
      <c r="K362" s="34" t="str">
        <f>IF($M362=K$2,MAX(K$4:K361)+1,"")</f>
        <v/>
      </c>
      <c r="L362" s="35"/>
      <c r="M362" s="35"/>
      <c r="N362" s="42"/>
      <c r="O362" s="42"/>
      <c r="P362" s="42"/>
      <c r="Q362" s="42"/>
      <c r="R362" s="42"/>
      <c r="S362" s="42"/>
      <c r="T362" s="42"/>
      <c r="U362" s="37" t="str">
        <f>IF(N362="","",(N362*5+O362*4+P362*2.5+Q362*1.5+R362*0.75+S362*0.325+T362*0.25)/100)</f>
        <v/>
      </c>
      <c r="V362" s="36"/>
      <c r="W362" s="38"/>
    </row>
    <row customFormat="1" r="363" s="44">
      <c r="A363" s="45">
        <v>360</v>
      </c>
      <c r="B363" s="46">
        <f>IF(D363=D362,B362,IF(D363="夜班",B362+1,B362))</f>
        <v>43358</v>
      </c>
      <c r="C363" s="47">
        <f>C362</f>
        <v>0.041666666666666699</v>
      </c>
      <c r="D363" s="32" t="str">
        <f>IF(HOUR(G363)&lt;8,"夜班",IF(HOUR(G363)&lt;16,"白班",IF(HOUR(G363)&lt;24,"中班",0)))</f>
        <v>中班</v>
      </c>
      <c r="E363" s="32" t="str">
        <f>IF(F363=1,"甲",IF(F363=2,"乙",IF(F363=3,"丙",IF(F363=4,"丁",""))))</f>
        <v>甲</v>
      </c>
      <c r="F363" s="32">
        <f>SUMPRODUCT((考核汇总!$A$4:$A$1185=质量日常跟踪表!B363)*(考核汇总!$B$4:$B$1185=质量日常跟踪表!D363),考核汇总!$C$4:$C$1185)</f>
        <v>1</v>
      </c>
      <c r="G363" s="48">
        <f>G362+C362</f>
        <v>43358.958333332499</v>
      </c>
      <c r="H363" s="49" t="str">
        <f>IF($M363=H$2,MAX(H$4:H362)+1,"")</f>
        <v/>
      </c>
      <c r="I363" s="49" t="str">
        <f>IF($M363=I$2,MAX(I$4:I362)+1,"")</f>
        <v/>
      </c>
      <c r="J363" s="49" t="str">
        <f>IF($M363=J$2,MAX(J$4:J362)+1,"")</f>
        <v/>
      </c>
      <c r="K363" s="49" t="str">
        <f>IF($M363=K$2,MAX(K$4:K362)+1,"")</f>
        <v/>
      </c>
      <c r="L363" s="50" t="s">
        <v>46</v>
      </c>
      <c r="M363" s="50"/>
      <c r="N363" s="51"/>
      <c r="O363" s="51"/>
      <c r="P363" s="51"/>
      <c r="Q363" s="51"/>
      <c r="R363" s="51"/>
      <c r="S363" s="51"/>
      <c r="T363" s="51"/>
      <c r="U363" s="52" t="str">
        <f>IF(N363="","",(N363*5+O363*4+P363*2.5+Q363*1.5+R363*0.75+S363*0.325+T363*0.25)/100)</f>
        <v/>
      </c>
      <c r="V363" s="53"/>
      <c r="W363" s="54" t="s">
        <v>47</v>
      </c>
    </row>
    <row r="364">
      <c r="A364" s="29">
        <v>361</v>
      </c>
      <c r="B364" s="39">
        <f>IF(D364=D363,B363,IF(D364="夜班",B363+1,B363))</f>
        <v>43359</v>
      </c>
      <c r="C364" s="40">
        <f>C363</f>
        <v>0.041666666666666699</v>
      </c>
      <c r="D364" s="32" t="str">
        <f>IF(HOUR(G364)&lt;8,"夜班",IF(HOUR(G364)&lt;16,"白班",IF(HOUR(G364)&lt;24,"中班",0)))</f>
        <v>夜班</v>
      </c>
      <c r="E364" s="30" t="str">
        <f>IF(F364=1,"甲",IF(F364=2,"乙",IF(F364=3,"丙",IF(F364=4,"丁",""))))</f>
        <v>乙</v>
      </c>
      <c r="F364" s="30">
        <f>SUMPRODUCT((考核汇总!$A$4:$A$1185=质量日常跟踪表!B364)*(考核汇总!$B$4:$B$1185=质量日常跟踪表!D364),考核汇总!$C$4:$C$1185)</f>
        <v>2</v>
      </c>
      <c r="G364" s="33">
        <f>G363+C363</f>
        <v>43358.999999999098</v>
      </c>
      <c r="H364" s="34">
        <f>IF($M364=H$2,MAX(H$4:H363)+1,"")</f>
        <v>26</v>
      </c>
      <c r="I364" s="34" t="str">
        <f>IF($M364=I$2,MAX(I$4:I363)+1,"")</f>
        <v/>
      </c>
      <c r="J364" s="34" t="str">
        <f>IF($M364=J$2,MAX(J$4:J363)+1,"")</f>
        <v/>
      </c>
      <c r="K364" s="34" t="str">
        <f>IF($M364=K$2,MAX(K$4:K363)+1,"")</f>
        <v/>
      </c>
      <c r="L364" s="35">
        <v>0.35416666666666702</v>
      </c>
      <c r="M364" s="35" t="s">
        <v>8</v>
      </c>
      <c r="N364" s="42">
        <v>7.29</v>
      </c>
      <c r="O364" s="42">
        <v>17.210000000000001</v>
      </c>
      <c r="P364" s="42">
        <v>2.4300000000000002</v>
      </c>
      <c r="Q364" s="42">
        <v>18.899999999999999</v>
      </c>
      <c r="R364" s="42">
        <v>13.94</v>
      </c>
      <c r="S364" s="42">
        <v>22.379999999999999</v>
      </c>
      <c r="T364" s="42">
        <v>17.850000000000001</v>
      </c>
      <c r="U364" s="37">
        <f>IF(N364="","",(N364*5+O364*4+P364*2.5+Q364*1.5+R364*0.75+S364*0.325+T364*0.25)/100)</f>
        <v>1.6190599999999999</v>
      </c>
      <c r="V364" s="36">
        <v>5.2999999999999998</v>
      </c>
      <c r="W364" s="38"/>
    </row>
    <row r="365">
      <c r="A365" s="29">
        <v>362</v>
      </c>
      <c r="B365" s="39">
        <f>IF(D365=D364,B364,IF(D365="夜班",B364+1,B364))</f>
        <v>43359</v>
      </c>
      <c r="C365" s="40">
        <f>C364</f>
        <v>0.041666666666666699</v>
      </c>
      <c r="D365" s="32" t="str">
        <f>IF(HOUR(G365)&lt;8,"夜班",IF(HOUR(G365)&lt;16,"白班",IF(HOUR(G365)&lt;24,"中班",0)))</f>
        <v>夜班</v>
      </c>
      <c r="E365" s="30" t="str">
        <f>IF(F365=1,"甲",IF(F365=2,"乙",IF(F365=3,"丙",IF(F365=4,"丁",""))))</f>
        <v>乙</v>
      </c>
      <c r="F365" s="30">
        <f>SUMPRODUCT((考核汇总!$A$4:$A$1185=质量日常跟踪表!B365)*(考核汇总!$B$4:$B$1185=质量日常跟踪表!D365),考核汇总!$C$4:$C$1185)</f>
        <v>2</v>
      </c>
      <c r="G365" s="33">
        <f>G364+C364</f>
        <v>43359.041666665798</v>
      </c>
      <c r="H365" s="34" t="str">
        <f>IF($M365=H$2,MAX(H$4:H364)+1,"")</f>
        <v/>
      </c>
      <c r="I365" s="34">
        <f>IF($M365=I$2,MAX(I$4:I364)+1,"")</f>
        <v>26</v>
      </c>
      <c r="J365" s="34" t="str">
        <f>IF($M365=J$2,MAX(J$4:J364)+1,"")</f>
        <v/>
      </c>
      <c r="K365" s="34" t="str">
        <f>IF($M365=K$2,MAX(K$4:K364)+1,"")</f>
        <v/>
      </c>
      <c r="L365" s="35">
        <v>0.35416666666666702</v>
      </c>
      <c r="M365" s="35" t="s">
        <v>9</v>
      </c>
      <c r="N365" s="42">
        <v>8.3599999999999994</v>
      </c>
      <c r="O365" s="42">
        <v>16.300000000000001</v>
      </c>
      <c r="P365" s="42">
        <v>2.1200000000000001</v>
      </c>
      <c r="Q365" s="42">
        <v>19.789999999999999</v>
      </c>
      <c r="R365" s="42">
        <v>13.539999999999999</v>
      </c>
      <c r="S365" s="42">
        <v>22.109999999999999</v>
      </c>
      <c r="T365" s="42">
        <v>17.780000000000001</v>
      </c>
      <c r="U365" s="37">
        <f>IF(N365="","",(N365*5+O365*4+P365*2.5+Q365*1.5+R365*0.75+S365*0.325+T365*0.25)/100)</f>
        <v>1.6377075000000001</v>
      </c>
      <c r="V365" s="36">
        <v>5.5</v>
      </c>
      <c r="W365" s="38" t="s">
        <v>48</v>
      </c>
    </row>
    <row r="366">
      <c r="A366" s="29">
        <v>363</v>
      </c>
      <c r="B366" s="39">
        <f>IF(D366=D365,B365,IF(D366="夜班",B365+1,B365))</f>
        <v>43359</v>
      </c>
      <c r="C366" s="40">
        <f>C365</f>
        <v>0.041666666666666699</v>
      </c>
      <c r="D366" s="32" t="str">
        <f>IF(HOUR(G366)&lt;8,"夜班",IF(HOUR(G366)&lt;16,"白班",IF(HOUR(G366)&lt;24,"中班",0)))</f>
        <v>夜班</v>
      </c>
      <c r="E366" s="30" t="str">
        <f>IF(F366=1,"甲",IF(F366=2,"乙",IF(F366=3,"丙",IF(F366=4,"丁",""))))</f>
        <v>乙</v>
      </c>
      <c r="F366" s="30">
        <f>SUMPRODUCT((考核汇总!$A$4:$A$1185=质量日常跟踪表!B366)*(考核汇总!$B$4:$B$1185=质量日常跟踪表!D366),考核汇总!$C$4:$C$1185)</f>
        <v>2</v>
      </c>
      <c r="G366" s="33">
        <f>G365+C365</f>
        <v>43359.083333332499</v>
      </c>
      <c r="H366" s="34" t="str">
        <f>IF($M366=H$2,MAX(H$4:H365)+1,"")</f>
        <v/>
      </c>
      <c r="I366" s="34" t="str">
        <f>IF($M366=I$2,MAX(I$4:I365)+1,"")</f>
        <v/>
      </c>
      <c r="J366" s="34" t="str">
        <f>IF($M366=J$2,MAX(J$4:J365)+1,"")</f>
        <v/>
      </c>
      <c r="K366" s="34" t="str">
        <f>IF($M366=K$2,MAX(K$4:K365)+1,"")</f>
        <v/>
      </c>
      <c r="L366" s="35"/>
      <c r="M366" s="35"/>
      <c r="N366" s="42"/>
      <c r="O366" s="42"/>
      <c r="P366" s="42"/>
      <c r="Q366" s="42"/>
      <c r="R366" s="42"/>
      <c r="S366" s="42"/>
      <c r="T366" s="42"/>
      <c r="U366" s="37" t="str">
        <f>IF(N366="","",(N366*5+O366*4+P366*2.5+Q366*1.5+R366*0.75+S366*0.325+T366*0.25)/100)</f>
        <v/>
      </c>
      <c r="V366" s="36"/>
      <c r="W366" s="38"/>
    </row>
    <row r="367">
      <c r="A367" s="29">
        <v>364</v>
      </c>
      <c r="B367" s="39">
        <f>IF(D367=D366,B366,IF(D367="夜班",B366+1,B366))</f>
        <v>43359</v>
      </c>
      <c r="C367" s="40">
        <f>C366</f>
        <v>0.041666666666666699</v>
      </c>
      <c r="D367" s="32" t="str">
        <f>IF(HOUR(G367)&lt;8,"夜班",IF(HOUR(G367)&lt;16,"白班",IF(HOUR(G367)&lt;24,"中班",0)))</f>
        <v>夜班</v>
      </c>
      <c r="E367" s="30" t="str">
        <f>IF(F367=1,"甲",IF(F367=2,"乙",IF(F367=3,"丙",IF(F367=4,"丁",""))))</f>
        <v>乙</v>
      </c>
      <c r="F367" s="30">
        <f>SUMPRODUCT((考核汇总!$A$4:$A$1185=质量日常跟踪表!B367)*(考核汇总!$B$4:$B$1185=质量日常跟踪表!D367),考核汇总!$C$4:$C$1185)</f>
        <v>2</v>
      </c>
      <c r="G367" s="33">
        <f>G366+C366</f>
        <v>43359.124999999098</v>
      </c>
      <c r="H367" s="34" t="str">
        <f>IF($M367=H$2,MAX(H$4:H366)+1,"")</f>
        <v/>
      </c>
      <c r="I367" s="34" t="str">
        <f>IF($M367=I$2,MAX(I$4:I366)+1,"")</f>
        <v/>
      </c>
      <c r="J367" s="34" t="str">
        <f>IF($M367=J$2,MAX(J$4:J366)+1,"")</f>
        <v/>
      </c>
      <c r="K367" s="34" t="str">
        <f>IF($M367=K$2,MAX(K$4:K366)+1,"")</f>
        <v/>
      </c>
      <c r="L367" s="35"/>
      <c r="M367" s="35"/>
      <c r="N367" s="42"/>
      <c r="O367" s="42"/>
      <c r="P367" s="42"/>
      <c r="Q367" s="42"/>
      <c r="R367" s="42"/>
      <c r="S367" s="42"/>
      <c r="T367" s="42"/>
      <c r="U367" s="37" t="str">
        <f>IF(N367="","",(N367*5+O367*4+P367*2.5+Q367*1.5+R367*0.75+S367*0.325+T367*0.25)/100)</f>
        <v/>
      </c>
      <c r="V367" s="36"/>
      <c r="W367" s="38"/>
    </row>
    <row r="368">
      <c r="A368" s="29">
        <v>365</v>
      </c>
      <c r="B368" s="39">
        <f>IF(D368=D367,B367,IF(D368="夜班",B367+1,B367))</f>
        <v>43359</v>
      </c>
      <c r="C368" s="40">
        <f>C367</f>
        <v>0.041666666666666699</v>
      </c>
      <c r="D368" s="32" t="str">
        <f>IF(HOUR(G368)&lt;8,"夜班",IF(HOUR(G368)&lt;16,"白班",IF(HOUR(G368)&lt;24,"中班",0)))</f>
        <v>夜班</v>
      </c>
      <c r="E368" s="30" t="str">
        <f>IF(F368=1,"甲",IF(F368=2,"乙",IF(F368=3,"丙",IF(F368=4,"丁",""))))</f>
        <v>乙</v>
      </c>
      <c r="F368" s="30">
        <f>SUMPRODUCT((考核汇总!$A$4:$A$1185=质量日常跟踪表!B368)*(考核汇总!$B$4:$B$1185=质量日常跟踪表!D368),考核汇总!$C$4:$C$1185)</f>
        <v>2</v>
      </c>
      <c r="G368" s="33">
        <f>G367+C367</f>
        <v>43359.166666665798</v>
      </c>
      <c r="H368" s="34" t="str">
        <f>IF($M368=H$2,MAX(H$4:H367)+1,"")</f>
        <v/>
      </c>
      <c r="I368" s="34" t="str">
        <f>IF($M368=I$2,MAX(I$4:I367)+1,"")</f>
        <v/>
      </c>
      <c r="J368" s="34" t="str">
        <f>IF($M368=J$2,MAX(J$4:J367)+1,"")</f>
        <v/>
      </c>
      <c r="K368" s="34" t="str">
        <f>IF($M368=K$2,MAX(K$4:K367)+1,"")</f>
        <v/>
      </c>
      <c r="L368" s="35"/>
      <c r="M368" s="35"/>
      <c r="N368" s="42"/>
      <c r="O368" s="42"/>
      <c r="P368" s="42"/>
      <c r="Q368" s="42"/>
      <c r="R368" s="42"/>
      <c r="S368" s="42"/>
      <c r="T368" s="42"/>
      <c r="U368" s="37" t="str">
        <f>IF(N368="","",(N368*5+O368*4+P368*2.5+Q368*1.5+R368*0.75+S368*0.325+T368*0.25)/100)</f>
        <v/>
      </c>
      <c r="V368" s="36"/>
      <c r="W368" s="38"/>
    </row>
    <row r="369">
      <c r="A369" s="29">
        <v>366</v>
      </c>
      <c r="B369" s="39">
        <f>IF(D369=D368,B368,IF(D369="夜班",B368+1,B368))</f>
        <v>43359</v>
      </c>
      <c r="C369" s="40">
        <f>C368</f>
        <v>0.041666666666666699</v>
      </c>
      <c r="D369" s="32" t="str">
        <f>IF(HOUR(G369)&lt;8,"夜班",IF(HOUR(G369)&lt;16,"白班",IF(HOUR(G369)&lt;24,"中班",0)))</f>
        <v>夜班</v>
      </c>
      <c r="E369" s="30" t="str">
        <f>IF(F369=1,"甲",IF(F369=2,"乙",IF(F369=3,"丙",IF(F369=4,"丁",""))))</f>
        <v>乙</v>
      </c>
      <c r="F369" s="30">
        <f>SUMPRODUCT((考核汇总!$A$4:$A$1185=质量日常跟踪表!B369)*(考核汇总!$B$4:$B$1185=质量日常跟踪表!D369),考核汇总!$C$4:$C$1185)</f>
        <v>2</v>
      </c>
      <c r="G369" s="33">
        <f>G368+C368</f>
        <v>43359.208333332397</v>
      </c>
      <c r="H369" s="34" t="str">
        <f>IF($M369=H$2,MAX(H$4:H368)+1,"")</f>
        <v/>
      </c>
      <c r="I369" s="34" t="str">
        <f>IF($M369=I$2,MAX(I$4:I368)+1,"")</f>
        <v/>
      </c>
      <c r="J369" s="34" t="str">
        <f>IF($M369=J$2,MAX(J$4:J368)+1,"")</f>
        <v/>
      </c>
      <c r="K369" s="34" t="str">
        <f>IF($M369=K$2,MAX(K$4:K368)+1,"")</f>
        <v/>
      </c>
      <c r="L369" s="35"/>
      <c r="M369" s="35"/>
      <c r="N369" s="42"/>
      <c r="O369" s="42"/>
      <c r="P369" s="42"/>
      <c r="Q369" s="42"/>
      <c r="R369" s="42"/>
      <c r="S369" s="42"/>
      <c r="T369" s="42"/>
      <c r="U369" s="37" t="str">
        <f>IF(N369="","",(N369*5+O369*4+P369*2.5+Q369*1.5+R369*0.75+S369*0.325+T369*0.25)/100)</f>
        <v/>
      </c>
      <c r="V369" s="36"/>
      <c r="W369" s="38"/>
    </row>
    <row r="370">
      <c r="A370" s="29">
        <v>367</v>
      </c>
      <c r="B370" s="39">
        <f>IF(D370=D369,B369,IF(D370="夜班",B369+1,B369))</f>
        <v>43359</v>
      </c>
      <c r="C370" s="40">
        <f>C369</f>
        <v>0.041666666666666699</v>
      </c>
      <c r="D370" s="32" t="str">
        <f>IF(HOUR(G370)&lt;8,"夜班",IF(HOUR(G370)&lt;16,"白班",IF(HOUR(G370)&lt;24,"中班",0)))</f>
        <v>夜班</v>
      </c>
      <c r="E370" s="30" t="str">
        <f>IF(F370=1,"甲",IF(F370=2,"乙",IF(F370=3,"丙",IF(F370=4,"丁",""))))</f>
        <v>乙</v>
      </c>
      <c r="F370" s="30">
        <f>SUMPRODUCT((考核汇总!$A$4:$A$1185=质量日常跟踪表!B370)*(考核汇总!$B$4:$B$1185=质量日常跟踪表!D370),考核汇总!$C$4:$C$1185)</f>
        <v>2</v>
      </c>
      <c r="G370" s="33">
        <f>G369+C369</f>
        <v>43359.249999999098</v>
      </c>
      <c r="H370" s="34" t="str">
        <f>IF($M370=H$2,MAX(H$4:H369)+1,"")</f>
        <v/>
      </c>
      <c r="I370" s="34" t="str">
        <f>IF($M370=I$2,MAX(I$4:I369)+1,"")</f>
        <v/>
      </c>
      <c r="J370" s="34" t="str">
        <f>IF($M370=J$2,MAX(J$4:J369)+1,"")</f>
        <v/>
      </c>
      <c r="K370" s="34" t="str">
        <f>IF($M370=K$2,MAX(K$4:K369)+1,"")</f>
        <v/>
      </c>
      <c r="L370" s="35"/>
      <c r="M370" s="35"/>
      <c r="N370" s="42"/>
      <c r="O370" s="42"/>
      <c r="P370" s="42"/>
      <c r="Q370" s="42"/>
      <c r="R370" s="42"/>
      <c r="S370" s="42"/>
      <c r="T370" s="42"/>
      <c r="U370" s="37" t="str">
        <f>IF(N370="","",(N370*5+O370*4+P370*2.5+Q370*1.5+R370*0.75+S370*0.325+T370*0.25)/100)</f>
        <v/>
      </c>
      <c r="V370" s="36"/>
      <c r="W370" s="38"/>
    </row>
    <row r="371">
      <c r="A371" s="29">
        <v>368</v>
      </c>
      <c r="B371" s="39">
        <f>IF(D371=D370,B370,IF(D371="夜班",B370+1,B370))</f>
        <v>43359</v>
      </c>
      <c r="C371" s="40">
        <f>C370</f>
        <v>0.041666666666666699</v>
      </c>
      <c r="D371" s="32" t="str">
        <f>IF(HOUR(G371)&lt;8,"夜班",IF(HOUR(G371)&lt;16,"白班",IF(HOUR(G371)&lt;24,"中班",0)))</f>
        <v>夜班</v>
      </c>
      <c r="E371" s="30" t="str">
        <f>IF(F371=1,"甲",IF(F371=2,"乙",IF(F371=3,"丙",IF(F371=4,"丁",""))))</f>
        <v>乙</v>
      </c>
      <c r="F371" s="30">
        <f>SUMPRODUCT((考核汇总!$A$4:$A$1185=质量日常跟踪表!B371)*(考核汇总!$B$4:$B$1185=质量日常跟踪表!D371),考核汇总!$C$4:$C$1185)</f>
        <v>2</v>
      </c>
      <c r="G371" s="33">
        <f>G370+C370</f>
        <v>43359.291666665798</v>
      </c>
      <c r="H371" s="34" t="str">
        <f>IF($M371=H$2,MAX(H$4:H370)+1,"")</f>
        <v/>
      </c>
      <c r="I371" s="34" t="str">
        <f>IF($M371=I$2,MAX(I$4:I370)+1,"")</f>
        <v/>
      </c>
      <c r="J371" s="34" t="str">
        <f>IF($M371=J$2,MAX(J$4:J370)+1,"")</f>
        <v/>
      </c>
      <c r="K371" s="34" t="str">
        <f>IF($M371=K$2,MAX(K$4:K370)+1,"")</f>
        <v/>
      </c>
      <c r="L371" s="35"/>
      <c r="M371" s="35"/>
      <c r="N371" s="42"/>
      <c r="O371" s="42"/>
      <c r="P371" s="42"/>
      <c r="Q371" s="42"/>
      <c r="R371" s="42"/>
      <c r="S371" s="42"/>
      <c r="T371" s="42"/>
      <c r="U371" s="37" t="str">
        <f>IF(N371="","",(N371*5+O371*4+P371*2.5+Q371*1.5+R371*0.75+S371*0.325+T371*0.25)/100)</f>
        <v/>
      </c>
      <c r="V371" s="36"/>
      <c r="W371" s="38"/>
    </row>
    <row r="372">
      <c r="A372" s="29">
        <v>369</v>
      </c>
      <c r="B372" s="39">
        <f>IF(D372=D371,B371,IF(D372="夜班",B371+1,B371))</f>
        <v>43359</v>
      </c>
      <c r="C372" s="40">
        <f>C371</f>
        <v>0.041666666666666699</v>
      </c>
      <c r="D372" s="32" t="str">
        <f>IF(HOUR(G372)&lt;8,"夜班",IF(HOUR(G372)&lt;16,"白班",IF(HOUR(G372)&lt;24,"中班",0)))</f>
        <v>白班</v>
      </c>
      <c r="E372" s="30" t="str">
        <f>IF(F372=1,"甲",IF(F372=2,"乙",IF(F372=3,"丙",IF(F372=4,"丁",""))))</f>
        <v>丙</v>
      </c>
      <c r="F372" s="30">
        <f>SUMPRODUCT((考核汇总!$A$4:$A$1185=质量日常跟踪表!B372)*(考核汇总!$B$4:$B$1185=质量日常跟踪表!D372),考核汇总!$C$4:$C$1185)</f>
        <v>3</v>
      </c>
      <c r="G372" s="33">
        <f>G371+C371</f>
        <v>43359.333333332397</v>
      </c>
      <c r="H372" s="34" t="str">
        <f>IF($M372=H$2,MAX(H$4:H371)+1,"")</f>
        <v/>
      </c>
      <c r="I372" s="34" t="str">
        <f>IF($M372=I$2,MAX(I$4:I371)+1,"")</f>
        <v/>
      </c>
      <c r="J372" s="34" t="str">
        <f>IF($M372=J$2,MAX(J$4:J371)+1,"")</f>
        <v/>
      </c>
      <c r="K372" s="34" t="str">
        <f>IF($M372=K$2,MAX(K$4:K371)+1,"")</f>
        <v/>
      </c>
      <c r="L372" s="35"/>
      <c r="M372" s="35"/>
      <c r="N372" s="42"/>
      <c r="O372" s="42"/>
      <c r="P372" s="42"/>
      <c r="Q372" s="42"/>
      <c r="R372" s="42"/>
      <c r="S372" s="42"/>
      <c r="T372" s="42"/>
      <c r="U372" s="37" t="str">
        <f>IF(N372="","",(N372*5+O372*4+P372*2.5+Q372*1.5+R372*0.75+S372*0.325+T372*0.25)/100)</f>
        <v/>
      </c>
      <c r="V372" s="36"/>
      <c r="W372" s="38"/>
    </row>
    <row r="373">
      <c r="A373" s="29">
        <v>370</v>
      </c>
      <c r="B373" s="39">
        <f>IF(D373=D372,B372,IF(D373="夜班",B372+1,B372))</f>
        <v>43359</v>
      </c>
      <c r="C373" s="40">
        <f>C372</f>
        <v>0.041666666666666699</v>
      </c>
      <c r="D373" s="32" t="str">
        <f>IF(HOUR(G373)&lt;8,"夜班",IF(HOUR(G373)&lt;16,"白班",IF(HOUR(G373)&lt;24,"中班",0)))</f>
        <v>白班</v>
      </c>
      <c r="E373" s="30" t="str">
        <f>IF(F373=1,"甲",IF(F373=2,"乙",IF(F373=3,"丙",IF(F373=4,"丁",""))))</f>
        <v>丙</v>
      </c>
      <c r="F373" s="30">
        <f>SUMPRODUCT((考核汇总!$A$4:$A$1185=质量日常跟踪表!B373)*(考核汇总!$B$4:$B$1185=质量日常跟踪表!D373),考核汇总!$C$4:$C$1185)</f>
        <v>3</v>
      </c>
      <c r="G373" s="33">
        <f>G372+C372</f>
        <v>43359.374999999098</v>
      </c>
      <c r="H373" s="34" t="str">
        <f>IF($M373=H$2,MAX(H$4:H372)+1,"")</f>
        <v/>
      </c>
      <c r="I373" s="34" t="str">
        <f>IF($M373=I$2,MAX(I$4:I372)+1,"")</f>
        <v/>
      </c>
      <c r="J373" s="34" t="str">
        <f>IF($M373=J$2,MAX(J$4:J372)+1,"")</f>
        <v/>
      </c>
      <c r="K373" s="34" t="str">
        <f>IF($M373=K$2,MAX(K$4:K372)+1,"")</f>
        <v/>
      </c>
      <c r="L373" s="35"/>
      <c r="M373" s="35"/>
      <c r="N373" s="42"/>
      <c r="O373" s="42"/>
      <c r="P373" s="42"/>
      <c r="Q373" s="42"/>
      <c r="R373" s="42"/>
      <c r="S373" s="42"/>
      <c r="T373" s="42"/>
      <c r="U373" s="37" t="str">
        <f>IF(N373="","",(N373*5+O373*4+P373*2.5+Q373*1.5+R373*0.75+S373*0.325+T373*0.25)/100)</f>
        <v/>
      </c>
      <c r="V373" s="36"/>
      <c r="W373" s="38"/>
    </row>
    <row r="374">
      <c r="A374" s="29">
        <v>371</v>
      </c>
      <c r="B374" s="39">
        <f>IF(D374=D373,B373,IF(D374="夜班",B373+1,B373))</f>
        <v>43359</v>
      </c>
      <c r="C374" s="40">
        <f>C373</f>
        <v>0.041666666666666699</v>
      </c>
      <c r="D374" s="32" t="str">
        <f>IF(HOUR(G374)&lt;8,"夜班",IF(HOUR(G374)&lt;16,"白班",IF(HOUR(G374)&lt;24,"中班",0)))</f>
        <v>白班</v>
      </c>
      <c r="E374" s="30" t="str">
        <f>IF(F374=1,"甲",IF(F374=2,"乙",IF(F374=3,"丙",IF(F374=4,"丁",""))))</f>
        <v>丙</v>
      </c>
      <c r="F374" s="30">
        <f>SUMPRODUCT((考核汇总!$A$4:$A$1185=质量日常跟踪表!B374)*(考核汇总!$B$4:$B$1185=质量日常跟踪表!D374),考核汇总!$C$4:$C$1185)</f>
        <v>3</v>
      </c>
      <c r="G374" s="33">
        <f>G373+C373</f>
        <v>43359.416666665798</v>
      </c>
      <c r="H374" s="34" t="str">
        <f>IF($M374=H$2,MAX(H$4:H373)+1,"")</f>
        <v/>
      </c>
      <c r="I374" s="34" t="str">
        <f>IF($M374=I$2,MAX(I$4:I373)+1,"")</f>
        <v/>
      </c>
      <c r="J374" s="34" t="str">
        <f>IF($M374=J$2,MAX(J$4:J373)+1,"")</f>
        <v/>
      </c>
      <c r="K374" s="34" t="str">
        <f>IF($M374=K$2,MAX(K$4:K373)+1,"")</f>
        <v/>
      </c>
      <c r="L374" s="35"/>
      <c r="M374" s="35"/>
      <c r="N374" s="42"/>
      <c r="O374" s="42"/>
      <c r="P374" s="42"/>
      <c r="Q374" s="42"/>
      <c r="R374" s="42"/>
      <c r="S374" s="42"/>
      <c r="T374" s="42"/>
      <c r="U374" s="37" t="str">
        <f>IF(N374="","",(N374*5+O374*4+P374*2.5+Q374*1.5+R374*0.75+S374*0.325+T374*0.25)/100)</f>
        <v/>
      </c>
      <c r="V374" s="36"/>
      <c r="W374" s="38"/>
    </row>
    <row r="375">
      <c r="A375" s="29">
        <v>372</v>
      </c>
      <c r="B375" s="39">
        <f>IF(D375=D374,B374,IF(D375="夜班",B374+1,B374))</f>
        <v>43359</v>
      </c>
      <c r="C375" s="40">
        <f>C374</f>
        <v>0.041666666666666699</v>
      </c>
      <c r="D375" s="32" t="str">
        <f>IF(HOUR(G375)&lt;8,"夜班",IF(HOUR(G375)&lt;16,"白班",IF(HOUR(G375)&lt;24,"中班",0)))</f>
        <v>白班</v>
      </c>
      <c r="E375" s="30" t="str">
        <f>IF(F375=1,"甲",IF(F375=2,"乙",IF(F375=3,"丙",IF(F375=4,"丁",""))))</f>
        <v>丙</v>
      </c>
      <c r="F375" s="30">
        <f>SUMPRODUCT((考核汇总!$A$4:$A$1185=质量日常跟踪表!B375)*(考核汇总!$B$4:$B$1185=质量日常跟踪表!D375),考核汇总!$C$4:$C$1185)</f>
        <v>3</v>
      </c>
      <c r="G375" s="33">
        <f>G374+C374</f>
        <v>43359.458333332397</v>
      </c>
      <c r="H375" s="34" t="str">
        <f>IF($M375=H$2,MAX(H$4:H374)+1,"")</f>
        <v/>
      </c>
      <c r="I375" s="34" t="str">
        <f>IF($M375=I$2,MAX(I$4:I374)+1,"")</f>
        <v/>
      </c>
      <c r="J375" s="34" t="str">
        <f>IF($M375=J$2,MAX(J$4:J374)+1,"")</f>
        <v/>
      </c>
      <c r="K375" s="34" t="str">
        <f>IF($M375=K$2,MAX(K$4:K374)+1,"")</f>
        <v/>
      </c>
      <c r="L375" s="35"/>
      <c r="M375" s="35"/>
      <c r="N375" s="42"/>
      <c r="O375" s="42"/>
      <c r="P375" s="42"/>
      <c r="Q375" s="42"/>
      <c r="R375" s="42"/>
      <c r="S375" s="42"/>
      <c r="T375" s="42"/>
      <c r="U375" s="37" t="str">
        <f>IF(N375="","",(N375*5+O375*4+P375*2.5+Q375*1.5+R375*0.75+S375*0.325+T375*0.25)/100)</f>
        <v/>
      </c>
      <c r="V375" s="36"/>
      <c r="W375" s="38"/>
    </row>
    <row r="376">
      <c r="A376" s="29">
        <v>373</v>
      </c>
      <c r="B376" s="39">
        <f>IF(D376=D375,B375,IF(D376="夜班",B375+1,B375))</f>
        <v>43359</v>
      </c>
      <c r="C376" s="40">
        <f>C375</f>
        <v>0.041666666666666699</v>
      </c>
      <c r="D376" s="32" t="str">
        <f>IF(HOUR(G376)&lt;8,"夜班",IF(HOUR(G376)&lt;16,"白班",IF(HOUR(G376)&lt;24,"中班",0)))</f>
        <v>白班</v>
      </c>
      <c r="E376" s="30" t="str">
        <f>IF(F376=1,"甲",IF(F376=2,"乙",IF(F376=3,"丙",IF(F376=4,"丁",""))))</f>
        <v>丙</v>
      </c>
      <c r="F376" s="30">
        <f>SUMPRODUCT((考核汇总!$A$4:$A$1185=质量日常跟踪表!B376)*(考核汇总!$B$4:$B$1185=质量日常跟踪表!D376),考核汇总!$C$4:$C$1185)</f>
        <v>3</v>
      </c>
      <c r="G376" s="33">
        <f>G375+C375</f>
        <v>43359.499999999098</v>
      </c>
      <c r="H376" s="34" t="str">
        <f>IF($M376=H$2,MAX(H$4:H375)+1,"")</f>
        <v/>
      </c>
      <c r="I376" s="34" t="str">
        <f>IF($M376=I$2,MAX(I$4:I375)+1,"")</f>
        <v/>
      </c>
      <c r="J376" s="34" t="str">
        <f>IF($M376=J$2,MAX(J$4:J375)+1,"")</f>
        <v/>
      </c>
      <c r="K376" s="34" t="str">
        <f>IF($M376=K$2,MAX(K$4:K375)+1,"")</f>
        <v/>
      </c>
      <c r="L376" s="35"/>
      <c r="M376" s="35"/>
      <c r="N376" s="42"/>
      <c r="O376" s="42"/>
      <c r="P376" s="42"/>
      <c r="Q376" s="42"/>
      <c r="R376" s="42"/>
      <c r="S376" s="42"/>
      <c r="T376" s="42"/>
      <c r="U376" s="37" t="str">
        <f>IF(N376="","",(N376*5+O376*4+P376*2.5+Q376*1.5+R376*0.75+S376*0.325+T376*0.25)/100)</f>
        <v/>
      </c>
      <c r="V376" s="36"/>
      <c r="W376" s="38"/>
    </row>
    <row r="377">
      <c r="A377" s="29">
        <v>374</v>
      </c>
      <c r="B377" s="39">
        <f>IF(D377=D376,B376,IF(D377="夜班",B376+1,B376))</f>
        <v>43359</v>
      </c>
      <c r="C377" s="40">
        <f>C376</f>
        <v>0.041666666666666699</v>
      </c>
      <c r="D377" s="32" t="str">
        <f>IF(HOUR(G377)&lt;8,"夜班",IF(HOUR(G377)&lt;16,"白班",IF(HOUR(G377)&lt;24,"中班",0)))</f>
        <v>白班</v>
      </c>
      <c r="E377" s="30" t="str">
        <f>IF(F377=1,"甲",IF(F377=2,"乙",IF(F377=3,"丙",IF(F377=4,"丁",""))))</f>
        <v>丙</v>
      </c>
      <c r="F377" s="30">
        <f>SUMPRODUCT((考核汇总!$A$4:$A$1185=质量日常跟踪表!B377)*(考核汇总!$B$4:$B$1185=质量日常跟踪表!D377),考核汇总!$C$4:$C$1185)</f>
        <v>3</v>
      </c>
      <c r="G377" s="33">
        <f>G376+C376</f>
        <v>43359.541666665798</v>
      </c>
      <c r="H377" s="34" t="str">
        <f>IF($M377=H$2,MAX(H$4:H376)+1,"")</f>
        <v/>
      </c>
      <c r="I377" s="34" t="str">
        <f>IF($M377=I$2,MAX(I$4:I376)+1,"")</f>
        <v/>
      </c>
      <c r="J377" s="34" t="str">
        <f>IF($M377=J$2,MAX(J$4:J376)+1,"")</f>
        <v/>
      </c>
      <c r="K377" s="34" t="str">
        <f>IF($M377=K$2,MAX(K$4:K376)+1,"")</f>
        <v/>
      </c>
      <c r="L377" s="35"/>
      <c r="M377" s="35"/>
      <c r="N377" s="42"/>
      <c r="O377" s="42"/>
      <c r="P377" s="42"/>
      <c r="Q377" s="42"/>
      <c r="R377" s="42"/>
      <c r="S377" s="42"/>
      <c r="T377" s="42"/>
      <c r="U377" s="37" t="str">
        <f>IF(N377="","",(N377*5+O377*4+P377*2.5+Q377*1.5+R377*0.75+S377*0.325+T377*0.25)/100)</f>
        <v/>
      </c>
      <c r="V377" s="36"/>
      <c r="W377" s="38"/>
    </row>
    <row r="378">
      <c r="A378" s="29">
        <v>375</v>
      </c>
      <c r="B378" s="39">
        <f>IF(D378=D377,B377,IF(D378="夜班",B377+1,B377))</f>
        <v>43359</v>
      </c>
      <c r="C378" s="40">
        <f>C377</f>
        <v>0.041666666666666699</v>
      </c>
      <c r="D378" s="32" t="str">
        <f>IF(HOUR(G378)&lt;8,"夜班",IF(HOUR(G378)&lt;16,"白班",IF(HOUR(G378)&lt;24,"中班",0)))</f>
        <v>白班</v>
      </c>
      <c r="E378" s="30" t="str">
        <f>IF(F378=1,"甲",IF(F378=2,"乙",IF(F378=3,"丙",IF(F378=4,"丁",""))))</f>
        <v>丙</v>
      </c>
      <c r="F378" s="30">
        <f>SUMPRODUCT((考核汇总!$A$4:$A$1185=质量日常跟踪表!B378)*(考核汇总!$B$4:$B$1185=质量日常跟踪表!D378),考核汇总!$C$4:$C$1185)</f>
        <v>3</v>
      </c>
      <c r="G378" s="33">
        <f>G377+C377</f>
        <v>43359.583333332397</v>
      </c>
      <c r="H378" s="34" t="str">
        <f>IF($M378=H$2,MAX(H$4:H377)+1,"")</f>
        <v/>
      </c>
      <c r="I378" s="34" t="str">
        <f>IF($M378=I$2,MAX(I$4:I377)+1,"")</f>
        <v/>
      </c>
      <c r="J378" s="34" t="str">
        <f>IF($M378=J$2,MAX(J$4:J377)+1,"")</f>
        <v/>
      </c>
      <c r="K378" s="34" t="str">
        <f>IF($M378=K$2,MAX(K$4:K377)+1,"")</f>
        <v/>
      </c>
      <c r="L378" s="35"/>
      <c r="M378" s="35"/>
      <c r="N378" s="42"/>
      <c r="O378" s="42"/>
      <c r="P378" s="42"/>
      <c r="Q378" s="42"/>
      <c r="R378" s="42"/>
      <c r="S378" s="42"/>
      <c r="T378" s="42"/>
      <c r="U378" s="37" t="str">
        <f>IF(N378="","",(N378*5+O378*4+P378*2.5+Q378*1.5+R378*0.75+S378*0.325+T378*0.25)/100)</f>
        <v/>
      </c>
      <c r="V378" s="36"/>
      <c r="W378" s="38"/>
    </row>
    <row r="379">
      <c r="A379" s="29">
        <v>376</v>
      </c>
      <c r="B379" s="39">
        <f>IF(D379=D378,B378,IF(D379="夜班",B378+1,B378))</f>
        <v>43359</v>
      </c>
      <c r="C379" s="40">
        <f>C378</f>
        <v>0.041666666666666699</v>
      </c>
      <c r="D379" s="32" t="str">
        <f>IF(HOUR(G379)&lt;8,"夜班",IF(HOUR(G379)&lt;16,"白班",IF(HOUR(G379)&lt;24,"中班",0)))</f>
        <v>白班</v>
      </c>
      <c r="E379" s="30" t="str">
        <f>IF(F379=1,"甲",IF(F379=2,"乙",IF(F379=3,"丙",IF(F379=4,"丁",""))))</f>
        <v>丙</v>
      </c>
      <c r="F379" s="30">
        <f>SUMPRODUCT((考核汇总!$A$4:$A$1185=质量日常跟踪表!B379)*(考核汇总!$B$4:$B$1185=质量日常跟踪表!D379),考核汇总!$C$4:$C$1185)</f>
        <v>3</v>
      </c>
      <c r="G379" s="33">
        <f>G378+C378</f>
        <v>43359.624999999098</v>
      </c>
      <c r="H379" s="34" t="str">
        <f>IF($M379=H$2,MAX(H$4:H378)+1,"")</f>
        <v/>
      </c>
      <c r="I379" s="34" t="str">
        <f>IF($M379=I$2,MAX(I$4:I378)+1,"")</f>
        <v/>
      </c>
      <c r="J379" s="34" t="str">
        <f>IF($M379=J$2,MAX(J$4:J378)+1,"")</f>
        <v/>
      </c>
      <c r="K379" s="34" t="str">
        <f>IF($M379=K$2,MAX(K$4:K378)+1,"")</f>
        <v/>
      </c>
      <c r="L379" s="35"/>
      <c r="M379" s="35"/>
      <c r="N379" s="42"/>
      <c r="O379" s="42"/>
      <c r="P379" s="42"/>
      <c r="Q379" s="42"/>
      <c r="R379" s="42"/>
      <c r="S379" s="42"/>
      <c r="T379" s="42"/>
      <c r="U379" s="37" t="str">
        <f>IF(N379="","",(N379*5+O379*4+P379*2.5+Q379*1.5+R379*0.75+S379*0.325+T379*0.25)/100)</f>
        <v/>
      </c>
      <c r="V379" s="36"/>
      <c r="W379" s="38"/>
    </row>
    <row r="380">
      <c r="A380" s="29">
        <v>377</v>
      </c>
      <c r="B380" s="39">
        <f>IF(D380=D379,B379,IF(D380="夜班",B379+1,B379))</f>
        <v>43359</v>
      </c>
      <c r="C380" s="40">
        <f>C379</f>
        <v>0.041666666666666699</v>
      </c>
      <c r="D380" s="32" t="str">
        <f>IF(HOUR(G380)&lt;8,"夜班",IF(HOUR(G380)&lt;16,"白班",IF(HOUR(G380)&lt;24,"中班",0)))</f>
        <v>中班</v>
      </c>
      <c r="E380" s="30" t="str">
        <f>IF(F380=1,"甲",IF(F380=2,"乙",IF(F380=3,"丙",IF(F380=4,"丁",""))))</f>
        <v>丁</v>
      </c>
      <c r="F380" s="30">
        <f>SUMPRODUCT((考核汇总!$A$4:$A$1185=质量日常跟踪表!B380)*(考核汇总!$B$4:$B$1185=质量日常跟踪表!D380),考核汇总!$C$4:$C$1185)</f>
        <v>4</v>
      </c>
      <c r="G380" s="33">
        <f>G379+C379</f>
        <v>43359.666666665798</v>
      </c>
      <c r="H380" s="34" t="str">
        <f>IF($M380=H$2,MAX(H$4:H379)+1,"")</f>
        <v/>
      </c>
      <c r="I380" s="34" t="str">
        <f>IF($M380=I$2,MAX(I$4:I379)+1,"")</f>
        <v/>
      </c>
      <c r="J380" s="34" t="str">
        <f>IF($M380=J$2,MAX(J$4:J379)+1,"")</f>
        <v/>
      </c>
      <c r="K380" s="34" t="str">
        <f>IF($M380=K$2,MAX(K$4:K379)+1,"")</f>
        <v/>
      </c>
      <c r="L380" s="35"/>
      <c r="M380" s="35"/>
      <c r="N380" s="42"/>
      <c r="O380" s="42"/>
      <c r="P380" s="42"/>
      <c r="Q380" s="42"/>
      <c r="R380" s="42"/>
      <c r="S380" s="42"/>
      <c r="T380" s="42"/>
      <c r="U380" s="37" t="str">
        <f>IF(N380="","",(N380*5+O380*4+P380*2.5+Q380*1.5+R380*0.75+S380*0.325+T380*0.25)/100)</f>
        <v/>
      </c>
      <c r="V380" s="36"/>
      <c r="W380" s="38"/>
    </row>
    <row r="381">
      <c r="A381" s="29">
        <v>378</v>
      </c>
      <c r="B381" s="39">
        <f>IF(D381=D380,B380,IF(D381="夜班",B380+1,B380))</f>
        <v>43359</v>
      </c>
      <c r="C381" s="40">
        <f>C380</f>
        <v>0.041666666666666699</v>
      </c>
      <c r="D381" s="32" t="str">
        <f>IF(HOUR(G381)&lt;8,"夜班",IF(HOUR(G381)&lt;16,"白班",IF(HOUR(G381)&lt;24,"中班",0)))</f>
        <v>中班</v>
      </c>
      <c r="E381" s="30" t="str">
        <f>IF(F381=1,"甲",IF(F381=2,"乙",IF(F381=3,"丙",IF(F381=4,"丁",""))))</f>
        <v>丁</v>
      </c>
      <c r="F381" s="30">
        <f>SUMPRODUCT((考核汇总!$A$4:$A$1185=质量日常跟踪表!B381)*(考核汇总!$B$4:$B$1185=质量日常跟踪表!D381),考核汇总!$C$4:$C$1185)</f>
        <v>4</v>
      </c>
      <c r="G381" s="33">
        <f>G380+C380</f>
        <v>43359.708333332397</v>
      </c>
      <c r="H381" s="34" t="str">
        <f>IF($M381=H$2,MAX(H$4:H380)+1,"")</f>
        <v/>
      </c>
      <c r="I381" s="34" t="str">
        <f>IF($M381=I$2,MAX(I$4:I380)+1,"")</f>
        <v/>
      </c>
      <c r="J381" s="34" t="str">
        <f>IF($M381=J$2,MAX(J$4:J380)+1,"")</f>
        <v/>
      </c>
      <c r="K381" s="34" t="str">
        <f>IF($M381=K$2,MAX(K$4:K380)+1,"")</f>
        <v/>
      </c>
      <c r="L381" s="35"/>
      <c r="M381" s="35"/>
      <c r="N381" s="42"/>
      <c r="O381" s="42"/>
      <c r="P381" s="42"/>
      <c r="Q381" s="42"/>
      <c r="R381" s="42"/>
      <c r="S381" s="42"/>
      <c r="T381" s="42"/>
      <c r="U381" s="37" t="str">
        <f>IF(N381="","",(N381*5+O381*4+P381*2.5+Q381*1.5+R381*0.75+S381*0.325+T381*0.25)/100)</f>
        <v/>
      </c>
      <c r="V381" s="36"/>
      <c r="W381" s="38"/>
    </row>
    <row r="382">
      <c r="A382" s="29">
        <v>379</v>
      </c>
      <c r="B382" s="39">
        <f>IF(D382=D381,B381,IF(D382="夜班",B381+1,B381))</f>
        <v>43359</v>
      </c>
      <c r="C382" s="40">
        <f>C381</f>
        <v>0.041666666666666699</v>
      </c>
      <c r="D382" s="32" t="str">
        <f>IF(HOUR(G382)&lt;8,"夜班",IF(HOUR(G382)&lt;16,"白班",IF(HOUR(G382)&lt;24,"中班",0)))</f>
        <v>中班</v>
      </c>
      <c r="E382" s="30" t="str">
        <f>IF(F382=1,"甲",IF(F382=2,"乙",IF(F382=3,"丙",IF(F382=4,"丁",""))))</f>
        <v>丁</v>
      </c>
      <c r="F382" s="30">
        <f>SUMPRODUCT((考核汇总!$A$4:$A$1185=质量日常跟踪表!B382)*(考核汇总!$B$4:$B$1185=质量日常跟踪表!D382),考核汇总!$C$4:$C$1185)</f>
        <v>4</v>
      </c>
      <c r="G382" s="33">
        <f>G381+C381</f>
        <v>43359.749999999098</v>
      </c>
      <c r="H382" s="34" t="str">
        <f>IF($M382=H$2,MAX(H$4:H381)+1,"")</f>
        <v/>
      </c>
      <c r="I382" s="34" t="str">
        <f>IF($M382=I$2,MAX(I$4:I381)+1,"")</f>
        <v/>
      </c>
      <c r="J382" s="34" t="str">
        <f>IF($M382=J$2,MAX(J$4:J381)+1,"")</f>
        <v/>
      </c>
      <c r="K382" s="34" t="str">
        <f>IF($M382=K$2,MAX(K$4:K381)+1,"")</f>
        <v/>
      </c>
      <c r="L382" s="35"/>
      <c r="M382" s="35"/>
      <c r="N382" s="42"/>
      <c r="O382" s="42"/>
      <c r="P382" s="42"/>
      <c r="Q382" s="42"/>
      <c r="R382" s="42"/>
      <c r="S382" s="42"/>
      <c r="T382" s="42"/>
      <c r="U382" s="37" t="str">
        <f>IF(N382="","",(N382*5+O382*4+P382*2.5+Q382*1.5+R382*0.75+S382*0.325+T382*0.25)/100)</f>
        <v/>
      </c>
      <c r="V382" s="36"/>
      <c r="W382" s="38"/>
    </row>
    <row r="383">
      <c r="A383" s="29">
        <v>380</v>
      </c>
      <c r="B383" s="39">
        <f>IF(D383=D382,B382,IF(D383="夜班",B382+1,B382))</f>
        <v>43359</v>
      </c>
      <c r="C383" s="40">
        <f>C382</f>
        <v>0.041666666666666699</v>
      </c>
      <c r="D383" s="32" t="str">
        <f>IF(HOUR(G383)&lt;8,"夜班",IF(HOUR(G383)&lt;16,"白班",IF(HOUR(G383)&lt;24,"中班",0)))</f>
        <v>中班</v>
      </c>
      <c r="E383" s="30" t="str">
        <f>IF(F383=1,"甲",IF(F383=2,"乙",IF(F383=3,"丙",IF(F383=4,"丁",""))))</f>
        <v>丁</v>
      </c>
      <c r="F383" s="30">
        <f>SUMPRODUCT((考核汇总!$A$4:$A$1185=质量日常跟踪表!B383)*(考核汇总!$B$4:$B$1185=质量日常跟踪表!D383),考核汇总!$C$4:$C$1185)</f>
        <v>4</v>
      </c>
      <c r="G383" s="33">
        <f>G382+C382</f>
        <v>43359.791666665697</v>
      </c>
      <c r="H383" s="34" t="str">
        <f>IF($M383=H$2,MAX(H$4:H382)+1,"")</f>
        <v/>
      </c>
      <c r="I383" s="34" t="str">
        <f>IF($M383=I$2,MAX(I$4:I382)+1,"")</f>
        <v/>
      </c>
      <c r="J383" s="34" t="str">
        <f>IF($M383=J$2,MAX(J$4:J382)+1,"")</f>
        <v/>
      </c>
      <c r="K383" s="34" t="str">
        <f>IF($M383=K$2,MAX(K$4:K382)+1,"")</f>
        <v/>
      </c>
      <c r="L383" s="35"/>
      <c r="M383" s="35"/>
      <c r="N383" s="42"/>
      <c r="O383" s="42"/>
      <c r="P383" s="42"/>
      <c r="Q383" s="42"/>
      <c r="R383" s="42"/>
      <c r="S383" s="42"/>
      <c r="T383" s="42"/>
      <c r="U383" s="37" t="str">
        <f>IF(N383="","",(N383*5+O383*4+P383*2.5+Q383*1.5+R383*0.75+S383*0.325+T383*0.25)/100)</f>
        <v/>
      </c>
      <c r="V383" s="36"/>
      <c r="W383" s="38"/>
    </row>
    <row r="384">
      <c r="A384" s="29">
        <v>381</v>
      </c>
      <c r="B384" s="39">
        <f>IF(D384=D383,B383,IF(D384="夜班",B383+1,B383))</f>
        <v>43359</v>
      </c>
      <c r="C384" s="40">
        <f>C383</f>
        <v>0.041666666666666699</v>
      </c>
      <c r="D384" s="32" t="str">
        <f>IF(HOUR(G384)&lt;8,"夜班",IF(HOUR(G384)&lt;16,"白班",IF(HOUR(G384)&lt;24,"中班",0)))</f>
        <v>中班</v>
      </c>
      <c r="E384" s="30" t="str">
        <f>IF(F384=1,"甲",IF(F384=2,"乙",IF(F384=3,"丙",IF(F384=4,"丁",""))))</f>
        <v>丁</v>
      </c>
      <c r="F384" s="30">
        <f>SUMPRODUCT((考核汇总!$A$4:$A$1185=质量日常跟踪表!B384)*(考核汇总!$B$4:$B$1185=质量日常跟踪表!D384),考核汇总!$C$4:$C$1185)</f>
        <v>4</v>
      </c>
      <c r="G384" s="33">
        <f>G383+C383</f>
        <v>43359.833333332397</v>
      </c>
      <c r="H384" s="34" t="str">
        <f>IF($M384=H$2,MAX(H$4:H383)+1,"")</f>
        <v/>
      </c>
      <c r="I384" s="34" t="str">
        <f>IF($M384=I$2,MAX(I$4:I383)+1,"")</f>
        <v/>
      </c>
      <c r="J384" s="34" t="str">
        <f>IF($M384=J$2,MAX(J$4:J383)+1,"")</f>
        <v/>
      </c>
      <c r="K384" s="34" t="str">
        <f>IF($M384=K$2,MAX(K$4:K383)+1,"")</f>
        <v/>
      </c>
      <c r="L384" s="35"/>
      <c r="M384" s="35"/>
      <c r="N384" s="42"/>
      <c r="O384" s="42"/>
      <c r="P384" s="42"/>
      <c r="Q384" s="42"/>
      <c r="R384" s="42"/>
      <c r="S384" s="42"/>
      <c r="T384" s="42"/>
      <c r="U384" s="37" t="str">
        <f>IF(N384="","",(N384*5+O384*4+P384*2.5+Q384*1.5+R384*0.75+S384*0.325+T384*0.25)/100)</f>
        <v/>
      </c>
      <c r="V384" s="36"/>
      <c r="W384" s="38"/>
    </row>
    <row r="385">
      <c r="A385" s="29">
        <v>382</v>
      </c>
      <c r="B385" s="39">
        <f>IF(D385=D384,B384,IF(D385="夜班",B384+1,B384))</f>
        <v>43359</v>
      </c>
      <c r="C385" s="40">
        <f>C384</f>
        <v>0.041666666666666699</v>
      </c>
      <c r="D385" s="32" t="str">
        <f>IF(HOUR(G385)&lt;8,"夜班",IF(HOUR(G385)&lt;16,"白班",IF(HOUR(G385)&lt;24,"中班",0)))</f>
        <v>中班</v>
      </c>
      <c r="E385" s="30" t="str">
        <f>IF(F385=1,"甲",IF(F385=2,"乙",IF(F385=3,"丙",IF(F385=4,"丁",""))))</f>
        <v>丁</v>
      </c>
      <c r="F385" s="30">
        <f>SUMPRODUCT((考核汇总!$A$4:$A$1185=质量日常跟踪表!B385)*(考核汇总!$B$4:$B$1185=质量日常跟踪表!D385),考核汇总!$C$4:$C$1185)</f>
        <v>4</v>
      </c>
      <c r="G385" s="33">
        <f>G384+C384</f>
        <v>43359.874999999098</v>
      </c>
      <c r="H385" s="34" t="str">
        <f>IF($M385=H$2,MAX(H$4:H384)+1,"")</f>
        <v/>
      </c>
      <c r="I385" s="34" t="str">
        <f>IF($M385=I$2,MAX(I$4:I384)+1,"")</f>
        <v/>
      </c>
      <c r="J385" s="34" t="str">
        <f>IF($M385=J$2,MAX(J$4:J384)+1,"")</f>
        <v/>
      </c>
      <c r="K385" s="34" t="str">
        <f>IF($M385=K$2,MAX(K$4:K384)+1,"")</f>
        <v/>
      </c>
      <c r="L385" s="35"/>
      <c r="M385" s="35"/>
      <c r="N385" s="42"/>
      <c r="O385" s="42"/>
      <c r="P385" s="42"/>
      <c r="Q385" s="42"/>
      <c r="R385" s="42"/>
      <c r="S385" s="42"/>
      <c r="T385" s="42"/>
      <c r="U385" s="37" t="str">
        <f>IF(N385="","",(N385*5+O385*4+P385*2.5+Q385*1.5+R385*0.75+S385*0.325+T385*0.25)/100)</f>
        <v/>
      </c>
      <c r="V385" s="36"/>
      <c r="W385" s="38"/>
    </row>
    <row r="386">
      <c r="A386" s="29">
        <v>383</v>
      </c>
      <c r="B386" s="39">
        <f>IF(D386=D385,B385,IF(D386="夜班",B385+1,B385))</f>
        <v>43359</v>
      </c>
      <c r="C386" s="40">
        <f>C385</f>
        <v>0.041666666666666699</v>
      </c>
      <c r="D386" s="32" t="str">
        <f>IF(HOUR(G386)&lt;8,"夜班",IF(HOUR(G386)&lt;16,"白班",IF(HOUR(G386)&lt;24,"中班",0)))</f>
        <v>中班</v>
      </c>
      <c r="E386" s="30" t="str">
        <f>IF(F386=1,"甲",IF(F386=2,"乙",IF(F386=3,"丙",IF(F386=4,"丁",""))))</f>
        <v>丁</v>
      </c>
      <c r="F386" s="30">
        <f>SUMPRODUCT((考核汇总!$A$4:$A$1185=质量日常跟踪表!B386)*(考核汇总!$B$4:$B$1185=质量日常跟踪表!D386),考核汇总!$C$4:$C$1185)</f>
        <v>4</v>
      </c>
      <c r="G386" s="33">
        <f>G385+C385</f>
        <v>43359.916666665697</v>
      </c>
      <c r="H386" s="34" t="str">
        <f>IF($M386=H$2,MAX(H$4:H385)+1,"")</f>
        <v/>
      </c>
      <c r="I386" s="34" t="str">
        <f>IF($M386=I$2,MAX(I$4:I385)+1,"")</f>
        <v/>
      </c>
      <c r="J386" s="34" t="str">
        <f>IF($M386=J$2,MAX(J$4:J385)+1,"")</f>
        <v/>
      </c>
      <c r="K386" s="34" t="str">
        <f>IF($M386=K$2,MAX(K$4:K385)+1,"")</f>
        <v/>
      </c>
      <c r="L386" s="35"/>
      <c r="M386" s="35"/>
      <c r="N386" s="42"/>
      <c r="O386" s="42"/>
      <c r="P386" s="42"/>
      <c r="Q386" s="42"/>
      <c r="R386" s="42"/>
      <c r="S386" s="42"/>
      <c r="T386" s="42"/>
      <c r="U386" s="37" t="str">
        <f>IF(N386="","",(N386*5+O386*4+P386*2.5+Q386*1.5+R386*0.75+S386*0.325+T386*0.25)/100)</f>
        <v/>
      </c>
      <c r="V386" s="36"/>
      <c r="W386" s="38"/>
    </row>
    <row r="387">
      <c r="A387" s="29">
        <v>384</v>
      </c>
      <c r="B387" s="39">
        <f>IF(D387=D386,B386,IF(D387="夜班",B386+1,B386))</f>
        <v>43359</v>
      </c>
      <c r="C387" s="40">
        <f>C386</f>
        <v>0.041666666666666699</v>
      </c>
      <c r="D387" s="32" t="str">
        <f>IF(HOUR(G387)&lt;8,"夜班",IF(HOUR(G387)&lt;16,"白班",IF(HOUR(G387)&lt;24,"中班",0)))</f>
        <v>中班</v>
      </c>
      <c r="E387" s="30" t="str">
        <f>IF(F387=1,"甲",IF(F387=2,"乙",IF(F387=3,"丙",IF(F387=4,"丁",""))))</f>
        <v>丁</v>
      </c>
      <c r="F387" s="30">
        <f>SUMPRODUCT((考核汇总!$A$4:$A$1185=质量日常跟踪表!B387)*(考核汇总!$B$4:$B$1185=质量日常跟踪表!D387),考核汇总!$C$4:$C$1185)</f>
        <v>4</v>
      </c>
      <c r="G387" s="33">
        <f>G386+C386</f>
        <v>43359.958333332397</v>
      </c>
      <c r="H387" s="34" t="str">
        <f>IF($M387=H$2,MAX(H$4:H386)+1,"")</f>
        <v/>
      </c>
      <c r="I387" s="34" t="str">
        <f>IF($M387=I$2,MAX(I$4:I386)+1,"")</f>
        <v/>
      </c>
      <c r="J387" s="34" t="str">
        <f>IF($M387=J$2,MAX(J$4:J386)+1,"")</f>
        <v/>
      </c>
      <c r="K387" s="34" t="str">
        <f>IF($M387=K$2,MAX(K$4:K386)+1,"")</f>
        <v/>
      </c>
      <c r="L387" s="35"/>
      <c r="M387" s="35"/>
      <c r="N387" s="42"/>
      <c r="O387" s="42"/>
      <c r="P387" s="42"/>
      <c r="Q387" s="42"/>
      <c r="R387" s="42"/>
      <c r="S387" s="42"/>
      <c r="T387" s="42"/>
      <c r="U387" s="37" t="str">
        <f>IF(N387="","",(N387*5+O387*4+P387*2.5+Q387*1.5+R387*0.75+S387*0.325+T387*0.25)/100)</f>
        <v/>
      </c>
      <c r="V387" s="36"/>
      <c r="W387" s="38"/>
    </row>
    <row r="388">
      <c r="A388" s="29">
        <v>385</v>
      </c>
      <c r="B388" s="39">
        <f>IF(D388=D387,B387,IF(D388="夜班",B387+1,B387))</f>
        <v>43360</v>
      </c>
      <c r="C388" s="40">
        <f>C387</f>
        <v>0.041666666666666699</v>
      </c>
      <c r="D388" s="32" t="str">
        <f>IF(HOUR(G388)&lt;8,"夜班",IF(HOUR(G388)&lt;16,"白班",IF(HOUR(G388)&lt;24,"中班",0)))</f>
        <v>夜班</v>
      </c>
      <c r="E388" s="30" t="str">
        <f>IF(F388=1,"甲",IF(F388=2,"乙",IF(F388=3,"丙",IF(F388=4,"丁",""))))</f>
        <v>乙</v>
      </c>
      <c r="F388" s="30">
        <f>SUMPRODUCT((考核汇总!$A$4:$A$1185=质量日常跟踪表!B388)*(考核汇总!$B$4:$B$1185=质量日常跟踪表!D388),考核汇总!$C$4:$C$1185)</f>
        <v>2</v>
      </c>
      <c r="G388" s="33">
        <f>G387+C387</f>
        <v>43359.999999999098</v>
      </c>
      <c r="H388" s="34" t="str">
        <f>IF($M388=H$2,MAX(H$4:H387)+1,"")</f>
        <v/>
      </c>
      <c r="I388" s="34" t="str">
        <f>IF($M388=I$2,MAX(I$4:I387)+1,"")</f>
        <v/>
      </c>
      <c r="J388" s="34" t="str">
        <f>IF($M388=J$2,MAX(J$4:J387)+1,"")</f>
        <v/>
      </c>
      <c r="K388" s="34" t="str">
        <f>IF($M388=K$2,MAX(K$4:K387)+1,"")</f>
        <v/>
      </c>
      <c r="L388" s="35"/>
      <c r="M388" s="35"/>
      <c r="N388" s="42"/>
      <c r="O388" s="42"/>
      <c r="P388" s="42"/>
      <c r="Q388" s="42"/>
      <c r="R388" s="42"/>
      <c r="S388" s="42"/>
      <c r="T388" s="42"/>
      <c r="U388" s="37" t="str">
        <f>IF(N388="","",(N388*5+O388*4+P388*2.5+Q388*1.5+R388*0.75+S388*0.325+T388*0.25)/100)</f>
        <v/>
      </c>
      <c r="V388" s="36"/>
      <c r="W388" s="38"/>
    </row>
    <row r="389">
      <c r="A389" s="29">
        <v>386</v>
      </c>
      <c r="B389" s="39">
        <f>IF(D389=D388,B388,IF(D389="夜班",B388+1,B388))</f>
        <v>43360</v>
      </c>
      <c r="C389" s="40">
        <f>C388</f>
        <v>0.041666666666666699</v>
      </c>
      <c r="D389" s="32" t="str">
        <f>IF(HOUR(G389)&lt;8,"夜班",IF(HOUR(G389)&lt;16,"白班",IF(HOUR(G389)&lt;24,"中班",0)))</f>
        <v>夜班</v>
      </c>
      <c r="E389" s="30" t="str">
        <f>IF(F389=1,"甲",IF(F389=2,"乙",IF(F389=3,"丙",IF(F389=4,"丁",""))))</f>
        <v>乙</v>
      </c>
      <c r="F389" s="30">
        <f>SUMPRODUCT((考核汇总!$A$4:$A$1185=质量日常跟踪表!B389)*(考核汇总!$B$4:$B$1185=质量日常跟踪表!D389),考核汇总!$C$4:$C$1185)</f>
        <v>2</v>
      </c>
      <c r="G389" s="33">
        <f>G388+C388</f>
        <v>43360.041666665697</v>
      </c>
      <c r="H389" s="34" t="str">
        <f>IF($M389=H$2,MAX(H$4:H388)+1,"")</f>
        <v/>
      </c>
      <c r="I389" s="34" t="str">
        <f>IF($M389=I$2,MAX(I$4:I388)+1,"")</f>
        <v/>
      </c>
      <c r="J389" s="34" t="str">
        <f>IF($M389=J$2,MAX(J$4:J388)+1,"")</f>
        <v/>
      </c>
      <c r="K389" s="34" t="str">
        <f>IF($M389=K$2,MAX(K$4:K388)+1,"")</f>
        <v/>
      </c>
      <c r="L389" s="35"/>
      <c r="M389" s="35"/>
      <c r="N389" s="42"/>
      <c r="O389" s="42"/>
      <c r="P389" s="42"/>
      <c r="Q389" s="42"/>
      <c r="R389" s="42"/>
      <c r="S389" s="42"/>
      <c r="T389" s="42"/>
      <c r="U389" s="37" t="str">
        <f>IF(N389="","",(N389*5+O389*4+P389*2.5+Q389*1.5+R389*0.75+S389*0.325+T389*0.25)/100)</f>
        <v/>
      </c>
      <c r="V389" s="36"/>
      <c r="W389" s="38"/>
    </row>
    <row r="390">
      <c r="A390" s="29">
        <v>387</v>
      </c>
      <c r="B390" s="39">
        <f>IF(D390=D389,B389,IF(D390="夜班",B389+1,B389))</f>
        <v>43360</v>
      </c>
      <c r="C390" s="40">
        <f>C389</f>
        <v>0.041666666666666699</v>
      </c>
      <c r="D390" s="32" t="str">
        <f>IF(HOUR(G390)&lt;8,"夜班",IF(HOUR(G390)&lt;16,"白班",IF(HOUR(G390)&lt;24,"中班",0)))</f>
        <v>夜班</v>
      </c>
      <c r="E390" s="30" t="str">
        <f>IF(F390=1,"甲",IF(F390=2,"乙",IF(F390=3,"丙",IF(F390=4,"丁",""))))</f>
        <v>乙</v>
      </c>
      <c r="F390" s="30">
        <f>SUMPRODUCT((考核汇总!$A$4:$A$1185=质量日常跟踪表!B390)*(考核汇总!$B$4:$B$1185=质量日常跟踪表!D390),考核汇总!$C$4:$C$1185)</f>
        <v>2</v>
      </c>
      <c r="G390" s="33">
        <f>G389+C389</f>
        <v>43360.083333332397</v>
      </c>
      <c r="H390" s="34" t="str">
        <f>IF($M390=H$2,MAX(H$4:H389)+1,"")</f>
        <v/>
      </c>
      <c r="I390" s="34" t="str">
        <f>IF($M390=I$2,MAX(I$4:I389)+1,"")</f>
        <v/>
      </c>
      <c r="J390" s="34" t="str">
        <f>IF($M390=J$2,MAX(J$4:J389)+1,"")</f>
        <v/>
      </c>
      <c r="K390" s="34" t="str">
        <f>IF($M390=K$2,MAX(K$4:K389)+1,"")</f>
        <v/>
      </c>
      <c r="L390" s="35"/>
      <c r="M390" s="35"/>
      <c r="N390" s="42"/>
      <c r="O390" s="42"/>
      <c r="P390" s="42"/>
      <c r="Q390" s="42"/>
      <c r="R390" s="42"/>
      <c r="S390" s="42"/>
      <c r="T390" s="42"/>
      <c r="U390" s="37" t="str">
        <f>IF(N390="","",(N390*5+O390*4+P390*2.5+Q390*1.5+R390*0.75+S390*0.325+T390*0.25)/100)</f>
        <v/>
      </c>
      <c r="V390" s="36"/>
      <c r="W390" s="38"/>
    </row>
    <row r="391">
      <c r="A391" s="29">
        <v>388</v>
      </c>
      <c r="B391" s="39">
        <f>IF(D391=D390,B390,IF(D391="夜班",B390+1,B390))</f>
        <v>43360</v>
      </c>
      <c r="C391" s="40">
        <f>C390</f>
        <v>0.041666666666666699</v>
      </c>
      <c r="D391" s="32" t="str">
        <f>IF(HOUR(G391)&lt;8,"夜班",IF(HOUR(G391)&lt;16,"白班",IF(HOUR(G391)&lt;24,"中班",0)))</f>
        <v>夜班</v>
      </c>
      <c r="E391" s="30" t="str">
        <f>IF(F391=1,"甲",IF(F391=2,"乙",IF(F391=3,"丙",IF(F391=4,"丁",""))))</f>
        <v>乙</v>
      </c>
      <c r="F391" s="30">
        <f>SUMPRODUCT((考核汇总!$A$4:$A$1185=质量日常跟踪表!B391)*(考核汇总!$B$4:$B$1185=质量日常跟踪表!D391),考核汇总!$C$4:$C$1185)</f>
        <v>2</v>
      </c>
      <c r="G391" s="33">
        <f>G390+C390</f>
        <v>43360.124999999098</v>
      </c>
      <c r="H391" s="34" t="str">
        <f>IF($M391=H$2,MAX(H$4:H390)+1,"")</f>
        <v/>
      </c>
      <c r="I391" s="34" t="str">
        <f>IF($M391=I$2,MAX(I$4:I390)+1,"")</f>
        <v/>
      </c>
      <c r="J391" s="34" t="str">
        <f>IF($M391=J$2,MAX(J$4:J390)+1,"")</f>
        <v/>
      </c>
      <c r="K391" s="34" t="str">
        <f>IF($M391=K$2,MAX(K$4:K390)+1,"")</f>
        <v/>
      </c>
      <c r="L391" s="35"/>
      <c r="M391" s="35"/>
      <c r="N391" s="42"/>
      <c r="O391" s="42"/>
      <c r="P391" s="42"/>
      <c r="Q391" s="42"/>
      <c r="R391" s="42"/>
      <c r="S391" s="42"/>
      <c r="T391" s="42"/>
      <c r="U391" s="37" t="str">
        <f>IF(N391="","",(N391*5+O391*4+P391*2.5+Q391*1.5+R391*0.75+S391*0.325+T391*0.25)/100)</f>
        <v/>
      </c>
      <c r="V391" s="36"/>
      <c r="W391" s="38"/>
    </row>
    <row r="392">
      <c r="A392" s="29">
        <v>389</v>
      </c>
      <c r="B392" s="39">
        <f>IF(D392=D391,B391,IF(D392="夜班",B391+1,B391))</f>
        <v>43360</v>
      </c>
      <c r="C392" s="40">
        <f>C391</f>
        <v>0.041666666666666699</v>
      </c>
      <c r="D392" s="32" t="str">
        <f>IF(HOUR(G392)&lt;8,"夜班",IF(HOUR(G392)&lt;16,"白班",IF(HOUR(G392)&lt;24,"中班",0)))</f>
        <v>夜班</v>
      </c>
      <c r="E392" s="30" t="str">
        <f>IF(F392=1,"甲",IF(F392=2,"乙",IF(F392=3,"丙",IF(F392=4,"丁",""))))</f>
        <v>乙</v>
      </c>
      <c r="F392" s="30">
        <f>SUMPRODUCT((考核汇总!$A$4:$A$1185=质量日常跟踪表!B392)*(考核汇总!$B$4:$B$1185=质量日常跟踪表!D392),考核汇总!$C$4:$C$1185)</f>
        <v>2</v>
      </c>
      <c r="G392" s="33">
        <f>G391+C391</f>
        <v>43360.166666665697</v>
      </c>
      <c r="H392" s="34" t="str">
        <f>IF($M392=H$2,MAX(H$4:H391)+1,"")</f>
        <v/>
      </c>
      <c r="I392" s="34" t="str">
        <f>IF($M392=I$2,MAX(I$4:I391)+1,"")</f>
        <v/>
      </c>
      <c r="J392" s="34" t="str">
        <f>IF($M392=J$2,MAX(J$4:J391)+1,"")</f>
        <v/>
      </c>
      <c r="K392" s="34" t="str">
        <f>IF($M392=K$2,MAX(K$4:K391)+1,"")</f>
        <v/>
      </c>
      <c r="L392" s="35"/>
      <c r="M392" s="35"/>
      <c r="N392" s="42"/>
      <c r="O392" s="42"/>
      <c r="P392" s="42"/>
      <c r="Q392" s="42"/>
      <c r="R392" s="42"/>
      <c r="S392" s="42"/>
      <c r="T392" s="42"/>
      <c r="U392" s="37" t="str">
        <f>IF(N392="","",(N392*5+O392*4+P392*2.5+Q392*1.5+R392*0.75+S392*0.325+T392*0.25)/100)</f>
        <v/>
      </c>
      <c r="V392" s="36"/>
      <c r="W392" s="38"/>
    </row>
    <row r="393">
      <c r="A393" s="29">
        <v>390</v>
      </c>
      <c r="B393" s="39">
        <f>IF(D393=D392,B392,IF(D393="夜班",B392+1,B392))</f>
        <v>43360</v>
      </c>
      <c r="C393" s="40">
        <f>C392</f>
        <v>0.041666666666666699</v>
      </c>
      <c r="D393" s="32" t="str">
        <f>IF(HOUR(G393)&lt;8,"夜班",IF(HOUR(G393)&lt;16,"白班",IF(HOUR(G393)&lt;24,"中班",0)))</f>
        <v>夜班</v>
      </c>
      <c r="E393" s="30" t="str">
        <f>IF(F393=1,"甲",IF(F393=2,"乙",IF(F393=3,"丙",IF(F393=4,"丁",""))))</f>
        <v>乙</v>
      </c>
      <c r="F393" s="30">
        <f>SUMPRODUCT((考核汇总!$A$4:$A$1185=质量日常跟踪表!B393)*(考核汇总!$B$4:$B$1185=质量日常跟踪表!D393),考核汇总!$C$4:$C$1185)</f>
        <v>2</v>
      </c>
      <c r="G393" s="33">
        <f>G392+C392</f>
        <v>43360.208333332397</v>
      </c>
      <c r="H393" s="34" t="str">
        <f>IF($M393=H$2,MAX(H$4:H392)+1,"")</f>
        <v/>
      </c>
      <c r="I393" s="34" t="str">
        <f>IF($M393=I$2,MAX(I$4:I392)+1,"")</f>
        <v/>
      </c>
      <c r="J393" s="34" t="str">
        <f>IF($M393=J$2,MAX(J$4:J392)+1,"")</f>
        <v/>
      </c>
      <c r="K393" s="34" t="str">
        <f>IF($M393=K$2,MAX(K$4:K392)+1,"")</f>
        <v/>
      </c>
      <c r="L393" s="35"/>
      <c r="M393" s="35"/>
      <c r="N393" s="42"/>
      <c r="O393" s="42"/>
      <c r="P393" s="42"/>
      <c r="Q393" s="42"/>
      <c r="R393" s="42"/>
      <c r="S393" s="42"/>
      <c r="T393" s="42"/>
      <c r="U393" s="37" t="str">
        <f>IF(N393="","",(N393*5+O393*4+P393*2.5+Q393*1.5+R393*0.75+S393*0.325+T393*0.25)/100)</f>
        <v/>
      </c>
      <c r="V393" s="36"/>
      <c r="W393" s="38"/>
    </row>
    <row r="394">
      <c r="A394" s="29">
        <v>391</v>
      </c>
      <c r="B394" s="39">
        <f>IF(D394=D393,B393,IF(D394="夜班",B393+1,B393))</f>
        <v>43360</v>
      </c>
      <c r="C394" s="40">
        <f>C393</f>
        <v>0.041666666666666699</v>
      </c>
      <c r="D394" s="32" t="str">
        <f>IF(HOUR(G394)&lt;8,"夜班",IF(HOUR(G394)&lt;16,"白班",IF(HOUR(G394)&lt;24,"中班",0)))</f>
        <v>夜班</v>
      </c>
      <c r="E394" s="30" t="str">
        <f>IF(F394=1,"甲",IF(F394=2,"乙",IF(F394=3,"丙",IF(F394=4,"丁",""))))</f>
        <v>乙</v>
      </c>
      <c r="F394" s="30">
        <f>SUMPRODUCT((考核汇总!$A$4:$A$1185=质量日常跟踪表!B394)*(考核汇总!$B$4:$B$1185=质量日常跟踪表!D394),考核汇总!$C$4:$C$1185)</f>
        <v>2</v>
      </c>
      <c r="G394" s="33">
        <f>G393+C393</f>
        <v>43360.249999999098</v>
      </c>
      <c r="H394" s="34" t="str">
        <f>IF($M394=H$2,MAX(H$4:H393)+1,"")</f>
        <v/>
      </c>
      <c r="I394" s="34" t="str">
        <f>IF($M394=I$2,MAX(I$4:I393)+1,"")</f>
        <v/>
      </c>
      <c r="J394" s="34" t="str">
        <f>IF($M394=J$2,MAX(J$4:J393)+1,"")</f>
        <v/>
      </c>
      <c r="K394" s="34" t="str">
        <f>IF($M394=K$2,MAX(K$4:K393)+1,"")</f>
        <v/>
      </c>
      <c r="L394" s="35"/>
      <c r="M394" s="35"/>
      <c r="N394" s="42"/>
      <c r="O394" s="42"/>
      <c r="P394" s="42"/>
      <c r="Q394" s="42"/>
      <c r="R394" s="42"/>
      <c r="S394" s="42"/>
      <c r="T394" s="42"/>
      <c r="U394" s="37" t="str">
        <f>IF(N394="","",(N394*5+O394*4+P394*2.5+Q394*1.5+R394*0.75+S394*0.325+T394*0.25)/100)</f>
        <v/>
      </c>
      <c r="V394" s="36"/>
      <c r="W394" s="38"/>
    </row>
    <row r="395">
      <c r="A395" s="29">
        <v>392</v>
      </c>
      <c r="B395" s="39">
        <f>IF(D395=D394,B394,IF(D395="夜班",B394+1,B394))</f>
        <v>43360</v>
      </c>
      <c r="C395" s="40">
        <f>C394</f>
        <v>0.041666666666666699</v>
      </c>
      <c r="D395" s="32" t="str">
        <f>IF(HOUR(G395)&lt;8,"夜班",IF(HOUR(G395)&lt;16,"白班",IF(HOUR(G395)&lt;24,"中班",0)))</f>
        <v>夜班</v>
      </c>
      <c r="E395" s="30" t="str">
        <f>IF(F395=1,"甲",IF(F395=2,"乙",IF(F395=3,"丙",IF(F395=4,"丁",""))))</f>
        <v>乙</v>
      </c>
      <c r="F395" s="30">
        <f>SUMPRODUCT((考核汇总!$A$4:$A$1185=质量日常跟踪表!B395)*(考核汇总!$B$4:$B$1185=质量日常跟踪表!D395),考核汇总!$C$4:$C$1185)</f>
        <v>2</v>
      </c>
      <c r="G395" s="33">
        <f>G394+C394</f>
        <v>43360.291666665697</v>
      </c>
      <c r="H395" s="34" t="str">
        <f>IF($M395=H$2,MAX(H$4:H394)+1,"")</f>
        <v/>
      </c>
      <c r="I395" s="34" t="str">
        <f>IF($M395=I$2,MAX(I$4:I394)+1,"")</f>
        <v/>
      </c>
      <c r="J395" s="34" t="str">
        <f>IF($M395=J$2,MAX(J$4:J394)+1,"")</f>
        <v/>
      </c>
      <c r="K395" s="34" t="str">
        <f>IF($M395=K$2,MAX(K$4:K394)+1,"")</f>
        <v/>
      </c>
      <c r="L395" s="35"/>
      <c r="M395" s="35"/>
      <c r="N395" s="42"/>
      <c r="O395" s="42"/>
      <c r="P395" s="42"/>
      <c r="Q395" s="42"/>
      <c r="R395" s="42"/>
      <c r="S395" s="42"/>
      <c r="T395" s="42"/>
      <c r="U395" s="37" t="str">
        <f>IF(N395="","",(N395*5+O395*4+P395*2.5+Q395*1.5+R395*0.75+S395*0.325+T395*0.25)/100)</f>
        <v/>
      </c>
      <c r="V395" s="36"/>
      <c r="W395" s="38"/>
    </row>
    <row r="396">
      <c r="A396" s="29">
        <v>393</v>
      </c>
      <c r="B396" s="39">
        <f>IF(D396=D395,B395,IF(D396="夜班",B395+1,B395))</f>
        <v>43360</v>
      </c>
      <c r="C396" s="40">
        <f>C395</f>
        <v>0.041666666666666699</v>
      </c>
      <c r="D396" s="32" t="str">
        <f>IF(HOUR(G396)&lt;8,"夜班",IF(HOUR(G396)&lt;16,"白班",IF(HOUR(G396)&lt;24,"中班",0)))</f>
        <v>白班</v>
      </c>
      <c r="E396" s="30" t="str">
        <f>IF(F396=1,"甲",IF(F396=2,"乙",IF(F396=3,"丙",IF(F396=4,"丁",""))))</f>
        <v>丙</v>
      </c>
      <c r="F396" s="30">
        <f>SUMPRODUCT((考核汇总!$A$4:$A$1185=质量日常跟踪表!B396)*(考核汇总!$B$4:$B$1185=质量日常跟踪表!D396),考核汇总!$C$4:$C$1185)</f>
        <v>3</v>
      </c>
      <c r="G396" s="33">
        <f>G395+C395</f>
        <v>43360.333333332397</v>
      </c>
      <c r="H396" s="34" t="str">
        <f>IF($M396=H$2,MAX(H$4:H395)+1,"")</f>
        <v/>
      </c>
      <c r="I396" s="34" t="str">
        <f>IF($M396=I$2,MAX(I$4:I395)+1,"")</f>
        <v/>
      </c>
      <c r="J396" s="34" t="str">
        <f>IF($M396=J$2,MAX(J$4:J395)+1,"")</f>
        <v/>
      </c>
      <c r="K396" s="34" t="str">
        <f>IF($M396=K$2,MAX(K$4:K395)+1,"")</f>
        <v/>
      </c>
      <c r="L396" s="35"/>
      <c r="M396" s="35"/>
      <c r="N396" s="42"/>
      <c r="O396" s="42"/>
      <c r="P396" s="42"/>
      <c r="Q396" s="42"/>
      <c r="R396" s="42"/>
      <c r="S396" s="42"/>
      <c r="T396" s="42"/>
      <c r="U396" s="37" t="str">
        <f>IF(N396="","",(N396*5+O396*4+P396*2.5+Q396*1.5+R396*0.75+S396*0.325+T396*0.25)/100)</f>
        <v/>
      </c>
      <c r="V396" s="36"/>
      <c r="W396" s="38"/>
    </row>
    <row r="397">
      <c r="A397" s="29">
        <v>394</v>
      </c>
      <c r="B397" s="39">
        <f>IF(D397=D396,B396,IF(D397="夜班",B396+1,B396))</f>
        <v>43360</v>
      </c>
      <c r="C397" s="40">
        <f>C396</f>
        <v>0.041666666666666699</v>
      </c>
      <c r="D397" s="32" t="str">
        <f>IF(HOUR(G397)&lt;8,"夜班",IF(HOUR(G397)&lt;16,"白班",IF(HOUR(G397)&lt;24,"中班",0)))</f>
        <v>白班</v>
      </c>
      <c r="E397" s="30" t="str">
        <f>IF(F397=1,"甲",IF(F397=2,"乙",IF(F397=3,"丙",IF(F397=4,"丁",""))))</f>
        <v>丙</v>
      </c>
      <c r="F397" s="30">
        <f>SUMPRODUCT((考核汇总!$A$4:$A$1185=质量日常跟踪表!B397)*(考核汇总!$B$4:$B$1185=质量日常跟踪表!D397),考核汇总!$C$4:$C$1185)</f>
        <v>3</v>
      </c>
      <c r="G397" s="33">
        <f>G396+C396</f>
        <v>43360.374999999003</v>
      </c>
      <c r="H397" s="34" t="str">
        <f>IF($M397=H$2,MAX(H$4:H396)+1,"")</f>
        <v/>
      </c>
      <c r="I397" s="34" t="str">
        <f>IF($M397=I$2,MAX(I$4:I396)+1,"")</f>
        <v/>
      </c>
      <c r="J397" s="34" t="str">
        <f>IF($M397=J$2,MAX(J$4:J396)+1,"")</f>
        <v/>
      </c>
      <c r="K397" s="34" t="str">
        <f>IF($M397=K$2,MAX(K$4:K396)+1,"")</f>
        <v/>
      </c>
      <c r="L397" s="35"/>
      <c r="M397" s="35"/>
      <c r="N397" s="42"/>
      <c r="O397" s="42"/>
      <c r="P397" s="42"/>
      <c r="Q397" s="42"/>
      <c r="R397" s="42"/>
      <c r="S397" s="42"/>
      <c r="T397" s="42"/>
      <c r="U397" s="37" t="str">
        <f>IF(N397="","",(N397*5+O397*4+P397*2.5+Q397*1.5+R397*0.75+S397*0.325+T397*0.25)/100)</f>
        <v/>
      </c>
      <c r="V397" s="36"/>
      <c r="W397" s="38"/>
    </row>
    <row r="398">
      <c r="A398" s="29">
        <v>395</v>
      </c>
      <c r="B398" s="39">
        <f>IF(D398=D397,B397,IF(D398="夜班",B397+1,B397))</f>
        <v>43360</v>
      </c>
      <c r="C398" s="40">
        <f>C397</f>
        <v>0.041666666666666699</v>
      </c>
      <c r="D398" s="32" t="str">
        <f>IF(HOUR(G398)&lt;8,"夜班",IF(HOUR(G398)&lt;16,"白班",IF(HOUR(G398)&lt;24,"中班",0)))</f>
        <v>白班</v>
      </c>
      <c r="E398" s="30" t="str">
        <f>IF(F398=1,"甲",IF(F398=2,"乙",IF(F398=3,"丙",IF(F398=4,"丁",""))))</f>
        <v>丙</v>
      </c>
      <c r="F398" s="30">
        <f>SUMPRODUCT((考核汇总!$A$4:$A$1185=质量日常跟踪表!B398)*(考核汇总!$B$4:$B$1185=质量日常跟踪表!D398),考核汇总!$C$4:$C$1185)</f>
        <v>3</v>
      </c>
      <c r="G398" s="33">
        <f>G397+C397</f>
        <v>43360.416666665697</v>
      </c>
      <c r="H398" s="34" t="str">
        <f>IF($M398=H$2,MAX(H$4:H397)+1,"")</f>
        <v/>
      </c>
      <c r="I398" s="34" t="str">
        <f>IF($M398=I$2,MAX(I$4:I397)+1,"")</f>
        <v/>
      </c>
      <c r="J398" s="34" t="str">
        <f>IF($M398=J$2,MAX(J$4:J397)+1,"")</f>
        <v/>
      </c>
      <c r="K398" s="34" t="str">
        <f>IF($M398=K$2,MAX(K$4:K397)+1,"")</f>
        <v/>
      </c>
      <c r="L398" s="35"/>
      <c r="M398" s="35"/>
      <c r="N398" s="42"/>
      <c r="O398" s="42"/>
      <c r="P398" s="42"/>
      <c r="Q398" s="42"/>
      <c r="R398" s="42"/>
      <c r="S398" s="42"/>
      <c r="T398" s="42"/>
      <c r="U398" s="37" t="str">
        <f>IF(N398="","",(N398*5+O398*4+P398*2.5+Q398*1.5+R398*0.75+S398*0.325+T398*0.25)/100)</f>
        <v/>
      </c>
      <c r="V398" s="36"/>
      <c r="W398" s="38"/>
    </row>
    <row r="399">
      <c r="A399" s="29">
        <v>396</v>
      </c>
      <c r="B399" s="39">
        <f>IF(D399=D398,B398,IF(D399="夜班",B398+1,B398))</f>
        <v>43360</v>
      </c>
      <c r="C399" s="40">
        <f>C398</f>
        <v>0.041666666666666699</v>
      </c>
      <c r="D399" s="32" t="str">
        <f>IF(HOUR(G399)&lt;8,"夜班",IF(HOUR(G399)&lt;16,"白班",IF(HOUR(G399)&lt;24,"中班",0)))</f>
        <v>白班</v>
      </c>
      <c r="E399" s="30" t="str">
        <f>IF(F399=1,"甲",IF(F399=2,"乙",IF(F399=3,"丙",IF(F399=4,"丁",""))))</f>
        <v>丙</v>
      </c>
      <c r="F399" s="30">
        <f>SUMPRODUCT((考核汇总!$A$4:$A$1185=质量日常跟踪表!B399)*(考核汇总!$B$4:$B$1185=质量日常跟踪表!D399),考核汇总!$C$4:$C$1185)</f>
        <v>3</v>
      </c>
      <c r="G399" s="33">
        <f>G398+C398</f>
        <v>43360.458333332397</v>
      </c>
      <c r="H399" s="34" t="str">
        <f>IF($M399=H$2,MAX(H$4:H398)+1,"")</f>
        <v/>
      </c>
      <c r="I399" s="34" t="str">
        <f>IF($M399=I$2,MAX(I$4:I398)+1,"")</f>
        <v/>
      </c>
      <c r="J399" s="34" t="str">
        <f>IF($M399=J$2,MAX(J$4:J398)+1,"")</f>
        <v/>
      </c>
      <c r="K399" s="34" t="str">
        <f>IF($M399=K$2,MAX(K$4:K398)+1,"")</f>
        <v/>
      </c>
      <c r="L399" s="35"/>
      <c r="M399" s="35"/>
      <c r="N399" s="42"/>
      <c r="O399" s="42"/>
      <c r="P399" s="42"/>
      <c r="Q399" s="42"/>
      <c r="R399" s="42"/>
      <c r="S399" s="42"/>
      <c r="T399" s="42"/>
      <c r="U399" s="37" t="str">
        <f>IF(N399="","",(N399*5+O399*4+P399*2.5+Q399*1.5+R399*0.75+S399*0.325+T399*0.25)/100)</f>
        <v/>
      </c>
      <c r="V399" s="36"/>
      <c r="W399" s="38"/>
    </row>
    <row r="400">
      <c r="A400" s="29">
        <v>397</v>
      </c>
      <c r="B400" s="39">
        <f>IF(D400=D399,B399,IF(D400="夜班",B399+1,B399))</f>
        <v>43360</v>
      </c>
      <c r="C400" s="40">
        <f>C399</f>
        <v>0.041666666666666699</v>
      </c>
      <c r="D400" s="32" t="str">
        <f>IF(HOUR(G400)&lt;8,"夜班",IF(HOUR(G400)&lt;16,"白班",IF(HOUR(G400)&lt;24,"中班",0)))</f>
        <v>白班</v>
      </c>
      <c r="E400" s="30" t="str">
        <f>IF(F400=1,"甲",IF(F400=2,"乙",IF(F400=3,"丙",IF(F400=4,"丁",""))))</f>
        <v>丙</v>
      </c>
      <c r="F400" s="30">
        <f>SUMPRODUCT((考核汇总!$A$4:$A$1185=质量日常跟踪表!B400)*(考核汇总!$B$4:$B$1185=质量日常跟踪表!D400),考核汇总!$C$4:$C$1185)</f>
        <v>3</v>
      </c>
      <c r="G400" s="33">
        <f>G399+C399</f>
        <v>43360.499999999003</v>
      </c>
      <c r="H400" s="34" t="str">
        <f>IF($M400=H$2,MAX(H$4:H399)+1,"")</f>
        <v/>
      </c>
      <c r="I400" s="34" t="str">
        <f>IF($M400=I$2,MAX(I$4:I399)+1,"")</f>
        <v/>
      </c>
      <c r="J400" s="34" t="str">
        <f>IF($M400=J$2,MAX(J$4:J399)+1,"")</f>
        <v/>
      </c>
      <c r="K400" s="34" t="str">
        <f>IF($M400=K$2,MAX(K$4:K399)+1,"")</f>
        <v/>
      </c>
      <c r="L400" s="35"/>
      <c r="M400" s="35"/>
      <c r="N400" s="42"/>
      <c r="O400" s="42"/>
      <c r="P400" s="42"/>
      <c r="Q400" s="42"/>
      <c r="R400" s="42"/>
      <c r="S400" s="42"/>
      <c r="T400" s="42"/>
      <c r="U400" s="37" t="str">
        <f>IF(N400="","",(N400*5+O400*4+P400*2.5+Q400*1.5+R400*0.75+S400*0.325+T400*0.25)/100)</f>
        <v/>
      </c>
      <c r="V400" s="36"/>
      <c r="W400" s="38"/>
    </row>
    <row r="401">
      <c r="A401" s="29">
        <v>398</v>
      </c>
      <c r="B401" s="39">
        <f>IF(D401=D400,B400,IF(D401="夜班",B400+1,B400))</f>
        <v>43360</v>
      </c>
      <c r="C401" s="40">
        <f>C400</f>
        <v>0.041666666666666699</v>
      </c>
      <c r="D401" s="32" t="str">
        <f>IF(HOUR(G401)&lt;8,"夜班",IF(HOUR(G401)&lt;16,"白班",IF(HOUR(G401)&lt;24,"中班",0)))</f>
        <v>白班</v>
      </c>
      <c r="E401" s="30" t="str">
        <f>IF(F401=1,"甲",IF(F401=2,"乙",IF(F401=3,"丙",IF(F401=4,"丁",""))))</f>
        <v>丙</v>
      </c>
      <c r="F401" s="30">
        <f>SUMPRODUCT((考核汇总!$A$4:$A$1185=质量日常跟踪表!B401)*(考核汇总!$B$4:$B$1185=质量日常跟踪表!D401),考核汇总!$C$4:$C$1185)</f>
        <v>3</v>
      </c>
      <c r="G401" s="33">
        <f>G400+C400</f>
        <v>43360.541666665697</v>
      </c>
      <c r="H401" s="34" t="str">
        <f>IF($M401=H$2,MAX(H$4:H400)+1,"")</f>
        <v/>
      </c>
      <c r="I401" s="34" t="str">
        <f>IF($M401=I$2,MAX(I$4:I400)+1,"")</f>
        <v/>
      </c>
      <c r="J401" s="34" t="str">
        <f>IF($M401=J$2,MAX(J$4:J400)+1,"")</f>
        <v/>
      </c>
      <c r="K401" s="34" t="str">
        <f>IF($M401=K$2,MAX(K$4:K400)+1,"")</f>
        <v/>
      </c>
      <c r="L401" s="35"/>
      <c r="M401" s="35"/>
      <c r="N401" s="42"/>
      <c r="O401" s="42"/>
      <c r="P401" s="42"/>
      <c r="Q401" s="42"/>
      <c r="R401" s="42"/>
      <c r="S401" s="42"/>
      <c r="T401" s="42"/>
      <c r="U401" s="37" t="str">
        <f>IF(N401="","",(N401*5+O401*4+P401*2.5+Q401*1.5+R401*0.75+S401*0.325+T401*0.25)/100)</f>
        <v/>
      </c>
      <c r="V401" s="36"/>
      <c r="W401" s="38"/>
    </row>
    <row r="402">
      <c r="A402" s="29">
        <v>399</v>
      </c>
      <c r="B402" s="39">
        <f>IF(D402=D401,B401,IF(D402="夜班",B401+1,B401))</f>
        <v>43360</v>
      </c>
      <c r="C402" s="40">
        <f>C401</f>
        <v>0.041666666666666699</v>
      </c>
      <c r="D402" s="32" t="str">
        <f>IF(HOUR(G402)&lt;8,"夜班",IF(HOUR(G402)&lt;16,"白班",IF(HOUR(G402)&lt;24,"中班",0)))</f>
        <v>白班</v>
      </c>
      <c r="E402" s="30" t="str">
        <f>IF(F402=1,"甲",IF(F402=2,"乙",IF(F402=3,"丙",IF(F402=4,"丁",""))))</f>
        <v>丙</v>
      </c>
      <c r="F402" s="30">
        <f>SUMPRODUCT((考核汇总!$A$4:$A$1185=质量日常跟踪表!B402)*(考核汇总!$B$4:$B$1185=质量日常跟踪表!D402),考核汇总!$C$4:$C$1185)</f>
        <v>3</v>
      </c>
      <c r="G402" s="33">
        <f>G401+C401</f>
        <v>43360.583333332397</v>
      </c>
      <c r="H402" s="34" t="str">
        <f>IF($M402=H$2,MAX(H$4:H401)+1,"")</f>
        <v/>
      </c>
      <c r="I402" s="34" t="str">
        <f>IF($M402=I$2,MAX(I$4:I401)+1,"")</f>
        <v/>
      </c>
      <c r="J402" s="34" t="str">
        <f>IF($M402=J$2,MAX(J$4:J401)+1,"")</f>
        <v/>
      </c>
      <c r="K402" s="34" t="str">
        <f>IF($M402=K$2,MAX(K$4:K401)+1,"")</f>
        <v/>
      </c>
      <c r="L402" s="35"/>
      <c r="M402" s="35"/>
      <c r="N402" s="42"/>
      <c r="O402" s="42"/>
      <c r="P402" s="42"/>
      <c r="Q402" s="42"/>
      <c r="R402" s="42"/>
      <c r="S402" s="42"/>
      <c r="T402" s="42"/>
      <c r="U402" s="37" t="str">
        <f>IF(N402="","",(N402*5+O402*4+P402*2.5+Q402*1.5+R402*0.75+S402*0.325+T402*0.25)/100)</f>
        <v/>
      </c>
      <c r="V402" s="36"/>
      <c r="W402" s="38"/>
    </row>
    <row r="403">
      <c r="A403" s="29">
        <v>400</v>
      </c>
      <c r="B403" s="39">
        <f>IF(D403=D402,B402,IF(D403="夜班",B402+1,B402))</f>
        <v>43360</v>
      </c>
      <c r="C403" s="40">
        <f>C402</f>
        <v>0.041666666666666699</v>
      </c>
      <c r="D403" s="32" t="str">
        <f>IF(HOUR(G403)&lt;8,"夜班",IF(HOUR(G403)&lt;16,"白班",IF(HOUR(G403)&lt;24,"中班",0)))</f>
        <v>白班</v>
      </c>
      <c r="E403" s="30" t="str">
        <f>IF(F403=1,"甲",IF(F403=2,"乙",IF(F403=3,"丙",IF(F403=4,"丁",""))))</f>
        <v>丙</v>
      </c>
      <c r="F403" s="30">
        <f>SUMPRODUCT((考核汇总!$A$4:$A$1185=质量日常跟踪表!B403)*(考核汇总!$B$4:$B$1185=质量日常跟踪表!D403),考核汇总!$C$4:$C$1185)</f>
        <v>3</v>
      </c>
      <c r="G403" s="33">
        <f>G402+C402</f>
        <v>43360.624999999003</v>
      </c>
      <c r="H403" s="34" t="str">
        <f>IF($M403=H$2,MAX(H$4:H402)+1,"")</f>
        <v/>
      </c>
      <c r="I403" s="34" t="str">
        <f>IF($M403=I$2,MAX(I$4:I402)+1,"")</f>
        <v/>
      </c>
      <c r="J403" s="34" t="str">
        <f>IF($M403=J$2,MAX(J$4:J402)+1,"")</f>
        <v/>
      </c>
      <c r="K403" s="34" t="str">
        <f>IF($M403=K$2,MAX(K$4:K402)+1,"")</f>
        <v/>
      </c>
      <c r="L403" s="35"/>
      <c r="M403" s="35"/>
      <c r="N403" s="42"/>
      <c r="O403" s="42"/>
      <c r="P403" s="42"/>
      <c r="Q403" s="42"/>
      <c r="R403" s="42"/>
      <c r="S403" s="42"/>
      <c r="T403" s="42"/>
      <c r="U403" s="37" t="str">
        <f>IF(N403="","",(N403*5+O403*4+P403*2.5+Q403*1.5+R403*0.75+S403*0.325+T403*0.25)/100)</f>
        <v/>
      </c>
      <c r="V403" s="36"/>
      <c r="W403" s="38"/>
    </row>
    <row r="404">
      <c r="A404" s="29">
        <v>401</v>
      </c>
      <c r="B404" s="39">
        <f>IF(D404=D403,B403,IF(D404="夜班",B403+1,B403))</f>
        <v>43360</v>
      </c>
      <c r="C404" s="40">
        <f>C403</f>
        <v>0.041666666666666699</v>
      </c>
      <c r="D404" s="32" t="str">
        <f>IF(HOUR(G404)&lt;8,"夜班",IF(HOUR(G404)&lt;16,"白班",IF(HOUR(G404)&lt;24,"中班",0)))</f>
        <v>中班</v>
      </c>
      <c r="E404" s="30" t="str">
        <f>IF(F404=1,"甲",IF(F404=2,"乙",IF(F404=3,"丙",IF(F404=4,"丁",""))))</f>
        <v>丁</v>
      </c>
      <c r="F404" s="30">
        <f>SUMPRODUCT((考核汇总!$A$4:$A$1185=质量日常跟踪表!B404)*(考核汇总!$B$4:$B$1185=质量日常跟踪表!D404),考核汇总!$C$4:$C$1185)</f>
        <v>4</v>
      </c>
      <c r="G404" s="33">
        <f>G403+C403</f>
        <v>43360.666666665697</v>
      </c>
      <c r="H404" s="34" t="str">
        <f>IF($M404=H$2,MAX(H$4:H403)+1,"")</f>
        <v/>
      </c>
      <c r="I404" s="34" t="str">
        <f>IF($M404=I$2,MAX(I$4:I403)+1,"")</f>
        <v/>
      </c>
      <c r="J404" s="34" t="str">
        <f>IF($M404=J$2,MAX(J$4:J403)+1,"")</f>
        <v/>
      </c>
      <c r="K404" s="34" t="str">
        <f>IF($M404=K$2,MAX(K$4:K403)+1,"")</f>
        <v/>
      </c>
      <c r="L404" s="35"/>
      <c r="M404" s="35"/>
      <c r="N404" s="42"/>
      <c r="O404" s="42"/>
      <c r="P404" s="42"/>
      <c r="Q404" s="42"/>
      <c r="R404" s="42"/>
      <c r="S404" s="42"/>
      <c r="T404" s="42"/>
      <c r="U404" s="37" t="str">
        <f>IF(N404="","",(N404*5+O404*4+P404*2.5+Q404*1.5+R404*0.75+S404*0.325+T404*0.25)/100)</f>
        <v/>
      </c>
      <c r="V404" s="36"/>
      <c r="W404" s="38"/>
    </row>
    <row r="405">
      <c r="A405" s="29">
        <v>402</v>
      </c>
      <c r="B405" s="39">
        <f>IF(D405=D404,B404,IF(D405="夜班",B404+1,B404))</f>
        <v>43360</v>
      </c>
      <c r="C405" s="40">
        <f>C404</f>
        <v>0.041666666666666699</v>
      </c>
      <c r="D405" s="32" t="str">
        <f>IF(HOUR(G405)&lt;8,"夜班",IF(HOUR(G405)&lt;16,"白班",IF(HOUR(G405)&lt;24,"中班",0)))</f>
        <v>中班</v>
      </c>
      <c r="E405" s="30" t="str">
        <f>IF(F405=1,"甲",IF(F405=2,"乙",IF(F405=3,"丙",IF(F405=4,"丁",""))))</f>
        <v>丁</v>
      </c>
      <c r="F405" s="30">
        <f>SUMPRODUCT((考核汇总!$A$4:$A$1185=质量日常跟踪表!B405)*(考核汇总!$B$4:$B$1185=质量日常跟踪表!D405),考核汇总!$C$4:$C$1185)</f>
        <v>4</v>
      </c>
      <c r="G405" s="33">
        <f>G404+C404</f>
        <v>43360.708333332397</v>
      </c>
      <c r="H405" s="34" t="str">
        <f>IF($M405=H$2,MAX(H$4:H404)+1,"")</f>
        <v/>
      </c>
      <c r="I405" s="34" t="str">
        <f>IF($M405=I$2,MAX(I$4:I404)+1,"")</f>
        <v/>
      </c>
      <c r="J405" s="34" t="str">
        <f>IF($M405=J$2,MAX(J$4:J404)+1,"")</f>
        <v/>
      </c>
      <c r="K405" s="34" t="str">
        <f>IF($M405=K$2,MAX(K$4:K404)+1,"")</f>
        <v/>
      </c>
      <c r="L405" s="35"/>
      <c r="M405" s="35"/>
      <c r="N405" s="42"/>
      <c r="O405" s="42"/>
      <c r="P405" s="42"/>
      <c r="Q405" s="42"/>
      <c r="R405" s="42"/>
      <c r="S405" s="42"/>
      <c r="T405" s="42"/>
      <c r="U405" s="37" t="str">
        <f>IF(N405="","",(N405*5+O405*4+P405*2.5+Q405*1.5+R405*0.75+S405*0.325+T405*0.25)/100)</f>
        <v/>
      </c>
      <c r="V405" s="36"/>
      <c r="W405" s="38"/>
    </row>
    <row r="406">
      <c r="A406" s="29">
        <v>403</v>
      </c>
      <c r="B406" s="39">
        <f>IF(D406=D405,B405,IF(D406="夜班",B405+1,B405))</f>
        <v>43360</v>
      </c>
      <c r="C406" s="40">
        <f>C405</f>
        <v>0.041666666666666699</v>
      </c>
      <c r="D406" s="32" t="str">
        <f>IF(HOUR(G406)&lt;8,"夜班",IF(HOUR(G406)&lt;16,"白班",IF(HOUR(G406)&lt;24,"中班",0)))</f>
        <v>中班</v>
      </c>
      <c r="E406" s="30" t="str">
        <f>IF(F406=1,"甲",IF(F406=2,"乙",IF(F406=3,"丙",IF(F406=4,"丁",""))))</f>
        <v>丁</v>
      </c>
      <c r="F406" s="30">
        <f>SUMPRODUCT((考核汇总!$A$4:$A$1185=质量日常跟踪表!B406)*(考核汇总!$B$4:$B$1185=质量日常跟踪表!D406),考核汇总!$C$4:$C$1185)</f>
        <v>4</v>
      </c>
      <c r="G406" s="33">
        <f>G405+C405</f>
        <v>43360.749999999003</v>
      </c>
      <c r="H406" s="34" t="str">
        <f>IF($M406=H$2,MAX(H$4:H405)+1,"")</f>
        <v/>
      </c>
      <c r="I406" s="34" t="str">
        <f>IF($M406=I$2,MAX(I$4:I405)+1,"")</f>
        <v/>
      </c>
      <c r="J406" s="34" t="str">
        <f>IF($M406=J$2,MAX(J$4:J405)+1,"")</f>
        <v/>
      </c>
      <c r="K406" s="34" t="str">
        <f>IF($M406=K$2,MAX(K$4:K405)+1,"")</f>
        <v/>
      </c>
      <c r="L406" s="35"/>
      <c r="M406" s="35"/>
      <c r="N406" s="42"/>
      <c r="O406" s="42"/>
      <c r="P406" s="42"/>
      <c r="Q406" s="42"/>
      <c r="R406" s="42"/>
      <c r="S406" s="42"/>
      <c r="T406" s="42"/>
      <c r="U406" s="37" t="str">
        <f>IF(N406="","",(N406*5+O406*4+P406*2.5+Q406*1.5+R406*0.75+S406*0.325+T406*0.25)/100)</f>
        <v/>
      </c>
      <c r="V406" s="36"/>
      <c r="W406" s="38"/>
    </row>
    <row r="407">
      <c r="A407" s="29">
        <v>404</v>
      </c>
      <c r="B407" s="39">
        <f>IF(D407=D406,B406,IF(D407="夜班",B406+1,B406))</f>
        <v>43360</v>
      </c>
      <c r="C407" s="40">
        <f>C406</f>
        <v>0.041666666666666699</v>
      </c>
      <c r="D407" s="32" t="str">
        <f>IF(HOUR(G407)&lt;8,"夜班",IF(HOUR(G407)&lt;16,"白班",IF(HOUR(G407)&lt;24,"中班",0)))</f>
        <v>中班</v>
      </c>
      <c r="E407" s="30" t="str">
        <f>IF(F407=1,"甲",IF(F407=2,"乙",IF(F407=3,"丙",IF(F407=4,"丁",""))))</f>
        <v>丁</v>
      </c>
      <c r="F407" s="30">
        <f>SUMPRODUCT((考核汇总!$A$4:$A$1185=质量日常跟踪表!B407)*(考核汇总!$B$4:$B$1185=质量日常跟踪表!D407),考核汇总!$C$4:$C$1185)</f>
        <v>4</v>
      </c>
      <c r="G407" s="33">
        <f>G406+C406</f>
        <v>43360.791666665697</v>
      </c>
      <c r="H407" s="34" t="str">
        <f>IF($M407=H$2,MAX(H$4:H406)+1,"")</f>
        <v/>
      </c>
      <c r="I407" s="34" t="str">
        <f>IF($M407=I$2,MAX(I$4:I406)+1,"")</f>
        <v/>
      </c>
      <c r="J407" s="34" t="str">
        <f>IF($M407=J$2,MAX(J$4:J406)+1,"")</f>
        <v/>
      </c>
      <c r="K407" s="34" t="str">
        <f>IF($M407=K$2,MAX(K$4:K406)+1,"")</f>
        <v/>
      </c>
      <c r="L407" s="35"/>
      <c r="M407" s="35"/>
      <c r="N407" s="42"/>
      <c r="O407" s="42"/>
      <c r="P407" s="42"/>
      <c r="Q407" s="42"/>
      <c r="R407" s="42"/>
      <c r="S407" s="42"/>
      <c r="T407" s="42"/>
      <c r="U407" s="37" t="str">
        <f>IF(N407="","",(N407*5+O407*4+P407*2.5+Q407*1.5+R407*0.75+S407*0.325+T407*0.25)/100)</f>
        <v/>
      </c>
      <c r="V407" s="36"/>
      <c r="W407" s="38"/>
    </row>
    <row r="408">
      <c r="A408" s="29">
        <v>405</v>
      </c>
      <c r="B408" s="39">
        <f>IF(D408=D407,B407,IF(D408="夜班",B407+1,B407))</f>
        <v>43360</v>
      </c>
      <c r="C408" s="40">
        <f>C407</f>
        <v>0.041666666666666699</v>
      </c>
      <c r="D408" s="32" t="str">
        <f>IF(HOUR(G408)&lt;8,"夜班",IF(HOUR(G408)&lt;16,"白班",IF(HOUR(G408)&lt;24,"中班",0)))</f>
        <v>中班</v>
      </c>
      <c r="E408" s="30" t="str">
        <f>IF(F408=1,"甲",IF(F408=2,"乙",IF(F408=3,"丙",IF(F408=4,"丁",""))))</f>
        <v>丁</v>
      </c>
      <c r="F408" s="30">
        <f>SUMPRODUCT((考核汇总!$A$4:$A$1185=质量日常跟踪表!B408)*(考核汇总!$B$4:$B$1185=质量日常跟踪表!D408),考核汇总!$C$4:$C$1185)</f>
        <v>4</v>
      </c>
      <c r="G408" s="33">
        <f>G407+C407</f>
        <v>43360.833333332397</v>
      </c>
      <c r="H408" s="34" t="str">
        <f>IF($M408=H$2,MAX(H$4:H407)+1,"")</f>
        <v/>
      </c>
      <c r="I408" s="34" t="str">
        <f>IF($M408=I$2,MAX(I$4:I407)+1,"")</f>
        <v/>
      </c>
      <c r="J408" s="34" t="str">
        <f>IF($M408=J$2,MAX(J$4:J407)+1,"")</f>
        <v/>
      </c>
      <c r="K408" s="34" t="str">
        <f>IF($M408=K$2,MAX(K$4:K407)+1,"")</f>
        <v/>
      </c>
      <c r="L408" s="35"/>
      <c r="M408" s="35"/>
      <c r="N408" s="42"/>
      <c r="O408" s="42"/>
      <c r="P408" s="42"/>
      <c r="Q408" s="42"/>
      <c r="R408" s="42"/>
      <c r="S408" s="42"/>
      <c r="T408" s="42"/>
      <c r="U408" s="37" t="str">
        <f>IF(N408="","",(N408*5+O408*4+P408*2.5+Q408*1.5+R408*0.75+S408*0.325+T408*0.25)/100)</f>
        <v/>
      </c>
      <c r="V408" s="36"/>
      <c r="W408" s="38"/>
    </row>
    <row r="409">
      <c r="A409" s="29">
        <v>406</v>
      </c>
      <c r="B409" s="39">
        <f>IF(D409=D408,B408,IF(D409="夜班",B408+1,B408))</f>
        <v>43360</v>
      </c>
      <c r="C409" s="40">
        <f>C408</f>
        <v>0.041666666666666699</v>
      </c>
      <c r="D409" s="32" t="str">
        <f>IF(HOUR(G409)&lt;8,"夜班",IF(HOUR(G409)&lt;16,"白班",IF(HOUR(G409)&lt;24,"中班",0)))</f>
        <v>中班</v>
      </c>
      <c r="E409" s="30" t="str">
        <f>IF(F409=1,"甲",IF(F409=2,"乙",IF(F409=3,"丙",IF(F409=4,"丁",""))))</f>
        <v>丁</v>
      </c>
      <c r="F409" s="30">
        <f>SUMPRODUCT((考核汇总!$A$4:$A$1185=质量日常跟踪表!B409)*(考核汇总!$B$4:$B$1185=质量日常跟踪表!D409),考核汇总!$C$4:$C$1185)</f>
        <v>4</v>
      </c>
      <c r="G409" s="33">
        <f>G408+C408</f>
        <v>43360.874999999003</v>
      </c>
      <c r="H409" s="34" t="str">
        <f>IF($M409=H$2,MAX(H$4:H408)+1,"")</f>
        <v/>
      </c>
      <c r="I409" s="34" t="str">
        <f>IF($M409=I$2,MAX(I$4:I408)+1,"")</f>
        <v/>
      </c>
      <c r="J409" s="34" t="str">
        <f>IF($M409=J$2,MAX(J$4:J408)+1,"")</f>
        <v/>
      </c>
      <c r="K409" s="34" t="str">
        <f>IF($M409=K$2,MAX(K$4:K408)+1,"")</f>
        <v/>
      </c>
      <c r="L409" s="35"/>
      <c r="M409" s="35"/>
      <c r="N409" s="42"/>
      <c r="O409" s="42"/>
      <c r="P409" s="42"/>
      <c r="Q409" s="42"/>
      <c r="R409" s="42"/>
      <c r="S409" s="42"/>
      <c r="T409" s="42"/>
      <c r="U409" s="37" t="str">
        <f>IF(N409="","",(N409*5+O409*4+P409*2.5+Q409*1.5+R409*0.75+S409*0.325+T409*0.25)/100)</f>
        <v/>
      </c>
      <c r="V409" s="36"/>
      <c r="W409" s="38"/>
    </row>
    <row r="410">
      <c r="A410" s="29">
        <v>407</v>
      </c>
      <c r="B410" s="39">
        <f>IF(D410=D409,B409,IF(D410="夜班",B409+1,B409))</f>
        <v>43360</v>
      </c>
      <c r="C410" s="40">
        <f>C409</f>
        <v>0.041666666666666699</v>
      </c>
      <c r="D410" s="32" t="str">
        <f>IF(HOUR(G410)&lt;8,"夜班",IF(HOUR(G410)&lt;16,"白班",IF(HOUR(G410)&lt;24,"中班",0)))</f>
        <v>中班</v>
      </c>
      <c r="E410" s="30" t="str">
        <f>IF(F410=1,"甲",IF(F410=2,"乙",IF(F410=3,"丙",IF(F410=4,"丁",""))))</f>
        <v>丁</v>
      </c>
      <c r="F410" s="30">
        <f>SUMPRODUCT((考核汇总!$A$4:$A$1185=质量日常跟踪表!B410)*(考核汇总!$B$4:$B$1185=质量日常跟踪表!D410),考核汇总!$C$4:$C$1185)</f>
        <v>4</v>
      </c>
      <c r="G410" s="33">
        <f>G409+C409</f>
        <v>43360.916666665697</v>
      </c>
      <c r="H410" s="34" t="str">
        <f>IF($M410=H$2,MAX(H$4:H409)+1,"")</f>
        <v/>
      </c>
      <c r="I410" s="34" t="str">
        <f>IF($M410=I$2,MAX(I$4:I409)+1,"")</f>
        <v/>
      </c>
      <c r="J410" s="34" t="str">
        <f>IF($M410=J$2,MAX(J$4:J409)+1,"")</f>
        <v/>
      </c>
      <c r="K410" s="34" t="str">
        <f>IF($M410=K$2,MAX(K$4:K409)+1,"")</f>
        <v/>
      </c>
      <c r="L410" s="35"/>
      <c r="M410" s="35"/>
      <c r="N410" s="42"/>
      <c r="O410" s="42"/>
      <c r="P410" s="42"/>
      <c r="Q410" s="42"/>
      <c r="R410" s="42"/>
      <c r="S410" s="42"/>
      <c r="T410" s="42"/>
      <c r="U410" s="37" t="str">
        <f>IF(N410="","",(N410*5+O410*4+P410*2.5+Q410*1.5+R410*0.75+S410*0.325+T410*0.25)/100)</f>
        <v/>
      </c>
      <c r="V410" s="36"/>
      <c r="W410" s="38"/>
    </row>
    <row r="411">
      <c r="A411" s="29">
        <v>408</v>
      </c>
      <c r="B411" s="39">
        <f>IF(D411=D410,B410,IF(D411="夜班",B410+1,B410))</f>
        <v>43360</v>
      </c>
      <c r="C411" s="40">
        <f>C410</f>
        <v>0.041666666666666699</v>
      </c>
      <c r="D411" s="32" t="str">
        <f>IF(HOUR(G411)&lt;8,"夜班",IF(HOUR(G411)&lt;16,"白班",IF(HOUR(G411)&lt;24,"中班",0)))</f>
        <v>中班</v>
      </c>
      <c r="E411" s="30" t="str">
        <f>IF(F411=1,"甲",IF(F411=2,"乙",IF(F411=3,"丙",IF(F411=4,"丁",""))))</f>
        <v>丁</v>
      </c>
      <c r="F411" s="30">
        <f>SUMPRODUCT((考核汇总!$A$4:$A$1185=质量日常跟踪表!B411)*(考核汇总!$B$4:$B$1185=质量日常跟踪表!D411),考核汇总!$C$4:$C$1185)</f>
        <v>4</v>
      </c>
      <c r="G411" s="33">
        <f>G410+C410</f>
        <v>43360.958333332303</v>
      </c>
      <c r="H411" s="34" t="str">
        <f>IF($M411=H$2,MAX(H$4:H410)+1,"")</f>
        <v/>
      </c>
      <c r="I411" s="34" t="str">
        <f>IF($M411=I$2,MAX(I$4:I410)+1,"")</f>
        <v/>
      </c>
      <c r="J411" s="34" t="str">
        <f>IF($M411=J$2,MAX(J$4:J410)+1,"")</f>
        <v/>
      </c>
      <c r="K411" s="34" t="str">
        <f>IF($M411=K$2,MAX(K$4:K410)+1,"")</f>
        <v/>
      </c>
      <c r="L411" s="35"/>
      <c r="M411" s="35"/>
      <c r="N411" s="42"/>
      <c r="O411" s="42"/>
      <c r="P411" s="42"/>
      <c r="Q411" s="42"/>
      <c r="R411" s="42"/>
      <c r="S411" s="42"/>
      <c r="T411" s="42"/>
      <c r="U411" s="37" t="str">
        <f>IF(N411="","",(N411*5+O411*4+P411*2.5+Q411*1.5+R411*0.75+S411*0.325+T411*0.25)/100)</f>
        <v/>
      </c>
      <c r="V411" s="36"/>
      <c r="W411" s="38"/>
    </row>
    <row r="412">
      <c r="A412" s="29">
        <v>409</v>
      </c>
      <c r="B412" s="39">
        <f>IF(D412=D411,B411,IF(D412="夜班",B411+1,B411))</f>
        <v>43361</v>
      </c>
      <c r="C412" s="40">
        <f>C411</f>
        <v>0.041666666666666699</v>
      </c>
      <c r="D412" s="32" t="str">
        <f>IF(HOUR(G412)&lt;8,"夜班",IF(HOUR(G412)&lt;16,"白班",IF(HOUR(G412)&lt;24,"中班",0)))</f>
        <v>夜班</v>
      </c>
      <c r="E412" s="30" t="str">
        <f>IF(F412=1,"甲",IF(F412=2,"乙",IF(F412=3,"丙",IF(F412=4,"丁",""))))</f>
        <v>甲</v>
      </c>
      <c r="F412" s="30">
        <f>SUMPRODUCT((考核汇总!$A$4:$A$1185=质量日常跟踪表!B412)*(考核汇总!$B$4:$B$1185=质量日常跟踪表!D412),考核汇总!$C$4:$C$1185)</f>
        <v>1</v>
      </c>
      <c r="G412" s="33">
        <f>G411+C411</f>
        <v>43360.999999999003</v>
      </c>
      <c r="H412" s="34" t="str">
        <f>IF($M412=H$2,MAX(H$4:H411)+1,"")</f>
        <v/>
      </c>
      <c r="I412" s="34" t="str">
        <f>IF($M412=I$2,MAX(I$4:I411)+1,"")</f>
        <v/>
      </c>
      <c r="J412" s="34" t="str">
        <f>IF($M412=J$2,MAX(J$4:J411)+1,"")</f>
        <v/>
      </c>
      <c r="K412" s="34" t="str">
        <f>IF($M412=K$2,MAX(K$4:K411)+1,"")</f>
        <v/>
      </c>
      <c r="L412" s="35"/>
      <c r="M412" s="35"/>
      <c r="N412" s="42"/>
      <c r="O412" s="42"/>
      <c r="P412" s="42"/>
      <c r="Q412" s="42"/>
      <c r="R412" s="42"/>
      <c r="S412" s="42"/>
      <c r="T412" s="42"/>
      <c r="U412" s="37" t="str">
        <f>IF(N412="","",(N412*5+O412*4+P412*2.5+Q412*1.5+R412*0.75+S412*0.325+T412*0.25)/100)</f>
        <v/>
      </c>
      <c r="V412" s="36"/>
      <c r="W412" s="38"/>
    </row>
    <row r="413">
      <c r="A413" s="29">
        <v>410</v>
      </c>
      <c r="B413" s="39">
        <f>IF(D413=D412,B412,IF(D413="夜班",B412+1,B412))</f>
        <v>43361</v>
      </c>
      <c r="C413" s="40">
        <f>C412</f>
        <v>0.041666666666666699</v>
      </c>
      <c r="D413" s="32" t="str">
        <f>IF(HOUR(G413)&lt;8,"夜班",IF(HOUR(G413)&lt;16,"白班",IF(HOUR(G413)&lt;24,"中班",0)))</f>
        <v>夜班</v>
      </c>
      <c r="E413" s="30" t="str">
        <f>IF(F413=1,"甲",IF(F413=2,"乙",IF(F413=3,"丙",IF(F413=4,"丁",""))))</f>
        <v>甲</v>
      </c>
      <c r="F413" s="30">
        <f>SUMPRODUCT((考核汇总!$A$4:$A$1185=质量日常跟踪表!B413)*(考核汇总!$B$4:$B$1185=质量日常跟踪表!D413),考核汇总!$C$4:$C$1185)</f>
        <v>1</v>
      </c>
      <c r="G413" s="33">
        <f>G412+C412</f>
        <v>43361.041666665697</v>
      </c>
      <c r="H413" s="34" t="str">
        <f>IF($M413=H$2,MAX(H$4:H412)+1,"")</f>
        <v/>
      </c>
      <c r="I413" s="34" t="str">
        <f>IF($M413=I$2,MAX(I$4:I412)+1,"")</f>
        <v/>
      </c>
      <c r="J413" s="34" t="str">
        <f>IF($M413=J$2,MAX(J$4:J412)+1,"")</f>
        <v/>
      </c>
      <c r="K413" s="34" t="str">
        <f>IF($M413=K$2,MAX(K$4:K412)+1,"")</f>
        <v/>
      </c>
      <c r="L413" s="35"/>
      <c r="M413" s="35"/>
      <c r="N413" s="42"/>
      <c r="O413" s="42"/>
      <c r="P413" s="42"/>
      <c r="Q413" s="42"/>
      <c r="R413" s="42"/>
      <c r="S413" s="42"/>
      <c r="T413" s="42"/>
      <c r="U413" s="37" t="str">
        <f>IF(N413="","",(N413*5+O413*4+P413*2.5+Q413*1.5+R413*0.75+S413*0.325+T413*0.25)/100)</f>
        <v/>
      </c>
      <c r="V413" s="36"/>
      <c r="W413" s="38"/>
    </row>
    <row r="414">
      <c r="A414" s="29">
        <v>411</v>
      </c>
      <c r="B414" s="39">
        <f>IF(D414=D413,B413,IF(D414="夜班",B413+1,B413))</f>
        <v>43361</v>
      </c>
      <c r="C414" s="40">
        <f>C413</f>
        <v>0.041666666666666699</v>
      </c>
      <c r="D414" s="32" t="str">
        <f>IF(HOUR(G414)&lt;8,"夜班",IF(HOUR(G414)&lt;16,"白班",IF(HOUR(G414)&lt;24,"中班",0)))</f>
        <v>夜班</v>
      </c>
      <c r="E414" s="30" t="str">
        <f>IF(F414=1,"甲",IF(F414=2,"乙",IF(F414=3,"丙",IF(F414=4,"丁",""))))</f>
        <v>甲</v>
      </c>
      <c r="F414" s="30">
        <f>SUMPRODUCT((考核汇总!$A$4:$A$1185=质量日常跟踪表!B414)*(考核汇总!$B$4:$B$1185=质量日常跟踪表!D414),考核汇总!$C$4:$C$1185)</f>
        <v>1</v>
      </c>
      <c r="G414" s="33">
        <f>G413+C413</f>
        <v>43361.083333332303</v>
      </c>
      <c r="H414" s="34" t="str">
        <f>IF($M414=H$2,MAX(H$4:H413)+1,"")</f>
        <v/>
      </c>
      <c r="I414" s="34" t="str">
        <f>IF($M414=I$2,MAX(I$4:I413)+1,"")</f>
        <v/>
      </c>
      <c r="J414" s="34" t="str">
        <f>IF($M414=J$2,MAX(J$4:J413)+1,"")</f>
        <v/>
      </c>
      <c r="K414" s="34" t="str">
        <f>IF($M414=K$2,MAX(K$4:K413)+1,"")</f>
        <v/>
      </c>
      <c r="L414" s="35"/>
      <c r="M414" s="35"/>
      <c r="N414" s="42"/>
      <c r="O414" s="42"/>
      <c r="P414" s="42"/>
      <c r="Q414" s="42"/>
      <c r="R414" s="42"/>
      <c r="S414" s="42"/>
      <c r="T414" s="42"/>
      <c r="U414" s="37" t="str">
        <f>IF(N414="","",(N414*5+O414*4+P414*2.5+Q414*1.5+R414*0.75+S414*0.325+T414*0.25)/100)</f>
        <v/>
      </c>
      <c r="V414" s="36"/>
      <c r="W414" s="38"/>
    </row>
    <row r="415">
      <c r="A415" s="29">
        <v>412</v>
      </c>
      <c r="B415" s="39">
        <f>IF(D415=D414,B414,IF(D415="夜班",B414+1,B414))</f>
        <v>43361</v>
      </c>
      <c r="C415" s="40">
        <f>C414</f>
        <v>0.041666666666666699</v>
      </c>
      <c r="D415" s="32" t="str">
        <f>IF(HOUR(G415)&lt;8,"夜班",IF(HOUR(G415)&lt;16,"白班",IF(HOUR(G415)&lt;24,"中班",0)))</f>
        <v>夜班</v>
      </c>
      <c r="E415" s="30" t="str">
        <f>IF(F415=1,"甲",IF(F415=2,"乙",IF(F415=3,"丙",IF(F415=4,"丁",""))))</f>
        <v>甲</v>
      </c>
      <c r="F415" s="30">
        <f>SUMPRODUCT((考核汇总!$A$4:$A$1185=质量日常跟踪表!B415)*(考核汇总!$B$4:$B$1185=质量日常跟踪表!D415),考核汇总!$C$4:$C$1185)</f>
        <v>1</v>
      </c>
      <c r="G415" s="33">
        <f>G414+C414</f>
        <v>43361.124999999003</v>
      </c>
      <c r="H415" s="34" t="str">
        <f>IF($M415=H$2,MAX(H$4:H414)+1,"")</f>
        <v/>
      </c>
      <c r="I415" s="34" t="str">
        <f>IF($M415=I$2,MAX(I$4:I414)+1,"")</f>
        <v/>
      </c>
      <c r="J415" s="34" t="str">
        <f>IF($M415=J$2,MAX(J$4:J414)+1,"")</f>
        <v/>
      </c>
      <c r="K415" s="34" t="str">
        <f>IF($M415=K$2,MAX(K$4:K414)+1,"")</f>
        <v/>
      </c>
      <c r="L415" s="35"/>
      <c r="M415" s="35"/>
      <c r="N415" s="42"/>
      <c r="O415" s="42"/>
      <c r="P415" s="42"/>
      <c r="Q415" s="42"/>
      <c r="R415" s="42"/>
      <c r="S415" s="42"/>
      <c r="T415" s="42"/>
      <c r="U415" s="37" t="str">
        <f>IF(N415="","",(N415*5+O415*4+P415*2.5+Q415*1.5+R415*0.75+S415*0.325+T415*0.25)/100)</f>
        <v/>
      </c>
      <c r="V415" s="36"/>
      <c r="W415" s="38"/>
    </row>
    <row r="416">
      <c r="A416" s="29">
        <v>413</v>
      </c>
      <c r="B416" s="39">
        <f>IF(D416=D415,B415,IF(D416="夜班",B415+1,B415))</f>
        <v>43361</v>
      </c>
      <c r="C416" s="40">
        <f>C415</f>
        <v>0.041666666666666699</v>
      </c>
      <c r="D416" s="32" t="str">
        <f>IF(HOUR(G416)&lt;8,"夜班",IF(HOUR(G416)&lt;16,"白班",IF(HOUR(G416)&lt;24,"中班",0)))</f>
        <v>夜班</v>
      </c>
      <c r="E416" s="30" t="str">
        <f>IF(F416=1,"甲",IF(F416=2,"乙",IF(F416=3,"丙",IF(F416=4,"丁",""))))</f>
        <v>甲</v>
      </c>
      <c r="F416" s="30">
        <f>SUMPRODUCT((考核汇总!$A$4:$A$1185=质量日常跟踪表!B416)*(考核汇总!$B$4:$B$1185=质量日常跟踪表!D416),考核汇总!$C$4:$C$1185)</f>
        <v>1</v>
      </c>
      <c r="G416" s="33">
        <f>G415+C415</f>
        <v>43361.166666665697</v>
      </c>
      <c r="H416" s="34" t="str">
        <f>IF($M416=H$2,MAX(H$4:H415)+1,"")</f>
        <v/>
      </c>
      <c r="I416" s="34" t="str">
        <f>IF($M416=I$2,MAX(I$4:I415)+1,"")</f>
        <v/>
      </c>
      <c r="J416" s="34" t="str">
        <f>IF($M416=J$2,MAX(J$4:J415)+1,"")</f>
        <v/>
      </c>
      <c r="K416" s="34" t="str">
        <f>IF($M416=K$2,MAX(K$4:K415)+1,"")</f>
        <v/>
      </c>
      <c r="L416" s="35"/>
      <c r="M416" s="35"/>
      <c r="N416" s="42"/>
      <c r="O416" s="42"/>
      <c r="P416" s="42"/>
      <c r="Q416" s="42"/>
      <c r="R416" s="42"/>
      <c r="S416" s="42"/>
      <c r="T416" s="42"/>
      <c r="U416" s="37" t="str">
        <f>IF(N416="","",(N416*5+O416*4+P416*2.5+Q416*1.5+R416*0.75+S416*0.325+T416*0.25)/100)</f>
        <v/>
      </c>
      <c r="V416" s="36"/>
      <c r="W416" s="38"/>
    </row>
    <row r="417">
      <c r="A417" s="29">
        <v>414</v>
      </c>
      <c r="B417" s="39">
        <f>IF(D417=D416,B416,IF(D417="夜班",B416+1,B416))</f>
        <v>43361</v>
      </c>
      <c r="C417" s="40">
        <f>C416</f>
        <v>0.041666666666666699</v>
      </c>
      <c r="D417" s="32" t="str">
        <f>IF(HOUR(G417)&lt;8,"夜班",IF(HOUR(G417)&lt;16,"白班",IF(HOUR(G417)&lt;24,"中班",0)))</f>
        <v>夜班</v>
      </c>
      <c r="E417" s="30" t="str">
        <f>IF(F417=1,"甲",IF(F417=2,"乙",IF(F417=3,"丙",IF(F417=4,"丁",""))))</f>
        <v>甲</v>
      </c>
      <c r="F417" s="30">
        <f>SUMPRODUCT((考核汇总!$A$4:$A$1185=质量日常跟踪表!B417)*(考核汇总!$B$4:$B$1185=质量日常跟踪表!D417),考核汇总!$C$4:$C$1185)</f>
        <v>1</v>
      </c>
      <c r="G417" s="33">
        <f>G416+C416</f>
        <v>43361.208333332303</v>
      </c>
      <c r="H417" s="34" t="str">
        <f>IF($M417=H$2,MAX(H$4:H416)+1,"")</f>
        <v/>
      </c>
      <c r="I417" s="34" t="str">
        <f>IF($M417=I$2,MAX(I$4:I416)+1,"")</f>
        <v/>
      </c>
      <c r="J417" s="34" t="str">
        <f>IF($M417=J$2,MAX(J$4:J416)+1,"")</f>
        <v/>
      </c>
      <c r="K417" s="34" t="str">
        <f>IF($M417=K$2,MAX(K$4:K416)+1,"")</f>
        <v/>
      </c>
      <c r="L417" s="35"/>
      <c r="M417" s="35"/>
      <c r="N417" s="42"/>
      <c r="O417" s="42"/>
      <c r="P417" s="42"/>
      <c r="Q417" s="42"/>
      <c r="R417" s="42"/>
      <c r="S417" s="42"/>
      <c r="T417" s="42"/>
      <c r="U417" s="37" t="str">
        <f>IF(N417="","",(N417*5+O417*4+P417*2.5+Q417*1.5+R417*0.75+S417*0.325+T417*0.25)/100)</f>
        <v/>
      </c>
      <c r="V417" s="36"/>
      <c r="W417" s="38"/>
    </row>
    <row r="418">
      <c r="A418" s="29">
        <v>415</v>
      </c>
      <c r="B418" s="39">
        <f>IF(D418=D417,B417,IF(D418="夜班",B417+1,B417))</f>
        <v>43361</v>
      </c>
      <c r="C418" s="40">
        <f>C417</f>
        <v>0.041666666666666699</v>
      </c>
      <c r="D418" s="32" t="str">
        <f>IF(HOUR(G418)&lt;8,"夜班",IF(HOUR(G418)&lt;16,"白班",IF(HOUR(G418)&lt;24,"中班",0)))</f>
        <v>夜班</v>
      </c>
      <c r="E418" s="30" t="str">
        <f>IF(F418=1,"甲",IF(F418=2,"乙",IF(F418=3,"丙",IF(F418=4,"丁",""))))</f>
        <v>甲</v>
      </c>
      <c r="F418" s="30">
        <f>SUMPRODUCT((考核汇总!$A$4:$A$1185=质量日常跟踪表!B418)*(考核汇总!$B$4:$B$1185=质量日常跟踪表!D418),考核汇总!$C$4:$C$1185)</f>
        <v>1</v>
      </c>
      <c r="G418" s="33">
        <f>G417+C417</f>
        <v>43361.249999999003</v>
      </c>
      <c r="H418" s="34" t="str">
        <f>IF($M418=H$2,MAX(H$4:H417)+1,"")</f>
        <v/>
      </c>
      <c r="I418" s="34" t="str">
        <f>IF($M418=I$2,MAX(I$4:I417)+1,"")</f>
        <v/>
      </c>
      <c r="J418" s="34" t="str">
        <f>IF($M418=J$2,MAX(J$4:J417)+1,"")</f>
        <v/>
      </c>
      <c r="K418" s="34" t="str">
        <f>IF($M418=K$2,MAX(K$4:K417)+1,"")</f>
        <v/>
      </c>
      <c r="L418" s="35"/>
      <c r="M418" s="35"/>
      <c r="N418" s="42"/>
      <c r="O418" s="42"/>
      <c r="P418" s="42"/>
      <c r="Q418" s="42"/>
      <c r="R418" s="42"/>
      <c r="S418" s="42"/>
      <c r="T418" s="42"/>
      <c r="U418" s="37" t="str">
        <f>IF(N418="","",(N418*5+O418*4+P418*2.5+Q418*1.5+R418*0.75+S418*0.325+T418*0.25)/100)</f>
        <v/>
      </c>
      <c r="V418" s="36"/>
      <c r="W418" s="38"/>
    </row>
    <row r="419">
      <c r="A419" s="29">
        <v>416</v>
      </c>
      <c r="B419" s="39">
        <f>IF(D419=D418,B418,IF(D419="夜班",B418+1,B418))</f>
        <v>43361</v>
      </c>
      <c r="C419" s="40">
        <f>C418</f>
        <v>0.041666666666666699</v>
      </c>
      <c r="D419" s="32" t="str">
        <f>IF(HOUR(G419)&lt;8,"夜班",IF(HOUR(G419)&lt;16,"白班",IF(HOUR(G419)&lt;24,"中班",0)))</f>
        <v>夜班</v>
      </c>
      <c r="E419" s="30" t="str">
        <f>IF(F419=1,"甲",IF(F419=2,"乙",IF(F419=3,"丙",IF(F419=4,"丁",""))))</f>
        <v>甲</v>
      </c>
      <c r="F419" s="30">
        <f>SUMPRODUCT((考核汇总!$A$4:$A$1185=质量日常跟踪表!B419)*(考核汇总!$B$4:$B$1185=质量日常跟踪表!D419),考核汇总!$C$4:$C$1185)</f>
        <v>1</v>
      </c>
      <c r="G419" s="33">
        <f>G418+C418</f>
        <v>43361.291666665697</v>
      </c>
      <c r="H419" s="34" t="str">
        <f>IF($M419=H$2,MAX(H$4:H418)+1,"")</f>
        <v/>
      </c>
      <c r="I419" s="34" t="str">
        <f>IF($M419=I$2,MAX(I$4:I418)+1,"")</f>
        <v/>
      </c>
      <c r="J419" s="34" t="str">
        <f>IF($M419=J$2,MAX(J$4:J418)+1,"")</f>
        <v/>
      </c>
      <c r="K419" s="34" t="str">
        <f>IF($M419=K$2,MAX(K$4:K418)+1,"")</f>
        <v/>
      </c>
      <c r="L419" s="35"/>
      <c r="M419" s="35"/>
      <c r="N419" s="42"/>
      <c r="O419" s="42"/>
      <c r="P419" s="42"/>
      <c r="Q419" s="42"/>
      <c r="R419" s="42"/>
      <c r="S419" s="42"/>
      <c r="T419" s="42"/>
      <c r="U419" s="37" t="str">
        <f>IF(N419="","",(N419*5+O419*4+P419*2.5+Q419*1.5+R419*0.75+S419*0.325+T419*0.25)/100)</f>
        <v/>
      </c>
      <c r="V419" s="36"/>
      <c r="W419" s="38"/>
    </row>
    <row r="420">
      <c r="A420" s="29">
        <v>417</v>
      </c>
      <c r="B420" s="39">
        <f>IF(D420=D419,B419,IF(D420="夜班",B419+1,B419))</f>
        <v>43361</v>
      </c>
      <c r="C420" s="40">
        <f>C419</f>
        <v>0.041666666666666699</v>
      </c>
      <c r="D420" s="32" t="str">
        <f>IF(HOUR(G420)&lt;8,"夜班",IF(HOUR(G420)&lt;16,"白班",IF(HOUR(G420)&lt;24,"中班",0)))</f>
        <v>白班</v>
      </c>
      <c r="E420" s="30" t="str">
        <f>IF(F420=1,"甲",IF(F420=2,"乙",IF(F420=3,"丙",IF(F420=4,"丁",""))))</f>
        <v>乙</v>
      </c>
      <c r="F420" s="30">
        <f>SUMPRODUCT((考核汇总!$A$4:$A$1185=质量日常跟踪表!B420)*(考核汇总!$B$4:$B$1185=质量日常跟踪表!D420),考核汇总!$C$4:$C$1185)</f>
        <v>2</v>
      </c>
      <c r="G420" s="33">
        <f>G419+C419</f>
        <v>43361.333333332303</v>
      </c>
      <c r="H420" s="34" t="str">
        <f>IF($M420=H$2,MAX(H$4:H419)+1,"")</f>
        <v/>
      </c>
      <c r="I420" s="34" t="str">
        <f>IF($M420=I$2,MAX(I$4:I419)+1,"")</f>
        <v/>
      </c>
      <c r="J420" s="34" t="str">
        <f>IF($M420=J$2,MAX(J$4:J419)+1,"")</f>
        <v/>
      </c>
      <c r="K420" s="34" t="str">
        <f>IF($M420=K$2,MAX(K$4:K419)+1,"")</f>
        <v/>
      </c>
      <c r="L420" s="35"/>
      <c r="M420" s="35"/>
      <c r="N420" s="42"/>
      <c r="O420" s="42"/>
      <c r="P420" s="42"/>
      <c r="Q420" s="42"/>
      <c r="R420" s="42"/>
      <c r="S420" s="42"/>
      <c r="T420" s="42"/>
      <c r="U420" s="37" t="str">
        <f>IF(N420="","",(N420*5+O420*4+P420*2.5+Q420*1.5+R420*0.75+S420*0.325+T420*0.25)/100)</f>
        <v/>
      </c>
      <c r="V420" s="36"/>
      <c r="W420" s="38"/>
    </row>
    <row r="421">
      <c r="A421" s="29">
        <v>418</v>
      </c>
      <c r="B421" s="39">
        <f>IF(D421=D420,B420,IF(D421="夜班",B420+1,B420))</f>
        <v>43361</v>
      </c>
      <c r="C421" s="40">
        <f>C420</f>
        <v>0.041666666666666699</v>
      </c>
      <c r="D421" s="32" t="str">
        <f>IF(HOUR(G421)&lt;8,"夜班",IF(HOUR(G421)&lt;16,"白班",IF(HOUR(G421)&lt;24,"中班",0)))</f>
        <v>白班</v>
      </c>
      <c r="E421" s="30" t="str">
        <f>IF(F421=1,"甲",IF(F421=2,"乙",IF(F421=3,"丙",IF(F421=4,"丁",""))))</f>
        <v>乙</v>
      </c>
      <c r="F421" s="30">
        <f>SUMPRODUCT((考核汇总!$A$4:$A$1185=质量日常跟踪表!B421)*(考核汇总!$B$4:$B$1185=质量日常跟踪表!D421),考核汇总!$C$4:$C$1185)</f>
        <v>2</v>
      </c>
      <c r="G421" s="33">
        <f>G420+C420</f>
        <v>43361.374999999003</v>
      </c>
      <c r="H421" s="34" t="str">
        <f>IF($M421=H$2,MAX(H$4:H420)+1,"")</f>
        <v/>
      </c>
      <c r="I421" s="34" t="str">
        <f>IF($M421=I$2,MAX(I$4:I420)+1,"")</f>
        <v/>
      </c>
      <c r="J421" s="34" t="str">
        <f>IF($M421=J$2,MAX(J$4:J420)+1,"")</f>
        <v/>
      </c>
      <c r="K421" s="34" t="str">
        <f>IF($M421=K$2,MAX(K$4:K420)+1,"")</f>
        <v/>
      </c>
      <c r="L421" s="35"/>
      <c r="M421" s="35"/>
      <c r="N421" s="42"/>
      <c r="O421" s="42"/>
      <c r="P421" s="42"/>
      <c r="Q421" s="42"/>
      <c r="R421" s="42"/>
      <c r="S421" s="42"/>
      <c r="T421" s="42"/>
      <c r="U421" s="37" t="str">
        <f>IF(N421="","",(N421*5+O421*4+P421*2.5+Q421*1.5+R421*0.75+S421*0.325+T421*0.25)/100)</f>
        <v/>
      </c>
      <c r="V421" s="36"/>
      <c r="W421" s="38"/>
    </row>
    <row r="422">
      <c r="A422" s="29">
        <v>419</v>
      </c>
      <c r="B422" s="39">
        <f>IF(D422=D421,B421,IF(D422="夜班",B421+1,B421))</f>
        <v>43361</v>
      </c>
      <c r="C422" s="40">
        <f>C421</f>
        <v>0.041666666666666699</v>
      </c>
      <c r="D422" s="32" t="str">
        <f>IF(HOUR(G422)&lt;8,"夜班",IF(HOUR(G422)&lt;16,"白班",IF(HOUR(G422)&lt;24,"中班",0)))</f>
        <v>白班</v>
      </c>
      <c r="E422" s="30" t="str">
        <f>IF(F422=1,"甲",IF(F422=2,"乙",IF(F422=3,"丙",IF(F422=4,"丁",""))))</f>
        <v>乙</v>
      </c>
      <c r="F422" s="30">
        <f>SUMPRODUCT((考核汇总!$A$4:$A$1185=质量日常跟踪表!B422)*(考核汇总!$B$4:$B$1185=质量日常跟踪表!D422),考核汇总!$C$4:$C$1185)</f>
        <v>2</v>
      </c>
      <c r="G422" s="33">
        <f>G421+C421</f>
        <v>43361.416666665697</v>
      </c>
      <c r="H422" s="34" t="str">
        <f>IF($M422=H$2,MAX(H$4:H421)+1,"")</f>
        <v/>
      </c>
      <c r="I422" s="34" t="str">
        <f>IF($M422=I$2,MAX(I$4:I421)+1,"")</f>
        <v/>
      </c>
      <c r="J422" s="34" t="str">
        <f>IF($M422=J$2,MAX(J$4:J421)+1,"")</f>
        <v/>
      </c>
      <c r="K422" s="34" t="str">
        <f>IF($M422=K$2,MAX(K$4:K421)+1,"")</f>
        <v/>
      </c>
      <c r="L422" s="35"/>
      <c r="M422" s="35"/>
      <c r="N422" s="42"/>
      <c r="O422" s="42"/>
      <c r="P422" s="42"/>
      <c r="Q422" s="42"/>
      <c r="R422" s="42"/>
      <c r="S422" s="42"/>
      <c r="T422" s="42"/>
      <c r="U422" s="37" t="str">
        <f>IF(N422="","",(N422*5+O422*4+P422*2.5+Q422*1.5+R422*0.75+S422*0.325+T422*0.25)/100)</f>
        <v/>
      </c>
      <c r="V422" s="36"/>
      <c r="W422" s="38"/>
    </row>
    <row r="423">
      <c r="A423" s="29">
        <v>420</v>
      </c>
      <c r="B423" s="39">
        <f>IF(D423=D422,B422,IF(D423="夜班",B422+1,B422))</f>
        <v>43361</v>
      </c>
      <c r="C423" s="40">
        <f>C422</f>
        <v>0.041666666666666699</v>
      </c>
      <c r="D423" s="32" t="str">
        <f>IF(HOUR(G423)&lt;8,"夜班",IF(HOUR(G423)&lt;16,"白班",IF(HOUR(G423)&lt;24,"中班",0)))</f>
        <v>白班</v>
      </c>
      <c r="E423" s="30" t="str">
        <f>IF(F423=1,"甲",IF(F423=2,"乙",IF(F423=3,"丙",IF(F423=4,"丁",""))))</f>
        <v>乙</v>
      </c>
      <c r="F423" s="30">
        <f>SUMPRODUCT((考核汇总!$A$4:$A$1185=质量日常跟踪表!B423)*(考核汇总!$B$4:$B$1185=质量日常跟踪表!D423),考核汇总!$C$4:$C$1185)</f>
        <v>2</v>
      </c>
      <c r="G423" s="33">
        <f>G422+C422</f>
        <v>43361.458333332303</v>
      </c>
      <c r="H423" s="34" t="str">
        <f>IF($M423=H$2,MAX(H$4:H422)+1,"")</f>
        <v/>
      </c>
      <c r="I423" s="34" t="str">
        <f>IF($M423=I$2,MAX(I$4:I422)+1,"")</f>
        <v/>
      </c>
      <c r="J423" s="34" t="str">
        <f>IF($M423=J$2,MAX(J$4:J422)+1,"")</f>
        <v/>
      </c>
      <c r="K423" s="34" t="str">
        <f>IF($M423=K$2,MAX(K$4:K422)+1,"")</f>
        <v/>
      </c>
      <c r="L423" s="35"/>
      <c r="M423" s="35"/>
      <c r="N423" s="42"/>
      <c r="O423" s="42"/>
      <c r="P423" s="42"/>
      <c r="Q423" s="42"/>
      <c r="R423" s="42"/>
      <c r="S423" s="42"/>
      <c r="T423" s="42"/>
      <c r="U423" s="37" t="str">
        <f>IF(N423="","",(N423*5+O423*4+P423*2.5+Q423*1.5+R423*0.75+S423*0.325+T423*0.25)/100)</f>
        <v/>
      </c>
      <c r="V423" s="36"/>
      <c r="W423" s="38"/>
    </row>
    <row r="424">
      <c r="A424" s="29">
        <v>421</v>
      </c>
      <c r="B424" s="39">
        <f>IF(D424=D423,B423,IF(D424="夜班",B423+1,B423))</f>
        <v>43361</v>
      </c>
      <c r="C424" s="40">
        <f>C423</f>
        <v>0.041666666666666699</v>
      </c>
      <c r="D424" s="32" t="str">
        <f>IF(HOUR(G424)&lt;8,"夜班",IF(HOUR(G424)&lt;16,"白班",IF(HOUR(G424)&lt;24,"中班",0)))</f>
        <v>白班</v>
      </c>
      <c r="E424" s="30" t="str">
        <f>IF(F424=1,"甲",IF(F424=2,"乙",IF(F424=3,"丙",IF(F424=4,"丁",""))))</f>
        <v>乙</v>
      </c>
      <c r="F424" s="30">
        <f>SUMPRODUCT((考核汇总!$A$4:$A$1185=质量日常跟踪表!B424)*(考核汇总!$B$4:$B$1185=质量日常跟踪表!D424),考核汇总!$C$4:$C$1185)</f>
        <v>2</v>
      </c>
      <c r="G424" s="33">
        <f>G423+C423</f>
        <v>43361.499999999003</v>
      </c>
      <c r="H424" s="34" t="str">
        <f>IF($M424=H$2,MAX(H$4:H423)+1,"")</f>
        <v/>
      </c>
      <c r="I424" s="34" t="str">
        <f>IF($M424=I$2,MAX(I$4:I423)+1,"")</f>
        <v/>
      </c>
      <c r="J424" s="34" t="str">
        <f>IF($M424=J$2,MAX(J$4:J423)+1,"")</f>
        <v/>
      </c>
      <c r="K424" s="34" t="str">
        <f>IF($M424=K$2,MAX(K$4:K423)+1,"")</f>
        <v/>
      </c>
      <c r="L424" s="35"/>
      <c r="M424" s="35"/>
      <c r="N424" s="42"/>
      <c r="O424" s="42"/>
      <c r="P424" s="42"/>
      <c r="Q424" s="42"/>
      <c r="R424" s="42"/>
      <c r="S424" s="42"/>
      <c r="T424" s="42"/>
      <c r="U424" s="37" t="str">
        <f>IF(N424="","",(N424*5+O424*4+P424*2.5+Q424*1.5+R424*0.75+S424*0.325+T424*0.25)/100)</f>
        <v/>
      </c>
      <c r="V424" s="36"/>
      <c r="W424" s="38"/>
    </row>
    <row r="425">
      <c r="A425" s="29">
        <v>422</v>
      </c>
      <c r="B425" s="39">
        <f>IF(D425=D424,B424,IF(D425="夜班",B424+1,B424))</f>
        <v>43361</v>
      </c>
      <c r="C425" s="40">
        <f>C424</f>
        <v>0.041666666666666699</v>
      </c>
      <c r="D425" s="32" t="str">
        <f>IF(HOUR(G425)&lt;8,"夜班",IF(HOUR(G425)&lt;16,"白班",IF(HOUR(G425)&lt;24,"中班",0)))</f>
        <v>白班</v>
      </c>
      <c r="E425" s="30" t="str">
        <f>IF(F425=1,"甲",IF(F425=2,"乙",IF(F425=3,"丙",IF(F425=4,"丁",""))))</f>
        <v>乙</v>
      </c>
      <c r="F425" s="30">
        <f>SUMPRODUCT((考核汇总!$A$4:$A$1185=质量日常跟踪表!B425)*(考核汇总!$B$4:$B$1185=质量日常跟踪表!D425),考核汇总!$C$4:$C$1185)</f>
        <v>2</v>
      </c>
      <c r="G425" s="33">
        <f>G424+C424</f>
        <v>43361.541666665602</v>
      </c>
      <c r="H425" s="34" t="str">
        <f>IF($M425=H$2,MAX(H$4:H424)+1,"")</f>
        <v/>
      </c>
      <c r="I425" s="34" t="str">
        <f>IF($M425=I$2,MAX(I$4:I424)+1,"")</f>
        <v/>
      </c>
      <c r="J425" s="34" t="str">
        <f>IF($M425=J$2,MAX(J$4:J424)+1,"")</f>
        <v/>
      </c>
      <c r="K425" s="34" t="str">
        <f>IF($M425=K$2,MAX(K$4:K424)+1,"")</f>
        <v/>
      </c>
      <c r="L425" s="35"/>
      <c r="M425" s="35"/>
      <c r="N425" s="42"/>
      <c r="O425" s="42"/>
      <c r="P425" s="42"/>
      <c r="Q425" s="42"/>
      <c r="R425" s="42"/>
      <c r="S425" s="42"/>
      <c r="T425" s="42"/>
      <c r="U425" s="37" t="str">
        <f>IF(N425="","",(N425*5+O425*4+P425*2.5+Q425*1.5+R425*0.75+S425*0.325+T425*0.25)/100)</f>
        <v/>
      </c>
      <c r="V425" s="36"/>
      <c r="W425" s="38"/>
    </row>
    <row r="426">
      <c r="A426" s="29">
        <v>423</v>
      </c>
      <c r="B426" s="39">
        <f>IF(D426=D425,B425,IF(D426="夜班",B425+1,B425))</f>
        <v>43361</v>
      </c>
      <c r="C426" s="40">
        <f>C425</f>
        <v>0.041666666666666699</v>
      </c>
      <c r="D426" s="32" t="str">
        <f>IF(HOUR(G426)&lt;8,"夜班",IF(HOUR(G426)&lt;16,"白班",IF(HOUR(G426)&lt;24,"中班",0)))</f>
        <v>白班</v>
      </c>
      <c r="E426" s="30" t="str">
        <f>IF(F426=1,"甲",IF(F426=2,"乙",IF(F426=3,"丙",IF(F426=4,"丁",""))))</f>
        <v>乙</v>
      </c>
      <c r="F426" s="30">
        <f>SUMPRODUCT((考核汇总!$A$4:$A$1185=质量日常跟踪表!B426)*(考核汇总!$B$4:$B$1185=质量日常跟踪表!D426),考核汇总!$C$4:$C$1185)</f>
        <v>2</v>
      </c>
      <c r="G426" s="33">
        <f>G425+C425</f>
        <v>43361.583333332303</v>
      </c>
      <c r="H426" s="34" t="str">
        <f>IF($M426=H$2,MAX(H$4:H425)+1,"")</f>
        <v/>
      </c>
      <c r="I426" s="34" t="str">
        <f>IF($M426=I$2,MAX(I$4:I425)+1,"")</f>
        <v/>
      </c>
      <c r="J426" s="34" t="str">
        <f>IF($M426=J$2,MAX(J$4:J425)+1,"")</f>
        <v/>
      </c>
      <c r="K426" s="34" t="str">
        <f>IF($M426=K$2,MAX(K$4:K425)+1,"")</f>
        <v/>
      </c>
      <c r="L426" s="35"/>
      <c r="M426" s="35"/>
      <c r="N426" s="42"/>
      <c r="O426" s="42"/>
      <c r="P426" s="42"/>
      <c r="Q426" s="42"/>
      <c r="R426" s="42"/>
      <c r="S426" s="42"/>
      <c r="T426" s="42"/>
      <c r="U426" s="37" t="str">
        <f>IF(N426="","",(N426*5+O426*4+P426*2.5+Q426*1.5+R426*0.75+S426*0.325+T426*0.25)/100)</f>
        <v/>
      </c>
      <c r="V426" s="36"/>
      <c r="W426" s="38"/>
    </row>
    <row r="427">
      <c r="A427" s="29">
        <v>424</v>
      </c>
      <c r="B427" s="39">
        <f>IF(D427=D426,B426,IF(D427="夜班",B426+1,B426))</f>
        <v>43361</v>
      </c>
      <c r="C427" s="40">
        <f>C426</f>
        <v>0.041666666666666699</v>
      </c>
      <c r="D427" s="32" t="str">
        <f>IF(HOUR(G427)&lt;8,"夜班",IF(HOUR(G427)&lt;16,"白班",IF(HOUR(G427)&lt;24,"中班",0)))</f>
        <v>白班</v>
      </c>
      <c r="E427" s="30" t="str">
        <f>IF(F427=1,"甲",IF(F427=2,"乙",IF(F427=3,"丙",IF(F427=4,"丁",""))))</f>
        <v>乙</v>
      </c>
      <c r="F427" s="30">
        <f>SUMPRODUCT((考核汇总!$A$4:$A$1185=质量日常跟踪表!B427)*(考核汇总!$B$4:$B$1185=质量日常跟踪表!D427),考核汇总!$C$4:$C$1185)</f>
        <v>2</v>
      </c>
      <c r="G427" s="33">
        <f>G426+C426</f>
        <v>43361.624999999003</v>
      </c>
      <c r="H427" s="34" t="str">
        <f>IF($M427=H$2,MAX(H$4:H426)+1,"")</f>
        <v/>
      </c>
      <c r="I427" s="34" t="str">
        <f>IF($M427=I$2,MAX(I$4:I426)+1,"")</f>
        <v/>
      </c>
      <c r="J427" s="34" t="str">
        <f>IF($M427=J$2,MAX(J$4:J426)+1,"")</f>
        <v/>
      </c>
      <c r="K427" s="34" t="str">
        <f>IF($M427=K$2,MAX(K$4:K426)+1,"")</f>
        <v/>
      </c>
      <c r="L427" s="35"/>
      <c r="M427" s="35"/>
      <c r="N427" s="42"/>
      <c r="O427" s="42"/>
      <c r="P427" s="42"/>
      <c r="Q427" s="42"/>
      <c r="R427" s="42"/>
      <c r="S427" s="42"/>
      <c r="T427" s="42"/>
      <c r="U427" s="37" t="str">
        <f>IF(N427="","",(N427*5+O427*4+P427*2.5+Q427*1.5+R427*0.75+S427*0.325+T427*0.25)/100)</f>
        <v/>
      </c>
      <c r="V427" s="36"/>
      <c r="W427" s="38"/>
    </row>
    <row r="428">
      <c r="A428" s="29">
        <v>425</v>
      </c>
      <c r="B428" s="39">
        <f>IF(D428=D427,B427,IF(D428="夜班",B427+1,B427))</f>
        <v>43361</v>
      </c>
      <c r="C428" s="40">
        <f>C427</f>
        <v>0.041666666666666699</v>
      </c>
      <c r="D428" s="32" t="str">
        <f>IF(HOUR(G428)&lt;8,"夜班",IF(HOUR(G428)&lt;16,"白班",IF(HOUR(G428)&lt;24,"中班",0)))</f>
        <v>中班</v>
      </c>
      <c r="E428" s="30" t="str">
        <f>IF(F428=1,"甲",IF(F428=2,"乙",IF(F428=3,"丙",IF(F428=4,"丁",""))))</f>
        <v>丙</v>
      </c>
      <c r="F428" s="30">
        <f>SUMPRODUCT((考核汇总!$A$4:$A$1185=质量日常跟踪表!B428)*(考核汇总!$B$4:$B$1185=质量日常跟踪表!D428),考核汇总!$C$4:$C$1185)</f>
        <v>3</v>
      </c>
      <c r="G428" s="33">
        <f>G427+C427</f>
        <v>43361.666666665602</v>
      </c>
      <c r="H428" s="34" t="str">
        <f>IF($M428=H$2,MAX(H$4:H427)+1,"")</f>
        <v/>
      </c>
      <c r="I428" s="34" t="str">
        <f>IF($M428=I$2,MAX(I$4:I427)+1,"")</f>
        <v/>
      </c>
      <c r="J428" s="34" t="str">
        <f>IF($M428=J$2,MAX(J$4:J427)+1,"")</f>
        <v/>
      </c>
      <c r="K428" s="34" t="str">
        <f>IF($M428=K$2,MAX(K$4:K427)+1,"")</f>
        <v/>
      </c>
      <c r="L428" s="35"/>
      <c r="M428" s="35"/>
      <c r="N428" s="42"/>
      <c r="O428" s="42"/>
      <c r="P428" s="42"/>
      <c r="Q428" s="42"/>
      <c r="R428" s="42"/>
      <c r="S428" s="42"/>
      <c r="T428" s="42"/>
      <c r="U428" s="37" t="str">
        <f>IF(N428="","",(N428*5+O428*4+P428*2.5+Q428*1.5+R428*0.75+S428*0.325+T428*0.25)/100)</f>
        <v/>
      </c>
      <c r="V428" s="36"/>
      <c r="W428" s="38"/>
    </row>
    <row r="429">
      <c r="A429" s="29">
        <v>426</v>
      </c>
      <c r="B429" s="39">
        <f>IF(D429=D428,B428,IF(D429="夜班",B428+1,B428))</f>
        <v>43361</v>
      </c>
      <c r="C429" s="40">
        <f>C428</f>
        <v>0.041666666666666699</v>
      </c>
      <c r="D429" s="32" t="str">
        <f>IF(HOUR(G429)&lt;8,"夜班",IF(HOUR(G429)&lt;16,"白班",IF(HOUR(G429)&lt;24,"中班",0)))</f>
        <v>中班</v>
      </c>
      <c r="E429" s="30" t="str">
        <f>IF(F429=1,"甲",IF(F429=2,"乙",IF(F429=3,"丙",IF(F429=4,"丁",""))))</f>
        <v>丙</v>
      </c>
      <c r="F429" s="30">
        <f>SUMPRODUCT((考核汇总!$A$4:$A$1185=质量日常跟踪表!B429)*(考核汇总!$B$4:$B$1185=质量日常跟踪表!D429),考核汇总!$C$4:$C$1185)</f>
        <v>3</v>
      </c>
      <c r="G429" s="33">
        <f>G428+C428</f>
        <v>43361.708333332303</v>
      </c>
      <c r="H429" s="34" t="str">
        <f>IF($M429=H$2,MAX(H$4:H428)+1,"")</f>
        <v/>
      </c>
      <c r="I429" s="34" t="str">
        <f>IF($M429=I$2,MAX(I$4:I428)+1,"")</f>
        <v/>
      </c>
      <c r="J429" s="34" t="str">
        <f>IF($M429=J$2,MAX(J$4:J428)+1,"")</f>
        <v/>
      </c>
      <c r="K429" s="34" t="str">
        <f>IF($M429=K$2,MAX(K$4:K428)+1,"")</f>
        <v/>
      </c>
      <c r="L429" s="35"/>
      <c r="M429" s="35"/>
      <c r="N429" s="42"/>
      <c r="O429" s="42"/>
      <c r="P429" s="42"/>
      <c r="Q429" s="42"/>
      <c r="R429" s="42"/>
      <c r="S429" s="42"/>
      <c r="T429" s="42"/>
      <c r="U429" s="37" t="str">
        <f>IF(N429="","",(N429*5+O429*4+P429*2.5+Q429*1.5+R429*0.75+S429*0.325+T429*0.25)/100)</f>
        <v/>
      </c>
      <c r="V429" s="36"/>
      <c r="W429" s="38"/>
    </row>
    <row r="430">
      <c r="A430" s="29">
        <v>427</v>
      </c>
      <c r="B430" s="39">
        <f>IF(D430=D429,B429,IF(D430="夜班",B429+1,B429))</f>
        <v>43361</v>
      </c>
      <c r="C430" s="40">
        <f>C429</f>
        <v>0.041666666666666699</v>
      </c>
      <c r="D430" s="32" t="str">
        <f>IF(HOUR(G430)&lt;8,"夜班",IF(HOUR(G430)&lt;16,"白班",IF(HOUR(G430)&lt;24,"中班",0)))</f>
        <v>中班</v>
      </c>
      <c r="E430" s="30" t="str">
        <f>IF(F430=1,"甲",IF(F430=2,"乙",IF(F430=3,"丙",IF(F430=4,"丁",""))))</f>
        <v>丙</v>
      </c>
      <c r="F430" s="30">
        <f>SUMPRODUCT((考核汇总!$A$4:$A$1185=质量日常跟踪表!B430)*(考核汇总!$B$4:$B$1185=质量日常跟踪表!D430),考核汇总!$C$4:$C$1185)</f>
        <v>3</v>
      </c>
      <c r="G430" s="33">
        <f>G429+C429</f>
        <v>43361.749999999003</v>
      </c>
      <c r="H430" s="34" t="str">
        <f>IF($M430=H$2,MAX(H$4:H429)+1,"")</f>
        <v/>
      </c>
      <c r="I430" s="34" t="str">
        <f>IF($M430=I$2,MAX(I$4:I429)+1,"")</f>
        <v/>
      </c>
      <c r="J430" s="34" t="str">
        <f>IF($M430=J$2,MAX(J$4:J429)+1,"")</f>
        <v/>
      </c>
      <c r="K430" s="34" t="str">
        <f>IF($M430=K$2,MAX(K$4:K429)+1,"")</f>
        <v/>
      </c>
      <c r="L430" s="35"/>
      <c r="M430" s="35"/>
      <c r="N430" s="42"/>
      <c r="O430" s="42"/>
      <c r="P430" s="42"/>
      <c r="Q430" s="42"/>
      <c r="R430" s="42"/>
      <c r="S430" s="42"/>
      <c r="T430" s="42"/>
      <c r="U430" s="37" t="str">
        <f>IF(N430="","",(N430*5+O430*4+P430*2.5+Q430*1.5+R430*0.75+S430*0.325+T430*0.25)/100)</f>
        <v/>
      </c>
      <c r="V430" s="36"/>
      <c r="W430" s="38"/>
    </row>
    <row r="431">
      <c r="A431" s="29">
        <v>428</v>
      </c>
      <c r="B431" s="39">
        <f>IF(D431=D430,B430,IF(D431="夜班",B430+1,B430))</f>
        <v>43361</v>
      </c>
      <c r="C431" s="40">
        <f>C430</f>
        <v>0.041666666666666699</v>
      </c>
      <c r="D431" s="32" t="str">
        <f>IF(HOUR(G431)&lt;8,"夜班",IF(HOUR(G431)&lt;16,"白班",IF(HOUR(G431)&lt;24,"中班",0)))</f>
        <v>中班</v>
      </c>
      <c r="E431" s="30" t="str">
        <f>IF(F431=1,"甲",IF(F431=2,"乙",IF(F431=3,"丙",IF(F431=4,"丁",""))))</f>
        <v>丙</v>
      </c>
      <c r="F431" s="30">
        <f>SUMPRODUCT((考核汇总!$A$4:$A$1185=质量日常跟踪表!B431)*(考核汇总!$B$4:$B$1185=质量日常跟踪表!D431),考核汇总!$C$4:$C$1185)</f>
        <v>3</v>
      </c>
      <c r="G431" s="33">
        <f>G430+C430</f>
        <v>43361.791666665602</v>
      </c>
      <c r="H431" s="34" t="str">
        <f>IF($M431=H$2,MAX(H$4:H430)+1,"")</f>
        <v/>
      </c>
      <c r="I431" s="34" t="str">
        <f>IF($M431=I$2,MAX(I$4:I430)+1,"")</f>
        <v/>
      </c>
      <c r="J431" s="34" t="str">
        <f>IF($M431=J$2,MAX(J$4:J430)+1,"")</f>
        <v/>
      </c>
      <c r="K431" s="34" t="str">
        <f>IF($M431=K$2,MAX(K$4:K430)+1,"")</f>
        <v/>
      </c>
      <c r="L431" s="35"/>
      <c r="M431" s="35"/>
      <c r="N431" s="42"/>
      <c r="O431" s="42"/>
      <c r="P431" s="42"/>
      <c r="Q431" s="42"/>
      <c r="R431" s="42"/>
      <c r="S431" s="42"/>
      <c r="T431" s="42"/>
      <c r="U431" s="37" t="str">
        <f>IF(N431="","",(N431*5+O431*4+P431*2.5+Q431*1.5+R431*0.75+S431*0.325+T431*0.25)/100)</f>
        <v/>
      </c>
      <c r="V431" s="36"/>
      <c r="W431" s="38"/>
    </row>
    <row r="432">
      <c r="A432" s="29">
        <v>429</v>
      </c>
      <c r="B432" s="39">
        <f>IF(D432=D431,B431,IF(D432="夜班",B431+1,B431))</f>
        <v>43361</v>
      </c>
      <c r="C432" s="40">
        <f>C431</f>
        <v>0.041666666666666699</v>
      </c>
      <c r="D432" s="32" t="str">
        <f>IF(HOUR(G432)&lt;8,"夜班",IF(HOUR(G432)&lt;16,"白班",IF(HOUR(G432)&lt;24,"中班",0)))</f>
        <v>中班</v>
      </c>
      <c r="E432" s="30" t="str">
        <f>IF(F432=1,"甲",IF(F432=2,"乙",IF(F432=3,"丙",IF(F432=4,"丁",""))))</f>
        <v>丙</v>
      </c>
      <c r="F432" s="30">
        <f>SUMPRODUCT((考核汇总!$A$4:$A$1185=质量日常跟踪表!B432)*(考核汇总!$B$4:$B$1185=质量日常跟踪表!D432),考核汇总!$C$4:$C$1185)</f>
        <v>3</v>
      </c>
      <c r="G432" s="33">
        <f>G431+C431</f>
        <v>43361.833333332303</v>
      </c>
      <c r="H432" s="34" t="str">
        <f>IF($M432=H$2,MAX(H$4:H431)+1,"")</f>
        <v/>
      </c>
      <c r="I432" s="34" t="str">
        <f>IF($M432=I$2,MAX(I$4:I431)+1,"")</f>
        <v/>
      </c>
      <c r="J432" s="34" t="str">
        <f>IF($M432=J$2,MAX(J$4:J431)+1,"")</f>
        <v/>
      </c>
      <c r="K432" s="34" t="str">
        <f>IF($M432=K$2,MAX(K$4:K431)+1,"")</f>
        <v/>
      </c>
      <c r="L432" s="35"/>
      <c r="M432" s="35"/>
      <c r="N432" s="42"/>
      <c r="O432" s="42"/>
      <c r="P432" s="42"/>
      <c r="Q432" s="42"/>
      <c r="R432" s="42"/>
      <c r="S432" s="42"/>
      <c r="T432" s="42"/>
      <c r="U432" s="37" t="str">
        <f>IF(N432="","",(N432*5+O432*4+P432*2.5+Q432*1.5+R432*0.75+S432*0.325+T432*0.25)/100)</f>
        <v/>
      </c>
      <c r="V432" s="36"/>
      <c r="W432" s="38"/>
    </row>
    <row r="433">
      <c r="A433" s="29">
        <v>430</v>
      </c>
      <c r="B433" s="39">
        <f>IF(D433=D432,B432,IF(D433="夜班",B432+1,B432))</f>
        <v>43361</v>
      </c>
      <c r="C433" s="40">
        <f>C432</f>
        <v>0.041666666666666699</v>
      </c>
      <c r="D433" s="32" t="str">
        <f>IF(HOUR(G433)&lt;8,"夜班",IF(HOUR(G433)&lt;16,"白班",IF(HOUR(G433)&lt;24,"中班",0)))</f>
        <v>中班</v>
      </c>
      <c r="E433" s="30" t="str">
        <f>IF(F433=1,"甲",IF(F433=2,"乙",IF(F433=3,"丙",IF(F433=4,"丁",""))))</f>
        <v>丙</v>
      </c>
      <c r="F433" s="30">
        <f>SUMPRODUCT((考核汇总!$A$4:$A$1185=质量日常跟踪表!B433)*(考核汇总!$B$4:$B$1185=质量日常跟踪表!D433),考核汇总!$C$4:$C$1185)</f>
        <v>3</v>
      </c>
      <c r="G433" s="33">
        <f>G432+C432</f>
        <v>43361.874999999003</v>
      </c>
      <c r="H433" s="34" t="str">
        <f>IF($M433=H$2,MAX(H$4:H432)+1,"")</f>
        <v/>
      </c>
      <c r="I433" s="34" t="str">
        <f>IF($M433=I$2,MAX(I$4:I432)+1,"")</f>
        <v/>
      </c>
      <c r="J433" s="34" t="str">
        <f>IF($M433=J$2,MAX(J$4:J432)+1,"")</f>
        <v/>
      </c>
      <c r="K433" s="34" t="str">
        <f>IF($M433=K$2,MAX(K$4:K432)+1,"")</f>
        <v/>
      </c>
      <c r="L433" s="35"/>
      <c r="M433" s="35"/>
      <c r="N433" s="42"/>
      <c r="O433" s="42"/>
      <c r="P433" s="42"/>
      <c r="Q433" s="42"/>
      <c r="R433" s="42"/>
      <c r="S433" s="42"/>
      <c r="T433" s="42"/>
      <c r="U433" s="37" t="str">
        <f>IF(N433="","",(N433*5+O433*4+P433*2.5+Q433*1.5+R433*0.75+S433*0.325+T433*0.25)/100)</f>
        <v/>
      </c>
      <c r="V433" s="36"/>
      <c r="W433" s="38"/>
    </row>
    <row r="434">
      <c r="A434" s="29">
        <v>431</v>
      </c>
      <c r="B434" s="39">
        <f>IF(D434=D433,B433,IF(D434="夜班",B433+1,B433))</f>
        <v>43361</v>
      </c>
      <c r="C434" s="40">
        <f>C433</f>
        <v>0.041666666666666699</v>
      </c>
      <c r="D434" s="32" t="str">
        <f>IF(HOUR(G434)&lt;8,"夜班",IF(HOUR(G434)&lt;16,"白班",IF(HOUR(G434)&lt;24,"中班",0)))</f>
        <v>中班</v>
      </c>
      <c r="E434" s="30" t="str">
        <f>IF(F434=1,"甲",IF(F434=2,"乙",IF(F434=3,"丙",IF(F434=4,"丁",""))))</f>
        <v>丙</v>
      </c>
      <c r="F434" s="30">
        <f>SUMPRODUCT((考核汇总!$A$4:$A$1185=质量日常跟踪表!B434)*(考核汇总!$B$4:$B$1185=质量日常跟踪表!D434),考核汇总!$C$4:$C$1185)</f>
        <v>3</v>
      </c>
      <c r="G434" s="33">
        <f>G433+C433</f>
        <v>43361.916666665602</v>
      </c>
      <c r="H434" s="34" t="str">
        <f>IF($M434=H$2,MAX(H$4:H433)+1,"")</f>
        <v/>
      </c>
      <c r="I434" s="34" t="str">
        <f>IF($M434=I$2,MAX(I$4:I433)+1,"")</f>
        <v/>
      </c>
      <c r="J434" s="34" t="str">
        <f>IF($M434=J$2,MAX(J$4:J433)+1,"")</f>
        <v/>
      </c>
      <c r="K434" s="34" t="str">
        <f>IF($M434=K$2,MAX(K$4:K433)+1,"")</f>
        <v/>
      </c>
      <c r="L434" s="35"/>
      <c r="M434" s="35"/>
      <c r="N434" s="42"/>
      <c r="O434" s="42"/>
      <c r="P434" s="42"/>
      <c r="Q434" s="42"/>
      <c r="R434" s="42"/>
      <c r="S434" s="42"/>
      <c r="T434" s="42"/>
      <c r="U434" s="37" t="str">
        <f>IF(N434="","",(N434*5+O434*4+P434*2.5+Q434*1.5+R434*0.75+S434*0.325+T434*0.25)/100)</f>
        <v/>
      </c>
      <c r="V434" s="36"/>
      <c r="W434" s="38"/>
    </row>
    <row r="435">
      <c r="A435" s="29">
        <v>432</v>
      </c>
      <c r="B435" s="39">
        <f>IF(D435=D434,B434,IF(D435="夜班",B434+1,B434))</f>
        <v>43361</v>
      </c>
      <c r="C435" s="40">
        <f>C434</f>
        <v>0.041666666666666699</v>
      </c>
      <c r="D435" s="32" t="str">
        <f>IF(HOUR(G435)&lt;8,"夜班",IF(HOUR(G435)&lt;16,"白班",IF(HOUR(G435)&lt;24,"中班",0)))</f>
        <v>中班</v>
      </c>
      <c r="E435" s="30" t="str">
        <f>IF(F435=1,"甲",IF(F435=2,"乙",IF(F435=3,"丙",IF(F435=4,"丁",""))))</f>
        <v>丙</v>
      </c>
      <c r="F435" s="30">
        <f>SUMPRODUCT((考核汇总!$A$4:$A$1185=质量日常跟踪表!B435)*(考核汇总!$B$4:$B$1185=质量日常跟踪表!D435),考核汇总!$C$4:$C$1185)</f>
        <v>3</v>
      </c>
      <c r="G435" s="33">
        <f>G434+C434</f>
        <v>43361.958333332303</v>
      </c>
      <c r="H435" s="34" t="str">
        <f>IF($M435=H$2,MAX(H$4:H434)+1,"")</f>
        <v/>
      </c>
      <c r="I435" s="34" t="str">
        <f>IF($M435=I$2,MAX(I$4:I434)+1,"")</f>
        <v/>
      </c>
      <c r="J435" s="34" t="str">
        <f>IF($M435=J$2,MAX(J$4:J434)+1,"")</f>
        <v/>
      </c>
      <c r="K435" s="34" t="str">
        <f>IF($M435=K$2,MAX(K$4:K434)+1,"")</f>
        <v/>
      </c>
      <c r="L435" s="35"/>
      <c r="M435" s="35"/>
      <c r="N435" s="42"/>
      <c r="O435" s="42"/>
      <c r="P435" s="42"/>
      <c r="Q435" s="42"/>
      <c r="R435" s="42"/>
      <c r="S435" s="42"/>
      <c r="T435" s="42"/>
      <c r="U435" s="37" t="str">
        <f>IF(N435="","",(N435*5+O435*4+P435*2.5+Q435*1.5+R435*0.75+S435*0.325+T435*0.25)/100)</f>
        <v/>
      </c>
      <c r="V435" s="36"/>
      <c r="W435" s="38"/>
    </row>
    <row r="436">
      <c r="A436" s="29">
        <v>433</v>
      </c>
      <c r="B436" s="39">
        <f>IF(D436=D435,B435,IF(D436="夜班",B435+1,B435))</f>
        <v>43362</v>
      </c>
      <c r="C436" s="40">
        <f>C435</f>
        <v>0.041666666666666699</v>
      </c>
      <c r="D436" s="32" t="str">
        <f>IF(HOUR(G436)&lt;8,"夜班",IF(HOUR(G436)&lt;16,"白班",IF(HOUR(G436)&lt;24,"中班",0)))</f>
        <v>夜班</v>
      </c>
      <c r="E436" s="30" t="str">
        <f>IF(F436=1,"甲",IF(F436=2,"乙",IF(F436=3,"丙",IF(F436=4,"丁",""))))</f>
        <v>甲</v>
      </c>
      <c r="F436" s="30">
        <f>SUMPRODUCT((考核汇总!$A$4:$A$1185=质量日常跟踪表!B436)*(考核汇总!$B$4:$B$1185=质量日常跟踪表!D436),考核汇总!$C$4:$C$1185)</f>
        <v>1</v>
      </c>
      <c r="G436" s="33">
        <f>G435+C435</f>
        <v>43361.999999999003</v>
      </c>
      <c r="H436" s="34" t="str">
        <f>IF($M436=H$2,MAX(H$4:H435)+1,"")</f>
        <v/>
      </c>
      <c r="I436" s="34" t="str">
        <f>IF($M436=I$2,MAX(I$4:I435)+1,"")</f>
        <v/>
      </c>
      <c r="J436" s="34" t="str">
        <f>IF($M436=J$2,MAX(J$4:J435)+1,"")</f>
        <v/>
      </c>
      <c r="K436" s="34" t="str">
        <f>IF($M436=K$2,MAX(K$4:K435)+1,"")</f>
        <v/>
      </c>
      <c r="L436" s="35"/>
      <c r="M436" s="35"/>
      <c r="N436" s="42"/>
      <c r="O436" s="42"/>
      <c r="P436" s="42"/>
      <c r="Q436" s="42"/>
      <c r="R436" s="42"/>
      <c r="S436" s="42"/>
      <c r="T436" s="42"/>
      <c r="U436" s="37" t="str">
        <f>IF(N436="","",(N436*5+O436*4+P436*2.5+Q436*1.5+R436*0.75+S436*0.325+T436*0.25)/100)</f>
        <v/>
      </c>
      <c r="V436" s="36"/>
      <c r="W436" s="38"/>
    </row>
    <row r="437">
      <c r="A437" s="29">
        <v>434</v>
      </c>
      <c r="B437" s="39">
        <f>IF(D437=D436,B436,IF(D437="夜班",B436+1,B436))</f>
        <v>43362</v>
      </c>
      <c r="C437" s="40">
        <f>C436</f>
        <v>0.041666666666666699</v>
      </c>
      <c r="D437" s="32" t="str">
        <f>IF(HOUR(G437)&lt;8,"夜班",IF(HOUR(G437)&lt;16,"白班",IF(HOUR(G437)&lt;24,"中班",0)))</f>
        <v>夜班</v>
      </c>
      <c r="E437" s="30" t="str">
        <f>IF(F437=1,"甲",IF(F437=2,"乙",IF(F437=3,"丙",IF(F437=4,"丁",""))))</f>
        <v>甲</v>
      </c>
      <c r="F437" s="30">
        <f>SUMPRODUCT((考核汇总!$A$4:$A$1185=质量日常跟踪表!B437)*(考核汇总!$B$4:$B$1185=质量日常跟踪表!D437),考核汇总!$C$4:$C$1185)</f>
        <v>1</v>
      </c>
      <c r="G437" s="33">
        <f>G436+C436</f>
        <v>43362.041666665602</v>
      </c>
      <c r="H437" s="34" t="str">
        <f>IF($M437=H$2,MAX(H$4:H436)+1,"")</f>
        <v/>
      </c>
      <c r="I437" s="34" t="str">
        <f>IF($M437=I$2,MAX(I$4:I436)+1,"")</f>
        <v/>
      </c>
      <c r="J437" s="34" t="str">
        <f>IF($M437=J$2,MAX(J$4:J436)+1,"")</f>
        <v/>
      </c>
      <c r="K437" s="34" t="str">
        <f>IF($M437=K$2,MAX(K$4:K436)+1,"")</f>
        <v/>
      </c>
      <c r="L437" s="35"/>
      <c r="M437" s="35"/>
      <c r="N437" s="42"/>
      <c r="O437" s="42"/>
      <c r="P437" s="42"/>
      <c r="Q437" s="42"/>
      <c r="R437" s="42"/>
      <c r="S437" s="42"/>
      <c r="T437" s="42"/>
      <c r="U437" s="37" t="str">
        <f>IF(N437="","",(N437*5+O437*4+P437*2.5+Q437*1.5+R437*0.75+S437*0.325+T437*0.25)/100)</f>
        <v/>
      </c>
      <c r="V437" s="36"/>
      <c r="W437" s="38"/>
    </row>
    <row r="438">
      <c r="A438" s="29">
        <v>435</v>
      </c>
      <c r="B438" s="39">
        <f>IF(D438=D437,B437,IF(D438="夜班",B437+1,B437))</f>
        <v>43362</v>
      </c>
      <c r="C438" s="40">
        <f>C437</f>
        <v>0.041666666666666699</v>
      </c>
      <c r="D438" s="32" t="str">
        <f>IF(HOUR(G438)&lt;8,"夜班",IF(HOUR(G438)&lt;16,"白班",IF(HOUR(G438)&lt;24,"中班",0)))</f>
        <v>夜班</v>
      </c>
      <c r="E438" s="30" t="str">
        <f>IF(F438=1,"甲",IF(F438=2,"乙",IF(F438=3,"丙",IF(F438=4,"丁",""))))</f>
        <v>甲</v>
      </c>
      <c r="F438" s="30">
        <f>SUMPRODUCT((考核汇总!$A$4:$A$1185=质量日常跟踪表!B438)*(考核汇总!$B$4:$B$1185=质量日常跟踪表!D438),考核汇总!$C$4:$C$1185)</f>
        <v>1</v>
      </c>
      <c r="G438" s="33">
        <f>G437+C437</f>
        <v>43362.083333332303</v>
      </c>
      <c r="H438" s="34" t="str">
        <f>IF($M438=H$2,MAX(H$4:H437)+1,"")</f>
        <v/>
      </c>
      <c r="I438" s="34" t="str">
        <f>IF($M438=I$2,MAX(I$4:I437)+1,"")</f>
        <v/>
      </c>
      <c r="J438" s="34" t="str">
        <f>IF($M438=J$2,MAX(J$4:J437)+1,"")</f>
        <v/>
      </c>
      <c r="K438" s="34" t="str">
        <f>IF($M438=K$2,MAX(K$4:K437)+1,"")</f>
        <v/>
      </c>
      <c r="L438" s="35"/>
      <c r="M438" s="35"/>
      <c r="N438" s="42"/>
      <c r="O438" s="42"/>
      <c r="P438" s="42"/>
      <c r="Q438" s="42"/>
      <c r="R438" s="42"/>
      <c r="S438" s="42"/>
      <c r="T438" s="42"/>
      <c r="U438" s="37" t="str">
        <f>IF(N438="","",(N438*5+O438*4+P438*2.5+Q438*1.5+R438*0.75+S438*0.325+T438*0.25)/100)</f>
        <v/>
      </c>
      <c r="V438" s="36"/>
      <c r="W438" s="38"/>
    </row>
    <row r="439">
      <c r="A439" s="29">
        <v>436</v>
      </c>
      <c r="B439" s="39">
        <f>IF(D439=D438,B438,IF(D439="夜班",B438+1,B438))</f>
        <v>43362</v>
      </c>
      <c r="C439" s="40">
        <f>C438</f>
        <v>0.041666666666666699</v>
      </c>
      <c r="D439" s="32" t="str">
        <f>IF(HOUR(G439)&lt;8,"夜班",IF(HOUR(G439)&lt;16,"白班",IF(HOUR(G439)&lt;24,"中班",0)))</f>
        <v>夜班</v>
      </c>
      <c r="E439" s="30" t="str">
        <f>IF(F439=1,"甲",IF(F439=2,"乙",IF(F439=3,"丙",IF(F439=4,"丁",""))))</f>
        <v>甲</v>
      </c>
      <c r="F439" s="30">
        <f>SUMPRODUCT((考核汇总!$A$4:$A$1185=质量日常跟踪表!B439)*(考核汇总!$B$4:$B$1185=质量日常跟踪表!D439),考核汇总!$C$4:$C$1185)</f>
        <v>1</v>
      </c>
      <c r="G439" s="33">
        <f>G438+C438</f>
        <v>43362.124999998901</v>
      </c>
      <c r="H439" s="34" t="str">
        <f>IF($M439=H$2,MAX(H$4:H438)+1,"")</f>
        <v/>
      </c>
      <c r="I439" s="34" t="str">
        <f>IF($M439=I$2,MAX(I$4:I438)+1,"")</f>
        <v/>
      </c>
      <c r="J439" s="34" t="str">
        <f>IF($M439=J$2,MAX(J$4:J438)+1,"")</f>
        <v/>
      </c>
      <c r="K439" s="34" t="str">
        <f>IF($M439=K$2,MAX(K$4:K438)+1,"")</f>
        <v/>
      </c>
      <c r="L439" s="35"/>
      <c r="M439" s="35"/>
      <c r="N439" s="42"/>
      <c r="O439" s="42"/>
      <c r="P439" s="42"/>
      <c r="Q439" s="42"/>
      <c r="R439" s="42"/>
      <c r="S439" s="42"/>
      <c r="T439" s="42"/>
      <c r="U439" s="37" t="str">
        <f>IF(N439="","",(N439*5+O439*4+P439*2.5+Q439*1.5+R439*0.75+S439*0.325+T439*0.25)/100)</f>
        <v/>
      </c>
      <c r="V439" s="36"/>
      <c r="W439" s="38"/>
    </row>
    <row r="440">
      <c r="A440" s="29">
        <v>437</v>
      </c>
      <c r="B440" s="39">
        <f>IF(D440=D439,B439,IF(D440="夜班",B439+1,B439))</f>
        <v>43362</v>
      </c>
      <c r="C440" s="40">
        <f>C439</f>
        <v>0.041666666666666699</v>
      </c>
      <c r="D440" s="32" t="str">
        <f>IF(HOUR(G440)&lt;8,"夜班",IF(HOUR(G440)&lt;16,"白班",IF(HOUR(G440)&lt;24,"中班",0)))</f>
        <v>夜班</v>
      </c>
      <c r="E440" s="30" t="str">
        <f>IF(F440=1,"甲",IF(F440=2,"乙",IF(F440=3,"丙",IF(F440=4,"丁",""))))</f>
        <v>甲</v>
      </c>
      <c r="F440" s="30">
        <f>SUMPRODUCT((考核汇总!$A$4:$A$1185=质量日常跟踪表!B440)*(考核汇总!$B$4:$B$1185=质量日常跟踪表!D440),考核汇总!$C$4:$C$1185)</f>
        <v>1</v>
      </c>
      <c r="G440" s="33">
        <f>G439+C439</f>
        <v>43362.166666665602</v>
      </c>
      <c r="H440" s="34" t="str">
        <f>IF($M440=H$2,MAX(H$4:H439)+1,"")</f>
        <v/>
      </c>
      <c r="I440" s="34" t="str">
        <f>IF($M440=I$2,MAX(I$4:I439)+1,"")</f>
        <v/>
      </c>
      <c r="J440" s="34" t="str">
        <f>IF($M440=J$2,MAX(J$4:J439)+1,"")</f>
        <v/>
      </c>
      <c r="K440" s="34" t="str">
        <f>IF($M440=K$2,MAX(K$4:K439)+1,"")</f>
        <v/>
      </c>
      <c r="L440" s="35"/>
      <c r="M440" s="35"/>
      <c r="N440" s="42"/>
      <c r="O440" s="42"/>
      <c r="P440" s="42"/>
      <c r="Q440" s="42"/>
      <c r="R440" s="42"/>
      <c r="S440" s="42"/>
      <c r="T440" s="42"/>
      <c r="U440" s="37" t="str">
        <f>IF(N440="","",(N440*5+O440*4+P440*2.5+Q440*1.5+R440*0.75+S440*0.325+T440*0.25)/100)</f>
        <v/>
      </c>
      <c r="V440" s="36"/>
      <c r="W440" s="38"/>
    </row>
    <row r="441">
      <c r="A441" s="29">
        <v>438</v>
      </c>
      <c r="B441" s="39">
        <f>IF(D441=D440,B440,IF(D441="夜班",B440+1,B440))</f>
        <v>43362</v>
      </c>
      <c r="C441" s="40">
        <f>C440</f>
        <v>0.041666666666666699</v>
      </c>
      <c r="D441" s="32" t="str">
        <f>IF(HOUR(G441)&lt;8,"夜班",IF(HOUR(G441)&lt;16,"白班",IF(HOUR(G441)&lt;24,"中班",0)))</f>
        <v>夜班</v>
      </c>
      <c r="E441" s="30" t="str">
        <f>IF(F441=1,"甲",IF(F441=2,"乙",IF(F441=3,"丙",IF(F441=4,"丁",""))))</f>
        <v>甲</v>
      </c>
      <c r="F441" s="30">
        <f>SUMPRODUCT((考核汇总!$A$4:$A$1185=质量日常跟踪表!B441)*(考核汇总!$B$4:$B$1185=质量日常跟踪表!D441),考核汇总!$C$4:$C$1185)</f>
        <v>1</v>
      </c>
      <c r="G441" s="33">
        <f>G440+C440</f>
        <v>43362.208333332303</v>
      </c>
      <c r="H441" s="34" t="str">
        <f>IF($M441=H$2,MAX(H$4:H440)+1,"")</f>
        <v/>
      </c>
      <c r="I441" s="34" t="str">
        <f>IF($M441=I$2,MAX(I$4:I440)+1,"")</f>
        <v/>
      </c>
      <c r="J441" s="34" t="str">
        <f>IF($M441=J$2,MAX(J$4:J440)+1,"")</f>
        <v/>
      </c>
      <c r="K441" s="34" t="str">
        <f>IF($M441=K$2,MAX(K$4:K440)+1,"")</f>
        <v/>
      </c>
      <c r="L441" s="35"/>
      <c r="M441" s="35"/>
      <c r="N441" s="42"/>
      <c r="O441" s="42"/>
      <c r="P441" s="42"/>
      <c r="Q441" s="42"/>
      <c r="R441" s="42"/>
      <c r="S441" s="42"/>
      <c r="T441" s="42"/>
      <c r="U441" s="37" t="str">
        <f>IF(N441="","",(N441*5+O441*4+P441*2.5+Q441*1.5+R441*0.75+S441*0.325+T441*0.25)/100)</f>
        <v/>
      </c>
      <c r="V441" s="36"/>
      <c r="W441" s="38"/>
    </row>
    <row r="442">
      <c r="A442" s="29">
        <v>439</v>
      </c>
      <c r="B442" s="39">
        <f>IF(D442=D441,B441,IF(D442="夜班",B441+1,B441))</f>
        <v>43362</v>
      </c>
      <c r="C442" s="40">
        <f>C441</f>
        <v>0.041666666666666699</v>
      </c>
      <c r="D442" s="32" t="str">
        <f>IF(HOUR(G442)&lt;8,"夜班",IF(HOUR(G442)&lt;16,"白班",IF(HOUR(G442)&lt;24,"中班",0)))</f>
        <v>夜班</v>
      </c>
      <c r="E442" s="30" t="str">
        <f>IF(F442=1,"甲",IF(F442=2,"乙",IF(F442=3,"丙",IF(F442=4,"丁",""))))</f>
        <v>甲</v>
      </c>
      <c r="F442" s="30">
        <f>SUMPRODUCT((考核汇总!$A$4:$A$1185=质量日常跟踪表!B442)*(考核汇总!$B$4:$B$1185=质量日常跟踪表!D442),考核汇总!$C$4:$C$1185)</f>
        <v>1</v>
      </c>
      <c r="G442" s="33">
        <f>G441+C441</f>
        <v>43362.249999998901</v>
      </c>
      <c r="H442" s="34" t="str">
        <f>IF($M442=H$2,MAX(H$4:H441)+1,"")</f>
        <v/>
      </c>
      <c r="I442" s="34" t="str">
        <f>IF($M442=I$2,MAX(I$4:I441)+1,"")</f>
        <v/>
      </c>
      <c r="J442" s="34" t="str">
        <f>IF($M442=J$2,MAX(J$4:J441)+1,"")</f>
        <v/>
      </c>
      <c r="K442" s="34" t="str">
        <f>IF($M442=K$2,MAX(K$4:K441)+1,"")</f>
        <v/>
      </c>
      <c r="L442" s="35"/>
      <c r="M442" s="35"/>
      <c r="N442" s="42"/>
      <c r="O442" s="42"/>
      <c r="P442" s="42"/>
      <c r="Q442" s="42"/>
      <c r="R442" s="42"/>
      <c r="S442" s="42"/>
      <c r="T442" s="42"/>
      <c r="U442" s="37" t="str">
        <f>IF(N442="","",(N442*5+O442*4+P442*2.5+Q442*1.5+R442*0.75+S442*0.325+T442*0.25)/100)</f>
        <v/>
      </c>
      <c r="V442" s="36"/>
      <c r="W442" s="38"/>
    </row>
    <row r="443">
      <c r="A443" s="29">
        <v>440</v>
      </c>
      <c r="B443" s="39">
        <f>IF(D443=D442,B442,IF(D443="夜班",B442+1,B442))</f>
        <v>43362</v>
      </c>
      <c r="C443" s="40">
        <f>C442</f>
        <v>0.041666666666666699</v>
      </c>
      <c r="D443" s="32" t="str">
        <f>IF(HOUR(G443)&lt;8,"夜班",IF(HOUR(G443)&lt;16,"白班",IF(HOUR(G443)&lt;24,"中班",0)))</f>
        <v>夜班</v>
      </c>
      <c r="E443" s="30" t="str">
        <f>IF(F443=1,"甲",IF(F443=2,"乙",IF(F443=3,"丙",IF(F443=4,"丁",""))))</f>
        <v>甲</v>
      </c>
      <c r="F443" s="30">
        <f>SUMPRODUCT((考核汇总!$A$4:$A$1185=质量日常跟踪表!B443)*(考核汇总!$B$4:$B$1185=质量日常跟踪表!D443),考核汇总!$C$4:$C$1185)</f>
        <v>1</v>
      </c>
      <c r="G443" s="33">
        <f>G442+C442</f>
        <v>43362.291666665602</v>
      </c>
      <c r="H443" s="34" t="str">
        <f>IF($M443=H$2,MAX(H$4:H442)+1,"")</f>
        <v/>
      </c>
      <c r="I443" s="34" t="str">
        <f>IF($M443=I$2,MAX(I$4:I442)+1,"")</f>
        <v/>
      </c>
      <c r="J443" s="34" t="str">
        <f>IF($M443=J$2,MAX(J$4:J442)+1,"")</f>
        <v/>
      </c>
      <c r="K443" s="34" t="str">
        <f>IF($M443=K$2,MAX(K$4:K442)+1,"")</f>
        <v/>
      </c>
      <c r="L443" s="35"/>
      <c r="M443" s="35"/>
      <c r="N443" s="42"/>
      <c r="O443" s="42"/>
      <c r="P443" s="42"/>
      <c r="Q443" s="42"/>
      <c r="R443" s="42"/>
      <c r="S443" s="42"/>
      <c r="T443" s="42"/>
      <c r="U443" s="37" t="str">
        <f>IF(N443="","",(N443*5+O443*4+P443*2.5+Q443*1.5+R443*0.75+S443*0.325+T443*0.25)/100)</f>
        <v/>
      </c>
      <c r="V443" s="36"/>
      <c r="W443" s="38"/>
    </row>
    <row r="444">
      <c r="A444" s="29">
        <v>441</v>
      </c>
      <c r="B444" s="39">
        <f>IF(D444=D443,B443,IF(D444="夜班",B443+1,B443))</f>
        <v>43362</v>
      </c>
      <c r="C444" s="40">
        <f>C443</f>
        <v>0.041666666666666699</v>
      </c>
      <c r="D444" s="32" t="str">
        <f>IF(HOUR(G444)&lt;8,"夜班",IF(HOUR(G444)&lt;16,"白班",IF(HOUR(G444)&lt;24,"中班",0)))</f>
        <v>白班</v>
      </c>
      <c r="E444" s="30" t="str">
        <f>IF(F444=1,"甲",IF(F444=2,"乙",IF(F444=3,"丙",IF(F444=4,"丁",""))))</f>
        <v>乙</v>
      </c>
      <c r="F444" s="30">
        <f>SUMPRODUCT((考核汇总!$A$4:$A$1185=质量日常跟踪表!B444)*(考核汇总!$B$4:$B$1185=质量日常跟踪表!D444),考核汇总!$C$4:$C$1185)</f>
        <v>2</v>
      </c>
      <c r="G444" s="33">
        <f>G443+C443</f>
        <v>43362.333333332303</v>
      </c>
      <c r="H444" s="34" t="str">
        <f>IF($M444=H$2,MAX(H$4:H443)+1,"")</f>
        <v/>
      </c>
      <c r="I444" s="34" t="str">
        <f>IF($M444=I$2,MAX(I$4:I443)+1,"")</f>
        <v/>
      </c>
      <c r="J444" s="34" t="str">
        <f>IF($M444=J$2,MAX(J$4:J443)+1,"")</f>
        <v/>
      </c>
      <c r="K444" s="34" t="str">
        <f>IF($M444=K$2,MAX(K$4:K443)+1,"")</f>
        <v/>
      </c>
      <c r="L444" s="35"/>
      <c r="M444" s="35"/>
      <c r="N444" s="42"/>
      <c r="O444" s="42"/>
      <c r="P444" s="42"/>
      <c r="Q444" s="42"/>
      <c r="R444" s="42"/>
      <c r="S444" s="42"/>
      <c r="T444" s="42"/>
      <c r="U444" s="37" t="str">
        <f>IF(N444="","",(N444*5+O444*4+P444*2.5+Q444*1.5+R444*0.75+S444*0.325+T444*0.25)/100)</f>
        <v/>
      </c>
      <c r="V444" s="36"/>
      <c r="W444" s="38"/>
    </row>
    <row r="445">
      <c r="A445" s="29">
        <v>442</v>
      </c>
      <c r="B445" s="39">
        <f>IF(D445=D444,B444,IF(D445="夜班",B444+1,B444))</f>
        <v>43362</v>
      </c>
      <c r="C445" s="40">
        <f>C444</f>
        <v>0.041666666666666699</v>
      </c>
      <c r="D445" s="32" t="str">
        <f>IF(HOUR(G445)&lt;8,"夜班",IF(HOUR(G445)&lt;16,"白班",IF(HOUR(G445)&lt;24,"中班",0)))</f>
        <v>白班</v>
      </c>
      <c r="E445" s="30" t="str">
        <f>IF(F445=1,"甲",IF(F445=2,"乙",IF(F445=3,"丙",IF(F445=4,"丁",""))))</f>
        <v>乙</v>
      </c>
      <c r="F445" s="30">
        <f>SUMPRODUCT((考核汇总!$A$4:$A$1185=质量日常跟踪表!B445)*(考核汇总!$B$4:$B$1185=质量日常跟踪表!D445),考核汇总!$C$4:$C$1185)</f>
        <v>2</v>
      </c>
      <c r="G445" s="33">
        <f>G444+C444</f>
        <v>43362.374999998901</v>
      </c>
      <c r="H445" s="34" t="str">
        <f>IF($M445=H$2,MAX(H$4:H444)+1,"")</f>
        <v/>
      </c>
      <c r="I445" s="34" t="str">
        <f>IF($M445=I$2,MAX(I$4:I444)+1,"")</f>
        <v/>
      </c>
      <c r="J445" s="34" t="str">
        <f>IF($M445=J$2,MAX(J$4:J444)+1,"")</f>
        <v/>
      </c>
      <c r="K445" s="34" t="str">
        <f>IF($M445=K$2,MAX(K$4:K444)+1,"")</f>
        <v/>
      </c>
      <c r="L445" s="35"/>
      <c r="M445" s="35"/>
      <c r="N445" s="42"/>
      <c r="O445" s="42"/>
      <c r="P445" s="42"/>
      <c r="Q445" s="42"/>
      <c r="R445" s="42"/>
      <c r="S445" s="42"/>
      <c r="T445" s="42"/>
      <c r="U445" s="37" t="str">
        <f>IF(N445="","",(N445*5+O445*4+P445*2.5+Q445*1.5+R445*0.75+S445*0.325+T445*0.25)/100)</f>
        <v/>
      </c>
      <c r="V445" s="36"/>
      <c r="W445" s="38"/>
    </row>
    <row r="446">
      <c r="A446" s="29">
        <v>443</v>
      </c>
      <c r="B446" s="39">
        <f>IF(D446=D445,B445,IF(D446="夜班",B445+1,B445))</f>
        <v>43362</v>
      </c>
      <c r="C446" s="40">
        <f>C445</f>
        <v>0.041666666666666699</v>
      </c>
      <c r="D446" s="32" t="str">
        <f>IF(HOUR(G446)&lt;8,"夜班",IF(HOUR(G446)&lt;16,"白班",IF(HOUR(G446)&lt;24,"中班",0)))</f>
        <v>白班</v>
      </c>
      <c r="E446" s="30" t="str">
        <f>IF(F446=1,"甲",IF(F446=2,"乙",IF(F446=3,"丙",IF(F446=4,"丁",""))))</f>
        <v>乙</v>
      </c>
      <c r="F446" s="30">
        <f>SUMPRODUCT((考核汇总!$A$4:$A$1185=质量日常跟踪表!B446)*(考核汇总!$B$4:$B$1185=质量日常跟踪表!D446),考核汇总!$C$4:$C$1185)</f>
        <v>2</v>
      </c>
      <c r="G446" s="33">
        <f>G445+C445</f>
        <v>43362.416666665602</v>
      </c>
      <c r="H446" s="34" t="str">
        <f>IF($M446=H$2,MAX(H$4:H445)+1,"")</f>
        <v/>
      </c>
      <c r="I446" s="34" t="str">
        <f>IF($M446=I$2,MAX(I$4:I445)+1,"")</f>
        <v/>
      </c>
      <c r="J446" s="34" t="str">
        <f>IF($M446=J$2,MAX(J$4:J445)+1,"")</f>
        <v/>
      </c>
      <c r="K446" s="34" t="str">
        <f>IF($M446=K$2,MAX(K$4:K445)+1,"")</f>
        <v/>
      </c>
      <c r="L446" s="35"/>
      <c r="M446" s="35"/>
      <c r="N446" s="42"/>
      <c r="O446" s="42"/>
      <c r="P446" s="42"/>
      <c r="Q446" s="42"/>
      <c r="R446" s="42"/>
      <c r="S446" s="42"/>
      <c r="T446" s="42"/>
      <c r="U446" s="37" t="str">
        <f>IF(N446="","",(N446*5+O446*4+P446*2.5+Q446*1.5+R446*0.75+S446*0.325+T446*0.25)/100)</f>
        <v/>
      </c>
      <c r="V446" s="36"/>
      <c r="W446" s="38"/>
    </row>
    <row r="447">
      <c r="A447" s="29">
        <v>444</v>
      </c>
      <c r="B447" s="39">
        <f>IF(D447=D446,B446,IF(D447="夜班",B446+1,B446))</f>
        <v>43362</v>
      </c>
      <c r="C447" s="40">
        <f>C446</f>
        <v>0.041666666666666699</v>
      </c>
      <c r="D447" s="32" t="str">
        <f>IF(HOUR(G447)&lt;8,"夜班",IF(HOUR(G447)&lt;16,"白班",IF(HOUR(G447)&lt;24,"中班",0)))</f>
        <v>白班</v>
      </c>
      <c r="E447" s="30" t="str">
        <f>IF(F447=1,"甲",IF(F447=2,"乙",IF(F447=3,"丙",IF(F447=4,"丁",""))))</f>
        <v>乙</v>
      </c>
      <c r="F447" s="30">
        <f>SUMPRODUCT((考核汇总!$A$4:$A$1185=质量日常跟踪表!B447)*(考核汇总!$B$4:$B$1185=质量日常跟踪表!D447),考核汇总!$C$4:$C$1185)</f>
        <v>2</v>
      </c>
      <c r="G447" s="33">
        <f>G446+C446</f>
        <v>43362.458333332303</v>
      </c>
      <c r="H447" s="34" t="str">
        <f>IF($M447=H$2,MAX(H$4:H446)+1,"")</f>
        <v/>
      </c>
      <c r="I447" s="34" t="str">
        <f>IF($M447=I$2,MAX(I$4:I446)+1,"")</f>
        <v/>
      </c>
      <c r="J447" s="34" t="str">
        <f>IF($M447=J$2,MAX(J$4:J446)+1,"")</f>
        <v/>
      </c>
      <c r="K447" s="34" t="str">
        <f>IF($M447=K$2,MAX(K$4:K446)+1,"")</f>
        <v/>
      </c>
      <c r="L447" s="35"/>
      <c r="M447" s="35"/>
      <c r="N447" s="42"/>
      <c r="O447" s="42"/>
      <c r="P447" s="42"/>
      <c r="Q447" s="42"/>
      <c r="R447" s="42"/>
      <c r="S447" s="42"/>
      <c r="T447" s="42"/>
      <c r="U447" s="37" t="str">
        <f>IF(N447="","",(N447*5+O447*4+P447*2.5+Q447*1.5+R447*0.75+S447*0.325+T447*0.25)/100)</f>
        <v/>
      </c>
      <c r="V447" s="36"/>
      <c r="W447" s="38"/>
    </row>
    <row r="448">
      <c r="A448" s="29">
        <v>445</v>
      </c>
      <c r="B448" s="39">
        <f>IF(D448=D447,B447,IF(D448="夜班",B447+1,B447))</f>
        <v>43362</v>
      </c>
      <c r="C448" s="40">
        <f>C447</f>
        <v>0.041666666666666699</v>
      </c>
      <c r="D448" s="32" t="str">
        <f>IF(HOUR(G448)&lt;8,"夜班",IF(HOUR(G448)&lt;16,"白班",IF(HOUR(G448)&lt;24,"中班",0)))</f>
        <v>白班</v>
      </c>
      <c r="E448" s="30" t="str">
        <f>IF(F448=1,"甲",IF(F448=2,"乙",IF(F448=3,"丙",IF(F448=4,"丁",""))))</f>
        <v>乙</v>
      </c>
      <c r="F448" s="30">
        <f>SUMPRODUCT((考核汇总!$A$4:$A$1185=质量日常跟踪表!B448)*(考核汇总!$B$4:$B$1185=质量日常跟踪表!D448),考核汇总!$C$4:$C$1185)</f>
        <v>2</v>
      </c>
      <c r="G448" s="33">
        <f>G447+C447</f>
        <v>43362.499999998901</v>
      </c>
      <c r="H448" s="34" t="str">
        <f>IF($M448=H$2,MAX(H$4:H447)+1,"")</f>
        <v/>
      </c>
      <c r="I448" s="34" t="str">
        <f>IF($M448=I$2,MAX(I$4:I447)+1,"")</f>
        <v/>
      </c>
      <c r="J448" s="34" t="str">
        <f>IF($M448=J$2,MAX(J$4:J447)+1,"")</f>
        <v/>
      </c>
      <c r="K448" s="34" t="str">
        <f>IF($M448=K$2,MAX(K$4:K447)+1,"")</f>
        <v/>
      </c>
      <c r="L448" s="35"/>
      <c r="M448" s="35"/>
      <c r="N448" s="42"/>
      <c r="O448" s="42"/>
      <c r="P448" s="42"/>
      <c r="Q448" s="42"/>
      <c r="R448" s="42"/>
      <c r="S448" s="42"/>
      <c r="T448" s="42"/>
      <c r="U448" s="37" t="str">
        <f>IF(N448="","",(N448*5+O448*4+P448*2.5+Q448*1.5+R448*0.75+S448*0.325+T448*0.25)/100)</f>
        <v/>
      </c>
      <c r="V448" s="36"/>
      <c r="W448" s="38"/>
    </row>
    <row r="449">
      <c r="A449" s="29">
        <v>446</v>
      </c>
      <c r="B449" s="39">
        <f>IF(D449=D448,B448,IF(D449="夜班",B448+1,B448))</f>
        <v>43362</v>
      </c>
      <c r="C449" s="40">
        <f>C448</f>
        <v>0.041666666666666699</v>
      </c>
      <c r="D449" s="32" t="str">
        <f>IF(HOUR(G449)&lt;8,"夜班",IF(HOUR(G449)&lt;16,"白班",IF(HOUR(G449)&lt;24,"中班",0)))</f>
        <v>白班</v>
      </c>
      <c r="E449" s="30" t="str">
        <f>IF(F449=1,"甲",IF(F449=2,"乙",IF(F449=3,"丙",IF(F449=4,"丁",""))))</f>
        <v>乙</v>
      </c>
      <c r="F449" s="30">
        <f>SUMPRODUCT((考核汇总!$A$4:$A$1185=质量日常跟踪表!B449)*(考核汇总!$B$4:$B$1185=质量日常跟踪表!D449),考核汇总!$C$4:$C$1185)</f>
        <v>2</v>
      </c>
      <c r="G449" s="33">
        <f>G448+C448</f>
        <v>43362.541666665602</v>
      </c>
      <c r="H449" s="34" t="str">
        <f>IF($M449=H$2,MAX(H$4:H448)+1,"")</f>
        <v/>
      </c>
      <c r="I449" s="34" t="str">
        <f>IF($M449=I$2,MAX(I$4:I448)+1,"")</f>
        <v/>
      </c>
      <c r="J449" s="34" t="str">
        <f>IF($M449=J$2,MAX(J$4:J448)+1,"")</f>
        <v/>
      </c>
      <c r="K449" s="34" t="str">
        <f>IF($M449=K$2,MAX(K$4:K448)+1,"")</f>
        <v/>
      </c>
      <c r="L449" s="35"/>
      <c r="M449" s="35"/>
      <c r="N449" s="42"/>
      <c r="O449" s="42"/>
      <c r="P449" s="42"/>
      <c r="Q449" s="42"/>
      <c r="R449" s="42"/>
      <c r="S449" s="42"/>
      <c r="T449" s="42"/>
      <c r="U449" s="37" t="str">
        <f>IF(N449="","",(N449*5+O449*4+P449*2.5+Q449*1.5+R449*0.75+S449*0.325+T449*0.25)/100)</f>
        <v/>
      </c>
      <c r="V449" s="36"/>
      <c r="W449" s="38"/>
    </row>
    <row r="450">
      <c r="A450" s="29">
        <v>447</v>
      </c>
      <c r="B450" s="39">
        <f>IF(D450=D449,B449,IF(D450="夜班",B449+1,B449))</f>
        <v>43362</v>
      </c>
      <c r="C450" s="40">
        <f>C449</f>
        <v>0.041666666666666699</v>
      </c>
      <c r="D450" s="32" t="str">
        <f>IF(HOUR(G450)&lt;8,"夜班",IF(HOUR(G450)&lt;16,"白班",IF(HOUR(G450)&lt;24,"中班",0)))</f>
        <v>白班</v>
      </c>
      <c r="E450" s="30" t="str">
        <f>IF(F450=1,"甲",IF(F450=2,"乙",IF(F450=3,"丙",IF(F450=4,"丁",""))))</f>
        <v>乙</v>
      </c>
      <c r="F450" s="30">
        <f>SUMPRODUCT((考核汇总!$A$4:$A$1185=质量日常跟踪表!B450)*(考核汇总!$B$4:$B$1185=质量日常跟踪表!D450),考核汇总!$C$4:$C$1185)</f>
        <v>2</v>
      </c>
      <c r="G450" s="33">
        <f>G449+C449</f>
        <v>43362.583333332303</v>
      </c>
      <c r="H450" s="34" t="str">
        <f>IF($M450=H$2,MAX(H$4:H449)+1,"")</f>
        <v/>
      </c>
      <c r="I450" s="34" t="str">
        <f>IF($M450=I$2,MAX(I$4:I449)+1,"")</f>
        <v/>
      </c>
      <c r="J450" s="34" t="str">
        <f>IF($M450=J$2,MAX(J$4:J449)+1,"")</f>
        <v/>
      </c>
      <c r="K450" s="34" t="str">
        <f>IF($M450=K$2,MAX(K$4:K449)+1,"")</f>
        <v/>
      </c>
      <c r="L450" s="35"/>
      <c r="M450" s="35"/>
      <c r="N450" s="42"/>
      <c r="O450" s="42"/>
      <c r="P450" s="42"/>
      <c r="Q450" s="42"/>
      <c r="R450" s="42"/>
      <c r="S450" s="42"/>
      <c r="T450" s="42"/>
      <c r="U450" s="37" t="str">
        <f>IF(N450="","",(N450*5+O450*4+P450*2.5+Q450*1.5+R450*0.75+S450*0.325+T450*0.25)/100)</f>
        <v/>
      </c>
      <c r="V450" s="36"/>
      <c r="W450" s="38"/>
    </row>
    <row r="451">
      <c r="A451" s="29">
        <v>448</v>
      </c>
      <c r="B451" s="39">
        <f>IF(D451=D450,B450,IF(D451="夜班",B450+1,B450))</f>
        <v>43362</v>
      </c>
      <c r="C451" s="40">
        <f>C450</f>
        <v>0.041666666666666699</v>
      </c>
      <c r="D451" s="32" t="str">
        <f>IF(HOUR(G451)&lt;8,"夜班",IF(HOUR(G451)&lt;16,"白班",IF(HOUR(G451)&lt;24,"中班",0)))</f>
        <v>白班</v>
      </c>
      <c r="E451" s="30" t="str">
        <f>IF(F451=1,"甲",IF(F451=2,"乙",IF(F451=3,"丙",IF(F451=4,"丁",""))))</f>
        <v>乙</v>
      </c>
      <c r="F451" s="30">
        <f>SUMPRODUCT((考核汇总!$A$4:$A$1185=质量日常跟踪表!B451)*(考核汇总!$B$4:$B$1185=质量日常跟踪表!D451),考核汇总!$C$4:$C$1185)</f>
        <v>2</v>
      </c>
      <c r="G451" s="33">
        <f>G450+C450</f>
        <v>43362.624999998901</v>
      </c>
      <c r="H451" s="34" t="str">
        <f>IF($M451=H$2,MAX(H$4:H450)+1,"")</f>
        <v/>
      </c>
      <c r="I451" s="34" t="str">
        <f>IF($M451=I$2,MAX(I$4:I450)+1,"")</f>
        <v/>
      </c>
      <c r="J451" s="34" t="str">
        <f>IF($M451=J$2,MAX(J$4:J450)+1,"")</f>
        <v/>
      </c>
      <c r="K451" s="34" t="str">
        <f>IF($M451=K$2,MAX(K$4:K450)+1,"")</f>
        <v/>
      </c>
      <c r="L451" s="35"/>
      <c r="M451" s="35"/>
      <c r="N451" s="42"/>
      <c r="O451" s="42"/>
      <c r="P451" s="42"/>
      <c r="Q451" s="42"/>
      <c r="R451" s="42"/>
      <c r="S451" s="42"/>
      <c r="T451" s="42"/>
      <c r="U451" s="37" t="str">
        <f>IF(N451="","",(N451*5+O451*4+P451*2.5+Q451*1.5+R451*0.75+S451*0.325+T451*0.25)/100)</f>
        <v/>
      </c>
      <c r="V451" s="36"/>
      <c r="W451" s="38"/>
    </row>
    <row r="452">
      <c r="A452" s="29">
        <v>449</v>
      </c>
      <c r="B452" s="39">
        <f>IF(D452=D451,B451,IF(D452="夜班",B451+1,B451))</f>
        <v>43362</v>
      </c>
      <c r="C452" s="40">
        <f>C451</f>
        <v>0.041666666666666699</v>
      </c>
      <c r="D452" s="32" t="str">
        <f>IF(HOUR(G452)&lt;8,"夜班",IF(HOUR(G452)&lt;16,"白班",IF(HOUR(G452)&lt;24,"中班",0)))</f>
        <v>中班</v>
      </c>
      <c r="E452" s="30" t="str">
        <f>IF(F452=1,"甲",IF(F452=2,"乙",IF(F452=3,"丙",IF(F452=4,"丁",""))))</f>
        <v>丙</v>
      </c>
      <c r="F452" s="30">
        <f>SUMPRODUCT((考核汇总!$A$4:$A$1185=质量日常跟踪表!B452)*(考核汇总!$B$4:$B$1185=质量日常跟踪表!D452),考核汇总!$C$4:$C$1185)</f>
        <v>3</v>
      </c>
      <c r="G452" s="33">
        <f>G451+C451</f>
        <v>43362.666666665602</v>
      </c>
      <c r="H452" s="34" t="str">
        <f>IF($M452=H$2,MAX(H$4:H451)+1,"")</f>
        <v/>
      </c>
      <c r="I452" s="34" t="str">
        <f>IF($M452=I$2,MAX(I$4:I451)+1,"")</f>
        <v/>
      </c>
      <c r="J452" s="34" t="str">
        <f>IF($M452=J$2,MAX(J$4:J451)+1,"")</f>
        <v/>
      </c>
      <c r="K452" s="34" t="str">
        <f>IF($M452=K$2,MAX(K$4:K451)+1,"")</f>
        <v/>
      </c>
      <c r="L452" s="35"/>
      <c r="M452" s="35"/>
      <c r="N452" s="42"/>
      <c r="O452" s="42"/>
      <c r="P452" s="42"/>
      <c r="Q452" s="42"/>
      <c r="R452" s="42"/>
      <c r="S452" s="42"/>
      <c r="T452" s="42"/>
      <c r="U452" s="37"/>
      <c r="V452" s="36"/>
      <c r="W452" s="38"/>
    </row>
    <row r="453">
      <c r="A453" s="29">
        <v>450</v>
      </c>
      <c r="B453" s="39">
        <f>IF(D453=D452,B452,IF(D453="夜班",B452+1,B452))</f>
        <v>43362</v>
      </c>
      <c r="C453" s="40">
        <f>C452</f>
        <v>0.041666666666666699</v>
      </c>
      <c r="D453" s="32" t="str">
        <f>IF(HOUR(G453)&lt;8,"夜班",IF(HOUR(G453)&lt;16,"白班",IF(HOUR(G453)&lt;24,"中班",0)))</f>
        <v>中班</v>
      </c>
      <c r="E453" s="30" t="str">
        <f>IF(F453=1,"甲",IF(F453=2,"乙",IF(F453=3,"丙",IF(F453=4,"丁",""))))</f>
        <v>丙</v>
      </c>
      <c r="F453" s="30">
        <f>SUMPRODUCT((考核汇总!$A$4:$A$1185=质量日常跟踪表!B453)*(考核汇总!$B$4:$B$1185=质量日常跟踪表!D453),考核汇总!$C$4:$C$1185)</f>
        <v>3</v>
      </c>
      <c r="G453" s="33">
        <f>G452+C452</f>
        <v>43362.708333332201</v>
      </c>
      <c r="H453" s="34" t="str">
        <f>IF($M453=H$2,MAX(H$4:H452)+1,"")</f>
        <v/>
      </c>
      <c r="I453" s="34" t="str">
        <f>IF($M453=I$2,MAX(I$4:I452)+1,"")</f>
        <v/>
      </c>
      <c r="J453" s="34" t="str">
        <f>IF($M453=J$2,MAX(J$4:J452)+1,"")</f>
        <v/>
      </c>
      <c r="K453" s="34" t="str">
        <f>IF($M453=K$2,MAX(K$4:K452)+1,"")</f>
        <v/>
      </c>
      <c r="L453" s="35"/>
      <c r="M453" s="35"/>
      <c r="N453" s="42"/>
      <c r="O453" s="42"/>
      <c r="P453" s="42"/>
      <c r="Q453" s="42"/>
      <c r="R453" s="42"/>
      <c r="S453" s="42"/>
      <c r="T453" s="42"/>
      <c r="U453" s="37"/>
      <c r="V453" s="36"/>
      <c r="W453" s="38"/>
    </row>
    <row r="454">
      <c r="A454" s="29">
        <v>451</v>
      </c>
      <c r="B454" s="39">
        <f>IF(D454=D453,B453,IF(D454="夜班",B453+1,B453))</f>
        <v>43362</v>
      </c>
      <c r="C454" s="40">
        <f>C453</f>
        <v>0.041666666666666699</v>
      </c>
      <c r="D454" s="32" t="str">
        <f>IF(HOUR(G454)&lt;8,"夜班",IF(HOUR(G454)&lt;16,"白班",IF(HOUR(G454)&lt;24,"中班",0)))</f>
        <v>中班</v>
      </c>
      <c r="E454" s="30" t="str">
        <f>IF(F454=1,"甲",IF(F454=2,"乙",IF(F454=3,"丙",IF(F454=4,"丁",""))))</f>
        <v>丙</v>
      </c>
      <c r="F454" s="30">
        <f>SUMPRODUCT((考核汇总!$A$4:$A$1185=质量日常跟踪表!B454)*(考核汇总!$B$4:$B$1185=质量日常跟踪表!D454),考核汇总!$C$4:$C$1185)</f>
        <v>3</v>
      </c>
      <c r="G454" s="33">
        <f>G453+C453</f>
        <v>43362.749999998901</v>
      </c>
      <c r="H454" s="34" t="str">
        <f>IF($M454=H$2,MAX(H$4:H453)+1,"")</f>
        <v/>
      </c>
      <c r="I454" s="34" t="str">
        <f>IF($M454=I$2,MAX(I$4:I453)+1,"")</f>
        <v/>
      </c>
      <c r="J454" s="34" t="str">
        <f>IF($M454=J$2,MAX(J$4:J453)+1,"")</f>
        <v/>
      </c>
      <c r="K454" s="34" t="str">
        <f>IF($M454=K$2,MAX(K$4:K453)+1,"")</f>
        <v/>
      </c>
      <c r="L454" s="35"/>
      <c r="M454" s="35"/>
      <c r="N454" s="42"/>
      <c r="O454" s="42"/>
      <c r="P454" s="42"/>
      <c r="Q454" s="42"/>
      <c r="R454" s="42"/>
      <c r="S454" s="42"/>
      <c r="T454" s="42"/>
      <c r="U454" s="37" t="str">
        <f>IF(N454="","",(N454*5+O454*4+P454*2.5+Q454*1.5+R454*0.75+S454*0.325+T454*0.25)/100)</f>
        <v/>
      </c>
      <c r="V454" s="36"/>
      <c r="W454" s="38"/>
    </row>
    <row r="455">
      <c r="A455" s="29">
        <v>452</v>
      </c>
      <c r="B455" s="39">
        <f>IF(D455=D454,B454,IF(D455="夜班",B454+1,B454))</f>
        <v>43362</v>
      </c>
      <c r="C455" s="40">
        <f>C454</f>
        <v>0.041666666666666699</v>
      </c>
      <c r="D455" s="32" t="str">
        <f>IF(HOUR(G455)&lt;8,"夜班",IF(HOUR(G455)&lt;16,"白班",IF(HOUR(G455)&lt;24,"中班",0)))</f>
        <v>中班</v>
      </c>
      <c r="E455" s="30" t="str">
        <f>IF(F455=1,"甲",IF(F455=2,"乙",IF(F455=3,"丙",IF(F455=4,"丁",""))))</f>
        <v>丙</v>
      </c>
      <c r="F455" s="30">
        <f>SUMPRODUCT((考核汇总!$A$4:$A$1185=质量日常跟踪表!B455)*(考核汇总!$B$4:$B$1185=质量日常跟踪表!D455),考核汇总!$C$4:$C$1185)</f>
        <v>3</v>
      </c>
      <c r="G455" s="33">
        <f>G454+C454</f>
        <v>43362.791666665602</v>
      </c>
      <c r="H455" s="34" t="str">
        <f>IF($M455=H$2,MAX(H$4:H454)+1,"")</f>
        <v/>
      </c>
      <c r="I455" s="34" t="str">
        <f>IF($M455=I$2,MAX(I$4:I454)+1,"")</f>
        <v/>
      </c>
      <c r="J455" s="34" t="str">
        <f>IF($M455=J$2,MAX(J$4:J454)+1,"")</f>
        <v/>
      </c>
      <c r="K455" s="34" t="str">
        <f>IF($M455=K$2,MAX(K$4:K454)+1,"")</f>
        <v/>
      </c>
      <c r="L455" s="35"/>
      <c r="M455" s="35"/>
      <c r="N455" s="42"/>
      <c r="O455" s="42"/>
      <c r="P455" s="42"/>
      <c r="Q455" s="42"/>
      <c r="R455" s="42"/>
      <c r="S455" s="42"/>
      <c r="T455" s="42"/>
      <c r="U455" s="37" t="str">
        <f>IF(N455="","",(N455*5+O455*4+P455*2.5+Q455*1.5+R455*0.75+S455*0.325+T455*0.25)/100)</f>
        <v/>
      </c>
      <c r="V455" s="36"/>
      <c r="W455" s="38"/>
    </row>
    <row r="456">
      <c r="A456" s="29">
        <v>453</v>
      </c>
      <c r="B456" s="39">
        <f>IF(D456=D455,B455,IF(D456="夜班",B455+1,B455))</f>
        <v>43362</v>
      </c>
      <c r="C456" s="40">
        <f>C455</f>
        <v>0.041666666666666699</v>
      </c>
      <c r="D456" s="32" t="str">
        <f>IF(HOUR(G456)&lt;8,"夜班",IF(HOUR(G456)&lt;16,"白班",IF(HOUR(G456)&lt;24,"中班",0)))</f>
        <v>中班</v>
      </c>
      <c r="E456" s="30" t="str">
        <f>IF(F456=1,"甲",IF(F456=2,"乙",IF(F456=3,"丙",IF(F456=4,"丁",""))))</f>
        <v>丙</v>
      </c>
      <c r="F456" s="30">
        <f>SUMPRODUCT((考核汇总!$A$4:$A$1185=质量日常跟踪表!B456)*(考核汇总!$B$4:$B$1185=质量日常跟踪表!D456),考核汇总!$C$4:$C$1185)</f>
        <v>3</v>
      </c>
      <c r="G456" s="33">
        <f>G455+C455</f>
        <v>43362.833333332201</v>
      </c>
      <c r="H456" s="34" t="str">
        <f>IF($M456=H$2,MAX(H$4:H455)+1,"")</f>
        <v/>
      </c>
      <c r="I456" s="34" t="str">
        <f>IF($M456=I$2,MAX(I$4:I455)+1,"")</f>
        <v/>
      </c>
      <c r="J456" s="34" t="str">
        <f>IF($M456=J$2,MAX(J$4:J455)+1,"")</f>
        <v/>
      </c>
      <c r="K456" s="34" t="str">
        <f>IF($M456=K$2,MAX(K$4:K455)+1,"")</f>
        <v/>
      </c>
      <c r="L456" s="35"/>
      <c r="M456" s="35"/>
      <c r="N456" s="42"/>
      <c r="O456" s="42"/>
      <c r="P456" s="42"/>
      <c r="Q456" s="42"/>
      <c r="R456" s="42"/>
      <c r="S456" s="42"/>
      <c r="T456" s="42"/>
      <c r="U456" s="37" t="str">
        <f>IF(N456="","",(N456*5+O456*4+P456*2.5+Q456*1.5+R456*0.75+S456*0.325+T456*0.25)/100)</f>
        <v/>
      </c>
      <c r="V456" s="36"/>
      <c r="W456" s="38"/>
    </row>
    <row r="457">
      <c r="A457" s="29">
        <v>454</v>
      </c>
      <c r="B457" s="39">
        <f>IF(D457=D456,B456,IF(D457="夜班",B456+1,B456))</f>
        <v>43362</v>
      </c>
      <c r="C457" s="40">
        <f>C456</f>
        <v>0.041666666666666699</v>
      </c>
      <c r="D457" s="32" t="str">
        <f>IF(HOUR(G457)&lt;8,"夜班",IF(HOUR(G457)&lt;16,"白班",IF(HOUR(G457)&lt;24,"中班",0)))</f>
        <v>中班</v>
      </c>
      <c r="E457" s="30" t="str">
        <f>IF(F457=1,"甲",IF(F457=2,"乙",IF(F457=3,"丙",IF(F457=4,"丁",""))))</f>
        <v>丙</v>
      </c>
      <c r="F457" s="30">
        <f>SUMPRODUCT((考核汇总!$A$4:$A$1185=质量日常跟踪表!B457)*(考核汇总!$B$4:$B$1185=质量日常跟踪表!D457),考核汇总!$C$4:$C$1185)</f>
        <v>3</v>
      </c>
      <c r="G457" s="33">
        <f>G456+C456</f>
        <v>43362.874999998901</v>
      </c>
      <c r="H457" s="34" t="str">
        <f>IF($M457=H$2,MAX(H$4:H456)+1,"")</f>
        <v/>
      </c>
      <c r="I457" s="34" t="str">
        <f>IF($M457=I$2,MAX(I$4:I456)+1,"")</f>
        <v/>
      </c>
      <c r="J457" s="34" t="str">
        <f>IF($M457=J$2,MAX(J$4:J456)+1,"")</f>
        <v/>
      </c>
      <c r="K457" s="34" t="str">
        <f>IF($M457=K$2,MAX(K$4:K456)+1,"")</f>
        <v/>
      </c>
      <c r="L457" s="35"/>
      <c r="M457" s="35"/>
      <c r="N457" s="42"/>
      <c r="O457" s="42"/>
      <c r="P457" s="42"/>
      <c r="Q457" s="42"/>
      <c r="R457" s="42"/>
      <c r="S457" s="42"/>
      <c r="T457" s="42"/>
      <c r="U457" s="37" t="str">
        <f>IF(N457="","",(N457*5+O457*4+P457*2.5+Q457*1.5+R457*0.75+S457*0.325+T457*0.25)/100)</f>
        <v/>
      </c>
      <c r="V457" s="36"/>
      <c r="W457" s="38"/>
    </row>
    <row r="458">
      <c r="A458" s="29">
        <v>455</v>
      </c>
      <c r="B458" s="39">
        <f>IF(D458=D457,B457,IF(D458="夜班",B457+1,B457))</f>
        <v>43362</v>
      </c>
      <c r="C458" s="40">
        <f>C457</f>
        <v>0.041666666666666699</v>
      </c>
      <c r="D458" s="32" t="str">
        <f>IF(HOUR(G458)&lt;8,"夜班",IF(HOUR(G458)&lt;16,"白班",IF(HOUR(G458)&lt;24,"中班",0)))</f>
        <v>中班</v>
      </c>
      <c r="E458" s="30" t="str">
        <f>IF(F458=1,"甲",IF(F458=2,"乙",IF(F458=3,"丙",IF(F458=4,"丁",""))))</f>
        <v>丙</v>
      </c>
      <c r="F458" s="30">
        <f>SUMPRODUCT((考核汇总!$A$4:$A$1185=质量日常跟踪表!B458)*(考核汇总!$B$4:$B$1185=质量日常跟踪表!D458),考核汇总!$C$4:$C$1185)</f>
        <v>3</v>
      </c>
      <c r="G458" s="33">
        <f>G457+C457</f>
        <v>43362.916666665602</v>
      </c>
      <c r="H458" s="34" t="str">
        <f>IF($M458=H$2,MAX(H$4:H457)+1,"")</f>
        <v/>
      </c>
      <c r="I458" s="34" t="str">
        <f>IF($M458=I$2,MAX(I$4:I457)+1,"")</f>
        <v/>
      </c>
      <c r="J458" s="34" t="str">
        <f>IF($M458=J$2,MAX(J$4:J457)+1,"")</f>
        <v/>
      </c>
      <c r="K458" s="34" t="str">
        <f>IF($M458=K$2,MAX(K$4:K457)+1,"")</f>
        <v/>
      </c>
      <c r="L458" s="35"/>
      <c r="M458" s="35"/>
      <c r="N458" s="42"/>
      <c r="O458" s="42"/>
      <c r="P458" s="42"/>
      <c r="Q458" s="42"/>
      <c r="R458" s="42"/>
      <c r="S458" s="42"/>
      <c r="T458" s="42"/>
      <c r="U458" s="37" t="str">
        <f>IF(N458="","",(N458*5+O458*4+P458*2.5+Q458*1.5+R458*0.75+S458*0.325+T458*0.25)/100)</f>
        <v/>
      </c>
      <c r="V458" s="36"/>
      <c r="W458" s="38"/>
    </row>
    <row r="459">
      <c r="A459" s="29">
        <v>456</v>
      </c>
      <c r="B459" s="39">
        <f>IF(D459=D458,B458,IF(D459="夜班",B458+1,B458))</f>
        <v>43362</v>
      </c>
      <c r="C459" s="40">
        <f>C458</f>
        <v>0.041666666666666699</v>
      </c>
      <c r="D459" s="32" t="str">
        <f>IF(HOUR(G459)&lt;8,"夜班",IF(HOUR(G459)&lt;16,"白班",IF(HOUR(G459)&lt;24,"中班",0)))</f>
        <v>中班</v>
      </c>
      <c r="E459" s="30" t="str">
        <f>IF(F459=1,"甲",IF(F459=2,"乙",IF(F459=3,"丙",IF(F459=4,"丁",""))))</f>
        <v>丙</v>
      </c>
      <c r="F459" s="30">
        <f>SUMPRODUCT((考核汇总!$A$4:$A$1185=质量日常跟踪表!B459)*(考核汇总!$B$4:$B$1185=质量日常跟踪表!D459),考核汇总!$C$4:$C$1185)</f>
        <v>3</v>
      </c>
      <c r="G459" s="33">
        <f>G458+C458</f>
        <v>43362.958333332201</v>
      </c>
      <c r="H459" s="34" t="str">
        <f>IF($M459=H$2,MAX(H$4:H458)+1,"")</f>
        <v/>
      </c>
      <c r="I459" s="34" t="str">
        <f>IF($M459=I$2,MAX(I$4:I458)+1,"")</f>
        <v/>
      </c>
      <c r="J459" s="34" t="str">
        <f>IF($M459=J$2,MAX(J$4:J458)+1,"")</f>
        <v/>
      </c>
      <c r="K459" s="34" t="str">
        <f>IF($M459=K$2,MAX(K$4:K458)+1,"")</f>
        <v/>
      </c>
      <c r="L459" s="35"/>
      <c r="M459" s="35"/>
      <c r="N459" s="42"/>
      <c r="O459" s="42"/>
      <c r="P459" s="42"/>
      <c r="Q459" s="42"/>
      <c r="R459" s="42"/>
      <c r="S459" s="42"/>
      <c r="T459" s="42"/>
      <c r="U459" s="37" t="str">
        <f>IF(N459="","",(N459*5+O459*4+P459*2.5+Q459*1.5+R459*0.75+S459*0.325+T459*0.25)/100)</f>
        <v/>
      </c>
      <c r="V459" s="36"/>
      <c r="W459" s="38"/>
    </row>
    <row r="460">
      <c r="A460" s="29">
        <v>457</v>
      </c>
      <c r="B460" s="39">
        <f>IF(D460=D459,B459,IF(D460="夜班",B459+1,B459))</f>
        <v>43363</v>
      </c>
      <c r="C460" s="40">
        <f>C459</f>
        <v>0.041666666666666699</v>
      </c>
      <c r="D460" s="32" t="str">
        <f>IF(HOUR(G460)&lt;8,"夜班",IF(HOUR(G460)&lt;16,"白班",IF(HOUR(G460)&lt;24,"中班",0)))</f>
        <v>夜班</v>
      </c>
      <c r="E460" s="30" t="str">
        <f>IF(F460=1,"甲",IF(F460=2,"乙",IF(F460=3,"丙",IF(F460=4,"丁",""))))</f>
        <v>丁</v>
      </c>
      <c r="F460" s="30">
        <f>SUMPRODUCT((考核汇总!$A$4:$A$1185=质量日常跟踪表!B460)*(考核汇总!$B$4:$B$1185=质量日常跟踪表!D460),考核汇总!$C$4:$C$1185)</f>
        <v>4</v>
      </c>
      <c r="G460" s="33">
        <f>G459+C459</f>
        <v>43362.999999998901</v>
      </c>
      <c r="H460" s="34" t="str">
        <f>IF($M460=H$2,MAX(H$4:H459)+1,"")</f>
        <v/>
      </c>
      <c r="I460" s="34" t="str">
        <f>IF($M460=I$2,MAX(I$4:I459)+1,"")</f>
        <v/>
      </c>
      <c r="J460" s="34" t="str">
        <f>IF($M460=J$2,MAX(J$4:J459)+1,"")</f>
        <v/>
      </c>
      <c r="K460" s="34" t="str">
        <f>IF($M460=K$2,MAX(K$4:K459)+1,"")</f>
        <v/>
      </c>
      <c r="L460" s="35"/>
      <c r="M460" s="35"/>
      <c r="N460" s="42"/>
      <c r="O460" s="42"/>
      <c r="P460" s="42"/>
      <c r="Q460" s="42"/>
      <c r="R460" s="42"/>
      <c r="S460" s="42"/>
      <c r="T460" s="42"/>
      <c r="U460" s="37" t="str">
        <f>IF(N460="","",(N460*5+O460*4+P460*2.5+Q460*1.5+R460*0.75+S460*0.325+T460*0.25)/100)</f>
        <v/>
      </c>
      <c r="V460" s="36"/>
      <c r="W460" s="38"/>
    </row>
    <row r="461">
      <c r="A461" s="29">
        <v>458</v>
      </c>
      <c r="B461" s="39">
        <f>IF(D461=D460,B460,IF(D461="夜班",B460+1,B460))</f>
        <v>43363</v>
      </c>
      <c r="C461" s="40">
        <f>C460</f>
        <v>0.041666666666666699</v>
      </c>
      <c r="D461" s="32" t="str">
        <f>IF(HOUR(G461)&lt;8,"夜班",IF(HOUR(G461)&lt;16,"白班",IF(HOUR(G461)&lt;24,"中班",0)))</f>
        <v>夜班</v>
      </c>
      <c r="E461" s="30" t="str">
        <f>IF(F461=1,"甲",IF(F461=2,"乙",IF(F461=3,"丙",IF(F461=4,"丁",""))))</f>
        <v>丁</v>
      </c>
      <c r="F461" s="30">
        <f>SUMPRODUCT((考核汇总!$A$4:$A$1185=质量日常跟踪表!B461)*(考核汇总!$B$4:$B$1185=质量日常跟踪表!D461),考核汇总!$C$4:$C$1185)</f>
        <v>4</v>
      </c>
      <c r="G461" s="33">
        <f>G460+C460</f>
        <v>43363.041666665602</v>
      </c>
      <c r="H461" s="34" t="str">
        <f>IF($M461=H$2,MAX(H$4:H460)+1,"")</f>
        <v/>
      </c>
      <c r="I461" s="34" t="str">
        <f>IF($M461=I$2,MAX(I$4:I460)+1,"")</f>
        <v/>
      </c>
      <c r="J461" s="34" t="str">
        <f>IF($M461=J$2,MAX(J$4:J460)+1,"")</f>
        <v/>
      </c>
      <c r="K461" s="34" t="str">
        <f>IF($M461=K$2,MAX(K$4:K460)+1,"")</f>
        <v/>
      </c>
      <c r="L461" s="35"/>
      <c r="M461" s="35"/>
      <c r="N461" s="42"/>
      <c r="O461" s="42"/>
      <c r="P461" s="42"/>
      <c r="Q461" s="42"/>
      <c r="R461" s="42"/>
      <c r="S461" s="42"/>
      <c r="T461" s="42"/>
      <c r="U461" s="37" t="str">
        <f>IF(N461="","",(N461*5+O461*4+P461*2.5+Q461*1.5+R461*0.75+S461*0.325+T461*0.25)/100)</f>
        <v/>
      </c>
      <c r="V461" s="36"/>
      <c r="W461" s="38"/>
    </row>
    <row r="462">
      <c r="A462" s="29">
        <v>459</v>
      </c>
      <c r="B462" s="39">
        <f>IF(D462=D461,B461,IF(D462="夜班",B461+1,B461))</f>
        <v>43363</v>
      </c>
      <c r="C462" s="40">
        <f>C461</f>
        <v>0.041666666666666699</v>
      </c>
      <c r="D462" s="32" t="str">
        <f>IF(HOUR(G462)&lt;8,"夜班",IF(HOUR(G462)&lt;16,"白班",IF(HOUR(G462)&lt;24,"中班",0)))</f>
        <v>夜班</v>
      </c>
      <c r="E462" s="30" t="str">
        <f>IF(F462=1,"甲",IF(F462=2,"乙",IF(F462=3,"丙",IF(F462=4,"丁",""))))</f>
        <v>丁</v>
      </c>
      <c r="F462" s="30">
        <f>SUMPRODUCT((考核汇总!$A$4:$A$1185=质量日常跟踪表!B462)*(考核汇总!$B$4:$B$1185=质量日常跟踪表!D462),考核汇总!$C$4:$C$1185)</f>
        <v>4</v>
      </c>
      <c r="G462" s="33">
        <f>G461+C461</f>
        <v>43363.083333332201</v>
      </c>
      <c r="H462" s="34" t="str">
        <f>IF($M462=H$2,MAX(H$4:H461)+1,"")</f>
        <v/>
      </c>
      <c r="I462" s="34" t="str">
        <f>IF($M462=I$2,MAX(I$4:I461)+1,"")</f>
        <v/>
      </c>
      <c r="J462" s="34" t="str">
        <f>IF($M462=J$2,MAX(J$4:J461)+1,"")</f>
        <v/>
      </c>
      <c r="K462" s="34" t="str">
        <f>IF($M462=K$2,MAX(K$4:K461)+1,"")</f>
        <v/>
      </c>
      <c r="L462" s="35"/>
      <c r="M462" s="35"/>
      <c r="N462" s="42"/>
      <c r="O462" s="42"/>
      <c r="P462" s="42"/>
      <c r="Q462" s="42"/>
      <c r="R462" s="42"/>
      <c r="S462" s="42"/>
      <c r="T462" s="42"/>
      <c r="U462" s="37" t="str">
        <f>IF(N462="","",(N462*5+O462*4+P462*2.5+Q462*1.5+R462*0.75+S462*0.325+T462*0.25)/100)</f>
        <v/>
      </c>
      <c r="V462" s="36"/>
      <c r="W462" s="38"/>
    </row>
    <row r="463">
      <c r="A463" s="29">
        <v>460</v>
      </c>
      <c r="B463" s="39">
        <f>IF(D463=D462,B462,IF(D463="夜班",B462+1,B462))</f>
        <v>43363</v>
      </c>
      <c r="C463" s="40">
        <f>C462</f>
        <v>0.041666666666666699</v>
      </c>
      <c r="D463" s="32" t="str">
        <f>IF(HOUR(G463)&lt;8,"夜班",IF(HOUR(G463)&lt;16,"白班",IF(HOUR(G463)&lt;24,"中班",0)))</f>
        <v>夜班</v>
      </c>
      <c r="E463" s="30" t="str">
        <f>IF(F463=1,"甲",IF(F463=2,"乙",IF(F463=3,"丙",IF(F463=4,"丁",""))))</f>
        <v>丁</v>
      </c>
      <c r="F463" s="30">
        <f>SUMPRODUCT((考核汇总!$A$4:$A$1185=质量日常跟踪表!B463)*(考核汇总!$B$4:$B$1185=质量日常跟踪表!D463),考核汇总!$C$4:$C$1185)</f>
        <v>4</v>
      </c>
      <c r="G463" s="33">
        <f>G462+C462</f>
        <v>43363.124999998901</v>
      </c>
      <c r="H463" s="34" t="str">
        <f>IF($M463=H$2,MAX(H$4:H462)+1,"")</f>
        <v/>
      </c>
      <c r="I463" s="34" t="str">
        <f>IF($M463=I$2,MAX(I$4:I462)+1,"")</f>
        <v/>
      </c>
      <c r="J463" s="34" t="str">
        <f>IF($M463=J$2,MAX(J$4:J462)+1,"")</f>
        <v/>
      </c>
      <c r="K463" s="34" t="str">
        <f>IF($M463=K$2,MAX(K$4:K462)+1,"")</f>
        <v/>
      </c>
      <c r="L463" s="35"/>
      <c r="M463" s="35"/>
      <c r="N463" s="42"/>
      <c r="O463" s="42"/>
      <c r="P463" s="42"/>
      <c r="Q463" s="42"/>
      <c r="R463" s="42"/>
      <c r="S463" s="42"/>
      <c r="T463" s="42"/>
      <c r="U463" s="37" t="str">
        <f>IF(N463="","",(N463*5+O463*4+P463*2.5+Q463*1.5+R463*0.75+S463*0.325+T463*0.25)/100)</f>
        <v/>
      </c>
      <c r="V463" s="36"/>
      <c r="W463" s="38"/>
    </row>
    <row r="464">
      <c r="A464" s="29">
        <v>461</v>
      </c>
      <c r="B464" s="39">
        <f>IF(D464=D463,B463,IF(D464="夜班",B463+1,B463))</f>
        <v>43363</v>
      </c>
      <c r="C464" s="40">
        <f>C463</f>
        <v>0.041666666666666699</v>
      </c>
      <c r="D464" s="32" t="str">
        <f>IF(HOUR(G464)&lt;8,"夜班",IF(HOUR(G464)&lt;16,"白班",IF(HOUR(G464)&lt;24,"中班",0)))</f>
        <v>夜班</v>
      </c>
      <c r="E464" s="30" t="str">
        <f>IF(F464=1,"甲",IF(F464=2,"乙",IF(F464=3,"丙",IF(F464=4,"丁",""))))</f>
        <v>丁</v>
      </c>
      <c r="F464" s="30">
        <f>SUMPRODUCT((考核汇总!$A$4:$A$1185=质量日常跟踪表!B464)*(考核汇总!$B$4:$B$1185=质量日常跟踪表!D464),考核汇总!$C$4:$C$1185)</f>
        <v>4</v>
      </c>
      <c r="G464" s="33">
        <f>G463+C463</f>
        <v>43363.166666665602</v>
      </c>
      <c r="H464" s="34" t="str">
        <f>IF($M464=H$2,MAX(H$4:H463)+1,"")</f>
        <v/>
      </c>
      <c r="I464" s="34" t="str">
        <f>IF($M464=I$2,MAX(I$4:I463)+1,"")</f>
        <v/>
      </c>
      <c r="J464" s="34" t="str">
        <f>IF($M464=J$2,MAX(J$4:J463)+1,"")</f>
        <v/>
      </c>
      <c r="K464" s="34" t="str">
        <f>IF($M464=K$2,MAX(K$4:K463)+1,"")</f>
        <v/>
      </c>
      <c r="L464" s="35"/>
      <c r="M464" s="35"/>
      <c r="N464" s="42"/>
      <c r="O464" s="42"/>
      <c r="P464" s="42"/>
      <c r="Q464" s="42"/>
      <c r="R464" s="42"/>
      <c r="S464" s="42"/>
      <c r="T464" s="42"/>
      <c r="U464" s="37" t="str">
        <f>IF(N464="","",(N464*5+O464*4+P464*2.5+Q464*1.5+R464*0.75+S464*0.325+T464*0.25)/100)</f>
        <v/>
      </c>
      <c r="V464" s="36"/>
      <c r="W464" s="38"/>
    </row>
    <row r="465">
      <c r="A465" s="29">
        <v>462</v>
      </c>
      <c r="B465" s="39">
        <f>IF(D465=D464,B464,IF(D465="夜班",B464+1,B464))</f>
        <v>43363</v>
      </c>
      <c r="C465" s="40">
        <f>C464</f>
        <v>0.041666666666666699</v>
      </c>
      <c r="D465" s="32" t="str">
        <f>IF(HOUR(G465)&lt;8,"夜班",IF(HOUR(G465)&lt;16,"白班",IF(HOUR(G465)&lt;24,"中班",0)))</f>
        <v>夜班</v>
      </c>
      <c r="E465" s="30" t="str">
        <f>IF(F465=1,"甲",IF(F465=2,"乙",IF(F465=3,"丙",IF(F465=4,"丁",""))))</f>
        <v>丁</v>
      </c>
      <c r="F465" s="30">
        <f>SUMPRODUCT((考核汇总!$A$4:$A$1185=质量日常跟踪表!B465)*(考核汇总!$B$4:$B$1185=质量日常跟踪表!D465),考核汇总!$C$4:$C$1185)</f>
        <v>4</v>
      </c>
      <c r="G465" s="33">
        <f>G464+C464</f>
        <v>43363.208333332201</v>
      </c>
      <c r="H465" s="34" t="str">
        <f>IF($M465=H$2,MAX(H$4:H464)+1,"")</f>
        <v/>
      </c>
      <c r="I465" s="34" t="str">
        <f>IF($M465=I$2,MAX(I$4:I464)+1,"")</f>
        <v/>
      </c>
      <c r="J465" s="34" t="str">
        <f>IF($M465=J$2,MAX(J$4:J464)+1,"")</f>
        <v/>
      </c>
      <c r="K465" s="34" t="str">
        <f>IF($M465=K$2,MAX(K$4:K464)+1,"")</f>
        <v/>
      </c>
      <c r="L465" s="35"/>
      <c r="M465" s="35"/>
      <c r="N465" s="42"/>
      <c r="O465" s="42"/>
      <c r="P465" s="42"/>
      <c r="Q465" s="42"/>
      <c r="R465" s="42"/>
      <c r="S465" s="42"/>
      <c r="T465" s="42"/>
      <c r="U465" s="37" t="str">
        <f>IF(N465="","",(N465*5+O465*4+P465*2.5+Q465*1.5+R465*0.75+S465*0.325+T465*0.25)/100)</f>
        <v/>
      </c>
      <c r="V465" s="36"/>
      <c r="W465" s="38"/>
    </row>
    <row r="466">
      <c r="A466" s="29">
        <v>463</v>
      </c>
      <c r="B466" s="39">
        <f>IF(D466=D465,B465,IF(D466="夜班",B465+1,B465))</f>
        <v>43363</v>
      </c>
      <c r="C466" s="40">
        <f>C465</f>
        <v>0.041666666666666699</v>
      </c>
      <c r="D466" s="32" t="str">
        <f>IF(HOUR(G466)&lt;8,"夜班",IF(HOUR(G466)&lt;16,"白班",IF(HOUR(G466)&lt;24,"中班",0)))</f>
        <v>夜班</v>
      </c>
      <c r="E466" s="30" t="str">
        <f>IF(F466=1,"甲",IF(F466=2,"乙",IF(F466=3,"丙",IF(F466=4,"丁",""))))</f>
        <v>丁</v>
      </c>
      <c r="F466" s="30">
        <f>SUMPRODUCT((考核汇总!$A$4:$A$1185=质量日常跟踪表!B466)*(考核汇总!$B$4:$B$1185=质量日常跟踪表!D466),考核汇总!$C$4:$C$1185)</f>
        <v>4</v>
      </c>
      <c r="G466" s="33">
        <f>G465+C465</f>
        <v>43363.249999998901</v>
      </c>
      <c r="H466" s="34" t="str">
        <f>IF($M466=H$2,MAX(H$4:H465)+1,"")</f>
        <v/>
      </c>
      <c r="I466" s="34" t="str">
        <f>IF($M466=I$2,MAX(I$4:I465)+1,"")</f>
        <v/>
      </c>
      <c r="J466" s="34" t="str">
        <f>IF($M466=J$2,MAX(J$4:J465)+1,"")</f>
        <v/>
      </c>
      <c r="K466" s="34" t="str">
        <f>IF($M466=K$2,MAX(K$4:K465)+1,"")</f>
        <v/>
      </c>
      <c r="L466" s="35"/>
      <c r="M466" s="35"/>
      <c r="N466" s="42"/>
      <c r="O466" s="42"/>
      <c r="P466" s="42"/>
      <c r="Q466" s="42"/>
      <c r="R466" s="42"/>
      <c r="S466" s="42"/>
      <c r="T466" s="42"/>
      <c r="U466" s="37" t="str">
        <f>IF(N466="","",(N466*5+O466*4+P466*2.5+Q466*1.5+R466*0.75+S466*0.325+T466*0.25)/100)</f>
        <v/>
      </c>
      <c r="V466" s="36"/>
      <c r="W466" s="38"/>
    </row>
    <row r="467">
      <c r="A467" s="29">
        <v>464</v>
      </c>
      <c r="B467" s="39">
        <f>IF(D467=D466,B466,IF(D467="夜班",B466+1,B466))</f>
        <v>43363</v>
      </c>
      <c r="C467" s="40">
        <f>C466</f>
        <v>0.041666666666666699</v>
      </c>
      <c r="D467" s="32" t="str">
        <f>IF(HOUR(G467)&lt;8,"夜班",IF(HOUR(G467)&lt;16,"白班",IF(HOUR(G467)&lt;24,"中班",0)))</f>
        <v>夜班</v>
      </c>
      <c r="E467" s="30" t="str">
        <f>IF(F467=1,"甲",IF(F467=2,"乙",IF(F467=3,"丙",IF(F467=4,"丁",""))))</f>
        <v>丁</v>
      </c>
      <c r="F467" s="30">
        <f>SUMPRODUCT((考核汇总!$A$4:$A$1185=质量日常跟踪表!B467)*(考核汇总!$B$4:$B$1185=质量日常跟踪表!D467),考核汇总!$C$4:$C$1185)</f>
        <v>4</v>
      </c>
      <c r="G467" s="33">
        <f>G466+C466</f>
        <v>43363.2916666655</v>
      </c>
      <c r="H467" s="34" t="str">
        <f>IF($M467=H$2,MAX(H$4:H466)+1,"")</f>
        <v/>
      </c>
      <c r="I467" s="34" t="str">
        <f>IF($M467=I$2,MAX(I$4:I466)+1,"")</f>
        <v/>
      </c>
      <c r="J467" s="34" t="str">
        <f>IF($M467=J$2,MAX(J$4:J466)+1,"")</f>
        <v/>
      </c>
      <c r="K467" s="34" t="str">
        <f>IF($M467=K$2,MAX(K$4:K466)+1,"")</f>
        <v/>
      </c>
      <c r="L467" s="35"/>
      <c r="M467" s="35"/>
      <c r="N467" s="42"/>
      <c r="O467" s="42"/>
      <c r="P467" s="42"/>
      <c r="Q467" s="42"/>
      <c r="R467" s="42"/>
      <c r="S467" s="42"/>
      <c r="T467" s="42"/>
      <c r="U467" s="37" t="str">
        <f>IF(N467="","",(N467*5+O467*4+P467*2.5+Q467*1.5+R467*0.75+S467*0.325+T467*0.25)/100)</f>
        <v/>
      </c>
      <c r="V467" s="36"/>
      <c r="W467" s="38"/>
    </row>
    <row r="468">
      <c r="A468" s="29">
        <v>465</v>
      </c>
      <c r="B468" s="39">
        <f>IF(D468=D467,B467,IF(D468="夜班",B467+1,B467))</f>
        <v>43363</v>
      </c>
      <c r="C468" s="40">
        <f>C467</f>
        <v>0.041666666666666699</v>
      </c>
      <c r="D468" s="32" t="str">
        <f>IF(HOUR(G468)&lt;8,"夜班",IF(HOUR(G468)&lt;16,"白班",IF(HOUR(G468)&lt;24,"中班",0)))</f>
        <v>白班</v>
      </c>
      <c r="E468" s="30" t="str">
        <f>IF(F468=1,"甲",IF(F468=2,"乙",IF(F468=3,"丙",IF(F468=4,"丁",""))))</f>
        <v>甲</v>
      </c>
      <c r="F468" s="30">
        <f>SUMPRODUCT((考核汇总!$A$4:$A$1185=质量日常跟踪表!B468)*(考核汇总!$B$4:$B$1185=质量日常跟踪表!D468),考核汇总!$C$4:$C$1185)</f>
        <v>1</v>
      </c>
      <c r="G468" s="33">
        <f>G467+C467</f>
        <v>43363.333333332201</v>
      </c>
      <c r="H468" s="34" t="str">
        <f>IF($M468=H$2,MAX(H$4:H467)+1,"")</f>
        <v/>
      </c>
      <c r="I468" s="34" t="str">
        <f>IF($M468=I$2,MAX(I$4:I467)+1,"")</f>
        <v/>
      </c>
      <c r="J468" s="34" t="str">
        <f>IF($M468=J$2,MAX(J$4:J467)+1,"")</f>
        <v/>
      </c>
      <c r="K468" s="34" t="str">
        <f>IF($M468=K$2,MAX(K$4:K467)+1,"")</f>
        <v/>
      </c>
      <c r="L468" s="35"/>
      <c r="M468" s="35"/>
      <c r="N468" s="42"/>
      <c r="O468" s="42"/>
      <c r="P468" s="42"/>
      <c r="Q468" s="42"/>
      <c r="R468" s="42"/>
      <c r="S468" s="42"/>
      <c r="T468" s="42"/>
      <c r="U468" s="37" t="str">
        <f>IF(N468="","",(N468*5+O468*4+P468*2.5+Q468*1.5+R468*0.75+S468*0.325+T468*0.25)/100)</f>
        <v/>
      </c>
      <c r="V468" s="36"/>
      <c r="W468" s="38"/>
    </row>
    <row r="469">
      <c r="A469" s="29">
        <v>466</v>
      </c>
      <c r="B469" s="39">
        <f>IF(D469=D468,B468,IF(D469="夜班",B468+1,B468))</f>
        <v>43363</v>
      </c>
      <c r="C469" s="40">
        <f>C468</f>
        <v>0.041666666666666699</v>
      </c>
      <c r="D469" s="32" t="str">
        <f>IF(HOUR(G469)&lt;8,"夜班",IF(HOUR(G469)&lt;16,"白班",IF(HOUR(G469)&lt;24,"中班",0)))</f>
        <v>白班</v>
      </c>
      <c r="E469" s="30" t="str">
        <f>IF(F469=1,"甲",IF(F469=2,"乙",IF(F469=3,"丙",IF(F469=4,"丁",""))))</f>
        <v>甲</v>
      </c>
      <c r="F469" s="30">
        <f>SUMPRODUCT((考核汇总!$A$4:$A$1185=质量日常跟踪表!B469)*(考核汇总!$B$4:$B$1185=质量日常跟踪表!D469),考核汇总!$C$4:$C$1185)</f>
        <v>1</v>
      </c>
      <c r="G469" s="33">
        <f>G468+C468</f>
        <v>43363.374999998901</v>
      </c>
      <c r="H469" s="34" t="str">
        <f>IF($M469=H$2,MAX(H$4:H468)+1,"")</f>
        <v/>
      </c>
      <c r="I469" s="34" t="str">
        <f>IF($M469=I$2,MAX(I$4:I468)+1,"")</f>
        <v/>
      </c>
      <c r="J469" s="34" t="str">
        <f>IF($M469=J$2,MAX(J$4:J468)+1,"")</f>
        <v/>
      </c>
      <c r="K469" s="34" t="str">
        <f>IF($M469=K$2,MAX(K$4:K468)+1,"")</f>
        <v/>
      </c>
      <c r="L469" s="35"/>
      <c r="M469" s="35"/>
      <c r="N469" s="42"/>
      <c r="O469" s="42"/>
      <c r="P469" s="42"/>
      <c r="Q469" s="42"/>
      <c r="R469" s="42"/>
      <c r="S469" s="42"/>
      <c r="T469" s="42"/>
      <c r="U469" s="37" t="str">
        <f>IF(N469="","",(N469*5+O469*4+P469*2.5+Q469*1.5+R469*0.75+S469*0.325+T469*0.25)/100)</f>
        <v/>
      </c>
      <c r="V469" s="36"/>
      <c r="W469" s="38"/>
    </row>
    <row r="470">
      <c r="A470" s="29">
        <v>467</v>
      </c>
      <c r="B470" s="39">
        <f>IF(D470=D469,B469,IF(D470="夜班",B469+1,B469))</f>
        <v>43363</v>
      </c>
      <c r="C470" s="40">
        <f>C469</f>
        <v>0.041666666666666699</v>
      </c>
      <c r="D470" s="32" t="str">
        <f>IF(HOUR(G470)&lt;8,"夜班",IF(HOUR(G470)&lt;16,"白班",IF(HOUR(G470)&lt;24,"中班",0)))</f>
        <v>白班</v>
      </c>
      <c r="E470" s="30" t="str">
        <f>IF(F470=1,"甲",IF(F470=2,"乙",IF(F470=3,"丙",IF(F470=4,"丁",""))))</f>
        <v>甲</v>
      </c>
      <c r="F470" s="30">
        <f>SUMPRODUCT((考核汇总!$A$4:$A$1185=质量日常跟踪表!B470)*(考核汇总!$B$4:$B$1185=质量日常跟踪表!D470),考核汇总!$C$4:$C$1185)</f>
        <v>1</v>
      </c>
      <c r="G470" s="33">
        <f>G469+C469</f>
        <v>43363.4166666655</v>
      </c>
      <c r="H470" s="34" t="str">
        <f>IF($M470=H$2,MAX(H$4:H469)+1,"")</f>
        <v/>
      </c>
      <c r="I470" s="34" t="str">
        <f>IF($M470=I$2,MAX(I$4:I469)+1,"")</f>
        <v/>
      </c>
      <c r="J470" s="34" t="str">
        <f>IF($M470=J$2,MAX(J$4:J469)+1,"")</f>
        <v/>
      </c>
      <c r="K470" s="34" t="str">
        <f>IF($M470=K$2,MAX(K$4:K469)+1,"")</f>
        <v/>
      </c>
      <c r="L470" s="35"/>
      <c r="M470" s="35"/>
      <c r="N470" s="42"/>
      <c r="O470" s="42"/>
      <c r="P470" s="42"/>
      <c r="Q470" s="42"/>
      <c r="R470" s="42"/>
      <c r="S470" s="42"/>
      <c r="T470" s="42"/>
      <c r="U470" s="37" t="str">
        <f>IF(N470="","",(N470*5+O470*4+P470*2.5+Q470*1.5+R470*0.75+S470*0.325+T470*0.25)/100)</f>
        <v/>
      </c>
      <c r="V470" s="36"/>
      <c r="W470" s="38"/>
    </row>
    <row r="471">
      <c r="A471" s="29">
        <v>468</v>
      </c>
      <c r="B471" s="39">
        <f>IF(D471=D470,B470,IF(D471="夜班",B470+1,B470))</f>
        <v>43363</v>
      </c>
      <c r="C471" s="40">
        <f>C470</f>
        <v>0.041666666666666699</v>
      </c>
      <c r="D471" s="32" t="str">
        <f>IF(HOUR(G471)&lt;8,"夜班",IF(HOUR(G471)&lt;16,"白班",IF(HOUR(G471)&lt;24,"中班",0)))</f>
        <v>白班</v>
      </c>
      <c r="E471" s="30" t="str">
        <f>IF(F471=1,"甲",IF(F471=2,"乙",IF(F471=3,"丙",IF(F471=4,"丁",""))))</f>
        <v>甲</v>
      </c>
      <c r="F471" s="30">
        <f>SUMPRODUCT((考核汇总!$A$4:$A$1185=质量日常跟踪表!B471)*(考核汇总!$B$4:$B$1185=质量日常跟踪表!D471),考核汇总!$C$4:$C$1185)</f>
        <v>1</v>
      </c>
      <c r="G471" s="33">
        <f>G470+C470</f>
        <v>43363.458333332201</v>
      </c>
      <c r="H471" s="34" t="str">
        <f>IF($M471=H$2,MAX(H$4:H470)+1,"")</f>
        <v/>
      </c>
      <c r="I471" s="34" t="str">
        <f>IF($M471=I$2,MAX(I$4:I470)+1,"")</f>
        <v/>
      </c>
      <c r="J471" s="34" t="str">
        <f>IF($M471=J$2,MAX(J$4:J470)+1,"")</f>
        <v/>
      </c>
      <c r="K471" s="34" t="str">
        <f>IF($M471=K$2,MAX(K$4:K470)+1,"")</f>
        <v/>
      </c>
      <c r="L471" s="35"/>
      <c r="M471" s="35"/>
      <c r="N471" s="42"/>
      <c r="O471" s="42"/>
      <c r="P471" s="42"/>
      <c r="Q471" s="42"/>
      <c r="R471" s="42"/>
      <c r="S471" s="42"/>
      <c r="T471" s="42"/>
      <c r="U471" s="37" t="str">
        <f>IF(N471="","",(N471*5+O471*4+P471*2.5+Q471*1.5+R471*0.75+S471*0.325+T471*0.25)/100)</f>
        <v/>
      </c>
      <c r="V471" s="36"/>
      <c r="W471" s="38"/>
    </row>
    <row r="472">
      <c r="A472" s="29">
        <v>469</v>
      </c>
      <c r="B472" s="39">
        <f>IF(D472=D471,B471,IF(D472="夜班",B471+1,B471))</f>
        <v>43363</v>
      </c>
      <c r="C472" s="40">
        <f>C471</f>
        <v>0.041666666666666699</v>
      </c>
      <c r="D472" s="32" t="str">
        <f>IF(HOUR(G472)&lt;8,"夜班",IF(HOUR(G472)&lt;16,"白班",IF(HOUR(G472)&lt;24,"中班",0)))</f>
        <v>白班</v>
      </c>
      <c r="E472" s="30" t="str">
        <f>IF(F472=1,"甲",IF(F472=2,"乙",IF(F472=3,"丙",IF(F472=4,"丁",""))))</f>
        <v>甲</v>
      </c>
      <c r="F472" s="30">
        <f>SUMPRODUCT((考核汇总!$A$4:$A$1185=质量日常跟踪表!B472)*(考核汇总!$B$4:$B$1185=质量日常跟踪表!D472),考核汇总!$C$4:$C$1185)</f>
        <v>1</v>
      </c>
      <c r="G472" s="33">
        <f>G471+C471</f>
        <v>43363.499999998901</v>
      </c>
      <c r="H472" s="34" t="str">
        <f>IF($M472=H$2,MAX(H$4:H471)+1,"")</f>
        <v/>
      </c>
      <c r="I472" s="34" t="str">
        <f>IF($M472=I$2,MAX(I$4:I471)+1,"")</f>
        <v/>
      </c>
      <c r="J472" s="34" t="str">
        <f>IF($M472=J$2,MAX(J$4:J471)+1,"")</f>
        <v/>
      </c>
      <c r="K472" s="34" t="str">
        <f>IF($M472=K$2,MAX(K$4:K471)+1,"")</f>
        <v/>
      </c>
      <c r="L472" s="35"/>
      <c r="M472" s="35"/>
      <c r="N472" s="42"/>
      <c r="O472" s="42"/>
      <c r="P472" s="42"/>
      <c r="Q472" s="42"/>
      <c r="R472" s="42"/>
      <c r="S472" s="42"/>
      <c r="T472" s="42"/>
      <c r="U472" s="37" t="str">
        <f>IF(N472="","",(N472*5+O472*4+P472*2.5+Q472*1.5+R472*0.75+S472*0.325+T472*0.25)/100)</f>
        <v/>
      </c>
      <c r="V472" s="36"/>
      <c r="W472" s="38"/>
    </row>
    <row r="473">
      <c r="A473" s="29">
        <v>470</v>
      </c>
      <c r="B473" s="39">
        <f>IF(D473=D472,B472,IF(D473="夜班",B472+1,B472))</f>
        <v>43363</v>
      </c>
      <c r="C473" s="40">
        <f>C472</f>
        <v>0.041666666666666699</v>
      </c>
      <c r="D473" s="32" t="str">
        <f>IF(HOUR(G473)&lt;8,"夜班",IF(HOUR(G473)&lt;16,"白班",IF(HOUR(G473)&lt;24,"中班",0)))</f>
        <v>白班</v>
      </c>
      <c r="E473" s="30" t="str">
        <f>IF(F473=1,"甲",IF(F473=2,"乙",IF(F473=3,"丙",IF(F473=4,"丁",""))))</f>
        <v>甲</v>
      </c>
      <c r="F473" s="30">
        <f>SUMPRODUCT((考核汇总!$A$4:$A$1185=质量日常跟踪表!B473)*(考核汇总!$B$4:$B$1185=质量日常跟踪表!D473),考核汇总!$C$4:$C$1185)</f>
        <v>1</v>
      </c>
      <c r="G473" s="33">
        <f>G472+C472</f>
        <v>43363.5416666655</v>
      </c>
      <c r="H473" s="34" t="str">
        <f>IF($M473=H$2,MAX(H$4:H472)+1,"")</f>
        <v/>
      </c>
      <c r="I473" s="34" t="str">
        <f>IF($M473=I$2,MAX(I$4:I472)+1,"")</f>
        <v/>
      </c>
      <c r="J473" s="34" t="str">
        <f>IF($M473=J$2,MAX(J$4:J472)+1,"")</f>
        <v/>
      </c>
      <c r="K473" s="34" t="str">
        <f>IF($M473=K$2,MAX(K$4:K472)+1,"")</f>
        <v/>
      </c>
      <c r="L473" s="35"/>
      <c r="M473" s="35"/>
      <c r="N473" s="42"/>
      <c r="O473" s="42"/>
      <c r="P473" s="42"/>
      <c r="Q473" s="42"/>
      <c r="R473" s="42"/>
      <c r="S473" s="42"/>
      <c r="T473" s="42"/>
      <c r="U473" s="37" t="str">
        <f>IF(N473="","",(N473*5+O473*4+P473*2.5+Q473*1.5+R473*0.75+S473*0.325+T473*0.25)/100)</f>
        <v/>
      </c>
      <c r="V473" s="36"/>
      <c r="W473" s="38"/>
    </row>
    <row r="474">
      <c r="A474" s="29">
        <v>471</v>
      </c>
      <c r="B474" s="39">
        <f>IF(D474=D473,B473,IF(D474="夜班",B473+1,B473))</f>
        <v>43363</v>
      </c>
      <c r="C474" s="40">
        <f>C473</f>
        <v>0.041666666666666699</v>
      </c>
      <c r="D474" s="32" t="str">
        <f>IF(HOUR(G474)&lt;8,"夜班",IF(HOUR(G474)&lt;16,"白班",IF(HOUR(G474)&lt;24,"中班",0)))</f>
        <v>白班</v>
      </c>
      <c r="E474" s="30" t="str">
        <f>IF(F474=1,"甲",IF(F474=2,"乙",IF(F474=3,"丙",IF(F474=4,"丁",""))))</f>
        <v>甲</v>
      </c>
      <c r="F474" s="30">
        <f>SUMPRODUCT((考核汇总!$A$4:$A$1185=质量日常跟踪表!B474)*(考核汇总!$B$4:$B$1185=质量日常跟踪表!D474),考核汇总!$C$4:$C$1185)</f>
        <v>1</v>
      </c>
      <c r="G474" s="33">
        <f>G473+C473</f>
        <v>43363.583333332201</v>
      </c>
      <c r="H474" s="34" t="str">
        <f>IF($M474=H$2,MAX(H$4:H473)+1,"")</f>
        <v/>
      </c>
      <c r="I474" s="34" t="str">
        <f>IF($M474=I$2,MAX(I$4:I473)+1,"")</f>
        <v/>
      </c>
      <c r="J474" s="34" t="str">
        <f>IF($M474=J$2,MAX(J$4:J473)+1,"")</f>
        <v/>
      </c>
      <c r="K474" s="34" t="str">
        <f>IF($M474=K$2,MAX(K$4:K473)+1,"")</f>
        <v/>
      </c>
      <c r="L474" s="35"/>
      <c r="M474" s="35"/>
      <c r="N474" s="42"/>
      <c r="O474" s="42"/>
      <c r="P474" s="42"/>
      <c r="Q474" s="42"/>
      <c r="R474" s="42"/>
      <c r="S474" s="42"/>
      <c r="T474" s="42"/>
      <c r="U474" s="37" t="str">
        <f>IF(N474="","",(N474*5+O474*4+P474*2.5+Q474*1.5+R474*0.75+S474*0.325+T474*0.25)/100)</f>
        <v/>
      </c>
      <c r="V474" s="36"/>
      <c r="W474" s="38"/>
    </row>
    <row r="475">
      <c r="A475" s="29">
        <v>472</v>
      </c>
      <c r="B475" s="39">
        <f>IF(D475=D474,B474,IF(D475="夜班",B474+1,B474))</f>
        <v>43363</v>
      </c>
      <c r="C475" s="40">
        <f>C474</f>
        <v>0.041666666666666699</v>
      </c>
      <c r="D475" s="32" t="str">
        <f>IF(HOUR(G475)&lt;8,"夜班",IF(HOUR(G475)&lt;16,"白班",IF(HOUR(G475)&lt;24,"中班",0)))</f>
        <v>白班</v>
      </c>
      <c r="E475" s="30" t="str">
        <f>IF(F475=1,"甲",IF(F475=2,"乙",IF(F475=3,"丙",IF(F475=4,"丁",""))))</f>
        <v>甲</v>
      </c>
      <c r="F475" s="30">
        <f>SUMPRODUCT((考核汇总!$A$4:$A$1185=质量日常跟踪表!B475)*(考核汇总!$B$4:$B$1185=质量日常跟踪表!D475),考核汇总!$C$4:$C$1185)</f>
        <v>1</v>
      </c>
      <c r="G475" s="33">
        <f>G474+C474</f>
        <v>43363.624999998901</v>
      </c>
      <c r="H475" s="34" t="str">
        <f>IF($M475=H$2,MAX(H$4:H474)+1,"")</f>
        <v/>
      </c>
      <c r="I475" s="34" t="str">
        <f>IF($M475=I$2,MAX(I$4:I474)+1,"")</f>
        <v/>
      </c>
      <c r="J475" s="34" t="str">
        <f>IF($M475=J$2,MAX(J$4:J474)+1,"")</f>
        <v/>
      </c>
      <c r="K475" s="34" t="str">
        <f>IF($M475=K$2,MAX(K$4:K474)+1,"")</f>
        <v/>
      </c>
      <c r="L475" s="35"/>
      <c r="M475" s="35"/>
      <c r="N475" s="42"/>
      <c r="O475" s="42"/>
      <c r="P475" s="42"/>
      <c r="Q475" s="42"/>
      <c r="R475" s="42"/>
      <c r="S475" s="42"/>
      <c r="T475" s="42"/>
      <c r="U475" s="37" t="str">
        <f>IF(N475="","",(N475*5+O475*4+P475*2.5+Q475*1.5+R475*0.75+S475*0.325+T475*0.25)/100)</f>
        <v/>
      </c>
      <c r="V475" s="36"/>
      <c r="W475" s="38"/>
    </row>
    <row r="476">
      <c r="A476" s="29">
        <v>473</v>
      </c>
      <c r="B476" s="39">
        <f>IF(D476=D475,B475,IF(D476="夜班",B475+1,B475))</f>
        <v>43363</v>
      </c>
      <c r="C476" s="40">
        <f>C475</f>
        <v>0.041666666666666699</v>
      </c>
      <c r="D476" s="32" t="str">
        <f>IF(HOUR(G476)&lt;8,"夜班",IF(HOUR(G476)&lt;16,"白班",IF(HOUR(G476)&lt;24,"中班",0)))</f>
        <v>中班</v>
      </c>
      <c r="E476" s="30" t="str">
        <f>IF(F476=1,"甲",IF(F476=2,"乙",IF(F476=3,"丙",IF(F476=4,"丁",""))))</f>
        <v>乙</v>
      </c>
      <c r="F476" s="30">
        <f>SUMPRODUCT((考核汇总!$A$4:$A$1185=质量日常跟踪表!B476)*(考核汇总!$B$4:$B$1185=质量日常跟踪表!D476),考核汇总!$C$4:$C$1185)</f>
        <v>2</v>
      </c>
      <c r="G476" s="33">
        <f>G475+C475</f>
        <v>43363.6666666655</v>
      </c>
      <c r="H476" s="34" t="str">
        <f>IF($M476=H$2,MAX(H$4:H475)+1,"")</f>
        <v/>
      </c>
      <c r="I476" s="34" t="str">
        <f>IF($M476=I$2,MAX(I$4:I475)+1,"")</f>
        <v/>
      </c>
      <c r="J476" s="34" t="str">
        <f>IF($M476=J$2,MAX(J$4:J475)+1,"")</f>
        <v/>
      </c>
      <c r="K476" s="34" t="str">
        <f>IF($M476=K$2,MAX(K$4:K475)+1,"")</f>
        <v/>
      </c>
      <c r="L476" s="35"/>
      <c r="M476" s="35"/>
      <c r="N476" s="42"/>
      <c r="O476" s="42"/>
      <c r="P476" s="42"/>
      <c r="Q476" s="42"/>
      <c r="R476" s="42"/>
      <c r="S476" s="42"/>
      <c r="T476" s="42"/>
      <c r="U476" s="37"/>
      <c r="V476" s="36"/>
      <c r="W476" s="38"/>
    </row>
    <row r="477">
      <c r="A477" s="29">
        <v>474</v>
      </c>
      <c r="B477" s="39">
        <f>IF(D477=D476,B476,IF(D477="夜班",B476+1,B476))</f>
        <v>43363</v>
      </c>
      <c r="C477" s="40">
        <f>C476</f>
        <v>0.041666666666666699</v>
      </c>
      <c r="D477" s="32" t="str">
        <f>IF(HOUR(G477)&lt;8,"夜班",IF(HOUR(G477)&lt;16,"白班",IF(HOUR(G477)&lt;24,"中班",0)))</f>
        <v>中班</v>
      </c>
      <c r="E477" s="30" t="str">
        <f>IF(F477=1,"甲",IF(F477=2,"乙",IF(F477=3,"丙",IF(F477=4,"丁",""))))</f>
        <v>乙</v>
      </c>
      <c r="F477" s="30">
        <f>SUMPRODUCT((考核汇总!$A$4:$A$1185=质量日常跟踪表!B477)*(考核汇总!$B$4:$B$1185=质量日常跟踪表!D477),考核汇总!$C$4:$C$1185)</f>
        <v>2</v>
      </c>
      <c r="G477" s="33">
        <f>G476+C476</f>
        <v>43363.708333332201</v>
      </c>
      <c r="H477" s="34" t="str">
        <f>IF($M477=H$2,MAX(H$4:H476)+1,"")</f>
        <v/>
      </c>
      <c r="I477" s="34" t="str">
        <f>IF($M477=I$2,MAX(I$4:I476)+1,"")</f>
        <v/>
      </c>
      <c r="J477" s="34" t="str">
        <f>IF($M477=J$2,MAX(J$4:J476)+1,"")</f>
        <v/>
      </c>
      <c r="K477" s="34" t="str">
        <f>IF($M477=K$2,MAX(K$4:K476)+1,"")</f>
        <v/>
      </c>
      <c r="L477" s="35"/>
      <c r="M477" s="35"/>
      <c r="N477" s="42"/>
      <c r="O477" s="42"/>
      <c r="P477" s="42"/>
      <c r="Q477" s="42"/>
      <c r="R477" s="42"/>
      <c r="S477" s="42"/>
      <c r="T477" s="42"/>
      <c r="U477" s="37"/>
      <c r="V477" s="36"/>
      <c r="W477" s="38"/>
    </row>
    <row r="478">
      <c r="A478" s="29">
        <v>475</v>
      </c>
      <c r="B478" s="39">
        <f>IF(D478=D477,B477,IF(D478="夜班",B477+1,B477))</f>
        <v>43363</v>
      </c>
      <c r="C478" s="40">
        <f>C477</f>
        <v>0.041666666666666699</v>
      </c>
      <c r="D478" s="32" t="str">
        <f>IF(HOUR(G478)&lt;8,"夜班",IF(HOUR(G478)&lt;16,"白班",IF(HOUR(G478)&lt;24,"中班",0)))</f>
        <v>中班</v>
      </c>
      <c r="E478" s="30" t="str">
        <f>IF(F478=1,"甲",IF(F478=2,"乙",IF(F478=3,"丙",IF(F478=4,"丁",""))))</f>
        <v>乙</v>
      </c>
      <c r="F478" s="30">
        <f>SUMPRODUCT((考核汇总!$A$4:$A$1185=质量日常跟踪表!B478)*(考核汇总!$B$4:$B$1185=质量日常跟踪表!D478),考核汇总!$C$4:$C$1185)</f>
        <v>2</v>
      </c>
      <c r="G478" s="33">
        <f>G477+C477</f>
        <v>43363.749999998901</v>
      </c>
      <c r="H478" s="34" t="str">
        <f>IF($M478=H$2,MAX(H$4:H477)+1,"")</f>
        <v/>
      </c>
      <c r="I478" s="34" t="str">
        <f>IF($M478=I$2,MAX(I$4:I477)+1,"")</f>
        <v/>
      </c>
      <c r="J478" s="34" t="str">
        <f>IF($M478=J$2,MAX(J$4:J477)+1,"")</f>
        <v/>
      </c>
      <c r="K478" s="34" t="str">
        <f>IF($M478=K$2,MAX(K$4:K477)+1,"")</f>
        <v/>
      </c>
      <c r="L478" s="35"/>
      <c r="M478" s="35"/>
      <c r="N478" s="42"/>
      <c r="O478" s="42"/>
      <c r="P478" s="42"/>
      <c r="Q478" s="42"/>
      <c r="R478" s="42"/>
      <c r="S478" s="42"/>
      <c r="T478" s="42"/>
      <c r="U478" s="37" t="str">
        <f>IF(N478="","",(N478*5+O478*4+P478*2.5+Q478*1.5+R478*0.75+S478*0.325+T478*0.25)/100)</f>
        <v/>
      </c>
      <c r="V478" s="36"/>
      <c r="W478" s="38"/>
    </row>
    <row r="479">
      <c r="A479" s="29">
        <v>476</v>
      </c>
      <c r="B479" s="39">
        <f>IF(D479=D478,B478,IF(D479="夜班",B478+1,B478))</f>
        <v>43363</v>
      </c>
      <c r="C479" s="40">
        <f>C478</f>
        <v>0.041666666666666699</v>
      </c>
      <c r="D479" s="32" t="str">
        <f>IF(HOUR(G479)&lt;8,"夜班",IF(HOUR(G479)&lt;16,"白班",IF(HOUR(G479)&lt;24,"中班",0)))</f>
        <v>中班</v>
      </c>
      <c r="E479" s="30" t="str">
        <f>IF(F479=1,"甲",IF(F479=2,"乙",IF(F479=3,"丙",IF(F479=4,"丁",""))))</f>
        <v>乙</v>
      </c>
      <c r="F479" s="30">
        <f>SUMPRODUCT((考核汇总!$A$4:$A$1185=质量日常跟踪表!B479)*(考核汇总!$B$4:$B$1185=质量日常跟踪表!D479),考核汇总!$C$4:$C$1185)</f>
        <v>2</v>
      </c>
      <c r="G479" s="33">
        <f>G478+C478</f>
        <v>43363.7916666655</v>
      </c>
      <c r="H479" s="34" t="str">
        <f>IF($M479=H$2,MAX(H$4:H478)+1,"")</f>
        <v/>
      </c>
      <c r="I479" s="34" t="str">
        <f>IF($M479=I$2,MAX(I$4:I478)+1,"")</f>
        <v/>
      </c>
      <c r="J479" s="34" t="str">
        <f>IF($M479=J$2,MAX(J$4:J478)+1,"")</f>
        <v/>
      </c>
      <c r="K479" s="34" t="str">
        <f>IF($M479=K$2,MAX(K$4:K478)+1,"")</f>
        <v/>
      </c>
      <c r="L479" s="35"/>
      <c r="M479" s="35"/>
      <c r="N479" s="42"/>
      <c r="O479" s="42"/>
      <c r="P479" s="42"/>
      <c r="Q479" s="42"/>
      <c r="R479" s="42"/>
      <c r="S479" s="42"/>
      <c r="T479" s="42"/>
      <c r="U479" s="37" t="str">
        <f>IF(N479="","",(N479*5+O479*4+P479*2.5+Q479*1.5+R479*0.75+S479*0.325+T479*0.25)/100)</f>
        <v/>
      </c>
      <c r="V479" s="36"/>
      <c r="W479" s="38"/>
    </row>
    <row r="480">
      <c r="A480" s="29">
        <v>477</v>
      </c>
      <c r="B480" s="39">
        <f>IF(D480=D479,B479,IF(D480="夜班",B479+1,B479))</f>
        <v>43363</v>
      </c>
      <c r="C480" s="40">
        <f>C479</f>
        <v>0.041666666666666699</v>
      </c>
      <c r="D480" s="32" t="str">
        <f>IF(HOUR(G480)&lt;8,"夜班",IF(HOUR(G480)&lt;16,"白班",IF(HOUR(G480)&lt;24,"中班",0)))</f>
        <v>中班</v>
      </c>
      <c r="E480" s="30" t="str">
        <f>IF(F480=1,"甲",IF(F480=2,"乙",IF(F480=3,"丙",IF(F480=4,"丁",""))))</f>
        <v>乙</v>
      </c>
      <c r="F480" s="30">
        <f>SUMPRODUCT((考核汇总!$A$4:$A$1185=质量日常跟踪表!B480)*(考核汇总!$B$4:$B$1185=质量日常跟踪表!D480),考核汇总!$C$4:$C$1185)</f>
        <v>2</v>
      </c>
      <c r="G480" s="33">
        <f>G479+C479</f>
        <v>43363.833333332201</v>
      </c>
      <c r="H480" s="34" t="str">
        <f>IF($M480=H$2,MAX(H$4:H479)+1,"")</f>
        <v/>
      </c>
      <c r="I480" s="34" t="str">
        <f>IF($M480=I$2,MAX(I$4:I479)+1,"")</f>
        <v/>
      </c>
      <c r="J480" s="34" t="str">
        <f>IF($M480=J$2,MAX(J$4:J479)+1,"")</f>
        <v/>
      </c>
      <c r="K480" s="34" t="str">
        <f>IF($M480=K$2,MAX(K$4:K479)+1,"")</f>
        <v/>
      </c>
      <c r="L480" s="35"/>
      <c r="M480" s="35"/>
      <c r="N480" s="42"/>
      <c r="O480" s="42"/>
      <c r="P480" s="42"/>
      <c r="Q480" s="42"/>
      <c r="R480" s="42"/>
      <c r="S480" s="42"/>
      <c r="T480" s="42"/>
      <c r="U480" s="37" t="str">
        <f>IF(N480="","",(N480*5+O480*4+P480*2.5+Q480*1.5+R480*0.75+S480*0.325+T480*0.25)/100)</f>
        <v/>
      </c>
      <c r="V480" s="36"/>
      <c r="W480" s="38"/>
    </row>
    <row r="481">
      <c r="A481" s="29">
        <v>478</v>
      </c>
      <c r="B481" s="39">
        <f>IF(D481=D480,B480,IF(D481="夜班",B480+1,B480))</f>
        <v>43363</v>
      </c>
      <c r="C481" s="40">
        <f>C480</f>
        <v>0.041666666666666699</v>
      </c>
      <c r="D481" s="32" t="str">
        <f>IF(HOUR(G481)&lt;8,"夜班",IF(HOUR(G481)&lt;16,"白班",IF(HOUR(G481)&lt;24,"中班",0)))</f>
        <v>中班</v>
      </c>
      <c r="E481" s="30" t="str">
        <f>IF(F481=1,"甲",IF(F481=2,"乙",IF(F481=3,"丙",IF(F481=4,"丁",""))))</f>
        <v>乙</v>
      </c>
      <c r="F481" s="30">
        <f>SUMPRODUCT((考核汇总!$A$4:$A$1185=质量日常跟踪表!B481)*(考核汇总!$B$4:$B$1185=质量日常跟踪表!D481),考核汇总!$C$4:$C$1185)</f>
        <v>2</v>
      </c>
      <c r="G481" s="33">
        <f>G480+C480</f>
        <v>43363.874999998799</v>
      </c>
      <c r="H481" s="34" t="str">
        <f>IF($M481=H$2,MAX(H$4:H480)+1,"")</f>
        <v/>
      </c>
      <c r="I481" s="34" t="str">
        <f>IF($M481=I$2,MAX(I$4:I480)+1,"")</f>
        <v/>
      </c>
      <c r="J481" s="34" t="str">
        <f>IF($M481=J$2,MAX(J$4:J480)+1,"")</f>
        <v/>
      </c>
      <c r="K481" s="34" t="str">
        <f>IF($M481=K$2,MAX(K$4:K480)+1,"")</f>
        <v/>
      </c>
      <c r="L481" s="35"/>
      <c r="M481" s="35"/>
      <c r="N481" s="42"/>
      <c r="O481" s="42"/>
      <c r="P481" s="42"/>
      <c r="Q481" s="42"/>
      <c r="R481" s="42"/>
      <c r="S481" s="42"/>
      <c r="T481" s="42"/>
      <c r="U481" s="37" t="str">
        <f>IF(N481="","",(N481*5+O481*4+P481*2.5+Q481*1.5+R481*0.75+S481*0.325+T481*0.25)/100)</f>
        <v/>
      </c>
      <c r="V481" s="36"/>
      <c r="W481" s="38"/>
    </row>
    <row r="482">
      <c r="A482" s="29">
        <v>479</v>
      </c>
      <c r="B482" s="39">
        <f>IF(D482=D481,B481,IF(D482="夜班",B481+1,B481))</f>
        <v>43363</v>
      </c>
      <c r="C482" s="40">
        <f>C481</f>
        <v>0.041666666666666699</v>
      </c>
      <c r="D482" s="32" t="str">
        <f>IF(HOUR(G482)&lt;8,"夜班",IF(HOUR(G482)&lt;16,"白班",IF(HOUR(G482)&lt;24,"中班",0)))</f>
        <v>中班</v>
      </c>
      <c r="E482" s="30" t="str">
        <f>IF(F482=1,"甲",IF(F482=2,"乙",IF(F482=3,"丙",IF(F482=4,"丁",""))))</f>
        <v>乙</v>
      </c>
      <c r="F482" s="30">
        <f>SUMPRODUCT((考核汇总!$A$4:$A$1185=质量日常跟踪表!B482)*(考核汇总!$B$4:$B$1185=质量日常跟踪表!D482),考核汇总!$C$4:$C$1185)</f>
        <v>2</v>
      </c>
      <c r="G482" s="33">
        <f>G481+C481</f>
        <v>43363.9166666655</v>
      </c>
      <c r="H482" s="34" t="str">
        <f>IF($M482=H$2,MAX(H$4:H481)+1,"")</f>
        <v/>
      </c>
      <c r="I482" s="34" t="str">
        <f>IF($M482=I$2,MAX(I$4:I481)+1,"")</f>
        <v/>
      </c>
      <c r="J482" s="34" t="str">
        <f>IF($M482=J$2,MAX(J$4:J481)+1,"")</f>
        <v/>
      </c>
      <c r="K482" s="34" t="str">
        <f>IF($M482=K$2,MAX(K$4:K481)+1,"")</f>
        <v/>
      </c>
      <c r="L482" s="35"/>
      <c r="M482" s="35"/>
      <c r="N482" s="42"/>
      <c r="O482" s="42"/>
      <c r="P482" s="42"/>
      <c r="Q482" s="42"/>
      <c r="R482" s="42"/>
      <c r="S482" s="42"/>
      <c r="T482" s="42"/>
      <c r="U482" s="37" t="str">
        <f>IF(N482="","",(N482*5+O482*4+P482*2.5+Q482*1.5+R482*0.75+S482*0.325+T482*0.25)/100)</f>
        <v/>
      </c>
      <c r="V482" s="36"/>
      <c r="W482" s="38"/>
    </row>
    <row r="483">
      <c r="A483" s="29">
        <v>480</v>
      </c>
      <c r="B483" s="39">
        <f>IF(D483=D482,B482,IF(D483="夜班",B482+1,B482))</f>
        <v>43363</v>
      </c>
      <c r="C483" s="40">
        <f>C482</f>
        <v>0.041666666666666699</v>
      </c>
      <c r="D483" s="32" t="str">
        <f>IF(HOUR(G483)&lt;8,"夜班",IF(HOUR(G483)&lt;16,"白班",IF(HOUR(G483)&lt;24,"中班",0)))</f>
        <v>中班</v>
      </c>
      <c r="E483" s="30" t="str">
        <f>IF(F483=1,"甲",IF(F483=2,"乙",IF(F483=3,"丙",IF(F483=4,"丁",""))))</f>
        <v>乙</v>
      </c>
      <c r="F483" s="30">
        <f>SUMPRODUCT((考核汇总!$A$4:$A$1185=质量日常跟踪表!B483)*(考核汇总!$B$4:$B$1185=质量日常跟踪表!D483),考核汇总!$C$4:$C$1185)</f>
        <v>2</v>
      </c>
      <c r="G483" s="33">
        <f>G482+C482</f>
        <v>43363.958333332201</v>
      </c>
      <c r="H483" s="34" t="str">
        <f>IF($M483=H$2,MAX(H$4:H482)+1,"")</f>
        <v/>
      </c>
      <c r="I483" s="34" t="str">
        <f>IF($M483=I$2,MAX(I$4:I482)+1,"")</f>
        <v/>
      </c>
      <c r="J483" s="34" t="str">
        <f>IF($M483=J$2,MAX(J$4:J482)+1,"")</f>
        <v/>
      </c>
      <c r="K483" s="34" t="str">
        <f>IF($M483=K$2,MAX(K$4:K482)+1,"")</f>
        <v/>
      </c>
      <c r="L483" s="35"/>
      <c r="M483" s="35"/>
      <c r="N483" s="42"/>
      <c r="O483" s="42"/>
      <c r="P483" s="42"/>
      <c r="Q483" s="42"/>
      <c r="R483" s="42"/>
      <c r="S483" s="42"/>
      <c r="T483" s="42"/>
      <c r="U483" s="37" t="str">
        <f>IF(N483="","",(N483*5+O483*4+P483*2.5+Q483*1.5+R483*0.75+S483*0.325+T483*0.25)/100)</f>
        <v/>
      </c>
      <c r="V483" s="36"/>
      <c r="W483" s="38"/>
    </row>
    <row r="484">
      <c r="A484" s="29">
        <v>481</v>
      </c>
      <c r="B484" s="39">
        <f>IF(D484=D483,B483,IF(D484="夜班",B483+1,B483))</f>
        <v>43364</v>
      </c>
      <c r="C484" s="40">
        <f>C483</f>
        <v>0.041666666666666699</v>
      </c>
      <c r="D484" s="32" t="str">
        <f>IF(HOUR(G484)&lt;8,"夜班",IF(HOUR(G484)&lt;16,"白班",IF(HOUR(G484)&lt;24,"中班",0)))</f>
        <v>夜班</v>
      </c>
      <c r="E484" s="30" t="str">
        <f>IF(F484=1,"甲",IF(F484=2,"乙",IF(F484=3,"丙",IF(F484=4,"丁",""))))</f>
        <v>丁</v>
      </c>
      <c r="F484" s="30">
        <f>SUMPRODUCT((考核汇总!$A$4:$A$1185=质量日常跟踪表!B484)*(考核汇总!$B$4:$B$1185=质量日常跟踪表!D484),考核汇总!$C$4:$C$1185)</f>
        <v>4</v>
      </c>
      <c r="G484" s="33">
        <f>G483+C483</f>
        <v>43363.999999998799</v>
      </c>
      <c r="H484" s="34" t="str">
        <f>IF($M484=H$2,MAX(H$4:H483)+1,"")</f>
        <v/>
      </c>
      <c r="I484" s="34" t="str">
        <f>IF($M484=I$2,MAX(I$4:I483)+1,"")</f>
        <v/>
      </c>
      <c r="J484" s="34" t="str">
        <f>IF($M484=J$2,MAX(J$4:J483)+1,"")</f>
        <v/>
      </c>
      <c r="K484" s="34" t="str">
        <f>IF($M484=K$2,MAX(K$4:K483)+1,"")</f>
        <v/>
      </c>
      <c r="L484" s="35"/>
      <c r="M484" s="35"/>
      <c r="N484" s="42"/>
      <c r="O484" s="42"/>
      <c r="P484" s="42"/>
      <c r="Q484" s="42"/>
      <c r="R484" s="42"/>
      <c r="S484" s="42"/>
      <c r="T484" s="42"/>
      <c r="U484" s="37" t="str">
        <f>IF(N484="","",(N484*5+O484*4+P484*2.5+Q484*1.5+R484*0.75+S484*0.325+T484*0.25)/100)</f>
        <v/>
      </c>
      <c r="V484" s="36"/>
      <c r="W484" s="38"/>
    </row>
    <row r="485">
      <c r="A485" s="29">
        <v>482</v>
      </c>
      <c r="B485" s="39">
        <f>IF(D485=D484,B484,IF(D485="夜班",B484+1,B484))</f>
        <v>43364</v>
      </c>
      <c r="C485" s="40">
        <f>C484</f>
        <v>0.041666666666666699</v>
      </c>
      <c r="D485" s="32" t="str">
        <f>IF(HOUR(G485)&lt;8,"夜班",IF(HOUR(G485)&lt;16,"白班",IF(HOUR(G485)&lt;24,"中班",0)))</f>
        <v>夜班</v>
      </c>
      <c r="E485" s="30" t="str">
        <f>IF(F485=1,"甲",IF(F485=2,"乙",IF(F485=3,"丙",IF(F485=4,"丁",""))))</f>
        <v>丁</v>
      </c>
      <c r="F485" s="30">
        <f>SUMPRODUCT((考核汇总!$A$4:$A$1185=质量日常跟踪表!B485)*(考核汇总!$B$4:$B$1185=质量日常跟踪表!D485),考核汇总!$C$4:$C$1185)</f>
        <v>4</v>
      </c>
      <c r="G485" s="33">
        <f>G484+C484</f>
        <v>43364.0416666655</v>
      </c>
      <c r="H485" s="34" t="str">
        <f>IF($M485=H$2,MAX(H$4:H484)+1,"")</f>
        <v/>
      </c>
      <c r="I485" s="34" t="str">
        <f>IF($M485=I$2,MAX(I$4:I484)+1,"")</f>
        <v/>
      </c>
      <c r="J485" s="34" t="str">
        <f>IF($M485=J$2,MAX(J$4:J484)+1,"")</f>
        <v/>
      </c>
      <c r="K485" s="34" t="str">
        <f>IF($M485=K$2,MAX(K$4:K484)+1,"")</f>
        <v/>
      </c>
      <c r="L485" s="35"/>
      <c r="M485" s="35"/>
      <c r="N485" s="42"/>
      <c r="O485" s="42"/>
      <c r="P485" s="42"/>
      <c r="Q485" s="42"/>
      <c r="R485" s="42"/>
      <c r="S485" s="42"/>
      <c r="T485" s="42"/>
      <c r="U485" s="37" t="str">
        <f>IF(N485="","",(N485*5+O485*4+P485*2.5+Q485*1.5+R485*0.75+S485*0.325+T485*0.25)/100)</f>
        <v/>
      </c>
      <c r="V485" s="36"/>
      <c r="W485" s="38"/>
    </row>
    <row r="486">
      <c r="A486" s="29">
        <v>483</v>
      </c>
      <c r="B486" s="39">
        <f>IF(D486=D485,B485,IF(D486="夜班",B485+1,B485))</f>
        <v>43364</v>
      </c>
      <c r="C486" s="40">
        <f>C485</f>
        <v>0.041666666666666699</v>
      </c>
      <c r="D486" s="32" t="str">
        <f>IF(HOUR(G486)&lt;8,"夜班",IF(HOUR(G486)&lt;16,"白班",IF(HOUR(G486)&lt;24,"中班",0)))</f>
        <v>夜班</v>
      </c>
      <c r="E486" s="30" t="str">
        <f>IF(F486=1,"甲",IF(F486=2,"乙",IF(F486=3,"丙",IF(F486=4,"丁",""))))</f>
        <v>丁</v>
      </c>
      <c r="F486" s="30">
        <f>SUMPRODUCT((考核汇总!$A$4:$A$1185=质量日常跟踪表!B486)*(考核汇总!$B$4:$B$1185=质量日常跟踪表!D486),考核汇总!$C$4:$C$1185)</f>
        <v>4</v>
      </c>
      <c r="G486" s="33">
        <f>G485+C485</f>
        <v>43364.083333332201</v>
      </c>
      <c r="H486" s="34" t="str">
        <f>IF($M486=H$2,MAX(H$4:H485)+1,"")</f>
        <v/>
      </c>
      <c r="I486" s="34" t="str">
        <f>IF($M486=I$2,MAX(I$4:I485)+1,"")</f>
        <v/>
      </c>
      <c r="J486" s="34" t="str">
        <f>IF($M486=J$2,MAX(J$4:J485)+1,"")</f>
        <v/>
      </c>
      <c r="K486" s="34" t="str">
        <f>IF($M486=K$2,MAX(K$4:K485)+1,"")</f>
        <v/>
      </c>
      <c r="L486" s="35"/>
      <c r="M486" s="35"/>
      <c r="N486" s="42"/>
      <c r="O486" s="42"/>
      <c r="P486" s="42"/>
      <c r="Q486" s="42"/>
      <c r="R486" s="42"/>
      <c r="S486" s="42"/>
      <c r="T486" s="42"/>
      <c r="U486" s="37" t="str">
        <f>IF(N486="","",(N486*5+O486*4+P486*2.5+Q486*1.5+R486*0.75+S486*0.325+T486*0.25)/100)</f>
        <v/>
      </c>
      <c r="V486" s="36"/>
      <c r="W486" s="38"/>
    </row>
    <row r="487">
      <c r="A487" s="29">
        <v>484</v>
      </c>
      <c r="B487" s="39">
        <f>IF(D487=D486,B486,IF(D487="夜班",B486+1,B486))</f>
        <v>43364</v>
      </c>
      <c r="C487" s="40">
        <f>C486</f>
        <v>0.041666666666666699</v>
      </c>
      <c r="D487" s="32" t="str">
        <f>IF(HOUR(G487)&lt;8,"夜班",IF(HOUR(G487)&lt;16,"白班",IF(HOUR(G487)&lt;24,"中班",0)))</f>
        <v>夜班</v>
      </c>
      <c r="E487" s="30" t="str">
        <f>IF(F487=1,"甲",IF(F487=2,"乙",IF(F487=3,"丙",IF(F487=4,"丁",""))))</f>
        <v>丁</v>
      </c>
      <c r="F487" s="30">
        <f>SUMPRODUCT((考核汇总!$A$4:$A$1185=质量日常跟踪表!B487)*(考核汇总!$B$4:$B$1185=质量日常跟踪表!D487),考核汇总!$C$4:$C$1185)</f>
        <v>4</v>
      </c>
      <c r="G487" s="33">
        <f>G486+C486</f>
        <v>43364.124999998799</v>
      </c>
      <c r="H487" s="34" t="str">
        <f>IF($M487=H$2,MAX(H$4:H486)+1,"")</f>
        <v/>
      </c>
      <c r="I487" s="34" t="str">
        <f>IF($M487=I$2,MAX(I$4:I486)+1,"")</f>
        <v/>
      </c>
      <c r="J487" s="34" t="str">
        <f>IF($M487=J$2,MAX(J$4:J486)+1,"")</f>
        <v/>
      </c>
      <c r="K487" s="34" t="str">
        <f>IF($M487=K$2,MAX(K$4:K486)+1,"")</f>
        <v/>
      </c>
      <c r="L487" s="35"/>
      <c r="M487" s="35"/>
      <c r="N487" s="42"/>
      <c r="O487" s="42"/>
      <c r="P487" s="42"/>
      <c r="Q487" s="42"/>
      <c r="R487" s="42"/>
      <c r="S487" s="42"/>
      <c r="T487" s="42"/>
      <c r="U487" s="37" t="str">
        <f>IF(N487="","",(N487*5+O487*4+P487*2.5+Q487*1.5+R487*0.75+S487*0.325+T487*0.25)/100)</f>
        <v/>
      </c>
      <c r="V487" s="36"/>
      <c r="W487" s="38"/>
    </row>
    <row r="488">
      <c r="A488" s="29">
        <v>485</v>
      </c>
      <c r="B488" s="39">
        <f>IF(D488=D487,B487,IF(D488="夜班",B487+1,B487))</f>
        <v>43364</v>
      </c>
      <c r="C488" s="40">
        <f>C487</f>
        <v>0.041666666666666699</v>
      </c>
      <c r="D488" s="32" t="str">
        <f>IF(HOUR(G488)&lt;8,"夜班",IF(HOUR(G488)&lt;16,"白班",IF(HOUR(G488)&lt;24,"中班",0)))</f>
        <v>夜班</v>
      </c>
      <c r="E488" s="30" t="str">
        <f>IF(F488=1,"甲",IF(F488=2,"乙",IF(F488=3,"丙",IF(F488=4,"丁",""))))</f>
        <v>丁</v>
      </c>
      <c r="F488" s="30">
        <f>SUMPRODUCT((考核汇总!$A$4:$A$1185=质量日常跟踪表!B488)*(考核汇总!$B$4:$B$1185=质量日常跟踪表!D488),考核汇总!$C$4:$C$1185)</f>
        <v>4</v>
      </c>
      <c r="G488" s="33">
        <f>G487+C487</f>
        <v>43364.1666666655</v>
      </c>
      <c r="H488" s="34" t="str">
        <f>IF($M488=H$2,MAX(H$4:H487)+1,"")</f>
        <v/>
      </c>
      <c r="I488" s="34" t="str">
        <f>IF($M488=I$2,MAX(I$4:I487)+1,"")</f>
        <v/>
      </c>
      <c r="J488" s="34" t="str">
        <f>IF($M488=J$2,MAX(J$4:J487)+1,"")</f>
        <v/>
      </c>
      <c r="K488" s="34" t="str">
        <f>IF($M488=K$2,MAX(K$4:K487)+1,"")</f>
        <v/>
      </c>
      <c r="L488" s="35"/>
      <c r="M488" s="35"/>
      <c r="N488" s="42"/>
      <c r="O488" s="42"/>
      <c r="P488" s="42"/>
      <c r="Q488" s="42"/>
      <c r="R488" s="42"/>
      <c r="S488" s="42"/>
      <c r="T488" s="42"/>
      <c r="U488" s="37" t="str">
        <f>IF(N488="","",(N488*5+O488*4+P488*2.5+Q488*1.5+R488*0.75+S488*0.325+T488*0.25)/100)</f>
        <v/>
      </c>
      <c r="V488" s="36"/>
      <c r="W488" s="38"/>
    </row>
    <row r="489">
      <c r="A489" s="29">
        <v>486</v>
      </c>
      <c r="B489" s="39">
        <f>IF(D489=D488,B488,IF(D489="夜班",B488+1,B488))</f>
        <v>43364</v>
      </c>
      <c r="C489" s="40">
        <f>C488</f>
        <v>0.041666666666666699</v>
      </c>
      <c r="D489" s="32" t="str">
        <f>IF(HOUR(G489)&lt;8,"夜班",IF(HOUR(G489)&lt;16,"白班",IF(HOUR(G489)&lt;24,"中班",0)))</f>
        <v>夜班</v>
      </c>
      <c r="E489" s="30" t="str">
        <f>IF(F489=1,"甲",IF(F489=2,"乙",IF(F489=3,"丙",IF(F489=4,"丁",""))))</f>
        <v>丁</v>
      </c>
      <c r="F489" s="30">
        <f>SUMPRODUCT((考核汇总!$A$4:$A$1185=质量日常跟踪表!B489)*(考核汇总!$B$4:$B$1185=质量日常跟踪表!D489),考核汇总!$C$4:$C$1185)</f>
        <v>4</v>
      </c>
      <c r="G489" s="33">
        <f>G488+C488</f>
        <v>43364.208333332201</v>
      </c>
      <c r="H489" s="34" t="str">
        <f>IF($M489=H$2,MAX(H$4:H488)+1,"")</f>
        <v/>
      </c>
      <c r="I489" s="34" t="str">
        <f>IF($M489=I$2,MAX(I$4:I488)+1,"")</f>
        <v/>
      </c>
      <c r="J489" s="34" t="str">
        <f>IF($M489=J$2,MAX(J$4:J488)+1,"")</f>
        <v/>
      </c>
      <c r="K489" s="34" t="str">
        <f>IF($M489=K$2,MAX(K$4:K488)+1,"")</f>
        <v/>
      </c>
      <c r="L489" s="35"/>
      <c r="M489" s="35"/>
      <c r="N489" s="42"/>
      <c r="O489" s="42"/>
      <c r="P489" s="42"/>
      <c r="Q489" s="42"/>
      <c r="R489" s="42"/>
      <c r="S489" s="42"/>
      <c r="T489" s="42"/>
      <c r="U489" s="37" t="str">
        <f>IF(N489="","",(N489*5+O489*4+P489*2.5+Q489*1.5+R489*0.75+S489*0.325+T489*0.25)/100)</f>
        <v/>
      </c>
      <c r="V489" s="36"/>
      <c r="W489" s="38"/>
    </row>
    <row r="490">
      <c r="A490" s="29">
        <v>487</v>
      </c>
      <c r="B490" s="39">
        <f>IF(D490=D489,B489,IF(D490="夜班",B489+1,B489))</f>
        <v>43364</v>
      </c>
      <c r="C490" s="40">
        <f>C489</f>
        <v>0.041666666666666699</v>
      </c>
      <c r="D490" s="32" t="str">
        <f>IF(HOUR(G490)&lt;8,"夜班",IF(HOUR(G490)&lt;16,"白班",IF(HOUR(G490)&lt;24,"中班",0)))</f>
        <v>夜班</v>
      </c>
      <c r="E490" s="30" t="str">
        <f>IF(F490=1,"甲",IF(F490=2,"乙",IF(F490=3,"丙",IF(F490=4,"丁",""))))</f>
        <v>丁</v>
      </c>
      <c r="F490" s="30">
        <f>SUMPRODUCT((考核汇总!$A$4:$A$1185=质量日常跟踪表!B490)*(考核汇总!$B$4:$B$1185=质量日常跟踪表!D490),考核汇总!$C$4:$C$1185)</f>
        <v>4</v>
      </c>
      <c r="G490" s="33">
        <f>G489+C489</f>
        <v>43364.249999998799</v>
      </c>
      <c r="H490" s="34" t="str">
        <f>IF($M490=H$2,MAX(H$4:H489)+1,"")</f>
        <v/>
      </c>
      <c r="I490" s="34" t="str">
        <f>IF($M490=I$2,MAX(I$4:I489)+1,"")</f>
        <v/>
      </c>
      <c r="J490" s="34" t="str">
        <f>IF($M490=J$2,MAX(J$4:J489)+1,"")</f>
        <v/>
      </c>
      <c r="K490" s="34" t="str">
        <f>IF($M490=K$2,MAX(K$4:K489)+1,"")</f>
        <v/>
      </c>
      <c r="L490" s="35"/>
      <c r="M490" s="35"/>
      <c r="N490" s="42"/>
      <c r="O490" s="42"/>
      <c r="P490" s="42"/>
      <c r="Q490" s="42"/>
      <c r="R490" s="42"/>
      <c r="S490" s="42"/>
      <c r="T490" s="42"/>
      <c r="U490" s="37" t="str">
        <f>IF(N490="","",(N490*5+O490*4+P490*2.5+Q490*1.5+R490*0.75+S490*0.325+T490*0.25)/100)</f>
        <v/>
      </c>
      <c r="V490" s="36"/>
      <c r="W490" s="38"/>
    </row>
    <row r="491">
      <c r="A491" s="29">
        <v>488</v>
      </c>
      <c r="B491" s="39">
        <f>IF(D491=D490,B490,IF(D491="夜班",B490+1,B490))</f>
        <v>43364</v>
      </c>
      <c r="C491" s="40">
        <f>C490</f>
        <v>0.041666666666666699</v>
      </c>
      <c r="D491" s="32" t="str">
        <f>IF(HOUR(G491)&lt;8,"夜班",IF(HOUR(G491)&lt;16,"白班",IF(HOUR(G491)&lt;24,"中班",0)))</f>
        <v>夜班</v>
      </c>
      <c r="E491" s="30" t="str">
        <f>IF(F491=1,"甲",IF(F491=2,"乙",IF(F491=3,"丙",IF(F491=4,"丁",""))))</f>
        <v>丁</v>
      </c>
      <c r="F491" s="30">
        <f>SUMPRODUCT((考核汇总!$A$4:$A$1185=质量日常跟踪表!B491)*(考核汇总!$B$4:$B$1185=质量日常跟踪表!D491),考核汇总!$C$4:$C$1185)</f>
        <v>4</v>
      </c>
      <c r="G491" s="33">
        <f>G490+C490</f>
        <v>43364.2916666655</v>
      </c>
      <c r="H491" s="34" t="str">
        <f>IF($M491=H$2,MAX(H$4:H490)+1,"")</f>
        <v/>
      </c>
      <c r="I491" s="34" t="str">
        <f>IF($M491=I$2,MAX(I$4:I490)+1,"")</f>
        <v/>
      </c>
      <c r="J491" s="34" t="str">
        <f>IF($M491=J$2,MAX(J$4:J490)+1,"")</f>
        <v/>
      </c>
      <c r="K491" s="34" t="str">
        <f>IF($M491=K$2,MAX(K$4:K490)+1,"")</f>
        <v/>
      </c>
      <c r="L491" s="35"/>
      <c r="M491" s="35"/>
      <c r="N491" s="42"/>
      <c r="O491" s="42"/>
      <c r="P491" s="42"/>
      <c r="Q491" s="42"/>
      <c r="R491" s="42"/>
      <c r="S491" s="42"/>
      <c r="T491" s="42"/>
      <c r="U491" s="37" t="str">
        <f>IF(N491="","",(N491*5+O491*4+P491*2.5+Q491*1.5+R491*0.75+S491*0.325+T491*0.25)/100)</f>
        <v/>
      </c>
      <c r="V491" s="36"/>
      <c r="W491" s="38"/>
    </row>
    <row customHeight="1" r="492">
      <c r="A492" s="29">
        <v>489</v>
      </c>
      <c r="B492" s="39">
        <f>IF(D492=D491,B491,IF(D492="夜班",B491+1,B491))</f>
        <v>43364</v>
      </c>
      <c r="C492" s="40">
        <f>C491</f>
        <v>0.041666666666666699</v>
      </c>
      <c r="D492" s="32" t="str">
        <f>IF(HOUR(G492)&lt;8,"夜班",IF(HOUR(G492)&lt;16,"白班",IF(HOUR(G492)&lt;24,"中班",0)))</f>
        <v>白班</v>
      </c>
      <c r="E492" s="30" t="str">
        <f>IF(F492=1,"甲",IF(F492=2,"乙",IF(F492=3,"丙",IF(F492=4,"丁",""))))</f>
        <v>甲</v>
      </c>
      <c r="F492" s="30">
        <f>SUMPRODUCT((考核汇总!$A$4:$A$1185=质量日常跟踪表!B492)*(考核汇总!$B$4:$B$1185=质量日常跟踪表!D492),考核汇总!$C$4:$C$1185)</f>
        <v>1</v>
      </c>
      <c r="G492" s="33">
        <f>G491+C491</f>
        <v>43364.333333332099</v>
      </c>
      <c r="H492" s="34" t="str">
        <f>IF($M492=H$2,MAX(H$4:H491)+1,"")</f>
        <v/>
      </c>
      <c r="I492" s="34" t="str">
        <f>IF($M492=I$2,MAX(I$4:I491)+1,"")</f>
        <v/>
      </c>
      <c r="J492" s="34" t="str">
        <f>IF($M492=J$2,MAX(J$4:J491)+1,"")</f>
        <v/>
      </c>
      <c r="K492" s="34" t="str">
        <f>IF($M492=K$2,MAX(K$4:K491)+1,"")</f>
        <v/>
      </c>
      <c r="L492" s="35"/>
      <c r="M492" s="35"/>
      <c r="N492" s="42"/>
      <c r="O492" s="42"/>
      <c r="P492" s="42"/>
      <c r="Q492" s="42"/>
      <c r="R492" s="42"/>
      <c r="S492" s="42"/>
      <c r="T492" s="42"/>
      <c r="U492" s="37" t="str">
        <f>IF(N492="","",(N492*5+O492*4+P492*2.5+Q492*1.5+R492*0.75+S492*0.325+T492*0.25)/100)</f>
        <v/>
      </c>
      <c r="V492" s="36"/>
      <c r="W492" s="38"/>
    </row>
    <row r="493">
      <c r="A493" s="29">
        <v>490</v>
      </c>
      <c r="B493" s="39">
        <f>IF(D493=D492,B492,IF(D493="夜班",B492+1,B492))</f>
        <v>43364</v>
      </c>
      <c r="C493" s="40">
        <f>C492</f>
        <v>0.041666666666666699</v>
      </c>
      <c r="D493" s="32" t="str">
        <f>IF(HOUR(G493)&lt;8,"夜班",IF(HOUR(G493)&lt;16,"白班",IF(HOUR(G493)&lt;24,"中班",0)))</f>
        <v>白班</v>
      </c>
      <c r="E493" s="30" t="str">
        <f>IF(F493=1,"甲",IF(F493=2,"乙",IF(F493=3,"丙",IF(F493=4,"丁",""))))</f>
        <v>甲</v>
      </c>
      <c r="F493" s="30">
        <f>SUMPRODUCT((考核汇总!$A$4:$A$1185=质量日常跟踪表!B493)*(考核汇总!$B$4:$B$1185=质量日常跟踪表!D493),考核汇总!$C$4:$C$1185)</f>
        <v>1</v>
      </c>
      <c r="G493" s="33">
        <f>G492+C492</f>
        <v>43364.374999998799</v>
      </c>
      <c r="H493" s="34" t="str">
        <f>IF($M493=H$2,MAX(H$4:H492)+1,"")</f>
        <v/>
      </c>
      <c r="I493" s="34" t="str">
        <f>IF($M493=I$2,MAX(I$4:I492)+1,"")</f>
        <v/>
      </c>
      <c r="J493" s="34" t="str">
        <f>IF($M493=J$2,MAX(J$4:J492)+1,"")</f>
        <v/>
      </c>
      <c r="K493" s="34" t="str">
        <f>IF($M493=K$2,MAX(K$4:K492)+1,"")</f>
        <v/>
      </c>
      <c r="L493" s="35"/>
      <c r="M493" s="35"/>
      <c r="N493" s="42"/>
      <c r="O493" s="42"/>
      <c r="P493" s="42"/>
      <c r="Q493" s="42"/>
      <c r="R493" s="42"/>
      <c r="S493" s="42"/>
      <c r="T493" s="42"/>
      <c r="U493" s="37" t="str">
        <f>IF(N493="","",(N493*5+O493*4+P493*2.5+Q493*1.5+R493*0.75+S493*0.325+T493*0.25)/100)</f>
        <v/>
      </c>
      <c r="V493" s="36"/>
      <c r="W493" s="38"/>
    </row>
    <row r="494">
      <c r="A494" s="29">
        <v>491</v>
      </c>
      <c r="B494" s="39">
        <f>IF(D494=D493,B493,IF(D494="夜班",B493+1,B493))</f>
        <v>43364</v>
      </c>
      <c r="C494" s="40">
        <f>C493</f>
        <v>0.041666666666666699</v>
      </c>
      <c r="D494" s="32" t="str">
        <f>IF(HOUR(G494)&lt;8,"夜班",IF(HOUR(G494)&lt;16,"白班",IF(HOUR(G494)&lt;24,"中班",0)))</f>
        <v>白班</v>
      </c>
      <c r="E494" s="30" t="str">
        <f>IF(F494=1,"甲",IF(F494=2,"乙",IF(F494=3,"丙",IF(F494=4,"丁",""))))</f>
        <v>甲</v>
      </c>
      <c r="F494" s="30">
        <f>SUMPRODUCT((考核汇总!$A$4:$A$1185=质量日常跟踪表!B494)*(考核汇总!$B$4:$B$1185=质量日常跟踪表!D494),考核汇总!$C$4:$C$1185)</f>
        <v>1</v>
      </c>
      <c r="G494" s="33">
        <f>G493+C493</f>
        <v>43364.4166666655</v>
      </c>
      <c r="H494" s="34" t="str">
        <f>IF($M494=H$2,MAX(H$4:H493)+1,"")</f>
        <v/>
      </c>
      <c r="I494" s="34" t="str">
        <f>IF($M494=I$2,MAX(I$4:I493)+1,"")</f>
        <v/>
      </c>
      <c r="J494" s="34" t="str">
        <f>IF($M494=J$2,MAX(J$4:J493)+1,"")</f>
        <v/>
      </c>
      <c r="K494" s="34" t="str">
        <f>IF($M494=K$2,MAX(K$4:K493)+1,"")</f>
        <v/>
      </c>
      <c r="L494" s="35"/>
      <c r="M494" s="35"/>
      <c r="N494" s="42"/>
      <c r="O494" s="42"/>
      <c r="P494" s="42"/>
      <c r="Q494" s="42"/>
      <c r="R494" s="42"/>
      <c r="S494" s="42"/>
      <c r="T494" s="42"/>
      <c r="U494" s="37" t="str">
        <f>IF(N494="","",(N494*5+O494*4+P494*2.5+Q494*1.5+R494*0.75+S494*0.325+T494*0.25)/100)</f>
        <v/>
      </c>
      <c r="V494" s="36"/>
      <c r="W494" s="38"/>
    </row>
    <row r="495">
      <c r="A495" s="29">
        <v>492</v>
      </c>
      <c r="B495" s="39">
        <f>IF(D495=D494,B494,IF(D495="夜班",B494+1,B494))</f>
        <v>43364</v>
      </c>
      <c r="C495" s="40">
        <f>C494</f>
        <v>0.041666666666666699</v>
      </c>
      <c r="D495" s="32" t="str">
        <f>IF(HOUR(G495)&lt;8,"夜班",IF(HOUR(G495)&lt;16,"白班",IF(HOUR(G495)&lt;24,"中班",0)))</f>
        <v>白班</v>
      </c>
      <c r="E495" s="30" t="str">
        <f>IF(F495=1,"甲",IF(F495=2,"乙",IF(F495=3,"丙",IF(F495=4,"丁",""))))</f>
        <v>甲</v>
      </c>
      <c r="F495" s="30">
        <f>SUMPRODUCT((考核汇总!$A$4:$A$1185=质量日常跟踪表!B495)*(考核汇总!$B$4:$B$1185=质量日常跟踪表!D495),考核汇总!$C$4:$C$1185)</f>
        <v>1</v>
      </c>
      <c r="G495" s="33">
        <f>G494+C494</f>
        <v>43364.458333332099</v>
      </c>
      <c r="H495" s="34" t="str">
        <f>IF($M495=H$2,MAX(H$4:H494)+1,"")</f>
        <v/>
      </c>
      <c r="I495" s="34" t="str">
        <f>IF($M495=I$2,MAX(I$4:I494)+1,"")</f>
        <v/>
      </c>
      <c r="J495" s="34" t="str">
        <f>IF($M495=J$2,MAX(J$4:J494)+1,"")</f>
        <v/>
      </c>
      <c r="K495" s="34" t="str">
        <f>IF($M495=K$2,MAX(K$4:K494)+1,"")</f>
        <v/>
      </c>
      <c r="L495" s="35"/>
      <c r="M495" s="35"/>
      <c r="N495" s="42"/>
      <c r="O495" s="42"/>
      <c r="P495" s="42"/>
      <c r="Q495" s="42"/>
      <c r="R495" s="42"/>
      <c r="S495" s="42"/>
      <c r="T495" s="42"/>
      <c r="U495" s="37" t="str">
        <f>IF(N495="","",(N495*5+O495*4+P495*2.5+Q495*1.5+R495*0.75+S495*0.325+T495*0.25)/100)</f>
        <v/>
      </c>
      <c r="V495" s="36"/>
      <c r="W495" s="38"/>
    </row>
    <row r="496">
      <c r="A496" s="29">
        <v>493</v>
      </c>
      <c r="B496" s="39">
        <f>IF(D496=D495,B495,IF(D496="夜班",B495+1,B495))</f>
        <v>43364</v>
      </c>
      <c r="C496" s="40">
        <f>C495</f>
        <v>0.041666666666666699</v>
      </c>
      <c r="D496" s="32" t="str">
        <f>IF(HOUR(G496)&lt;8,"夜班",IF(HOUR(G496)&lt;16,"白班",IF(HOUR(G496)&lt;24,"中班",0)))</f>
        <v>白班</v>
      </c>
      <c r="E496" s="30" t="str">
        <f>IF(F496=1,"甲",IF(F496=2,"乙",IF(F496=3,"丙",IF(F496=4,"丁",""))))</f>
        <v>甲</v>
      </c>
      <c r="F496" s="30">
        <f>SUMPRODUCT((考核汇总!$A$4:$A$1185=质量日常跟踪表!B496)*(考核汇总!$B$4:$B$1185=质量日常跟踪表!D496),考核汇总!$C$4:$C$1185)</f>
        <v>1</v>
      </c>
      <c r="G496" s="33">
        <f>G495+C495</f>
        <v>43364.499999998799</v>
      </c>
      <c r="H496" s="34" t="str">
        <f>IF($M496=H$2,MAX(H$4:H495)+1,"")</f>
        <v/>
      </c>
      <c r="I496" s="34" t="str">
        <f>IF($M496=I$2,MAX(I$4:I495)+1,"")</f>
        <v/>
      </c>
      <c r="J496" s="34" t="str">
        <f>IF($M496=J$2,MAX(J$4:J495)+1,"")</f>
        <v/>
      </c>
      <c r="K496" s="34" t="str">
        <f>IF($M496=K$2,MAX(K$4:K495)+1,"")</f>
        <v/>
      </c>
      <c r="L496" s="35"/>
      <c r="M496" s="35"/>
      <c r="N496" s="42"/>
      <c r="O496" s="42"/>
      <c r="P496" s="42"/>
      <c r="Q496" s="42"/>
      <c r="R496" s="42"/>
      <c r="S496" s="42"/>
      <c r="T496" s="42"/>
      <c r="U496" s="37" t="str">
        <f>IF(N496="","",(N496*5+O496*4+P496*2.5+Q496*1.5+R496*0.75+S496*0.325+T496*0.25)/100)</f>
        <v/>
      </c>
      <c r="V496" s="36"/>
      <c r="W496" s="38"/>
    </row>
    <row r="497">
      <c r="A497" s="29">
        <v>494</v>
      </c>
      <c r="B497" s="39">
        <f>IF(D497=D496,B496,IF(D497="夜班",B496+1,B496))</f>
        <v>43364</v>
      </c>
      <c r="C497" s="40">
        <f>C496</f>
        <v>0.041666666666666699</v>
      </c>
      <c r="D497" s="32" t="str">
        <f>IF(HOUR(G497)&lt;8,"夜班",IF(HOUR(G497)&lt;16,"白班",IF(HOUR(G497)&lt;24,"中班",0)))</f>
        <v>白班</v>
      </c>
      <c r="E497" s="30" t="str">
        <f>IF(F497=1,"甲",IF(F497=2,"乙",IF(F497=3,"丙",IF(F497=4,"丁",""))))</f>
        <v>甲</v>
      </c>
      <c r="F497" s="30">
        <f>SUMPRODUCT((考核汇总!$A$4:$A$1185=质量日常跟踪表!B497)*(考核汇总!$B$4:$B$1185=质量日常跟踪表!D497),考核汇总!$C$4:$C$1185)</f>
        <v>1</v>
      </c>
      <c r="G497" s="33">
        <f>G496+C496</f>
        <v>43364.5416666655</v>
      </c>
      <c r="H497" s="34" t="str">
        <f>IF($M497=H$2,MAX(H$4:H496)+1,"")</f>
        <v/>
      </c>
      <c r="I497" s="34" t="str">
        <f>IF($M497=I$2,MAX(I$4:I496)+1,"")</f>
        <v/>
      </c>
      <c r="J497" s="34" t="str">
        <f>IF($M497=J$2,MAX(J$4:J496)+1,"")</f>
        <v/>
      </c>
      <c r="K497" s="34" t="str">
        <f>IF($M497=K$2,MAX(K$4:K496)+1,"")</f>
        <v/>
      </c>
      <c r="L497" s="35"/>
      <c r="M497" s="35"/>
      <c r="N497" s="42"/>
      <c r="O497" s="42"/>
      <c r="P497" s="42"/>
      <c r="Q497" s="42"/>
      <c r="R497" s="42"/>
      <c r="S497" s="42"/>
      <c r="T497" s="42"/>
      <c r="U497" s="37" t="str">
        <f>IF(N497="","",(N497*5+O497*4+P497*2.5+Q497*1.5+R497*0.75+S497*0.325+T497*0.25)/100)</f>
        <v/>
      </c>
      <c r="V497" s="36"/>
      <c r="W497" s="38"/>
    </row>
    <row r="498">
      <c r="A498" s="29">
        <v>495</v>
      </c>
      <c r="B498" s="39">
        <f>IF(D498=D497,B497,IF(D498="夜班",B497+1,B497))</f>
        <v>43364</v>
      </c>
      <c r="C498" s="40">
        <f>C497</f>
        <v>0.041666666666666699</v>
      </c>
      <c r="D498" s="32" t="str">
        <f>IF(HOUR(G498)&lt;8,"夜班",IF(HOUR(G498)&lt;16,"白班",IF(HOUR(G498)&lt;24,"中班",0)))</f>
        <v>白班</v>
      </c>
      <c r="E498" s="30" t="str">
        <f>IF(F498=1,"甲",IF(F498=2,"乙",IF(F498=3,"丙",IF(F498=4,"丁",""))))</f>
        <v>甲</v>
      </c>
      <c r="F498" s="30">
        <f>SUMPRODUCT((考核汇总!$A$4:$A$1185=质量日常跟踪表!B498)*(考核汇总!$B$4:$B$1185=质量日常跟踪表!D498),考核汇总!$C$4:$C$1185)</f>
        <v>1</v>
      </c>
      <c r="G498" s="33">
        <f>G497+C497</f>
        <v>43364.583333332099</v>
      </c>
      <c r="H498" s="34" t="str">
        <f>IF($M498=H$2,MAX(H$4:H497)+1,"")</f>
        <v/>
      </c>
      <c r="I498" s="34" t="str">
        <f>IF($M498=I$2,MAX(I$4:I497)+1,"")</f>
        <v/>
      </c>
      <c r="J498" s="34" t="str">
        <f>IF($M498=J$2,MAX(J$4:J497)+1,"")</f>
        <v/>
      </c>
      <c r="K498" s="34" t="str">
        <f>IF($M498=K$2,MAX(K$4:K497)+1,"")</f>
        <v/>
      </c>
      <c r="L498" s="35"/>
      <c r="M498" s="35"/>
      <c r="N498" s="42"/>
      <c r="O498" s="42"/>
      <c r="P498" s="42"/>
      <c r="Q498" s="42"/>
      <c r="R498" s="42"/>
      <c r="S498" s="42"/>
      <c r="T498" s="42"/>
      <c r="U498" s="37" t="str">
        <f>IF(N498="","",(N498*5+O498*4+P498*2.5+Q498*1.5+R498*0.75+S498*0.325+T498*0.25)/100)</f>
        <v/>
      </c>
      <c r="V498" s="36"/>
      <c r="W498" s="38"/>
    </row>
    <row r="499">
      <c r="A499" s="29">
        <v>496</v>
      </c>
      <c r="B499" s="39">
        <f>IF(D499=D498,B498,IF(D499="夜班",B498+1,B498))</f>
        <v>43364</v>
      </c>
      <c r="C499" s="40">
        <f>C498</f>
        <v>0.041666666666666699</v>
      </c>
      <c r="D499" s="32" t="str">
        <f>IF(HOUR(G499)&lt;8,"夜班",IF(HOUR(G499)&lt;16,"白班",IF(HOUR(G499)&lt;24,"中班",0)))</f>
        <v>白班</v>
      </c>
      <c r="E499" s="30" t="str">
        <f>IF(F499=1,"甲",IF(F499=2,"乙",IF(F499=3,"丙",IF(F499=4,"丁",""))))</f>
        <v>甲</v>
      </c>
      <c r="F499" s="30">
        <f>SUMPRODUCT((考核汇总!$A$4:$A$1185=质量日常跟踪表!B499)*(考核汇总!$B$4:$B$1185=质量日常跟踪表!D499),考核汇总!$C$4:$C$1185)</f>
        <v>1</v>
      </c>
      <c r="G499" s="33">
        <f>G498+C498</f>
        <v>43364.624999998799</v>
      </c>
      <c r="H499" s="34" t="str">
        <f>IF($M499=H$2,MAX(H$4:H498)+1,"")</f>
        <v/>
      </c>
      <c r="I499" s="34" t="str">
        <f>IF($M499=I$2,MAX(I$4:I498)+1,"")</f>
        <v/>
      </c>
      <c r="J499" s="34" t="str">
        <f>IF($M499=J$2,MAX(J$4:J498)+1,"")</f>
        <v/>
      </c>
      <c r="K499" s="34" t="str">
        <f>IF($M499=K$2,MAX(K$4:K498)+1,"")</f>
        <v/>
      </c>
      <c r="L499" s="35"/>
      <c r="M499" s="35"/>
      <c r="N499" s="42"/>
      <c r="O499" s="42"/>
      <c r="P499" s="42"/>
      <c r="Q499" s="42"/>
      <c r="R499" s="42"/>
      <c r="S499" s="42"/>
      <c r="T499" s="42"/>
      <c r="U499" s="37" t="str">
        <f>IF(N499="","",(N499*5+O499*4+P499*2.5+Q499*1.5+R499*0.75+S499*0.325+T499*0.25)/100)</f>
        <v/>
      </c>
      <c r="V499" s="36"/>
      <c r="W499" s="38"/>
    </row>
    <row r="500">
      <c r="A500" s="29">
        <v>497</v>
      </c>
      <c r="B500" s="39">
        <f>IF(D500=D499,B499,IF(D500="夜班",B499+1,B499))</f>
        <v>43364</v>
      </c>
      <c r="C500" s="40">
        <f>C499</f>
        <v>0.041666666666666699</v>
      </c>
      <c r="D500" s="32" t="str">
        <f>IF(HOUR(G500)&lt;8,"夜班",IF(HOUR(G500)&lt;16,"白班",IF(HOUR(G500)&lt;24,"中班",0)))</f>
        <v>中班</v>
      </c>
      <c r="E500" s="30" t="str">
        <f>IF(F500=1,"甲",IF(F500=2,"乙",IF(F500=3,"丙",IF(F500=4,"丁",""))))</f>
        <v>乙</v>
      </c>
      <c r="F500" s="30">
        <f>SUMPRODUCT((考核汇总!$A$4:$A$1185=质量日常跟踪表!B500)*(考核汇总!$B$4:$B$1185=质量日常跟踪表!D500),考核汇总!$C$4:$C$1185)</f>
        <v>2</v>
      </c>
      <c r="G500" s="33">
        <f>G499+C499</f>
        <v>43364.6666666655</v>
      </c>
      <c r="H500" s="34" t="str">
        <f>IF($M500=H$2,MAX(H$4:H499)+1,"")</f>
        <v/>
      </c>
      <c r="I500" s="34" t="str">
        <f>IF($M500=I$2,MAX(I$4:I499)+1,"")</f>
        <v/>
      </c>
      <c r="J500" s="34" t="str">
        <f>IF($M500=J$2,MAX(J$4:J499)+1,"")</f>
        <v/>
      </c>
      <c r="K500" s="34" t="str">
        <f>IF($M500=K$2,MAX(K$4:K499)+1,"")</f>
        <v/>
      </c>
      <c r="L500" s="35"/>
      <c r="M500" s="35"/>
      <c r="N500" s="42"/>
      <c r="O500" s="42"/>
      <c r="P500" s="42"/>
      <c r="Q500" s="42"/>
      <c r="R500" s="42"/>
      <c r="S500" s="42"/>
      <c r="T500" s="42"/>
      <c r="U500" s="37" t="str">
        <f>IF(N500="","",(N500*5+O500*4+P500*2.5+Q500*1.5+R500*0.75+S500*0.325+T500*0.25)/100)</f>
        <v/>
      </c>
      <c r="V500" s="36"/>
      <c r="W500" s="38"/>
    </row>
    <row r="501">
      <c r="A501" s="29">
        <v>498</v>
      </c>
      <c r="B501" s="39">
        <f>IF(D501=D500,B500,IF(D501="夜班",B500+1,B500))</f>
        <v>43364</v>
      </c>
      <c r="C501" s="40">
        <f>C500</f>
        <v>0.041666666666666699</v>
      </c>
      <c r="D501" s="32" t="str">
        <f>IF(HOUR(G501)&lt;8,"夜班",IF(HOUR(G501)&lt;16,"白班",IF(HOUR(G501)&lt;24,"中班",0)))</f>
        <v>中班</v>
      </c>
      <c r="E501" s="30" t="str">
        <f>IF(F501=1,"甲",IF(F501=2,"乙",IF(F501=3,"丙",IF(F501=4,"丁",""))))</f>
        <v>乙</v>
      </c>
      <c r="F501" s="30">
        <f>SUMPRODUCT((考核汇总!$A$4:$A$1185=质量日常跟踪表!B501)*(考核汇总!$B$4:$B$1185=质量日常跟踪表!D501),考核汇总!$C$4:$C$1185)</f>
        <v>2</v>
      </c>
      <c r="G501" s="33">
        <f>G500+C500</f>
        <v>43364.708333332099</v>
      </c>
      <c r="H501" s="34" t="str">
        <f>IF($M501=H$2,MAX(H$4:H500)+1,"")</f>
        <v/>
      </c>
      <c r="I501" s="34" t="str">
        <f>IF($M501=I$2,MAX(I$4:I500)+1,"")</f>
        <v/>
      </c>
      <c r="J501" s="34" t="str">
        <f>IF($M501=J$2,MAX(J$4:J500)+1,"")</f>
        <v/>
      </c>
      <c r="K501" s="34" t="str">
        <f>IF($M501=K$2,MAX(K$4:K500)+1,"")</f>
        <v/>
      </c>
      <c r="L501" s="35"/>
      <c r="M501" s="35"/>
      <c r="N501" s="42"/>
      <c r="O501" s="42"/>
      <c r="P501" s="42"/>
      <c r="Q501" s="42"/>
      <c r="R501" s="42"/>
      <c r="S501" s="42"/>
      <c r="T501" s="42"/>
      <c r="U501" s="37" t="str">
        <f>IF(N501="","",(N501*5+O501*4+P501*2.5+Q501*1.5+R501*0.75+S501*0.325+T501*0.25)/100)</f>
        <v/>
      </c>
      <c r="V501" s="36"/>
      <c r="W501" s="38"/>
    </row>
    <row r="502">
      <c r="A502" s="29">
        <v>499</v>
      </c>
      <c r="B502" s="39">
        <f>IF(D502=D501,B501,IF(D502="夜班",B501+1,B501))</f>
        <v>43364</v>
      </c>
      <c r="C502" s="40">
        <f>C501</f>
        <v>0.041666666666666699</v>
      </c>
      <c r="D502" s="32" t="str">
        <f>IF(HOUR(G502)&lt;8,"夜班",IF(HOUR(G502)&lt;16,"白班",IF(HOUR(G502)&lt;24,"中班",0)))</f>
        <v>中班</v>
      </c>
      <c r="E502" s="30" t="str">
        <f>IF(F502=1,"甲",IF(F502=2,"乙",IF(F502=3,"丙",IF(F502=4,"丁",""))))</f>
        <v>乙</v>
      </c>
      <c r="F502" s="30">
        <f>SUMPRODUCT((考核汇总!$A$4:$A$1185=质量日常跟踪表!B502)*(考核汇总!$B$4:$B$1185=质量日常跟踪表!D502),考核汇总!$C$4:$C$1185)</f>
        <v>2</v>
      </c>
      <c r="G502" s="33">
        <f>G501+C501</f>
        <v>43364.749999998799</v>
      </c>
      <c r="H502" s="34" t="str">
        <f>IF($M502=H$2,MAX(H$4:H501)+1,"")</f>
        <v/>
      </c>
      <c r="I502" s="34" t="str">
        <f>IF($M502=I$2,MAX(I$4:I501)+1,"")</f>
        <v/>
      </c>
      <c r="J502" s="34" t="str">
        <f>IF($M502=J$2,MAX(J$4:J501)+1,"")</f>
        <v/>
      </c>
      <c r="K502" s="34" t="str">
        <f>IF($M502=K$2,MAX(K$4:K501)+1,"")</f>
        <v/>
      </c>
      <c r="L502" s="35"/>
      <c r="M502" s="35"/>
      <c r="N502" s="42"/>
      <c r="O502" s="42"/>
      <c r="P502" s="42"/>
      <c r="Q502" s="42"/>
      <c r="R502" s="42"/>
      <c r="S502" s="42"/>
      <c r="T502" s="42"/>
      <c r="U502" s="37" t="str">
        <f>IF(N502="","",(N502*5+O502*4+P502*2.5+Q502*1.5+R502*0.75+S502*0.325+T502*0.25)/100)</f>
        <v/>
      </c>
      <c r="V502" s="36"/>
      <c r="W502" s="38"/>
    </row>
    <row r="503">
      <c r="A503" s="29">
        <v>500</v>
      </c>
      <c r="B503" s="39">
        <f>IF(D503=D502,B502,IF(D503="夜班",B502+1,B502))</f>
        <v>43364</v>
      </c>
      <c r="C503" s="40">
        <f>C502</f>
        <v>0.041666666666666699</v>
      </c>
      <c r="D503" s="32" t="str">
        <f>IF(HOUR(G503)&lt;8,"夜班",IF(HOUR(G503)&lt;16,"白班",IF(HOUR(G503)&lt;24,"中班",0)))</f>
        <v>中班</v>
      </c>
      <c r="E503" s="30" t="str">
        <f>IF(F503=1,"甲",IF(F503=2,"乙",IF(F503=3,"丙",IF(F503=4,"丁",""))))</f>
        <v>乙</v>
      </c>
      <c r="F503" s="30">
        <f>SUMPRODUCT((考核汇总!$A$4:$A$1185=质量日常跟踪表!B503)*(考核汇总!$B$4:$B$1185=质量日常跟踪表!D503),考核汇总!$C$4:$C$1185)</f>
        <v>2</v>
      </c>
      <c r="G503" s="33">
        <f>G502+C502</f>
        <v>43364.7916666655</v>
      </c>
      <c r="H503" s="34" t="str">
        <f>IF($M503=H$2,MAX(H$4:H502)+1,"")</f>
        <v/>
      </c>
      <c r="I503" s="34" t="str">
        <f>IF($M503=I$2,MAX(I$4:I502)+1,"")</f>
        <v/>
      </c>
      <c r="J503" s="34" t="str">
        <f>IF($M503=J$2,MAX(J$4:J502)+1,"")</f>
        <v/>
      </c>
      <c r="K503" s="34" t="str">
        <f>IF($M503=K$2,MAX(K$4:K502)+1,"")</f>
        <v/>
      </c>
      <c r="L503" s="35"/>
      <c r="M503" s="35"/>
      <c r="N503" s="42"/>
      <c r="O503" s="42"/>
      <c r="P503" s="42"/>
      <c r="Q503" s="42"/>
      <c r="R503" s="42"/>
      <c r="S503" s="42"/>
      <c r="T503" s="42"/>
      <c r="U503" s="37" t="str">
        <f>IF(N503="","",(N503*5+O503*4+P503*2.5+Q503*1.5+R503*0.75+S503*0.325+T503*0.25)/100)</f>
        <v/>
      </c>
      <c r="V503" s="36"/>
      <c r="W503" s="38"/>
    </row>
    <row r="504">
      <c r="A504" s="29">
        <v>501</v>
      </c>
      <c r="B504" s="39">
        <f>IF(D504=D503,B503,IF(D504="夜班",B503+1,B503))</f>
        <v>43364</v>
      </c>
      <c r="C504" s="40">
        <f>C503</f>
        <v>0.041666666666666699</v>
      </c>
      <c r="D504" s="32" t="str">
        <f>IF(HOUR(G504)&lt;8,"夜班",IF(HOUR(G504)&lt;16,"白班",IF(HOUR(G504)&lt;24,"中班",0)))</f>
        <v>中班</v>
      </c>
      <c r="E504" s="30" t="str">
        <f>IF(F504=1,"甲",IF(F504=2,"乙",IF(F504=3,"丙",IF(F504=4,"丁",""))))</f>
        <v>乙</v>
      </c>
      <c r="F504" s="30">
        <f>SUMPRODUCT((考核汇总!$A$4:$A$1185=质量日常跟踪表!B504)*(考核汇总!$B$4:$B$1185=质量日常跟踪表!D504),考核汇总!$C$4:$C$1185)</f>
        <v>2</v>
      </c>
      <c r="G504" s="33">
        <f>G503+C503</f>
        <v>43364.833333332099</v>
      </c>
      <c r="H504" s="34" t="str">
        <f>IF($M504=H$2,MAX(H$4:H503)+1,"")</f>
        <v/>
      </c>
      <c r="I504" s="34" t="str">
        <f>IF($M504=I$2,MAX(I$4:I503)+1,"")</f>
        <v/>
      </c>
      <c r="J504" s="34" t="str">
        <f>IF($M504=J$2,MAX(J$4:J503)+1,"")</f>
        <v/>
      </c>
      <c r="K504" s="34" t="str">
        <f>IF($M504=K$2,MAX(K$4:K503)+1,"")</f>
        <v/>
      </c>
      <c r="L504" s="35"/>
      <c r="M504" s="35"/>
      <c r="N504" s="42"/>
      <c r="O504" s="42"/>
      <c r="P504" s="42"/>
      <c r="Q504" s="42"/>
      <c r="R504" s="42"/>
      <c r="S504" s="42"/>
      <c r="T504" s="42"/>
      <c r="U504" s="37" t="str">
        <f>IF(N504="","",(N504*5+O504*4+P504*2.5+Q504*1.5+R504*0.75+S504*0.325+T504*0.25)/100)</f>
        <v/>
      </c>
      <c r="V504" s="36"/>
      <c r="W504" s="38"/>
    </row>
    <row r="505">
      <c r="A505" s="29">
        <v>502</v>
      </c>
      <c r="B505" s="39">
        <f>IF(D505=D504,B504,IF(D505="夜班",B504+1,B504))</f>
        <v>43364</v>
      </c>
      <c r="C505" s="40">
        <f>C504</f>
        <v>0.041666666666666699</v>
      </c>
      <c r="D505" s="32" t="str">
        <f>IF(HOUR(G505)&lt;8,"夜班",IF(HOUR(G505)&lt;16,"白班",IF(HOUR(G505)&lt;24,"中班",0)))</f>
        <v>中班</v>
      </c>
      <c r="E505" s="30" t="str">
        <f>IF(F505=1,"甲",IF(F505=2,"乙",IF(F505=3,"丙",IF(F505=4,"丁",""))))</f>
        <v>乙</v>
      </c>
      <c r="F505" s="30">
        <f>SUMPRODUCT((考核汇总!$A$4:$A$1185=质量日常跟踪表!B505)*(考核汇总!$B$4:$B$1185=质量日常跟踪表!D505),考核汇总!$C$4:$C$1185)</f>
        <v>2</v>
      </c>
      <c r="G505" s="33">
        <f>G504+C504</f>
        <v>43364.874999998799</v>
      </c>
      <c r="H505" s="34" t="str">
        <f>IF($M505=H$2,MAX(H$4:H504)+1,"")</f>
        <v/>
      </c>
      <c r="I505" s="34" t="str">
        <f>IF($M505=I$2,MAX(I$4:I504)+1,"")</f>
        <v/>
      </c>
      <c r="J505" s="34" t="str">
        <f>IF($M505=J$2,MAX(J$4:J504)+1,"")</f>
        <v/>
      </c>
      <c r="K505" s="34" t="str">
        <f>IF($M505=K$2,MAX(K$4:K504)+1,"")</f>
        <v/>
      </c>
      <c r="L505" s="35"/>
      <c r="M505" s="35"/>
      <c r="N505" s="42"/>
      <c r="O505" s="42"/>
      <c r="P505" s="42"/>
      <c r="Q505" s="42"/>
      <c r="R505" s="42"/>
      <c r="S505" s="42"/>
      <c r="T505" s="42"/>
      <c r="U505" s="37" t="str">
        <f>IF(N505="","",(N505*5+O505*4+P505*2.5+Q505*1.5+R505*0.75+S505*0.325+T505*0.25)/100)</f>
        <v/>
      </c>
      <c r="V505" s="36"/>
      <c r="W505" s="38"/>
    </row>
    <row r="506">
      <c r="A506" s="29">
        <v>503</v>
      </c>
      <c r="B506" s="39">
        <f>IF(D506=D505,B505,IF(D506="夜班",B505+1,B505))</f>
        <v>43364</v>
      </c>
      <c r="C506" s="40">
        <f>C505</f>
        <v>0.041666666666666699</v>
      </c>
      <c r="D506" s="32" t="str">
        <f>IF(HOUR(G506)&lt;8,"夜班",IF(HOUR(G506)&lt;16,"白班",IF(HOUR(G506)&lt;24,"中班",0)))</f>
        <v>中班</v>
      </c>
      <c r="E506" s="30" t="str">
        <f>IF(F506=1,"甲",IF(F506=2,"乙",IF(F506=3,"丙",IF(F506=4,"丁",""))))</f>
        <v>乙</v>
      </c>
      <c r="F506" s="30">
        <f>SUMPRODUCT((考核汇总!$A$4:$A$1185=质量日常跟踪表!B506)*(考核汇总!$B$4:$B$1185=质量日常跟踪表!D506),考核汇总!$C$4:$C$1185)</f>
        <v>2</v>
      </c>
      <c r="G506" s="33">
        <f>G505+C505</f>
        <v>43364.916666665398</v>
      </c>
      <c r="H506" s="34" t="str">
        <f>IF($M506=H$2,MAX(H$4:H505)+1,"")</f>
        <v/>
      </c>
      <c r="I506" s="34" t="str">
        <f>IF($M506=I$2,MAX(I$4:I505)+1,"")</f>
        <v/>
      </c>
      <c r="J506" s="34" t="str">
        <f>IF($M506=J$2,MAX(J$4:J505)+1,"")</f>
        <v/>
      </c>
      <c r="K506" s="34" t="str">
        <f>IF($M506=K$2,MAX(K$4:K505)+1,"")</f>
        <v/>
      </c>
      <c r="L506" s="35"/>
      <c r="M506" s="35"/>
      <c r="N506" s="42"/>
      <c r="O506" s="42"/>
      <c r="P506" s="42"/>
      <c r="Q506" s="42"/>
      <c r="R506" s="42"/>
      <c r="S506" s="42"/>
      <c r="T506" s="42"/>
      <c r="U506" s="37" t="str">
        <f>IF(N506="","",(N506*5+O506*4+P506*2.5+Q506*1.5+R506*0.75+S506*0.325+T506*0.25)/100)</f>
        <v/>
      </c>
      <c r="V506" s="36"/>
      <c r="W506" s="38"/>
    </row>
    <row r="507">
      <c r="A507" s="29">
        <v>504</v>
      </c>
      <c r="B507" s="39">
        <f>IF(D507=D506,B506,IF(D507="夜班",B506+1,B506))</f>
        <v>43364</v>
      </c>
      <c r="C507" s="40">
        <f>C506</f>
        <v>0.041666666666666699</v>
      </c>
      <c r="D507" s="32" t="str">
        <f>IF(HOUR(G507)&lt;8,"夜班",IF(HOUR(G507)&lt;16,"白班",IF(HOUR(G507)&lt;24,"中班",0)))</f>
        <v>中班</v>
      </c>
      <c r="E507" s="30" t="str">
        <f>IF(F507=1,"甲",IF(F507=2,"乙",IF(F507=3,"丙",IF(F507=4,"丁",""))))</f>
        <v>乙</v>
      </c>
      <c r="F507" s="30">
        <f>SUMPRODUCT((考核汇总!$A$4:$A$1185=质量日常跟踪表!B507)*(考核汇总!$B$4:$B$1185=质量日常跟踪表!D507),考核汇总!$C$4:$C$1185)</f>
        <v>2</v>
      </c>
      <c r="G507" s="33">
        <f>G506+C506</f>
        <v>43364.958333332099</v>
      </c>
      <c r="H507" s="34" t="str">
        <f>IF($M507=H$2,MAX(H$4:H506)+1,"")</f>
        <v/>
      </c>
      <c r="I507" s="34" t="str">
        <f>IF($M507=I$2,MAX(I$4:I506)+1,"")</f>
        <v/>
      </c>
      <c r="J507" s="34" t="str">
        <f>IF($M507=J$2,MAX(J$4:J506)+1,"")</f>
        <v/>
      </c>
      <c r="K507" s="34" t="str">
        <f>IF($M507=K$2,MAX(K$4:K506)+1,"")</f>
        <v/>
      </c>
      <c r="L507" s="35"/>
      <c r="M507" s="35"/>
      <c r="N507" s="42"/>
      <c r="O507" s="42"/>
      <c r="P507" s="42"/>
      <c r="Q507" s="42"/>
      <c r="R507" s="42"/>
      <c r="S507" s="42"/>
      <c r="T507" s="42"/>
      <c r="U507" s="37" t="str">
        <f>IF(N507="","",(N507*5+O507*4+P507*2.5+Q507*1.5+R507*0.75+S507*0.325+T507*0.25)/100)</f>
        <v/>
      </c>
      <c r="V507" s="36"/>
      <c r="W507" s="38"/>
    </row>
    <row r="508">
      <c r="A508" s="29">
        <v>505</v>
      </c>
      <c r="B508" s="39">
        <f>IF(D508=D507,B507,IF(D508="夜班",B507+1,B507))</f>
        <v>43365</v>
      </c>
      <c r="C508" s="40">
        <f>C507</f>
        <v>0.041666666666666699</v>
      </c>
      <c r="D508" s="32" t="str">
        <f>IF(HOUR(G508)&lt;8,"夜班",IF(HOUR(G508)&lt;16,"白班",IF(HOUR(G508)&lt;24,"中班",0)))</f>
        <v>夜班</v>
      </c>
      <c r="E508" s="30" t="str">
        <f>IF(F508=1,"甲",IF(F508=2,"乙",IF(F508=3,"丙",IF(F508=4,"丁",""))))</f>
        <v>丙</v>
      </c>
      <c r="F508" s="30">
        <f>SUMPRODUCT((考核汇总!$A$4:$A$1185=质量日常跟踪表!B508)*(考核汇总!$B$4:$B$1185=质量日常跟踪表!D508),考核汇总!$C$4:$C$1185)</f>
        <v>3</v>
      </c>
      <c r="G508" s="33">
        <f>G507+C507</f>
        <v>43364.999999998799</v>
      </c>
      <c r="H508" s="34" t="str">
        <f>IF($M508=H$2,MAX(H$4:H507)+1,"")</f>
        <v/>
      </c>
      <c r="I508" s="34" t="str">
        <f>IF($M508=I$2,MAX(I$4:I507)+1,"")</f>
        <v/>
      </c>
      <c r="J508" s="34" t="str">
        <f>IF($M508=J$2,MAX(J$4:J507)+1,"")</f>
        <v/>
      </c>
      <c r="K508" s="34" t="str">
        <f>IF($M508=K$2,MAX(K$4:K507)+1,"")</f>
        <v/>
      </c>
      <c r="L508" s="35"/>
      <c r="M508" s="35"/>
      <c r="N508" s="42"/>
      <c r="O508" s="42"/>
      <c r="P508" s="42"/>
      <c r="Q508" s="42"/>
      <c r="R508" s="42"/>
      <c r="S508" s="42"/>
      <c r="T508" s="42"/>
      <c r="U508" s="37" t="str">
        <f>IF(N508="","",(N508*5+O508*4+P508*2.5+Q508*1.5+R508*0.75+S508*0.325+T508*0.25)/100)</f>
        <v/>
      </c>
      <c r="V508" s="36"/>
      <c r="W508" s="38"/>
    </row>
    <row r="509">
      <c r="A509" s="29">
        <v>506</v>
      </c>
      <c r="B509" s="39">
        <f>IF(D509=D508,B508,IF(D509="夜班",B508+1,B508))</f>
        <v>43365</v>
      </c>
      <c r="C509" s="40">
        <f>C508</f>
        <v>0.041666666666666699</v>
      </c>
      <c r="D509" s="32" t="str">
        <f>IF(HOUR(G509)&lt;8,"夜班",IF(HOUR(G509)&lt;16,"白班",IF(HOUR(G509)&lt;24,"中班",0)))</f>
        <v>夜班</v>
      </c>
      <c r="E509" s="30" t="str">
        <f>IF(F509=1,"甲",IF(F509=2,"乙",IF(F509=3,"丙",IF(F509=4,"丁",""))))</f>
        <v>丙</v>
      </c>
      <c r="F509" s="30">
        <f>SUMPRODUCT((考核汇总!$A$4:$A$1185=质量日常跟踪表!B509)*(考核汇总!$B$4:$B$1185=质量日常跟踪表!D509),考核汇总!$C$4:$C$1185)</f>
        <v>3</v>
      </c>
      <c r="G509" s="33">
        <f>G508+C508</f>
        <v>43365.041666665398</v>
      </c>
      <c r="H509" s="34" t="str">
        <f>IF($M509=H$2,MAX(H$4:H508)+1,"")</f>
        <v/>
      </c>
      <c r="I509" s="34" t="str">
        <f>IF($M509=I$2,MAX(I$4:I508)+1,"")</f>
        <v/>
      </c>
      <c r="J509" s="34" t="str">
        <f>IF($M509=J$2,MAX(J$4:J508)+1,"")</f>
        <v/>
      </c>
      <c r="K509" s="34" t="str">
        <f>IF($M509=K$2,MAX(K$4:K508)+1,"")</f>
        <v/>
      </c>
      <c r="L509" s="35"/>
      <c r="M509" s="35"/>
      <c r="N509" s="42"/>
      <c r="O509" s="42"/>
      <c r="P509" s="42"/>
      <c r="Q509" s="42"/>
      <c r="R509" s="42"/>
      <c r="S509" s="42"/>
      <c r="T509" s="42"/>
      <c r="U509" s="37" t="str">
        <f>IF(N509="","",(N509*5+O509*4+P509*2.5+Q509*1.5+R509*0.75+S509*0.325+T509*0.25)/100)</f>
        <v/>
      </c>
      <c r="V509" s="36"/>
      <c r="W509" s="38"/>
    </row>
    <row r="510">
      <c r="A510" s="29">
        <v>507</v>
      </c>
      <c r="B510" s="39">
        <f>IF(D510=D509,B509,IF(D510="夜班",B509+1,B509))</f>
        <v>43365</v>
      </c>
      <c r="C510" s="40">
        <f>C509</f>
        <v>0.041666666666666699</v>
      </c>
      <c r="D510" s="32" t="str">
        <f>IF(HOUR(G510)&lt;8,"夜班",IF(HOUR(G510)&lt;16,"白班",IF(HOUR(G510)&lt;24,"中班",0)))</f>
        <v>夜班</v>
      </c>
      <c r="E510" s="30" t="str">
        <f>IF(F510=1,"甲",IF(F510=2,"乙",IF(F510=3,"丙",IF(F510=4,"丁",""))))</f>
        <v>丙</v>
      </c>
      <c r="F510" s="30">
        <f>SUMPRODUCT((考核汇总!$A$4:$A$1185=质量日常跟踪表!B510)*(考核汇总!$B$4:$B$1185=质量日常跟踪表!D510),考核汇总!$C$4:$C$1185)</f>
        <v>3</v>
      </c>
      <c r="G510" s="33">
        <f>G509+C509</f>
        <v>43365.083333332099</v>
      </c>
      <c r="H510" s="34" t="str">
        <f>IF($M510=H$2,MAX(H$4:H509)+1,"")</f>
        <v/>
      </c>
      <c r="I510" s="34" t="str">
        <f>IF($M510=I$2,MAX(I$4:I509)+1,"")</f>
        <v/>
      </c>
      <c r="J510" s="34" t="str">
        <f>IF($M510=J$2,MAX(J$4:J509)+1,"")</f>
        <v/>
      </c>
      <c r="K510" s="34" t="str">
        <f>IF($M510=K$2,MAX(K$4:K509)+1,"")</f>
        <v/>
      </c>
      <c r="L510" s="35"/>
      <c r="M510" s="35"/>
      <c r="N510" s="42"/>
      <c r="O510" s="42"/>
      <c r="P510" s="42"/>
      <c r="Q510" s="42"/>
      <c r="R510" s="42"/>
      <c r="S510" s="42"/>
      <c r="T510" s="42"/>
      <c r="U510" s="37" t="str">
        <f>IF(N510="","",(N510*5+O510*4+P510*2.5+Q510*1.5+R510*0.75+S510*0.325+T510*0.25)/100)</f>
        <v/>
      </c>
      <c r="V510" s="36"/>
      <c r="W510" s="38"/>
    </row>
    <row r="511">
      <c r="A511" s="29">
        <v>508</v>
      </c>
      <c r="B511" s="39">
        <f>IF(D511=D510,B510,IF(D511="夜班",B510+1,B510))</f>
        <v>43365</v>
      </c>
      <c r="C511" s="40">
        <f>C510</f>
        <v>0.041666666666666699</v>
      </c>
      <c r="D511" s="32" t="str">
        <f>IF(HOUR(G511)&lt;8,"夜班",IF(HOUR(G511)&lt;16,"白班",IF(HOUR(G511)&lt;24,"中班",0)))</f>
        <v>夜班</v>
      </c>
      <c r="E511" s="30" t="str">
        <f>IF(F511=1,"甲",IF(F511=2,"乙",IF(F511=3,"丙",IF(F511=4,"丁",""))))</f>
        <v>丙</v>
      </c>
      <c r="F511" s="30">
        <f>SUMPRODUCT((考核汇总!$A$4:$A$1185=质量日常跟踪表!B511)*(考核汇总!$B$4:$B$1185=质量日常跟踪表!D511),考核汇总!$C$4:$C$1185)</f>
        <v>3</v>
      </c>
      <c r="G511" s="33">
        <f>G510+C510</f>
        <v>43365.124999998799</v>
      </c>
      <c r="H511" s="34" t="str">
        <f>IF($M511=H$2,MAX(H$4:H510)+1,"")</f>
        <v/>
      </c>
      <c r="I511" s="34" t="str">
        <f>IF($M511=I$2,MAX(I$4:I510)+1,"")</f>
        <v/>
      </c>
      <c r="J511" s="34" t="str">
        <f>IF($M511=J$2,MAX(J$4:J510)+1,"")</f>
        <v/>
      </c>
      <c r="K511" s="34" t="str">
        <f>IF($M511=K$2,MAX(K$4:K510)+1,"")</f>
        <v/>
      </c>
      <c r="L511" s="35"/>
      <c r="M511" s="35"/>
      <c r="N511" s="42"/>
      <c r="O511" s="42"/>
      <c r="P511" s="42"/>
      <c r="Q511" s="42"/>
      <c r="R511" s="42"/>
      <c r="S511" s="42"/>
      <c r="T511" s="42"/>
      <c r="U511" s="37" t="str">
        <f>IF(N511="","",(N511*5+O511*4+P511*2.5+Q511*1.5+R511*0.75+S511*0.325+T511*0.25)/100)</f>
        <v/>
      </c>
      <c r="V511" s="36"/>
      <c r="W511" s="38"/>
    </row>
    <row r="512">
      <c r="A512" s="29">
        <v>509</v>
      </c>
      <c r="B512" s="39">
        <f>IF(D512=D511,B511,IF(D512="夜班",B511+1,B511))</f>
        <v>43365</v>
      </c>
      <c r="C512" s="40">
        <f>C511</f>
        <v>0.041666666666666699</v>
      </c>
      <c r="D512" s="32" t="str">
        <f>IF(HOUR(G512)&lt;8,"夜班",IF(HOUR(G512)&lt;16,"白班",IF(HOUR(G512)&lt;24,"中班",0)))</f>
        <v>夜班</v>
      </c>
      <c r="E512" s="30" t="str">
        <f>IF(F512=1,"甲",IF(F512=2,"乙",IF(F512=3,"丙",IF(F512=4,"丁",""))))</f>
        <v>丙</v>
      </c>
      <c r="F512" s="30">
        <f>SUMPRODUCT((考核汇总!$A$4:$A$1185=质量日常跟踪表!B512)*(考核汇总!$B$4:$B$1185=质量日常跟踪表!D512),考核汇总!$C$4:$C$1185)</f>
        <v>3</v>
      </c>
      <c r="G512" s="33">
        <f>G511+C511</f>
        <v>43365.166666665398</v>
      </c>
      <c r="H512" s="34" t="str">
        <f>IF($M512=H$2,MAX(H$4:H511)+1,"")</f>
        <v/>
      </c>
      <c r="I512" s="34" t="str">
        <f>IF($M512=I$2,MAX(I$4:I511)+1,"")</f>
        <v/>
      </c>
      <c r="J512" s="34" t="str">
        <f>IF($M512=J$2,MAX(J$4:J511)+1,"")</f>
        <v/>
      </c>
      <c r="K512" s="34" t="str">
        <f>IF($M512=K$2,MAX(K$4:K511)+1,"")</f>
        <v/>
      </c>
      <c r="L512" s="35"/>
      <c r="M512" s="35"/>
      <c r="N512" s="42"/>
      <c r="O512" s="42"/>
      <c r="P512" s="42"/>
      <c r="Q512" s="42"/>
      <c r="R512" s="42"/>
      <c r="S512" s="42"/>
      <c r="T512" s="42"/>
      <c r="U512" s="37" t="str">
        <f>IF(N512="","",(N512*5+O512*4+P512*2.5+Q512*1.5+R512*0.75+S512*0.325+T512*0.25)/100)</f>
        <v/>
      </c>
      <c r="V512" s="36"/>
      <c r="W512" s="38"/>
    </row>
    <row r="513">
      <c r="A513" s="29">
        <v>510</v>
      </c>
      <c r="B513" s="39">
        <f>IF(D513=D512,B512,IF(D513="夜班",B512+1,B512))</f>
        <v>43365</v>
      </c>
      <c r="C513" s="40">
        <f>C512</f>
        <v>0.041666666666666699</v>
      </c>
      <c r="D513" s="32" t="str">
        <f>IF(HOUR(G513)&lt;8,"夜班",IF(HOUR(G513)&lt;16,"白班",IF(HOUR(G513)&lt;24,"中班",0)))</f>
        <v>夜班</v>
      </c>
      <c r="E513" s="30" t="str">
        <f>IF(F513=1,"甲",IF(F513=2,"乙",IF(F513=3,"丙",IF(F513=4,"丁",""))))</f>
        <v>丙</v>
      </c>
      <c r="F513" s="30">
        <f>SUMPRODUCT((考核汇总!$A$4:$A$1185=质量日常跟踪表!B513)*(考核汇总!$B$4:$B$1185=质量日常跟踪表!D513),考核汇总!$C$4:$C$1185)</f>
        <v>3</v>
      </c>
      <c r="G513" s="33">
        <f>G512+C512</f>
        <v>43365.208333332099</v>
      </c>
      <c r="H513" s="34" t="str">
        <f>IF($M513=H$2,MAX(H$4:H512)+1,"")</f>
        <v/>
      </c>
      <c r="I513" s="34" t="str">
        <f>IF($M513=I$2,MAX(I$4:I512)+1,"")</f>
        <v/>
      </c>
      <c r="J513" s="34" t="str">
        <f>IF($M513=J$2,MAX(J$4:J512)+1,"")</f>
        <v/>
      </c>
      <c r="K513" s="34" t="str">
        <f>IF($M513=K$2,MAX(K$4:K512)+1,"")</f>
        <v/>
      </c>
      <c r="L513" s="35"/>
      <c r="M513" s="35"/>
      <c r="N513" s="42"/>
      <c r="O513" s="42"/>
      <c r="P513" s="42"/>
      <c r="Q513" s="42"/>
      <c r="R513" s="42"/>
      <c r="S513" s="42"/>
      <c r="T513" s="42"/>
      <c r="U513" s="37" t="str">
        <f>IF(N513="","",(N513*5+O513*4+P513*2.5+Q513*1.5+R513*0.75+S513*0.325+T513*0.25)/100)</f>
        <v/>
      </c>
      <c r="V513" s="36"/>
      <c r="W513" s="38"/>
    </row>
    <row r="514">
      <c r="A514" s="29">
        <v>511</v>
      </c>
      <c r="B514" s="39">
        <f>IF(D514=D513,B513,IF(D514="夜班",B513+1,B513))</f>
        <v>43365</v>
      </c>
      <c r="C514" s="40">
        <f>C513</f>
        <v>0.041666666666666699</v>
      </c>
      <c r="D514" s="32" t="str">
        <f>IF(HOUR(G514)&lt;8,"夜班",IF(HOUR(G514)&lt;16,"白班",IF(HOUR(G514)&lt;24,"中班",0)))</f>
        <v>夜班</v>
      </c>
      <c r="E514" s="30" t="str">
        <f>IF(F514=1,"甲",IF(F514=2,"乙",IF(F514=3,"丙",IF(F514=4,"丁",""))))</f>
        <v>丙</v>
      </c>
      <c r="F514" s="30">
        <f>SUMPRODUCT((考核汇总!$A$4:$A$1185=质量日常跟踪表!B514)*(考核汇总!$B$4:$B$1185=质量日常跟踪表!D514),考核汇总!$C$4:$C$1185)</f>
        <v>3</v>
      </c>
      <c r="G514" s="33">
        <f>G513+C513</f>
        <v>43365.249999998799</v>
      </c>
      <c r="H514" s="34" t="str">
        <f>IF($M514=H$2,MAX(H$4:H513)+1,"")</f>
        <v/>
      </c>
      <c r="I514" s="34" t="str">
        <f>IF($M514=I$2,MAX(I$4:I513)+1,"")</f>
        <v/>
      </c>
      <c r="J514" s="34" t="str">
        <f>IF($M514=J$2,MAX(J$4:J513)+1,"")</f>
        <v/>
      </c>
      <c r="K514" s="34" t="str">
        <f>IF($M514=K$2,MAX(K$4:K513)+1,"")</f>
        <v/>
      </c>
      <c r="L514" s="35"/>
      <c r="M514" s="35"/>
      <c r="N514" s="42"/>
      <c r="O514" s="42"/>
      <c r="P514" s="42"/>
      <c r="Q514" s="42"/>
      <c r="R514" s="42"/>
      <c r="S514" s="42"/>
      <c r="T514" s="42"/>
      <c r="U514" s="37" t="str">
        <f>IF(N514="","",(N514*5+O514*4+P514*2.5+Q514*1.5+R514*0.75+S514*0.325+T514*0.25)/100)</f>
        <v/>
      </c>
      <c r="V514" s="36"/>
      <c r="W514" s="38"/>
    </row>
    <row r="515">
      <c r="A515" s="29">
        <v>512</v>
      </c>
      <c r="B515" s="39">
        <f>IF(D515=D514,B514,IF(D515="夜班",B514+1,B514))</f>
        <v>43365</v>
      </c>
      <c r="C515" s="40">
        <f>C514</f>
        <v>0.041666666666666699</v>
      </c>
      <c r="D515" s="32" t="str">
        <f>IF(HOUR(G515)&lt;8,"夜班",IF(HOUR(G515)&lt;16,"白班",IF(HOUR(G515)&lt;24,"中班",0)))</f>
        <v>夜班</v>
      </c>
      <c r="E515" s="30" t="str">
        <f>IF(F515=1,"甲",IF(F515=2,"乙",IF(F515=3,"丙",IF(F515=4,"丁",""))))</f>
        <v>丙</v>
      </c>
      <c r="F515" s="30">
        <f>SUMPRODUCT((考核汇总!$A$4:$A$1185=质量日常跟踪表!B515)*(考核汇总!$B$4:$B$1185=质量日常跟踪表!D515),考核汇总!$C$4:$C$1185)</f>
        <v>3</v>
      </c>
      <c r="G515" s="33">
        <f>G514+C514</f>
        <v>43365.291666665398</v>
      </c>
      <c r="H515" s="34" t="str">
        <f>IF($M515=H$2,MAX(H$4:H514)+1,"")</f>
        <v/>
      </c>
      <c r="I515" s="34" t="str">
        <f>IF($M515=I$2,MAX(I$4:I514)+1,"")</f>
        <v/>
      </c>
      <c r="J515" s="34" t="str">
        <f>IF($M515=J$2,MAX(J$4:J514)+1,"")</f>
        <v/>
      </c>
      <c r="K515" s="34" t="str">
        <f>IF($M515=K$2,MAX(K$4:K514)+1,"")</f>
        <v/>
      </c>
      <c r="L515" s="35"/>
      <c r="M515" s="35"/>
      <c r="N515" s="42"/>
      <c r="O515" s="42"/>
      <c r="P515" s="42"/>
      <c r="Q515" s="42"/>
      <c r="R515" s="42"/>
      <c r="S515" s="42"/>
      <c r="T515" s="42"/>
      <c r="U515" s="37" t="str">
        <f>IF(N515="","",(N515*5+O515*4+P515*2.5+Q515*1.5+R515*0.75+S515*0.325+T515*0.25)/100)</f>
        <v/>
      </c>
      <c r="V515" s="36"/>
      <c r="W515" s="38"/>
    </row>
    <row r="516">
      <c r="A516" s="29">
        <v>513</v>
      </c>
      <c r="B516" s="39">
        <f>IF(D516=D515,B515,IF(D516="夜班",B515+1,B515))</f>
        <v>43365</v>
      </c>
      <c r="C516" s="40">
        <f>C515</f>
        <v>0.041666666666666699</v>
      </c>
      <c r="D516" s="32" t="str">
        <f>IF(HOUR(G516)&lt;8,"夜班",IF(HOUR(G516)&lt;16,"白班",IF(HOUR(G516)&lt;24,"中班",0)))</f>
        <v>白班</v>
      </c>
      <c r="E516" s="30" t="str">
        <f>IF(F516=1,"甲",IF(F516=2,"乙",IF(F516=3,"丙",IF(F516=4,"丁",""))))</f>
        <v>丁</v>
      </c>
      <c r="F516" s="30">
        <f>SUMPRODUCT((考核汇总!$A$4:$A$1185=质量日常跟踪表!B516)*(考核汇总!$B$4:$B$1185=质量日常跟踪表!D516),考核汇总!$C$4:$C$1185)</f>
        <v>4</v>
      </c>
      <c r="G516" s="33">
        <f>G515+C515</f>
        <v>43365.333333332099</v>
      </c>
      <c r="H516" s="34" t="str">
        <f>IF($M516=H$2,MAX(H$4:H515)+1,"")</f>
        <v/>
      </c>
      <c r="I516" s="34" t="str">
        <f>IF($M516=I$2,MAX(I$4:I515)+1,"")</f>
        <v/>
      </c>
      <c r="J516" s="34" t="str">
        <f>IF($M516=J$2,MAX(J$4:J515)+1,"")</f>
        <v/>
      </c>
      <c r="K516" s="34" t="str">
        <f>IF($M516=K$2,MAX(K$4:K515)+1,"")</f>
        <v/>
      </c>
      <c r="L516" s="35"/>
      <c r="M516" s="35"/>
      <c r="N516" s="42"/>
      <c r="O516" s="42"/>
      <c r="P516" s="42"/>
      <c r="Q516" s="42"/>
      <c r="R516" s="42"/>
      <c r="S516" s="42"/>
      <c r="T516" s="42"/>
      <c r="U516" s="37" t="str">
        <f>IF(N516="","",(N516*5+O516*4+P516*2.5+Q516*1.5+R516*0.75+S516*0.325+T516*0.25)/100)</f>
        <v/>
      </c>
      <c r="V516" s="36"/>
      <c r="W516" s="38"/>
    </row>
    <row r="517">
      <c r="A517" s="29">
        <v>514</v>
      </c>
      <c r="B517" s="39">
        <f>IF(D517=D516,B516,IF(D517="夜班",B516+1,B516))</f>
        <v>43365</v>
      </c>
      <c r="C517" s="40">
        <f>C516</f>
        <v>0.041666666666666699</v>
      </c>
      <c r="D517" s="32" t="str">
        <f>IF(HOUR(G517)&lt;8,"夜班",IF(HOUR(G517)&lt;16,"白班",IF(HOUR(G517)&lt;24,"中班",0)))</f>
        <v>白班</v>
      </c>
      <c r="E517" s="30" t="str">
        <f>IF(F517=1,"甲",IF(F517=2,"乙",IF(F517=3,"丙",IF(F517=4,"丁",""))))</f>
        <v>丁</v>
      </c>
      <c r="F517" s="30">
        <f>SUMPRODUCT((考核汇总!$A$4:$A$1185=质量日常跟踪表!B517)*(考核汇总!$B$4:$B$1185=质量日常跟踪表!D517),考核汇总!$C$4:$C$1185)</f>
        <v>4</v>
      </c>
      <c r="G517" s="33">
        <f>G516+C516</f>
        <v>43365.374999998799</v>
      </c>
      <c r="H517" s="34" t="str">
        <f>IF($M517=H$2,MAX(H$4:H516)+1,"")</f>
        <v/>
      </c>
      <c r="I517" s="34" t="str">
        <f>IF($M517=I$2,MAX(I$4:I516)+1,"")</f>
        <v/>
      </c>
      <c r="J517" s="34" t="str">
        <f>IF($M517=J$2,MAX(J$4:J516)+1,"")</f>
        <v/>
      </c>
      <c r="K517" s="34" t="str">
        <f>IF($M517=K$2,MAX(K$4:K516)+1,"")</f>
        <v/>
      </c>
      <c r="L517" s="35"/>
      <c r="M517" s="35"/>
      <c r="N517" s="42"/>
      <c r="O517" s="42"/>
      <c r="P517" s="42"/>
      <c r="Q517" s="42"/>
      <c r="R517" s="42"/>
      <c r="S517" s="42"/>
      <c r="T517" s="42"/>
      <c r="U517" s="37" t="str">
        <f>IF(N517="","",(N517*5+O517*4+P517*2.5+Q517*1.5+R517*0.75+S517*0.325+T517*0.25)/100)</f>
        <v/>
      </c>
      <c r="V517" s="36"/>
      <c r="W517" s="38"/>
    </row>
    <row r="518">
      <c r="A518" s="29">
        <v>515</v>
      </c>
      <c r="B518" s="39">
        <f>IF(D518=D517,B517,IF(D518="夜班",B517+1,B517))</f>
        <v>43365</v>
      </c>
      <c r="C518" s="40">
        <f>C517</f>
        <v>0.041666666666666699</v>
      </c>
      <c r="D518" s="32" t="str">
        <f>IF(HOUR(G518)&lt;8,"夜班",IF(HOUR(G518)&lt;16,"白班",IF(HOUR(G518)&lt;24,"中班",0)))</f>
        <v>白班</v>
      </c>
      <c r="E518" s="30" t="str">
        <f>IF(F518=1,"甲",IF(F518=2,"乙",IF(F518=3,"丙",IF(F518=4,"丁",""))))</f>
        <v>丁</v>
      </c>
      <c r="F518" s="30">
        <f>SUMPRODUCT((考核汇总!$A$4:$A$1185=质量日常跟踪表!B518)*(考核汇总!$B$4:$B$1185=质量日常跟踪表!D518),考核汇总!$C$4:$C$1185)</f>
        <v>4</v>
      </c>
      <c r="G518" s="33">
        <f>G517+C517</f>
        <v>43365.416666665398</v>
      </c>
      <c r="H518" s="34" t="str">
        <f>IF($M518=H$2,MAX(H$4:H517)+1,"")</f>
        <v/>
      </c>
      <c r="I518" s="34" t="str">
        <f>IF($M518=I$2,MAX(I$4:I517)+1,"")</f>
        <v/>
      </c>
      <c r="J518" s="34" t="str">
        <f>IF($M518=J$2,MAX(J$4:J517)+1,"")</f>
        <v/>
      </c>
      <c r="K518" s="34" t="str">
        <f>IF($M518=K$2,MAX(K$4:K517)+1,"")</f>
        <v/>
      </c>
      <c r="L518" s="35"/>
      <c r="M518" s="35"/>
      <c r="N518" s="42"/>
      <c r="O518" s="42"/>
      <c r="P518" s="42"/>
      <c r="Q518" s="42"/>
      <c r="R518" s="42"/>
      <c r="S518" s="42"/>
      <c r="T518" s="42"/>
      <c r="U518" s="37" t="str">
        <f>IF(N518="","",(N518*5+O518*4+P518*2.5+Q518*1.5+R518*0.75+S518*0.325+T518*0.25)/100)</f>
        <v/>
      </c>
      <c r="V518" s="36"/>
      <c r="W518" s="38"/>
    </row>
    <row r="519">
      <c r="A519" s="29">
        <v>516</v>
      </c>
      <c r="B519" s="39">
        <f>IF(D519=D518,B518,IF(D519="夜班",B518+1,B518))</f>
        <v>43365</v>
      </c>
      <c r="C519" s="40">
        <f>C518</f>
        <v>0.041666666666666699</v>
      </c>
      <c r="D519" s="32" t="str">
        <f>IF(HOUR(G519)&lt;8,"夜班",IF(HOUR(G519)&lt;16,"白班",IF(HOUR(G519)&lt;24,"中班",0)))</f>
        <v>白班</v>
      </c>
      <c r="E519" s="30" t="str">
        <f>IF(F519=1,"甲",IF(F519=2,"乙",IF(F519=3,"丙",IF(F519=4,"丁",""))))</f>
        <v>丁</v>
      </c>
      <c r="F519" s="30">
        <f>SUMPRODUCT((考核汇总!$A$4:$A$1185=质量日常跟踪表!B519)*(考核汇总!$B$4:$B$1185=质量日常跟踪表!D519),考核汇总!$C$4:$C$1185)</f>
        <v>4</v>
      </c>
      <c r="G519" s="33">
        <f>G518+C518</f>
        <v>43365.458333332099</v>
      </c>
      <c r="H519" s="34" t="str">
        <f>IF($M519=H$2,MAX(H$4:H518)+1,"")</f>
        <v/>
      </c>
      <c r="I519" s="34" t="str">
        <f>IF($M519=I$2,MAX(I$4:I518)+1,"")</f>
        <v/>
      </c>
      <c r="J519" s="34" t="str">
        <f>IF($M519=J$2,MAX(J$4:J518)+1,"")</f>
        <v/>
      </c>
      <c r="K519" s="34" t="str">
        <f>IF($M519=K$2,MAX(K$4:K518)+1,"")</f>
        <v/>
      </c>
      <c r="L519" s="35"/>
      <c r="M519" s="35"/>
      <c r="N519" s="42"/>
      <c r="O519" s="42"/>
      <c r="P519" s="42"/>
      <c r="Q519" s="42"/>
      <c r="R519" s="42"/>
      <c r="S519" s="42"/>
      <c r="T519" s="42"/>
      <c r="U519" s="37" t="str">
        <f>IF(N519="","",(N519*5+O519*4+P519*2.5+Q519*1.5+R519*0.75+S519*0.325+T519*0.25)/100)</f>
        <v/>
      </c>
      <c r="V519" s="36"/>
      <c r="W519" s="38"/>
    </row>
    <row r="520">
      <c r="A520" s="29">
        <v>517</v>
      </c>
      <c r="B520" s="39">
        <f>IF(D520=D519,B519,IF(D520="夜班",B519+1,B519))</f>
        <v>43365</v>
      </c>
      <c r="C520" s="40">
        <f>C519</f>
        <v>0.041666666666666699</v>
      </c>
      <c r="D520" s="32" t="str">
        <f>IF(HOUR(G520)&lt;8,"夜班",IF(HOUR(G520)&lt;16,"白班",IF(HOUR(G520)&lt;24,"中班",0)))</f>
        <v>白班</v>
      </c>
      <c r="E520" s="30" t="str">
        <f>IF(F520=1,"甲",IF(F520=2,"乙",IF(F520=3,"丙",IF(F520=4,"丁",""))))</f>
        <v>丁</v>
      </c>
      <c r="F520" s="30">
        <f>SUMPRODUCT((考核汇总!$A$4:$A$1185=质量日常跟踪表!B520)*(考核汇总!$B$4:$B$1185=质量日常跟踪表!D520),考核汇总!$C$4:$C$1185)</f>
        <v>4</v>
      </c>
      <c r="G520" s="33">
        <f>G519+C519</f>
        <v>43365.499999998698</v>
      </c>
      <c r="H520" s="34" t="str">
        <f>IF($M520=H$2,MAX(H$4:H519)+1,"")</f>
        <v/>
      </c>
      <c r="I520" s="34" t="str">
        <f>IF($M520=I$2,MAX(I$4:I519)+1,"")</f>
        <v/>
      </c>
      <c r="J520" s="34" t="str">
        <f>IF($M520=J$2,MAX(J$4:J519)+1,"")</f>
        <v/>
      </c>
      <c r="K520" s="34" t="str">
        <f>IF($M520=K$2,MAX(K$4:K519)+1,"")</f>
        <v/>
      </c>
      <c r="L520" s="35"/>
      <c r="M520" s="35"/>
      <c r="N520" s="42"/>
      <c r="O520" s="42"/>
      <c r="P520" s="42"/>
      <c r="Q520" s="42"/>
      <c r="R520" s="42"/>
      <c r="S520" s="42"/>
      <c r="T520" s="42"/>
      <c r="U520" s="37" t="str">
        <f>IF(N520="","",(N520*5+O520*4+P520*2.5+Q520*1.5+R520*0.75+S520*0.325+T520*0.25)/100)</f>
        <v/>
      </c>
      <c r="V520" s="36"/>
      <c r="W520" s="38"/>
    </row>
    <row r="521">
      <c r="A521" s="29">
        <v>518</v>
      </c>
      <c r="B521" s="39">
        <f>IF(D521=D520,B520,IF(D521="夜班",B520+1,B520))</f>
        <v>43365</v>
      </c>
      <c r="C521" s="40">
        <f>C520</f>
        <v>0.041666666666666699</v>
      </c>
      <c r="D521" s="32" t="str">
        <f>IF(HOUR(G521)&lt;8,"夜班",IF(HOUR(G521)&lt;16,"白班",IF(HOUR(G521)&lt;24,"中班",0)))</f>
        <v>白班</v>
      </c>
      <c r="E521" s="30" t="str">
        <f>IF(F521=1,"甲",IF(F521=2,"乙",IF(F521=3,"丙",IF(F521=4,"丁",""))))</f>
        <v>丁</v>
      </c>
      <c r="F521" s="30">
        <f>SUMPRODUCT((考核汇总!$A$4:$A$1185=质量日常跟踪表!B521)*(考核汇总!$B$4:$B$1185=质量日常跟踪表!D521),考核汇总!$C$4:$C$1185)</f>
        <v>4</v>
      </c>
      <c r="G521" s="33">
        <f>G520+C520</f>
        <v>43365.541666665398</v>
      </c>
      <c r="H521" s="34" t="str">
        <f>IF($M521=H$2,MAX(H$4:H520)+1,"")</f>
        <v/>
      </c>
      <c r="I521" s="34" t="str">
        <f>IF($M521=I$2,MAX(I$4:I520)+1,"")</f>
        <v/>
      </c>
      <c r="J521" s="34" t="str">
        <f>IF($M521=J$2,MAX(J$4:J520)+1,"")</f>
        <v/>
      </c>
      <c r="K521" s="34" t="str">
        <f>IF($M521=K$2,MAX(K$4:K520)+1,"")</f>
        <v/>
      </c>
      <c r="L521" s="35"/>
      <c r="M521" s="35"/>
      <c r="N521" s="42"/>
      <c r="O521" s="42"/>
      <c r="P521" s="42"/>
      <c r="Q521" s="42"/>
      <c r="R521" s="42"/>
      <c r="S521" s="42"/>
      <c r="T521" s="42"/>
      <c r="U521" s="37" t="str">
        <f>IF(N521="","",(N521*5+O521*4+P521*2.5+Q521*1.5+R521*0.75+S521*0.325+T521*0.25)/100)</f>
        <v/>
      </c>
      <c r="V521" s="36"/>
      <c r="W521" s="38"/>
    </row>
    <row r="522">
      <c r="A522" s="29">
        <v>519</v>
      </c>
      <c r="B522" s="39">
        <f>IF(D522=D521,B521,IF(D522="夜班",B521+1,B521))</f>
        <v>43365</v>
      </c>
      <c r="C522" s="40">
        <f>C521</f>
        <v>0.041666666666666699</v>
      </c>
      <c r="D522" s="32" t="str">
        <f>IF(HOUR(G522)&lt;8,"夜班",IF(HOUR(G522)&lt;16,"白班",IF(HOUR(G522)&lt;24,"中班",0)))</f>
        <v>白班</v>
      </c>
      <c r="E522" s="30" t="str">
        <f>IF(F522=1,"甲",IF(F522=2,"乙",IF(F522=3,"丙",IF(F522=4,"丁",""))))</f>
        <v>丁</v>
      </c>
      <c r="F522" s="30">
        <f>SUMPRODUCT((考核汇总!$A$4:$A$1185=质量日常跟踪表!B522)*(考核汇总!$B$4:$B$1185=质量日常跟踪表!D522),考核汇总!$C$4:$C$1185)</f>
        <v>4</v>
      </c>
      <c r="G522" s="33">
        <f>G521+C521</f>
        <v>43365.583333332099</v>
      </c>
      <c r="H522" s="34" t="str">
        <f>IF($M522=H$2,MAX(H$4:H521)+1,"")</f>
        <v/>
      </c>
      <c r="I522" s="34" t="str">
        <f>IF($M522=I$2,MAX(I$4:I521)+1,"")</f>
        <v/>
      </c>
      <c r="J522" s="34" t="str">
        <f>IF($M522=J$2,MAX(J$4:J521)+1,"")</f>
        <v/>
      </c>
      <c r="K522" s="34" t="str">
        <f>IF($M522=K$2,MAX(K$4:K521)+1,"")</f>
        <v/>
      </c>
      <c r="L522" s="35"/>
      <c r="M522" s="35"/>
      <c r="N522" s="42"/>
      <c r="O522" s="42"/>
      <c r="P522" s="42"/>
      <c r="Q522" s="42"/>
      <c r="R522" s="42"/>
      <c r="S522" s="42"/>
      <c r="T522" s="42"/>
      <c r="U522" s="37" t="str">
        <f>IF(N522="","",(N522*5+O522*4+P522*2.5+Q522*1.5+R522*0.75+S522*0.325+T522*0.25)/100)</f>
        <v/>
      </c>
      <c r="V522" s="36"/>
      <c r="W522" s="38"/>
    </row>
    <row r="523">
      <c r="A523" s="29">
        <v>520</v>
      </c>
      <c r="B523" s="39">
        <f>IF(D523=D522,B522,IF(D523="夜班",B522+1,B522))</f>
        <v>43365</v>
      </c>
      <c r="C523" s="40">
        <f>C522</f>
        <v>0.041666666666666699</v>
      </c>
      <c r="D523" s="32" t="str">
        <f>IF(HOUR(G523)&lt;8,"夜班",IF(HOUR(G523)&lt;16,"白班",IF(HOUR(G523)&lt;24,"中班",0)))</f>
        <v>白班</v>
      </c>
      <c r="E523" s="30" t="str">
        <f>IF(F523=1,"甲",IF(F523=2,"乙",IF(F523=3,"丙",IF(F523=4,"丁",""))))</f>
        <v>丁</v>
      </c>
      <c r="F523" s="30">
        <f>SUMPRODUCT((考核汇总!$A$4:$A$1185=质量日常跟踪表!B523)*(考核汇总!$B$4:$B$1185=质量日常跟踪表!D523),考核汇总!$C$4:$C$1185)</f>
        <v>4</v>
      </c>
      <c r="G523" s="33">
        <f>G522+C522</f>
        <v>43365.624999998698</v>
      </c>
      <c r="H523" s="34" t="str">
        <f>IF($M523=H$2,MAX(H$4:H522)+1,"")</f>
        <v/>
      </c>
      <c r="I523" s="34" t="str">
        <f>IF($M523=I$2,MAX(I$4:I522)+1,"")</f>
        <v/>
      </c>
      <c r="J523" s="34" t="str">
        <f>IF($M523=J$2,MAX(J$4:J522)+1,"")</f>
        <v/>
      </c>
      <c r="K523" s="34" t="str">
        <f>IF($M523=K$2,MAX(K$4:K522)+1,"")</f>
        <v/>
      </c>
      <c r="L523" s="35"/>
      <c r="M523" s="35"/>
      <c r="N523" s="42"/>
      <c r="O523" s="42"/>
      <c r="P523" s="42"/>
      <c r="Q523" s="42"/>
      <c r="R523" s="42"/>
      <c r="S523" s="42"/>
      <c r="T523" s="42"/>
      <c r="U523" s="37" t="str">
        <f>IF(N523="","",(N523*5+O523*4+P523*2.5+Q523*1.5+R523*0.75+S523*0.325+T523*0.25)/100)</f>
        <v/>
      </c>
      <c r="V523" s="36"/>
      <c r="W523" s="38"/>
    </row>
    <row r="524">
      <c r="A524" s="29">
        <v>521</v>
      </c>
      <c r="B524" s="39">
        <f>IF(D524=D523,B523,IF(D524="夜班",B523+1,B523))</f>
        <v>43365</v>
      </c>
      <c r="C524" s="40">
        <f>C523</f>
        <v>0.041666666666666699</v>
      </c>
      <c r="D524" s="32" t="str">
        <f>IF(HOUR(G524)&lt;8,"夜班",IF(HOUR(G524)&lt;16,"白班",IF(HOUR(G524)&lt;24,"中班",0)))</f>
        <v>中班</v>
      </c>
      <c r="E524" s="30" t="str">
        <f>IF(F524=1,"甲",IF(F524=2,"乙",IF(F524=3,"丙",IF(F524=4,"丁",""))))</f>
        <v>甲</v>
      </c>
      <c r="F524" s="30">
        <f>SUMPRODUCT((考核汇总!$A$4:$A$1185=质量日常跟踪表!B524)*(考核汇总!$B$4:$B$1185=质量日常跟踪表!D524),考核汇总!$C$4:$C$1185)</f>
        <v>1</v>
      </c>
      <c r="G524" s="33">
        <f>G523+C523</f>
        <v>43365.666666665398</v>
      </c>
      <c r="H524" s="34" t="str">
        <f>IF($M524=H$2,MAX(H$4:H523)+1,"")</f>
        <v/>
      </c>
      <c r="I524" s="34" t="str">
        <f>IF($M524=I$2,MAX(I$4:I523)+1,"")</f>
        <v/>
      </c>
      <c r="J524" s="34" t="str">
        <f>IF($M524=J$2,MAX(J$4:J523)+1,"")</f>
        <v/>
      </c>
      <c r="K524" s="34" t="str">
        <f>IF($M524=K$2,MAX(K$4:K523)+1,"")</f>
        <v/>
      </c>
      <c r="L524" s="35"/>
      <c r="M524" s="35"/>
      <c r="N524" s="42"/>
      <c r="O524" s="42"/>
      <c r="P524" s="42"/>
      <c r="Q524" s="42"/>
      <c r="R524" s="42"/>
      <c r="S524" s="42"/>
      <c r="T524" s="42"/>
      <c r="U524" s="37" t="str">
        <f>IF(N524="","",(N524*5+O524*4+P524*2.5+Q524*1.5+R524*0.75+S524*0.325+T524*0.25)/100)</f>
        <v/>
      </c>
      <c r="V524" s="36"/>
      <c r="W524" s="38"/>
    </row>
    <row r="525">
      <c r="A525" s="29">
        <v>522</v>
      </c>
      <c r="B525" s="39">
        <f>IF(D525=D524,B524,IF(D525="夜班",B524+1,B524))</f>
        <v>43365</v>
      </c>
      <c r="C525" s="40">
        <f>C524</f>
        <v>0.041666666666666699</v>
      </c>
      <c r="D525" s="32" t="str">
        <f>IF(HOUR(G525)&lt;8,"夜班",IF(HOUR(G525)&lt;16,"白班",IF(HOUR(G525)&lt;24,"中班",0)))</f>
        <v>中班</v>
      </c>
      <c r="E525" s="30" t="str">
        <f>IF(F525=1,"甲",IF(F525=2,"乙",IF(F525=3,"丙",IF(F525=4,"丁",""))))</f>
        <v>甲</v>
      </c>
      <c r="F525" s="30">
        <f>SUMPRODUCT((考核汇总!$A$4:$A$1185=质量日常跟踪表!B525)*(考核汇总!$B$4:$B$1185=质量日常跟踪表!D525),考核汇总!$C$4:$C$1185)</f>
        <v>1</v>
      </c>
      <c r="G525" s="33">
        <f>G524+C524</f>
        <v>43365.708333332099</v>
      </c>
      <c r="H525" s="34" t="str">
        <f>IF($M525=H$2,MAX(H$4:H524)+1,"")</f>
        <v/>
      </c>
      <c r="I525" s="34" t="str">
        <f>IF($M525=I$2,MAX(I$4:I524)+1,"")</f>
        <v/>
      </c>
      <c r="J525" s="34" t="str">
        <f>IF($M525=J$2,MAX(J$4:J524)+1,"")</f>
        <v/>
      </c>
      <c r="K525" s="34" t="str">
        <f>IF($M525=K$2,MAX(K$4:K524)+1,"")</f>
        <v/>
      </c>
      <c r="L525" s="35"/>
      <c r="M525" s="35"/>
      <c r="N525" s="42"/>
      <c r="O525" s="42"/>
      <c r="P525" s="42"/>
      <c r="Q525" s="42"/>
      <c r="R525" s="42"/>
      <c r="S525" s="42"/>
      <c r="T525" s="42"/>
      <c r="U525" s="37" t="str">
        <f>IF(N525="","",(N525*5+O525*4+P525*2.5+Q525*1.5+R525*0.75+S525*0.325+T525*0.25)/100)</f>
        <v/>
      </c>
      <c r="V525" s="36"/>
      <c r="W525" s="38"/>
    </row>
    <row r="526">
      <c r="A526" s="29">
        <v>523</v>
      </c>
      <c r="B526" s="39">
        <f>IF(D526=D525,B525,IF(D526="夜班",B525+1,B525))</f>
        <v>43365</v>
      </c>
      <c r="C526" s="40">
        <f>C525</f>
        <v>0.041666666666666699</v>
      </c>
      <c r="D526" s="32" t="str">
        <f>IF(HOUR(G526)&lt;8,"夜班",IF(HOUR(G526)&lt;16,"白班",IF(HOUR(G526)&lt;24,"中班",0)))</f>
        <v>中班</v>
      </c>
      <c r="E526" s="30" t="str">
        <f>IF(F526=1,"甲",IF(F526=2,"乙",IF(F526=3,"丙",IF(F526=4,"丁",""))))</f>
        <v>甲</v>
      </c>
      <c r="F526" s="30">
        <f>SUMPRODUCT((考核汇总!$A$4:$A$1185=质量日常跟踪表!B526)*(考核汇总!$B$4:$B$1185=质量日常跟踪表!D526),考核汇总!$C$4:$C$1185)</f>
        <v>1</v>
      </c>
      <c r="G526" s="33">
        <f>G525+C525</f>
        <v>43365.749999998698</v>
      </c>
      <c r="H526" s="34" t="str">
        <f>IF($M526=H$2,MAX(H$4:H525)+1,"")</f>
        <v/>
      </c>
      <c r="I526" s="34" t="str">
        <f>IF($M526=I$2,MAX(I$4:I525)+1,"")</f>
        <v/>
      </c>
      <c r="J526" s="34" t="str">
        <f>IF($M526=J$2,MAX(J$4:J525)+1,"")</f>
        <v/>
      </c>
      <c r="K526" s="34" t="str">
        <f>IF($M526=K$2,MAX(K$4:K525)+1,"")</f>
        <v/>
      </c>
      <c r="L526" s="35"/>
      <c r="M526" s="35"/>
      <c r="N526" s="42"/>
      <c r="O526" s="42"/>
      <c r="P526" s="42"/>
      <c r="Q526" s="42"/>
      <c r="R526" s="42"/>
      <c r="S526" s="42"/>
      <c r="T526" s="42"/>
      <c r="U526" s="37" t="str">
        <f>IF(N526="","",(N526*5+O526*4+P526*2.5+Q526*1.5+R526*0.75+S526*0.325+T526*0.25)/100)</f>
        <v/>
      </c>
      <c r="V526" s="36"/>
      <c r="W526" s="38"/>
    </row>
    <row r="527">
      <c r="A527" s="29">
        <v>524</v>
      </c>
      <c r="B527" s="39">
        <f>IF(D527=D526,B526,IF(D527="夜班",B526+1,B526))</f>
        <v>43365</v>
      </c>
      <c r="C527" s="40">
        <f>C526</f>
        <v>0.041666666666666699</v>
      </c>
      <c r="D527" s="32" t="str">
        <f>IF(HOUR(G527)&lt;8,"夜班",IF(HOUR(G527)&lt;16,"白班",IF(HOUR(G527)&lt;24,"中班",0)))</f>
        <v>中班</v>
      </c>
      <c r="E527" s="30" t="str">
        <f>IF(F527=1,"甲",IF(F527=2,"乙",IF(F527=3,"丙",IF(F527=4,"丁",""))))</f>
        <v>甲</v>
      </c>
      <c r="F527" s="30">
        <f>SUMPRODUCT((考核汇总!$A$4:$A$1185=质量日常跟踪表!B527)*(考核汇总!$B$4:$B$1185=质量日常跟踪表!D527),考核汇总!$C$4:$C$1185)</f>
        <v>1</v>
      </c>
      <c r="G527" s="33">
        <f>G526+C526</f>
        <v>43365.791666665398</v>
      </c>
      <c r="H527" s="34" t="str">
        <f>IF($M527=H$2,MAX(H$4:H526)+1,"")</f>
        <v/>
      </c>
      <c r="I527" s="34" t="str">
        <f>IF($M527=I$2,MAX(I$4:I526)+1,"")</f>
        <v/>
      </c>
      <c r="J527" s="34" t="str">
        <f>IF($M527=J$2,MAX(J$4:J526)+1,"")</f>
        <v/>
      </c>
      <c r="K527" s="34" t="str">
        <f>IF($M527=K$2,MAX(K$4:K526)+1,"")</f>
        <v/>
      </c>
      <c r="L527" s="35"/>
      <c r="M527" s="35"/>
      <c r="N527" s="42"/>
      <c r="O527" s="42"/>
      <c r="P527" s="42"/>
      <c r="Q527" s="42"/>
      <c r="R527" s="42"/>
      <c r="S527" s="42"/>
      <c r="T527" s="42"/>
      <c r="U527" s="37" t="str">
        <f>IF(N527="","",(N527*5+O527*4+P527*2.5+Q527*1.5+R527*0.75+S527*0.325+T527*0.25)/100)</f>
        <v/>
      </c>
      <c r="V527" s="36"/>
      <c r="W527" s="38"/>
    </row>
    <row r="528">
      <c r="A528" s="29">
        <v>525</v>
      </c>
      <c r="B528" s="39">
        <f>IF(D528=D527,B527,IF(D528="夜班",B527+1,B527))</f>
        <v>43365</v>
      </c>
      <c r="C528" s="40">
        <f>C527</f>
        <v>0.041666666666666699</v>
      </c>
      <c r="D528" s="32" t="str">
        <f>IF(HOUR(G528)&lt;8,"夜班",IF(HOUR(G528)&lt;16,"白班",IF(HOUR(G528)&lt;24,"中班",0)))</f>
        <v>中班</v>
      </c>
      <c r="E528" s="30" t="str">
        <f>IF(F528=1,"甲",IF(F528=2,"乙",IF(F528=3,"丙",IF(F528=4,"丁",""))))</f>
        <v>甲</v>
      </c>
      <c r="F528" s="30">
        <f>SUMPRODUCT((考核汇总!$A$4:$A$1185=质量日常跟踪表!B528)*(考核汇总!$B$4:$B$1185=质量日常跟踪表!D528),考核汇总!$C$4:$C$1185)</f>
        <v>1</v>
      </c>
      <c r="G528" s="33">
        <f>G527+C527</f>
        <v>43365.833333332099</v>
      </c>
      <c r="H528" s="34" t="str">
        <f>IF($M528=H$2,MAX(H$4:H527)+1,"")</f>
        <v/>
      </c>
      <c r="I528" s="34" t="str">
        <f>IF($M528=I$2,MAX(I$4:I527)+1,"")</f>
        <v/>
      </c>
      <c r="J528" s="34" t="str">
        <f>IF($M528=J$2,MAX(J$4:J527)+1,"")</f>
        <v/>
      </c>
      <c r="K528" s="34" t="str">
        <f>IF($M528=K$2,MAX(K$4:K527)+1,"")</f>
        <v/>
      </c>
      <c r="L528" s="35"/>
      <c r="M528" s="35"/>
      <c r="N528" s="42"/>
      <c r="O528" s="42"/>
      <c r="P528" s="42"/>
      <c r="Q528" s="42"/>
      <c r="R528" s="42"/>
      <c r="S528" s="42"/>
      <c r="T528" s="42"/>
      <c r="U528" s="37" t="str">
        <f>IF(N528="","",(N528*5+O528*4+P528*2.5+Q528*1.5+R528*0.75+S528*0.325+T528*0.25)/100)</f>
        <v/>
      </c>
      <c r="V528" s="36"/>
      <c r="W528" s="38"/>
    </row>
    <row r="529">
      <c r="A529" s="29">
        <v>526</v>
      </c>
      <c r="B529" s="39">
        <f>IF(D529=D528,B528,IF(D529="夜班",B528+1,B528))</f>
        <v>43365</v>
      </c>
      <c r="C529" s="40">
        <f>C528</f>
        <v>0.041666666666666699</v>
      </c>
      <c r="D529" s="32" t="str">
        <f>IF(HOUR(G529)&lt;8,"夜班",IF(HOUR(G529)&lt;16,"白班",IF(HOUR(G529)&lt;24,"中班",0)))</f>
        <v>中班</v>
      </c>
      <c r="E529" s="30" t="str">
        <f>IF(F529=1,"甲",IF(F529=2,"乙",IF(F529=3,"丙",IF(F529=4,"丁",""))))</f>
        <v>甲</v>
      </c>
      <c r="F529" s="30">
        <f>SUMPRODUCT((考核汇总!$A$4:$A$1185=质量日常跟踪表!B529)*(考核汇总!$B$4:$B$1185=质量日常跟踪表!D529),考核汇总!$C$4:$C$1185)</f>
        <v>1</v>
      </c>
      <c r="G529" s="33">
        <f>G528+C528</f>
        <v>43365.874999998698</v>
      </c>
      <c r="H529" s="34" t="str">
        <f>IF($M529=H$2,MAX(H$4:H528)+1,"")</f>
        <v/>
      </c>
      <c r="I529" s="34" t="str">
        <f>IF($M529=I$2,MAX(I$4:I528)+1,"")</f>
        <v/>
      </c>
      <c r="J529" s="34" t="str">
        <f>IF($M529=J$2,MAX(J$4:J528)+1,"")</f>
        <v/>
      </c>
      <c r="K529" s="34" t="str">
        <f>IF($M529=K$2,MAX(K$4:K528)+1,"")</f>
        <v/>
      </c>
      <c r="L529" s="35"/>
      <c r="M529" s="35"/>
      <c r="N529" s="42"/>
      <c r="O529" s="42"/>
      <c r="P529" s="42"/>
      <c r="Q529" s="42"/>
      <c r="R529" s="42"/>
      <c r="S529" s="42"/>
      <c r="T529" s="42"/>
      <c r="U529" s="37" t="str">
        <f>IF(N529="","",(N529*5+O529*4+P529*2.5+Q529*1.5+R529*0.75+S529*0.325+T529*0.25)/100)</f>
        <v/>
      </c>
      <c r="V529" s="36"/>
      <c r="W529" s="38"/>
    </row>
    <row r="530">
      <c r="A530" s="29">
        <v>527</v>
      </c>
      <c r="B530" s="39">
        <f>IF(D530=D529,B529,IF(D530="夜班",B529+1,B529))</f>
        <v>43365</v>
      </c>
      <c r="C530" s="40">
        <f>C529</f>
        <v>0.041666666666666699</v>
      </c>
      <c r="D530" s="32" t="str">
        <f>IF(HOUR(G530)&lt;8,"夜班",IF(HOUR(G530)&lt;16,"白班",IF(HOUR(G530)&lt;24,"中班",0)))</f>
        <v>中班</v>
      </c>
      <c r="E530" s="30" t="str">
        <f>IF(F530=1,"甲",IF(F530=2,"乙",IF(F530=3,"丙",IF(F530=4,"丁",""))))</f>
        <v>甲</v>
      </c>
      <c r="F530" s="30">
        <f>SUMPRODUCT((考核汇总!$A$4:$A$1185=质量日常跟踪表!B530)*(考核汇总!$B$4:$B$1185=质量日常跟踪表!D530),考核汇总!$C$4:$C$1185)</f>
        <v>1</v>
      </c>
      <c r="G530" s="33">
        <f>G529+C529</f>
        <v>43365.916666665398</v>
      </c>
      <c r="H530" s="34" t="str">
        <f>IF($M530=H$2,MAX(H$4:H529)+1,"")</f>
        <v/>
      </c>
      <c r="I530" s="34" t="str">
        <f>IF($M530=I$2,MAX(I$4:I529)+1,"")</f>
        <v/>
      </c>
      <c r="J530" s="34" t="str">
        <f>IF($M530=J$2,MAX(J$4:J529)+1,"")</f>
        <v/>
      </c>
      <c r="K530" s="34" t="str">
        <f>IF($M530=K$2,MAX(K$4:K529)+1,"")</f>
        <v/>
      </c>
      <c r="L530" s="35"/>
      <c r="M530" s="35"/>
      <c r="N530" s="42"/>
      <c r="O530" s="42"/>
      <c r="P530" s="42"/>
      <c r="Q530" s="42"/>
      <c r="R530" s="42"/>
      <c r="S530" s="42"/>
      <c r="T530" s="42"/>
      <c r="U530" s="37" t="str">
        <f>IF(N530="","",(N530*5+O530*4+P530*2.5+Q530*1.5+R530*0.75+S530*0.325+T530*0.25)/100)</f>
        <v/>
      </c>
      <c r="V530" s="36"/>
      <c r="W530" s="38"/>
    </row>
    <row r="531">
      <c r="A531" s="29">
        <v>528</v>
      </c>
      <c r="B531" s="39">
        <f>IF(D531=D530,B530,IF(D531="夜班",B530+1,B530))</f>
        <v>43365</v>
      </c>
      <c r="C531" s="40">
        <f>C530</f>
        <v>0.041666666666666699</v>
      </c>
      <c r="D531" s="32" t="str">
        <f>IF(HOUR(G531)&lt;8,"夜班",IF(HOUR(G531)&lt;16,"白班",IF(HOUR(G531)&lt;24,"中班",0)))</f>
        <v>中班</v>
      </c>
      <c r="E531" s="30" t="str">
        <f>IF(F531=1,"甲",IF(F531=2,"乙",IF(F531=3,"丙",IF(F531=4,"丁",""))))</f>
        <v>甲</v>
      </c>
      <c r="F531" s="30">
        <f>SUMPRODUCT((考核汇总!$A$4:$A$1185=质量日常跟踪表!B531)*(考核汇总!$B$4:$B$1185=质量日常跟踪表!D531),考核汇总!$C$4:$C$1185)</f>
        <v>1</v>
      </c>
      <c r="G531" s="33">
        <f>G530+C530</f>
        <v>43365.958333332099</v>
      </c>
      <c r="H531" s="34" t="str">
        <f>IF($M531=H$2,MAX(H$4:H530)+1,"")</f>
        <v/>
      </c>
      <c r="I531" s="34" t="str">
        <f>IF($M531=I$2,MAX(I$4:I530)+1,"")</f>
        <v/>
      </c>
      <c r="J531" s="34" t="str">
        <f>IF($M531=J$2,MAX(J$4:J530)+1,"")</f>
        <v/>
      </c>
      <c r="K531" s="34" t="str">
        <f>IF($M531=K$2,MAX(K$4:K530)+1,"")</f>
        <v/>
      </c>
      <c r="L531" s="35"/>
      <c r="M531" s="35"/>
      <c r="N531" s="42"/>
      <c r="O531" s="42"/>
      <c r="P531" s="42"/>
      <c r="Q531" s="42"/>
      <c r="R531" s="42"/>
      <c r="S531" s="42"/>
      <c r="T531" s="42"/>
      <c r="U531" s="37" t="str">
        <f>IF(N531="","",(N531*5+O531*4+P531*2.5+Q531*1.5+R531*0.75+S531*0.325+T531*0.25)/100)</f>
        <v/>
      </c>
      <c r="V531" s="36"/>
      <c r="W531" s="38"/>
    </row>
    <row r="532">
      <c r="A532" s="29">
        <v>529</v>
      </c>
      <c r="B532" s="39">
        <f>IF(D532=D531,B531,IF(D532="夜班",B531+1,B531))</f>
        <v>43366</v>
      </c>
      <c r="C532" s="40">
        <f>C531</f>
        <v>0.041666666666666699</v>
      </c>
      <c r="D532" s="32" t="str">
        <f>IF(HOUR(G532)&lt;8,"夜班",IF(HOUR(G532)&lt;16,"白班",IF(HOUR(G532)&lt;24,"中班",0)))</f>
        <v>夜班</v>
      </c>
      <c r="E532" s="30" t="str">
        <f>IF(F532=1,"甲",IF(F532=2,"乙",IF(F532=3,"丙",IF(F532=4,"丁",""))))</f>
        <v>丙</v>
      </c>
      <c r="F532" s="30">
        <f>SUMPRODUCT((考核汇总!$A$4:$A$1185=质量日常跟踪表!B532)*(考核汇总!$B$4:$B$1185=质量日常跟踪表!D532),考核汇总!$C$4:$C$1185)</f>
        <v>3</v>
      </c>
      <c r="G532" s="33">
        <f>G531+C531</f>
        <v>43365.999999998698</v>
      </c>
      <c r="H532" s="34" t="str">
        <f>IF($M532=H$2,MAX(H$4:H531)+1,"")</f>
        <v/>
      </c>
      <c r="I532" s="34" t="str">
        <f>IF($M532=I$2,MAX(I$4:I531)+1,"")</f>
        <v/>
      </c>
      <c r="J532" s="34" t="str">
        <f>IF($M532=J$2,MAX(J$4:J531)+1,"")</f>
        <v/>
      </c>
      <c r="K532" s="34" t="str">
        <f>IF($M532=K$2,MAX(K$4:K531)+1,"")</f>
        <v/>
      </c>
      <c r="L532" s="35"/>
      <c r="M532" s="35"/>
      <c r="N532" s="42"/>
      <c r="O532" s="42"/>
      <c r="P532" s="42"/>
      <c r="Q532" s="42"/>
      <c r="R532" s="42"/>
      <c r="S532" s="42"/>
      <c r="T532" s="42"/>
      <c r="U532" s="37" t="str">
        <f>IF(N532="","",(N532*5+O532*4+P532*2.5+Q532*1.5+R532*0.75+S532*0.325+T532*0.25)/100)</f>
        <v/>
      </c>
      <c r="V532" s="36"/>
      <c r="W532" s="38"/>
    </row>
    <row r="533">
      <c r="A533" s="29">
        <v>530</v>
      </c>
      <c r="B533" s="39">
        <f>IF(D533=D532,B532,IF(D533="夜班",B532+1,B532))</f>
        <v>43366</v>
      </c>
      <c r="C533" s="40">
        <f>C532</f>
        <v>0.041666666666666699</v>
      </c>
      <c r="D533" s="32" t="str">
        <f>IF(HOUR(G533)&lt;8,"夜班",IF(HOUR(G533)&lt;16,"白班",IF(HOUR(G533)&lt;24,"中班",0)))</f>
        <v>夜班</v>
      </c>
      <c r="E533" s="30" t="str">
        <f>IF(F533=1,"甲",IF(F533=2,"乙",IF(F533=3,"丙",IF(F533=4,"丁",""))))</f>
        <v>丙</v>
      </c>
      <c r="F533" s="30">
        <f>SUMPRODUCT((考核汇总!$A$4:$A$1185=质量日常跟踪表!B533)*(考核汇总!$B$4:$B$1185=质量日常跟踪表!D533),考核汇总!$C$4:$C$1185)</f>
        <v>3</v>
      </c>
      <c r="G533" s="33">
        <f>G532+C532</f>
        <v>43366.041666665398</v>
      </c>
      <c r="H533" s="34" t="str">
        <f>IF($M533=H$2,MAX(H$4:H532)+1,"")</f>
        <v/>
      </c>
      <c r="I533" s="34" t="str">
        <f>IF($M533=I$2,MAX(I$4:I532)+1,"")</f>
        <v/>
      </c>
      <c r="J533" s="34" t="str">
        <f>IF($M533=J$2,MAX(J$4:J532)+1,"")</f>
        <v/>
      </c>
      <c r="K533" s="34" t="str">
        <f>IF($M533=K$2,MAX(K$4:K532)+1,"")</f>
        <v/>
      </c>
      <c r="L533" s="35"/>
      <c r="M533" s="35"/>
      <c r="N533" s="42"/>
      <c r="O533" s="42"/>
      <c r="P533" s="42"/>
      <c r="Q533" s="42"/>
      <c r="R533" s="42"/>
      <c r="S533" s="42"/>
      <c r="T533" s="42"/>
      <c r="U533" s="37" t="str">
        <f>IF(N533="","",(N533*5+O533*4+P533*2.5+Q533*1.5+R533*0.75+S533*0.325+T533*0.25)/100)</f>
        <v/>
      </c>
      <c r="V533" s="36"/>
      <c r="W533" s="38"/>
    </row>
    <row r="534">
      <c r="A534" s="29">
        <v>531</v>
      </c>
      <c r="B534" s="39">
        <f>IF(D534=D533,B533,IF(D534="夜班",B533+1,B533))</f>
        <v>43366</v>
      </c>
      <c r="C534" s="40">
        <f>C533</f>
        <v>0.041666666666666699</v>
      </c>
      <c r="D534" s="32" t="str">
        <f>IF(HOUR(G534)&lt;8,"夜班",IF(HOUR(G534)&lt;16,"白班",IF(HOUR(G534)&lt;24,"中班",0)))</f>
        <v>夜班</v>
      </c>
      <c r="E534" s="30" t="str">
        <f>IF(F534=1,"甲",IF(F534=2,"乙",IF(F534=3,"丙",IF(F534=4,"丁",""))))</f>
        <v>丙</v>
      </c>
      <c r="F534" s="30">
        <f>SUMPRODUCT((考核汇总!$A$4:$A$1185=质量日常跟踪表!B534)*(考核汇总!$B$4:$B$1185=质量日常跟踪表!D534),考核汇总!$C$4:$C$1185)</f>
        <v>3</v>
      </c>
      <c r="G534" s="33">
        <f>G533+C533</f>
        <v>43366.083333331997</v>
      </c>
      <c r="H534" s="34" t="str">
        <f>IF($M534=H$2,MAX(H$4:H533)+1,"")</f>
        <v/>
      </c>
      <c r="I534" s="34" t="str">
        <f>IF($M534=I$2,MAX(I$4:I533)+1,"")</f>
        <v/>
      </c>
      <c r="J534" s="34" t="str">
        <f>IF($M534=J$2,MAX(J$4:J533)+1,"")</f>
        <v/>
      </c>
      <c r="K534" s="34" t="str">
        <f>IF($M534=K$2,MAX(K$4:K533)+1,"")</f>
        <v/>
      </c>
      <c r="L534" s="35"/>
      <c r="M534" s="35"/>
      <c r="N534" s="42"/>
      <c r="O534" s="42"/>
      <c r="P534" s="42"/>
      <c r="Q534" s="42"/>
      <c r="R534" s="42"/>
      <c r="S534" s="42"/>
      <c r="T534" s="42"/>
      <c r="U534" s="37" t="str">
        <f>IF(N534="","",(N534*5+O534*4+P534*2.5+Q534*1.5+R534*0.75+S534*0.325+T534*0.25)/100)</f>
        <v/>
      </c>
      <c r="V534" s="36"/>
      <c r="W534" s="38"/>
    </row>
    <row r="535">
      <c r="A535" s="29">
        <v>532</v>
      </c>
      <c r="B535" s="39">
        <f>IF(D535=D534,B534,IF(D535="夜班",B534+1,B534))</f>
        <v>43366</v>
      </c>
      <c r="C535" s="40">
        <f>C534</f>
        <v>0.041666666666666699</v>
      </c>
      <c r="D535" s="32" t="str">
        <f>IF(HOUR(G535)&lt;8,"夜班",IF(HOUR(G535)&lt;16,"白班",IF(HOUR(G535)&lt;24,"中班",0)))</f>
        <v>夜班</v>
      </c>
      <c r="E535" s="30" t="str">
        <f>IF(F535=1,"甲",IF(F535=2,"乙",IF(F535=3,"丙",IF(F535=4,"丁",""))))</f>
        <v>丙</v>
      </c>
      <c r="F535" s="30">
        <f>SUMPRODUCT((考核汇总!$A$4:$A$1185=质量日常跟踪表!B535)*(考核汇总!$B$4:$B$1185=质量日常跟踪表!D535),考核汇总!$C$4:$C$1185)</f>
        <v>3</v>
      </c>
      <c r="G535" s="33">
        <f>G534+C534</f>
        <v>43366.124999998698</v>
      </c>
      <c r="H535" s="34" t="str">
        <f>IF($M535=H$2,MAX(H$4:H534)+1,"")</f>
        <v/>
      </c>
      <c r="I535" s="34" t="str">
        <f>IF($M535=I$2,MAX(I$4:I534)+1,"")</f>
        <v/>
      </c>
      <c r="J535" s="34" t="str">
        <f>IF($M535=J$2,MAX(J$4:J534)+1,"")</f>
        <v/>
      </c>
      <c r="K535" s="34" t="str">
        <f>IF($M535=K$2,MAX(K$4:K534)+1,"")</f>
        <v/>
      </c>
      <c r="L535" s="35"/>
      <c r="M535" s="35"/>
      <c r="N535" s="42"/>
      <c r="O535" s="42"/>
      <c r="P535" s="42"/>
      <c r="Q535" s="42"/>
      <c r="R535" s="42"/>
      <c r="S535" s="42"/>
      <c r="T535" s="42"/>
      <c r="U535" s="37" t="str">
        <f>IF(N535="","",(N535*5+O535*4+P535*2.5+Q535*1.5+R535*0.75+S535*0.325+T535*0.25)/100)</f>
        <v/>
      </c>
      <c r="V535" s="36"/>
      <c r="W535" s="38"/>
    </row>
    <row r="536">
      <c r="A536" s="29">
        <v>533</v>
      </c>
      <c r="B536" s="39">
        <f>IF(D536=D535,B535,IF(D536="夜班",B535+1,B535))</f>
        <v>43366</v>
      </c>
      <c r="C536" s="40">
        <f>C535</f>
        <v>0.041666666666666699</v>
      </c>
      <c r="D536" s="32" t="str">
        <f>IF(HOUR(G536)&lt;8,"夜班",IF(HOUR(G536)&lt;16,"白班",IF(HOUR(G536)&lt;24,"中班",0)))</f>
        <v>夜班</v>
      </c>
      <c r="E536" s="30" t="str">
        <f>IF(F536=1,"甲",IF(F536=2,"乙",IF(F536=3,"丙",IF(F536=4,"丁",""))))</f>
        <v>丙</v>
      </c>
      <c r="F536" s="30">
        <f>SUMPRODUCT((考核汇总!$A$4:$A$1185=质量日常跟踪表!B536)*(考核汇总!$B$4:$B$1185=质量日常跟踪表!D536),考核汇总!$C$4:$C$1185)</f>
        <v>3</v>
      </c>
      <c r="G536" s="33">
        <f>G535+C535</f>
        <v>43366.166666665398</v>
      </c>
      <c r="H536" s="34" t="str">
        <f>IF($M536=H$2,MAX(H$4:H535)+1,"")</f>
        <v/>
      </c>
      <c r="I536" s="34" t="str">
        <f>IF($M536=I$2,MAX(I$4:I535)+1,"")</f>
        <v/>
      </c>
      <c r="J536" s="34" t="str">
        <f>IF($M536=J$2,MAX(J$4:J535)+1,"")</f>
        <v/>
      </c>
      <c r="K536" s="34" t="str">
        <f>IF($M536=K$2,MAX(K$4:K535)+1,"")</f>
        <v/>
      </c>
      <c r="L536" s="35"/>
      <c r="M536" s="35"/>
      <c r="N536" s="42"/>
      <c r="O536" s="42"/>
      <c r="P536" s="42"/>
      <c r="Q536" s="42"/>
      <c r="R536" s="42"/>
      <c r="S536" s="42"/>
      <c r="T536" s="42"/>
      <c r="U536" s="37" t="str">
        <f>IF(N536="","",(N536*5+O536*4+P536*2.5+Q536*1.5+R536*0.75+S536*0.325+T536*0.25)/100)</f>
        <v/>
      </c>
      <c r="V536" s="36"/>
      <c r="W536" s="38"/>
    </row>
    <row r="537">
      <c r="A537" s="29">
        <v>534</v>
      </c>
      <c r="B537" s="39">
        <f>IF(D537=D536,B536,IF(D537="夜班",B536+1,B536))</f>
        <v>43366</v>
      </c>
      <c r="C537" s="40">
        <f>C536</f>
        <v>0.041666666666666699</v>
      </c>
      <c r="D537" s="32" t="str">
        <f>IF(HOUR(G537)&lt;8,"夜班",IF(HOUR(G537)&lt;16,"白班",IF(HOUR(G537)&lt;24,"中班",0)))</f>
        <v>夜班</v>
      </c>
      <c r="E537" s="30" t="str">
        <f>IF(F537=1,"甲",IF(F537=2,"乙",IF(F537=3,"丙",IF(F537=4,"丁",""))))</f>
        <v>丙</v>
      </c>
      <c r="F537" s="30">
        <f>SUMPRODUCT((考核汇总!$A$4:$A$1185=质量日常跟踪表!B537)*(考核汇总!$B$4:$B$1185=质量日常跟踪表!D537),考核汇总!$C$4:$C$1185)</f>
        <v>3</v>
      </c>
      <c r="G537" s="33">
        <f>G536+C536</f>
        <v>43366.208333331997</v>
      </c>
      <c r="H537" s="34" t="str">
        <f>IF($M537=H$2,MAX(H$4:H536)+1,"")</f>
        <v/>
      </c>
      <c r="I537" s="34" t="str">
        <f>IF($M537=I$2,MAX(I$4:I536)+1,"")</f>
        <v/>
      </c>
      <c r="J537" s="34" t="str">
        <f>IF($M537=J$2,MAX(J$4:J536)+1,"")</f>
        <v/>
      </c>
      <c r="K537" s="34" t="str">
        <f>IF($M537=K$2,MAX(K$4:K536)+1,"")</f>
        <v/>
      </c>
      <c r="L537" s="35"/>
      <c r="M537" s="35"/>
      <c r="N537" s="42"/>
      <c r="O537" s="42"/>
      <c r="P537" s="42"/>
      <c r="Q537" s="42"/>
      <c r="R537" s="42"/>
      <c r="S537" s="42"/>
      <c r="T537" s="42"/>
      <c r="U537" s="37" t="str">
        <f>IF(N537="","",(N537*5+O537*4+P537*2.5+Q537*1.5+R537*0.75+S537*0.325+T537*0.25)/100)</f>
        <v/>
      </c>
      <c r="V537" s="36"/>
      <c r="W537" s="38"/>
    </row>
    <row r="538">
      <c r="A538" s="29">
        <v>535</v>
      </c>
      <c r="B538" s="39">
        <f>IF(D538=D537,B537,IF(D538="夜班",B537+1,B537))</f>
        <v>43366</v>
      </c>
      <c r="C538" s="40">
        <f>C537</f>
        <v>0.041666666666666699</v>
      </c>
      <c r="D538" s="32" t="str">
        <f>IF(HOUR(G538)&lt;8,"夜班",IF(HOUR(G538)&lt;16,"白班",IF(HOUR(G538)&lt;24,"中班",0)))</f>
        <v>夜班</v>
      </c>
      <c r="E538" s="30" t="str">
        <f>IF(F538=1,"甲",IF(F538=2,"乙",IF(F538=3,"丙",IF(F538=4,"丁",""))))</f>
        <v>丙</v>
      </c>
      <c r="F538" s="30">
        <f>SUMPRODUCT((考核汇总!$A$4:$A$1185=质量日常跟踪表!B538)*(考核汇总!$B$4:$B$1185=质量日常跟踪表!D538),考核汇总!$C$4:$C$1185)</f>
        <v>3</v>
      </c>
      <c r="G538" s="33">
        <f>G537+C537</f>
        <v>43366.249999998698</v>
      </c>
      <c r="H538" s="34" t="str">
        <f>IF($M538=H$2,MAX(H$4:H537)+1,"")</f>
        <v/>
      </c>
      <c r="I538" s="34" t="str">
        <f>IF($M538=I$2,MAX(I$4:I537)+1,"")</f>
        <v/>
      </c>
      <c r="J538" s="34" t="str">
        <f>IF($M538=J$2,MAX(J$4:J537)+1,"")</f>
        <v/>
      </c>
      <c r="K538" s="34" t="str">
        <f>IF($M538=K$2,MAX(K$4:K537)+1,"")</f>
        <v/>
      </c>
      <c r="L538" s="35"/>
      <c r="M538" s="35"/>
      <c r="N538" s="42"/>
      <c r="O538" s="42"/>
      <c r="P538" s="42"/>
      <c r="Q538" s="42"/>
      <c r="R538" s="42"/>
      <c r="S538" s="42"/>
      <c r="T538" s="42"/>
      <c r="U538" s="37" t="str">
        <f>IF(N538="","",(N538*5+O538*4+P538*2.5+Q538*1.5+R538*0.75+S538*0.325+T538*0.25)/100)</f>
        <v/>
      </c>
      <c r="V538" s="36"/>
      <c r="W538" s="38"/>
    </row>
    <row r="539">
      <c r="A539" s="29">
        <v>536</v>
      </c>
      <c r="B539" s="39">
        <f>IF(D539=D538,B538,IF(D539="夜班",B538+1,B538))</f>
        <v>43366</v>
      </c>
      <c r="C539" s="40">
        <f>C538</f>
        <v>0.041666666666666699</v>
      </c>
      <c r="D539" s="32" t="str">
        <f>IF(HOUR(G539)&lt;8,"夜班",IF(HOUR(G539)&lt;16,"白班",IF(HOUR(G539)&lt;24,"中班",0)))</f>
        <v>夜班</v>
      </c>
      <c r="E539" s="30" t="str">
        <f>IF(F539=1,"甲",IF(F539=2,"乙",IF(F539=3,"丙",IF(F539=4,"丁",""))))</f>
        <v>丙</v>
      </c>
      <c r="F539" s="30">
        <f>SUMPRODUCT((考核汇总!$A$4:$A$1185=质量日常跟踪表!B539)*(考核汇总!$B$4:$B$1185=质量日常跟踪表!D539),考核汇总!$C$4:$C$1185)</f>
        <v>3</v>
      </c>
      <c r="G539" s="33">
        <f>G538+C538</f>
        <v>43366.291666665398</v>
      </c>
      <c r="H539" s="34" t="str">
        <f>IF($M539=H$2,MAX(H$4:H538)+1,"")</f>
        <v/>
      </c>
      <c r="I539" s="34" t="str">
        <f>IF($M539=I$2,MAX(I$4:I538)+1,"")</f>
        <v/>
      </c>
      <c r="J539" s="34" t="str">
        <f>IF($M539=J$2,MAX(J$4:J538)+1,"")</f>
        <v/>
      </c>
      <c r="K539" s="34" t="str">
        <f>IF($M539=K$2,MAX(K$4:K538)+1,"")</f>
        <v/>
      </c>
      <c r="L539" s="35"/>
      <c r="M539" s="35"/>
      <c r="N539" s="42"/>
      <c r="O539" s="42"/>
      <c r="P539" s="42"/>
      <c r="Q539" s="42"/>
      <c r="R539" s="42"/>
      <c r="S539" s="42"/>
      <c r="T539" s="42"/>
      <c r="U539" s="37" t="str">
        <f>IF(N539="","",(N539*5+O539*4+P539*2.5+Q539*1.5+R539*0.75+S539*0.325+T539*0.25)/100)</f>
        <v/>
      </c>
      <c r="V539" s="36"/>
      <c r="W539" s="38"/>
    </row>
    <row r="540">
      <c r="A540" s="29">
        <v>537</v>
      </c>
      <c r="B540" s="39">
        <f>IF(D540=D539,B539,IF(D540="夜班",B539+1,B539))</f>
        <v>43366</v>
      </c>
      <c r="C540" s="40">
        <f>C539</f>
        <v>0.041666666666666699</v>
      </c>
      <c r="D540" s="32" t="str">
        <f>IF(HOUR(G540)&lt;8,"夜班",IF(HOUR(G540)&lt;16,"白班",IF(HOUR(G540)&lt;24,"中班",0)))</f>
        <v>白班</v>
      </c>
      <c r="E540" s="30" t="str">
        <f>IF(F540=1,"甲",IF(F540=2,"乙",IF(F540=3,"丙",IF(F540=4,"丁",""))))</f>
        <v>丁</v>
      </c>
      <c r="F540" s="30">
        <f>SUMPRODUCT((考核汇总!$A$4:$A$1185=质量日常跟踪表!B540)*(考核汇总!$B$4:$B$1185=质量日常跟踪表!D540),考核汇总!$C$4:$C$1185)</f>
        <v>4</v>
      </c>
      <c r="G540" s="33">
        <f>G539+C539</f>
        <v>43366.333333331997</v>
      </c>
      <c r="H540" s="34" t="str">
        <f>IF($M540=H$2,MAX(H$4:H539)+1,"")</f>
        <v/>
      </c>
      <c r="I540" s="34" t="str">
        <f>IF($M540=I$2,MAX(I$4:I539)+1,"")</f>
        <v/>
      </c>
      <c r="J540" s="34" t="str">
        <f>IF($M540=J$2,MAX(J$4:J539)+1,"")</f>
        <v/>
      </c>
      <c r="K540" s="34" t="str">
        <f>IF($M540=K$2,MAX(K$4:K539)+1,"")</f>
        <v/>
      </c>
      <c r="L540" s="35"/>
      <c r="M540" s="35"/>
      <c r="N540" s="42"/>
      <c r="O540" s="42"/>
      <c r="P540" s="42"/>
      <c r="Q540" s="42"/>
      <c r="R540" s="42"/>
      <c r="S540" s="42"/>
      <c r="T540" s="42"/>
      <c r="U540" s="37" t="str">
        <f>IF(N540="","",(N540*5+O540*4+P540*2.5+Q540*1.5+R540*0.75+S540*0.325+T540*0.25)/100)</f>
        <v/>
      </c>
      <c r="V540" s="36"/>
      <c r="W540" s="38"/>
    </row>
    <row r="541">
      <c r="A541" s="29">
        <v>538</v>
      </c>
      <c r="B541" s="39">
        <f>IF(D541=D540,B540,IF(D541="夜班",B540+1,B540))</f>
        <v>43366</v>
      </c>
      <c r="C541" s="40">
        <f>C540</f>
        <v>0.041666666666666699</v>
      </c>
      <c r="D541" s="32" t="str">
        <f>IF(HOUR(G541)&lt;8,"夜班",IF(HOUR(G541)&lt;16,"白班",IF(HOUR(G541)&lt;24,"中班",0)))</f>
        <v>白班</v>
      </c>
      <c r="E541" s="30" t="str">
        <f>IF(F541=1,"甲",IF(F541=2,"乙",IF(F541=3,"丙",IF(F541=4,"丁",""))))</f>
        <v>丁</v>
      </c>
      <c r="F541" s="30">
        <f>SUMPRODUCT((考核汇总!$A$4:$A$1185=质量日常跟踪表!B541)*(考核汇总!$B$4:$B$1185=质量日常跟踪表!D541),考核汇总!$C$4:$C$1185)</f>
        <v>4</v>
      </c>
      <c r="G541" s="33">
        <f>G540+C540</f>
        <v>43366.374999998698</v>
      </c>
      <c r="H541" s="34" t="str">
        <f>IF($M541=H$2,MAX(H$4:H540)+1,"")</f>
        <v/>
      </c>
      <c r="I541" s="34" t="str">
        <f>IF($M541=I$2,MAX(I$4:I540)+1,"")</f>
        <v/>
      </c>
      <c r="J541" s="34" t="str">
        <f>IF($M541=J$2,MAX(J$4:J540)+1,"")</f>
        <v/>
      </c>
      <c r="K541" s="34" t="str">
        <f>IF($M541=K$2,MAX(K$4:K540)+1,"")</f>
        <v/>
      </c>
      <c r="L541" s="35"/>
      <c r="M541" s="35"/>
      <c r="N541" s="42"/>
      <c r="O541" s="42"/>
      <c r="P541" s="42"/>
      <c r="Q541" s="42"/>
      <c r="R541" s="42"/>
      <c r="S541" s="42"/>
      <c r="T541" s="42"/>
      <c r="U541" s="37" t="str">
        <f>IF(N541="","",(N541*5+O541*4+P541*2.5+Q541*1.5+R541*0.75+S541*0.325+T541*0.25)/100)</f>
        <v/>
      </c>
      <c r="V541" s="36"/>
      <c r="W541" s="38"/>
    </row>
    <row r="542">
      <c r="A542" s="29">
        <v>539</v>
      </c>
      <c r="B542" s="39">
        <f>IF(D542=D541,B541,IF(D542="夜班",B541+1,B541))</f>
        <v>43366</v>
      </c>
      <c r="C542" s="40">
        <f>C541</f>
        <v>0.041666666666666699</v>
      </c>
      <c r="D542" s="32" t="str">
        <f>IF(HOUR(G542)&lt;8,"夜班",IF(HOUR(G542)&lt;16,"白班",IF(HOUR(G542)&lt;24,"中班",0)))</f>
        <v>白班</v>
      </c>
      <c r="E542" s="30" t="str">
        <f>IF(F542=1,"甲",IF(F542=2,"乙",IF(F542=3,"丙",IF(F542=4,"丁",""))))</f>
        <v>丁</v>
      </c>
      <c r="F542" s="30">
        <f>SUMPRODUCT((考核汇总!$A$4:$A$1185=质量日常跟踪表!B542)*(考核汇总!$B$4:$B$1185=质量日常跟踪表!D542),考核汇总!$C$4:$C$1185)</f>
        <v>4</v>
      </c>
      <c r="G542" s="33">
        <f>G541+C541</f>
        <v>43366.416666665398</v>
      </c>
      <c r="H542" s="34" t="str">
        <f>IF($M542=H$2,MAX(H$4:H541)+1,"")</f>
        <v/>
      </c>
      <c r="I542" s="34" t="str">
        <f>IF($M542=I$2,MAX(I$4:I541)+1,"")</f>
        <v/>
      </c>
      <c r="J542" s="34" t="str">
        <f>IF($M542=J$2,MAX(J$4:J541)+1,"")</f>
        <v/>
      </c>
      <c r="K542" s="34" t="str">
        <f>IF($M542=K$2,MAX(K$4:K541)+1,"")</f>
        <v/>
      </c>
      <c r="L542" s="35"/>
      <c r="M542" s="35"/>
      <c r="N542" s="42"/>
      <c r="O542" s="42"/>
      <c r="P542" s="42"/>
      <c r="Q542" s="42"/>
      <c r="R542" s="42"/>
      <c r="S542" s="42"/>
      <c r="T542" s="42"/>
      <c r="U542" s="37" t="str">
        <f>IF(N542="","",(N542*5+O542*4+P542*2.5+Q542*1.5+R542*0.75+S542*0.325+T542*0.25)/100)</f>
        <v/>
      </c>
      <c r="V542" s="36"/>
      <c r="W542" s="38"/>
    </row>
    <row r="543">
      <c r="A543" s="29">
        <v>540</v>
      </c>
      <c r="B543" s="39">
        <f>IF(D543=D542,B542,IF(D543="夜班",B542+1,B542))</f>
        <v>43366</v>
      </c>
      <c r="C543" s="40">
        <f>C542</f>
        <v>0.041666666666666699</v>
      </c>
      <c r="D543" s="32" t="str">
        <f>IF(HOUR(G543)&lt;8,"夜班",IF(HOUR(G543)&lt;16,"白班",IF(HOUR(G543)&lt;24,"中班",0)))</f>
        <v>白班</v>
      </c>
      <c r="E543" s="30" t="str">
        <f>IF(F543=1,"甲",IF(F543=2,"乙",IF(F543=3,"丙",IF(F543=4,"丁",""))))</f>
        <v>丁</v>
      </c>
      <c r="F543" s="30">
        <f>SUMPRODUCT((考核汇总!$A$4:$A$1185=质量日常跟踪表!B543)*(考核汇总!$B$4:$B$1185=质量日常跟踪表!D543),考核汇总!$C$4:$C$1185)</f>
        <v>4</v>
      </c>
      <c r="G543" s="33">
        <f>G542+C542</f>
        <v>43366.458333331997</v>
      </c>
      <c r="H543" s="34" t="str">
        <f>IF($M543=H$2,MAX(H$4:H542)+1,"")</f>
        <v/>
      </c>
      <c r="I543" s="34" t="str">
        <f>IF($M543=I$2,MAX(I$4:I542)+1,"")</f>
        <v/>
      </c>
      <c r="J543" s="34" t="str">
        <f>IF($M543=J$2,MAX(J$4:J542)+1,"")</f>
        <v/>
      </c>
      <c r="K543" s="34" t="str">
        <f>IF($M543=K$2,MAX(K$4:K542)+1,"")</f>
        <v/>
      </c>
      <c r="L543" s="35"/>
      <c r="M543" s="35"/>
      <c r="N543" s="42"/>
      <c r="O543" s="42"/>
      <c r="P543" s="42"/>
      <c r="Q543" s="42"/>
      <c r="R543" s="42"/>
      <c r="S543" s="42"/>
      <c r="T543" s="42"/>
      <c r="U543" s="37" t="str">
        <f>IF(N543="","",(N543*5+O543*4+P543*2.5+Q543*1.5+R543*0.75+S543*0.325+T543*0.25)/100)</f>
        <v/>
      </c>
      <c r="V543" s="36"/>
      <c r="W543" s="38"/>
    </row>
    <row r="544">
      <c r="A544" s="29">
        <v>541</v>
      </c>
      <c r="B544" s="39">
        <f>IF(D544=D543,B543,IF(D544="夜班",B543+1,B543))</f>
        <v>43366</v>
      </c>
      <c r="C544" s="40">
        <f>C543</f>
        <v>0.041666666666666699</v>
      </c>
      <c r="D544" s="32" t="str">
        <f>IF(HOUR(G544)&lt;8,"夜班",IF(HOUR(G544)&lt;16,"白班",IF(HOUR(G544)&lt;24,"中班",0)))</f>
        <v>白班</v>
      </c>
      <c r="E544" s="30" t="str">
        <f>IF(F544=1,"甲",IF(F544=2,"乙",IF(F544=3,"丙",IF(F544=4,"丁",""))))</f>
        <v>丁</v>
      </c>
      <c r="F544" s="30">
        <f>SUMPRODUCT((考核汇总!$A$4:$A$1185=质量日常跟踪表!B544)*(考核汇总!$B$4:$B$1185=质量日常跟踪表!D544),考核汇总!$C$4:$C$1185)</f>
        <v>4</v>
      </c>
      <c r="G544" s="33">
        <f>G543+C543</f>
        <v>43366.499999998698</v>
      </c>
      <c r="H544" s="34" t="str">
        <f>IF($M544=H$2,MAX(H$4:H543)+1,"")</f>
        <v/>
      </c>
      <c r="I544" s="34" t="str">
        <f>IF($M544=I$2,MAX(I$4:I543)+1,"")</f>
        <v/>
      </c>
      <c r="J544" s="34" t="str">
        <f>IF($M544=J$2,MAX(J$4:J543)+1,"")</f>
        <v/>
      </c>
      <c r="K544" s="34" t="str">
        <f>IF($M544=K$2,MAX(K$4:K543)+1,"")</f>
        <v/>
      </c>
      <c r="L544" s="35"/>
      <c r="M544" s="35"/>
      <c r="N544" s="42"/>
      <c r="O544" s="42"/>
      <c r="P544" s="42"/>
      <c r="Q544" s="42"/>
      <c r="R544" s="42"/>
      <c r="S544" s="42"/>
      <c r="T544" s="42"/>
      <c r="U544" s="37" t="str">
        <f>IF(N544="","",(N544*5+O544*4+P544*2.5+Q544*1.5+R544*0.75+S544*0.325+T544*0.25)/100)</f>
        <v/>
      </c>
      <c r="V544" s="36"/>
      <c r="W544" s="38"/>
    </row>
    <row r="545">
      <c r="A545" s="29">
        <v>542</v>
      </c>
      <c r="B545" s="39">
        <f>IF(D545=D544,B544,IF(D545="夜班",B544+1,B544))</f>
        <v>43366</v>
      </c>
      <c r="C545" s="40">
        <f>C544</f>
        <v>0.041666666666666699</v>
      </c>
      <c r="D545" s="32" t="str">
        <f>IF(HOUR(G545)&lt;8,"夜班",IF(HOUR(G545)&lt;16,"白班",IF(HOUR(G545)&lt;24,"中班",0)))</f>
        <v>白班</v>
      </c>
      <c r="E545" s="30" t="str">
        <f>IF(F545=1,"甲",IF(F545=2,"乙",IF(F545=3,"丙",IF(F545=4,"丁",""))))</f>
        <v>丁</v>
      </c>
      <c r="F545" s="30">
        <f>SUMPRODUCT((考核汇总!$A$4:$A$1185=质量日常跟踪表!B545)*(考核汇总!$B$4:$B$1185=质量日常跟踪表!D545),考核汇总!$C$4:$C$1185)</f>
        <v>4</v>
      </c>
      <c r="G545" s="33">
        <f>G544+C544</f>
        <v>43366.541666665398</v>
      </c>
      <c r="H545" s="34" t="str">
        <f>IF($M545=H$2,MAX(H$4:H544)+1,"")</f>
        <v/>
      </c>
      <c r="I545" s="34" t="str">
        <f>IF($M545=I$2,MAX(I$4:I544)+1,"")</f>
        <v/>
      </c>
      <c r="J545" s="34" t="str">
        <f>IF($M545=J$2,MAX(J$4:J544)+1,"")</f>
        <v/>
      </c>
      <c r="K545" s="34" t="str">
        <f>IF($M545=K$2,MAX(K$4:K544)+1,"")</f>
        <v/>
      </c>
      <c r="L545" s="35"/>
      <c r="M545" s="35"/>
      <c r="N545" s="42"/>
      <c r="O545" s="42"/>
      <c r="P545" s="42"/>
      <c r="Q545" s="42"/>
      <c r="R545" s="42"/>
      <c r="S545" s="42"/>
      <c r="T545" s="42"/>
      <c r="U545" s="37" t="str">
        <f>IF(N545="","",(N545*5+O545*4+P545*2.5+Q545*1.5+R545*0.75+S545*0.325+T545*0.25)/100)</f>
        <v/>
      </c>
      <c r="V545" s="36"/>
      <c r="W545" s="38"/>
    </row>
    <row r="546">
      <c r="A546" s="29">
        <v>543</v>
      </c>
      <c r="B546" s="39">
        <f>IF(D546=D545,B545,IF(D546="夜班",B545+1,B545))</f>
        <v>43366</v>
      </c>
      <c r="C546" s="40">
        <f>C545</f>
        <v>0.041666666666666699</v>
      </c>
      <c r="D546" s="32" t="str">
        <f>IF(HOUR(G546)&lt;8,"夜班",IF(HOUR(G546)&lt;16,"白班",IF(HOUR(G546)&lt;24,"中班",0)))</f>
        <v>白班</v>
      </c>
      <c r="E546" s="30" t="str">
        <f>IF(F546=1,"甲",IF(F546=2,"乙",IF(F546=3,"丙",IF(F546=4,"丁",""))))</f>
        <v>丁</v>
      </c>
      <c r="F546" s="30">
        <f>SUMPRODUCT((考核汇总!$A$4:$A$1185=质量日常跟踪表!B546)*(考核汇总!$B$4:$B$1185=质量日常跟踪表!D546),考核汇总!$C$4:$C$1185)</f>
        <v>4</v>
      </c>
      <c r="G546" s="33">
        <f>G545+C545</f>
        <v>43366.583333331997</v>
      </c>
      <c r="H546" s="34" t="str">
        <f>IF($M546=H$2,MAX(H$4:H545)+1,"")</f>
        <v/>
      </c>
      <c r="I546" s="34" t="str">
        <f>IF($M546=I$2,MAX(I$4:I545)+1,"")</f>
        <v/>
      </c>
      <c r="J546" s="34" t="str">
        <f>IF($M546=J$2,MAX(J$4:J545)+1,"")</f>
        <v/>
      </c>
      <c r="K546" s="34" t="str">
        <f>IF($M546=K$2,MAX(K$4:K545)+1,"")</f>
        <v/>
      </c>
      <c r="L546" s="35"/>
      <c r="M546" s="35"/>
      <c r="N546" s="42"/>
      <c r="O546" s="42"/>
      <c r="P546" s="42"/>
      <c r="Q546" s="42"/>
      <c r="R546" s="42"/>
      <c r="S546" s="42"/>
      <c r="T546" s="42"/>
      <c r="U546" s="37" t="str">
        <f>IF(N546="","",(N546*5+O546*4+P546*2.5+Q546*1.5+R546*0.75+S546*0.325+T546*0.25)/100)</f>
        <v/>
      </c>
      <c r="V546" s="36"/>
      <c r="W546" s="38"/>
    </row>
    <row r="547">
      <c r="A547" s="29">
        <v>544</v>
      </c>
      <c r="B547" s="39">
        <f>IF(D547=D546,B546,IF(D547="夜班",B546+1,B546))</f>
        <v>43366</v>
      </c>
      <c r="C547" s="40">
        <f>C546</f>
        <v>0.041666666666666699</v>
      </c>
      <c r="D547" s="32" t="str">
        <f>IF(HOUR(G547)&lt;8,"夜班",IF(HOUR(G547)&lt;16,"白班",IF(HOUR(G547)&lt;24,"中班",0)))</f>
        <v>白班</v>
      </c>
      <c r="E547" s="30" t="str">
        <f>IF(F547=1,"甲",IF(F547=2,"乙",IF(F547=3,"丙",IF(F547=4,"丁",""))))</f>
        <v>丁</v>
      </c>
      <c r="F547" s="30">
        <f>SUMPRODUCT((考核汇总!$A$4:$A$1185=质量日常跟踪表!B547)*(考核汇总!$B$4:$B$1185=质量日常跟踪表!D547),考核汇总!$C$4:$C$1185)</f>
        <v>4</v>
      </c>
      <c r="G547" s="33">
        <f>G546+C546</f>
        <v>43366.624999998698</v>
      </c>
      <c r="H547" s="34" t="str">
        <f>IF($M547=H$2,MAX(H$4:H546)+1,"")</f>
        <v/>
      </c>
      <c r="I547" s="34" t="str">
        <f>IF($M547=I$2,MAX(I$4:I546)+1,"")</f>
        <v/>
      </c>
      <c r="J547" s="34" t="str">
        <f>IF($M547=J$2,MAX(J$4:J546)+1,"")</f>
        <v/>
      </c>
      <c r="K547" s="34" t="str">
        <f>IF($M547=K$2,MAX(K$4:K546)+1,"")</f>
        <v/>
      </c>
      <c r="L547" s="35"/>
      <c r="M547" s="35"/>
      <c r="N547" s="42"/>
      <c r="O547" s="42"/>
      <c r="P547" s="42"/>
      <c r="Q547" s="42"/>
      <c r="R547" s="42"/>
      <c r="S547" s="42"/>
      <c r="T547" s="42"/>
      <c r="U547" s="37" t="str">
        <f>IF(N547="","",(N547*5+O547*4+P547*2.5+Q547*1.5+R547*0.75+S547*0.325+T547*0.25)/100)</f>
        <v/>
      </c>
      <c r="V547" s="36"/>
      <c r="W547" s="38"/>
    </row>
    <row r="548">
      <c r="A548" s="29">
        <v>545</v>
      </c>
      <c r="B548" s="39">
        <f>IF(D548=D547,B547,IF(D548="夜班",B547+1,B547))</f>
        <v>43366</v>
      </c>
      <c r="C548" s="40">
        <f>C547</f>
        <v>0.041666666666666699</v>
      </c>
      <c r="D548" s="32" t="str">
        <f>IF(HOUR(G548)&lt;8,"夜班",IF(HOUR(G548)&lt;16,"白班",IF(HOUR(G548)&lt;24,"中班",0)))</f>
        <v>中班</v>
      </c>
      <c r="E548" s="30" t="str">
        <f>IF(F548=1,"甲",IF(F548=2,"乙",IF(F548=3,"丙",IF(F548=4,"丁",""))))</f>
        <v>甲</v>
      </c>
      <c r="F548" s="30">
        <f>SUMPRODUCT((考核汇总!$A$4:$A$1185=质量日常跟踪表!B548)*(考核汇总!$B$4:$B$1185=质量日常跟踪表!D548),考核汇总!$C$4:$C$1185)</f>
        <v>1</v>
      </c>
      <c r="G548" s="33">
        <f>G547+C547</f>
        <v>43366.666666665304</v>
      </c>
      <c r="H548" s="34" t="str">
        <f>IF($M548=H$2,MAX(H$4:H547)+1,"")</f>
        <v/>
      </c>
      <c r="I548" s="34" t="str">
        <f>IF($M548=I$2,MAX(I$4:I547)+1,"")</f>
        <v/>
      </c>
      <c r="J548" s="34" t="str">
        <f>IF($M548=J$2,MAX(J$4:J547)+1,"")</f>
        <v/>
      </c>
      <c r="K548" s="34" t="str">
        <f>IF($M548=K$2,MAX(K$4:K547)+1,"")</f>
        <v/>
      </c>
      <c r="L548" s="35"/>
      <c r="M548" s="35"/>
      <c r="N548" s="42"/>
      <c r="O548" s="42"/>
      <c r="P548" s="42"/>
      <c r="Q548" s="42"/>
      <c r="R548" s="42"/>
      <c r="S548" s="42"/>
      <c r="T548" s="42"/>
      <c r="U548" s="37" t="str">
        <f>IF(N548="","",(N548*5+O548*4+P548*2.5+Q548*1.5+R548*0.75+S548*0.325+T548*0.25)/100)</f>
        <v/>
      </c>
      <c r="V548" s="36"/>
      <c r="W548" s="38"/>
    </row>
    <row r="549">
      <c r="A549" s="29">
        <v>546</v>
      </c>
      <c r="B549" s="39">
        <f>IF(D549=D548,B548,IF(D549="夜班",B548+1,B548))</f>
        <v>43366</v>
      </c>
      <c r="C549" s="40">
        <f>C548</f>
        <v>0.041666666666666699</v>
      </c>
      <c r="D549" s="32" t="str">
        <f>IF(HOUR(G549)&lt;8,"夜班",IF(HOUR(G549)&lt;16,"白班",IF(HOUR(G549)&lt;24,"中班",0)))</f>
        <v>中班</v>
      </c>
      <c r="E549" s="30" t="str">
        <f>IF(F549=1,"甲",IF(F549=2,"乙",IF(F549=3,"丙",IF(F549=4,"丁",""))))</f>
        <v>甲</v>
      </c>
      <c r="F549" s="30">
        <f>SUMPRODUCT((考核汇总!$A$4:$A$1185=质量日常跟踪表!B549)*(考核汇总!$B$4:$B$1185=质量日常跟踪表!D549),考核汇总!$C$4:$C$1185)</f>
        <v>1</v>
      </c>
      <c r="G549" s="33">
        <f>G548+C548</f>
        <v>43366.708333331997</v>
      </c>
      <c r="H549" s="34" t="str">
        <f>IF($M549=H$2,MAX(H$4:H548)+1,"")</f>
        <v/>
      </c>
      <c r="I549" s="34" t="str">
        <f>IF($M549=I$2,MAX(I$4:I548)+1,"")</f>
        <v/>
      </c>
      <c r="J549" s="34" t="str">
        <f>IF($M549=J$2,MAX(J$4:J548)+1,"")</f>
        <v/>
      </c>
      <c r="K549" s="34" t="str">
        <f>IF($M549=K$2,MAX(K$4:K548)+1,"")</f>
        <v/>
      </c>
      <c r="L549" s="35"/>
      <c r="M549" s="35"/>
      <c r="N549" s="42"/>
      <c r="O549" s="42"/>
      <c r="P549" s="42"/>
      <c r="Q549" s="42"/>
      <c r="R549" s="42"/>
      <c r="S549" s="42"/>
      <c r="T549" s="42"/>
      <c r="U549" s="37" t="str">
        <f>IF(N549="","",(N549*5+O549*4+P549*2.5+Q549*1.5+R549*0.75+S549*0.325+T549*0.25)/100)</f>
        <v/>
      </c>
      <c r="V549" s="36"/>
      <c r="W549" s="38"/>
    </row>
    <row r="550">
      <c r="A550" s="29">
        <v>547</v>
      </c>
      <c r="B550" s="39">
        <f>IF(D550=D549,B549,IF(D550="夜班",B549+1,B549))</f>
        <v>43366</v>
      </c>
      <c r="C550" s="40">
        <f>C549</f>
        <v>0.041666666666666699</v>
      </c>
      <c r="D550" s="32" t="str">
        <f>IF(HOUR(G550)&lt;8,"夜班",IF(HOUR(G550)&lt;16,"白班",IF(HOUR(G550)&lt;24,"中班",0)))</f>
        <v>中班</v>
      </c>
      <c r="E550" s="30" t="str">
        <f>IF(F550=1,"甲",IF(F550=2,"乙",IF(F550=3,"丙",IF(F550=4,"丁",""))))</f>
        <v>甲</v>
      </c>
      <c r="F550" s="30">
        <f>SUMPRODUCT((考核汇总!$A$4:$A$1185=质量日常跟踪表!B550)*(考核汇总!$B$4:$B$1185=质量日常跟踪表!D550),考核汇总!$C$4:$C$1185)</f>
        <v>1</v>
      </c>
      <c r="G550" s="33">
        <f>G549+C549</f>
        <v>43366.749999998698</v>
      </c>
      <c r="H550" s="34" t="str">
        <f>IF($M550=H$2,MAX(H$4:H549)+1,"")</f>
        <v/>
      </c>
      <c r="I550" s="34" t="str">
        <f>IF($M550=I$2,MAX(I$4:I549)+1,"")</f>
        <v/>
      </c>
      <c r="J550" s="34" t="str">
        <f>IF($M550=J$2,MAX(J$4:J549)+1,"")</f>
        <v/>
      </c>
      <c r="K550" s="34" t="str">
        <f>IF($M550=K$2,MAX(K$4:K549)+1,"")</f>
        <v/>
      </c>
      <c r="L550" s="35"/>
      <c r="M550" s="35"/>
      <c r="N550" s="42"/>
      <c r="O550" s="42"/>
      <c r="P550" s="42"/>
      <c r="Q550" s="42"/>
      <c r="R550" s="42"/>
      <c r="S550" s="42"/>
      <c r="T550" s="42"/>
      <c r="U550" s="37" t="str">
        <f>IF(N550="","",(N550*5+O550*4+P550*2.5+Q550*1.5+R550*0.75+S550*0.325+T550*0.25)/100)</f>
        <v/>
      </c>
      <c r="V550" s="36"/>
      <c r="W550" s="38"/>
    </row>
    <row r="551">
      <c r="A551" s="29">
        <v>548</v>
      </c>
      <c r="B551" s="39">
        <f>IF(D551=D550,B550,IF(D551="夜班",B550+1,B550))</f>
        <v>43366</v>
      </c>
      <c r="C551" s="40">
        <f>C550</f>
        <v>0.041666666666666699</v>
      </c>
      <c r="D551" s="32" t="str">
        <f>IF(HOUR(G551)&lt;8,"夜班",IF(HOUR(G551)&lt;16,"白班",IF(HOUR(G551)&lt;24,"中班",0)))</f>
        <v>中班</v>
      </c>
      <c r="E551" s="30" t="str">
        <f>IF(F551=1,"甲",IF(F551=2,"乙",IF(F551=3,"丙",IF(F551=4,"丁",""))))</f>
        <v>甲</v>
      </c>
      <c r="F551" s="30">
        <f>SUMPRODUCT((考核汇总!$A$4:$A$1185=质量日常跟踪表!B551)*(考核汇总!$B$4:$B$1185=质量日常跟踪表!D551),考核汇总!$C$4:$C$1185)</f>
        <v>1</v>
      </c>
      <c r="G551" s="33">
        <f>G550+C550</f>
        <v>43366.791666665304</v>
      </c>
      <c r="H551" s="34" t="str">
        <f>IF($M551=H$2,MAX(H$4:H550)+1,"")</f>
        <v/>
      </c>
      <c r="I551" s="34" t="str">
        <f>IF($M551=I$2,MAX(I$4:I550)+1,"")</f>
        <v/>
      </c>
      <c r="J551" s="34" t="str">
        <f>IF($M551=J$2,MAX(J$4:J550)+1,"")</f>
        <v/>
      </c>
      <c r="K551" s="34" t="str">
        <f>IF($M551=K$2,MAX(K$4:K550)+1,"")</f>
        <v/>
      </c>
      <c r="L551" s="35"/>
      <c r="M551" s="35"/>
      <c r="N551" s="42"/>
      <c r="O551" s="42"/>
      <c r="P551" s="42"/>
      <c r="Q551" s="42"/>
      <c r="R551" s="42"/>
      <c r="S551" s="42"/>
      <c r="T551" s="42"/>
      <c r="U551" s="37" t="str">
        <f>IF(N551="","",(N551*5+O551*4+P551*2.5+Q551*1.5+R551*0.75+S551*0.325+T551*0.25)/100)</f>
        <v/>
      </c>
      <c r="V551" s="36"/>
      <c r="W551" s="38"/>
    </row>
    <row r="552">
      <c r="A552" s="29">
        <v>549</v>
      </c>
      <c r="B552" s="39">
        <f>IF(D552=D551,B551,IF(D552="夜班",B551+1,B551))</f>
        <v>43366</v>
      </c>
      <c r="C552" s="40">
        <f>C551</f>
        <v>0.041666666666666699</v>
      </c>
      <c r="D552" s="32" t="str">
        <f>IF(HOUR(G552)&lt;8,"夜班",IF(HOUR(G552)&lt;16,"白班",IF(HOUR(G552)&lt;24,"中班",0)))</f>
        <v>中班</v>
      </c>
      <c r="E552" s="30" t="str">
        <f>IF(F552=1,"甲",IF(F552=2,"乙",IF(F552=3,"丙",IF(F552=4,"丁",""))))</f>
        <v>甲</v>
      </c>
      <c r="F552" s="30">
        <f>SUMPRODUCT((考核汇总!$A$4:$A$1185=质量日常跟踪表!B552)*(考核汇总!$B$4:$B$1185=质量日常跟踪表!D552),考核汇总!$C$4:$C$1185)</f>
        <v>1</v>
      </c>
      <c r="G552" s="33">
        <f>G551+C551</f>
        <v>43366.833333331997</v>
      </c>
      <c r="H552" s="34" t="str">
        <f>IF($M552=H$2,MAX(H$4:H551)+1,"")</f>
        <v/>
      </c>
      <c r="I552" s="34" t="str">
        <f>IF($M552=I$2,MAX(I$4:I551)+1,"")</f>
        <v/>
      </c>
      <c r="J552" s="34" t="str">
        <f>IF($M552=J$2,MAX(J$4:J551)+1,"")</f>
        <v/>
      </c>
      <c r="K552" s="34" t="str">
        <f>IF($M552=K$2,MAX(K$4:K551)+1,"")</f>
        <v/>
      </c>
      <c r="L552" s="35"/>
      <c r="M552" s="35"/>
      <c r="N552" s="42"/>
      <c r="O552" s="42"/>
      <c r="P552" s="42"/>
      <c r="Q552" s="42"/>
      <c r="R552" s="42"/>
      <c r="S552" s="42"/>
      <c r="T552" s="42"/>
      <c r="U552" s="37" t="str">
        <f>IF(N552="","",(N552*5+O552*4+P552*2.5+Q552*1.5+R552*0.75+S552*0.325+T552*0.25)/100)</f>
        <v/>
      </c>
      <c r="V552" s="36"/>
      <c r="W552" s="38"/>
    </row>
    <row r="553">
      <c r="A553" s="29">
        <v>550</v>
      </c>
      <c r="B553" s="39">
        <f>IF(D553=D552,B552,IF(D553="夜班",B552+1,B552))</f>
        <v>43366</v>
      </c>
      <c r="C553" s="40">
        <f>C552</f>
        <v>0.041666666666666699</v>
      </c>
      <c r="D553" s="32" t="str">
        <f>IF(HOUR(G553)&lt;8,"夜班",IF(HOUR(G553)&lt;16,"白班",IF(HOUR(G553)&lt;24,"中班",0)))</f>
        <v>中班</v>
      </c>
      <c r="E553" s="30" t="str">
        <f>IF(F553=1,"甲",IF(F553=2,"乙",IF(F553=3,"丙",IF(F553=4,"丁",""))))</f>
        <v>甲</v>
      </c>
      <c r="F553" s="30">
        <f>SUMPRODUCT((考核汇总!$A$4:$A$1185=质量日常跟踪表!B553)*(考核汇总!$B$4:$B$1185=质量日常跟踪表!D553),考核汇总!$C$4:$C$1185)</f>
        <v>1</v>
      </c>
      <c r="G553" s="33">
        <f>G552+C552</f>
        <v>43366.874999998698</v>
      </c>
      <c r="H553" s="34" t="str">
        <f>IF($M553=H$2,MAX(H$4:H552)+1,"")</f>
        <v/>
      </c>
      <c r="I553" s="34" t="str">
        <f>IF($M553=I$2,MAX(I$4:I552)+1,"")</f>
        <v/>
      </c>
      <c r="J553" s="34" t="str">
        <f>IF($M553=J$2,MAX(J$4:J552)+1,"")</f>
        <v/>
      </c>
      <c r="K553" s="34" t="str">
        <f>IF($M553=K$2,MAX(K$4:K552)+1,"")</f>
        <v/>
      </c>
      <c r="L553" s="35"/>
      <c r="M553" s="35"/>
      <c r="N553" s="42"/>
      <c r="O553" s="42"/>
      <c r="P553" s="42"/>
      <c r="Q553" s="42"/>
      <c r="R553" s="42"/>
      <c r="S553" s="42"/>
      <c r="T553" s="42"/>
      <c r="U553" s="37" t="str">
        <f>IF(N553="","",(N553*5+O553*4+P553*2.5+Q553*1.5+R553*0.75+S553*0.325+T553*0.25)/100)</f>
        <v/>
      </c>
      <c r="V553" s="36"/>
      <c r="W553" s="38"/>
    </row>
    <row r="554">
      <c r="A554" s="29">
        <v>551</v>
      </c>
      <c r="B554" s="39">
        <f>IF(D554=D553,B553,IF(D554="夜班",B553+1,B553))</f>
        <v>43366</v>
      </c>
      <c r="C554" s="40">
        <f>C553</f>
        <v>0.041666666666666699</v>
      </c>
      <c r="D554" s="32" t="str">
        <f>IF(HOUR(G554)&lt;8,"夜班",IF(HOUR(G554)&lt;16,"白班",IF(HOUR(G554)&lt;24,"中班",0)))</f>
        <v>中班</v>
      </c>
      <c r="E554" s="30" t="str">
        <f>IF(F554=1,"甲",IF(F554=2,"乙",IF(F554=3,"丙",IF(F554=4,"丁",""))))</f>
        <v>甲</v>
      </c>
      <c r="F554" s="30">
        <f>SUMPRODUCT((考核汇总!$A$4:$A$1185=质量日常跟踪表!B554)*(考核汇总!$B$4:$B$1185=质量日常跟踪表!D554),考核汇总!$C$4:$C$1185)</f>
        <v>1</v>
      </c>
      <c r="G554" s="33">
        <f>G553+C553</f>
        <v>43366.916666665304</v>
      </c>
      <c r="H554" s="34" t="str">
        <f>IF($M554=H$2,MAX(H$4:H553)+1,"")</f>
        <v/>
      </c>
      <c r="I554" s="34" t="str">
        <f>IF($M554=I$2,MAX(I$4:I553)+1,"")</f>
        <v/>
      </c>
      <c r="J554" s="34" t="str">
        <f>IF($M554=J$2,MAX(J$4:J553)+1,"")</f>
        <v/>
      </c>
      <c r="K554" s="34" t="str">
        <f>IF($M554=K$2,MAX(K$4:K553)+1,"")</f>
        <v/>
      </c>
      <c r="L554" s="35"/>
      <c r="M554" s="35"/>
      <c r="N554" s="42"/>
      <c r="O554" s="42"/>
      <c r="P554" s="42"/>
      <c r="Q554" s="42"/>
      <c r="R554" s="42"/>
      <c r="S554" s="42"/>
      <c r="T554" s="42"/>
      <c r="U554" s="37" t="str">
        <f>IF(N554="","",(N554*5+O554*4+P554*2.5+Q554*1.5+R554*0.75+S554*0.325+T554*0.25)/100)</f>
        <v/>
      </c>
      <c r="V554" s="36"/>
      <c r="W554" s="38"/>
    </row>
    <row r="555">
      <c r="A555" s="29">
        <v>552</v>
      </c>
      <c r="B555" s="39">
        <f>IF(D555=D554,B554,IF(D555="夜班",B554+1,B554))</f>
        <v>43366</v>
      </c>
      <c r="C555" s="40">
        <f>C554</f>
        <v>0.041666666666666699</v>
      </c>
      <c r="D555" s="32" t="str">
        <f>IF(HOUR(G555)&lt;8,"夜班",IF(HOUR(G555)&lt;16,"白班",IF(HOUR(G555)&lt;24,"中班",0)))</f>
        <v>中班</v>
      </c>
      <c r="E555" s="30" t="str">
        <f>IF(F555=1,"甲",IF(F555=2,"乙",IF(F555=3,"丙",IF(F555=4,"丁",""))))</f>
        <v>甲</v>
      </c>
      <c r="F555" s="30">
        <f>SUMPRODUCT((考核汇总!$A$4:$A$1185=质量日常跟踪表!B555)*(考核汇总!$B$4:$B$1185=质量日常跟踪表!D555),考核汇总!$C$4:$C$1185)</f>
        <v>1</v>
      </c>
      <c r="G555" s="33">
        <f>G554+C554</f>
        <v>43366.958333331997</v>
      </c>
      <c r="H555" s="34" t="str">
        <f>IF($M555=H$2,MAX(H$4:H554)+1,"")</f>
        <v/>
      </c>
      <c r="I555" s="34" t="str">
        <f>IF($M555=I$2,MAX(I$4:I554)+1,"")</f>
        <v/>
      </c>
      <c r="J555" s="34" t="str">
        <f>IF($M555=J$2,MAX(J$4:J554)+1,"")</f>
        <v/>
      </c>
      <c r="K555" s="34" t="str">
        <f>IF($M555=K$2,MAX(K$4:K554)+1,"")</f>
        <v/>
      </c>
      <c r="L555" s="35"/>
      <c r="M555" s="35"/>
      <c r="N555" s="42"/>
      <c r="O555" s="42"/>
      <c r="P555" s="42"/>
      <c r="Q555" s="42"/>
      <c r="R555" s="42"/>
      <c r="S555" s="42"/>
      <c r="T555" s="42"/>
      <c r="U555" s="37" t="str">
        <f>IF(N555="","",(N555*5+O555*4+P555*2.5+Q555*1.5+R555*0.75+S555*0.325+T555*0.25)/100)</f>
        <v/>
      </c>
      <c r="V555" s="36"/>
      <c r="W555" s="38"/>
    </row>
    <row r="556">
      <c r="A556" s="29">
        <v>553</v>
      </c>
      <c r="B556" s="39">
        <f>IF(D556=D555,B555,IF(D556="夜班",B555+1,B555))</f>
        <v>43367</v>
      </c>
      <c r="C556" s="40">
        <f>C555</f>
        <v>0.041666666666666699</v>
      </c>
      <c r="D556" s="32" t="str">
        <f>IF(HOUR(G556)&lt;8,"夜班",IF(HOUR(G556)&lt;16,"白班",IF(HOUR(G556)&lt;24,"中班",0)))</f>
        <v>夜班</v>
      </c>
      <c r="E556" s="30" t="str">
        <f>IF(F556=1,"甲",IF(F556=2,"乙",IF(F556=3,"丙",IF(F556=4,"丁",""))))</f>
        <v>乙</v>
      </c>
      <c r="F556" s="30">
        <f>SUMPRODUCT((考核汇总!$A$4:$A$1185=质量日常跟踪表!B556)*(考核汇总!$B$4:$B$1185=质量日常跟踪表!D556),考核汇总!$C$4:$C$1185)</f>
        <v>2</v>
      </c>
      <c r="G556" s="33">
        <f>G555+C555</f>
        <v>43366.999999998698</v>
      </c>
      <c r="H556" s="34" t="str">
        <f>IF($M556=H$2,MAX(H$4:H555)+1,"")</f>
        <v/>
      </c>
      <c r="I556" s="34" t="str">
        <f>IF($M556=I$2,MAX(I$4:I555)+1,"")</f>
        <v/>
      </c>
      <c r="J556" s="34" t="str">
        <f>IF($M556=J$2,MAX(J$4:J555)+1,"")</f>
        <v/>
      </c>
      <c r="K556" s="34" t="str">
        <f>IF($M556=K$2,MAX(K$4:K555)+1,"")</f>
        <v/>
      </c>
      <c r="L556" s="35"/>
      <c r="M556" s="35"/>
      <c r="N556" s="42"/>
      <c r="O556" s="42"/>
      <c r="P556" s="42"/>
      <c r="Q556" s="42"/>
      <c r="R556" s="42"/>
      <c r="S556" s="42"/>
      <c r="T556" s="42"/>
      <c r="U556" s="37" t="str">
        <f>IF(N556="","",(N556*5+O556*4+P556*2.5+Q556*1.5+R556*0.75+S556*0.325+T556*0.25)/100)</f>
        <v/>
      </c>
      <c r="V556" s="36"/>
      <c r="W556" s="38"/>
    </row>
    <row r="557">
      <c r="A557" s="29">
        <v>554</v>
      </c>
      <c r="B557" s="39">
        <f>IF(D557=D556,B556,IF(D557="夜班",B556+1,B556))</f>
        <v>43367</v>
      </c>
      <c r="C557" s="40">
        <f>C556</f>
        <v>0.041666666666666699</v>
      </c>
      <c r="D557" s="32" t="str">
        <f>IF(HOUR(G557)&lt;8,"夜班",IF(HOUR(G557)&lt;16,"白班",IF(HOUR(G557)&lt;24,"中班",0)))</f>
        <v>夜班</v>
      </c>
      <c r="E557" s="30" t="str">
        <f>IF(F557=1,"甲",IF(F557=2,"乙",IF(F557=3,"丙",IF(F557=4,"丁",""))))</f>
        <v>乙</v>
      </c>
      <c r="F557" s="30">
        <f>SUMPRODUCT((考核汇总!$A$4:$A$1185=质量日常跟踪表!B557)*(考核汇总!$B$4:$B$1185=质量日常跟踪表!D557),考核汇总!$C$4:$C$1185)</f>
        <v>2</v>
      </c>
      <c r="G557" s="33">
        <f>G556+C556</f>
        <v>43367.041666665304</v>
      </c>
      <c r="H557" s="34" t="str">
        <f>IF($M557=H$2,MAX(H$4:H556)+1,"")</f>
        <v/>
      </c>
      <c r="I557" s="34" t="str">
        <f>IF($M557=I$2,MAX(I$4:I556)+1,"")</f>
        <v/>
      </c>
      <c r="J557" s="34" t="str">
        <f>IF($M557=J$2,MAX(J$4:J556)+1,"")</f>
        <v/>
      </c>
      <c r="K557" s="34" t="str">
        <f>IF($M557=K$2,MAX(K$4:K556)+1,"")</f>
        <v/>
      </c>
      <c r="L557" s="35"/>
      <c r="M557" s="35"/>
      <c r="N557" s="42"/>
      <c r="O557" s="42"/>
      <c r="P557" s="42"/>
      <c r="Q557" s="42"/>
      <c r="R557" s="42"/>
      <c r="S557" s="42"/>
      <c r="T557" s="42"/>
      <c r="U557" s="37" t="str">
        <f>IF(N557="","",(N557*5+O557*4+P557*2.5+Q557*1.5+R557*0.75+S557*0.325+T557*0.25)/100)</f>
        <v/>
      </c>
      <c r="V557" s="36"/>
      <c r="W557" s="38"/>
    </row>
    <row r="558">
      <c r="A558" s="29">
        <v>555</v>
      </c>
      <c r="B558" s="39">
        <f>IF(D558=D557,B557,IF(D558="夜班",B557+1,B557))</f>
        <v>43367</v>
      </c>
      <c r="C558" s="40">
        <f>C557</f>
        <v>0.041666666666666699</v>
      </c>
      <c r="D558" s="32" t="str">
        <f>IF(HOUR(G558)&lt;8,"夜班",IF(HOUR(G558)&lt;16,"白班",IF(HOUR(G558)&lt;24,"中班",0)))</f>
        <v>夜班</v>
      </c>
      <c r="E558" s="30" t="str">
        <f>IF(F558=1,"甲",IF(F558=2,"乙",IF(F558=3,"丙",IF(F558=4,"丁",""))))</f>
        <v>乙</v>
      </c>
      <c r="F558" s="30">
        <f>SUMPRODUCT((考核汇总!$A$4:$A$1185=质量日常跟踪表!B558)*(考核汇总!$B$4:$B$1185=质量日常跟踪表!D558),考核汇总!$C$4:$C$1185)</f>
        <v>2</v>
      </c>
      <c r="G558" s="33">
        <f>G557+C557</f>
        <v>43367.083333331997</v>
      </c>
      <c r="H558" s="34" t="str">
        <f>IF($M558=H$2,MAX(H$4:H557)+1,"")</f>
        <v/>
      </c>
      <c r="I558" s="34" t="str">
        <f>IF($M558=I$2,MAX(I$4:I557)+1,"")</f>
        <v/>
      </c>
      <c r="J558" s="34" t="str">
        <f>IF($M558=J$2,MAX(J$4:J557)+1,"")</f>
        <v/>
      </c>
      <c r="K558" s="34" t="str">
        <f>IF($M558=K$2,MAX(K$4:K557)+1,"")</f>
        <v/>
      </c>
      <c r="L558" s="35"/>
      <c r="M558" s="35"/>
      <c r="N558" s="42"/>
      <c r="O558" s="42"/>
      <c r="P558" s="42"/>
      <c r="Q558" s="42"/>
      <c r="R558" s="42"/>
      <c r="S558" s="42"/>
      <c r="T558" s="42"/>
      <c r="U558" s="37" t="str">
        <f>IF(N558="","",(N558*5+O558*4+P558*2.5+Q558*1.5+R558*0.75+S558*0.325+T558*0.25)/100)</f>
        <v/>
      </c>
      <c r="V558" s="36"/>
      <c r="W558" s="38"/>
    </row>
    <row r="559">
      <c r="A559" s="29">
        <v>556</v>
      </c>
      <c r="B559" s="39">
        <f>IF(D559=D558,B558,IF(D559="夜班",B558+1,B558))</f>
        <v>43367</v>
      </c>
      <c r="C559" s="40">
        <f>C558</f>
        <v>0.041666666666666699</v>
      </c>
      <c r="D559" s="32" t="str">
        <f>IF(HOUR(G559)&lt;8,"夜班",IF(HOUR(G559)&lt;16,"白班",IF(HOUR(G559)&lt;24,"中班",0)))</f>
        <v>夜班</v>
      </c>
      <c r="E559" s="30" t="str">
        <f>IF(F559=1,"甲",IF(F559=2,"乙",IF(F559=3,"丙",IF(F559=4,"丁",""))))</f>
        <v>乙</v>
      </c>
      <c r="F559" s="30">
        <f>SUMPRODUCT((考核汇总!$A$4:$A$1185=质量日常跟踪表!B559)*(考核汇总!$B$4:$B$1185=质量日常跟踪表!D559),考核汇总!$C$4:$C$1185)</f>
        <v>2</v>
      </c>
      <c r="G559" s="33">
        <f>G558+C558</f>
        <v>43367.124999998698</v>
      </c>
      <c r="H559" s="34" t="str">
        <f>IF($M559=H$2,MAX(H$4:H558)+1,"")</f>
        <v/>
      </c>
      <c r="I559" s="34" t="str">
        <f>IF($M559=I$2,MAX(I$4:I558)+1,"")</f>
        <v/>
      </c>
      <c r="J559" s="34" t="str">
        <f>IF($M559=J$2,MAX(J$4:J558)+1,"")</f>
        <v/>
      </c>
      <c r="K559" s="34" t="str">
        <f>IF($M559=K$2,MAX(K$4:K558)+1,"")</f>
        <v/>
      </c>
      <c r="L559" s="35"/>
      <c r="M559" s="35"/>
      <c r="N559" s="42"/>
      <c r="O559" s="42"/>
      <c r="P559" s="42"/>
      <c r="Q559" s="42"/>
      <c r="R559" s="42"/>
      <c r="S559" s="42"/>
      <c r="T559" s="42"/>
      <c r="U559" s="37" t="str">
        <f>IF(N559="","",(N559*5+O559*4+P559*2.5+Q559*1.5+R559*0.75+S559*0.325+T559*0.25)/100)</f>
        <v/>
      </c>
      <c r="V559" s="36"/>
      <c r="W559" s="38"/>
    </row>
    <row r="560">
      <c r="A560" s="29">
        <v>557</v>
      </c>
      <c r="B560" s="39">
        <f>IF(D560=D559,B559,IF(D560="夜班",B559+1,B559))</f>
        <v>43367</v>
      </c>
      <c r="C560" s="40">
        <f>C559</f>
        <v>0.041666666666666699</v>
      </c>
      <c r="D560" s="32" t="str">
        <f>IF(HOUR(G560)&lt;8,"夜班",IF(HOUR(G560)&lt;16,"白班",IF(HOUR(G560)&lt;24,"中班",0)))</f>
        <v>夜班</v>
      </c>
      <c r="E560" s="30" t="str">
        <f>IF(F560=1,"甲",IF(F560=2,"乙",IF(F560=3,"丙",IF(F560=4,"丁",""))))</f>
        <v>乙</v>
      </c>
      <c r="F560" s="30">
        <f>SUMPRODUCT((考核汇总!$A$4:$A$1185=质量日常跟踪表!B560)*(考核汇总!$B$4:$B$1185=质量日常跟踪表!D560),考核汇总!$C$4:$C$1185)</f>
        <v>2</v>
      </c>
      <c r="G560" s="33">
        <f>G559+C559</f>
        <v>43367.166666665304</v>
      </c>
      <c r="H560" s="34" t="str">
        <f>IF($M560=H$2,MAX(H$4:H559)+1,"")</f>
        <v/>
      </c>
      <c r="I560" s="34" t="str">
        <f>IF($M560=I$2,MAX(I$4:I559)+1,"")</f>
        <v/>
      </c>
      <c r="J560" s="34" t="str">
        <f>IF($M560=J$2,MAX(J$4:J559)+1,"")</f>
        <v/>
      </c>
      <c r="K560" s="34" t="str">
        <f>IF($M560=K$2,MAX(K$4:K559)+1,"")</f>
        <v/>
      </c>
      <c r="L560" s="35"/>
      <c r="M560" s="35"/>
      <c r="N560" s="42"/>
      <c r="O560" s="42"/>
      <c r="P560" s="42"/>
      <c r="Q560" s="42"/>
      <c r="R560" s="42"/>
      <c r="S560" s="42"/>
      <c r="T560" s="42"/>
      <c r="U560" s="37" t="str">
        <f>IF(N560="","",(N560*5+O560*4+P560*2.5+Q560*1.5+R560*0.75+S560*0.325+T560*0.25)/100)</f>
        <v/>
      </c>
      <c r="V560" s="36"/>
      <c r="W560" s="38"/>
    </row>
    <row r="561">
      <c r="A561" s="29">
        <v>558</v>
      </c>
      <c r="B561" s="39">
        <f>IF(D561=D560,B560,IF(D561="夜班",B560+1,B560))</f>
        <v>43367</v>
      </c>
      <c r="C561" s="40">
        <f>C560</f>
        <v>0.041666666666666699</v>
      </c>
      <c r="D561" s="32" t="str">
        <f>IF(HOUR(G561)&lt;8,"夜班",IF(HOUR(G561)&lt;16,"白班",IF(HOUR(G561)&lt;24,"中班",0)))</f>
        <v>夜班</v>
      </c>
      <c r="E561" s="30" t="str">
        <f>IF(F561=1,"甲",IF(F561=2,"乙",IF(F561=3,"丙",IF(F561=4,"丁",""))))</f>
        <v>乙</v>
      </c>
      <c r="F561" s="30">
        <f>SUMPRODUCT((考核汇总!$A$4:$A$1185=质量日常跟踪表!B561)*(考核汇总!$B$4:$B$1185=质量日常跟踪表!D561),考核汇总!$C$4:$C$1185)</f>
        <v>2</v>
      </c>
      <c r="G561" s="33">
        <f>G560+C560</f>
        <v>43367.208333331997</v>
      </c>
      <c r="H561" s="34" t="str">
        <f>IF($M561=H$2,MAX(H$4:H560)+1,"")</f>
        <v/>
      </c>
      <c r="I561" s="34" t="str">
        <f>IF($M561=I$2,MAX(I$4:I560)+1,"")</f>
        <v/>
      </c>
      <c r="J561" s="34" t="str">
        <f>IF($M561=J$2,MAX(J$4:J560)+1,"")</f>
        <v/>
      </c>
      <c r="K561" s="34" t="str">
        <f>IF($M561=K$2,MAX(K$4:K560)+1,"")</f>
        <v/>
      </c>
      <c r="L561" s="35"/>
      <c r="M561" s="35"/>
      <c r="N561" s="42"/>
      <c r="O561" s="42"/>
      <c r="P561" s="42"/>
      <c r="Q561" s="42"/>
      <c r="R561" s="42"/>
      <c r="S561" s="42"/>
      <c r="T561" s="42"/>
      <c r="U561" s="37" t="str">
        <f>IF(N561="","",(N561*5+O561*4+P561*2.5+Q561*1.5+R561*0.75+S561*0.325+T561*0.25)/100)</f>
        <v/>
      </c>
      <c r="V561" s="36"/>
      <c r="W561" s="38"/>
    </row>
    <row r="562">
      <c r="A562" s="29">
        <v>559</v>
      </c>
      <c r="B562" s="39">
        <f>IF(D562=D561,B561,IF(D562="夜班",B561+1,B561))</f>
        <v>43367</v>
      </c>
      <c r="C562" s="40">
        <f>C561</f>
        <v>0.041666666666666699</v>
      </c>
      <c r="D562" s="32" t="str">
        <f>IF(HOUR(G562)&lt;8,"夜班",IF(HOUR(G562)&lt;16,"白班",IF(HOUR(G562)&lt;24,"中班",0)))</f>
        <v>夜班</v>
      </c>
      <c r="E562" s="30" t="str">
        <f>IF(F562=1,"甲",IF(F562=2,"乙",IF(F562=3,"丙",IF(F562=4,"丁",""))))</f>
        <v>乙</v>
      </c>
      <c r="F562" s="30">
        <f>SUMPRODUCT((考核汇总!$A$4:$A$1185=质量日常跟踪表!B562)*(考核汇总!$B$4:$B$1185=质量日常跟踪表!D562),考核汇总!$C$4:$C$1185)</f>
        <v>2</v>
      </c>
      <c r="G562" s="33">
        <f>G561+C561</f>
        <v>43367.249999998603</v>
      </c>
      <c r="H562" s="34" t="str">
        <f>IF($M562=H$2,MAX(H$4:H561)+1,"")</f>
        <v/>
      </c>
      <c r="I562" s="34" t="str">
        <f>IF($M562=I$2,MAX(I$4:I561)+1,"")</f>
        <v/>
      </c>
      <c r="J562" s="34" t="str">
        <f>IF($M562=J$2,MAX(J$4:J561)+1,"")</f>
        <v/>
      </c>
      <c r="K562" s="34" t="str">
        <f>IF($M562=K$2,MAX(K$4:K561)+1,"")</f>
        <v/>
      </c>
      <c r="L562" s="35"/>
      <c r="M562" s="35"/>
      <c r="N562" s="42"/>
      <c r="O562" s="42"/>
      <c r="P562" s="42"/>
      <c r="Q562" s="42"/>
      <c r="R562" s="42"/>
      <c r="S562" s="42"/>
      <c r="T562" s="42"/>
      <c r="U562" s="37" t="str">
        <f>IF(N562="","",(N562*5+O562*4+P562*2.5+Q562*1.5+R562*0.75+S562*0.325+T562*0.25)/100)</f>
        <v/>
      </c>
      <c r="V562" s="36"/>
      <c r="W562" s="38"/>
    </row>
    <row r="563">
      <c r="A563" s="29">
        <v>560</v>
      </c>
      <c r="B563" s="39">
        <f>IF(D563=D562,B562,IF(D563="夜班",B562+1,B562))</f>
        <v>43367</v>
      </c>
      <c r="C563" s="40">
        <f>C562</f>
        <v>0.041666666666666699</v>
      </c>
      <c r="D563" s="32" t="str">
        <f>IF(HOUR(G563)&lt;8,"夜班",IF(HOUR(G563)&lt;16,"白班",IF(HOUR(G563)&lt;24,"中班",0)))</f>
        <v>夜班</v>
      </c>
      <c r="E563" s="30" t="str">
        <f>IF(F563=1,"甲",IF(F563=2,"乙",IF(F563=3,"丙",IF(F563=4,"丁",""))))</f>
        <v>乙</v>
      </c>
      <c r="F563" s="30">
        <f>SUMPRODUCT((考核汇总!$A$4:$A$1185=质量日常跟踪表!B563)*(考核汇总!$B$4:$B$1185=质量日常跟踪表!D563),考核汇总!$C$4:$C$1185)</f>
        <v>2</v>
      </c>
      <c r="G563" s="33">
        <f>G562+C562</f>
        <v>43367.291666665304</v>
      </c>
      <c r="H563" s="34" t="str">
        <f>IF($M563=H$2,MAX(H$4:H562)+1,"")</f>
        <v/>
      </c>
      <c r="I563" s="34" t="str">
        <f>IF($M563=I$2,MAX(I$4:I562)+1,"")</f>
        <v/>
      </c>
      <c r="J563" s="34" t="str">
        <f>IF($M563=J$2,MAX(J$4:J562)+1,"")</f>
        <v/>
      </c>
      <c r="K563" s="34" t="str">
        <f>IF($M563=K$2,MAX(K$4:K562)+1,"")</f>
        <v/>
      </c>
      <c r="L563" s="35"/>
      <c r="M563" s="35"/>
      <c r="N563" s="42"/>
      <c r="O563" s="42"/>
      <c r="P563" s="42"/>
      <c r="Q563" s="42"/>
      <c r="R563" s="42"/>
      <c r="S563" s="42"/>
      <c r="T563" s="42"/>
      <c r="U563" s="37" t="str">
        <f>IF(N563="","",(N563*5+O563*4+P563*2.5+Q563*1.5+R563*0.75+S563*0.325+T563*0.25)/100)</f>
        <v/>
      </c>
      <c r="V563" s="36"/>
      <c r="W563" s="38"/>
    </row>
    <row r="564">
      <c r="A564" s="29">
        <v>561</v>
      </c>
      <c r="B564" s="39">
        <f>IF(D564=D563,B563,IF(D564="夜班",B563+1,B563))</f>
        <v>43367</v>
      </c>
      <c r="C564" s="40">
        <f>C563</f>
        <v>0.041666666666666699</v>
      </c>
      <c r="D564" s="32" t="str">
        <f>IF(HOUR(G564)&lt;8,"夜班",IF(HOUR(G564)&lt;16,"白班",IF(HOUR(G564)&lt;24,"中班",0)))</f>
        <v>白班</v>
      </c>
      <c r="E564" s="30" t="str">
        <f>IF(F564=1,"甲",IF(F564=2,"乙",IF(F564=3,"丙",IF(F564=4,"丁",""))))</f>
        <v>丙</v>
      </c>
      <c r="F564" s="30">
        <f>SUMPRODUCT((考核汇总!$A$4:$A$1185=质量日常跟踪表!B564)*(考核汇总!$B$4:$B$1185=质量日常跟踪表!D564),考核汇总!$C$4:$C$1185)</f>
        <v>3</v>
      </c>
      <c r="G564" s="33">
        <f>G563+C563</f>
        <v>43367.333333331997</v>
      </c>
      <c r="H564" s="34" t="str">
        <f>IF($M564=H$2,MAX(H$4:H563)+1,"")</f>
        <v/>
      </c>
      <c r="I564" s="34" t="str">
        <f>IF($M564=I$2,MAX(I$4:I563)+1,"")</f>
        <v/>
      </c>
      <c r="J564" s="34" t="str">
        <f>IF($M564=J$2,MAX(J$4:J563)+1,"")</f>
        <v/>
      </c>
      <c r="K564" s="34" t="str">
        <f>IF($M564=K$2,MAX(K$4:K563)+1,"")</f>
        <v/>
      </c>
      <c r="L564" s="35"/>
      <c r="M564" s="35"/>
      <c r="N564" s="42"/>
      <c r="O564" s="42"/>
      <c r="P564" s="42"/>
      <c r="Q564" s="42"/>
      <c r="R564" s="42"/>
      <c r="S564" s="42"/>
      <c r="T564" s="42"/>
      <c r="U564" s="37" t="str">
        <f>IF(N564="","",(N564*5+O564*4+P564*2.5+Q564*1.5+R564*0.75+S564*0.325+T564*0.25)/100)</f>
        <v/>
      </c>
      <c r="V564" s="36"/>
      <c r="W564" s="38"/>
    </row>
    <row r="565">
      <c r="A565" s="29">
        <v>562</v>
      </c>
      <c r="B565" s="39">
        <f>IF(D565=D564,B564,IF(D565="夜班",B564+1,B564))</f>
        <v>43367</v>
      </c>
      <c r="C565" s="40">
        <f>C564</f>
        <v>0.041666666666666699</v>
      </c>
      <c r="D565" s="32" t="str">
        <f>IF(HOUR(G565)&lt;8,"夜班",IF(HOUR(G565)&lt;16,"白班",IF(HOUR(G565)&lt;24,"中班",0)))</f>
        <v>白班</v>
      </c>
      <c r="E565" s="30" t="str">
        <f>IF(F565=1,"甲",IF(F565=2,"乙",IF(F565=3,"丙",IF(F565=4,"丁",""))))</f>
        <v>丙</v>
      </c>
      <c r="F565" s="30">
        <f>SUMPRODUCT((考核汇总!$A$4:$A$1185=质量日常跟踪表!B565)*(考核汇总!$B$4:$B$1185=质量日常跟踪表!D565),考核汇总!$C$4:$C$1185)</f>
        <v>3</v>
      </c>
      <c r="G565" s="33">
        <f>G564+C564</f>
        <v>43367.374999998603</v>
      </c>
      <c r="H565" s="34" t="str">
        <f>IF($M565=H$2,MAX(H$4:H564)+1,"")</f>
        <v/>
      </c>
      <c r="I565" s="34" t="str">
        <f>IF($M565=I$2,MAX(I$4:I564)+1,"")</f>
        <v/>
      </c>
      <c r="J565" s="34" t="str">
        <f>IF($M565=J$2,MAX(J$4:J564)+1,"")</f>
        <v/>
      </c>
      <c r="K565" s="34" t="str">
        <f>IF($M565=K$2,MAX(K$4:K564)+1,"")</f>
        <v/>
      </c>
      <c r="L565" s="35"/>
      <c r="M565" s="35"/>
      <c r="N565" s="42"/>
      <c r="O565" s="42"/>
      <c r="P565" s="42"/>
      <c r="Q565" s="42"/>
      <c r="R565" s="42"/>
      <c r="S565" s="42"/>
      <c r="T565" s="42"/>
      <c r="U565" s="37" t="str">
        <f>IF(N565="","",(N565*5+O565*4+P565*2.5+Q565*1.5+R565*0.75+S565*0.325+T565*0.25)/100)</f>
        <v/>
      </c>
      <c r="V565" s="36"/>
      <c r="W565" s="38"/>
    </row>
    <row r="566">
      <c r="A566" s="29">
        <v>563</v>
      </c>
      <c r="B566" s="39">
        <f>IF(D566=D565,B565,IF(D566="夜班",B565+1,B565))</f>
        <v>43367</v>
      </c>
      <c r="C566" s="40">
        <f>C565</f>
        <v>0.041666666666666699</v>
      </c>
      <c r="D566" s="32" t="str">
        <f>IF(HOUR(G566)&lt;8,"夜班",IF(HOUR(G566)&lt;16,"白班",IF(HOUR(G566)&lt;24,"中班",0)))</f>
        <v>白班</v>
      </c>
      <c r="E566" s="30" t="str">
        <f>IF(F566=1,"甲",IF(F566=2,"乙",IF(F566=3,"丙",IF(F566=4,"丁",""))))</f>
        <v>丙</v>
      </c>
      <c r="F566" s="30">
        <f>SUMPRODUCT((考核汇总!$A$4:$A$1185=质量日常跟踪表!B566)*(考核汇总!$B$4:$B$1185=质量日常跟踪表!D566),考核汇总!$C$4:$C$1185)</f>
        <v>3</v>
      </c>
      <c r="G566" s="33">
        <f>G565+C565</f>
        <v>43367.416666665304</v>
      </c>
      <c r="H566" s="34" t="str">
        <f>IF($M566=H$2,MAX(H$4:H565)+1,"")</f>
        <v/>
      </c>
      <c r="I566" s="34" t="str">
        <f>IF($M566=I$2,MAX(I$4:I565)+1,"")</f>
        <v/>
      </c>
      <c r="J566" s="34" t="str">
        <f>IF($M566=J$2,MAX(J$4:J565)+1,"")</f>
        <v/>
      </c>
      <c r="K566" s="34" t="str">
        <f>IF($M566=K$2,MAX(K$4:K565)+1,"")</f>
        <v/>
      </c>
      <c r="L566" s="35"/>
      <c r="M566" s="35"/>
      <c r="N566" s="42"/>
      <c r="O566" s="42"/>
      <c r="P566" s="42"/>
      <c r="Q566" s="42"/>
      <c r="R566" s="42"/>
      <c r="S566" s="42"/>
      <c r="T566" s="42"/>
      <c r="U566" s="37" t="str">
        <f>IF(N566="","",(N566*5+O566*4+P566*2.5+Q566*1.5+R566*0.75+S566*0.325+T566*0.25)/100)</f>
        <v/>
      </c>
      <c r="V566" s="36"/>
      <c r="W566" s="38"/>
    </row>
    <row r="567">
      <c r="A567" s="29">
        <v>564</v>
      </c>
      <c r="B567" s="39">
        <f>IF(D567=D566,B566,IF(D567="夜班",B566+1,B566))</f>
        <v>43367</v>
      </c>
      <c r="C567" s="40">
        <f>C566</f>
        <v>0.041666666666666699</v>
      </c>
      <c r="D567" s="32" t="str">
        <f>IF(HOUR(G567)&lt;8,"夜班",IF(HOUR(G567)&lt;16,"白班",IF(HOUR(G567)&lt;24,"中班",0)))</f>
        <v>白班</v>
      </c>
      <c r="E567" s="30" t="str">
        <f>IF(F567=1,"甲",IF(F567=2,"乙",IF(F567=3,"丙",IF(F567=4,"丁",""))))</f>
        <v>丙</v>
      </c>
      <c r="F567" s="30">
        <f>SUMPRODUCT((考核汇总!$A$4:$A$1185=质量日常跟踪表!B567)*(考核汇总!$B$4:$B$1185=质量日常跟踪表!D567),考核汇总!$C$4:$C$1185)</f>
        <v>3</v>
      </c>
      <c r="G567" s="33">
        <f>G566+C566</f>
        <v>43367.458333331997</v>
      </c>
      <c r="H567" s="34" t="str">
        <f>IF($M567=H$2,MAX(H$4:H566)+1,"")</f>
        <v/>
      </c>
      <c r="I567" s="34" t="str">
        <f>IF($M567=I$2,MAX(I$4:I566)+1,"")</f>
        <v/>
      </c>
      <c r="J567" s="34" t="str">
        <f>IF($M567=J$2,MAX(J$4:J566)+1,"")</f>
        <v/>
      </c>
      <c r="K567" s="34" t="str">
        <f>IF($M567=K$2,MAX(K$4:K566)+1,"")</f>
        <v/>
      </c>
      <c r="L567" s="35"/>
      <c r="M567" s="35"/>
      <c r="N567" s="42"/>
      <c r="O567" s="42"/>
      <c r="P567" s="42"/>
      <c r="Q567" s="42"/>
      <c r="R567" s="42"/>
      <c r="S567" s="42"/>
      <c r="T567" s="42"/>
      <c r="U567" s="37" t="str">
        <f>IF(N567="","",(N567*5+O567*4+P567*2.5+Q567*1.5+R567*0.75+S567*0.325+T567*0.25)/100)</f>
        <v/>
      </c>
      <c r="V567" s="36"/>
      <c r="W567" s="38"/>
    </row>
    <row r="568">
      <c r="A568" s="29">
        <v>565</v>
      </c>
      <c r="B568" s="39">
        <f>IF(D568=D567,B567,IF(D568="夜班",B567+1,B567))</f>
        <v>43367</v>
      </c>
      <c r="C568" s="40">
        <f>C567</f>
        <v>0.041666666666666699</v>
      </c>
      <c r="D568" s="32" t="str">
        <f>IF(HOUR(G568)&lt;8,"夜班",IF(HOUR(G568)&lt;16,"白班",IF(HOUR(G568)&lt;24,"中班",0)))</f>
        <v>白班</v>
      </c>
      <c r="E568" s="30" t="str">
        <f>IF(F568=1,"甲",IF(F568=2,"乙",IF(F568=3,"丙",IF(F568=4,"丁",""))))</f>
        <v>丙</v>
      </c>
      <c r="F568" s="30">
        <f>SUMPRODUCT((考核汇总!$A$4:$A$1185=质量日常跟踪表!B568)*(考核汇总!$B$4:$B$1185=质量日常跟踪表!D568),考核汇总!$C$4:$C$1185)</f>
        <v>3</v>
      </c>
      <c r="G568" s="33">
        <f>G567+C567</f>
        <v>43367.499999998603</v>
      </c>
      <c r="H568" s="34" t="str">
        <f>IF($M568=H$2,MAX(H$4:H567)+1,"")</f>
        <v/>
      </c>
      <c r="I568" s="34" t="str">
        <f>IF($M568=I$2,MAX(I$4:I567)+1,"")</f>
        <v/>
      </c>
      <c r="J568" s="34" t="str">
        <f>IF($M568=J$2,MAX(J$4:J567)+1,"")</f>
        <v/>
      </c>
      <c r="K568" s="34" t="str">
        <f>IF($M568=K$2,MAX(K$4:K567)+1,"")</f>
        <v/>
      </c>
      <c r="L568" s="35"/>
      <c r="M568" s="35"/>
      <c r="N568" s="42"/>
      <c r="O568" s="42"/>
      <c r="P568" s="42"/>
      <c r="Q568" s="42"/>
      <c r="R568" s="42"/>
      <c r="S568" s="42"/>
      <c r="T568" s="42"/>
      <c r="U568" s="37" t="str">
        <f>IF(N568="","",(N568*5+O568*4+P568*2.5+Q568*1.5+R568*0.75+S568*0.325+T568*0.25)/100)</f>
        <v/>
      </c>
      <c r="V568" s="36"/>
      <c r="W568" s="38"/>
    </row>
    <row r="569">
      <c r="A569" s="29">
        <v>566</v>
      </c>
      <c r="B569" s="39">
        <f>IF(D569=D568,B568,IF(D569="夜班",B568+1,B568))</f>
        <v>43367</v>
      </c>
      <c r="C569" s="40">
        <f>C568</f>
        <v>0.041666666666666699</v>
      </c>
      <c r="D569" s="32" t="str">
        <f>IF(HOUR(G569)&lt;8,"夜班",IF(HOUR(G569)&lt;16,"白班",IF(HOUR(G569)&lt;24,"中班",0)))</f>
        <v>白班</v>
      </c>
      <c r="E569" s="30" t="str">
        <f>IF(F569=1,"甲",IF(F569=2,"乙",IF(F569=3,"丙",IF(F569=4,"丁",""))))</f>
        <v>丙</v>
      </c>
      <c r="F569" s="30">
        <f>SUMPRODUCT((考核汇总!$A$4:$A$1185=质量日常跟踪表!B569)*(考核汇总!$B$4:$B$1185=质量日常跟踪表!D569),考核汇总!$C$4:$C$1185)</f>
        <v>3</v>
      </c>
      <c r="G569" s="33">
        <f>G568+C568</f>
        <v>43367.541666665304</v>
      </c>
      <c r="H569" s="34" t="str">
        <f>IF($M569=H$2,MAX(H$4:H568)+1,"")</f>
        <v/>
      </c>
      <c r="I569" s="34" t="str">
        <f>IF($M569=I$2,MAX(I$4:I568)+1,"")</f>
        <v/>
      </c>
      <c r="J569" s="34" t="str">
        <f>IF($M569=J$2,MAX(J$4:J568)+1,"")</f>
        <v/>
      </c>
      <c r="K569" s="34" t="str">
        <f>IF($M569=K$2,MAX(K$4:K568)+1,"")</f>
        <v/>
      </c>
      <c r="L569" s="35"/>
      <c r="M569" s="35"/>
      <c r="N569" s="42"/>
      <c r="O569" s="42"/>
      <c r="P569" s="42"/>
      <c r="Q569" s="42"/>
      <c r="R569" s="42"/>
      <c r="S569" s="42"/>
      <c r="T569" s="42"/>
      <c r="U569" s="37" t="str">
        <f>IF(N569="","",(N569*5+O569*4+P569*2.5+Q569*1.5+R569*0.75+S569*0.325+T569*0.25)/100)</f>
        <v/>
      </c>
      <c r="V569" s="36"/>
      <c r="W569" s="38"/>
    </row>
    <row r="570">
      <c r="A570" s="29">
        <v>567</v>
      </c>
      <c r="B570" s="39">
        <f>IF(D570=D569,B569,IF(D570="夜班",B569+1,B569))</f>
        <v>43367</v>
      </c>
      <c r="C570" s="40">
        <f>C569</f>
        <v>0.041666666666666699</v>
      </c>
      <c r="D570" s="32" t="str">
        <f>IF(HOUR(G570)&lt;8,"夜班",IF(HOUR(G570)&lt;16,"白班",IF(HOUR(G570)&lt;24,"中班",0)))</f>
        <v>白班</v>
      </c>
      <c r="E570" s="30" t="str">
        <f>IF(F570=1,"甲",IF(F570=2,"乙",IF(F570=3,"丙",IF(F570=4,"丁",""))))</f>
        <v>丙</v>
      </c>
      <c r="F570" s="30">
        <f>SUMPRODUCT((考核汇总!$A$4:$A$1185=质量日常跟踪表!B570)*(考核汇总!$B$4:$B$1185=质量日常跟踪表!D570),考核汇总!$C$4:$C$1185)</f>
        <v>3</v>
      </c>
      <c r="G570" s="33">
        <f>G569+C569</f>
        <v>43367.583333331997</v>
      </c>
      <c r="H570" s="34" t="str">
        <f>IF($M570=H$2,MAX(H$4:H569)+1,"")</f>
        <v/>
      </c>
      <c r="I570" s="34" t="str">
        <f>IF($M570=I$2,MAX(I$4:I569)+1,"")</f>
        <v/>
      </c>
      <c r="J570" s="34" t="str">
        <f>IF($M570=J$2,MAX(J$4:J569)+1,"")</f>
        <v/>
      </c>
      <c r="K570" s="34" t="str">
        <f>IF($M570=K$2,MAX(K$4:K569)+1,"")</f>
        <v/>
      </c>
      <c r="L570" s="35"/>
      <c r="M570" s="35"/>
      <c r="N570" s="42"/>
      <c r="O570" s="42"/>
      <c r="P570" s="42"/>
      <c r="Q570" s="42"/>
      <c r="R570" s="42"/>
      <c r="S570" s="42"/>
      <c r="T570" s="42"/>
      <c r="U570" s="37" t="str">
        <f>IF(N570="","",(N570*5+O570*4+P570*2.5+Q570*1.5+R570*0.75+S570*0.325+T570*0.25)/100)</f>
        <v/>
      </c>
      <c r="V570" s="36"/>
      <c r="W570" s="38"/>
    </row>
    <row r="571">
      <c r="A571" s="29">
        <v>568</v>
      </c>
      <c r="B571" s="39">
        <f>IF(D571=D570,B570,IF(D571="夜班",B570+1,B570))</f>
        <v>43367</v>
      </c>
      <c r="C571" s="40">
        <f>C570</f>
        <v>0.041666666666666699</v>
      </c>
      <c r="D571" s="32" t="str">
        <f>IF(HOUR(G571)&lt;8,"夜班",IF(HOUR(G571)&lt;16,"白班",IF(HOUR(G571)&lt;24,"中班",0)))</f>
        <v>白班</v>
      </c>
      <c r="E571" s="30" t="str">
        <f>IF(F571=1,"甲",IF(F571=2,"乙",IF(F571=3,"丙",IF(F571=4,"丁",""))))</f>
        <v>丙</v>
      </c>
      <c r="F571" s="30">
        <f>SUMPRODUCT((考核汇总!$A$4:$A$1185=质量日常跟踪表!B571)*(考核汇总!$B$4:$B$1185=质量日常跟踪表!D571),考核汇总!$C$4:$C$1185)</f>
        <v>3</v>
      </c>
      <c r="G571" s="33">
        <f>G570+C570</f>
        <v>43367.624999998603</v>
      </c>
      <c r="H571" s="34" t="str">
        <f>IF($M571=H$2,MAX(H$4:H570)+1,"")</f>
        <v/>
      </c>
      <c r="I571" s="34" t="str">
        <f>IF($M571=I$2,MAX(I$4:I570)+1,"")</f>
        <v/>
      </c>
      <c r="J571" s="34" t="str">
        <f>IF($M571=J$2,MAX(J$4:J570)+1,"")</f>
        <v/>
      </c>
      <c r="K571" s="34" t="str">
        <f>IF($M571=K$2,MAX(K$4:K570)+1,"")</f>
        <v/>
      </c>
      <c r="L571" s="35"/>
      <c r="M571" s="35"/>
      <c r="N571" s="42"/>
      <c r="O571" s="42"/>
      <c r="P571" s="42"/>
      <c r="Q571" s="42"/>
      <c r="R571" s="42"/>
      <c r="S571" s="42"/>
      <c r="T571" s="42"/>
      <c r="U571" s="37" t="str">
        <f>IF(N571="","",(N571*5+O571*4+P571*2.5+Q571*1.5+R571*0.75+S571*0.325+T571*0.25)/100)</f>
        <v/>
      </c>
      <c r="V571" s="36"/>
      <c r="W571" s="38"/>
    </row>
    <row r="572">
      <c r="A572" s="29">
        <v>569</v>
      </c>
      <c r="B572" s="39">
        <f>IF(D572=D571,B571,IF(D572="夜班",B571+1,B571))</f>
        <v>43367</v>
      </c>
      <c r="C572" s="40">
        <f>C571</f>
        <v>0.041666666666666699</v>
      </c>
      <c r="D572" s="32" t="str">
        <f>IF(HOUR(G572)&lt;8,"夜班",IF(HOUR(G572)&lt;16,"白班",IF(HOUR(G572)&lt;24,"中班",0)))</f>
        <v>中班</v>
      </c>
      <c r="E572" s="30" t="str">
        <f>IF(F572=1,"甲",IF(F572=2,"乙",IF(F572=3,"丙",IF(F572=4,"丁",""))))</f>
        <v>丁</v>
      </c>
      <c r="F572" s="30">
        <f>SUMPRODUCT((考核汇总!$A$4:$A$1185=质量日常跟踪表!B572)*(考核汇总!$B$4:$B$1185=质量日常跟踪表!D572),考核汇总!$C$4:$C$1185)</f>
        <v>4</v>
      </c>
      <c r="G572" s="33">
        <f>G571+C571</f>
        <v>43367.666666665304</v>
      </c>
      <c r="H572" s="34" t="str">
        <f>IF($M572=H$2,MAX(H$4:H571)+1,"")</f>
        <v/>
      </c>
      <c r="I572" s="34" t="str">
        <f>IF($M572=I$2,MAX(I$4:I571)+1,"")</f>
        <v/>
      </c>
      <c r="J572" s="34" t="str">
        <f>IF($M572=J$2,MAX(J$4:J571)+1,"")</f>
        <v/>
      </c>
      <c r="K572" s="34" t="str">
        <f>IF($M572=K$2,MAX(K$4:K571)+1,"")</f>
        <v/>
      </c>
      <c r="L572" s="35"/>
      <c r="M572" s="35"/>
      <c r="N572" s="42"/>
      <c r="O572" s="42"/>
      <c r="P572" s="42"/>
      <c r="Q572" s="42"/>
      <c r="R572" s="42"/>
      <c r="S572" s="42"/>
      <c r="T572" s="42"/>
      <c r="U572" s="37" t="str">
        <f>IF(N572="","",(N572*5+O572*4+P572*2.5+Q572*1.5+R572*0.75+S572*0.325+T572*0.25)/100)</f>
        <v/>
      </c>
      <c r="V572" s="36"/>
      <c r="W572" s="38"/>
    </row>
    <row r="573">
      <c r="A573" s="29">
        <v>570</v>
      </c>
      <c r="B573" s="39">
        <f>IF(D573=D572,B572,IF(D573="夜班",B572+1,B572))</f>
        <v>43367</v>
      </c>
      <c r="C573" s="40">
        <f>C572</f>
        <v>0.041666666666666699</v>
      </c>
      <c r="D573" s="32" t="str">
        <f>IF(HOUR(G573)&lt;8,"夜班",IF(HOUR(G573)&lt;16,"白班",IF(HOUR(G573)&lt;24,"中班",0)))</f>
        <v>中班</v>
      </c>
      <c r="E573" s="30" t="str">
        <f>IF(F573=1,"甲",IF(F573=2,"乙",IF(F573=3,"丙",IF(F573=4,"丁",""))))</f>
        <v>丁</v>
      </c>
      <c r="F573" s="30">
        <f>SUMPRODUCT((考核汇总!$A$4:$A$1185=质量日常跟踪表!B573)*(考核汇总!$B$4:$B$1185=质量日常跟踪表!D573),考核汇总!$C$4:$C$1185)</f>
        <v>4</v>
      </c>
      <c r="G573" s="33">
        <f>G572+C572</f>
        <v>43367.708333331997</v>
      </c>
      <c r="H573" s="34" t="str">
        <f>IF($M573=H$2,MAX(H$4:H572)+1,"")</f>
        <v/>
      </c>
      <c r="I573" s="34" t="str">
        <f>IF($M573=I$2,MAX(I$4:I572)+1,"")</f>
        <v/>
      </c>
      <c r="J573" s="34" t="str">
        <f>IF($M573=J$2,MAX(J$4:J572)+1,"")</f>
        <v/>
      </c>
      <c r="K573" s="34" t="str">
        <f>IF($M573=K$2,MAX(K$4:K572)+1,"")</f>
        <v/>
      </c>
      <c r="L573" s="35"/>
      <c r="M573" s="35"/>
      <c r="N573" s="42"/>
      <c r="O573" s="42"/>
      <c r="P573" s="42"/>
      <c r="Q573" s="42"/>
      <c r="R573" s="42"/>
      <c r="S573" s="42"/>
      <c r="T573" s="42"/>
      <c r="U573" s="37" t="str">
        <f>IF(N573="","",(N573*5+O573*4+P573*2.5+Q573*1.5+R573*0.75+S573*0.325+T573*0.25)/100)</f>
        <v/>
      </c>
      <c r="V573" s="36"/>
      <c r="W573" s="38"/>
    </row>
    <row r="574">
      <c r="A574" s="29">
        <v>571</v>
      </c>
      <c r="B574" s="39">
        <f>IF(D574=D573,B573,IF(D574="夜班",B573+1,B573))</f>
        <v>43367</v>
      </c>
      <c r="C574" s="40">
        <f>C573</f>
        <v>0.041666666666666699</v>
      </c>
      <c r="D574" s="32" t="str">
        <f>IF(HOUR(G574)&lt;8,"夜班",IF(HOUR(G574)&lt;16,"白班",IF(HOUR(G574)&lt;24,"中班",0)))</f>
        <v>中班</v>
      </c>
      <c r="E574" s="30" t="str">
        <f>IF(F574=1,"甲",IF(F574=2,"乙",IF(F574=3,"丙",IF(F574=4,"丁",""))))</f>
        <v>丁</v>
      </c>
      <c r="F574" s="30">
        <f>SUMPRODUCT((考核汇总!$A$4:$A$1185=质量日常跟踪表!B574)*(考核汇总!$B$4:$B$1185=质量日常跟踪表!D574),考核汇总!$C$4:$C$1185)</f>
        <v>4</v>
      </c>
      <c r="G574" s="33">
        <f>G573+C573</f>
        <v>43367.749999998603</v>
      </c>
      <c r="H574" s="34" t="str">
        <f>IF($M574=H$2,MAX(H$4:H573)+1,"")</f>
        <v/>
      </c>
      <c r="I574" s="34" t="str">
        <f>IF($M574=I$2,MAX(I$4:I573)+1,"")</f>
        <v/>
      </c>
      <c r="J574" s="34" t="str">
        <f>IF($M574=J$2,MAX(J$4:J573)+1,"")</f>
        <v/>
      </c>
      <c r="K574" s="34" t="str">
        <f>IF($M574=K$2,MAX(K$4:K573)+1,"")</f>
        <v/>
      </c>
      <c r="L574" s="35"/>
      <c r="M574" s="35"/>
      <c r="N574" s="42"/>
      <c r="O574" s="42"/>
      <c r="P574" s="42"/>
      <c r="Q574" s="42"/>
      <c r="R574" s="42"/>
      <c r="S574" s="42"/>
      <c r="T574" s="42"/>
      <c r="U574" s="37" t="str">
        <f>IF(N574="","",(N574*5+O574*4+P574*2.5+Q574*1.5+R574*0.75+S574*0.325+T574*0.25)/100)</f>
        <v/>
      </c>
      <c r="V574" s="36"/>
      <c r="W574" s="38"/>
    </row>
    <row r="575">
      <c r="A575" s="29">
        <v>572</v>
      </c>
      <c r="B575" s="39">
        <f>IF(D575=D574,B574,IF(D575="夜班",B574+1,B574))</f>
        <v>43367</v>
      </c>
      <c r="C575" s="40">
        <f>C574</f>
        <v>0.041666666666666699</v>
      </c>
      <c r="D575" s="32" t="str">
        <f>IF(HOUR(G575)&lt;8,"夜班",IF(HOUR(G575)&lt;16,"白班",IF(HOUR(G575)&lt;24,"中班",0)))</f>
        <v>中班</v>
      </c>
      <c r="E575" s="30" t="str">
        <f>IF(F575=1,"甲",IF(F575=2,"乙",IF(F575=3,"丙",IF(F575=4,"丁",""))))</f>
        <v>丁</v>
      </c>
      <c r="F575" s="30">
        <f>SUMPRODUCT((考核汇总!$A$4:$A$1185=质量日常跟踪表!B575)*(考核汇总!$B$4:$B$1185=质量日常跟踪表!D575),考核汇总!$C$4:$C$1185)</f>
        <v>4</v>
      </c>
      <c r="G575" s="33">
        <f>G574+C574</f>
        <v>43367.791666665304</v>
      </c>
      <c r="H575" s="34" t="str">
        <f>IF($M575=H$2,MAX(H$4:H574)+1,"")</f>
        <v/>
      </c>
      <c r="I575" s="34" t="str">
        <f>IF($M575=I$2,MAX(I$4:I574)+1,"")</f>
        <v/>
      </c>
      <c r="J575" s="34" t="str">
        <f>IF($M575=J$2,MAX(J$4:J574)+1,"")</f>
        <v/>
      </c>
      <c r="K575" s="34" t="str">
        <f>IF($M575=K$2,MAX(K$4:K574)+1,"")</f>
        <v/>
      </c>
      <c r="L575" s="35"/>
      <c r="M575" s="35"/>
      <c r="N575" s="42"/>
      <c r="O575" s="42"/>
      <c r="P575" s="42"/>
      <c r="Q575" s="42"/>
      <c r="R575" s="42"/>
      <c r="S575" s="42"/>
      <c r="T575" s="42"/>
      <c r="U575" s="37" t="str">
        <f>IF(N575="","",(N575*5+O575*4+P575*2.5+Q575*1.5+R575*0.75+S575*0.325+T575*0.25)/100)</f>
        <v/>
      </c>
      <c r="V575" s="36"/>
      <c r="W575" s="38"/>
    </row>
    <row r="576">
      <c r="A576" s="29">
        <v>573</v>
      </c>
      <c r="B576" s="39">
        <f>IF(D576=D575,B575,IF(D576="夜班",B575+1,B575))</f>
        <v>43367</v>
      </c>
      <c r="C576" s="40">
        <f>C575</f>
        <v>0.041666666666666699</v>
      </c>
      <c r="D576" s="32" t="str">
        <f>IF(HOUR(G576)&lt;8,"夜班",IF(HOUR(G576)&lt;16,"白班",IF(HOUR(G576)&lt;24,"中班",0)))</f>
        <v>中班</v>
      </c>
      <c r="E576" s="30" t="str">
        <f>IF(F576=1,"甲",IF(F576=2,"乙",IF(F576=3,"丙",IF(F576=4,"丁",""))))</f>
        <v>丁</v>
      </c>
      <c r="F576" s="30">
        <f>SUMPRODUCT((考核汇总!$A$4:$A$1185=质量日常跟踪表!B576)*(考核汇总!$B$4:$B$1185=质量日常跟踪表!D576),考核汇总!$C$4:$C$1185)</f>
        <v>4</v>
      </c>
      <c r="G576" s="33">
        <f>G575+C575</f>
        <v>43367.833333331902</v>
      </c>
      <c r="H576" s="34" t="str">
        <f>IF($M576=H$2,MAX(H$4:H575)+1,"")</f>
        <v/>
      </c>
      <c r="I576" s="34" t="str">
        <f>IF($M576=I$2,MAX(I$4:I575)+1,"")</f>
        <v/>
      </c>
      <c r="J576" s="34" t="str">
        <f>IF($M576=J$2,MAX(J$4:J575)+1,"")</f>
        <v/>
      </c>
      <c r="K576" s="34" t="str">
        <f>IF($M576=K$2,MAX(K$4:K575)+1,"")</f>
        <v/>
      </c>
      <c r="L576" s="35"/>
      <c r="M576" s="35"/>
      <c r="N576" s="42"/>
      <c r="O576" s="42"/>
      <c r="P576" s="42"/>
      <c r="Q576" s="42"/>
      <c r="R576" s="42"/>
      <c r="S576" s="42"/>
      <c r="T576" s="42"/>
      <c r="U576" s="37" t="str">
        <f>IF(N576="","",(N576*5+O576*4+P576*2.5+Q576*1.5+R576*0.75+S576*0.325+T576*0.25)/100)</f>
        <v/>
      </c>
      <c r="V576" s="36"/>
      <c r="W576" s="38"/>
    </row>
    <row r="577">
      <c r="A577" s="29">
        <v>574</v>
      </c>
      <c r="B577" s="39">
        <f>IF(D577=D576,B576,IF(D577="夜班",B576+1,B576))</f>
        <v>43367</v>
      </c>
      <c r="C577" s="40">
        <f>C576</f>
        <v>0.041666666666666699</v>
      </c>
      <c r="D577" s="32" t="str">
        <f>IF(HOUR(G577)&lt;8,"夜班",IF(HOUR(G577)&lt;16,"白班",IF(HOUR(G577)&lt;24,"中班",0)))</f>
        <v>中班</v>
      </c>
      <c r="E577" s="30" t="str">
        <f>IF(F577=1,"甲",IF(F577=2,"乙",IF(F577=3,"丙",IF(F577=4,"丁",""))))</f>
        <v>丁</v>
      </c>
      <c r="F577" s="30">
        <f>SUMPRODUCT((考核汇总!$A$4:$A$1185=质量日常跟踪表!B577)*(考核汇总!$B$4:$B$1185=质量日常跟踪表!D577),考核汇总!$C$4:$C$1185)</f>
        <v>4</v>
      </c>
      <c r="G577" s="33">
        <f>G576+C576</f>
        <v>43367.874999998603</v>
      </c>
      <c r="H577" s="34" t="str">
        <f>IF($M577=H$2,MAX(H$4:H576)+1,"")</f>
        <v/>
      </c>
      <c r="I577" s="34" t="str">
        <f>IF($M577=I$2,MAX(I$4:I576)+1,"")</f>
        <v/>
      </c>
      <c r="J577" s="34" t="str">
        <f>IF($M577=J$2,MAX(J$4:J576)+1,"")</f>
        <v/>
      </c>
      <c r="K577" s="34" t="str">
        <f>IF($M577=K$2,MAX(K$4:K576)+1,"")</f>
        <v/>
      </c>
      <c r="L577" s="35"/>
      <c r="M577" s="35"/>
      <c r="N577" s="42"/>
      <c r="O577" s="42"/>
      <c r="P577" s="42"/>
      <c r="Q577" s="42"/>
      <c r="R577" s="42"/>
      <c r="S577" s="42"/>
      <c r="T577" s="42"/>
      <c r="U577" s="37" t="str">
        <f>IF(N577="","",(N577*5+O577*4+P577*2.5+Q577*1.5+R577*0.75+S577*0.325+T577*0.25)/100)</f>
        <v/>
      </c>
      <c r="V577" s="36"/>
      <c r="W577" s="38"/>
    </row>
    <row r="578">
      <c r="A578" s="29">
        <v>575</v>
      </c>
      <c r="B578" s="39">
        <f>IF(D578=D577,B577,IF(D578="夜班",B577+1,B577))</f>
        <v>43367</v>
      </c>
      <c r="C578" s="40">
        <f>C577</f>
        <v>0.041666666666666699</v>
      </c>
      <c r="D578" s="32" t="str">
        <f>IF(HOUR(G578)&lt;8,"夜班",IF(HOUR(G578)&lt;16,"白班",IF(HOUR(G578)&lt;24,"中班",0)))</f>
        <v>中班</v>
      </c>
      <c r="E578" s="30" t="str">
        <f>IF(F578=1,"甲",IF(F578=2,"乙",IF(F578=3,"丙",IF(F578=4,"丁",""))))</f>
        <v>丁</v>
      </c>
      <c r="F578" s="30">
        <f>SUMPRODUCT((考核汇总!$A$4:$A$1185=质量日常跟踪表!B578)*(考核汇总!$B$4:$B$1185=质量日常跟踪表!D578),考核汇总!$C$4:$C$1185)</f>
        <v>4</v>
      </c>
      <c r="G578" s="33">
        <f>G577+C577</f>
        <v>43367.916666665304</v>
      </c>
      <c r="H578" s="34" t="str">
        <f>IF($M578=H$2,MAX(H$4:H577)+1,"")</f>
        <v/>
      </c>
      <c r="I578" s="34" t="str">
        <f>IF($M578=I$2,MAX(I$4:I577)+1,"")</f>
        <v/>
      </c>
      <c r="J578" s="34" t="str">
        <f>IF($M578=J$2,MAX(J$4:J577)+1,"")</f>
        <v/>
      </c>
      <c r="K578" s="34" t="str">
        <f>IF($M578=K$2,MAX(K$4:K577)+1,"")</f>
        <v/>
      </c>
      <c r="L578" s="35"/>
      <c r="M578" s="35"/>
      <c r="N578" s="42"/>
      <c r="O578" s="42"/>
      <c r="P578" s="42"/>
      <c r="Q578" s="42"/>
      <c r="R578" s="42"/>
      <c r="S578" s="42"/>
      <c r="T578" s="42"/>
      <c r="U578" s="37" t="str">
        <f>IF(N578="","",(N578*5+O578*4+P578*2.5+Q578*1.5+R578*0.75+S578*0.325+T578*0.25)/100)</f>
        <v/>
      </c>
      <c r="V578" s="36"/>
      <c r="W578" s="38"/>
    </row>
    <row r="579">
      <c r="A579" s="29">
        <v>576</v>
      </c>
      <c r="B579" s="39">
        <f>IF(D579=D578,B578,IF(D579="夜班",B578+1,B578))</f>
        <v>43367</v>
      </c>
      <c r="C579" s="40">
        <f>C578</f>
        <v>0.041666666666666699</v>
      </c>
      <c r="D579" s="32" t="str">
        <f>IF(HOUR(G579)&lt;8,"夜班",IF(HOUR(G579)&lt;16,"白班",IF(HOUR(G579)&lt;24,"中班",0)))</f>
        <v>中班</v>
      </c>
      <c r="E579" s="30" t="str">
        <f>IF(F579=1,"甲",IF(F579=2,"乙",IF(F579=3,"丙",IF(F579=4,"丁",""))))</f>
        <v>丁</v>
      </c>
      <c r="F579" s="30">
        <f>SUMPRODUCT((考核汇总!$A$4:$A$1185=质量日常跟踪表!B579)*(考核汇总!$B$4:$B$1185=质量日常跟踪表!D579),考核汇总!$C$4:$C$1185)</f>
        <v>4</v>
      </c>
      <c r="G579" s="33">
        <f>G578+C578</f>
        <v>43367.958333331902</v>
      </c>
      <c r="H579" s="34" t="str">
        <f>IF($M579=H$2,MAX(H$4:H578)+1,"")</f>
        <v/>
      </c>
      <c r="I579" s="34" t="str">
        <f>IF($M579=I$2,MAX(I$4:I578)+1,"")</f>
        <v/>
      </c>
      <c r="J579" s="34" t="str">
        <f>IF($M579=J$2,MAX(J$4:J578)+1,"")</f>
        <v/>
      </c>
      <c r="K579" s="34" t="str">
        <f>IF($M579=K$2,MAX(K$4:K578)+1,"")</f>
        <v/>
      </c>
      <c r="L579" s="35"/>
      <c r="M579" s="35"/>
      <c r="N579" s="42"/>
      <c r="O579" s="42"/>
      <c r="P579" s="42"/>
      <c r="Q579" s="42"/>
      <c r="R579" s="42"/>
      <c r="S579" s="42"/>
      <c r="T579" s="42"/>
      <c r="U579" s="37" t="str">
        <f>IF(N579="","",(N579*5+O579*4+P579*2.5+Q579*1.5+R579*0.75+S579*0.325+T579*0.25)/100)</f>
        <v/>
      </c>
      <c r="V579" s="36"/>
      <c r="W579" s="38"/>
    </row>
    <row r="580">
      <c r="A580" s="29">
        <v>577</v>
      </c>
      <c r="B580" s="39">
        <f>IF(D580=D579,B579,IF(D580="夜班",B579+1,B579))</f>
        <v>43368</v>
      </c>
      <c r="C580" s="40">
        <f>C579</f>
        <v>0.041666666666666699</v>
      </c>
      <c r="D580" s="32" t="str">
        <f>IF(HOUR(G580)&lt;8,"夜班",IF(HOUR(G580)&lt;16,"白班",IF(HOUR(G580)&lt;24,"中班",0)))</f>
        <v>夜班</v>
      </c>
      <c r="E580" s="30" t="str">
        <f>IF(F580=1,"甲",IF(F580=2,"乙",IF(F580=3,"丙",IF(F580=4,"丁",""))))</f>
        <v>乙</v>
      </c>
      <c r="F580" s="30">
        <f>SUMPRODUCT((考核汇总!$A$4:$A$1185=质量日常跟踪表!B580)*(考核汇总!$B$4:$B$1185=质量日常跟踪表!D580),考核汇总!$C$4:$C$1185)</f>
        <v>2</v>
      </c>
      <c r="G580" s="33">
        <f>G579+C579</f>
        <v>43367.999999998603</v>
      </c>
      <c r="H580" s="34" t="str">
        <f>IF($M580=H$2,MAX(H$4:H579)+1,"")</f>
        <v/>
      </c>
      <c r="I580" s="34" t="str">
        <f>IF($M580=I$2,MAX(I$4:I579)+1,"")</f>
        <v/>
      </c>
      <c r="J580" s="34" t="str">
        <f>IF($M580=J$2,MAX(J$4:J579)+1,"")</f>
        <v/>
      </c>
      <c r="K580" s="34" t="str">
        <f>IF($M580=K$2,MAX(K$4:K579)+1,"")</f>
        <v/>
      </c>
      <c r="L580" s="35"/>
      <c r="M580" s="35"/>
      <c r="N580" s="42"/>
      <c r="O580" s="42"/>
      <c r="P580" s="42"/>
      <c r="Q580" s="42"/>
      <c r="R580" s="42"/>
      <c r="S580" s="42"/>
      <c r="T580" s="42"/>
      <c r="U580" s="37" t="str">
        <f>IF(N580="","",(N580*5+O580*4+P580*2.5+Q580*1.5+R580*0.75+S580*0.325+T580*0.25)/100)</f>
        <v/>
      </c>
      <c r="V580" s="36"/>
      <c r="W580" s="38"/>
    </row>
    <row r="581">
      <c r="A581" s="29">
        <v>578</v>
      </c>
      <c r="B581" s="39">
        <f>IF(D581=D580,B580,IF(D581="夜班",B580+1,B580))</f>
        <v>43368</v>
      </c>
      <c r="C581" s="40">
        <f>C580</f>
        <v>0.041666666666666699</v>
      </c>
      <c r="D581" s="32" t="str">
        <f>IF(HOUR(G581)&lt;8,"夜班",IF(HOUR(G581)&lt;16,"白班",IF(HOUR(G581)&lt;24,"中班",0)))</f>
        <v>夜班</v>
      </c>
      <c r="E581" s="30" t="str">
        <f>IF(F581=1,"甲",IF(F581=2,"乙",IF(F581=3,"丙",IF(F581=4,"丁",""))))</f>
        <v>乙</v>
      </c>
      <c r="F581" s="30">
        <f>SUMPRODUCT((考核汇总!$A$4:$A$1185=质量日常跟踪表!B581)*(考核汇总!$B$4:$B$1185=质量日常跟踪表!D581),考核汇总!$C$4:$C$1185)</f>
        <v>2</v>
      </c>
      <c r="G581" s="33">
        <f>G580+C580</f>
        <v>43368.041666665304</v>
      </c>
      <c r="H581" s="34" t="str">
        <f>IF($M581=H$2,MAX(H$4:H580)+1,"")</f>
        <v/>
      </c>
      <c r="I581" s="34" t="str">
        <f>IF($M581=I$2,MAX(I$4:I580)+1,"")</f>
        <v/>
      </c>
      <c r="J581" s="34" t="str">
        <f>IF($M581=J$2,MAX(J$4:J580)+1,"")</f>
        <v/>
      </c>
      <c r="K581" s="34" t="str">
        <f>IF($M581=K$2,MAX(K$4:K580)+1,"")</f>
        <v/>
      </c>
      <c r="L581" s="35"/>
      <c r="M581" s="35"/>
      <c r="N581" s="42"/>
      <c r="O581" s="42"/>
      <c r="P581" s="42"/>
      <c r="Q581" s="42"/>
      <c r="R581" s="42"/>
      <c r="S581" s="42"/>
      <c r="T581" s="42"/>
      <c r="U581" s="37" t="str">
        <f>IF(N581="","",(N581*5+O581*4+P581*2.5+Q581*1.5+R581*0.75+S581*0.325+T581*0.25)/100)</f>
        <v/>
      </c>
      <c r="V581" s="36"/>
      <c r="W581" s="38"/>
    </row>
    <row r="582">
      <c r="A582" s="29">
        <v>579</v>
      </c>
      <c r="B582" s="39">
        <f>IF(D582=D581,B581,IF(D582="夜班",B581+1,B581))</f>
        <v>43368</v>
      </c>
      <c r="C582" s="40">
        <f>C581</f>
        <v>0.041666666666666699</v>
      </c>
      <c r="D582" s="32" t="str">
        <f>IF(HOUR(G582)&lt;8,"夜班",IF(HOUR(G582)&lt;16,"白班",IF(HOUR(G582)&lt;24,"中班",0)))</f>
        <v>夜班</v>
      </c>
      <c r="E582" s="30" t="str">
        <f>IF(F582=1,"甲",IF(F582=2,"乙",IF(F582=3,"丙",IF(F582=4,"丁",""))))</f>
        <v>乙</v>
      </c>
      <c r="F582" s="30">
        <f>SUMPRODUCT((考核汇总!$A$4:$A$1185=质量日常跟踪表!B582)*(考核汇总!$B$4:$B$1185=质量日常跟踪表!D582),考核汇总!$C$4:$C$1185)</f>
        <v>2</v>
      </c>
      <c r="G582" s="33">
        <f>G581+C581</f>
        <v>43368.083333331902</v>
      </c>
      <c r="H582" s="34" t="str">
        <f>IF($M582=H$2,MAX(H$4:H581)+1,"")</f>
        <v/>
      </c>
      <c r="I582" s="34" t="str">
        <f>IF($M582=I$2,MAX(I$4:I581)+1,"")</f>
        <v/>
      </c>
      <c r="J582" s="34" t="str">
        <f>IF($M582=J$2,MAX(J$4:J581)+1,"")</f>
        <v/>
      </c>
      <c r="K582" s="34" t="str">
        <f>IF($M582=K$2,MAX(K$4:K581)+1,"")</f>
        <v/>
      </c>
      <c r="L582" s="35"/>
      <c r="M582" s="35"/>
      <c r="N582" s="42"/>
      <c r="O582" s="42"/>
      <c r="P582" s="42"/>
      <c r="Q582" s="42"/>
      <c r="R582" s="42"/>
      <c r="S582" s="42"/>
      <c r="T582" s="42"/>
      <c r="U582" s="37" t="str">
        <f>IF(N582="","",(N582*5+O582*4+P582*2.5+Q582*1.5+R582*0.75+S582*0.325+T582*0.25)/100)</f>
        <v/>
      </c>
      <c r="V582" s="36"/>
      <c r="W582" s="38"/>
    </row>
    <row r="583">
      <c r="A583" s="29">
        <v>580</v>
      </c>
      <c r="B583" s="39">
        <f>IF(D583=D582,B582,IF(D583="夜班",B582+1,B582))</f>
        <v>43368</v>
      </c>
      <c r="C583" s="40">
        <f>C582</f>
        <v>0.041666666666666699</v>
      </c>
      <c r="D583" s="32" t="str">
        <f>IF(HOUR(G583)&lt;8,"夜班",IF(HOUR(G583)&lt;16,"白班",IF(HOUR(G583)&lt;24,"中班",0)))</f>
        <v>夜班</v>
      </c>
      <c r="E583" s="30" t="str">
        <f>IF(F583=1,"甲",IF(F583=2,"乙",IF(F583=3,"丙",IF(F583=4,"丁",""))))</f>
        <v>乙</v>
      </c>
      <c r="F583" s="30">
        <f>SUMPRODUCT((考核汇总!$A$4:$A$1185=质量日常跟踪表!B583)*(考核汇总!$B$4:$B$1185=质量日常跟踪表!D583),考核汇总!$C$4:$C$1185)</f>
        <v>2</v>
      </c>
      <c r="G583" s="33">
        <f>G582+C582</f>
        <v>43368.124999998603</v>
      </c>
      <c r="H583" s="34" t="str">
        <f>IF($M583=H$2,MAX(H$4:H582)+1,"")</f>
        <v/>
      </c>
      <c r="I583" s="34" t="str">
        <f>IF($M583=I$2,MAX(I$4:I582)+1,"")</f>
        <v/>
      </c>
      <c r="J583" s="34" t="str">
        <f>IF($M583=J$2,MAX(J$4:J582)+1,"")</f>
        <v/>
      </c>
      <c r="K583" s="34" t="str">
        <f>IF($M583=K$2,MAX(K$4:K582)+1,"")</f>
        <v/>
      </c>
      <c r="L583" s="35"/>
      <c r="M583" s="35"/>
      <c r="N583" s="42"/>
      <c r="O583" s="42"/>
      <c r="P583" s="42"/>
      <c r="Q583" s="42"/>
      <c r="R583" s="42"/>
      <c r="S583" s="42"/>
      <c r="T583" s="42"/>
      <c r="U583" s="37" t="str">
        <f>IF(N583="","",(N583*5+O583*4+P583*2.5+Q583*1.5+R583*0.75+S583*0.325+T583*0.25)/100)</f>
        <v/>
      </c>
      <c r="V583" s="36"/>
      <c r="W583" s="38"/>
    </row>
    <row r="584">
      <c r="A584" s="29">
        <v>581</v>
      </c>
      <c r="B584" s="39">
        <f>IF(D584=D583,B583,IF(D584="夜班",B583+1,B583))</f>
        <v>43368</v>
      </c>
      <c r="C584" s="40">
        <f>C583</f>
        <v>0.041666666666666699</v>
      </c>
      <c r="D584" s="32" t="str">
        <f>IF(HOUR(G584)&lt;8,"夜班",IF(HOUR(G584)&lt;16,"白班",IF(HOUR(G584)&lt;24,"中班",0)))</f>
        <v>夜班</v>
      </c>
      <c r="E584" s="30" t="str">
        <f>IF(F584=1,"甲",IF(F584=2,"乙",IF(F584=3,"丙",IF(F584=4,"丁",""))))</f>
        <v>乙</v>
      </c>
      <c r="F584" s="30">
        <f>SUMPRODUCT((考核汇总!$A$4:$A$1185=质量日常跟踪表!B584)*(考核汇总!$B$4:$B$1185=质量日常跟踪表!D584),考核汇总!$C$4:$C$1185)</f>
        <v>2</v>
      </c>
      <c r="G584" s="33">
        <f>G583+C583</f>
        <v>43368.166666665304</v>
      </c>
      <c r="H584" s="34" t="str">
        <f>IF($M584=H$2,MAX(H$4:H583)+1,"")</f>
        <v/>
      </c>
      <c r="I584" s="34" t="str">
        <f>IF($M584=I$2,MAX(I$4:I583)+1,"")</f>
        <v/>
      </c>
      <c r="J584" s="34" t="str">
        <f>IF($M584=J$2,MAX(J$4:J583)+1,"")</f>
        <v/>
      </c>
      <c r="K584" s="34" t="str">
        <f>IF($M584=K$2,MAX(K$4:K583)+1,"")</f>
        <v/>
      </c>
      <c r="L584" s="35"/>
      <c r="M584" s="35"/>
      <c r="N584" s="42"/>
      <c r="O584" s="42"/>
      <c r="P584" s="42"/>
      <c r="Q584" s="42"/>
      <c r="R584" s="42"/>
      <c r="S584" s="42"/>
      <c r="T584" s="42"/>
      <c r="U584" s="37" t="str">
        <f>IF(N584="","",(N584*5+O584*4+P584*2.5+Q584*1.5+R584*0.75+S584*0.325+T584*0.25)/100)</f>
        <v/>
      </c>
      <c r="V584" s="36"/>
      <c r="W584" s="38"/>
    </row>
    <row r="585">
      <c r="A585" s="29">
        <v>582</v>
      </c>
      <c r="B585" s="39">
        <f>IF(D585=D584,B584,IF(D585="夜班",B584+1,B584))</f>
        <v>43368</v>
      </c>
      <c r="C585" s="40">
        <f>C584</f>
        <v>0.041666666666666699</v>
      </c>
      <c r="D585" s="32" t="str">
        <f>IF(HOUR(G585)&lt;8,"夜班",IF(HOUR(G585)&lt;16,"白班",IF(HOUR(G585)&lt;24,"中班",0)))</f>
        <v>夜班</v>
      </c>
      <c r="E585" s="30" t="str">
        <f>IF(F585=1,"甲",IF(F585=2,"乙",IF(F585=3,"丙",IF(F585=4,"丁",""))))</f>
        <v>乙</v>
      </c>
      <c r="F585" s="30">
        <f>SUMPRODUCT((考核汇总!$A$4:$A$1185=质量日常跟踪表!B585)*(考核汇总!$B$4:$B$1185=质量日常跟踪表!D585),考核汇总!$C$4:$C$1185)</f>
        <v>2</v>
      </c>
      <c r="G585" s="33">
        <f>G584+C584</f>
        <v>43368.208333331902</v>
      </c>
      <c r="H585" s="34" t="str">
        <f>IF($M585=H$2,MAX(H$4:H584)+1,"")</f>
        <v/>
      </c>
      <c r="I585" s="34" t="str">
        <f>IF($M585=I$2,MAX(I$4:I584)+1,"")</f>
        <v/>
      </c>
      <c r="J585" s="34" t="str">
        <f>IF($M585=J$2,MAX(J$4:J584)+1,"")</f>
        <v/>
      </c>
      <c r="K585" s="34" t="str">
        <f>IF($M585=K$2,MAX(K$4:K584)+1,"")</f>
        <v/>
      </c>
      <c r="L585" s="35"/>
      <c r="M585" s="35"/>
      <c r="N585" s="42"/>
      <c r="O585" s="42"/>
      <c r="P585" s="42"/>
      <c r="Q585" s="42"/>
      <c r="R585" s="42"/>
      <c r="S585" s="42"/>
      <c r="T585" s="42"/>
      <c r="U585" s="37" t="str">
        <f>IF(N585="","",(N585*5+O585*4+P585*2.5+Q585*1.5+R585*0.75+S585*0.325+T585*0.25)/100)</f>
        <v/>
      </c>
      <c r="V585" s="36"/>
      <c r="W585" s="38"/>
    </row>
    <row r="586">
      <c r="A586" s="29">
        <v>583</v>
      </c>
      <c r="B586" s="39">
        <f>IF(D586=D585,B585,IF(D586="夜班",B585+1,B585))</f>
        <v>43368</v>
      </c>
      <c r="C586" s="40">
        <f>C585</f>
        <v>0.041666666666666699</v>
      </c>
      <c r="D586" s="32" t="str">
        <f>IF(HOUR(G586)&lt;8,"夜班",IF(HOUR(G586)&lt;16,"白班",IF(HOUR(G586)&lt;24,"中班",0)))</f>
        <v>夜班</v>
      </c>
      <c r="E586" s="30" t="str">
        <f>IF(F586=1,"甲",IF(F586=2,"乙",IF(F586=3,"丙",IF(F586=4,"丁",""))))</f>
        <v>乙</v>
      </c>
      <c r="F586" s="30">
        <f>SUMPRODUCT((考核汇总!$A$4:$A$1185=质量日常跟踪表!B586)*(考核汇总!$B$4:$B$1185=质量日常跟踪表!D586),考核汇总!$C$4:$C$1185)</f>
        <v>2</v>
      </c>
      <c r="G586" s="33">
        <f>G585+C585</f>
        <v>43368.249999998603</v>
      </c>
      <c r="H586" s="34" t="str">
        <f>IF($M586=H$2,MAX(H$4:H585)+1,"")</f>
        <v/>
      </c>
      <c r="I586" s="34" t="str">
        <f>IF($M586=I$2,MAX(I$4:I585)+1,"")</f>
        <v/>
      </c>
      <c r="J586" s="34" t="str">
        <f>IF($M586=J$2,MAX(J$4:J585)+1,"")</f>
        <v/>
      </c>
      <c r="K586" s="34" t="str">
        <f>IF($M586=K$2,MAX(K$4:K585)+1,"")</f>
        <v/>
      </c>
      <c r="L586" s="35"/>
      <c r="M586" s="35"/>
      <c r="N586" s="42"/>
      <c r="O586" s="42"/>
      <c r="P586" s="42"/>
      <c r="Q586" s="42"/>
      <c r="R586" s="42"/>
      <c r="S586" s="42"/>
      <c r="T586" s="42"/>
      <c r="U586" s="37" t="str">
        <f>IF(N586="","",(N586*5+O586*4+P586*2.5+Q586*1.5+R586*0.75+S586*0.325+T586*0.25)/100)</f>
        <v/>
      </c>
      <c r="V586" s="36"/>
      <c r="W586" s="38"/>
    </row>
    <row r="587">
      <c r="A587" s="29">
        <v>584</v>
      </c>
      <c r="B587" s="39">
        <f>IF(D587=D586,B586,IF(D587="夜班",B586+1,B586))</f>
        <v>43368</v>
      </c>
      <c r="C587" s="40">
        <f>C586</f>
        <v>0.041666666666666699</v>
      </c>
      <c r="D587" s="32" t="str">
        <f>IF(HOUR(G587)&lt;8,"夜班",IF(HOUR(G587)&lt;16,"白班",IF(HOUR(G587)&lt;24,"中班",0)))</f>
        <v>夜班</v>
      </c>
      <c r="E587" s="30" t="str">
        <f>IF(F587=1,"甲",IF(F587=2,"乙",IF(F587=3,"丙",IF(F587=4,"丁",""))))</f>
        <v>乙</v>
      </c>
      <c r="F587" s="30">
        <f>SUMPRODUCT((考核汇总!$A$4:$A$1185=质量日常跟踪表!B587)*(考核汇总!$B$4:$B$1185=质量日常跟踪表!D587),考核汇总!$C$4:$C$1185)</f>
        <v>2</v>
      </c>
      <c r="G587" s="33">
        <f>G586+C586</f>
        <v>43368.291666665304</v>
      </c>
      <c r="H587" s="34" t="str">
        <f>IF($M587=H$2,MAX(H$4:H586)+1,"")</f>
        <v/>
      </c>
      <c r="I587" s="34" t="str">
        <f>IF($M587=I$2,MAX(I$4:I586)+1,"")</f>
        <v/>
      </c>
      <c r="J587" s="34" t="str">
        <f>IF($M587=J$2,MAX(J$4:J586)+1,"")</f>
        <v/>
      </c>
      <c r="K587" s="34" t="str">
        <f>IF($M587=K$2,MAX(K$4:K586)+1,"")</f>
        <v/>
      </c>
      <c r="L587" s="35"/>
      <c r="M587" s="35"/>
      <c r="N587" s="42"/>
      <c r="O587" s="42"/>
      <c r="P587" s="42"/>
      <c r="Q587" s="42"/>
      <c r="R587" s="42"/>
      <c r="S587" s="42"/>
      <c r="T587" s="42"/>
      <c r="U587" s="37" t="str">
        <f>IF(N587="","",(N587*5+O587*4+P587*2.5+Q587*1.5+R587*0.75+S587*0.325+T587*0.25)/100)</f>
        <v/>
      </c>
      <c r="V587" s="36"/>
      <c r="W587" s="38"/>
    </row>
    <row r="588">
      <c r="A588" s="29">
        <v>585</v>
      </c>
      <c r="B588" s="39">
        <f>IF(D588=D587,B587,IF(D588="夜班",B587+1,B587))</f>
        <v>43368</v>
      </c>
      <c r="C588" s="40">
        <f>C587</f>
        <v>0.041666666666666699</v>
      </c>
      <c r="D588" s="32" t="str">
        <f>IF(HOUR(G588)&lt;8,"夜班",IF(HOUR(G588)&lt;16,"白班",IF(HOUR(G588)&lt;24,"中班",0)))</f>
        <v>白班</v>
      </c>
      <c r="E588" s="30" t="str">
        <f>IF(F588=1,"甲",IF(F588=2,"乙",IF(F588=3,"丙",IF(F588=4,"丁",""))))</f>
        <v>丙</v>
      </c>
      <c r="F588" s="30">
        <f>SUMPRODUCT((考核汇总!$A$4:$A$1185=质量日常跟踪表!B588)*(考核汇总!$B$4:$B$1185=质量日常跟踪表!D588),考核汇总!$C$4:$C$1185)</f>
        <v>3</v>
      </c>
      <c r="G588" s="33">
        <f>G587+C587</f>
        <v>43368.333333331902</v>
      </c>
      <c r="H588" s="34" t="str">
        <f>IF($M588=H$2,MAX(H$4:H587)+1,"")</f>
        <v/>
      </c>
      <c r="I588" s="34" t="str">
        <f>IF($M588=I$2,MAX(I$4:I587)+1,"")</f>
        <v/>
      </c>
      <c r="J588" s="34" t="str">
        <f>IF($M588=J$2,MAX(J$4:J587)+1,"")</f>
        <v/>
      </c>
      <c r="K588" s="34" t="str">
        <f>IF($M588=K$2,MAX(K$4:K587)+1,"")</f>
        <v/>
      </c>
      <c r="L588" s="35"/>
      <c r="M588" s="35"/>
      <c r="N588" s="42"/>
      <c r="O588" s="42"/>
      <c r="P588" s="42"/>
      <c r="Q588" s="42"/>
      <c r="R588" s="42"/>
      <c r="S588" s="42"/>
      <c r="T588" s="42"/>
      <c r="U588" s="37" t="str">
        <f>IF(N588="","",(N588*5+O588*4+P588*2.5+Q588*1.5+R588*0.75+S588*0.325+T588*0.25)/100)</f>
        <v/>
      </c>
      <c r="V588" s="36"/>
      <c r="W588" s="38"/>
    </row>
    <row r="589">
      <c r="A589" s="29">
        <v>586</v>
      </c>
      <c r="B589" s="39">
        <f>IF(D589=D588,B588,IF(D589="夜班",B588+1,B588))</f>
        <v>43368</v>
      </c>
      <c r="C589" s="40">
        <f>C588</f>
        <v>0.041666666666666699</v>
      </c>
      <c r="D589" s="32" t="str">
        <f>IF(HOUR(G589)&lt;8,"夜班",IF(HOUR(G589)&lt;16,"白班",IF(HOUR(G589)&lt;24,"中班",0)))</f>
        <v>白班</v>
      </c>
      <c r="E589" s="30" t="str">
        <f>IF(F589=1,"甲",IF(F589=2,"乙",IF(F589=3,"丙",IF(F589=4,"丁",""))))</f>
        <v>丙</v>
      </c>
      <c r="F589" s="30">
        <f>SUMPRODUCT((考核汇总!$A$4:$A$1185=质量日常跟踪表!B589)*(考核汇总!$B$4:$B$1185=质量日常跟踪表!D589),考核汇总!$C$4:$C$1185)</f>
        <v>3</v>
      </c>
      <c r="G589" s="33">
        <f>G588+C588</f>
        <v>43368.374999998603</v>
      </c>
      <c r="H589" s="34" t="str">
        <f>IF($M589=H$2,MAX(H$4:H588)+1,"")</f>
        <v/>
      </c>
      <c r="I589" s="34" t="str">
        <f>IF($M589=I$2,MAX(I$4:I588)+1,"")</f>
        <v/>
      </c>
      <c r="J589" s="34" t="str">
        <f>IF($M589=J$2,MAX(J$4:J588)+1,"")</f>
        <v/>
      </c>
      <c r="K589" s="34" t="str">
        <f>IF($M589=K$2,MAX(K$4:K588)+1,"")</f>
        <v/>
      </c>
      <c r="L589" s="35"/>
      <c r="M589" s="35"/>
      <c r="N589" s="42"/>
      <c r="O589" s="42"/>
      <c r="P589" s="42"/>
      <c r="Q589" s="42"/>
      <c r="R589" s="42"/>
      <c r="S589" s="42"/>
      <c r="T589" s="42"/>
      <c r="U589" s="37" t="str">
        <f>IF(N589="","",(N589*5+O589*4+P589*2.5+Q589*1.5+R589*0.75+S589*0.325+T589*0.25)/100)</f>
        <v/>
      </c>
      <c r="V589" s="36"/>
      <c r="W589" s="38"/>
    </row>
    <row r="590">
      <c r="A590" s="29">
        <v>587</v>
      </c>
      <c r="B590" s="39">
        <f>IF(D590=D589,B589,IF(D590="夜班",B589+1,B589))</f>
        <v>43368</v>
      </c>
      <c r="C590" s="40">
        <f>C589</f>
        <v>0.041666666666666699</v>
      </c>
      <c r="D590" s="32" t="str">
        <f>IF(HOUR(G590)&lt;8,"夜班",IF(HOUR(G590)&lt;16,"白班",IF(HOUR(G590)&lt;24,"中班",0)))</f>
        <v>白班</v>
      </c>
      <c r="E590" s="30" t="str">
        <f>IF(F590=1,"甲",IF(F590=2,"乙",IF(F590=3,"丙",IF(F590=4,"丁",""))))</f>
        <v>丙</v>
      </c>
      <c r="F590" s="30">
        <f>SUMPRODUCT((考核汇总!$A$4:$A$1185=质量日常跟踪表!B590)*(考核汇总!$B$4:$B$1185=质量日常跟踪表!D590),考核汇总!$C$4:$C$1185)</f>
        <v>3</v>
      </c>
      <c r="G590" s="33">
        <f>G589+C589</f>
        <v>43368.416666665202</v>
      </c>
      <c r="H590" s="34" t="str">
        <f>IF($M590=H$2,MAX(H$4:H589)+1,"")</f>
        <v/>
      </c>
      <c r="I590" s="34" t="str">
        <f>IF($M590=I$2,MAX(I$4:I589)+1,"")</f>
        <v/>
      </c>
      <c r="J590" s="34" t="str">
        <f>IF($M590=J$2,MAX(J$4:J589)+1,"")</f>
        <v/>
      </c>
      <c r="K590" s="34" t="str">
        <f>IF($M590=K$2,MAX(K$4:K589)+1,"")</f>
        <v/>
      </c>
      <c r="L590" s="35"/>
      <c r="M590" s="35"/>
      <c r="N590" s="42"/>
      <c r="O590" s="42"/>
      <c r="P590" s="42"/>
      <c r="Q590" s="42"/>
      <c r="R590" s="42"/>
      <c r="S590" s="42"/>
      <c r="T590" s="42"/>
      <c r="U590" s="37" t="str">
        <f>IF(N590="","",(N590*5+O590*4+P590*2.5+Q590*1.5+R590*0.75+S590*0.325+T590*0.25)/100)</f>
        <v/>
      </c>
      <c r="V590" s="36"/>
      <c r="W590" s="38"/>
    </row>
    <row r="591">
      <c r="A591" s="29">
        <v>588</v>
      </c>
      <c r="B591" s="39">
        <f>IF(D591=D590,B590,IF(D591="夜班",B590+1,B590))</f>
        <v>43368</v>
      </c>
      <c r="C591" s="40">
        <f>C590</f>
        <v>0.041666666666666699</v>
      </c>
      <c r="D591" s="32" t="str">
        <f>IF(HOUR(G591)&lt;8,"夜班",IF(HOUR(G591)&lt;16,"白班",IF(HOUR(G591)&lt;24,"中班",0)))</f>
        <v>白班</v>
      </c>
      <c r="E591" s="30" t="str">
        <f>IF(F591=1,"甲",IF(F591=2,"乙",IF(F591=3,"丙",IF(F591=4,"丁",""))))</f>
        <v>丙</v>
      </c>
      <c r="F591" s="30">
        <f>SUMPRODUCT((考核汇总!$A$4:$A$1185=质量日常跟踪表!B591)*(考核汇总!$B$4:$B$1185=质量日常跟踪表!D591),考核汇总!$C$4:$C$1185)</f>
        <v>3</v>
      </c>
      <c r="G591" s="33">
        <f>G590+C590</f>
        <v>43368.458333331902</v>
      </c>
      <c r="H591" s="34" t="str">
        <f>IF($M591=H$2,MAX(H$4:H590)+1,"")</f>
        <v/>
      </c>
      <c r="I591" s="34" t="str">
        <f>IF($M591=I$2,MAX(I$4:I590)+1,"")</f>
        <v/>
      </c>
      <c r="J591" s="34" t="str">
        <f>IF($M591=J$2,MAX(J$4:J590)+1,"")</f>
        <v/>
      </c>
      <c r="K591" s="34" t="str">
        <f>IF($M591=K$2,MAX(K$4:K590)+1,"")</f>
        <v/>
      </c>
      <c r="L591" s="35"/>
      <c r="M591" s="35"/>
      <c r="N591" s="42"/>
      <c r="O591" s="42"/>
      <c r="P591" s="42"/>
      <c r="Q591" s="42"/>
      <c r="R591" s="42"/>
      <c r="S591" s="42"/>
      <c r="T591" s="42"/>
      <c r="U591" s="37" t="str">
        <f>IF(N591="","",(N591*5+O591*4+P591*2.5+Q591*1.5+R591*0.75+S591*0.325+T591*0.25)/100)</f>
        <v/>
      </c>
      <c r="V591" s="36"/>
      <c r="W591" s="38"/>
    </row>
    <row r="592">
      <c r="A592" s="29">
        <v>589</v>
      </c>
      <c r="B592" s="39">
        <f>IF(D592=D591,B591,IF(D592="夜班",B591+1,B591))</f>
        <v>43368</v>
      </c>
      <c r="C592" s="40">
        <f>C591</f>
        <v>0.041666666666666699</v>
      </c>
      <c r="D592" s="32" t="str">
        <f>IF(HOUR(G592)&lt;8,"夜班",IF(HOUR(G592)&lt;16,"白班",IF(HOUR(G592)&lt;24,"中班",0)))</f>
        <v>白班</v>
      </c>
      <c r="E592" s="30" t="str">
        <f>IF(F592=1,"甲",IF(F592=2,"乙",IF(F592=3,"丙",IF(F592=4,"丁",""))))</f>
        <v>丙</v>
      </c>
      <c r="F592" s="30">
        <f>SUMPRODUCT((考核汇总!$A$4:$A$1185=质量日常跟踪表!B592)*(考核汇总!$B$4:$B$1185=质量日常跟踪表!D592),考核汇总!$C$4:$C$1185)</f>
        <v>3</v>
      </c>
      <c r="G592" s="33">
        <f>G591+C591</f>
        <v>43368.499999998603</v>
      </c>
      <c r="H592" s="34" t="str">
        <f>IF($M592=H$2,MAX(H$4:H591)+1,"")</f>
        <v/>
      </c>
      <c r="I592" s="34" t="str">
        <f>IF($M592=I$2,MAX(I$4:I591)+1,"")</f>
        <v/>
      </c>
      <c r="J592" s="34" t="str">
        <f>IF($M592=J$2,MAX(J$4:J591)+1,"")</f>
        <v/>
      </c>
      <c r="K592" s="34" t="str">
        <f>IF($M592=K$2,MAX(K$4:K591)+1,"")</f>
        <v/>
      </c>
      <c r="L592" s="35"/>
      <c r="M592" s="35"/>
      <c r="N592" s="42"/>
      <c r="O592" s="42"/>
      <c r="P592" s="42"/>
      <c r="Q592" s="42"/>
      <c r="R592" s="42"/>
      <c r="S592" s="42"/>
      <c r="T592" s="42"/>
      <c r="U592" s="37" t="str">
        <f>IF(N592="","",(N592*5+O592*4+P592*2.5+Q592*1.5+R592*0.75+S592*0.325+T592*0.25)/100)</f>
        <v/>
      </c>
      <c r="V592" s="36"/>
      <c r="W592" s="38"/>
    </row>
    <row r="593">
      <c r="A593" s="29">
        <v>590</v>
      </c>
      <c r="B593" s="39">
        <f>IF(D593=D592,B592,IF(D593="夜班",B592+1,B592))</f>
        <v>43368</v>
      </c>
      <c r="C593" s="40">
        <f>C592</f>
        <v>0.041666666666666699</v>
      </c>
      <c r="D593" s="32" t="str">
        <f>IF(HOUR(G593)&lt;8,"夜班",IF(HOUR(G593)&lt;16,"白班",IF(HOUR(G593)&lt;24,"中班",0)))</f>
        <v>白班</v>
      </c>
      <c r="E593" s="30" t="str">
        <f>IF(F593=1,"甲",IF(F593=2,"乙",IF(F593=3,"丙",IF(F593=4,"丁",""))))</f>
        <v>丙</v>
      </c>
      <c r="F593" s="30">
        <f>SUMPRODUCT((考核汇总!$A$4:$A$1185=质量日常跟踪表!B593)*(考核汇总!$B$4:$B$1185=质量日常跟踪表!D593),考核汇总!$C$4:$C$1185)</f>
        <v>3</v>
      </c>
      <c r="G593" s="33">
        <f>G592+C592</f>
        <v>43368.541666665202</v>
      </c>
      <c r="H593" s="34" t="str">
        <f>IF($M593=H$2,MAX(H$4:H592)+1,"")</f>
        <v/>
      </c>
      <c r="I593" s="34" t="str">
        <f>IF($M593=I$2,MAX(I$4:I592)+1,"")</f>
        <v/>
      </c>
      <c r="J593" s="34" t="str">
        <f>IF($M593=J$2,MAX(J$4:J592)+1,"")</f>
        <v/>
      </c>
      <c r="K593" s="34" t="str">
        <f>IF($M593=K$2,MAX(K$4:K592)+1,"")</f>
        <v/>
      </c>
      <c r="L593" s="35"/>
      <c r="M593" s="35"/>
      <c r="N593" s="42"/>
      <c r="O593" s="42"/>
      <c r="P593" s="42"/>
      <c r="Q593" s="42"/>
      <c r="R593" s="42"/>
      <c r="S593" s="42"/>
      <c r="T593" s="42"/>
      <c r="U593" s="37" t="str">
        <f>IF(N593="","",(N593*5+O593*4+P593*2.5+Q593*1.5+R593*0.75+S593*0.325+T593*0.25)/100)</f>
        <v/>
      </c>
      <c r="V593" s="36"/>
      <c r="W593" s="38"/>
    </row>
    <row r="594">
      <c r="A594" s="29">
        <v>591</v>
      </c>
      <c r="B594" s="39">
        <f>IF(D594=D593,B593,IF(D594="夜班",B593+1,B593))</f>
        <v>43368</v>
      </c>
      <c r="C594" s="40">
        <f>C593</f>
        <v>0.041666666666666699</v>
      </c>
      <c r="D594" s="32" t="str">
        <f>IF(HOUR(G594)&lt;8,"夜班",IF(HOUR(G594)&lt;16,"白班",IF(HOUR(G594)&lt;24,"中班",0)))</f>
        <v>白班</v>
      </c>
      <c r="E594" s="30" t="str">
        <f>IF(F594=1,"甲",IF(F594=2,"乙",IF(F594=3,"丙",IF(F594=4,"丁",""))))</f>
        <v>丙</v>
      </c>
      <c r="F594" s="30">
        <f>SUMPRODUCT((考核汇总!$A$4:$A$1185=质量日常跟踪表!B594)*(考核汇总!$B$4:$B$1185=质量日常跟踪表!D594),考核汇总!$C$4:$C$1185)</f>
        <v>3</v>
      </c>
      <c r="G594" s="33">
        <f>G593+C593</f>
        <v>43368.583333331902</v>
      </c>
      <c r="H594" s="34" t="str">
        <f>IF($M594=H$2,MAX(H$4:H593)+1,"")</f>
        <v/>
      </c>
      <c r="I594" s="34" t="str">
        <f>IF($M594=I$2,MAX(I$4:I593)+1,"")</f>
        <v/>
      </c>
      <c r="J594" s="34" t="str">
        <f>IF($M594=J$2,MAX(J$4:J593)+1,"")</f>
        <v/>
      </c>
      <c r="K594" s="34" t="str">
        <f>IF($M594=K$2,MAX(K$4:K593)+1,"")</f>
        <v/>
      </c>
      <c r="L594" s="35"/>
      <c r="M594" s="35"/>
      <c r="N594" s="42"/>
      <c r="O594" s="42"/>
      <c r="P594" s="42"/>
      <c r="Q594" s="42"/>
      <c r="R594" s="42"/>
      <c r="S594" s="42"/>
      <c r="T594" s="42"/>
      <c r="U594" s="37" t="str">
        <f>IF(N594="","",(N594*5+O594*4+P594*2.5+Q594*1.5+R594*0.75+S594*0.325+T594*0.25)/100)</f>
        <v/>
      </c>
      <c r="V594" s="36"/>
      <c r="W594" s="38"/>
    </row>
    <row r="595">
      <c r="A595" s="29">
        <v>592</v>
      </c>
      <c r="B595" s="39">
        <f>IF(D595=D594,B594,IF(D595="夜班",B594+1,B594))</f>
        <v>43368</v>
      </c>
      <c r="C595" s="40">
        <f>C594</f>
        <v>0.041666666666666699</v>
      </c>
      <c r="D595" s="32" t="str">
        <f>IF(HOUR(G595)&lt;8,"夜班",IF(HOUR(G595)&lt;16,"白班",IF(HOUR(G595)&lt;24,"中班",0)))</f>
        <v>白班</v>
      </c>
      <c r="E595" s="30" t="str">
        <f>IF(F595=1,"甲",IF(F595=2,"乙",IF(F595=3,"丙",IF(F595=4,"丁",""))))</f>
        <v>丙</v>
      </c>
      <c r="F595" s="30">
        <f>SUMPRODUCT((考核汇总!$A$4:$A$1185=质量日常跟踪表!B595)*(考核汇总!$B$4:$B$1185=质量日常跟踪表!D595),考核汇总!$C$4:$C$1185)</f>
        <v>3</v>
      </c>
      <c r="G595" s="33">
        <f>G594+C594</f>
        <v>43368.624999998603</v>
      </c>
      <c r="H595" s="34" t="str">
        <f>IF($M595=H$2,MAX(H$4:H594)+1,"")</f>
        <v/>
      </c>
      <c r="I595" s="34" t="str">
        <f>IF($M595=I$2,MAX(I$4:I594)+1,"")</f>
        <v/>
      </c>
      <c r="J595" s="34" t="str">
        <f>IF($M595=J$2,MAX(J$4:J594)+1,"")</f>
        <v/>
      </c>
      <c r="K595" s="34" t="str">
        <f>IF($M595=K$2,MAX(K$4:K594)+1,"")</f>
        <v/>
      </c>
      <c r="L595" s="35"/>
      <c r="M595" s="35"/>
      <c r="N595" s="42"/>
      <c r="O595" s="42"/>
      <c r="P595" s="42"/>
      <c r="Q595" s="42"/>
      <c r="R595" s="42"/>
      <c r="S595" s="42"/>
      <c r="T595" s="42"/>
      <c r="U595" s="37" t="str">
        <f>IF(N595="","",(N595*5+O595*4+P595*2.5+Q595*1.5+R595*0.75+S595*0.325+T595*0.25)/100)</f>
        <v/>
      </c>
      <c r="V595" s="36"/>
      <c r="W595" s="38"/>
    </row>
    <row r="596">
      <c r="A596" s="29">
        <v>593</v>
      </c>
      <c r="B596" s="39">
        <f>IF(D596=D595,B595,IF(D596="夜班",B595+1,B595))</f>
        <v>43368</v>
      </c>
      <c r="C596" s="40">
        <f>C595</f>
        <v>0.041666666666666699</v>
      </c>
      <c r="D596" s="32" t="str">
        <f>IF(HOUR(G596)&lt;8,"夜班",IF(HOUR(G596)&lt;16,"白班",IF(HOUR(G596)&lt;24,"中班",0)))</f>
        <v>中班</v>
      </c>
      <c r="E596" s="30" t="str">
        <f>IF(F596=1,"甲",IF(F596=2,"乙",IF(F596=3,"丙",IF(F596=4,"丁",""))))</f>
        <v>丁</v>
      </c>
      <c r="F596" s="30">
        <f>SUMPRODUCT((考核汇总!$A$4:$A$1185=质量日常跟踪表!B596)*(考核汇总!$B$4:$B$1185=质量日常跟踪表!D596),考核汇总!$C$4:$C$1185)</f>
        <v>4</v>
      </c>
      <c r="G596" s="33">
        <f>G595+C595</f>
        <v>43368.666666665202</v>
      </c>
      <c r="H596" s="34" t="str">
        <f>IF($M596=H$2,MAX(H$4:H595)+1,"")</f>
        <v/>
      </c>
      <c r="I596" s="34" t="str">
        <f>IF($M596=I$2,MAX(I$4:I595)+1,"")</f>
        <v/>
      </c>
      <c r="J596" s="34" t="str">
        <f>IF($M596=J$2,MAX(J$4:J595)+1,"")</f>
        <v/>
      </c>
      <c r="K596" s="34" t="str">
        <f>IF($M596=K$2,MAX(K$4:K595)+1,"")</f>
        <v/>
      </c>
      <c r="L596" s="35"/>
      <c r="M596" s="35"/>
      <c r="N596" s="42"/>
      <c r="O596" s="42"/>
      <c r="P596" s="42"/>
      <c r="Q596" s="42"/>
      <c r="R596" s="42"/>
      <c r="S596" s="42"/>
      <c r="T596" s="42"/>
      <c r="U596" s="37" t="str">
        <f>IF(N596="","",(N596*5+O596*4+P596*2.5+Q596*1.5+R596*0.75+S596*0.325+T596*0.25)/100)</f>
        <v/>
      </c>
      <c r="V596" s="36"/>
      <c r="W596" s="38"/>
    </row>
    <row r="597">
      <c r="A597" s="29">
        <v>594</v>
      </c>
      <c r="B597" s="39">
        <f>IF(D597=D596,B596,IF(D597="夜班",B596+1,B596))</f>
        <v>43368</v>
      </c>
      <c r="C597" s="40">
        <f>C596</f>
        <v>0.041666666666666699</v>
      </c>
      <c r="D597" s="32" t="str">
        <f>IF(HOUR(G597)&lt;8,"夜班",IF(HOUR(G597)&lt;16,"白班",IF(HOUR(G597)&lt;24,"中班",0)))</f>
        <v>中班</v>
      </c>
      <c r="E597" s="30" t="str">
        <f>IF(F597=1,"甲",IF(F597=2,"乙",IF(F597=3,"丙",IF(F597=4,"丁",""))))</f>
        <v>丁</v>
      </c>
      <c r="F597" s="30">
        <f>SUMPRODUCT((考核汇总!$A$4:$A$1185=质量日常跟踪表!B597)*(考核汇总!$B$4:$B$1185=质量日常跟踪表!D597),考核汇总!$C$4:$C$1185)</f>
        <v>4</v>
      </c>
      <c r="G597" s="33">
        <f>G596+C596</f>
        <v>43368.708333331902</v>
      </c>
      <c r="H597" s="34" t="str">
        <f>IF($M597=H$2,MAX(H$4:H596)+1,"")</f>
        <v/>
      </c>
      <c r="I597" s="34" t="str">
        <f>IF($M597=I$2,MAX(I$4:I596)+1,"")</f>
        <v/>
      </c>
      <c r="J597" s="34" t="str">
        <f>IF($M597=J$2,MAX(J$4:J596)+1,"")</f>
        <v/>
      </c>
      <c r="K597" s="34" t="str">
        <f>IF($M597=K$2,MAX(K$4:K596)+1,"")</f>
        <v/>
      </c>
      <c r="L597" s="35"/>
      <c r="M597" s="35"/>
      <c r="N597" s="42"/>
      <c r="O597" s="42"/>
      <c r="P597" s="42"/>
      <c r="Q597" s="42"/>
      <c r="R597" s="42"/>
      <c r="S597" s="42"/>
      <c r="T597" s="42"/>
      <c r="U597" s="37" t="str">
        <f>IF(N597="","",(N597*5+O597*4+P597*2.5+Q597*1.5+R597*0.75+S597*0.325+T597*0.25)/100)</f>
        <v/>
      </c>
      <c r="V597" s="36"/>
      <c r="W597" s="38"/>
    </row>
    <row r="598">
      <c r="A598" s="29">
        <v>595</v>
      </c>
      <c r="B598" s="39">
        <f>IF(D598=D597,B597,IF(D598="夜班",B597+1,B597))</f>
        <v>43368</v>
      </c>
      <c r="C598" s="40">
        <f>C597</f>
        <v>0.041666666666666699</v>
      </c>
      <c r="D598" s="32" t="str">
        <f>IF(HOUR(G598)&lt;8,"夜班",IF(HOUR(G598)&lt;16,"白班",IF(HOUR(G598)&lt;24,"中班",0)))</f>
        <v>中班</v>
      </c>
      <c r="E598" s="30" t="str">
        <f>IF(F598=1,"甲",IF(F598=2,"乙",IF(F598=3,"丙",IF(F598=4,"丁",""))))</f>
        <v>丁</v>
      </c>
      <c r="F598" s="30">
        <f>SUMPRODUCT((考核汇总!$A$4:$A$1185=质量日常跟踪表!B598)*(考核汇总!$B$4:$B$1185=质量日常跟踪表!D598),考核汇总!$C$4:$C$1185)</f>
        <v>4</v>
      </c>
      <c r="G598" s="33">
        <f>G597+C597</f>
        <v>43368.749999998603</v>
      </c>
      <c r="H598" s="34" t="str">
        <f>IF($M598=H$2,MAX(H$4:H597)+1,"")</f>
        <v/>
      </c>
      <c r="I598" s="34" t="str">
        <f>IF($M598=I$2,MAX(I$4:I597)+1,"")</f>
        <v/>
      </c>
      <c r="J598" s="34" t="str">
        <f>IF($M598=J$2,MAX(J$4:J597)+1,"")</f>
        <v/>
      </c>
      <c r="K598" s="34" t="str">
        <f>IF($M598=K$2,MAX(K$4:K597)+1,"")</f>
        <v/>
      </c>
      <c r="L598" s="35"/>
      <c r="M598" s="35"/>
      <c r="N598" s="42"/>
      <c r="O598" s="42"/>
      <c r="P598" s="42"/>
      <c r="Q598" s="42"/>
      <c r="R598" s="42"/>
      <c r="S598" s="42"/>
      <c r="T598" s="42"/>
      <c r="U598" s="37" t="str">
        <f>IF(N598="","",(N598*5+O598*4+P598*2.5+Q598*1.5+R598*0.75+S598*0.325+T598*0.25)/100)</f>
        <v/>
      </c>
      <c r="V598" s="36"/>
      <c r="W598" s="38"/>
    </row>
    <row r="599">
      <c r="A599" s="29">
        <v>596</v>
      </c>
      <c r="B599" s="39">
        <f>IF(D599=D598,B598,IF(D599="夜班",B598+1,B598))</f>
        <v>43368</v>
      </c>
      <c r="C599" s="40">
        <f>C598</f>
        <v>0.041666666666666699</v>
      </c>
      <c r="D599" s="32" t="str">
        <f>IF(HOUR(G599)&lt;8,"夜班",IF(HOUR(G599)&lt;16,"白班",IF(HOUR(G599)&lt;24,"中班",0)))</f>
        <v>中班</v>
      </c>
      <c r="E599" s="30" t="str">
        <f>IF(F599=1,"甲",IF(F599=2,"乙",IF(F599=3,"丙",IF(F599=4,"丁",""))))</f>
        <v>丁</v>
      </c>
      <c r="F599" s="30">
        <f>SUMPRODUCT((考核汇总!$A$4:$A$1185=质量日常跟踪表!B599)*(考核汇总!$B$4:$B$1185=质量日常跟踪表!D599),考核汇总!$C$4:$C$1185)</f>
        <v>4</v>
      </c>
      <c r="G599" s="33">
        <f>G598+C598</f>
        <v>43368.791666665202</v>
      </c>
      <c r="H599" s="34" t="str">
        <f>IF($M599=H$2,MAX(H$4:H598)+1,"")</f>
        <v/>
      </c>
      <c r="I599" s="34" t="str">
        <f>IF($M599=I$2,MAX(I$4:I598)+1,"")</f>
        <v/>
      </c>
      <c r="J599" s="34" t="str">
        <f>IF($M599=J$2,MAX(J$4:J598)+1,"")</f>
        <v/>
      </c>
      <c r="K599" s="34" t="str">
        <f>IF($M599=K$2,MAX(K$4:K598)+1,"")</f>
        <v/>
      </c>
      <c r="L599" s="35"/>
      <c r="M599" s="35"/>
      <c r="N599" s="42"/>
      <c r="O599" s="42"/>
      <c r="P599" s="42"/>
      <c r="Q599" s="42"/>
      <c r="R599" s="42"/>
      <c r="S599" s="42"/>
      <c r="T599" s="42"/>
      <c r="U599" s="37" t="str">
        <f>IF(N599="","",(N599*5+O599*4+P599*2.5+Q599*1.5+R599*0.75+S599*0.325+T599*0.25)/100)</f>
        <v/>
      </c>
      <c r="V599" s="36"/>
      <c r="W599" s="38"/>
    </row>
    <row r="600">
      <c r="A600" s="29">
        <v>597</v>
      </c>
      <c r="B600" s="39">
        <f>IF(D600=D599,B599,IF(D600="夜班",B599+1,B599))</f>
        <v>43368</v>
      </c>
      <c r="C600" s="40">
        <f>C599</f>
        <v>0.041666666666666699</v>
      </c>
      <c r="D600" s="32" t="str">
        <f>IF(HOUR(G600)&lt;8,"夜班",IF(HOUR(G600)&lt;16,"白班",IF(HOUR(G600)&lt;24,"中班",0)))</f>
        <v>中班</v>
      </c>
      <c r="E600" s="30" t="str">
        <f>IF(F600=1,"甲",IF(F600=2,"乙",IF(F600=3,"丙",IF(F600=4,"丁",""))))</f>
        <v>丁</v>
      </c>
      <c r="F600" s="30">
        <f>SUMPRODUCT((考核汇总!$A$4:$A$1185=质量日常跟踪表!B600)*(考核汇总!$B$4:$B$1185=质量日常跟踪表!D600),考核汇总!$C$4:$C$1185)</f>
        <v>4</v>
      </c>
      <c r="G600" s="33">
        <f>G599+C599</f>
        <v>43368.833333331902</v>
      </c>
      <c r="H600" s="34" t="str">
        <f>IF($M600=H$2,MAX(H$4:H599)+1,"")</f>
        <v/>
      </c>
      <c r="I600" s="34" t="str">
        <f>IF($M600=I$2,MAX(I$4:I599)+1,"")</f>
        <v/>
      </c>
      <c r="J600" s="34" t="str">
        <f>IF($M600=J$2,MAX(J$4:J599)+1,"")</f>
        <v/>
      </c>
      <c r="K600" s="34" t="str">
        <f>IF($M600=K$2,MAX(K$4:K599)+1,"")</f>
        <v/>
      </c>
      <c r="L600" s="35"/>
      <c r="M600" s="35"/>
      <c r="N600" s="42"/>
      <c r="O600" s="42"/>
      <c r="P600" s="42"/>
      <c r="Q600" s="42"/>
      <c r="R600" s="42"/>
      <c r="S600" s="42"/>
      <c r="T600" s="42"/>
      <c r="U600" s="37" t="str">
        <f>IF(N600="","",(N600*5+O600*4+P600*2.5+Q600*1.5+R600*0.75+S600*0.325+T600*0.25)/100)</f>
        <v/>
      </c>
      <c r="V600" s="36"/>
      <c r="W600" s="38"/>
    </row>
    <row r="601">
      <c r="A601" s="29">
        <v>598</v>
      </c>
      <c r="B601" s="39">
        <f>IF(D601=D600,B600,IF(D601="夜班",B600+1,B600))</f>
        <v>43368</v>
      </c>
      <c r="C601" s="40">
        <f>C600</f>
        <v>0.041666666666666699</v>
      </c>
      <c r="D601" s="32" t="str">
        <f>IF(HOUR(G601)&lt;8,"夜班",IF(HOUR(G601)&lt;16,"白班",IF(HOUR(G601)&lt;24,"中班",0)))</f>
        <v>中班</v>
      </c>
      <c r="E601" s="30" t="str">
        <f>IF(F601=1,"甲",IF(F601=2,"乙",IF(F601=3,"丙",IF(F601=4,"丁",""))))</f>
        <v>丁</v>
      </c>
      <c r="F601" s="30">
        <f>SUMPRODUCT((考核汇总!$A$4:$A$1185=质量日常跟踪表!B601)*(考核汇总!$B$4:$B$1185=质量日常跟踪表!D601),考核汇总!$C$4:$C$1185)</f>
        <v>4</v>
      </c>
      <c r="G601" s="33">
        <f>G600+C600</f>
        <v>43368.874999998603</v>
      </c>
      <c r="H601" s="34" t="str">
        <f>IF($M601=H$2,MAX(H$4:H600)+1,"")</f>
        <v/>
      </c>
      <c r="I601" s="34" t="str">
        <f>IF($M601=I$2,MAX(I$4:I600)+1,"")</f>
        <v/>
      </c>
      <c r="J601" s="34" t="str">
        <f>IF($M601=J$2,MAX(J$4:J600)+1,"")</f>
        <v/>
      </c>
      <c r="K601" s="34" t="str">
        <f>IF($M601=K$2,MAX(K$4:K600)+1,"")</f>
        <v/>
      </c>
      <c r="L601" s="35"/>
      <c r="M601" s="35"/>
      <c r="N601" s="42"/>
      <c r="O601" s="42"/>
      <c r="P601" s="42"/>
      <c r="Q601" s="42"/>
      <c r="R601" s="42"/>
      <c r="S601" s="42"/>
      <c r="T601" s="42"/>
      <c r="U601" s="37" t="str">
        <f>IF(N601="","",(N601*5+O601*4+P601*2.5+Q601*1.5+R601*0.75+S601*0.325+T601*0.25)/100)</f>
        <v/>
      </c>
      <c r="V601" s="36"/>
      <c r="W601" s="38"/>
    </row>
    <row r="602">
      <c r="A602" s="29">
        <v>599</v>
      </c>
      <c r="B602" s="39">
        <f>IF(D602=D601,B601,IF(D602="夜班",B601+1,B601))</f>
        <v>43368</v>
      </c>
      <c r="C602" s="40">
        <f>C601</f>
        <v>0.041666666666666699</v>
      </c>
      <c r="D602" s="32" t="str">
        <f>IF(HOUR(G602)&lt;8,"夜班",IF(HOUR(G602)&lt;16,"白班",IF(HOUR(G602)&lt;24,"中班",0)))</f>
        <v>中班</v>
      </c>
      <c r="E602" s="30" t="str">
        <f>IF(F602=1,"甲",IF(F602=2,"乙",IF(F602=3,"丙",IF(F602=4,"丁",""))))</f>
        <v>丁</v>
      </c>
      <c r="F602" s="30">
        <f>SUMPRODUCT((考核汇总!$A$4:$A$1185=质量日常跟踪表!B602)*(考核汇总!$B$4:$B$1185=质量日常跟踪表!D602),考核汇总!$C$4:$C$1185)</f>
        <v>4</v>
      </c>
      <c r="G602" s="33">
        <f>G601+C601</f>
        <v>43368.916666665202</v>
      </c>
      <c r="H602" s="34" t="str">
        <f>IF($M602=H$2,MAX(H$4:H601)+1,"")</f>
        <v/>
      </c>
      <c r="I602" s="34" t="str">
        <f>IF($M602=I$2,MAX(I$4:I601)+1,"")</f>
        <v/>
      </c>
      <c r="J602" s="34" t="str">
        <f>IF($M602=J$2,MAX(J$4:J601)+1,"")</f>
        <v/>
      </c>
      <c r="K602" s="34" t="str">
        <f>IF($M602=K$2,MAX(K$4:K601)+1,"")</f>
        <v/>
      </c>
      <c r="L602" s="35"/>
      <c r="M602" s="35"/>
      <c r="N602" s="42"/>
      <c r="O602" s="42"/>
      <c r="P602" s="42"/>
      <c r="Q602" s="42"/>
      <c r="R602" s="42"/>
      <c r="S602" s="42"/>
      <c r="T602" s="42"/>
      <c r="U602" s="37" t="str">
        <f>IF(N602="","",(N602*5+O602*4+P602*2.5+Q602*1.5+R602*0.75+S602*0.325+T602*0.25)/100)</f>
        <v/>
      </c>
      <c r="V602" s="36"/>
      <c r="W602" s="38"/>
    </row>
    <row r="603">
      <c r="A603" s="29">
        <v>600</v>
      </c>
      <c r="B603" s="39">
        <f>IF(D603=D602,B602,IF(D603="夜班",B602+1,B602))</f>
        <v>43368</v>
      </c>
      <c r="C603" s="40">
        <f>C602</f>
        <v>0.041666666666666699</v>
      </c>
      <c r="D603" s="32" t="str">
        <f>IF(HOUR(G603)&lt;8,"夜班",IF(HOUR(G603)&lt;16,"白班",IF(HOUR(G603)&lt;24,"中班",0)))</f>
        <v>中班</v>
      </c>
      <c r="E603" s="30" t="str">
        <f>IF(F603=1,"甲",IF(F603=2,"乙",IF(F603=3,"丙",IF(F603=4,"丁",""))))</f>
        <v>丁</v>
      </c>
      <c r="F603" s="30">
        <f>SUMPRODUCT((考核汇总!$A$4:$A$1185=质量日常跟踪表!B603)*(考核汇总!$B$4:$B$1185=质量日常跟踪表!D603),考核汇总!$C$4:$C$1185)</f>
        <v>4</v>
      </c>
      <c r="G603" s="33">
        <f>G602+C602</f>
        <v>43368.958333331902</v>
      </c>
      <c r="H603" s="34" t="str">
        <f>IF($M603=H$2,MAX(H$4:H602)+1,"")</f>
        <v/>
      </c>
      <c r="I603" s="34" t="str">
        <f>IF($M603=I$2,MAX(I$4:I602)+1,"")</f>
        <v/>
      </c>
      <c r="J603" s="34" t="str">
        <f>IF($M603=J$2,MAX(J$4:J602)+1,"")</f>
        <v/>
      </c>
      <c r="K603" s="34" t="str">
        <f>IF($M603=K$2,MAX(K$4:K602)+1,"")</f>
        <v/>
      </c>
      <c r="L603" s="35"/>
      <c r="M603" s="35"/>
      <c r="N603" s="42"/>
      <c r="O603" s="42"/>
      <c r="P603" s="42"/>
      <c r="Q603" s="42"/>
      <c r="R603" s="42"/>
      <c r="S603" s="42"/>
      <c r="T603" s="42"/>
      <c r="U603" s="37" t="str">
        <f>IF(N603="","",(N603*5+O603*4+P603*2.5+Q603*1.5+R603*0.75+S603*0.325+T603*0.25)/100)</f>
        <v/>
      </c>
      <c r="V603" s="36"/>
      <c r="W603" s="38"/>
    </row>
    <row r="604">
      <c r="A604" s="29">
        <v>601</v>
      </c>
      <c r="B604" s="39">
        <f>IF(D604=D603,B603,IF(D604="夜班",B603+1,B603))</f>
        <v>43369</v>
      </c>
      <c r="C604" s="40">
        <f>C603</f>
        <v>0.041666666666666699</v>
      </c>
      <c r="D604" s="32" t="str">
        <f>IF(HOUR(G604)&lt;8,"夜班",IF(HOUR(G604)&lt;16,"白班",IF(HOUR(G604)&lt;24,"中班",0)))</f>
        <v>夜班</v>
      </c>
      <c r="E604" s="30" t="str">
        <f>IF(F604=1,"甲",IF(F604=2,"乙",IF(F604=3,"丙",IF(F604=4,"丁",""))))</f>
        <v>甲</v>
      </c>
      <c r="F604" s="30">
        <f>SUMPRODUCT((考核汇总!$A$4:$A$1185=质量日常跟踪表!B604)*(考核汇总!$B$4:$B$1185=质量日常跟踪表!D604),考核汇总!$C$4:$C$1185)</f>
        <v>1</v>
      </c>
      <c r="G604" s="33">
        <f>G603+C603</f>
        <v>43368.999999998501</v>
      </c>
      <c r="H604" s="34" t="str">
        <f>IF($M604=H$2,MAX(H$4:H603)+1,"")</f>
        <v/>
      </c>
      <c r="I604" s="34" t="str">
        <f>IF($M604=I$2,MAX(I$4:I603)+1,"")</f>
        <v/>
      </c>
      <c r="J604" s="34" t="str">
        <f>IF($M604=J$2,MAX(J$4:J603)+1,"")</f>
        <v/>
      </c>
      <c r="K604" s="34" t="str">
        <f>IF($M604=K$2,MAX(K$4:K603)+1,"")</f>
        <v/>
      </c>
      <c r="L604" s="35"/>
      <c r="M604" s="35"/>
      <c r="N604" s="42"/>
      <c r="O604" s="42"/>
      <c r="P604" s="42"/>
      <c r="Q604" s="42"/>
      <c r="R604" s="42"/>
      <c r="S604" s="42"/>
      <c r="T604" s="42"/>
      <c r="U604" s="37" t="str">
        <f>IF(N604="","",(N604*5+O604*4+P604*2.5+Q604*1.5+R604*0.75+S604*0.325+T604*0.25)/100)</f>
        <v/>
      </c>
      <c r="V604" s="36"/>
      <c r="W604" s="38"/>
    </row>
    <row r="605">
      <c r="A605" s="29">
        <v>602</v>
      </c>
      <c r="B605" s="39">
        <f>IF(D605=D604,B604,IF(D605="夜班",B604+1,B604))</f>
        <v>43369</v>
      </c>
      <c r="C605" s="40">
        <f>C604</f>
        <v>0.041666666666666699</v>
      </c>
      <c r="D605" s="32" t="str">
        <f>IF(HOUR(G605)&lt;8,"夜班",IF(HOUR(G605)&lt;16,"白班",IF(HOUR(G605)&lt;24,"中班",0)))</f>
        <v>夜班</v>
      </c>
      <c r="E605" s="30" t="str">
        <f>IF(F605=1,"甲",IF(F605=2,"乙",IF(F605=3,"丙",IF(F605=4,"丁",""))))</f>
        <v>甲</v>
      </c>
      <c r="F605" s="30">
        <f>SUMPRODUCT((考核汇总!$A$4:$A$1185=质量日常跟踪表!B605)*(考核汇总!$B$4:$B$1185=质量日常跟踪表!D605),考核汇总!$C$4:$C$1185)</f>
        <v>1</v>
      </c>
      <c r="G605" s="33">
        <f>G604+C604</f>
        <v>43369.041666665202</v>
      </c>
      <c r="H605" s="34" t="str">
        <f>IF($M605=H$2,MAX(H$4:H604)+1,"")</f>
        <v/>
      </c>
      <c r="I605" s="34" t="str">
        <f>IF($M605=I$2,MAX(I$4:I604)+1,"")</f>
        <v/>
      </c>
      <c r="J605" s="34" t="str">
        <f>IF($M605=J$2,MAX(J$4:J604)+1,"")</f>
        <v/>
      </c>
      <c r="K605" s="34" t="str">
        <f>IF($M605=K$2,MAX(K$4:K604)+1,"")</f>
        <v/>
      </c>
      <c r="L605" s="35"/>
      <c r="M605" s="35"/>
      <c r="N605" s="42"/>
      <c r="O605" s="42"/>
      <c r="P605" s="42"/>
      <c r="Q605" s="42"/>
      <c r="R605" s="42"/>
      <c r="S605" s="42"/>
      <c r="T605" s="42"/>
      <c r="U605" s="37" t="str">
        <f>IF(N605="","",(N605*5+O605*4+P605*2.5+Q605*1.5+R605*0.75+S605*0.325+T605*0.25)/100)</f>
        <v/>
      </c>
      <c r="V605" s="36"/>
      <c r="W605" s="38"/>
    </row>
    <row r="606">
      <c r="A606" s="29">
        <v>603</v>
      </c>
      <c r="B606" s="39">
        <f>IF(D606=D605,B605,IF(D606="夜班",B605+1,B605))</f>
        <v>43369</v>
      </c>
      <c r="C606" s="40">
        <f>C605</f>
        <v>0.041666666666666699</v>
      </c>
      <c r="D606" s="32" t="str">
        <f>IF(HOUR(G606)&lt;8,"夜班",IF(HOUR(G606)&lt;16,"白班",IF(HOUR(G606)&lt;24,"中班",0)))</f>
        <v>夜班</v>
      </c>
      <c r="E606" s="30" t="str">
        <f>IF(F606=1,"甲",IF(F606=2,"乙",IF(F606=3,"丙",IF(F606=4,"丁",""))))</f>
        <v>甲</v>
      </c>
      <c r="F606" s="30">
        <f>SUMPRODUCT((考核汇总!$A$4:$A$1185=质量日常跟踪表!B606)*(考核汇总!$B$4:$B$1185=质量日常跟踪表!D606),考核汇总!$C$4:$C$1185)</f>
        <v>1</v>
      </c>
      <c r="G606" s="33">
        <f>G605+C605</f>
        <v>43369.083333331902</v>
      </c>
      <c r="H606" s="34" t="str">
        <f>IF($M606=H$2,MAX(H$4:H605)+1,"")</f>
        <v/>
      </c>
      <c r="I606" s="34" t="str">
        <f>IF($M606=I$2,MAX(I$4:I605)+1,"")</f>
        <v/>
      </c>
      <c r="J606" s="34" t="str">
        <f>IF($M606=J$2,MAX(J$4:J605)+1,"")</f>
        <v/>
      </c>
      <c r="K606" s="34" t="str">
        <f>IF($M606=K$2,MAX(K$4:K605)+1,"")</f>
        <v/>
      </c>
      <c r="L606" s="35"/>
      <c r="M606" s="35"/>
      <c r="N606" s="42"/>
      <c r="O606" s="42"/>
      <c r="P606" s="42"/>
      <c r="Q606" s="42"/>
      <c r="R606" s="42"/>
      <c r="S606" s="42"/>
      <c r="T606" s="42"/>
      <c r="U606" s="37" t="str">
        <f>IF(N606="","",(N606*5+O606*4+P606*2.5+Q606*1.5+R606*0.75+S606*0.325+T606*0.25)/100)</f>
        <v/>
      </c>
      <c r="V606" s="36"/>
      <c r="W606" s="38"/>
    </row>
    <row r="607">
      <c r="A607" s="29">
        <v>604</v>
      </c>
      <c r="B607" s="39">
        <f>IF(D607=D606,B606,IF(D607="夜班",B606+1,B606))</f>
        <v>43369</v>
      </c>
      <c r="C607" s="40">
        <f>C606</f>
        <v>0.041666666666666699</v>
      </c>
      <c r="D607" s="32" t="str">
        <f>IF(HOUR(G607)&lt;8,"夜班",IF(HOUR(G607)&lt;16,"白班",IF(HOUR(G607)&lt;24,"中班",0)))</f>
        <v>夜班</v>
      </c>
      <c r="E607" s="30" t="str">
        <f>IF(F607=1,"甲",IF(F607=2,"乙",IF(F607=3,"丙",IF(F607=4,"丁",""))))</f>
        <v>甲</v>
      </c>
      <c r="F607" s="30">
        <f>SUMPRODUCT((考核汇总!$A$4:$A$1185=质量日常跟踪表!B607)*(考核汇总!$B$4:$B$1185=质量日常跟踪表!D607),考核汇总!$C$4:$C$1185)</f>
        <v>1</v>
      </c>
      <c r="G607" s="33">
        <f>G606+C606</f>
        <v>43369.124999998501</v>
      </c>
      <c r="H607" s="34" t="str">
        <f>IF($M607=H$2,MAX(H$4:H606)+1,"")</f>
        <v/>
      </c>
      <c r="I607" s="34" t="str">
        <f>IF($M607=I$2,MAX(I$4:I606)+1,"")</f>
        <v/>
      </c>
      <c r="J607" s="34" t="str">
        <f>IF($M607=J$2,MAX(J$4:J606)+1,"")</f>
        <v/>
      </c>
      <c r="K607" s="34" t="str">
        <f>IF($M607=K$2,MAX(K$4:K606)+1,"")</f>
        <v/>
      </c>
      <c r="L607" s="35"/>
      <c r="M607" s="35"/>
      <c r="N607" s="42"/>
      <c r="O607" s="42"/>
      <c r="P607" s="42"/>
      <c r="Q607" s="42"/>
      <c r="R607" s="42"/>
      <c r="S607" s="42"/>
      <c r="T607" s="42"/>
      <c r="U607" s="37" t="str">
        <f>IF(N607="","",(N607*5+O607*4+P607*2.5+Q607*1.5+R607*0.75+S607*0.325+T607*0.25)/100)</f>
        <v/>
      </c>
      <c r="V607" s="36"/>
      <c r="W607" s="38"/>
    </row>
    <row r="608">
      <c r="A608" s="29">
        <v>605</v>
      </c>
      <c r="B608" s="39">
        <f>IF(D608=D607,B607,IF(D608="夜班",B607+1,B607))</f>
        <v>43369</v>
      </c>
      <c r="C608" s="40">
        <f>C607</f>
        <v>0.041666666666666699</v>
      </c>
      <c r="D608" s="32" t="str">
        <f>IF(HOUR(G608)&lt;8,"夜班",IF(HOUR(G608)&lt;16,"白班",IF(HOUR(G608)&lt;24,"中班",0)))</f>
        <v>夜班</v>
      </c>
      <c r="E608" s="30" t="str">
        <f>IF(F608=1,"甲",IF(F608=2,"乙",IF(F608=3,"丙",IF(F608=4,"丁",""))))</f>
        <v>甲</v>
      </c>
      <c r="F608" s="30">
        <f>SUMPRODUCT((考核汇总!$A$4:$A$1185=质量日常跟踪表!B608)*(考核汇总!$B$4:$B$1185=质量日常跟踪表!D608),考核汇总!$C$4:$C$1185)</f>
        <v>1</v>
      </c>
      <c r="G608" s="33">
        <f>G607+C607</f>
        <v>43369.166666665202</v>
      </c>
      <c r="H608" s="34" t="str">
        <f>IF($M608=H$2,MAX(H$4:H607)+1,"")</f>
        <v/>
      </c>
      <c r="I608" s="34" t="str">
        <f>IF($M608=I$2,MAX(I$4:I607)+1,"")</f>
        <v/>
      </c>
      <c r="J608" s="34" t="str">
        <f>IF($M608=J$2,MAX(J$4:J607)+1,"")</f>
        <v/>
      </c>
      <c r="K608" s="34" t="str">
        <f>IF($M608=K$2,MAX(K$4:K607)+1,"")</f>
        <v/>
      </c>
      <c r="L608" s="35"/>
      <c r="M608" s="35"/>
      <c r="N608" s="42"/>
      <c r="O608" s="42"/>
      <c r="P608" s="42"/>
      <c r="Q608" s="42"/>
      <c r="R608" s="42"/>
      <c r="S608" s="42"/>
      <c r="T608" s="42"/>
      <c r="U608" s="37" t="str">
        <f>IF(N608="","",(N608*5+O608*4+P608*2.5+Q608*1.5+R608*0.75+S608*0.325+T608*0.25)/100)</f>
        <v/>
      </c>
      <c r="V608" s="36"/>
      <c r="W608" s="38"/>
    </row>
    <row r="609">
      <c r="A609" s="29">
        <v>606</v>
      </c>
      <c r="B609" s="39">
        <f>IF(D609=D608,B608,IF(D609="夜班",B608+1,B608))</f>
        <v>43369</v>
      </c>
      <c r="C609" s="40">
        <f>C608</f>
        <v>0.041666666666666699</v>
      </c>
      <c r="D609" s="32" t="str">
        <f>IF(HOUR(G609)&lt;8,"夜班",IF(HOUR(G609)&lt;16,"白班",IF(HOUR(G609)&lt;24,"中班",0)))</f>
        <v>夜班</v>
      </c>
      <c r="E609" s="30" t="str">
        <f>IF(F609=1,"甲",IF(F609=2,"乙",IF(F609=3,"丙",IF(F609=4,"丁",""))))</f>
        <v>甲</v>
      </c>
      <c r="F609" s="30">
        <f>SUMPRODUCT((考核汇总!$A$4:$A$1185=质量日常跟踪表!B609)*(考核汇总!$B$4:$B$1185=质量日常跟踪表!D609),考核汇总!$C$4:$C$1185)</f>
        <v>1</v>
      </c>
      <c r="G609" s="33">
        <f>G608+C608</f>
        <v>43369.208333331902</v>
      </c>
      <c r="H609" s="34" t="str">
        <f>IF($M609=H$2,MAX(H$4:H608)+1,"")</f>
        <v/>
      </c>
      <c r="I609" s="34" t="str">
        <f>IF($M609=I$2,MAX(I$4:I608)+1,"")</f>
        <v/>
      </c>
      <c r="J609" s="34" t="str">
        <f>IF($M609=J$2,MAX(J$4:J608)+1,"")</f>
        <v/>
      </c>
      <c r="K609" s="34" t="str">
        <f>IF($M609=K$2,MAX(K$4:K608)+1,"")</f>
        <v/>
      </c>
      <c r="L609" s="35"/>
      <c r="M609" s="35"/>
      <c r="N609" s="42"/>
      <c r="O609" s="42"/>
      <c r="P609" s="42"/>
      <c r="Q609" s="42"/>
      <c r="R609" s="42"/>
      <c r="S609" s="42"/>
      <c r="T609" s="42"/>
      <c r="U609" s="37" t="str">
        <f>IF(N609="","",(N609*5+O609*4+P609*2.5+Q609*1.5+R609*0.75+S609*0.325+T609*0.25)/100)</f>
        <v/>
      </c>
      <c r="V609" s="36"/>
      <c r="W609" s="38"/>
    </row>
    <row r="610">
      <c r="A610" s="29">
        <v>607</v>
      </c>
      <c r="B610" s="39">
        <f>IF(D610=D609,B609,IF(D610="夜班",B609+1,B609))</f>
        <v>43369</v>
      </c>
      <c r="C610" s="40">
        <f>C609</f>
        <v>0.041666666666666699</v>
      </c>
      <c r="D610" s="32" t="str">
        <f>IF(HOUR(G610)&lt;8,"夜班",IF(HOUR(G610)&lt;16,"白班",IF(HOUR(G610)&lt;24,"中班",0)))</f>
        <v>夜班</v>
      </c>
      <c r="E610" s="30" t="str">
        <f>IF(F610=1,"甲",IF(F610=2,"乙",IF(F610=3,"丙",IF(F610=4,"丁",""))))</f>
        <v>甲</v>
      </c>
      <c r="F610" s="30">
        <f>SUMPRODUCT((考核汇总!$A$4:$A$1185=质量日常跟踪表!B610)*(考核汇总!$B$4:$B$1185=质量日常跟踪表!D610),考核汇总!$C$4:$C$1185)</f>
        <v>1</v>
      </c>
      <c r="G610" s="33">
        <f>G609+C609</f>
        <v>43369.249999998501</v>
      </c>
      <c r="H610" s="34" t="str">
        <f>IF($M610=H$2,MAX(H$4:H609)+1,"")</f>
        <v/>
      </c>
      <c r="I610" s="34" t="str">
        <f>IF($M610=I$2,MAX(I$4:I609)+1,"")</f>
        <v/>
      </c>
      <c r="J610" s="34" t="str">
        <f>IF($M610=J$2,MAX(J$4:J609)+1,"")</f>
        <v/>
      </c>
      <c r="K610" s="34" t="str">
        <f>IF($M610=K$2,MAX(K$4:K609)+1,"")</f>
        <v/>
      </c>
      <c r="L610" s="35"/>
      <c r="M610" s="35"/>
      <c r="N610" s="42"/>
      <c r="O610" s="42"/>
      <c r="P610" s="42"/>
      <c r="Q610" s="42"/>
      <c r="R610" s="42"/>
      <c r="S610" s="42"/>
      <c r="T610" s="42"/>
      <c r="U610" s="37" t="str">
        <f>IF(N610="","",(N610*5+O610*4+P610*2.5+Q610*1.5+R610*0.75+S610*0.325+T610*0.25)/100)</f>
        <v/>
      </c>
      <c r="V610" s="36"/>
      <c r="W610" s="38"/>
    </row>
    <row r="611">
      <c r="A611" s="29">
        <v>608</v>
      </c>
      <c r="B611" s="39">
        <f>IF(D611=D610,B610,IF(D611="夜班",B610+1,B610))</f>
        <v>43369</v>
      </c>
      <c r="C611" s="40">
        <f>C610</f>
        <v>0.041666666666666699</v>
      </c>
      <c r="D611" s="32" t="str">
        <f>IF(HOUR(G611)&lt;8,"夜班",IF(HOUR(G611)&lt;16,"白班",IF(HOUR(G611)&lt;24,"中班",0)))</f>
        <v>夜班</v>
      </c>
      <c r="E611" s="30" t="str">
        <f>IF(F611=1,"甲",IF(F611=2,"乙",IF(F611=3,"丙",IF(F611=4,"丁",""))))</f>
        <v>甲</v>
      </c>
      <c r="F611" s="30">
        <f>SUMPRODUCT((考核汇总!$A$4:$A$1185=质量日常跟踪表!B611)*(考核汇总!$B$4:$B$1185=质量日常跟踪表!D611),考核汇总!$C$4:$C$1185)</f>
        <v>1</v>
      </c>
      <c r="G611" s="33">
        <f>G610+C610</f>
        <v>43369.291666665202</v>
      </c>
      <c r="H611" s="34" t="str">
        <f>IF($M611=H$2,MAX(H$4:H610)+1,"")</f>
        <v/>
      </c>
      <c r="I611" s="34" t="str">
        <f>IF($M611=I$2,MAX(I$4:I610)+1,"")</f>
        <v/>
      </c>
      <c r="J611" s="34" t="str">
        <f>IF($M611=J$2,MAX(J$4:J610)+1,"")</f>
        <v/>
      </c>
      <c r="K611" s="34" t="str">
        <f>IF($M611=K$2,MAX(K$4:K610)+1,"")</f>
        <v/>
      </c>
      <c r="L611" s="35"/>
      <c r="M611" s="35"/>
      <c r="N611" s="42"/>
      <c r="O611" s="42"/>
      <c r="P611" s="42"/>
      <c r="Q611" s="42"/>
      <c r="R611" s="42"/>
      <c r="S611" s="42"/>
      <c r="T611" s="42"/>
      <c r="U611" s="37" t="str">
        <f>IF(N611="","",(N611*5+O611*4+P611*2.5+Q611*1.5+R611*0.75+S611*0.325+T611*0.25)/100)</f>
        <v/>
      </c>
      <c r="V611" s="36"/>
      <c r="W611" s="38"/>
    </row>
    <row r="612">
      <c r="A612" s="29">
        <v>609</v>
      </c>
      <c r="B612" s="39">
        <f>IF(D612=D611,B611,IF(D612="夜班",B611+1,B611))</f>
        <v>43369</v>
      </c>
      <c r="C612" s="40">
        <f>C611</f>
        <v>0.041666666666666699</v>
      </c>
      <c r="D612" s="32" t="str">
        <f>IF(HOUR(G612)&lt;8,"夜班",IF(HOUR(G612)&lt;16,"白班",IF(HOUR(G612)&lt;24,"中班",0)))</f>
        <v>白班</v>
      </c>
      <c r="E612" s="30" t="str">
        <f>IF(F612=1,"甲",IF(F612=2,"乙",IF(F612=3,"丙",IF(F612=4,"丁",""))))</f>
        <v>乙</v>
      </c>
      <c r="F612" s="30">
        <f>SUMPRODUCT((考核汇总!$A$4:$A$1185=质量日常跟踪表!B612)*(考核汇总!$B$4:$B$1185=质量日常跟踪表!D612),考核汇总!$C$4:$C$1185)</f>
        <v>2</v>
      </c>
      <c r="G612" s="33">
        <f>G611+C611</f>
        <v>43369.333333331902</v>
      </c>
      <c r="H612" s="34" t="str">
        <f>IF($M612=H$2,MAX(H$4:H611)+1,"")</f>
        <v/>
      </c>
      <c r="I612" s="34" t="str">
        <f>IF($M612=I$2,MAX(I$4:I611)+1,"")</f>
        <v/>
      </c>
      <c r="J612" s="34" t="str">
        <f>IF($M612=J$2,MAX(J$4:J611)+1,"")</f>
        <v/>
      </c>
      <c r="K612" s="34" t="str">
        <f>IF($M612=K$2,MAX(K$4:K611)+1,"")</f>
        <v/>
      </c>
      <c r="L612" s="35"/>
      <c r="M612" s="35"/>
      <c r="N612" s="42"/>
      <c r="O612" s="42"/>
      <c r="P612" s="42"/>
      <c r="Q612" s="42"/>
      <c r="R612" s="42"/>
      <c r="S612" s="42"/>
      <c r="T612" s="42"/>
      <c r="U612" s="37" t="str">
        <f>IF(N612="","",(N612*5+O612*4+P612*2.5+Q612*1.5+R612*0.75+S612*0.325+T612*0.25)/100)</f>
        <v/>
      </c>
      <c r="V612" s="36"/>
      <c r="W612" s="38"/>
    </row>
    <row r="613">
      <c r="A613" s="29">
        <v>610</v>
      </c>
      <c r="B613" s="39">
        <f>IF(D613=D612,B612,IF(D613="夜班",B612+1,B612))</f>
        <v>43369</v>
      </c>
      <c r="C613" s="40">
        <f>C612</f>
        <v>0.041666666666666699</v>
      </c>
      <c r="D613" s="32" t="str">
        <f>IF(HOUR(G613)&lt;8,"夜班",IF(HOUR(G613)&lt;16,"白班",IF(HOUR(G613)&lt;24,"中班",0)))</f>
        <v>白班</v>
      </c>
      <c r="E613" s="30" t="str">
        <f>IF(F613=1,"甲",IF(F613=2,"乙",IF(F613=3,"丙",IF(F613=4,"丁",""))))</f>
        <v>乙</v>
      </c>
      <c r="F613" s="30">
        <f>SUMPRODUCT((考核汇总!$A$4:$A$1185=质量日常跟踪表!B613)*(考核汇总!$B$4:$B$1185=质量日常跟踪表!D613),考核汇总!$C$4:$C$1185)</f>
        <v>2</v>
      </c>
      <c r="G613" s="33">
        <f>G612+C612</f>
        <v>43369.374999998501</v>
      </c>
      <c r="H613" s="34" t="str">
        <f>IF($M613=H$2,MAX(H$4:H612)+1,"")</f>
        <v/>
      </c>
      <c r="I613" s="34" t="str">
        <f>IF($M613=I$2,MAX(I$4:I612)+1,"")</f>
        <v/>
      </c>
      <c r="J613" s="34" t="str">
        <f>IF($M613=J$2,MAX(J$4:J612)+1,"")</f>
        <v/>
      </c>
      <c r="K613" s="34" t="str">
        <f>IF($M613=K$2,MAX(K$4:K612)+1,"")</f>
        <v/>
      </c>
      <c r="L613" s="35"/>
      <c r="M613" s="35"/>
      <c r="N613" s="42"/>
      <c r="O613" s="42"/>
      <c r="P613" s="42"/>
      <c r="Q613" s="42"/>
      <c r="R613" s="42"/>
      <c r="S613" s="42"/>
      <c r="T613" s="42"/>
      <c r="U613" s="37" t="str">
        <f>IF(N613="","",(N613*5+O613*4+P613*2.5+Q613*1.5+R613*0.75+S613*0.325+T613*0.25)/100)</f>
        <v/>
      </c>
      <c r="V613" s="36"/>
      <c r="W613" s="38"/>
    </row>
    <row r="614">
      <c r="A614" s="29">
        <v>611</v>
      </c>
      <c r="B614" s="39">
        <f>IF(D614=D613,B613,IF(D614="夜班",B613+1,B613))</f>
        <v>43369</v>
      </c>
      <c r="C614" s="40">
        <f>C613</f>
        <v>0.041666666666666699</v>
      </c>
      <c r="D614" s="32" t="str">
        <f>IF(HOUR(G614)&lt;8,"夜班",IF(HOUR(G614)&lt;16,"白班",IF(HOUR(G614)&lt;24,"中班",0)))</f>
        <v>白班</v>
      </c>
      <c r="E614" s="30" t="str">
        <f>IF(F614=1,"甲",IF(F614=2,"乙",IF(F614=3,"丙",IF(F614=4,"丁",""))))</f>
        <v>乙</v>
      </c>
      <c r="F614" s="30">
        <f>SUMPRODUCT((考核汇总!$A$4:$A$1185=质量日常跟踪表!B614)*(考核汇总!$B$4:$B$1185=质量日常跟踪表!D614),考核汇总!$C$4:$C$1185)</f>
        <v>2</v>
      </c>
      <c r="G614" s="33">
        <f>G613+C613</f>
        <v>43369.416666665202</v>
      </c>
      <c r="H614" s="34" t="str">
        <f>IF($M614=H$2,MAX(H$4:H613)+1,"")</f>
        <v/>
      </c>
      <c r="I614" s="34" t="str">
        <f>IF($M614=I$2,MAX(I$4:I613)+1,"")</f>
        <v/>
      </c>
      <c r="J614" s="34" t="str">
        <f>IF($M614=J$2,MAX(J$4:J613)+1,"")</f>
        <v/>
      </c>
      <c r="K614" s="34" t="str">
        <f>IF($M614=K$2,MAX(K$4:K613)+1,"")</f>
        <v/>
      </c>
      <c r="L614" s="35"/>
      <c r="M614" s="35"/>
      <c r="N614" s="42"/>
      <c r="O614" s="42"/>
      <c r="P614" s="42"/>
      <c r="Q614" s="42"/>
      <c r="R614" s="42"/>
      <c r="S614" s="42"/>
      <c r="T614" s="42"/>
      <c r="U614" s="37" t="str">
        <f>IF(N614="","",(N614*5+O614*4+P614*2.5+Q614*1.5+R614*0.75+S614*0.325+T614*0.25)/100)</f>
        <v/>
      </c>
      <c r="V614" s="36"/>
      <c r="W614" s="38"/>
    </row>
    <row r="615">
      <c r="A615" s="29">
        <v>612</v>
      </c>
      <c r="B615" s="39">
        <f>IF(D615=D614,B614,IF(D615="夜班",B614+1,B614))</f>
        <v>43369</v>
      </c>
      <c r="C615" s="40">
        <f>C614</f>
        <v>0.041666666666666699</v>
      </c>
      <c r="D615" s="32" t="str">
        <f>IF(HOUR(G615)&lt;8,"夜班",IF(HOUR(G615)&lt;16,"白班",IF(HOUR(G615)&lt;24,"中班",0)))</f>
        <v>白班</v>
      </c>
      <c r="E615" s="30" t="str">
        <f>IF(F615=1,"甲",IF(F615=2,"乙",IF(F615=3,"丙",IF(F615=4,"丁",""))))</f>
        <v>乙</v>
      </c>
      <c r="F615" s="30">
        <f>SUMPRODUCT((考核汇总!$A$4:$A$1185=质量日常跟踪表!B615)*(考核汇总!$B$4:$B$1185=质量日常跟踪表!D615),考核汇总!$C$4:$C$1185)</f>
        <v>2</v>
      </c>
      <c r="G615" s="33">
        <f>G614+C614</f>
        <v>43369.458333331902</v>
      </c>
      <c r="H615" s="34" t="str">
        <f>IF($M615=H$2,MAX(H$4:H614)+1,"")</f>
        <v/>
      </c>
      <c r="I615" s="34" t="str">
        <f>IF($M615=I$2,MAX(I$4:I614)+1,"")</f>
        <v/>
      </c>
      <c r="J615" s="34" t="str">
        <f>IF($M615=J$2,MAX(J$4:J614)+1,"")</f>
        <v/>
      </c>
      <c r="K615" s="34" t="str">
        <f>IF($M615=K$2,MAX(K$4:K614)+1,"")</f>
        <v/>
      </c>
      <c r="L615" s="35"/>
      <c r="M615" s="35"/>
      <c r="N615" s="42"/>
      <c r="O615" s="42"/>
      <c r="P615" s="42"/>
      <c r="Q615" s="42"/>
      <c r="R615" s="42"/>
      <c r="S615" s="42"/>
      <c r="T615" s="42"/>
      <c r="U615" s="37" t="str">
        <f>IF(N615="","",(N615*5+O615*4+P615*2.5+Q615*1.5+R615*0.75+S615*0.325+T615*0.25)/100)</f>
        <v/>
      </c>
      <c r="V615" s="36"/>
      <c r="W615" s="38"/>
    </row>
    <row r="616">
      <c r="A616" s="29">
        <v>613</v>
      </c>
      <c r="B616" s="39">
        <f>IF(D616=D615,B615,IF(D616="夜班",B615+1,B615))</f>
        <v>43369</v>
      </c>
      <c r="C616" s="40">
        <f>C615</f>
        <v>0.041666666666666699</v>
      </c>
      <c r="D616" s="32" t="str">
        <f>IF(HOUR(G616)&lt;8,"夜班",IF(HOUR(G616)&lt;16,"白班",IF(HOUR(G616)&lt;24,"中班",0)))</f>
        <v>白班</v>
      </c>
      <c r="E616" s="30" t="str">
        <f>IF(F616=1,"甲",IF(F616=2,"乙",IF(F616=3,"丙",IF(F616=4,"丁",""))))</f>
        <v>乙</v>
      </c>
      <c r="F616" s="30">
        <f>SUMPRODUCT((考核汇总!$A$4:$A$1185=质量日常跟踪表!B616)*(考核汇总!$B$4:$B$1185=质量日常跟踪表!D616),考核汇总!$C$4:$C$1185)</f>
        <v>2</v>
      </c>
      <c r="G616" s="33">
        <f>G615+C615</f>
        <v>43369.499999998501</v>
      </c>
      <c r="H616" s="34" t="str">
        <f>IF($M616=H$2,MAX(H$4:H615)+1,"")</f>
        <v/>
      </c>
      <c r="I616" s="34" t="str">
        <f>IF($M616=I$2,MAX(I$4:I615)+1,"")</f>
        <v/>
      </c>
      <c r="J616" s="34" t="str">
        <f>IF($M616=J$2,MAX(J$4:J615)+1,"")</f>
        <v/>
      </c>
      <c r="K616" s="34" t="str">
        <f>IF($M616=K$2,MAX(K$4:K615)+1,"")</f>
        <v/>
      </c>
      <c r="L616" s="35"/>
      <c r="M616" s="35"/>
      <c r="N616" s="42"/>
      <c r="O616" s="42"/>
      <c r="P616" s="42"/>
      <c r="Q616" s="42"/>
      <c r="R616" s="42"/>
      <c r="S616" s="42"/>
      <c r="T616" s="42"/>
      <c r="U616" s="37" t="str">
        <f>IF(N616="","",(N616*5+O616*4+P616*2.5+Q616*1.5+R616*0.75+S616*0.325+T616*0.25)/100)</f>
        <v/>
      </c>
      <c r="V616" s="36"/>
      <c r="W616" s="38"/>
    </row>
    <row r="617">
      <c r="A617" s="29">
        <v>614</v>
      </c>
      <c r="B617" s="39">
        <f>IF(D617=D616,B616,IF(D617="夜班",B616+1,B616))</f>
        <v>43369</v>
      </c>
      <c r="C617" s="40">
        <f>C616</f>
        <v>0.041666666666666699</v>
      </c>
      <c r="D617" s="32" t="str">
        <f>IF(HOUR(G617)&lt;8,"夜班",IF(HOUR(G617)&lt;16,"白班",IF(HOUR(G617)&lt;24,"中班",0)))</f>
        <v>白班</v>
      </c>
      <c r="E617" s="30" t="str">
        <f>IF(F617=1,"甲",IF(F617=2,"乙",IF(F617=3,"丙",IF(F617=4,"丁",""))))</f>
        <v>乙</v>
      </c>
      <c r="F617" s="30">
        <f>SUMPRODUCT((考核汇总!$A$4:$A$1185=质量日常跟踪表!B617)*(考核汇总!$B$4:$B$1185=质量日常跟踪表!D617),考核汇总!$C$4:$C$1185)</f>
        <v>2</v>
      </c>
      <c r="G617" s="33">
        <f>G616+C616</f>
        <v>43369.541666665202</v>
      </c>
      <c r="H617" s="34" t="str">
        <f>IF($M617=H$2,MAX(H$4:H616)+1,"")</f>
        <v/>
      </c>
      <c r="I617" s="34" t="str">
        <f>IF($M617=I$2,MAX(I$4:I616)+1,"")</f>
        <v/>
      </c>
      <c r="J617" s="34" t="str">
        <f>IF($M617=J$2,MAX(J$4:J616)+1,"")</f>
        <v/>
      </c>
      <c r="K617" s="34" t="str">
        <f>IF($M617=K$2,MAX(K$4:K616)+1,"")</f>
        <v/>
      </c>
      <c r="L617" s="35"/>
      <c r="M617" s="35"/>
      <c r="N617" s="42"/>
      <c r="O617" s="42"/>
      <c r="P617" s="42"/>
      <c r="Q617" s="42"/>
      <c r="R617" s="42"/>
      <c r="S617" s="42"/>
      <c r="T617" s="42"/>
      <c r="U617" s="37" t="str">
        <f>IF(N617="","",(N617*5+O617*4+P617*2.5+Q617*1.5+R617*0.75+S617*0.325+T617*0.25)/100)</f>
        <v/>
      </c>
      <c r="V617" s="36"/>
      <c r="W617" s="38"/>
    </row>
    <row r="618">
      <c r="A618" s="29">
        <v>615</v>
      </c>
      <c r="B618" s="39">
        <f>IF(D618=D617,B617,IF(D618="夜班",B617+1,B617))</f>
        <v>43369</v>
      </c>
      <c r="C618" s="40">
        <f>C617</f>
        <v>0.041666666666666699</v>
      </c>
      <c r="D618" s="32" t="str">
        <f>IF(HOUR(G618)&lt;8,"夜班",IF(HOUR(G618)&lt;16,"白班",IF(HOUR(G618)&lt;24,"中班",0)))</f>
        <v>白班</v>
      </c>
      <c r="E618" s="30" t="str">
        <f>IF(F618=1,"甲",IF(F618=2,"乙",IF(F618=3,"丙",IF(F618=4,"丁",""))))</f>
        <v>乙</v>
      </c>
      <c r="F618" s="30">
        <f>SUMPRODUCT((考核汇总!$A$4:$A$1185=质量日常跟踪表!B618)*(考核汇总!$B$4:$B$1185=质量日常跟踪表!D618),考核汇总!$C$4:$C$1185)</f>
        <v>2</v>
      </c>
      <c r="G618" s="33">
        <f>G617+C617</f>
        <v>43369.583333331801</v>
      </c>
      <c r="H618" s="34" t="str">
        <f>IF($M618=H$2,MAX(H$4:H617)+1,"")</f>
        <v/>
      </c>
      <c r="I618" s="34" t="str">
        <f>IF($M618=I$2,MAX(I$4:I617)+1,"")</f>
        <v/>
      </c>
      <c r="J618" s="34" t="str">
        <f>IF($M618=J$2,MAX(J$4:J617)+1,"")</f>
        <v/>
      </c>
      <c r="K618" s="34" t="str">
        <f>IF($M618=K$2,MAX(K$4:K617)+1,"")</f>
        <v/>
      </c>
      <c r="L618" s="35"/>
      <c r="M618" s="35"/>
      <c r="N618" s="42"/>
      <c r="O618" s="42"/>
      <c r="P618" s="42"/>
      <c r="Q618" s="42"/>
      <c r="R618" s="42"/>
      <c r="S618" s="42"/>
      <c r="T618" s="42"/>
      <c r="U618" s="37" t="str">
        <f>IF(N618="","",(N618*5+O618*4+P618*2.5+Q618*1.5+R618*0.75+S618*0.325+T618*0.25)/100)</f>
        <v/>
      </c>
      <c r="V618" s="36"/>
      <c r="W618" s="38"/>
    </row>
    <row r="619">
      <c r="A619" s="29">
        <v>616</v>
      </c>
      <c r="B619" s="39">
        <f>IF(D619=D618,B618,IF(D619="夜班",B618+1,B618))</f>
        <v>43369</v>
      </c>
      <c r="C619" s="40">
        <f>C618</f>
        <v>0.041666666666666699</v>
      </c>
      <c r="D619" s="32" t="str">
        <f>IF(HOUR(G619)&lt;8,"夜班",IF(HOUR(G619)&lt;16,"白班",IF(HOUR(G619)&lt;24,"中班",0)))</f>
        <v>白班</v>
      </c>
      <c r="E619" s="30" t="str">
        <f>IF(F619=1,"甲",IF(F619=2,"乙",IF(F619=3,"丙",IF(F619=4,"丁",""))))</f>
        <v>乙</v>
      </c>
      <c r="F619" s="30">
        <f>SUMPRODUCT((考核汇总!$A$4:$A$1185=质量日常跟踪表!B619)*(考核汇总!$B$4:$B$1185=质量日常跟踪表!D619),考核汇总!$C$4:$C$1185)</f>
        <v>2</v>
      </c>
      <c r="G619" s="33">
        <f>G618+C618</f>
        <v>43369.624999998501</v>
      </c>
      <c r="H619" s="34" t="str">
        <f>IF($M619=H$2,MAX(H$4:H618)+1,"")</f>
        <v/>
      </c>
      <c r="I619" s="34" t="str">
        <f>IF($M619=I$2,MAX(I$4:I618)+1,"")</f>
        <v/>
      </c>
      <c r="J619" s="34" t="str">
        <f>IF($M619=J$2,MAX(J$4:J618)+1,"")</f>
        <v/>
      </c>
      <c r="K619" s="34" t="str">
        <f>IF($M619=K$2,MAX(K$4:K618)+1,"")</f>
        <v/>
      </c>
      <c r="L619" s="35"/>
      <c r="M619" s="35"/>
      <c r="N619" s="42"/>
      <c r="O619" s="42"/>
      <c r="P619" s="42"/>
      <c r="Q619" s="42"/>
      <c r="R619" s="42"/>
      <c r="S619" s="42"/>
      <c r="T619" s="42"/>
      <c r="U619" s="37" t="str">
        <f>IF(N619="","",(N619*5+O619*4+P619*2.5+Q619*1.5+R619*0.75+S619*0.325+T619*0.25)/100)</f>
        <v/>
      </c>
      <c r="V619" s="36"/>
      <c r="W619" s="38"/>
    </row>
    <row r="620">
      <c r="A620" s="29">
        <v>617</v>
      </c>
      <c r="B620" s="39">
        <f>IF(D620=D619,B619,IF(D620="夜班",B619+1,B619))</f>
        <v>43369</v>
      </c>
      <c r="C620" s="40">
        <f>C619</f>
        <v>0.041666666666666699</v>
      </c>
      <c r="D620" s="32" t="str">
        <f>IF(HOUR(G620)&lt;8,"夜班",IF(HOUR(G620)&lt;16,"白班",IF(HOUR(G620)&lt;24,"中班",0)))</f>
        <v>中班</v>
      </c>
      <c r="E620" s="30" t="str">
        <f>IF(F620=1,"甲",IF(F620=2,"乙",IF(F620=3,"丙",IF(F620=4,"丁",""))))</f>
        <v>丙</v>
      </c>
      <c r="F620" s="30">
        <f>SUMPRODUCT((考核汇总!$A$4:$A$1185=质量日常跟踪表!B620)*(考核汇总!$B$4:$B$1185=质量日常跟踪表!D620),考核汇总!$C$4:$C$1185)</f>
        <v>3</v>
      </c>
      <c r="G620" s="33">
        <f>G619+C619</f>
        <v>43369.666666665202</v>
      </c>
      <c r="H620" s="34" t="str">
        <f>IF($M620=H$2,MAX(H$4:H619)+1,"")</f>
        <v/>
      </c>
      <c r="I620" s="34" t="str">
        <f>IF($M620=I$2,MAX(I$4:I619)+1,"")</f>
        <v/>
      </c>
      <c r="J620" s="34" t="str">
        <f>IF($M620=J$2,MAX(J$4:J619)+1,"")</f>
        <v/>
      </c>
      <c r="K620" s="34" t="str">
        <f>IF($M620=K$2,MAX(K$4:K619)+1,"")</f>
        <v/>
      </c>
      <c r="L620" s="35"/>
      <c r="M620" s="35"/>
      <c r="N620" s="42"/>
      <c r="O620" s="42"/>
      <c r="P620" s="42"/>
      <c r="Q620" s="42"/>
      <c r="R620" s="42"/>
      <c r="S620" s="42"/>
      <c r="T620" s="42"/>
      <c r="U620" s="37" t="str">
        <f>IF(N620="","",(N620*5+O620*4+P620*2.5+Q620*1.5+R620*0.75+S620*0.325+T620*0.25)/100)</f>
        <v/>
      </c>
      <c r="V620" s="36"/>
      <c r="W620" s="38"/>
    </row>
    <row r="621">
      <c r="A621" s="29">
        <v>618</v>
      </c>
      <c r="B621" s="39">
        <f>IF(D621=D620,B620,IF(D621="夜班",B620+1,B620))</f>
        <v>43369</v>
      </c>
      <c r="C621" s="40">
        <f>C620</f>
        <v>0.041666666666666699</v>
      </c>
      <c r="D621" s="32" t="str">
        <f>IF(HOUR(G621)&lt;8,"夜班",IF(HOUR(G621)&lt;16,"白班",IF(HOUR(G621)&lt;24,"中班",0)))</f>
        <v>中班</v>
      </c>
      <c r="E621" s="30" t="str">
        <f>IF(F621=1,"甲",IF(F621=2,"乙",IF(F621=3,"丙",IF(F621=4,"丁",""))))</f>
        <v>丙</v>
      </c>
      <c r="F621" s="30">
        <f>SUMPRODUCT((考核汇总!$A$4:$A$1185=质量日常跟踪表!B621)*(考核汇总!$B$4:$B$1185=质量日常跟踪表!D621),考核汇总!$C$4:$C$1185)</f>
        <v>3</v>
      </c>
      <c r="G621" s="33">
        <f>G620+C620</f>
        <v>43369.708333331801</v>
      </c>
      <c r="H621" s="34" t="str">
        <f>IF($M621=H$2,MAX(H$4:H620)+1,"")</f>
        <v/>
      </c>
      <c r="I621" s="34" t="str">
        <f>IF($M621=I$2,MAX(I$4:I620)+1,"")</f>
        <v/>
      </c>
      <c r="J621" s="34" t="str">
        <f>IF($M621=J$2,MAX(J$4:J620)+1,"")</f>
        <v/>
      </c>
      <c r="K621" s="34" t="str">
        <f>IF($M621=K$2,MAX(K$4:K620)+1,"")</f>
        <v/>
      </c>
      <c r="L621" s="35"/>
      <c r="M621" s="35"/>
      <c r="N621" s="42"/>
      <c r="O621" s="42"/>
      <c r="P621" s="42"/>
      <c r="Q621" s="42"/>
      <c r="R621" s="42"/>
      <c r="S621" s="42"/>
      <c r="T621" s="42"/>
      <c r="U621" s="37" t="str">
        <f>IF(N621="","",(N621*5+O621*4+P621*2.5+Q621*1.5+R621*0.75+S621*0.325+T621*0.25)/100)</f>
        <v/>
      </c>
      <c r="V621" s="36"/>
      <c r="W621" s="38"/>
    </row>
    <row r="622">
      <c r="A622" s="29">
        <v>619</v>
      </c>
      <c r="B622" s="39">
        <f>IF(D622=D621,B621,IF(D622="夜班",B621+1,B621))</f>
        <v>43369</v>
      </c>
      <c r="C622" s="40">
        <f>C621</f>
        <v>0.041666666666666699</v>
      </c>
      <c r="D622" s="32" t="str">
        <f>IF(HOUR(G622)&lt;8,"夜班",IF(HOUR(G622)&lt;16,"白班",IF(HOUR(G622)&lt;24,"中班",0)))</f>
        <v>中班</v>
      </c>
      <c r="E622" s="30" t="str">
        <f>IF(F622=1,"甲",IF(F622=2,"乙",IF(F622=3,"丙",IF(F622=4,"丁",""))))</f>
        <v>丙</v>
      </c>
      <c r="F622" s="30">
        <f>SUMPRODUCT((考核汇总!$A$4:$A$1185=质量日常跟踪表!B622)*(考核汇总!$B$4:$B$1185=质量日常跟踪表!D622),考核汇总!$C$4:$C$1185)</f>
        <v>3</v>
      </c>
      <c r="G622" s="33">
        <f>G621+C621</f>
        <v>43369.749999998501</v>
      </c>
      <c r="H622" s="34" t="str">
        <f>IF($M622=H$2,MAX(H$4:H621)+1,"")</f>
        <v/>
      </c>
      <c r="I622" s="34" t="str">
        <f>IF($M622=I$2,MAX(I$4:I621)+1,"")</f>
        <v/>
      </c>
      <c r="J622" s="34" t="str">
        <f>IF($M622=J$2,MAX(J$4:J621)+1,"")</f>
        <v/>
      </c>
      <c r="K622" s="34" t="str">
        <f>IF($M622=K$2,MAX(K$4:K621)+1,"")</f>
        <v/>
      </c>
      <c r="L622" s="35"/>
      <c r="M622" s="35"/>
      <c r="N622" s="42"/>
      <c r="O622" s="42"/>
      <c r="P622" s="42"/>
      <c r="Q622" s="42"/>
      <c r="R622" s="42"/>
      <c r="S622" s="42"/>
      <c r="T622" s="42"/>
      <c r="U622" s="37" t="str">
        <f>IF(N622="","",(N622*5+O622*4+P622*2.5+Q622*1.5+R622*0.75+S622*0.325+T622*0.25)/100)</f>
        <v/>
      </c>
      <c r="V622" s="36"/>
      <c r="W622" s="38"/>
    </row>
    <row r="623">
      <c r="A623" s="29">
        <v>620</v>
      </c>
      <c r="B623" s="39">
        <f>IF(D623=D622,B622,IF(D623="夜班",B622+1,B622))</f>
        <v>43369</v>
      </c>
      <c r="C623" s="40">
        <f>C622</f>
        <v>0.041666666666666699</v>
      </c>
      <c r="D623" s="32" t="str">
        <f>IF(HOUR(G623)&lt;8,"夜班",IF(HOUR(G623)&lt;16,"白班",IF(HOUR(G623)&lt;24,"中班",0)))</f>
        <v>中班</v>
      </c>
      <c r="E623" s="30" t="str">
        <f>IF(F623=1,"甲",IF(F623=2,"乙",IF(F623=3,"丙",IF(F623=4,"丁",""))))</f>
        <v>丙</v>
      </c>
      <c r="F623" s="30">
        <f>SUMPRODUCT((考核汇总!$A$4:$A$1185=质量日常跟踪表!B623)*(考核汇总!$B$4:$B$1185=质量日常跟踪表!D623),考核汇总!$C$4:$C$1185)</f>
        <v>3</v>
      </c>
      <c r="G623" s="33">
        <f>G622+C622</f>
        <v>43369.791666665202</v>
      </c>
      <c r="H623" s="34" t="str">
        <f>IF($M623=H$2,MAX(H$4:H622)+1,"")</f>
        <v/>
      </c>
      <c r="I623" s="34" t="str">
        <f>IF($M623=I$2,MAX(I$4:I622)+1,"")</f>
        <v/>
      </c>
      <c r="J623" s="34" t="str">
        <f>IF($M623=J$2,MAX(J$4:J622)+1,"")</f>
        <v/>
      </c>
      <c r="K623" s="34" t="str">
        <f>IF($M623=K$2,MAX(K$4:K622)+1,"")</f>
        <v/>
      </c>
      <c r="L623" s="35"/>
      <c r="M623" s="35"/>
      <c r="N623" s="42"/>
      <c r="O623" s="42"/>
      <c r="P623" s="42"/>
      <c r="Q623" s="42"/>
      <c r="R623" s="42"/>
      <c r="S623" s="42"/>
      <c r="T623" s="42"/>
      <c r="U623" s="37" t="str">
        <f>IF(N623="","",(N623*5+O623*4+P623*2.5+Q623*1.5+R623*0.75+S623*0.325+T623*0.25)/100)</f>
        <v/>
      </c>
      <c r="V623" s="36"/>
      <c r="W623" s="38"/>
    </row>
    <row r="624">
      <c r="A624" s="29">
        <v>621</v>
      </c>
      <c r="B624" s="39">
        <f>IF(D624=D623,B623,IF(D624="夜班",B623+1,B623))</f>
        <v>43369</v>
      </c>
      <c r="C624" s="40">
        <f>C623</f>
        <v>0.041666666666666699</v>
      </c>
      <c r="D624" s="32" t="str">
        <f>IF(HOUR(G624)&lt;8,"夜班",IF(HOUR(G624)&lt;16,"白班",IF(HOUR(G624)&lt;24,"中班",0)))</f>
        <v>中班</v>
      </c>
      <c r="E624" s="30" t="str">
        <f>IF(F624=1,"甲",IF(F624=2,"乙",IF(F624=3,"丙",IF(F624=4,"丁",""))))</f>
        <v>丙</v>
      </c>
      <c r="F624" s="30">
        <f>SUMPRODUCT((考核汇总!$A$4:$A$1185=质量日常跟踪表!B624)*(考核汇总!$B$4:$B$1185=质量日常跟踪表!D624),考核汇总!$C$4:$C$1185)</f>
        <v>3</v>
      </c>
      <c r="G624" s="33">
        <f>G623+C623</f>
        <v>43369.833333331801</v>
      </c>
      <c r="H624" s="34" t="str">
        <f>IF($M624=H$2,MAX(H$4:H623)+1,"")</f>
        <v/>
      </c>
      <c r="I624" s="34" t="str">
        <f>IF($M624=I$2,MAX(I$4:I623)+1,"")</f>
        <v/>
      </c>
      <c r="J624" s="34" t="str">
        <f>IF($M624=J$2,MAX(J$4:J623)+1,"")</f>
        <v/>
      </c>
      <c r="K624" s="34" t="str">
        <f>IF($M624=K$2,MAX(K$4:K623)+1,"")</f>
        <v/>
      </c>
      <c r="L624" s="35"/>
      <c r="M624" s="35"/>
      <c r="N624" s="42"/>
      <c r="O624" s="42"/>
      <c r="P624" s="42"/>
      <c r="Q624" s="42"/>
      <c r="R624" s="42"/>
      <c r="S624" s="42"/>
      <c r="T624" s="42"/>
      <c r="U624" s="37" t="str">
        <f>IF(N624="","",(N624*5+O624*4+P624*2.5+Q624*1.5+R624*0.75+S624*0.325+T624*0.25)/100)</f>
        <v/>
      </c>
      <c r="V624" s="36"/>
      <c r="W624" s="38"/>
    </row>
    <row r="625">
      <c r="A625" s="29">
        <v>622</v>
      </c>
      <c r="B625" s="39">
        <f>IF(D625=D624,B624,IF(D625="夜班",B624+1,B624))</f>
        <v>43369</v>
      </c>
      <c r="C625" s="40">
        <f>C624</f>
        <v>0.041666666666666699</v>
      </c>
      <c r="D625" s="32" t="str">
        <f>IF(HOUR(G625)&lt;8,"夜班",IF(HOUR(G625)&lt;16,"白班",IF(HOUR(G625)&lt;24,"中班",0)))</f>
        <v>中班</v>
      </c>
      <c r="E625" s="30" t="str">
        <f>IF(F625=1,"甲",IF(F625=2,"乙",IF(F625=3,"丙",IF(F625=4,"丁",""))))</f>
        <v>丙</v>
      </c>
      <c r="F625" s="30">
        <f>SUMPRODUCT((考核汇总!$A$4:$A$1185=质量日常跟踪表!B625)*(考核汇总!$B$4:$B$1185=质量日常跟踪表!D625),考核汇总!$C$4:$C$1185)</f>
        <v>3</v>
      </c>
      <c r="G625" s="33">
        <f>G624+C624</f>
        <v>43369.874999998501</v>
      </c>
      <c r="H625" s="34" t="str">
        <f>IF($M625=H$2,MAX(H$4:H624)+1,"")</f>
        <v/>
      </c>
      <c r="I625" s="34" t="str">
        <f>IF($M625=I$2,MAX(I$4:I624)+1,"")</f>
        <v/>
      </c>
      <c r="J625" s="34" t="str">
        <f>IF($M625=J$2,MAX(J$4:J624)+1,"")</f>
        <v/>
      </c>
      <c r="K625" s="34" t="str">
        <f>IF($M625=K$2,MAX(K$4:K624)+1,"")</f>
        <v/>
      </c>
      <c r="L625" s="35"/>
      <c r="M625" s="35"/>
      <c r="N625" s="42"/>
      <c r="O625" s="42"/>
      <c r="P625" s="42"/>
      <c r="Q625" s="42"/>
      <c r="R625" s="42"/>
      <c r="S625" s="42"/>
      <c r="T625" s="42"/>
      <c r="U625" s="37" t="str">
        <f>IF(N625="","",(N625*5+O625*4+P625*2.5+Q625*1.5+R625*0.75+S625*0.325+T625*0.25)/100)</f>
        <v/>
      </c>
      <c r="V625" s="36"/>
      <c r="W625" s="38"/>
    </row>
    <row r="626">
      <c r="A626" s="29">
        <v>623</v>
      </c>
      <c r="B626" s="39">
        <f>IF(D626=D625,B625,IF(D626="夜班",B625+1,B625))</f>
        <v>43369</v>
      </c>
      <c r="C626" s="40">
        <f>C625</f>
        <v>0.041666666666666699</v>
      </c>
      <c r="D626" s="32" t="str">
        <f>IF(HOUR(G626)&lt;8,"夜班",IF(HOUR(G626)&lt;16,"白班",IF(HOUR(G626)&lt;24,"中班",0)))</f>
        <v>中班</v>
      </c>
      <c r="E626" s="30" t="str">
        <f>IF(F626=1,"甲",IF(F626=2,"乙",IF(F626=3,"丙",IF(F626=4,"丁",""))))</f>
        <v>丙</v>
      </c>
      <c r="F626" s="30">
        <f>SUMPRODUCT((考核汇总!$A$4:$A$1185=质量日常跟踪表!B626)*(考核汇总!$B$4:$B$1185=质量日常跟踪表!D626),考核汇总!$C$4:$C$1185)</f>
        <v>3</v>
      </c>
      <c r="G626" s="33">
        <f>G625+C625</f>
        <v>43369.916666665202</v>
      </c>
      <c r="H626" s="34" t="str">
        <f>IF($M626=H$2,MAX(H$4:H625)+1,"")</f>
        <v/>
      </c>
      <c r="I626" s="34" t="str">
        <f>IF($M626=I$2,MAX(I$4:I625)+1,"")</f>
        <v/>
      </c>
      <c r="J626" s="34" t="str">
        <f>IF($M626=J$2,MAX(J$4:J625)+1,"")</f>
        <v/>
      </c>
      <c r="K626" s="34" t="str">
        <f>IF($M626=K$2,MAX(K$4:K625)+1,"")</f>
        <v/>
      </c>
      <c r="L626" s="35"/>
      <c r="M626" s="35"/>
      <c r="N626" s="42"/>
      <c r="O626" s="42"/>
      <c r="P626" s="42"/>
      <c r="Q626" s="42"/>
      <c r="R626" s="42"/>
      <c r="S626" s="42"/>
      <c r="T626" s="42"/>
      <c r="U626" s="37" t="str">
        <f>IF(N626="","",(N626*5+O626*4+P626*2.5+Q626*1.5+R626*0.75+S626*0.325+T626*0.25)/100)</f>
        <v/>
      </c>
      <c r="V626" s="36"/>
      <c r="W626" s="38"/>
    </row>
    <row r="627">
      <c r="A627" s="29">
        <v>624</v>
      </c>
      <c r="B627" s="39">
        <f>IF(D627=D626,B626,IF(D627="夜班",B626+1,B626))</f>
        <v>43369</v>
      </c>
      <c r="C627" s="40">
        <f>C626</f>
        <v>0.041666666666666699</v>
      </c>
      <c r="D627" s="32" t="str">
        <f>IF(HOUR(G627)&lt;8,"夜班",IF(HOUR(G627)&lt;16,"白班",IF(HOUR(G627)&lt;24,"中班",0)))</f>
        <v>中班</v>
      </c>
      <c r="E627" s="30" t="str">
        <f>IF(F627=1,"甲",IF(F627=2,"乙",IF(F627=3,"丙",IF(F627=4,"丁",""))))</f>
        <v>丙</v>
      </c>
      <c r="F627" s="30">
        <f>SUMPRODUCT((考核汇总!$A$4:$A$1185=质量日常跟踪表!B627)*(考核汇总!$B$4:$B$1185=质量日常跟踪表!D627),考核汇总!$C$4:$C$1185)</f>
        <v>3</v>
      </c>
      <c r="G627" s="33">
        <f>G626+C626</f>
        <v>43369.958333331801</v>
      </c>
      <c r="H627" s="34" t="str">
        <f>IF($M627=H$2,MAX(H$4:H626)+1,"")</f>
        <v/>
      </c>
      <c r="I627" s="34" t="str">
        <f>IF($M627=I$2,MAX(I$4:I626)+1,"")</f>
        <v/>
      </c>
      <c r="J627" s="34" t="str">
        <f>IF($M627=J$2,MAX(J$4:J626)+1,"")</f>
        <v/>
      </c>
      <c r="K627" s="34" t="str">
        <f>IF($M627=K$2,MAX(K$4:K626)+1,"")</f>
        <v/>
      </c>
      <c r="L627" s="35"/>
      <c r="M627" s="35"/>
      <c r="N627" s="42"/>
      <c r="O627" s="42"/>
      <c r="P627" s="42"/>
      <c r="Q627" s="42"/>
      <c r="R627" s="42"/>
      <c r="S627" s="42"/>
      <c r="T627" s="42"/>
      <c r="U627" s="37" t="str">
        <f>IF(N627="","",(N627*5+O627*4+P627*2.5+Q627*1.5+R627*0.75+S627*0.325+T627*0.25)/100)</f>
        <v/>
      </c>
      <c r="V627" s="36"/>
      <c r="W627" s="38"/>
    </row>
    <row r="628">
      <c r="A628" s="29">
        <v>625</v>
      </c>
      <c r="B628" s="39">
        <f>IF(D628=D627,B627,IF(D628="夜班",B627+1,B627))</f>
        <v>43370</v>
      </c>
      <c r="C628" s="40">
        <f>C627</f>
        <v>0.041666666666666699</v>
      </c>
      <c r="D628" s="32" t="str">
        <f>IF(HOUR(G628)&lt;8,"夜班",IF(HOUR(G628)&lt;16,"白班",IF(HOUR(G628)&lt;24,"中班",0)))</f>
        <v>夜班</v>
      </c>
      <c r="E628" s="30" t="str">
        <f>IF(F628=1,"甲",IF(F628=2,"乙",IF(F628=3,"丙",IF(F628=4,"丁",""))))</f>
        <v>甲</v>
      </c>
      <c r="F628" s="30">
        <f>SUMPRODUCT((考核汇总!$A$4:$A$1185=质量日常跟踪表!B628)*(考核汇总!$B$4:$B$1185=质量日常跟踪表!D628),考核汇总!$C$4:$C$1185)</f>
        <v>1</v>
      </c>
      <c r="G628" s="33">
        <f>G627+C627</f>
        <v>43369.999999998501</v>
      </c>
      <c r="H628" s="34" t="str">
        <f>IF($M628=H$2,MAX(H$4:H627)+1,"")</f>
        <v/>
      </c>
      <c r="I628" s="34" t="str">
        <f>IF($M628=I$2,MAX(I$4:I627)+1,"")</f>
        <v/>
      </c>
      <c r="J628" s="34" t="str">
        <f>IF($M628=J$2,MAX(J$4:J627)+1,"")</f>
        <v/>
      </c>
      <c r="K628" s="34" t="str">
        <f>IF($M628=K$2,MAX(K$4:K627)+1,"")</f>
        <v/>
      </c>
      <c r="L628" s="35"/>
      <c r="M628" s="35"/>
      <c r="N628" s="42"/>
      <c r="O628" s="42"/>
      <c r="P628" s="42"/>
      <c r="Q628" s="42"/>
      <c r="R628" s="42"/>
      <c r="S628" s="42"/>
      <c r="T628" s="42"/>
      <c r="U628" s="37" t="str">
        <f>IF(N628="","",(N628*5+O628*4+P628*2.5+Q628*1.5+R628*0.75+S628*0.325+T628*0.25)/100)</f>
        <v/>
      </c>
      <c r="V628" s="36"/>
      <c r="W628" s="38"/>
    </row>
    <row r="629">
      <c r="A629" s="29">
        <v>626</v>
      </c>
      <c r="B629" s="39">
        <f>IF(D629=D628,B628,IF(D629="夜班",B628+1,B628))</f>
        <v>43370</v>
      </c>
      <c r="C629" s="40">
        <f>C628</f>
        <v>0.041666666666666699</v>
      </c>
      <c r="D629" s="32" t="str">
        <f>IF(HOUR(G629)&lt;8,"夜班",IF(HOUR(G629)&lt;16,"白班",IF(HOUR(G629)&lt;24,"中班",0)))</f>
        <v>夜班</v>
      </c>
      <c r="E629" s="30" t="str">
        <f>IF(F629=1,"甲",IF(F629=2,"乙",IF(F629=3,"丙",IF(F629=4,"丁",""))))</f>
        <v>甲</v>
      </c>
      <c r="F629" s="30">
        <f>SUMPRODUCT((考核汇总!$A$4:$A$1185=质量日常跟踪表!B629)*(考核汇总!$B$4:$B$1185=质量日常跟踪表!D629),考核汇总!$C$4:$C$1185)</f>
        <v>1</v>
      </c>
      <c r="G629" s="33">
        <f>G628+C628</f>
        <v>43370.041666665202</v>
      </c>
      <c r="H629" s="34" t="str">
        <f>IF($M629=H$2,MAX(H$4:H628)+1,"")</f>
        <v/>
      </c>
      <c r="I629" s="34" t="str">
        <f>IF($M629=I$2,MAX(I$4:I628)+1,"")</f>
        <v/>
      </c>
      <c r="J629" s="34" t="str">
        <f>IF($M629=J$2,MAX(J$4:J628)+1,"")</f>
        <v/>
      </c>
      <c r="K629" s="34" t="str">
        <f>IF($M629=K$2,MAX(K$4:K628)+1,"")</f>
        <v/>
      </c>
      <c r="L629" s="35"/>
      <c r="M629" s="35"/>
      <c r="N629" s="42"/>
      <c r="O629" s="42"/>
      <c r="P629" s="42"/>
      <c r="Q629" s="42"/>
      <c r="R629" s="42"/>
      <c r="S629" s="42"/>
      <c r="T629" s="42"/>
      <c r="U629" s="37" t="str">
        <f>IF(N629="","",(N629*5+O629*4+P629*2.5+Q629*1.5+R629*0.75+S629*0.325+T629*0.25)/100)</f>
        <v/>
      </c>
      <c r="V629" s="36"/>
      <c r="W629" s="38"/>
    </row>
    <row r="630">
      <c r="A630" s="29">
        <v>627</v>
      </c>
      <c r="B630" s="39">
        <f>IF(D630=D629,B629,IF(D630="夜班",B629+1,B629))</f>
        <v>43370</v>
      </c>
      <c r="C630" s="40">
        <f>C629</f>
        <v>0.041666666666666699</v>
      </c>
      <c r="D630" s="32" t="str">
        <f>IF(HOUR(G630)&lt;8,"夜班",IF(HOUR(G630)&lt;16,"白班",IF(HOUR(G630)&lt;24,"中班",0)))</f>
        <v>夜班</v>
      </c>
      <c r="E630" s="30" t="str">
        <f>IF(F630=1,"甲",IF(F630=2,"乙",IF(F630=3,"丙",IF(F630=4,"丁",""))))</f>
        <v>甲</v>
      </c>
      <c r="F630" s="30">
        <f>SUMPRODUCT((考核汇总!$A$4:$A$1185=质量日常跟踪表!B630)*(考核汇总!$B$4:$B$1185=质量日常跟踪表!D630),考核汇总!$C$4:$C$1185)</f>
        <v>1</v>
      </c>
      <c r="G630" s="33">
        <f>G629+C629</f>
        <v>43370.083333331801</v>
      </c>
      <c r="H630" s="34" t="str">
        <f>IF($M630=H$2,MAX(H$4:H629)+1,"")</f>
        <v/>
      </c>
      <c r="I630" s="34" t="str">
        <f>IF($M630=I$2,MAX(I$4:I629)+1,"")</f>
        <v/>
      </c>
      <c r="J630" s="34" t="str">
        <f>IF($M630=J$2,MAX(J$4:J629)+1,"")</f>
        <v/>
      </c>
      <c r="K630" s="34" t="str">
        <f>IF($M630=K$2,MAX(K$4:K629)+1,"")</f>
        <v/>
      </c>
      <c r="L630" s="35"/>
      <c r="M630" s="35"/>
      <c r="N630" s="42"/>
      <c r="O630" s="42"/>
      <c r="P630" s="42"/>
      <c r="Q630" s="42"/>
      <c r="R630" s="42"/>
      <c r="S630" s="42"/>
      <c r="T630" s="42"/>
      <c r="U630" s="37" t="str">
        <f>IF(N630="","",(N630*5+O630*4+P630*2.5+Q630*1.5+R630*0.75+S630*0.325+T630*0.25)/100)</f>
        <v/>
      </c>
      <c r="V630" s="36"/>
      <c r="W630" s="38"/>
    </row>
    <row r="631">
      <c r="A631" s="29">
        <v>628</v>
      </c>
      <c r="B631" s="39">
        <f>IF(D631=D630,B630,IF(D631="夜班",B630+1,B630))</f>
        <v>43370</v>
      </c>
      <c r="C631" s="40">
        <f>C630</f>
        <v>0.041666666666666699</v>
      </c>
      <c r="D631" s="32" t="str">
        <f>IF(HOUR(G631)&lt;8,"夜班",IF(HOUR(G631)&lt;16,"白班",IF(HOUR(G631)&lt;24,"中班",0)))</f>
        <v>夜班</v>
      </c>
      <c r="E631" s="30" t="str">
        <f>IF(F631=1,"甲",IF(F631=2,"乙",IF(F631=3,"丙",IF(F631=4,"丁",""))))</f>
        <v>甲</v>
      </c>
      <c r="F631" s="30">
        <f>SUMPRODUCT((考核汇总!$A$4:$A$1185=质量日常跟踪表!B631)*(考核汇总!$B$4:$B$1185=质量日常跟踪表!D631),考核汇总!$C$4:$C$1185)</f>
        <v>1</v>
      </c>
      <c r="G631" s="33">
        <f>G630+C630</f>
        <v>43370.124999998501</v>
      </c>
      <c r="H631" s="34" t="str">
        <f>IF($M631=H$2,MAX(H$4:H630)+1,"")</f>
        <v/>
      </c>
      <c r="I631" s="34" t="str">
        <f>IF($M631=I$2,MAX(I$4:I630)+1,"")</f>
        <v/>
      </c>
      <c r="J631" s="34" t="str">
        <f>IF($M631=J$2,MAX(J$4:J630)+1,"")</f>
        <v/>
      </c>
      <c r="K631" s="34" t="str">
        <f>IF($M631=K$2,MAX(K$4:K630)+1,"")</f>
        <v/>
      </c>
      <c r="L631" s="35"/>
      <c r="M631" s="35"/>
      <c r="N631" s="42"/>
      <c r="O631" s="42"/>
      <c r="P631" s="42"/>
      <c r="Q631" s="42"/>
      <c r="R631" s="42"/>
      <c r="S631" s="42"/>
      <c r="T631" s="42"/>
      <c r="U631" s="37" t="str">
        <f>IF(N631="","",(N631*5+O631*4+P631*2.5+Q631*1.5+R631*0.75+S631*0.325+T631*0.25)/100)</f>
        <v/>
      </c>
      <c r="V631" s="36"/>
      <c r="W631" s="38"/>
    </row>
    <row r="632">
      <c r="A632" s="29">
        <v>629</v>
      </c>
      <c r="B632" s="39">
        <f>IF(D632=D631,B631,IF(D632="夜班",B631+1,B631))</f>
        <v>43370</v>
      </c>
      <c r="C632" s="40">
        <f>C631</f>
        <v>0.041666666666666699</v>
      </c>
      <c r="D632" s="32" t="str">
        <f>IF(HOUR(G632)&lt;8,"夜班",IF(HOUR(G632)&lt;16,"白班",IF(HOUR(G632)&lt;24,"中班",0)))</f>
        <v>夜班</v>
      </c>
      <c r="E632" s="30" t="str">
        <f>IF(F632=1,"甲",IF(F632=2,"乙",IF(F632=3,"丙",IF(F632=4,"丁",""))))</f>
        <v>甲</v>
      </c>
      <c r="F632" s="30">
        <f>SUMPRODUCT((考核汇总!$A$4:$A$1185=质量日常跟踪表!B632)*(考核汇总!$B$4:$B$1185=质量日常跟踪表!D632),考核汇总!$C$4:$C$1185)</f>
        <v>1</v>
      </c>
      <c r="G632" s="33">
        <f>G631+C631</f>
        <v>43370.1666666651</v>
      </c>
      <c r="H632" s="34" t="str">
        <f>IF($M632=H$2,MAX(H$4:H631)+1,"")</f>
        <v/>
      </c>
      <c r="I632" s="34" t="str">
        <f>IF($M632=I$2,MAX(I$4:I631)+1,"")</f>
        <v/>
      </c>
      <c r="J632" s="34" t="str">
        <f>IF($M632=J$2,MAX(J$4:J631)+1,"")</f>
        <v/>
      </c>
      <c r="K632" s="34" t="str">
        <f>IF($M632=K$2,MAX(K$4:K631)+1,"")</f>
        <v/>
      </c>
      <c r="L632" s="35"/>
      <c r="M632" s="35"/>
      <c r="N632" s="42"/>
      <c r="O632" s="42"/>
      <c r="P632" s="42"/>
      <c r="Q632" s="42"/>
      <c r="R632" s="42"/>
      <c r="S632" s="42"/>
      <c r="T632" s="42"/>
      <c r="U632" s="37" t="str">
        <f>IF(N632="","",(N632*5+O632*4+P632*2.5+Q632*1.5+R632*0.75+S632*0.325+T632*0.25)/100)</f>
        <v/>
      </c>
      <c r="V632" s="36"/>
      <c r="W632" s="38"/>
    </row>
    <row r="633">
      <c r="A633" s="29">
        <v>630</v>
      </c>
      <c r="B633" s="39">
        <f>IF(D633=D632,B632,IF(D633="夜班",B632+1,B632))</f>
        <v>43370</v>
      </c>
      <c r="C633" s="40">
        <f>C632</f>
        <v>0.041666666666666699</v>
      </c>
      <c r="D633" s="32" t="str">
        <f>IF(HOUR(G633)&lt;8,"夜班",IF(HOUR(G633)&lt;16,"白班",IF(HOUR(G633)&lt;24,"中班",0)))</f>
        <v>夜班</v>
      </c>
      <c r="E633" s="30" t="str">
        <f>IF(F633=1,"甲",IF(F633=2,"乙",IF(F633=3,"丙",IF(F633=4,"丁",""))))</f>
        <v>甲</v>
      </c>
      <c r="F633" s="30">
        <f>SUMPRODUCT((考核汇总!$A$4:$A$1185=质量日常跟踪表!B633)*(考核汇总!$B$4:$B$1185=质量日常跟踪表!D633),考核汇总!$C$4:$C$1185)</f>
        <v>1</v>
      </c>
      <c r="G633" s="33">
        <f>G632+C632</f>
        <v>43370.208333331801</v>
      </c>
      <c r="H633" s="34" t="str">
        <f>IF($M633=H$2,MAX(H$4:H632)+1,"")</f>
        <v/>
      </c>
      <c r="I633" s="34" t="str">
        <f>IF($M633=I$2,MAX(I$4:I632)+1,"")</f>
        <v/>
      </c>
      <c r="J633" s="34" t="str">
        <f>IF($M633=J$2,MAX(J$4:J632)+1,"")</f>
        <v/>
      </c>
      <c r="K633" s="34" t="str">
        <f>IF($M633=K$2,MAX(K$4:K632)+1,"")</f>
        <v/>
      </c>
      <c r="L633" s="35"/>
      <c r="M633" s="35"/>
      <c r="N633" s="42"/>
      <c r="O633" s="42"/>
      <c r="P633" s="42"/>
      <c r="Q633" s="42"/>
      <c r="R633" s="42"/>
      <c r="S633" s="42"/>
      <c r="T633" s="42"/>
      <c r="U633" s="37" t="str">
        <f>IF(N633="","",(N633*5+O633*4+P633*2.5+Q633*1.5+R633*0.75+S633*0.325+T633*0.25)/100)</f>
        <v/>
      </c>
      <c r="V633" s="36"/>
      <c r="W633" s="38"/>
    </row>
    <row r="634">
      <c r="A634" s="29">
        <v>631</v>
      </c>
      <c r="B634" s="39">
        <f>IF(D634=D633,B633,IF(D634="夜班",B633+1,B633))</f>
        <v>43370</v>
      </c>
      <c r="C634" s="40">
        <f>C633</f>
        <v>0.041666666666666699</v>
      </c>
      <c r="D634" s="32" t="str">
        <f>IF(HOUR(G634)&lt;8,"夜班",IF(HOUR(G634)&lt;16,"白班",IF(HOUR(G634)&lt;24,"中班",0)))</f>
        <v>夜班</v>
      </c>
      <c r="E634" s="30" t="str">
        <f>IF(F634=1,"甲",IF(F634=2,"乙",IF(F634=3,"丙",IF(F634=4,"丁",""))))</f>
        <v>甲</v>
      </c>
      <c r="F634" s="30">
        <f>SUMPRODUCT((考核汇总!$A$4:$A$1185=质量日常跟踪表!B634)*(考核汇总!$B$4:$B$1185=质量日常跟踪表!D634),考核汇总!$C$4:$C$1185)</f>
        <v>1</v>
      </c>
      <c r="G634" s="33">
        <f>G633+C633</f>
        <v>43370.249999998501</v>
      </c>
      <c r="H634" s="34" t="str">
        <f>IF($M634=H$2,MAX(H$4:H633)+1,"")</f>
        <v/>
      </c>
      <c r="I634" s="34" t="str">
        <f>IF($M634=I$2,MAX(I$4:I633)+1,"")</f>
        <v/>
      </c>
      <c r="J634" s="34" t="str">
        <f>IF($M634=J$2,MAX(J$4:J633)+1,"")</f>
        <v/>
      </c>
      <c r="K634" s="34" t="str">
        <f>IF($M634=K$2,MAX(K$4:K633)+1,"")</f>
        <v/>
      </c>
      <c r="L634" s="35"/>
      <c r="M634" s="35"/>
      <c r="N634" s="42"/>
      <c r="O634" s="42"/>
      <c r="P634" s="42"/>
      <c r="Q634" s="42"/>
      <c r="R634" s="42"/>
      <c r="S634" s="42"/>
      <c r="T634" s="42"/>
      <c r="U634" s="37" t="str">
        <f>IF(N634="","",(N634*5+O634*4+P634*2.5+Q634*1.5+R634*0.75+S634*0.325+T634*0.25)/100)</f>
        <v/>
      </c>
      <c r="V634" s="36"/>
      <c r="W634" s="38"/>
    </row>
    <row r="635">
      <c r="A635" s="29">
        <v>632</v>
      </c>
      <c r="B635" s="39">
        <f>IF(D635=D634,B634,IF(D635="夜班",B634+1,B634))</f>
        <v>43370</v>
      </c>
      <c r="C635" s="40">
        <f>C634</f>
        <v>0.041666666666666699</v>
      </c>
      <c r="D635" s="32" t="str">
        <f>IF(HOUR(G635)&lt;8,"夜班",IF(HOUR(G635)&lt;16,"白班",IF(HOUR(G635)&lt;24,"中班",0)))</f>
        <v>夜班</v>
      </c>
      <c r="E635" s="30" t="str">
        <f>IF(F635=1,"甲",IF(F635=2,"乙",IF(F635=3,"丙",IF(F635=4,"丁",""))))</f>
        <v>甲</v>
      </c>
      <c r="F635" s="30">
        <f>SUMPRODUCT((考核汇总!$A$4:$A$1185=质量日常跟踪表!B635)*(考核汇总!$B$4:$B$1185=质量日常跟踪表!D635),考核汇总!$C$4:$C$1185)</f>
        <v>1</v>
      </c>
      <c r="G635" s="33">
        <f>G634+C634</f>
        <v>43370.2916666651</v>
      </c>
      <c r="H635" s="34" t="str">
        <f>IF($M635=H$2,MAX(H$4:H634)+1,"")</f>
        <v/>
      </c>
      <c r="I635" s="34" t="str">
        <f>IF($M635=I$2,MAX(I$4:I634)+1,"")</f>
        <v/>
      </c>
      <c r="J635" s="34" t="str">
        <f>IF($M635=J$2,MAX(J$4:J634)+1,"")</f>
        <v/>
      </c>
      <c r="K635" s="34" t="str">
        <f>IF($M635=K$2,MAX(K$4:K634)+1,"")</f>
        <v/>
      </c>
      <c r="L635" s="35"/>
      <c r="M635" s="35"/>
      <c r="N635" s="42"/>
      <c r="O635" s="42"/>
      <c r="P635" s="42"/>
      <c r="Q635" s="42"/>
      <c r="R635" s="42"/>
      <c r="S635" s="42"/>
      <c r="T635" s="42"/>
      <c r="U635" s="37" t="str">
        <f>IF(N635="","",(N635*5+O635*4+P635*2.5+Q635*1.5+R635*0.75+S635*0.325+T635*0.25)/100)</f>
        <v/>
      </c>
      <c r="V635" s="36"/>
      <c r="W635" s="38"/>
    </row>
    <row r="636">
      <c r="A636" s="29">
        <v>633</v>
      </c>
      <c r="B636" s="39">
        <f>IF(D636=D635,B635,IF(D636="夜班",B635+1,B635))</f>
        <v>43370</v>
      </c>
      <c r="C636" s="40">
        <f>C635</f>
        <v>0.041666666666666699</v>
      </c>
      <c r="D636" s="32" t="str">
        <f>IF(HOUR(G636)&lt;8,"夜班",IF(HOUR(G636)&lt;16,"白班",IF(HOUR(G636)&lt;24,"中班",0)))</f>
        <v>白班</v>
      </c>
      <c r="E636" s="30" t="str">
        <f>IF(F636=1,"甲",IF(F636=2,"乙",IF(F636=3,"丙",IF(F636=4,"丁",""))))</f>
        <v>乙</v>
      </c>
      <c r="F636" s="30">
        <f>SUMPRODUCT((考核汇总!$A$4:$A$1185=质量日常跟踪表!B636)*(考核汇总!$B$4:$B$1185=质量日常跟踪表!D636),考核汇总!$C$4:$C$1185)</f>
        <v>2</v>
      </c>
      <c r="G636" s="33">
        <f>G635+C635</f>
        <v>43370.333333331801</v>
      </c>
      <c r="H636" s="34" t="str">
        <f>IF($M636=H$2,MAX(H$4:H635)+1,"")</f>
        <v/>
      </c>
      <c r="I636" s="34" t="str">
        <f>IF($M636=I$2,MAX(I$4:I635)+1,"")</f>
        <v/>
      </c>
      <c r="J636" s="34" t="str">
        <f>IF($M636=J$2,MAX(J$4:J635)+1,"")</f>
        <v/>
      </c>
      <c r="K636" s="34" t="str">
        <f>IF($M636=K$2,MAX(K$4:K635)+1,"")</f>
        <v/>
      </c>
      <c r="L636" s="35"/>
      <c r="M636" s="35"/>
      <c r="N636" s="42"/>
      <c r="O636" s="42"/>
      <c r="P636" s="42"/>
      <c r="Q636" s="42"/>
      <c r="R636" s="42"/>
      <c r="S636" s="42"/>
      <c r="T636" s="42"/>
      <c r="U636" s="37" t="str">
        <f>IF(N636="","",(N636*5+O636*4+P636*2.5+Q636*1.5+R636*0.75+S636*0.325+T636*0.25)/100)</f>
        <v/>
      </c>
      <c r="V636" s="36"/>
      <c r="W636" s="38"/>
    </row>
    <row r="637">
      <c r="A637" s="29">
        <v>634</v>
      </c>
      <c r="B637" s="39">
        <f>IF(D637=D636,B636,IF(D637="夜班",B636+1,B636))</f>
        <v>43370</v>
      </c>
      <c r="C637" s="40">
        <f>C636</f>
        <v>0.041666666666666699</v>
      </c>
      <c r="D637" s="32" t="str">
        <f>IF(HOUR(G637)&lt;8,"夜班",IF(HOUR(G637)&lt;16,"白班",IF(HOUR(G637)&lt;24,"中班",0)))</f>
        <v>白班</v>
      </c>
      <c r="E637" s="30" t="str">
        <f>IF(F637=1,"甲",IF(F637=2,"乙",IF(F637=3,"丙",IF(F637=4,"丁",""))))</f>
        <v>乙</v>
      </c>
      <c r="F637" s="30">
        <f>SUMPRODUCT((考核汇总!$A$4:$A$1185=质量日常跟踪表!B637)*(考核汇总!$B$4:$B$1185=质量日常跟踪表!D637),考核汇总!$C$4:$C$1185)</f>
        <v>2</v>
      </c>
      <c r="G637" s="33">
        <f>G636+C636</f>
        <v>43370.374999998501</v>
      </c>
      <c r="H637" s="34" t="str">
        <f>IF($M637=H$2,MAX(H$4:H636)+1,"")</f>
        <v/>
      </c>
      <c r="I637" s="34" t="str">
        <f>IF($M637=I$2,MAX(I$4:I636)+1,"")</f>
        <v/>
      </c>
      <c r="J637" s="34" t="str">
        <f>IF($M637=J$2,MAX(J$4:J636)+1,"")</f>
        <v/>
      </c>
      <c r="K637" s="34" t="str">
        <f>IF($M637=K$2,MAX(K$4:K636)+1,"")</f>
        <v/>
      </c>
      <c r="L637" s="35"/>
      <c r="M637" s="35"/>
      <c r="N637" s="42"/>
      <c r="O637" s="42"/>
      <c r="P637" s="42"/>
      <c r="Q637" s="42"/>
      <c r="R637" s="42"/>
      <c r="S637" s="42"/>
      <c r="T637" s="42"/>
      <c r="U637" s="37" t="str">
        <f>IF(N637="","",(N637*5+O637*4+P637*2.5+Q637*1.5+R637*0.75+S637*0.325+T637*0.25)/100)</f>
        <v/>
      </c>
      <c r="V637" s="36"/>
      <c r="W637" s="38"/>
    </row>
    <row r="638">
      <c r="A638" s="29">
        <v>635</v>
      </c>
      <c r="B638" s="39">
        <f>IF(D638=D637,B637,IF(D638="夜班",B637+1,B637))</f>
        <v>43370</v>
      </c>
      <c r="C638" s="40">
        <f>C637</f>
        <v>0.041666666666666699</v>
      </c>
      <c r="D638" s="32" t="str">
        <f>IF(HOUR(G638)&lt;8,"夜班",IF(HOUR(G638)&lt;16,"白班",IF(HOUR(G638)&lt;24,"中班",0)))</f>
        <v>白班</v>
      </c>
      <c r="E638" s="30" t="str">
        <f>IF(F638=1,"甲",IF(F638=2,"乙",IF(F638=3,"丙",IF(F638=4,"丁",""))))</f>
        <v>乙</v>
      </c>
      <c r="F638" s="30">
        <f>SUMPRODUCT((考核汇总!$A$4:$A$1185=质量日常跟踪表!B638)*(考核汇总!$B$4:$B$1185=质量日常跟踪表!D638),考核汇总!$C$4:$C$1185)</f>
        <v>2</v>
      </c>
      <c r="G638" s="33">
        <f>G637+C637</f>
        <v>43370.4166666651</v>
      </c>
      <c r="H638" s="34" t="str">
        <f>IF($M638=H$2,MAX(H$4:H637)+1,"")</f>
        <v/>
      </c>
      <c r="I638" s="34" t="str">
        <f>IF($M638=I$2,MAX(I$4:I637)+1,"")</f>
        <v/>
      </c>
      <c r="J638" s="34" t="str">
        <f>IF($M638=J$2,MAX(J$4:J637)+1,"")</f>
        <v/>
      </c>
      <c r="K638" s="34" t="str">
        <f>IF($M638=K$2,MAX(K$4:K637)+1,"")</f>
        <v/>
      </c>
      <c r="L638" s="35"/>
      <c r="M638" s="35"/>
      <c r="N638" s="42"/>
      <c r="O638" s="42"/>
      <c r="P638" s="42"/>
      <c r="Q638" s="42"/>
      <c r="R638" s="42"/>
      <c r="S638" s="42"/>
      <c r="T638" s="42"/>
      <c r="U638" s="37" t="str">
        <f>IF(N638="","",(N638*5+O638*4+P638*2.5+Q638*1.5+R638*0.75+S638*0.325+T638*0.25)/100)</f>
        <v/>
      </c>
      <c r="V638" s="36"/>
      <c r="W638" s="38"/>
    </row>
    <row r="639">
      <c r="A639" s="29">
        <v>636</v>
      </c>
      <c r="B639" s="39">
        <f>IF(D639=D638,B638,IF(D639="夜班",B638+1,B638))</f>
        <v>43370</v>
      </c>
      <c r="C639" s="40">
        <f>C638</f>
        <v>0.041666666666666699</v>
      </c>
      <c r="D639" s="32" t="str">
        <f>IF(HOUR(G639)&lt;8,"夜班",IF(HOUR(G639)&lt;16,"白班",IF(HOUR(G639)&lt;24,"中班",0)))</f>
        <v>白班</v>
      </c>
      <c r="E639" s="30" t="str">
        <f>IF(F639=1,"甲",IF(F639=2,"乙",IF(F639=3,"丙",IF(F639=4,"丁",""))))</f>
        <v>乙</v>
      </c>
      <c r="F639" s="30">
        <f>SUMPRODUCT((考核汇总!$A$4:$A$1185=质量日常跟踪表!B639)*(考核汇总!$B$4:$B$1185=质量日常跟踪表!D639),考核汇总!$C$4:$C$1185)</f>
        <v>2</v>
      </c>
      <c r="G639" s="33">
        <f>G638+C638</f>
        <v>43370.458333331801</v>
      </c>
      <c r="H639" s="34" t="str">
        <f>IF($M639=H$2,MAX(H$4:H638)+1,"")</f>
        <v/>
      </c>
      <c r="I639" s="34" t="str">
        <f>IF($M639=I$2,MAX(I$4:I638)+1,"")</f>
        <v/>
      </c>
      <c r="J639" s="34" t="str">
        <f>IF($M639=J$2,MAX(J$4:J638)+1,"")</f>
        <v/>
      </c>
      <c r="K639" s="34" t="str">
        <f>IF($M639=K$2,MAX(K$4:K638)+1,"")</f>
        <v/>
      </c>
      <c r="L639" s="35"/>
      <c r="M639" s="35"/>
      <c r="N639" s="42"/>
      <c r="O639" s="42"/>
      <c r="P639" s="42"/>
      <c r="Q639" s="42"/>
      <c r="R639" s="42"/>
      <c r="S639" s="42"/>
      <c r="T639" s="42"/>
      <c r="U639" s="37" t="str">
        <f>IF(N639="","",(N639*5+O639*4+P639*2.5+Q639*1.5+R639*0.75+S639*0.325+T639*0.25)/100)</f>
        <v/>
      </c>
      <c r="V639" s="36"/>
      <c r="W639" s="38"/>
    </row>
    <row r="640">
      <c r="A640" s="29">
        <v>637</v>
      </c>
      <c r="B640" s="39">
        <f>IF(D640=D639,B639,IF(D640="夜班",B639+1,B639))</f>
        <v>43370</v>
      </c>
      <c r="C640" s="40">
        <f>C639</f>
        <v>0.041666666666666699</v>
      </c>
      <c r="D640" s="32" t="str">
        <f>IF(HOUR(G640)&lt;8,"夜班",IF(HOUR(G640)&lt;16,"白班",IF(HOUR(G640)&lt;24,"中班",0)))</f>
        <v>白班</v>
      </c>
      <c r="E640" s="30" t="str">
        <f>IF(F640=1,"甲",IF(F640=2,"乙",IF(F640=3,"丙",IF(F640=4,"丁",""))))</f>
        <v>乙</v>
      </c>
      <c r="F640" s="30">
        <f>SUMPRODUCT((考核汇总!$A$4:$A$1185=质量日常跟踪表!B640)*(考核汇总!$B$4:$B$1185=质量日常跟踪表!D640),考核汇总!$C$4:$C$1185)</f>
        <v>2</v>
      </c>
      <c r="G640" s="33">
        <f>G639+C639</f>
        <v>43370.499999998501</v>
      </c>
      <c r="H640" s="34" t="str">
        <f>IF($M640=H$2,MAX(H$4:H639)+1,"")</f>
        <v/>
      </c>
      <c r="I640" s="34" t="str">
        <f>IF($M640=I$2,MAX(I$4:I639)+1,"")</f>
        <v/>
      </c>
      <c r="J640" s="34" t="str">
        <f>IF($M640=J$2,MAX(J$4:J639)+1,"")</f>
        <v/>
      </c>
      <c r="K640" s="34" t="str">
        <f>IF($M640=K$2,MAX(K$4:K639)+1,"")</f>
        <v/>
      </c>
      <c r="L640" s="35"/>
      <c r="M640" s="35"/>
      <c r="N640" s="42"/>
      <c r="O640" s="42"/>
      <c r="P640" s="42"/>
      <c r="Q640" s="42"/>
      <c r="R640" s="42"/>
      <c r="S640" s="42"/>
      <c r="T640" s="42"/>
      <c r="U640" s="37" t="str">
        <f>IF(N640="","",(N640*5+O640*4+P640*2.5+Q640*1.5+R640*0.75+S640*0.325+T640*0.25)/100)</f>
        <v/>
      </c>
      <c r="V640" s="36"/>
      <c r="W640" s="38"/>
    </row>
    <row r="641">
      <c r="A641" s="29">
        <v>638</v>
      </c>
      <c r="B641" s="39">
        <f>IF(D641=D640,B640,IF(D641="夜班",B640+1,B640))</f>
        <v>43370</v>
      </c>
      <c r="C641" s="40">
        <f>C640</f>
        <v>0.041666666666666699</v>
      </c>
      <c r="D641" s="32" t="str">
        <f>IF(HOUR(G641)&lt;8,"夜班",IF(HOUR(G641)&lt;16,"白班",IF(HOUR(G641)&lt;24,"中班",0)))</f>
        <v>白班</v>
      </c>
      <c r="E641" s="30" t="str">
        <f>IF(F641=1,"甲",IF(F641=2,"乙",IF(F641=3,"丙",IF(F641=4,"丁",""))))</f>
        <v>乙</v>
      </c>
      <c r="F641" s="30">
        <f>SUMPRODUCT((考核汇总!$A$4:$A$1185=质量日常跟踪表!B641)*(考核汇总!$B$4:$B$1185=质量日常跟踪表!D641),考核汇总!$C$4:$C$1185)</f>
        <v>2</v>
      </c>
      <c r="G641" s="33">
        <f>G640+C640</f>
        <v>43370.5416666651</v>
      </c>
      <c r="H641" s="34" t="str">
        <f>IF($M641=H$2,MAX(H$4:H640)+1,"")</f>
        <v/>
      </c>
      <c r="I641" s="34" t="str">
        <f>IF($M641=I$2,MAX(I$4:I640)+1,"")</f>
        <v/>
      </c>
      <c r="J641" s="34" t="str">
        <f>IF($M641=J$2,MAX(J$4:J640)+1,"")</f>
        <v/>
      </c>
      <c r="K641" s="34" t="str">
        <f>IF($M641=K$2,MAX(K$4:K640)+1,"")</f>
        <v/>
      </c>
      <c r="L641" s="35"/>
      <c r="M641" s="35"/>
      <c r="N641" s="42"/>
      <c r="O641" s="42"/>
      <c r="P641" s="42"/>
      <c r="Q641" s="42"/>
      <c r="R641" s="42"/>
      <c r="S641" s="42"/>
      <c r="T641" s="42"/>
      <c r="U641" s="37" t="str">
        <f>IF(N641="","",(N641*5+O641*4+P641*2.5+Q641*1.5+R641*0.75+S641*0.325+T641*0.25)/100)</f>
        <v/>
      </c>
      <c r="V641" s="36"/>
      <c r="W641" s="38"/>
    </row>
    <row r="642">
      <c r="A642" s="29">
        <v>639</v>
      </c>
      <c r="B642" s="39">
        <f>IF(D642=D641,B641,IF(D642="夜班",B641+1,B641))</f>
        <v>43370</v>
      </c>
      <c r="C642" s="40">
        <f>C641</f>
        <v>0.041666666666666699</v>
      </c>
      <c r="D642" s="32" t="str">
        <f>IF(HOUR(G642)&lt;8,"夜班",IF(HOUR(G642)&lt;16,"白班",IF(HOUR(G642)&lt;24,"中班",0)))</f>
        <v>白班</v>
      </c>
      <c r="E642" s="30" t="str">
        <f>IF(F642=1,"甲",IF(F642=2,"乙",IF(F642=3,"丙",IF(F642=4,"丁",""))))</f>
        <v>乙</v>
      </c>
      <c r="F642" s="30">
        <f>SUMPRODUCT((考核汇总!$A$4:$A$1185=质量日常跟踪表!B642)*(考核汇总!$B$4:$B$1185=质量日常跟踪表!D642),考核汇总!$C$4:$C$1185)</f>
        <v>2</v>
      </c>
      <c r="G642" s="33">
        <f>G641+C641</f>
        <v>43370.583333331801</v>
      </c>
      <c r="H642" s="34" t="str">
        <f>IF($M642=H$2,MAX(H$4:H641)+1,"")</f>
        <v/>
      </c>
      <c r="I642" s="34" t="str">
        <f>IF($M642=I$2,MAX(I$4:I641)+1,"")</f>
        <v/>
      </c>
      <c r="J642" s="34" t="str">
        <f>IF($M642=J$2,MAX(J$4:J641)+1,"")</f>
        <v/>
      </c>
      <c r="K642" s="34" t="str">
        <f>IF($M642=K$2,MAX(K$4:K641)+1,"")</f>
        <v/>
      </c>
      <c r="L642" s="35"/>
      <c r="M642" s="35"/>
      <c r="N642" s="42"/>
      <c r="O642" s="42"/>
      <c r="P642" s="42"/>
      <c r="Q642" s="42"/>
      <c r="R642" s="42"/>
      <c r="S642" s="42"/>
      <c r="T642" s="42"/>
      <c r="U642" s="37" t="str">
        <f>IF(N642="","",(N642*5+O642*4+P642*2.5+Q642*1.5+R642*0.75+S642*0.325+T642*0.25)/100)</f>
        <v/>
      </c>
      <c r="V642" s="36"/>
      <c r="W642" s="38"/>
    </row>
    <row r="643">
      <c r="A643" s="29">
        <v>640</v>
      </c>
      <c r="B643" s="39">
        <f>IF(D643=D642,B642,IF(D643="夜班",B642+1,B642))</f>
        <v>43370</v>
      </c>
      <c r="C643" s="40">
        <f>C642</f>
        <v>0.041666666666666699</v>
      </c>
      <c r="D643" s="32" t="str">
        <f>IF(HOUR(G643)&lt;8,"夜班",IF(HOUR(G643)&lt;16,"白班",IF(HOUR(G643)&lt;24,"中班",0)))</f>
        <v>白班</v>
      </c>
      <c r="E643" s="30" t="str">
        <f>IF(F643=1,"甲",IF(F643=2,"乙",IF(F643=3,"丙",IF(F643=4,"丁",""))))</f>
        <v>乙</v>
      </c>
      <c r="F643" s="30">
        <f>SUMPRODUCT((考核汇总!$A$4:$A$1185=质量日常跟踪表!B643)*(考核汇总!$B$4:$B$1185=质量日常跟踪表!D643),考核汇总!$C$4:$C$1185)</f>
        <v>2</v>
      </c>
      <c r="G643" s="33">
        <f>G642+C642</f>
        <v>43370.624999998501</v>
      </c>
      <c r="H643" s="34" t="str">
        <f>IF($M643=H$2,MAX(H$4:H642)+1,"")</f>
        <v/>
      </c>
      <c r="I643" s="34" t="str">
        <f>IF($M643=I$2,MAX(I$4:I642)+1,"")</f>
        <v/>
      </c>
      <c r="J643" s="34" t="str">
        <f>IF($M643=J$2,MAX(J$4:J642)+1,"")</f>
        <v/>
      </c>
      <c r="K643" s="34" t="str">
        <f>IF($M643=K$2,MAX(K$4:K642)+1,"")</f>
        <v/>
      </c>
      <c r="L643" s="35"/>
      <c r="M643" s="35"/>
      <c r="N643" s="42"/>
      <c r="O643" s="42"/>
      <c r="P643" s="42"/>
      <c r="Q643" s="42"/>
      <c r="R643" s="42"/>
      <c r="S643" s="42"/>
      <c r="T643" s="42"/>
      <c r="U643" s="37" t="str">
        <f>IF(N643="","",(N643*5+O643*4+P643*2.5+Q643*1.5+R643*0.75+S643*0.325+T643*0.25)/100)</f>
        <v/>
      </c>
      <c r="V643" s="36"/>
      <c r="W643" s="38"/>
    </row>
    <row r="644">
      <c r="A644" s="29">
        <v>641</v>
      </c>
      <c r="B644" s="39">
        <f>IF(D644=D643,B643,IF(D644="夜班",B643+1,B643))</f>
        <v>43370</v>
      </c>
      <c r="C644" s="40">
        <f>C643</f>
        <v>0.041666666666666699</v>
      </c>
      <c r="D644" s="32" t="str">
        <f>IF(HOUR(G644)&lt;8,"夜班",IF(HOUR(G644)&lt;16,"白班",IF(HOUR(G644)&lt;24,"中班",0)))</f>
        <v>中班</v>
      </c>
      <c r="E644" s="30" t="str">
        <f>IF(F644=1,"甲",IF(F644=2,"乙",IF(F644=3,"丙",IF(F644=4,"丁",""))))</f>
        <v>丙</v>
      </c>
      <c r="F644" s="30">
        <f>SUMPRODUCT((考核汇总!$A$4:$A$1185=质量日常跟踪表!B644)*(考核汇总!$B$4:$B$1185=质量日常跟踪表!D644),考核汇总!$C$4:$C$1185)</f>
        <v>3</v>
      </c>
      <c r="G644" s="33">
        <f>G643+C643</f>
        <v>43370.6666666651</v>
      </c>
      <c r="H644" s="34" t="str">
        <f>IF($M644=H$2,MAX(H$4:H643)+1,"")</f>
        <v/>
      </c>
      <c r="I644" s="34" t="str">
        <f>IF($M644=I$2,MAX(I$4:I643)+1,"")</f>
        <v/>
      </c>
      <c r="J644" s="34" t="str">
        <f>IF($M644=J$2,MAX(J$4:J643)+1,"")</f>
        <v/>
      </c>
      <c r="K644" s="34" t="str">
        <f>IF($M644=K$2,MAX(K$4:K643)+1,"")</f>
        <v/>
      </c>
      <c r="L644" s="35"/>
      <c r="M644" s="35"/>
      <c r="N644" s="42"/>
      <c r="O644" s="42"/>
      <c r="P644" s="42"/>
      <c r="Q644" s="42"/>
      <c r="R644" s="42"/>
      <c r="S644" s="42"/>
      <c r="T644" s="42"/>
      <c r="U644" s="37" t="str">
        <f>IF(N644="","",(N644*5+O644*4+P644*2.5+Q644*1.5+R644*0.75+S644*0.325+T644*0.25)/100)</f>
        <v/>
      </c>
      <c r="V644" s="36"/>
      <c r="W644" s="38"/>
    </row>
    <row r="645">
      <c r="A645" s="29">
        <v>642</v>
      </c>
      <c r="B645" s="39">
        <f>IF(D645=D644,B644,IF(D645="夜班",B644+1,B644))</f>
        <v>43370</v>
      </c>
      <c r="C645" s="40">
        <f>C644</f>
        <v>0.041666666666666699</v>
      </c>
      <c r="D645" s="32" t="str">
        <f>IF(HOUR(G645)&lt;8,"夜班",IF(HOUR(G645)&lt;16,"白班",IF(HOUR(G645)&lt;24,"中班",0)))</f>
        <v>中班</v>
      </c>
      <c r="E645" s="30" t="str">
        <f>IF(F645=1,"甲",IF(F645=2,"乙",IF(F645=3,"丙",IF(F645=4,"丁",""))))</f>
        <v>丙</v>
      </c>
      <c r="F645" s="30">
        <f>SUMPRODUCT((考核汇总!$A$4:$A$1185=质量日常跟踪表!B645)*(考核汇总!$B$4:$B$1185=质量日常跟踪表!D645),考核汇总!$C$4:$C$1185)</f>
        <v>3</v>
      </c>
      <c r="G645" s="33">
        <f>G644+C644</f>
        <v>43370.708333331801</v>
      </c>
      <c r="H645" s="34" t="str">
        <f>IF($M645=H$2,MAX(H$4:H644)+1,"")</f>
        <v/>
      </c>
      <c r="I645" s="34" t="str">
        <f>IF($M645=I$2,MAX(I$4:I644)+1,"")</f>
        <v/>
      </c>
      <c r="J645" s="34" t="str">
        <f>IF($M645=J$2,MAX(J$4:J644)+1,"")</f>
        <v/>
      </c>
      <c r="K645" s="34" t="str">
        <f>IF($M645=K$2,MAX(K$4:K644)+1,"")</f>
        <v/>
      </c>
      <c r="L645" s="35"/>
      <c r="M645" s="35"/>
      <c r="N645" s="42"/>
      <c r="O645" s="42"/>
      <c r="P645" s="42"/>
      <c r="Q645" s="42"/>
      <c r="R645" s="42"/>
      <c r="S645" s="42"/>
      <c r="T645" s="42"/>
      <c r="U645" s="37" t="str">
        <f>IF(N645="","",(N645*5+O645*4+P645*2.5+Q645*1.5+R645*0.75+S645*0.325+T645*0.25)/100)</f>
        <v/>
      </c>
      <c r="V645" s="36"/>
      <c r="W645" s="38"/>
    </row>
    <row r="646">
      <c r="A646" s="29">
        <v>643</v>
      </c>
      <c r="B646" s="39">
        <f>IF(D646=D645,B645,IF(D646="夜班",B645+1,B645))</f>
        <v>43370</v>
      </c>
      <c r="C646" s="40">
        <f>C645</f>
        <v>0.041666666666666699</v>
      </c>
      <c r="D646" s="32" t="str">
        <f>IF(HOUR(G646)&lt;8,"夜班",IF(HOUR(G646)&lt;16,"白班",IF(HOUR(G646)&lt;24,"中班",0)))</f>
        <v>中班</v>
      </c>
      <c r="E646" s="30" t="str">
        <f>IF(F646=1,"甲",IF(F646=2,"乙",IF(F646=3,"丙",IF(F646=4,"丁",""))))</f>
        <v>丙</v>
      </c>
      <c r="F646" s="30">
        <f>SUMPRODUCT((考核汇总!$A$4:$A$1185=质量日常跟踪表!B646)*(考核汇总!$B$4:$B$1185=质量日常跟踪表!D646),考核汇总!$C$4:$C$1185)</f>
        <v>3</v>
      </c>
      <c r="G646" s="33">
        <f>G645+C645</f>
        <v>43370.749999998399</v>
      </c>
      <c r="H646" s="34" t="str">
        <f>IF($M646=H$2,MAX(H$4:H645)+1,"")</f>
        <v/>
      </c>
      <c r="I646" s="34" t="str">
        <f>IF($M646=I$2,MAX(I$4:I645)+1,"")</f>
        <v/>
      </c>
      <c r="J646" s="34" t="str">
        <f>IF($M646=J$2,MAX(J$4:J645)+1,"")</f>
        <v/>
      </c>
      <c r="K646" s="34" t="str">
        <f>IF($M646=K$2,MAX(K$4:K645)+1,"")</f>
        <v/>
      </c>
      <c r="L646" s="35"/>
      <c r="M646" s="35"/>
      <c r="N646" s="42"/>
      <c r="O646" s="42"/>
      <c r="P646" s="42"/>
      <c r="Q646" s="42"/>
      <c r="R646" s="42"/>
      <c r="S646" s="42"/>
      <c r="T646" s="42"/>
      <c r="U646" s="37" t="str">
        <f>IF(N646="","",(N646*5+O646*4+P646*2.5+Q646*1.5+R646*0.75+S646*0.325+T646*0.25)/100)</f>
        <v/>
      </c>
      <c r="V646" s="36"/>
      <c r="W646" s="38"/>
    </row>
    <row r="647">
      <c r="A647" s="29">
        <v>644</v>
      </c>
      <c r="B647" s="39">
        <f>IF(D647=D646,B646,IF(D647="夜班",B646+1,B646))</f>
        <v>43370</v>
      </c>
      <c r="C647" s="40">
        <f>C646</f>
        <v>0.041666666666666699</v>
      </c>
      <c r="D647" s="32" t="str">
        <f>IF(HOUR(G647)&lt;8,"夜班",IF(HOUR(G647)&lt;16,"白班",IF(HOUR(G647)&lt;24,"中班",0)))</f>
        <v>中班</v>
      </c>
      <c r="E647" s="30" t="str">
        <f>IF(F647=1,"甲",IF(F647=2,"乙",IF(F647=3,"丙",IF(F647=4,"丁",""))))</f>
        <v>丙</v>
      </c>
      <c r="F647" s="30">
        <f>SUMPRODUCT((考核汇总!$A$4:$A$1185=质量日常跟踪表!B647)*(考核汇总!$B$4:$B$1185=质量日常跟踪表!D647),考核汇总!$C$4:$C$1185)</f>
        <v>3</v>
      </c>
      <c r="G647" s="33">
        <f>G646+C646</f>
        <v>43370.7916666651</v>
      </c>
      <c r="H647" s="34" t="str">
        <f>IF($M647=H$2,MAX(H$4:H646)+1,"")</f>
        <v/>
      </c>
      <c r="I647" s="34" t="str">
        <f>IF($M647=I$2,MAX(I$4:I646)+1,"")</f>
        <v/>
      </c>
      <c r="J647" s="34" t="str">
        <f>IF($M647=J$2,MAX(J$4:J646)+1,"")</f>
        <v/>
      </c>
      <c r="K647" s="34" t="str">
        <f>IF($M647=K$2,MAX(K$4:K646)+1,"")</f>
        <v/>
      </c>
      <c r="L647" s="35"/>
      <c r="M647" s="35"/>
      <c r="N647" s="42"/>
      <c r="O647" s="42"/>
      <c r="P647" s="42"/>
      <c r="Q647" s="42"/>
      <c r="R647" s="42"/>
      <c r="S647" s="42"/>
      <c r="T647" s="42"/>
      <c r="U647" s="37" t="str">
        <f>IF(N647="","",(N647*5+O647*4+P647*2.5+Q647*1.5+R647*0.75+S647*0.325+T647*0.25)/100)</f>
        <v/>
      </c>
      <c r="V647" s="36"/>
      <c r="W647" s="38"/>
    </row>
    <row r="648">
      <c r="A648" s="29">
        <v>645</v>
      </c>
      <c r="B648" s="39">
        <f>IF(D648=D647,B647,IF(D648="夜班",B647+1,B647))</f>
        <v>43370</v>
      </c>
      <c r="C648" s="40">
        <f>C647</f>
        <v>0.041666666666666699</v>
      </c>
      <c r="D648" s="32" t="str">
        <f>IF(HOUR(G648)&lt;8,"夜班",IF(HOUR(G648)&lt;16,"白班",IF(HOUR(G648)&lt;24,"中班",0)))</f>
        <v>中班</v>
      </c>
      <c r="E648" s="30" t="str">
        <f>IF(F648=1,"甲",IF(F648=2,"乙",IF(F648=3,"丙",IF(F648=4,"丁",""))))</f>
        <v>丙</v>
      </c>
      <c r="F648" s="30">
        <f>SUMPRODUCT((考核汇总!$A$4:$A$1185=质量日常跟踪表!B648)*(考核汇总!$B$4:$B$1185=质量日常跟踪表!D648),考核汇总!$C$4:$C$1185)</f>
        <v>3</v>
      </c>
      <c r="G648" s="33">
        <f>G647+C647</f>
        <v>43370.833333331801</v>
      </c>
      <c r="H648" s="34" t="str">
        <f>IF($M648=H$2,MAX(H$4:H647)+1,"")</f>
        <v/>
      </c>
      <c r="I648" s="34" t="str">
        <f>IF($M648=I$2,MAX(I$4:I647)+1,"")</f>
        <v/>
      </c>
      <c r="J648" s="34" t="str">
        <f>IF($M648=J$2,MAX(J$4:J647)+1,"")</f>
        <v/>
      </c>
      <c r="K648" s="34" t="str">
        <f>IF($M648=K$2,MAX(K$4:K647)+1,"")</f>
        <v/>
      </c>
      <c r="L648" s="35"/>
      <c r="M648" s="35"/>
      <c r="N648" s="42"/>
      <c r="O648" s="42"/>
      <c r="P648" s="42"/>
      <c r="Q648" s="42"/>
      <c r="R648" s="42"/>
      <c r="S648" s="42"/>
      <c r="T648" s="42"/>
      <c r="U648" s="37" t="str">
        <f>IF(N648="","",(N648*5+O648*4+P648*2.5+Q648*1.5+R648*0.75+S648*0.325+T648*0.25)/100)</f>
        <v/>
      </c>
      <c r="V648" s="36"/>
      <c r="W648" s="38"/>
    </row>
    <row r="649">
      <c r="A649" s="29">
        <v>646</v>
      </c>
      <c r="B649" s="39">
        <f>IF(D649=D648,B648,IF(D649="夜班",B648+1,B648))</f>
        <v>43370</v>
      </c>
      <c r="C649" s="40">
        <f>C648</f>
        <v>0.041666666666666699</v>
      </c>
      <c r="D649" s="32" t="str">
        <f>IF(HOUR(G649)&lt;8,"夜班",IF(HOUR(G649)&lt;16,"白班",IF(HOUR(G649)&lt;24,"中班",0)))</f>
        <v>中班</v>
      </c>
      <c r="E649" s="30" t="str">
        <f>IF(F649=1,"甲",IF(F649=2,"乙",IF(F649=3,"丙",IF(F649=4,"丁",""))))</f>
        <v>丙</v>
      </c>
      <c r="F649" s="30">
        <f>SUMPRODUCT((考核汇总!$A$4:$A$1185=质量日常跟踪表!B649)*(考核汇总!$B$4:$B$1185=质量日常跟踪表!D649),考核汇总!$C$4:$C$1185)</f>
        <v>3</v>
      </c>
      <c r="G649" s="33">
        <f>G648+C648</f>
        <v>43370.874999998399</v>
      </c>
      <c r="H649" s="34" t="str">
        <f>IF($M649=H$2,MAX(H$4:H648)+1,"")</f>
        <v/>
      </c>
      <c r="I649" s="34" t="str">
        <f>IF($M649=I$2,MAX(I$4:I648)+1,"")</f>
        <v/>
      </c>
      <c r="J649" s="34" t="str">
        <f>IF($M649=J$2,MAX(J$4:J648)+1,"")</f>
        <v/>
      </c>
      <c r="K649" s="34" t="str">
        <f>IF($M649=K$2,MAX(K$4:K648)+1,"")</f>
        <v/>
      </c>
      <c r="L649" s="35"/>
      <c r="M649" s="35"/>
      <c r="N649" s="42"/>
      <c r="O649" s="42"/>
      <c r="P649" s="42"/>
      <c r="Q649" s="42"/>
      <c r="R649" s="42"/>
      <c r="S649" s="42"/>
      <c r="T649" s="42"/>
      <c r="U649" s="37" t="str">
        <f>IF(N649="","",(N649*5+O649*4+P649*2.5+Q649*1.5+R649*0.75+S649*0.325+T649*0.25)/100)</f>
        <v/>
      </c>
      <c r="V649" s="36"/>
      <c r="W649" s="38"/>
    </row>
    <row r="650">
      <c r="A650" s="29">
        <v>647</v>
      </c>
      <c r="B650" s="39">
        <f>IF(D650=D649,B649,IF(D650="夜班",B649+1,B649))</f>
        <v>43370</v>
      </c>
      <c r="C650" s="40">
        <f>C649</f>
        <v>0.041666666666666699</v>
      </c>
      <c r="D650" s="32" t="str">
        <f>IF(HOUR(G650)&lt;8,"夜班",IF(HOUR(G650)&lt;16,"白班",IF(HOUR(G650)&lt;24,"中班",0)))</f>
        <v>中班</v>
      </c>
      <c r="E650" s="30" t="str">
        <f>IF(F650=1,"甲",IF(F650=2,"乙",IF(F650=3,"丙",IF(F650=4,"丁",""))))</f>
        <v>丙</v>
      </c>
      <c r="F650" s="30">
        <f>SUMPRODUCT((考核汇总!$A$4:$A$1185=质量日常跟踪表!B650)*(考核汇总!$B$4:$B$1185=质量日常跟踪表!D650),考核汇总!$C$4:$C$1185)</f>
        <v>3</v>
      </c>
      <c r="G650" s="33">
        <f>G649+C649</f>
        <v>43370.9166666651</v>
      </c>
      <c r="H650" s="34" t="str">
        <f>IF($M650=H$2,MAX(H$4:H649)+1,"")</f>
        <v/>
      </c>
      <c r="I650" s="34" t="str">
        <f>IF($M650=I$2,MAX(I$4:I649)+1,"")</f>
        <v/>
      </c>
      <c r="J650" s="34" t="str">
        <f>IF($M650=J$2,MAX(J$4:J649)+1,"")</f>
        <v/>
      </c>
      <c r="K650" s="34" t="str">
        <f>IF($M650=K$2,MAX(K$4:K649)+1,"")</f>
        <v/>
      </c>
      <c r="L650" s="35"/>
      <c r="M650" s="35"/>
      <c r="N650" s="42"/>
      <c r="O650" s="42"/>
      <c r="P650" s="42"/>
      <c r="Q650" s="42"/>
      <c r="R650" s="42"/>
      <c r="S650" s="42"/>
      <c r="T650" s="42"/>
      <c r="U650" s="37" t="str">
        <f>IF(N650="","",(N650*5+O650*4+P650*2.5+Q650*1.5+R650*0.75+S650*0.325+T650*0.25)/100)</f>
        <v/>
      </c>
      <c r="V650" s="36"/>
      <c r="W650" s="38"/>
    </row>
    <row r="651">
      <c r="A651" s="29">
        <v>648</v>
      </c>
      <c r="B651" s="39">
        <f>IF(D651=D650,B650,IF(D651="夜班",B650+1,B650))</f>
        <v>43370</v>
      </c>
      <c r="C651" s="40">
        <f>C650</f>
        <v>0.041666666666666699</v>
      </c>
      <c r="D651" s="32" t="str">
        <f>IF(HOUR(G651)&lt;8,"夜班",IF(HOUR(G651)&lt;16,"白班",IF(HOUR(G651)&lt;24,"中班",0)))</f>
        <v>中班</v>
      </c>
      <c r="E651" s="30" t="str">
        <f>IF(F651=1,"甲",IF(F651=2,"乙",IF(F651=3,"丙",IF(F651=4,"丁",""))))</f>
        <v>丙</v>
      </c>
      <c r="F651" s="30">
        <f>SUMPRODUCT((考核汇总!$A$4:$A$1185=质量日常跟踪表!B651)*(考核汇总!$B$4:$B$1185=质量日常跟踪表!D651),考核汇总!$C$4:$C$1185)</f>
        <v>3</v>
      </c>
      <c r="G651" s="33">
        <f>G650+C650</f>
        <v>43370.958333331801</v>
      </c>
      <c r="H651" s="34" t="str">
        <f>IF($M651=H$2,MAX(H$4:H650)+1,"")</f>
        <v/>
      </c>
      <c r="I651" s="34" t="str">
        <f>IF($M651=I$2,MAX(I$4:I650)+1,"")</f>
        <v/>
      </c>
      <c r="J651" s="34" t="str">
        <f>IF($M651=J$2,MAX(J$4:J650)+1,"")</f>
        <v/>
      </c>
      <c r="K651" s="34" t="str">
        <f>IF($M651=K$2,MAX(K$4:K650)+1,"")</f>
        <v/>
      </c>
      <c r="L651" s="35"/>
      <c r="M651" s="35"/>
      <c r="N651" s="42"/>
      <c r="O651" s="42"/>
      <c r="P651" s="42"/>
      <c r="Q651" s="42"/>
      <c r="R651" s="42"/>
      <c r="S651" s="42"/>
      <c r="T651" s="42"/>
      <c r="U651" s="37" t="str">
        <f>IF(N651="","",(N651*5+O651*4+P651*2.5+Q651*1.5+R651*0.75+S651*0.325+T651*0.25)/100)</f>
        <v/>
      </c>
      <c r="V651" s="36"/>
      <c r="W651" s="38"/>
    </row>
    <row r="652">
      <c r="A652" s="29">
        <v>649</v>
      </c>
      <c r="B652" s="39">
        <f>IF(D652=D651,B651,IF(D652="夜班",B651+1,B651))</f>
        <v>43371</v>
      </c>
      <c r="C652" s="40">
        <f>C651</f>
        <v>0.041666666666666699</v>
      </c>
      <c r="D652" s="32" t="str">
        <f>IF(HOUR(G652)&lt;8,"夜班",IF(HOUR(G652)&lt;16,"白班",IF(HOUR(G652)&lt;24,"中班",0)))</f>
        <v>夜班</v>
      </c>
      <c r="E652" s="30" t="str">
        <f>IF(F652=1,"甲",IF(F652=2,"乙",IF(F652=3,"丙",IF(F652=4,"丁",""))))</f>
        <v>丁</v>
      </c>
      <c r="F652" s="30">
        <f>SUMPRODUCT((考核汇总!$A$4:$A$1185=质量日常跟踪表!B652)*(考核汇总!$B$4:$B$1185=质量日常跟踪表!D652),考核汇总!$C$4:$C$1185)</f>
        <v>4</v>
      </c>
      <c r="G652" s="33">
        <f>G651+C651</f>
        <v>43370.999999998399</v>
      </c>
      <c r="H652" s="34" t="str">
        <f>IF($M652=H$2,MAX(H$4:H651)+1,"")</f>
        <v/>
      </c>
      <c r="I652" s="34" t="str">
        <f>IF($M652=I$2,MAX(I$4:I651)+1,"")</f>
        <v/>
      </c>
      <c r="J652" s="34" t="str">
        <f>IF($M652=J$2,MAX(J$4:J651)+1,"")</f>
        <v/>
      </c>
      <c r="K652" s="34" t="str">
        <f>IF($M652=K$2,MAX(K$4:K651)+1,"")</f>
        <v/>
      </c>
      <c r="L652" s="35"/>
      <c r="M652" s="35"/>
      <c r="N652" s="42"/>
      <c r="O652" s="42"/>
      <c r="P652" s="42"/>
      <c r="Q652" s="42"/>
      <c r="R652" s="42"/>
      <c r="S652" s="42"/>
      <c r="T652" s="42"/>
      <c r="U652" s="37" t="str">
        <f>IF(N652="","",(N652*5+O652*4+P652*2.5+Q652*1.5+R652*0.75+S652*0.325+T652*0.25)/100)</f>
        <v/>
      </c>
      <c r="V652" s="36"/>
      <c r="W652" s="38"/>
    </row>
    <row r="653">
      <c r="A653" s="29">
        <v>650</v>
      </c>
      <c r="B653" s="39">
        <f>IF(D653=D652,B652,IF(D653="夜班",B652+1,B652))</f>
        <v>43371</v>
      </c>
      <c r="C653" s="40">
        <f>C652</f>
        <v>0.041666666666666699</v>
      </c>
      <c r="D653" s="32" t="str">
        <f>IF(HOUR(G653)&lt;8,"夜班",IF(HOUR(G653)&lt;16,"白班",IF(HOUR(G653)&lt;24,"中班",0)))</f>
        <v>夜班</v>
      </c>
      <c r="E653" s="30" t="str">
        <f>IF(F653=1,"甲",IF(F653=2,"乙",IF(F653=3,"丙",IF(F653=4,"丁",""))))</f>
        <v>丁</v>
      </c>
      <c r="F653" s="30">
        <f>SUMPRODUCT((考核汇总!$A$4:$A$1185=质量日常跟踪表!B653)*(考核汇总!$B$4:$B$1185=质量日常跟踪表!D653),考核汇总!$C$4:$C$1185)</f>
        <v>4</v>
      </c>
      <c r="G653" s="33">
        <f>G652+C652</f>
        <v>43371.0416666651</v>
      </c>
      <c r="H653" s="34" t="str">
        <f>IF($M653=H$2,MAX(H$4:H652)+1,"")</f>
        <v/>
      </c>
      <c r="I653" s="34" t="str">
        <f>IF($M653=I$2,MAX(I$4:I652)+1,"")</f>
        <v/>
      </c>
      <c r="J653" s="34" t="str">
        <f>IF($M653=J$2,MAX(J$4:J652)+1,"")</f>
        <v/>
      </c>
      <c r="K653" s="34" t="str">
        <f>IF($M653=K$2,MAX(K$4:K652)+1,"")</f>
        <v/>
      </c>
      <c r="L653" s="35"/>
      <c r="M653" s="35"/>
      <c r="N653" s="42"/>
      <c r="O653" s="42"/>
      <c r="P653" s="42"/>
      <c r="Q653" s="42"/>
      <c r="R653" s="42"/>
      <c r="S653" s="42"/>
      <c r="T653" s="42"/>
      <c r="U653" s="37" t="str">
        <f>IF(N653="","",(N653*5+O653*4+P653*2.5+Q653*1.5+R653*0.75+S653*0.325+T653*0.25)/100)</f>
        <v/>
      </c>
      <c r="V653" s="36"/>
      <c r="W653" s="38"/>
    </row>
    <row r="654">
      <c r="A654" s="29">
        <v>651</v>
      </c>
      <c r="B654" s="39">
        <f>IF(D654=D653,B653,IF(D654="夜班",B653+1,B653))</f>
        <v>43371</v>
      </c>
      <c r="C654" s="40">
        <f>C653</f>
        <v>0.041666666666666699</v>
      </c>
      <c r="D654" s="32" t="str">
        <f>IF(HOUR(G654)&lt;8,"夜班",IF(HOUR(G654)&lt;16,"白班",IF(HOUR(G654)&lt;24,"中班",0)))</f>
        <v>夜班</v>
      </c>
      <c r="E654" s="30" t="str">
        <f>IF(F654=1,"甲",IF(F654=2,"乙",IF(F654=3,"丙",IF(F654=4,"丁",""))))</f>
        <v>丁</v>
      </c>
      <c r="F654" s="30">
        <f>SUMPRODUCT((考核汇总!$A$4:$A$1185=质量日常跟踪表!B654)*(考核汇总!$B$4:$B$1185=质量日常跟踪表!D654),考核汇总!$C$4:$C$1185)</f>
        <v>4</v>
      </c>
      <c r="G654" s="33">
        <f>G653+C653</f>
        <v>43371.083333331801</v>
      </c>
      <c r="H654" s="34" t="str">
        <f>IF($M654=H$2,MAX(H$4:H653)+1,"")</f>
        <v/>
      </c>
      <c r="I654" s="34" t="str">
        <f>IF($M654=I$2,MAX(I$4:I653)+1,"")</f>
        <v/>
      </c>
      <c r="J654" s="34" t="str">
        <f>IF($M654=J$2,MAX(J$4:J653)+1,"")</f>
        <v/>
      </c>
      <c r="K654" s="34" t="str">
        <f>IF($M654=K$2,MAX(K$4:K653)+1,"")</f>
        <v/>
      </c>
      <c r="L654" s="35"/>
      <c r="M654" s="35"/>
      <c r="N654" s="42"/>
      <c r="O654" s="42"/>
      <c r="P654" s="42"/>
      <c r="Q654" s="42"/>
      <c r="R654" s="42"/>
      <c r="S654" s="42"/>
      <c r="T654" s="42"/>
      <c r="U654" s="37" t="str">
        <f>IF(N654="","",(N654*5+O654*4+P654*2.5+Q654*1.5+R654*0.75+S654*0.325+T654*0.25)/100)</f>
        <v/>
      </c>
      <c r="V654" s="36"/>
      <c r="W654" s="38"/>
    </row>
    <row r="655">
      <c r="A655" s="29">
        <v>652</v>
      </c>
      <c r="B655" s="39">
        <f>IF(D655=D654,B654,IF(D655="夜班",B654+1,B654))</f>
        <v>43371</v>
      </c>
      <c r="C655" s="40">
        <f>C654</f>
        <v>0.041666666666666699</v>
      </c>
      <c r="D655" s="32" t="str">
        <f>IF(HOUR(G655)&lt;8,"夜班",IF(HOUR(G655)&lt;16,"白班",IF(HOUR(G655)&lt;24,"中班",0)))</f>
        <v>夜班</v>
      </c>
      <c r="E655" s="30" t="str">
        <f>IF(F655=1,"甲",IF(F655=2,"乙",IF(F655=3,"丙",IF(F655=4,"丁",""))))</f>
        <v>丁</v>
      </c>
      <c r="F655" s="30">
        <f>SUMPRODUCT((考核汇总!$A$4:$A$1185=质量日常跟踪表!B655)*(考核汇总!$B$4:$B$1185=质量日常跟踪表!D655),考核汇总!$C$4:$C$1185)</f>
        <v>4</v>
      </c>
      <c r="G655" s="33">
        <f>G654+C654</f>
        <v>43371.124999998399</v>
      </c>
      <c r="H655" s="34" t="str">
        <f>IF($M655=H$2,MAX(H$4:H654)+1,"")</f>
        <v/>
      </c>
      <c r="I655" s="34" t="str">
        <f>IF($M655=I$2,MAX(I$4:I654)+1,"")</f>
        <v/>
      </c>
      <c r="J655" s="34" t="str">
        <f>IF($M655=J$2,MAX(J$4:J654)+1,"")</f>
        <v/>
      </c>
      <c r="K655" s="34" t="str">
        <f>IF($M655=K$2,MAX(K$4:K654)+1,"")</f>
        <v/>
      </c>
      <c r="L655" s="35"/>
      <c r="M655" s="35"/>
      <c r="N655" s="42"/>
      <c r="O655" s="42"/>
      <c r="P655" s="42"/>
      <c r="Q655" s="42"/>
      <c r="R655" s="42"/>
      <c r="S655" s="42"/>
      <c r="T655" s="42"/>
      <c r="U655" s="37" t="str">
        <f>IF(N655="","",(N655*5+O655*4+P655*2.5+Q655*1.5+R655*0.75+S655*0.325+T655*0.25)/100)</f>
        <v/>
      </c>
      <c r="V655" s="36"/>
      <c r="W655" s="38"/>
    </row>
    <row r="656">
      <c r="A656" s="29">
        <v>653</v>
      </c>
      <c r="B656" s="39">
        <f>IF(D656=D655,B655,IF(D656="夜班",B655+1,B655))</f>
        <v>43371</v>
      </c>
      <c r="C656" s="40">
        <f>C655</f>
        <v>0.041666666666666699</v>
      </c>
      <c r="D656" s="32" t="str">
        <f>IF(HOUR(G656)&lt;8,"夜班",IF(HOUR(G656)&lt;16,"白班",IF(HOUR(G656)&lt;24,"中班",0)))</f>
        <v>夜班</v>
      </c>
      <c r="E656" s="30" t="str">
        <f>IF(F656=1,"甲",IF(F656=2,"乙",IF(F656=3,"丙",IF(F656=4,"丁",""))))</f>
        <v>丁</v>
      </c>
      <c r="F656" s="30">
        <f>SUMPRODUCT((考核汇总!$A$4:$A$1185=质量日常跟踪表!B656)*(考核汇总!$B$4:$B$1185=质量日常跟踪表!D656),考核汇总!$C$4:$C$1185)</f>
        <v>4</v>
      </c>
      <c r="G656" s="33">
        <f>G655+C655</f>
        <v>43371.1666666651</v>
      </c>
      <c r="H656" s="34" t="str">
        <f>IF($M656=H$2,MAX(H$4:H655)+1,"")</f>
        <v/>
      </c>
      <c r="I656" s="34" t="str">
        <f>IF($M656=I$2,MAX(I$4:I655)+1,"")</f>
        <v/>
      </c>
      <c r="J656" s="34" t="str">
        <f>IF($M656=J$2,MAX(J$4:J655)+1,"")</f>
        <v/>
      </c>
      <c r="K656" s="34" t="str">
        <f>IF($M656=K$2,MAX(K$4:K655)+1,"")</f>
        <v/>
      </c>
      <c r="L656" s="35"/>
      <c r="M656" s="35"/>
      <c r="N656" s="42"/>
      <c r="O656" s="42"/>
      <c r="P656" s="42"/>
      <c r="Q656" s="42"/>
      <c r="R656" s="42"/>
      <c r="S656" s="42"/>
      <c r="T656" s="42"/>
      <c r="U656" s="37" t="str">
        <f>IF(N656="","",(N656*5+O656*4+P656*2.5+Q656*1.5+R656*0.75+S656*0.325+T656*0.25)/100)</f>
        <v/>
      </c>
      <c r="V656" s="36"/>
      <c r="W656" s="38"/>
    </row>
    <row r="657">
      <c r="A657" s="29">
        <v>654</v>
      </c>
      <c r="B657" s="39">
        <f>IF(D657=D656,B656,IF(D657="夜班",B656+1,B656))</f>
        <v>43371</v>
      </c>
      <c r="C657" s="40">
        <f>C656</f>
        <v>0.041666666666666699</v>
      </c>
      <c r="D657" s="32" t="str">
        <f>IF(HOUR(G657)&lt;8,"夜班",IF(HOUR(G657)&lt;16,"白班",IF(HOUR(G657)&lt;24,"中班",0)))</f>
        <v>夜班</v>
      </c>
      <c r="E657" s="30" t="str">
        <f>IF(F657=1,"甲",IF(F657=2,"乙",IF(F657=3,"丙",IF(F657=4,"丁",""))))</f>
        <v>丁</v>
      </c>
      <c r="F657" s="30">
        <f>SUMPRODUCT((考核汇总!$A$4:$A$1185=质量日常跟踪表!B657)*(考核汇总!$B$4:$B$1185=质量日常跟踪表!D657),考核汇总!$C$4:$C$1185)</f>
        <v>4</v>
      </c>
      <c r="G657" s="33">
        <f>G656+C656</f>
        <v>43371.208333331699</v>
      </c>
      <c r="H657" s="34" t="str">
        <f>IF($M657=H$2,MAX(H$4:H656)+1,"")</f>
        <v/>
      </c>
      <c r="I657" s="34" t="str">
        <f>IF($M657=I$2,MAX(I$4:I656)+1,"")</f>
        <v/>
      </c>
      <c r="J657" s="34" t="str">
        <f>IF($M657=J$2,MAX(J$4:J656)+1,"")</f>
        <v/>
      </c>
      <c r="K657" s="34" t="str">
        <f>IF($M657=K$2,MAX(K$4:K656)+1,"")</f>
        <v/>
      </c>
      <c r="L657" s="35"/>
      <c r="M657" s="35"/>
      <c r="N657" s="42"/>
      <c r="O657" s="42"/>
      <c r="P657" s="42"/>
      <c r="Q657" s="42"/>
      <c r="R657" s="42"/>
      <c r="S657" s="42"/>
      <c r="T657" s="42"/>
      <c r="U657" s="37" t="str">
        <f>IF(N657="","",(N657*5+O657*4+P657*2.5+Q657*1.5+R657*0.75+S657*0.325+T657*0.25)/100)</f>
        <v/>
      </c>
      <c r="V657" s="36"/>
      <c r="W657" s="38"/>
    </row>
    <row r="658">
      <c r="A658" s="29">
        <v>655</v>
      </c>
      <c r="B658" s="39">
        <f>IF(D658=D657,B657,IF(D658="夜班",B657+1,B657))</f>
        <v>43371</v>
      </c>
      <c r="C658" s="40">
        <f>C657</f>
        <v>0.041666666666666699</v>
      </c>
      <c r="D658" s="32" t="str">
        <f>IF(HOUR(G658)&lt;8,"夜班",IF(HOUR(G658)&lt;16,"白班",IF(HOUR(G658)&lt;24,"中班",0)))</f>
        <v>夜班</v>
      </c>
      <c r="E658" s="30" t="str">
        <f>IF(F658=1,"甲",IF(F658=2,"乙",IF(F658=3,"丙",IF(F658=4,"丁",""))))</f>
        <v>丁</v>
      </c>
      <c r="F658" s="30">
        <f>SUMPRODUCT((考核汇总!$A$4:$A$1185=质量日常跟踪表!B658)*(考核汇总!$B$4:$B$1185=质量日常跟踪表!D658),考核汇总!$C$4:$C$1185)</f>
        <v>4</v>
      </c>
      <c r="G658" s="33">
        <f>G657+C657</f>
        <v>43371.249999998399</v>
      </c>
      <c r="H658" s="34" t="str">
        <f>IF($M658=H$2,MAX(H$4:H657)+1,"")</f>
        <v/>
      </c>
      <c r="I658" s="34" t="str">
        <f>IF($M658=I$2,MAX(I$4:I657)+1,"")</f>
        <v/>
      </c>
      <c r="J658" s="34" t="str">
        <f>IF($M658=J$2,MAX(J$4:J657)+1,"")</f>
        <v/>
      </c>
      <c r="K658" s="34" t="str">
        <f>IF($M658=K$2,MAX(K$4:K657)+1,"")</f>
        <v/>
      </c>
      <c r="L658" s="35"/>
      <c r="M658" s="35"/>
      <c r="N658" s="42"/>
      <c r="O658" s="42"/>
      <c r="P658" s="42"/>
      <c r="Q658" s="42"/>
      <c r="R658" s="42"/>
      <c r="S658" s="42"/>
      <c r="T658" s="42"/>
      <c r="U658" s="37" t="str">
        <f>IF(N658="","",(N658*5+O658*4+P658*2.5+Q658*1.5+R658*0.75+S658*0.325+T658*0.25)/100)</f>
        <v/>
      </c>
      <c r="V658" s="36"/>
      <c r="W658" s="38"/>
    </row>
    <row r="659">
      <c r="A659" s="29">
        <v>656</v>
      </c>
      <c r="B659" s="39">
        <f>IF(D659=D658,B658,IF(D659="夜班",B658+1,B658))</f>
        <v>43371</v>
      </c>
      <c r="C659" s="40">
        <f>C658</f>
        <v>0.041666666666666699</v>
      </c>
      <c r="D659" s="32" t="str">
        <f>IF(HOUR(G659)&lt;8,"夜班",IF(HOUR(G659)&lt;16,"白班",IF(HOUR(G659)&lt;24,"中班",0)))</f>
        <v>夜班</v>
      </c>
      <c r="E659" s="30" t="str">
        <f>IF(F659=1,"甲",IF(F659=2,"乙",IF(F659=3,"丙",IF(F659=4,"丁",""))))</f>
        <v>丁</v>
      </c>
      <c r="F659" s="30">
        <f>SUMPRODUCT((考核汇总!$A$4:$A$1185=质量日常跟踪表!B659)*(考核汇总!$B$4:$B$1185=质量日常跟踪表!D659),考核汇总!$C$4:$C$1185)</f>
        <v>4</v>
      </c>
      <c r="G659" s="33">
        <f>G658+C658</f>
        <v>43371.2916666651</v>
      </c>
      <c r="H659" s="34" t="str">
        <f>IF($M659=H$2,MAX(H$4:H658)+1,"")</f>
        <v/>
      </c>
      <c r="I659" s="34" t="str">
        <f>IF($M659=I$2,MAX(I$4:I658)+1,"")</f>
        <v/>
      </c>
      <c r="J659" s="34" t="str">
        <f>IF($M659=J$2,MAX(J$4:J658)+1,"")</f>
        <v/>
      </c>
      <c r="K659" s="34" t="str">
        <f>IF($M659=K$2,MAX(K$4:K658)+1,"")</f>
        <v/>
      </c>
      <c r="L659" s="35"/>
      <c r="M659" s="35"/>
      <c r="N659" s="42"/>
      <c r="O659" s="42"/>
      <c r="P659" s="42"/>
      <c r="Q659" s="42"/>
      <c r="R659" s="42"/>
      <c r="S659" s="42"/>
      <c r="T659" s="42"/>
      <c r="U659" s="37" t="str">
        <f>IF(N659="","",(N659*5+O659*4+P659*2.5+Q659*1.5+R659*0.75+S659*0.325+T659*0.25)/100)</f>
        <v/>
      </c>
      <c r="V659" s="36"/>
      <c r="W659" s="38"/>
    </row>
    <row r="660">
      <c r="A660" s="29">
        <v>657</v>
      </c>
      <c r="B660" s="39">
        <f>IF(D660=D659,B659,IF(D660="夜班",B659+1,B659))</f>
        <v>43371</v>
      </c>
      <c r="C660" s="40">
        <f>C659</f>
        <v>0.041666666666666699</v>
      </c>
      <c r="D660" s="32" t="str">
        <f>IF(HOUR(G660)&lt;8,"夜班",IF(HOUR(G660)&lt;16,"白班",IF(HOUR(G660)&lt;24,"中班",0)))</f>
        <v>白班</v>
      </c>
      <c r="E660" s="30" t="str">
        <f>IF(F660=1,"甲",IF(F660=2,"乙",IF(F660=3,"丙",IF(F660=4,"丁",""))))</f>
        <v>甲</v>
      </c>
      <c r="F660" s="30">
        <f>SUMPRODUCT((考核汇总!$A$4:$A$1185=质量日常跟踪表!B660)*(考核汇总!$B$4:$B$1185=质量日常跟踪表!D660),考核汇总!$C$4:$C$1185)</f>
        <v>1</v>
      </c>
      <c r="G660" s="33">
        <f>G659+C659</f>
        <v>43371.333333331699</v>
      </c>
      <c r="H660" s="34" t="str">
        <f>IF($M660=H$2,MAX(H$4:H659)+1,"")</f>
        <v/>
      </c>
      <c r="I660" s="34" t="str">
        <f>IF($M660=I$2,MAX(I$4:I659)+1,"")</f>
        <v/>
      </c>
      <c r="J660" s="34" t="str">
        <f>IF($M660=J$2,MAX(J$4:J659)+1,"")</f>
        <v/>
      </c>
      <c r="K660" s="34" t="str">
        <f>IF($M660=K$2,MAX(K$4:K659)+1,"")</f>
        <v/>
      </c>
      <c r="L660" s="35"/>
      <c r="M660" s="35"/>
      <c r="N660" s="42"/>
      <c r="O660" s="42"/>
      <c r="P660" s="42"/>
      <c r="Q660" s="42"/>
      <c r="R660" s="42"/>
      <c r="S660" s="42"/>
      <c r="T660" s="42"/>
      <c r="U660" s="37" t="str">
        <f>IF(N660="","",(N660*5+O660*4+P660*2.5+Q660*1.5+R660*0.75+S660*0.325+T660*0.25)/100)</f>
        <v/>
      </c>
      <c r="V660" s="36"/>
      <c r="W660" s="38"/>
    </row>
    <row r="661">
      <c r="A661" s="29">
        <v>658</v>
      </c>
      <c r="B661" s="39">
        <f>IF(D661=D660,B660,IF(D661="夜班",B660+1,B660))</f>
        <v>43371</v>
      </c>
      <c r="C661" s="40">
        <f>C660</f>
        <v>0.041666666666666699</v>
      </c>
      <c r="D661" s="32" t="str">
        <f>IF(HOUR(G661)&lt;8,"夜班",IF(HOUR(G661)&lt;16,"白班",IF(HOUR(G661)&lt;24,"中班",0)))</f>
        <v>白班</v>
      </c>
      <c r="E661" s="30" t="str">
        <f>IF(F661=1,"甲",IF(F661=2,"乙",IF(F661=3,"丙",IF(F661=4,"丁",""))))</f>
        <v>甲</v>
      </c>
      <c r="F661" s="30">
        <f>SUMPRODUCT((考核汇总!$A$4:$A$1185=质量日常跟踪表!B661)*(考核汇总!$B$4:$B$1185=质量日常跟踪表!D661),考核汇总!$C$4:$C$1185)</f>
        <v>1</v>
      </c>
      <c r="G661" s="33">
        <f>G660+C660</f>
        <v>43371.374999998399</v>
      </c>
      <c r="H661" s="34" t="str">
        <f>IF($M661=H$2,MAX(H$4:H660)+1,"")</f>
        <v/>
      </c>
      <c r="I661" s="34" t="str">
        <f>IF($M661=I$2,MAX(I$4:I660)+1,"")</f>
        <v/>
      </c>
      <c r="J661" s="34" t="str">
        <f>IF($M661=J$2,MAX(J$4:J660)+1,"")</f>
        <v/>
      </c>
      <c r="K661" s="34" t="str">
        <f>IF($M661=K$2,MAX(K$4:K660)+1,"")</f>
        <v/>
      </c>
      <c r="L661" s="35"/>
      <c r="M661" s="35"/>
      <c r="N661" s="42"/>
      <c r="O661" s="42"/>
      <c r="P661" s="42"/>
      <c r="Q661" s="42"/>
      <c r="R661" s="42"/>
      <c r="S661" s="42"/>
      <c r="T661" s="42"/>
      <c r="U661" s="37" t="str">
        <f>IF(N661="","",(N661*5+O661*4+P661*2.5+Q661*1.5+R661*0.75+S661*0.325+T661*0.25)/100)</f>
        <v/>
      </c>
      <c r="V661" s="36"/>
      <c r="W661" s="38"/>
    </row>
    <row r="662">
      <c r="A662" s="29">
        <v>659</v>
      </c>
      <c r="B662" s="39">
        <f>IF(D662=D661,B661,IF(D662="夜班",B661+1,B661))</f>
        <v>43371</v>
      </c>
      <c r="C662" s="40">
        <f>C661</f>
        <v>0.041666666666666699</v>
      </c>
      <c r="D662" s="32" t="str">
        <f>IF(HOUR(G662)&lt;8,"夜班",IF(HOUR(G662)&lt;16,"白班",IF(HOUR(G662)&lt;24,"中班",0)))</f>
        <v>白班</v>
      </c>
      <c r="E662" s="30" t="str">
        <f>IF(F662=1,"甲",IF(F662=2,"乙",IF(F662=3,"丙",IF(F662=4,"丁",""))))</f>
        <v>甲</v>
      </c>
      <c r="F662" s="30">
        <f>SUMPRODUCT((考核汇总!$A$4:$A$1185=质量日常跟踪表!B662)*(考核汇总!$B$4:$B$1185=质量日常跟踪表!D662),考核汇总!$C$4:$C$1185)</f>
        <v>1</v>
      </c>
      <c r="G662" s="33">
        <f>G661+C661</f>
        <v>43371.4166666651</v>
      </c>
      <c r="H662" s="34" t="str">
        <f>IF($M662=H$2,MAX(H$4:H661)+1,"")</f>
        <v/>
      </c>
      <c r="I662" s="34" t="str">
        <f>IF($M662=I$2,MAX(I$4:I661)+1,"")</f>
        <v/>
      </c>
      <c r="J662" s="34" t="str">
        <f>IF($M662=J$2,MAX(J$4:J661)+1,"")</f>
        <v/>
      </c>
      <c r="K662" s="34" t="str">
        <f>IF($M662=K$2,MAX(K$4:K661)+1,"")</f>
        <v/>
      </c>
      <c r="L662" s="35"/>
      <c r="M662" s="35"/>
      <c r="N662" s="42"/>
      <c r="O662" s="42"/>
      <c r="P662" s="42"/>
      <c r="Q662" s="42"/>
      <c r="R662" s="42"/>
      <c r="S662" s="42"/>
      <c r="T662" s="42"/>
      <c r="U662" s="37" t="str">
        <f>IF(N662="","",(N662*5+O662*4+P662*2.5+Q662*1.5+R662*0.75+S662*0.325+T662*0.25)/100)</f>
        <v/>
      </c>
      <c r="V662" s="36"/>
      <c r="W662" s="38"/>
    </row>
    <row r="663">
      <c r="A663" s="29">
        <v>660</v>
      </c>
      <c r="B663" s="39">
        <f>IF(D663=D662,B662,IF(D663="夜班",B662+1,B662))</f>
        <v>43371</v>
      </c>
      <c r="C663" s="40">
        <f>C662</f>
        <v>0.041666666666666699</v>
      </c>
      <c r="D663" s="32" t="str">
        <f>IF(HOUR(G663)&lt;8,"夜班",IF(HOUR(G663)&lt;16,"白班",IF(HOUR(G663)&lt;24,"中班",0)))</f>
        <v>白班</v>
      </c>
      <c r="E663" s="30" t="str">
        <f>IF(F663=1,"甲",IF(F663=2,"乙",IF(F663=3,"丙",IF(F663=4,"丁",""))))</f>
        <v>甲</v>
      </c>
      <c r="F663" s="30">
        <f>SUMPRODUCT((考核汇总!$A$4:$A$1185=质量日常跟踪表!B663)*(考核汇总!$B$4:$B$1185=质量日常跟踪表!D663),考核汇总!$C$4:$C$1185)</f>
        <v>1</v>
      </c>
      <c r="G663" s="33">
        <f>G662+C662</f>
        <v>43371.458333331699</v>
      </c>
      <c r="H663" s="34" t="str">
        <f>IF($M663=H$2,MAX(H$4:H662)+1,"")</f>
        <v/>
      </c>
      <c r="I663" s="34" t="str">
        <f>IF($M663=I$2,MAX(I$4:I662)+1,"")</f>
        <v/>
      </c>
      <c r="J663" s="34" t="str">
        <f>IF($M663=J$2,MAX(J$4:J662)+1,"")</f>
        <v/>
      </c>
      <c r="K663" s="34" t="str">
        <f>IF($M663=K$2,MAX(K$4:K662)+1,"")</f>
        <v/>
      </c>
      <c r="L663" s="35"/>
      <c r="M663" s="35"/>
      <c r="N663" s="42"/>
      <c r="O663" s="42"/>
      <c r="P663" s="42"/>
      <c r="Q663" s="42"/>
      <c r="R663" s="42"/>
      <c r="S663" s="42"/>
      <c r="T663" s="42"/>
      <c r="U663" s="37" t="str">
        <f>IF(N663="","",(N663*5+O663*4+P663*2.5+Q663*1.5+R663*0.75+S663*0.325+T663*0.25)/100)</f>
        <v/>
      </c>
      <c r="V663" s="36"/>
      <c r="W663" s="38"/>
    </row>
    <row r="664">
      <c r="A664" s="29">
        <v>661</v>
      </c>
      <c r="B664" s="39">
        <f>IF(D664=D663,B663,IF(D664="夜班",B663+1,B663))</f>
        <v>43371</v>
      </c>
      <c r="C664" s="40">
        <f>C663</f>
        <v>0.041666666666666699</v>
      </c>
      <c r="D664" s="32" t="str">
        <f>IF(HOUR(G664)&lt;8,"夜班",IF(HOUR(G664)&lt;16,"白班",IF(HOUR(G664)&lt;24,"中班",0)))</f>
        <v>白班</v>
      </c>
      <c r="E664" s="30" t="str">
        <f>IF(F664=1,"甲",IF(F664=2,"乙",IF(F664=3,"丙",IF(F664=4,"丁",""))))</f>
        <v>甲</v>
      </c>
      <c r="F664" s="30">
        <f>SUMPRODUCT((考核汇总!$A$4:$A$1185=质量日常跟踪表!B664)*(考核汇总!$B$4:$B$1185=质量日常跟踪表!D664),考核汇总!$C$4:$C$1185)</f>
        <v>1</v>
      </c>
      <c r="G664" s="33">
        <f>G663+C663</f>
        <v>43371.499999998399</v>
      </c>
      <c r="H664" s="34" t="str">
        <f>IF($M664=H$2,MAX(H$4:H663)+1,"")</f>
        <v/>
      </c>
      <c r="I664" s="34" t="str">
        <f>IF($M664=I$2,MAX(I$4:I663)+1,"")</f>
        <v/>
      </c>
      <c r="J664" s="34" t="str">
        <f>IF($M664=J$2,MAX(J$4:J663)+1,"")</f>
        <v/>
      </c>
      <c r="K664" s="34" t="str">
        <f>IF($M664=K$2,MAX(K$4:K663)+1,"")</f>
        <v/>
      </c>
      <c r="L664" s="35"/>
      <c r="M664" s="35"/>
      <c r="N664" s="42"/>
      <c r="O664" s="42"/>
      <c r="P664" s="42"/>
      <c r="Q664" s="42"/>
      <c r="R664" s="42"/>
      <c r="S664" s="42"/>
      <c r="T664" s="42"/>
      <c r="U664" s="37" t="str">
        <f>IF(N664="","",(N664*5+O664*4+P664*2.5+Q664*1.5+R664*0.75+S664*0.325+T664*0.25)/100)</f>
        <v/>
      </c>
      <c r="V664" s="36"/>
      <c r="W664" s="38"/>
    </row>
    <row r="665">
      <c r="A665" s="29">
        <v>662</v>
      </c>
      <c r="B665" s="39">
        <f>IF(D665=D664,B664,IF(D665="夜班",B664+1,B664))</f>
        <v>43371</v>
      </c>
      <c r="C665" s="40">
        <f>C664</f>
        <v>0.041666666666666699</v>
      </c>
      <c r="D665" s="32" t="str">
        <f>IF(HOUR(G665)&lt;8,"夜班",IF(HOUR(G665)&lt;16,"白班",IF(HOUR(G665)&lt;24,"中班",0)))</f>
        <v>白班</v>
      </c>
      <c r="E665" s="30" t="str">
        <f>IF(F665=1,"甲",IF(F665=2,"乙",IF(F665=3,"丙",IF(F665=4,"丁",""))))</f>
        <v>甲</v>
      </c>
      <c r="F665" s="30">
        <f>SUMPRODUCT((考核汇总!$A$4:$A$1185=质量日常跟踪表!B665)*(考核汇总!$B$4:$B$1185=质量日常跟踪表!D665),考核汇总!$C$4:$C$1185)</f>
        <v>1</v>
      </c>
      <c r="G665" s="33">
        <f>G664+C664</f>
        <v>43371.5416666651</v>
      </c>
      <c r="H665" s="34" t="str">
        <f>IF($M665=H$2,MAX(H$4:H664)+1,"")</f>
        <v/>
      </c>
      <c r="I665" s="34" t="str">
        <f>IF($M665=I$2,MAX(I$4:I664)+1,"")</f>
        <v/>
      </c>
      <c r="J665" s="34" t="str">
        <f>IF($M665=J$2,MAX(J$4:J664)+1,"")</f>
        <v/>
      </c>
      <c r="K665" s="34" t="str">
        <f>IF($M665=K$2,MAX(K$4:K664)+1,"")</f>
        <v/>
      </c>
      <c r="L665" s="35"/>
      <c r="M665" s="35"/>
      <c r="N665" s="42"/>
      <c r="O665" s="42"/>
      <c r="P665" s="42"/>
      <c r="Q665" s="42"/>
      <c r="R665" s="42"/>
      <c r="S665" s="42"/>
      <c r="T665" s="42"/>
      <c r="U665" s="37" t="str">
        <f>IF(N665="","",(N665*5+O665*4+P665*2.5+Q665*1.5+R665*0.75+S665*0.325+T665*0.25)/100)</f>
        <v/>
      </c>
      <c r="V665" s="36"/>
      <c r="W665" s="38"/>
    </row>
    <row r="666">
      <c r="A666" s="29">
        <v>663</v>
      </c>
      <c r="B666" s="39">
        <f>IF(D666=D665,B665,IF(D666="夜班",B665+1,B665))</f>
        <v>43371</v>
      </c>
      <c r="C666" s="40">
        <f>C665</f>
        <v>0.041666666666666699</v>
      </c>
      <c r="D666" s="32" t="str">
        <f>IF(HOUR(G666)&lt;8,"夜班",IF(HOUR(G666)&lt;16,"白班",IF(HOUR(G666)&lt;24,"中班",0)))</f>
        <v>白班</v>
      </c>
      <c r="E666" s="30" t="str">
        <f>IF(F666=1,"甲",IF(F666=2,"乙",IF(F666=3,"丙",IF(F666=4,"丁",""))))</f>
        <v>甲</v>
      </c>
      <c r="F666" s="30">
        <f>SUMPRODUCT((考核汇总!$A$4:$A$1185=质量日常跟踪表!B666)*(考核汇总!$B$4:$B$1185=质量日常跟踪表!D666),考核汇总!$C$4:$C$1185)</f>
        <v>1</v>
      </c>
      <c r="G666" s="33">
        <f>G665+C665</f>
        <v>43371.583333331699</v>
      </c>
      <c r="H666" s="34" t="str">
        <f>IF($M666=H$2,MAX(H$4:H665)+1,"")</f>
        <v/>
      </c>
      <c r="I666" s="34" t="str">
        <f>IF($M666=I$2,MAX(I$4:I665)+1,"")</f>
        <v/>
      </c>
      <c r="J666" s="34" t="str">
        <f>IF($M666=J$2,MAX(J$4:J665)+1,"")</f>
        <v/>
      </c>
      <c r="K666" s="34" t="str">
        <f>IF($M666=K$2,MAX(K$4:K665)+1,"")</f>
        <v/>
      </c>
      <c r="L666" s="35"/>
      <c r="M666" s="35"/>
      <c r="N666" s="42"/>
      <c r="O666" s="42"/>
      <c r="P666" s="42"/>
      <c r="Q666" s="42"/>
      <c r="R666" s="42"/>
      <c r="S666" s="42"/>
      <c r="T666" s="42"/>
      <c r="U666" s="37" t="str">
        <f>IF(N666="","",(N666*5+O666*4+P666*2.5+Q666*1.5+R666*0.75+S666*0.325+T666*0.25)/100)</f>
        <v/>
      </c>
      <c r="V666" s="36"/>
      <c r="W666" s="38"/>
    </row>
    <row r="667">
      <c r="A667" s="29">
        <v>664</v>
      </c>
      <c r="B667" s="39">
        <f>IF(D667=D666,B666,IF(D667="夜班",B666+1,B666))</f>
        <v>43371</v>
      </c>
      <c r="C667" s="40">
        <f>C666</f>
        <v>0.041666666666666699</v>
      </c>
      <c r="D667" s="32" t="str">
        <f>IF(HOUR(G667)&lt;8,"夜班",IF(HOUR(G667)&lt;16,"白班",IF(HOUR(G667)&lt;24,"中班",0)))</f>
        <v>白班</v>
      </c>
      <c r="E667" s="30" t="str">
        <f>IF(F667=1,"甲",IF(F667=2,"乙",IF(F667=3,"丙",IF(F667=4,"丁",""))))</f>
        <v>甲</v>
      </c>
      <c r="F667" s="30">
        <f>SUMPRODUCT((考核汇总!$A$4:$A$1185=质量日常跟踪表!B667)*(考核汇总!$B$4:$B$1185=质量日常跟踪表!D667),考核汇总!$C$4:$C$1185)</f>
        <v>1</v>
      </c>
      <c r="G667" s="33">
        <f>G666+C666</f>
        <v>43371.624999998399</v>
      </c>
      <c r="H667" s="34" t="str">
        <f>IF($M667=H$2,MAX(H$4:H666)+1,"")</f>
        <v/>
      </c>
      <c r="I667" s="34" t="str">
        <f>IF($M667=I$2,MAX(I$4:I666)+1,"")</f>
        <v/>
      </c>
      <c r="J667" s="34" t="str">
        <f>IF($M667=J$2,MAX(J$4:J666)+1,"")</f>
        <v/>
      </c>
      <c r="K667" s="34" t="str">
        <f>IF($M667=K$2,MAX(K$4:K666)+1,"")</f>
        <v/>
      </c>
      <c r="L667" s="35"/>
      <c r="M667" s="35"/>
      <c r="N667" s="42"/>
      <c r="O667" s="42"/>
      <c r="P667" s="42"/>
      <c r="Q667" s="42"/>
      <c r="R667" s="42"/>
      <c r="S667" s="42"/>
      <c r="T667" s="42"/>
      <c r="U667" s="37" t="str">
        <f>IF(N667="","",(N667*5+O667*4+P667*2.5+Q667*1.5+R667*0.75+S667*0.325+T667*0.25)/100)</f>
        <v/>
      </c>
      <c r="V667" s="36"/>
      <c r="W667" s="38"/>
    </row>
    <row r="668">
      <c r="A668" s="29">
        <v>665</v>
      </c>
      <c r="B668" s="39">
        <f>IF(D668=D667,B667,IF(D668="夜班",B667+1,B667))</f>
        <v>43371</v>
      </c>
      <c r="C668" s="40">
        <f>C667</f>
        <v>0.041666666666666699</v>
      </c>
      <c r="D668" s="32" t="str">
        <f>IF(HOUR(G668)&lt;8,"夜班",IF(HOUR(G668)&lt;16,"白班",IF(HOUR(G668)&lt;24,"中班",0)))</f>
        <v>中班</v>
      </c>
      <c r="E668" s="30" t="str">
        <f>IF(F668=1,"甲",IF(F668=2,"乙",IF(F668=3,"丙",IF(F668=4,"丁",""))))</f>
        <v>乙</v>
      </c>
      <c r="F668" s="30">
        <f>SUMPRODUCT((考核汇总!$A$4:$A$1185=质量日常跟踪表!B668)*(考核汇总!$B$4:$B$1185=质量日常跟踪表!D668),考核汇总!$C$4:$C$1185)</f>
        <v>2</v>
      </c>
      <c r="G668" s="33">
        <f>G667+C667</f>
        <v>43371.6666666651</v>
      </c>
      <c r="H668" s="34" t="str">
        <f>IF($M668=H$2,MAX(H$4:H667)+1,"")</f>
        <v/>
      </c>
      <c r="I668" s="34" t="str">
        <f>IF($M668=I$2,MAX(I$4:I667)+1,"")</f>
        <v/>
      </c>
      <c r="J668" s="34" t="str">
        <f>IF($M668=J$2,MAX(J$4:J667)+1,"")</f>
        <v/>
      </c>
      <c r="K668" s="34" t="str">
        <f>IF($M668=K$2,MAX(K$4:K667)+1,"")</f>
        <v/>
      </c>
      <c r="L668" s="35"/>
      <c r="M668" s="35"/>
      <c r="N668" s="42"/>
      <c r="O668" s="42"/>
      <c r="P668" s="42"/>
      <c r="Q668" s="42"/>
      <c r="R668" s="42"/>
      <c r="S668" s="42"/>
      <c r="T668" s="42"/>
      <c r="U668" s="37" t="str">
        <f>IF(N668="","",(N668*5+O668*4+P668*2.5+Q668*1.5+R668*0.75+S668*0.325+T668*0.25)/100)</f>
        <v/>
      </c>
      <c r="V668" s="36"/>
      <c r="W668" s="38"/>
    </row>
    <row r="669">
      <c r="A669" s="29">
        <v>666</v>
      </c>
      <c r="B669" s="39">
        <f>IF(D669=D668,B668,IF(D669="夜班",B668+1,B668))</f>
        <v>43371</v>
      </c>
      <c r="C669" s="40">
        <f>C668</f>
        <v>0.041666666666666699</v>
      </c>
      <c r="D669" s="32" t="str">
        <f>IF(HOUR(G669)&lt;8,"夜班",IF(HOUR(G669)&lt;16,"白班",IF(HOUR(G669)&lt;24,"中班",0)))</f>
        <v>中班</v>
      </c>
      <c r="E669" s="30" t="str">
        <f>IF(F669=1,"甲",IF(F669=2,"乙",IF(F669=3,"丙",IF(F669=4,"丁",""))))</f>
        <v>乙</v>
      </c>
      <c r="F669" s="30">
        <f>SUMPRODUCT((考核汇总!$A$4:$A$1185=质量日常跟踪表!B669)*(考核汇总!$B$4:$B$1185=质量日常跟踪表!D669),考核汇总!$C$4:$C$1185)</f>
        <v>2</v>
      </c>
      <c r="G669" s="33">
        <f>G668+C668</f>
        <v>43371.708333331699</v>
      </c>
      <c r="H669" s="34" t="str">
        <f>IF($M669=H$2,MAX(H$4:H668)+1,"")</f>
        <v/>
      </c>
      <c r="I669" s="34" t="str">
        <f>IF($M669=I$2,MAX(I$4:I668)+1,"")</f>
        <v/>
      </c>
      <c r="J669" s="34" t="str">
        <f>IF($M669=J$2,MAX(J$4:J668)+1,"")</f>
        <v/>
      </c>
      <c r="K669" s="34" t="str">
        <f>IF($M669=K$2,MAX(K$4:K668)+1,"")</f>
        <v/>
      </c>
      <c r="L669" s="35"/>
      <c r="M669" s="35"/>
      <c r="N669" s="42"/>
      <c r="O669" s="42"/>
      <c r="P669" s="42"/>
      <c r="Q669" s="42"/>
      <c r="R669" s="42"/>
      <c r="S669" s="42"/>
      <c r="T669" s="42"/>
      <c r="U669" s="37" t="str">
        <f>IF(N669="","",(N669*5+O669*4+P669*2.5+Q669*1.5+R669*0.75+S669*0.325+T669*0.25)/100)</f>
        <v/>
      </c>
      <c r="V669" s="36"/>
      <c r="W669" s="38"/>
    </row>
    <row r="670">
      <c r="A670" s="29">
        <v>667</v>
      </c>
      <c r="B670" s="39">
        <f>IF(D670=D669,B669,IF(D670="夜班",B669+1,B669))</f>
        <v>43371</v>
      </c>
      <c r="C670" s="40">
        <f>C669</f>
        <v>0.041666666666666699</v>
      </c>
      <c r="D670" s="32" t="str">
        <f>IF(HOUR(G670)&lt;8,"夜班",IF(HOUR(G670)&lt;16,"白班",IF(HOUR(G670)&lt;24,"中班",0)))</f>
        <v>中班</v>
      </c>
      <c r="E670" s="30" t="str">
        <f>IF(F670=1,"甲",IF(F670=2,"乙",IF(F670=3,"丙",IF(F670=4,"丁",""))))</f>
        <v>乙</v>
      </c>
      <c r="F670" s="30">
        <f>SUMPRODUCT((考核汇总!$A$4:$A$1185=质量日常跟踪表!B670)*(考核汇总!$B$4:$B$1185=质量日常跟踪表!D670),考核汇总!$C$4:$C$1185)</f>
        <v>2</v>
      </c>
      <c r="G670" s="33">
        <f>G669+C669</f>
        <v>43371.749999998399</v>
      </c>
      <c r="H670" s="34" t="str">
        <f>IF($M670=H$2,MAX(H$4:H669)+1,"")</f>
        <v/>
      </c>
      <c r="I670" s="34" t="str">
        <f>IF($M670=I$2,MAX(I$4:I669)+1,"")</f>
        <v/>
      </c>
      <c r="J670" s="34" t="str">
        <f>IF($M670=J$2,MAX(J$4:J669)+1,"")</f>
        <v/>
      </c>
      <c r="K670" s="34" t="str">
        <f>IF($M670=K$2,MAX(K$4:K669)+1,"")</f>
        <v/>
      </c>
      <c r="L670" s="35"/>
      <c r="M670" s="35"/>
      <c r="N670" s="42"/>
      <c r="O670" s="42"/>
      <c r="P670" s="42"/>
      <c r="Q670" s="42"/>
      <c r="R670" s="42"/>
      <c r="S670" s="42"/>
      <c r="T670" s="42"/>
      <c r="U670" s="37" t="str">
        <f>IF(N670="","",(N670*5+O670*4+P670*2.5+Q670*1.5+R670*0.75+S670*0.325+T670*0.25)/100)</f>
        <v/>
      </c>
      <c r="V670" s="36"/>
      <c r="W670" s="38"/>
    </row>
    <row r="671">
      <c r="A671" s="29">
        <v>668</v>
      </c>
      <c r="B671" s="39">
        <f>IF(D671=D670,B670,IF(D671="夜班",B670+1,B670))</f>
        <v>43371</v>
      </c>
      <c r="C671" s="40">
        <f>C670</f>
        <v>0.041666666666666699</v>
      </c>
      <c r="D671" s="32" t="str">
        <f>IF(HOUR(G671)&lt;8,"夜班",IF(HOUR(G671)&lt;16,"白班",IF(HOUR(G671)&lt;24,"中班",0)))</f>
        <v>中班</v>
      </c>
      <c r="E671" s="30" t="str">
        <f>IF(F671=1,"甲",IF(F671=2,"乙",IF(F671=3,"丙",IF(F671=4,"丁",""))))</f>
        <v>乙</v>
      </c>
      <c r="F671" s="30">
        <f>SUMPRODUCT((考核汇总!$A$4:$A$1185=质量日常跟踪表!B671)*(考核汇总!$B$4:$B$1185=质量日常跟踪表!D671),考核汇总!$C$4:$C$1185)</f>
        <v>2</v>
      </c>
      <c r="G671" s="33">
        <f>G670+C670</f>
        <v>43371.791666664998</v>
      </c>
      <c r="H671" s="34" t="str">
        <f>IF($M671=H$2,MAX(H$4:H670)+1,"")</f>
        <v/>
      </c>
      <c r="I671" s="34" t="str">
        <f>IF($M671=I$2,MAX(I$4:I670)+1,"")</f>
        <v/>
      </c>
      <c r="J671" s="34" t="str">
        <f>IF($M671=J$2,MAX(J$4:J670)+1,"")</f>
        <v/>
      </c>
      <c r="K671" s="34" t="str">
        <f>IF($M671=K$2,MAX(K$4:K670)+1,"")</f>
        <v/>
      </c>
      <c r="L671" s="35"/>
      <c r="M671" s="35"/>
      <c r="N671" s="42"/>
      <c r="O671" s="42"/>
      <c r="P671" s="42"/>
      <c r="Q671" s="42"/>
      <c r="R671" s="42"/>
      <c r="S671" s="42"/>
      <c r="T671" s="42"/>
      <c r="U671" s="37" t="str">
        <f>IF(N671="","",(N671*5+O671*4+P671*2.5+Q671*1.5+R671*0.75+S671*0.325+T671*0.25)/100)</f>
        <v/>
      </c>
      <c r="V671" s="36"/>
      <c r="W671" s="38"/>
    </row>
    <row r="672">
      <c r="A672" s="29">
        <v>669</v>
      </c>
      <c r="B672" s="39">
        <f>IF(D672=D671,B671,IF(D672="夜班",B671+1,B671))</f>
        <v>43371</v>
      </c>
      <c r="C672" s="40">
        <f>C671</f>
        <v>0.041666666666666699</v>
      </c>
      <c r="D672" s="32" t="str">
        <f>IF(HOUR(G672)&lt;8,"夜班",IF(HOUR(G672)&lt;16,"白班",IF(HOUR(G672)&lt;24,"中班",0)))</f>
        <v>中班</v>
      </c>
      <c r="E672" s="30" t="str">
        <f>IF(F672=1,"甲",IF(F672=2,"乙",IF(F672=3,"丙",IF(F672=4,"丁",""))))</f>
        <v>乙</v>
      </c>
      <c r="F672" s="30">
        <f>SUMPRODUCT((考核汇总!$A$4:$A$1185=质量日常跟踪表!B672)*(考核汇总!$B$4:$B$1185=质量日常跟踪表!D672),考核汇总!$C$4:$C$1185)</f>
        <v>2</v>
      </c>
      <c r="G672" s="33">
        <f>G671+C671</f>
        <v>43371.833333331699</v>
      </c>
      <c r="H672" s="34" t="str">
        <f>IF($M672=H$2,MAX(H$4:H671)+1,"")</f>
        <v/>
      </c>
      <c r="I672" s="34" t="str">
        <f>IF($M672=I$2,MAX(I$4:I671)+1,"")</f>
        <v/>
      </c>
      <c r="J672" s="34" t="str">
        <f>IF($M672=J$2,MAX(J$4:J671)+1,"")</f>
        <v/>
      </c>
      <c r="K672" s="34" t="str">
        <f>IF($M672=K$2,MAX(K$4:K671)+1,"")</f>
        <v/>
      </c>
      <c r="L672" s="35"/>
      <c r="M672" s="35"/>
      <c r="N672" s="42"/>
      <c r="O672" s="42"/>
      <c r="P672" s="42"/>
      <c r="Q672" s="42"/>
      <c r="R672" s="42"/>
      <c r="S672" s="42"/>
      <c r="T672" s="42"/>
      <c r="U672" s="37" t="str">
        <f>IF(N672="","",(N672*5+O672*4+P672*2.5+Q672*1.5+R672*0.75+S672*0.325+T672*0.25)/100)</f>
        <v/>
      </c>
      <c r="V672" s="36"/>
      <c r="W672" s="38"/>
    </row>
    <row r="673">
      <c r="A673" s="29">
        <v>670</v>
      </c>
      <c r="B673" s="39">
        <f>IF(D673=D672,B672,IF(D673="夜班",B672+1,B672))</f>
        <v>43371</v>
      </c>
      <c r="C673" s="40">
        <f>C672</f>
        <v>0.041666666666666699</v>
      </c>
      <c r="D673" s="32" t="str">
        <f>IF(HOUR(G673)&lt;8,"夜班",IF(HOUR(G673)&lt;16,"白班",IF(HOUR(G673)&lt;24,"中班",0)))</f>
        <v>中班</v>
      </c>
      <c r="E673" s="30" t="str">
        <f>IF(F673=1,"甲",IF(F673=2,"乙",IF(F673=3,"丙",IF(F673=4,"丁",""))))</f>
        <v>乙</v>
      </c>
      <c r="F673" s="30">
        <f>SUMPRODUCT((考核汇总!$A$4:$A$1185=质量日常跟踪表!B673)*(考核汇总!$B$4:$B$1185=质量日常跟踪表!D673),考核汇总!$C$4:$C$1185)</f>
        <v>2</v>
      </c>
      <c r="G673" s="33">
        <f>G672+C672</f>
        <v>43371.874999998399</v>
      </c>
      <c r="H673" s="34" t="str">
        <f>IF($M673=H$2,MAX(H$4:H672)+1,"")</f>
        <v/>
      </c>
      <c r="I673" s="34" t="str">
        <f>IF($M673=I$2,MAX(I$4:I672)+1,"")</f>
        <v/>
      </c>
      <c r="J673" s="34" t="str">
        <f>IF($M673=J$2,MAX(J$4:J672)+1,"")</f>
        <v/>
      </c>
      <c r="K673" s="34" t="str">
        <f>IF($M673=K$2,MAX(K$4:K672)+1,"")</f>
        <v/>
      </c>
      <c r="L673" s="35"/>
      <c r="M673" s="35"/>
      <c r="N673" s="42"/>
      <c r="O673" s="42"/>
      <c r="P673" s="42"/>
      <c r="Q673" s="42"/>
      <c r="R673" s="42"/>
      <c r="S673" s="42"/>
      <c r="T673" s="42"/>
      <c r="U673" s="37" t="str">
        <f>IF(N673="","",(N673*5+O673*4+P673*2.5+Q673*1.5+R673*0.75+S673*0.325+T673*0.25)/100)</f>
        <v/>
      </c>
      <c r="V673" s="36"/>
      <c r="W673" s="38"/>
    </row>
    <row r="674">
      <c r="A674" s="29">
        <v>671</v>
      </c>
      <c r="B674" s="39">
        <f>IF(D674=D673,B673,IF(D674="夜班",B673+1,B673))</f>
        <v>43371</v>
      </c>
      <c r="C674" s="40">
        <f>C673</f>
        <v>0.041666666666666699</v>
      </c>
      <c r="D674" s="32" t="str">
        <f>IF(HOUR(G674)&lt;8,"夜班",IF(HOUR(G674)&lt;16,"白班",IF(HOUR(G674)&lt;24,"中班",0)))</f>
        <v>中班</v>
      </c>
      <c r="E674" s="30" t="str">
        <f>IF(F674=1,"甲",IF(F674=2,"乙",IF(F674=3,"丙",IF(F674=4,"丁",""))))</f>
        <v>乙</v>
      </c>
      <c r="F674" s="30">
        <f>SUMPRODUCT((考核汇总!$A$4:$A$1185=质量日常跟踪表!B674)*(考核汇总!$B$4:$B$1185=质量日常跟踪表!D674),考核汇总!$C$4:$C$1185)</f>
        <v>2</v>
      </c>
      <c r="G674" s="33">
        <f>G673+C673</f>
        <v>43371.916666664998</v>
      </c>
      <c r="H674" s="34" t="str">
        <f>IF($M674=H$2,MAX(H$4:H673)+1,"")</f>
        <v/>
      </c>
      <c r="I674" s="34" t="str">
        <f>IF($M674=I$2,MAX(I$4:I673)+1,"")</f>
        <v/>
      </c>
      <c r="J674" s="34" t="str">
        <f>IF($M674=J$2,MAX(J$4:J673)+1,"")</f>
        <v/>
      </c>
      <c r="K674" s="34" t="str">
        <f>IF($M674=K$2,MAX(K$4:K673)+1,"")</f>
        <v/>
      </c>
      <c r="L674" s="35"/>
      <c r="M674" s="35"/>
      <c r="N674" s="42"/>
      <c r="O674" s="42"/>
      <c r="P674" s="42"/>
      <c r="Q674" s="42"/>
      <c r="R674" s="42"/>
      <c r="S674" s="42"/>
      <c r="T674" s="42"/>
      <c r="U674" s="37" t="str">
        <f>IF(N674="","",(N674*5+O674*4+P674*2.5+Q674*1.5+R674*0.75+S674*0.325+T674*0.25)/100)</f>
        <v/>
      </c>
      <c r="V674" s="36"/>
      <c r="W674" s="38"/>
    </row>
    <row r="675">
      <c r="A675" s="29">
        <v>672</v>
      </c>
      <c r="B675" s="39">
        <f>IF(D675=D674,B674,IF(D675="夜班",B674+1,B674))</f>
        <v>43371</v>
      </c>
      <c r="C675" s="40">
        <f>C674</f>
        <v>0.041666666666666699</v>
      </c>
      <c r="D675" s="32" t="str">
        <f>IF(HOUR(G675)&lt;8,"夜班",IF(HOUR(G675)&lt;16,"白班",IF(HOUR(G675)&lt;24,"中班",0)))</f>
        <v>中班</v>
      </c>
      <c r="E675" s="30" t="str">
        <f>IF(F675=1,"甲",IF(F675=2,"乙",IF(F675=3,"丙",IF(F675=4,"丁",""))))</f>
        <v>乙</v>
      </c>
      <c r="F675" s="30">
        <f>SUMPRODUCT((考核汇总!$A$4:$A$1185=质量日常跟踪表!B675)*(考核汇总!$B$4:$B$1185=质量日常跟踪表!D675),考核汇总!$C$4:$C$1185)</f>
        <v>2</v>
      </c>
      <c r="G675" s="33">
        <f>G674+C674</f>
        <v>43371.958333331699</v>
      </c>
      <c r="H675" s="34" t="str">
        <f>IF($M675=H$2,MAX(H$4:H674)+1,"")</f>
        <v/>
      </c>
      <c r="I675" s="34" t="str">
        <f>IF($M675=I$2,MAX(I$4:I674)+1,"")</f>
        <v/>
      </c>
      <c r="J675" s="34" t="str">
        <f>IF($M675=J$2,MAX(J$4:J674)+1,"")</f>
        <v/>
      </c>
      <c r="K675" s="34" t="str">
        <f>IF($M675=K$2,MAX(K$4:K674)+1,"")</f>
        <v/>
      </c>
      <c r="L675" s="35"/>
      <c r="M675" s="35"/>
      <c r="N675" s="42"/>
      <c r="O675" s="42"/>
      <c r="P675" s="42"/>
      <c r="Q675" s="42"/>
      <c r="R675" s="42"/>
      <c r="S675" s="42"/>
      <c r="T675" s="42"/>
      <c r="U675" s="37" t="str">
        <f>IF(N675="","",(N675*5+O675*4+P675*2.5+Q675*1.5+R675*0.75+S675*0.325+T675*0.25)/100)</f>
        <v/>
      </c>
      <c r="V675" s="36"/>
      <c r="W675" s="38"/>
    </row>
    <row r="676">
      <c r="A676" s="29">
        <v>673</v>
      </c>
      <c r="B676" s="39">
        <f>IF(D676=D675,B675,IF(D676="夜班",B675+1,B675))</f>
        <v>43372</v>
      </c>
      <c r="C676" s="40">
        <f>C675</f>
        <v>0.041666666666666699</v>
      </c>
      <c r="D676" s="32" t="str">
        <f>IF(HOUR(G676)&lt;8,"夜班",IF(HOUR(G676)&lt;16,"白班",IF(HOUR(G676)&lt;24,"中班",0)))</f>
        <v>夜班</v>
      </c>
      <c r="E676" s="30" t="str">
        <f>IF(F676=1,"甲",IF(F676=2,"乙",IF(F676=3,"丙",IF(F676=4,"丁",""))))</f>
        <v>丁</v>
      </c>
      <c r="F676" s="30">
        <f>SUMPRODUCT((考核汇总!$A$4:$A$1185=质量日常跟踪表!B676)*(考核汇总!$B$4:$B$1185=质量日常跟踪表!D676),考核汇总!$C$4:$C$1185)</f>
        <v>4</v>
      </c>
      <c r="G676" s="33">
        <f>G675+C675</f>
        <v>43371.999999998399</v>
      </c>
      <c r="H676" s="34" t="str">
        <f>IF($M676=H$2,MAX(H$4:H675)+1,"")</f>
        <v/>
      </c>
      <c r="I676" s="34" t="str">
        <f>IF($M676=I$2,MAX(I$4:I675)+1,"")</f>
        <v/>
      </c>
      <c r="J676" s="34" t="str">
        <f>IF($M676=J$2,MAX(J$4:J675)+1,"")</f>
        <v/>
      </c>
      <c r="K676" s="34" t="str">
        <f>IF($M676=K$2,MAX(K$4:K675)+1,"")</f>
        <v/>
      </c>
      <c r="L676" s="35"/>
      <c r="M676" s="35"/>
      <c r="N676" s="42"/>
      <c r="O676" s="42"/>
      <c r="P676" s="42"/>
      <c r="Q676" s="42"/>
      <c r="R676" s="42"/>
      <c r="S676" s="42"/>
      <c r="T676" s="42"/>
      <c r="U676" s="37" t="str">
        <f>IF(N676="","",(N676*5+O676*4+P676*2.5+Q676*1.5+R676*0.75+S676*0.325+T676*0.25)/100)</f>
        <v/>
      </c>
      <c r="V676" s="36"/>
      <c r="W676" s="38"/>
    </row>
    <row r="677">
      <c r="A677" s="29">
        <v>674</v>
      </c>
      <c r="B677" s="39">
        <f>IF(D677=D676,B676,IF(D677="夜班",B676+1,B676))</f>
        <v>43372</v>
      </c>
      <c r="C677" s="40">
        <f>C676</f>
        <v>0.041666666666666699</v>
      </c>
      <c r="D677" s="32" t="str">
        <f>IF(HOUR(G677)&lt;8,"夜班",IF(HOUR(G677)&lt;16,"白班",IF(HOUR(G677)&lt;24,"中班",0)))</f>
        <v>夜班</v>
      </c>
      <c r="E677" s="30" t="str">
        <f>IF(F677=1,"甲",IF(F677=2,"乙",IF(F677=3,"丙",IF(F677=4,"丁",""))))</f>
        <v>丁</v>
      </c>
      <c r="F677" s="30">
        <f>SUMPRODUCT((考核汇总!$A$4:$A$1185=质量日常跟踪表!B677)*(考核汇总!$B$4:$B$1185=质量日常跟踪表!D677),考核汇总!$C$4:$C$1185)</f>
        <v>4</v>
      </c>
      <c r="G677" s="33">
        <f>G676+C676</f>
        <v>43372.041666664998</v>
      </c>
      <c r="H677" s="34" t="str">
        <f>IF($M677=H$2,MAX(H$4:H676)+1,"")</f>
        <v/>
      </c>
      <c r="I677" s="34" t="str">
        <f>IF($M677=I$2,MAX(I$4:I676)+1,"")</f>
        <v/>
      </c>
      <c r="J677" s="34" t="str">
        <f>IF($M677=J$2,MAX(J$4:J676)+1,"")</f>
        <v/>
      </c>
      <c r="K677" s="34" t="str">
        <f>IF($M677=K$2,MAX(K$4:K676)+1,"")</f>
        <v/>
      </c>
      <c r="L677" s="35"/>
      <c r="M677" s="35"/>
      <c r="N677" s="42"/>
      <c r="O677" s="42"/>
      <c r="P677" s="42"/>
      <c r="Q677" s="42"/>
      <c r="R677" s="42"/>
      <c r="S677" s="42"/>
      <c r="T677" s="42"/>
      <c r="U677" s="37" t="str">
        <f>IF(N677="","",(N677*5+O677*4+P677*2.5+Q677*1.5+R677*0.75+S677*0.325+T677*0.25)/100)</f>
        <v/>
      </c>
      <c r="V677" s="36"/>
      <c r="W677" s="38"/>
    </row>
    <row r="678">
      <c r="A678" s="29">
        <v>675</v>
      </c>
      <c r="B678" s="39">
        <f>IF(D678=D677,B677,IF(D678="夜班",B677+1,B677))</f>
        <v>43372</v>
      </c>
      <c r="C678" s="40">
        <f>C677</f>
        <v>0.041666666666666699</v>
      </c>
      <c r="D678" s="32" t="str">
        <f>IF(HOUR(G678)&lt;8,"夜班",IF(HOUR(G678)&lt;16,"白班",IF(HOUR(G678)&lt;24,"中班",0)))</f>
        <v>夜班</v>
      </c>
      <c r="E678" s="30" t="str">
        <f>IF(F678=1,"甲",IF(F678=2,"乙",IF(F678=3,"丙",IF(F678=4,"丁",""))))</f>
        <v>丁</v>
      </c>
      <c r="F678" s="30">
        <f>SUMPRODUCT((考核汇总!$A$4:$A$1185=质量日常跟踪表!B678)*(考核汇总!$B$4:$B$1185=质量日常跟踪表!D678),考核汇总!$C$4:$C$1185)</f>
        <v>4</v>
      </c>
      <c r="G678" s="33">
        <f>G677+C677</f>
        <v>43372.083333331699</v>
      </c>
      <c r="H678" s="34" t="str">
        <f>IF($M678=H$2,MAX(H$4:H677)+1,"")</f>
        <v/>
      </c>
      <c r="I678" s="34" t="str">
        <f>IF($M678=I$2,MAX(I$4:I677)+1,"")</f>
        <v/>
      </c>
      <c r="J678" s="34" t="str">
        <f>IF($M678=J$2,MAX(J$4:J677)+1,"")</f>
        <v/>
      </c>
      <c r="K678" s="34" t="str">
        <f>IF($M678=K$2,MAX(K$4:K677)+1,"")</f>
        <v/>
      </c>
      <c r="L678" s="35"/>
      <c r="M678" s="35"/>
      <c r="N678" s="42"/>
      <c r="O678" s="42"/>
      <c r="P678" s="42"/>
      <c r="Q678" s="42"/>
      <c r="R678" s="42"/>
      <c r="S678" s="42"/>
      <c r="T678" s="42"/>
      <c r="U678" s="37" t="str">
        <f>IF(N678="","",(N678*5+O678*4+P678*2.5+Q678*1.5+R678*0.75+S678*0.325+T678*0.25)/100)</f>
        <v/>
      </c>
      <c r="V678" s="36"/>
      <c r="W678" s="38"/>
    </row>
    <row r="679">
      <c r="A679" s="29">
        <v>676</v>
      </c>
      <c r="B679" s="39">
        <f>IF(D679=D678,B678,IF(D679="夜班",B678+1,B678))</f>
        <v>43372</v>
      </c>
      <c r="C679" s="40">
        <f>C678</f>
        <v>0.041666666666666699</v>
      </c>
      <c r="D679" s="32" t="str">
        <f>IF(HOUR(G679)&lt;8,"夜班",IF(HOUR(G679)&lt;16,"白班",IF(HOUR(G679)&lt;24,"中班",0)))</f>
        <v>夜班</v>
      </c>
      <c r="E679" s="30" t="str">
        <f>IF(F679=1,"甲",IF(F679=2,"乙",IF(F679=3,"丙",IF(F679=4,"丁",""))))</f>
        <v>丁</v>
      </c>
      <c r="F679" s="30">
        <f>SUMPRODUCT((考核汇总!$A$4:$A$1185=质量日常跟踪表!B679)*(考核汇总!$B$4:$B$1185=质量日常跟踪表!D679),考核汇总!$C$4:$C$1185)</f>
        <v>4</v>
      </c>
      <c r="G679" s="33">
        <f>G678+C678</f>
        <v>43372.124999998399</v>
      </c>
      <c r="H679" s="34" t="str">
        <f>IF($M679=H$2,MAX(H$4:H678)+1,"")</f>
        <v/>
      </c>
      <c r="I679" s="34" t="str">
        <f>IF($M679=I$2,MAX(I$4:I678)+1,"")</f>
        <v/>
      </c>
      <c r="J679" s="34" t="str">
        <f>IF($M679=J$2,MAX(J$4:J678)+1,"")</f>
        <v/>
      </c>
      <c r="K679" s="34" t="str">
        <f>IF($M679=K$2,MAX(K$4:K678)+1,"")</f>
        <v/>
      </c>
      <c r="L679" s="35"/>
      <c r="M679" s="35"/>
      <c r="N679" s="42"/>
      <c r="O679" s="42"/>
      <c r="P679" s="42"/>
      <c r="Q679" s="42"/>
      <c r="R679" s="42"/>
      <c r="S679" s="42"/>
      <c r="T679" s="42"/>
      <c r="U679" s="37" t="str">
        <f>IF(N679="","",(N679*5+O679*4+P679*2.5+Q679*1.5+R679*0.75+S679*0.325+T679*0.25)/100)</f>
        <v/>
      </c>
      <c r="V679" s="36"/>
      <c r="W679" s="38"/>
    </row>
    <row r="680">
      <c r="A680" s="29">
        <v>677</v>
      </c>
      <c r="B680" s="39">
        <f>IF(D680=D679,B679,IF(D680="夜班",B679+1,B679))</f>
        <v>43372</v>
      </c>
      <c r="C680" s="40">
        <f>C679</f>
        <v>0.041666666666666699</v>
      </c>
      <c r="D680" s="32" t="str">
        <f>IF(HOUR(G680)&lt;8,"夜班",IF(HOUR(G680)&lt;16,"白班",IF(HOUR(G680)&lt;24,"中班",0)))</f>
        <v>夜班</v>
      </c>
      <c r="E680" s="30" t="str">
        <f>IF(F680=1,"甲",IF(F680=2,"乙",IF(F680=3,"丙",IF(F680=4,"丁",""))))</f>
        <v>丁</v>
      </c>
      <c r="F680" s="30">
        <f>SUMPRODUCT((考核汇总!$A$4:$A$1185=质量日常跟踪表!B680)*(考核汇总!$B$4:$B$1185=质量日常跟踪表!D680),考核汇总!$C$4:$C$1185)</f>
        <v>4</v>
      </c>
      <c r="G680" s="33">
        <f>G679+C679</f>
        <v>43372.166666664998</v>
      </c>
      <c r="H680" s="34" t="str">
        <f>IF($M680=H$2,MAX(H$4:H679)+1,"")</f>
        <v/>
      </c>
      <c r="I680" s="34" t="str">
        <f>IF($M680=I$2,MAX(I$4:I679)+1,"")</f>
        <v/>
      </c>
      <c r="J680" s="34" t="str">
        <f>IF($M680=J$2,MAX(J$4:J679)+1,"")</f>
        <v/>
      </c>
      <c r="K680" s="34" t="str">
        <f>IF($M680=K$2,MAX(K$4:K679)+1,"")</f>
        <v/>
      </c>
      <c r="L680" s="35"/>
      <c r="M680" s="35"/>
      <c r="N680" s="42"/>
      <c r="O680" s="42"/>
      <c r="P680" s="42"/>
      <c r="Q680" s="42"/>
      <c r="R680" s="42"/>
      <c r="S680" s="42"/>
      <c r="T680" s="42"/>
      <c r="U680" s="37" t="str">
        <f>IF(N680="","",(N680*5+O680*4+P680*2.5+Q680*1.5+R680*0.75+S680*0.325+T680*0.25)/100)</f>
        <v/>
      </c>
      <c r="V680" s="36"/>
      <c r="W680" s="38"/>
    </row>
    <row r="681">
      <c r="A681" s="29">
        <v>678</v>
      </c>
      <c r="B681" s="39">
        <f>IF(D681=D680,B680,IF(D681="夜班",B680+1,B680))</f>
        <v>43372</v>
      </c>
      <c r="C681" s="40">
        <f>C680</f>
        <v>0.041666666666666699</v>
      </c>
      <c r="D681" s="32" t="str">
        <f>IF(HOUR(G681)&lt;8,"夜班",IF(HOUR(G681)&lt;16,"白班",IF(HOUR(G681)&lt;24,"中班",0)))</f>
        <v>夜班</v>
      </c>
      <c r="E681" s="30" t="str">
        <f>IF(F681=1,"甲",IF(F681=2,"乙",IF(F681=3,"丙",IF(F681=4,"丁",""))))</f>
        <v>丁</v>
      </c>
      <c r="F681" s="30">
        <f>SUMPRODUCT((考核汇总!$A$4:$A$1185=质量日常跟踪表!B681)*(考核汇总!$B$4:$B$1185=质量日常跟踪表!D681),考核汇总!$C$4:$C$1185)</f>
        <v>4</v>
      </c>
      <c r="G681" s="33">
        <f>G680+C680</f>
        <v>43372.208333331699</v>
      </c>
      <c r="H681" s="34" t="str">
        <f>IF($M681=H$2,MAX(H$4:H680)+1,"")</f>
        <v/>
      </c>
      <c r="I681" s="34" t="str">
        <f>IF($M681=I$2,MAX(I$4:I680)+1,"")</f>
        <v/>
      </c>
      <c r="J681" s="34" t="str">
        <f>IF($M681=J$2,MAX(J$4:J680)+1,"")</f>
        <v/>
      </c>
      <c r="K681" s="34" t="str">
        <f>IF($M681=K$2,MAX(K$4:K680)+1,"")</f>
        <v/>
      </c>
      <c r="L681" s="35"/>
      <c r="M681" s="35"/>
      <c r="N681" s="42"/>
      <c r="O681" s="42"/>
      <c r="P681" s="42"/>
      <c r="Q681" s="42"/>
      <c r="R681" s="42"/>
      <c r="S681" s="42"/>
      <c r="T681" s="42"/>
      <c r="U681" s="37" t="str">
        <f>IF(N681="","",(N681*5+O681*4+P681*2.5+Q681*1.5+R681*0.75+S681*0.325+T681*0.25)/100)</f>
        <v/>
      </c>
      <c r="V681" s="36"/>
      <c r="W681" s="38"/>
    </row>
    <row r="682">
      <c r="A682" s="29">
        <v>679</v>
      </c>
      <c r="B682" s="39">
        <f>IF(D682=D681,B681,IF(D682="夜班",B681+1,B681))</f>
        <v>43372</v>
      </c>
      <c r="C682" s="40">
        <f>C681</f>
        <v>0.041666666666666699</v>
      </c>
      <c r="D682" s="32" t="str">
        <f>IF(HOUR(G682)&lt;8,"夜班",IF(HOUR(G682)&lt;16,"白班",IF(HOUR(G682)&lt;24,"中班",0)))</f>
        <v>夜班</v>
      </c>
      <c r="E682" s="30" t="str">
        <f>IF(F682=1,"甲",IF(F682=2,"乙",IF(F682=3,"丙",IF(F682=4,"丁",""))))</f>
        <v>丁</v>
      </c>
      <c r="F682" s="30">
        <f>SUMPRODUCT((考核汇总!$A$4:$A$1185=质量日常跟踪表!B682)*(考核汇总!$B$4:$B$1185=质量日常跟踪表!D682),考核汇总!$C$4:$C$1185)</f>
        <v>4</v>
      </c>
      <c r="G682" s="33">
        <f>G681+C681</f>
        <v>43372.249999998399</v>
      </c>
      <c r="H682" s="34" t="str">
        <f>IF($M682=H$2,MAX(H$4:H681)+1,"")</f>
        <v/>
      </c>
      <c r="I682" s="34" t="str">
        <f>IF($M682=I$2,MAX(I$4:I681)+1,"")</f>
        <v/>
      </c>
      <c r="J682" s="34" t="str">
        <f>IF($M682=J$2,MAX(J$4:J681)+1,"")</f>
        <v/>
      </c>
      <c r="K682" s="34" t="str">
        <f>IF($M682=K$2,MAX(K$4:K681)+1,"")</f>
        <v/>
      </c>
      <c r="L682" s="35"/>
      <c r="M682" s="35"/>
      <c r="N682" s="42"/>
      <c r="O682" s="42"/>
      <c r="P682" s="42"/>
      <c r="Q682" s="42"/>
      <c r="R682" s="42"/>
      <c r="S682" s="42"/>
      <c r="T682" s="42"/>
      <c r="U682" s="37" t="str">
        <f>IF(N682="","",(N682*5+O682*4+P682*2.5+Q682*1.5+R682*0.75+S682*0.325+T682*0.25)/100)</f>
        <v/>
      </c>
      <c r="V682" s="36"/>
      <c r="W682" s="38"/>
    </row>
    <row r="683">
      <c r="A683" s="29">
        <v>680</v>
      </c>
      <c r="B683" s="39">
        <f>IF(D683=D682,B682,IF(D683="夜班",B682+1,B682))</f>
        <v>43372</v>
      </c>
      <c r="C683" s="40">
        <f>C682</f>
        <v>0.041666666666666699</v>
      </c>
      <c r="D683" s="32" t="str">
        <f>IF(HOUR(G683)&lt;8,"夜班",IF(HOUR(G683)&lt;16,"白班",IF(HOUR(G683)&lt;24,"中班",0)))</f>
        <v>夜班</v>
      </c>
      <c r="E683" s="30" t="str">
        <f>IF(F683=1,"甲",IF(F683=2,"乙",IF(F683=3,"丙",IF(F683=4,"丁",""))))</f>
        <v>丁</v>
      </c>
      <c r="F683" s="30">
        <f>SUMPRODUCT((考核汇总!$A$4:$A$1185=质量日常跟踪表!B683)*(考核汇总!$B$4:$B$1185=质量日常跟踪表!D683),考核汇总!$C$4:$C$1185)</f>
        <v>4</v>
      </c>
      <c r="G683" s="33">
        <f>G682+C682</f>
        <v>43372.291666664998</v>
      </c>
      <c r="H683" s="34" t="str">
        <f>IF($M683=H$2,MAX(H$4:H682)+1,"")</f>
        <v/>
      </c>
      <c r="I683" s="34" t="str">
        <f>IF($M683=I$2,MAX(I$4:I682)+1,"")</f>
        <v/>
      </c>
      <c r="J683" s="34" t="str">
        <f>IF($M683=J$2,MAX(J$4:J682)+1,"")</f>
        <v/>
      </c>
      <c r="K683" s="34" t="str">
        <f>IF($M683=K$2,MAX(K$4:K682)+1,"")</f>
        <v/>
      </c>
      <c r="L683" s="35"/>
      <c r="M683" s="35"/>
      <c r="N683" s="42"/>
      <c r="O683" s="42"/>
      <c r="P683" s="42"/>
      <c r="Q683" s="42"/>
      <c r="R683" s="42"/>
      <c r="S683" s="42"/>
      <c r="T683" s="42"/>
      <c r="U683" s="37" t="str">
        <f>IF(N683="","",(N683*5+O683*4+P683*2.5+Q683*1.5+R683*0.75+S683*0.325+T683*0.25)/100)</f>
        <v/>
      </c>
      <c r="V683" s="36"/>
      <c r="W683" s="38"/>
    </row>
    <row r="684">
      <c r="A684" s="29">
        <v>681</v>
      </c>
      <c r="B684" s="39">
        <f>IF(D684=D683,B683,IF(D684="夜班",B683+1,B683))</f>
        <v>43372</v>
      </c>
      <c r="C684" s="40">
        <f>C683</f>
        <v>0.041666666666666699</v>
      </c>
      <c r="D684" s="32" t="str">
        <f>IF(HOUR(G684)&lt;8,"夜班",IF(HOUR(G684)&lt;16,"白班",IF(HOUR(G684)&lt;24,"中班",0)))</f>
        <v>白班</v>
      </c>
      <c r="E684" s="30" t="str">
        <f>IF(F684=1,"甲",IF(F684=2,"乙",IF(F684=3,"丙",IF(F684=4,"丁",""))))</f>
        <v>甲</v>
      </c>
      <c r="F684" s="30">
        <f>SUMPRODUCT((考核汇总!$A$4:$A$1185=质量日常跟踪表!B684)*(考核汇总!$B$4:$B$1185=质量日常跟踪表!D684),考核汇总!$C$4:$C$1185)</f>
        <v>1</v>
      </c>
      <c r="G684" s="33">
        <f>G683+C683</f>
        <v>43372.333333331699</v>
      </c>
      <c r="H684" s="34" t="str">
        <f>IF($M684=H$2,MAX(H$4:H683)+1,"")</f>
        <v/>
      </c>
      <c r="I684" s="34" t="str">
        <f>IF($M684=I$2,MAX(I$4:I683)+1,"")</f>
        <v/>
      </c>
      <c r="J684" s="34" t="str">
        <f>IF($M684=J$2,MAX(J$4:J683)+1,"")</f>
        <v/>
      </c>
      <c r="K684" s="34" t="str">
        <f>IF($M684=K$2,MAX(K$4:K683)+1,"")</f>
        <v/>
      </c>
      <c r="L684" s="35"/>
      <c r="M684" s="35"/>
      <c r="N684" s="42"/>
      <c r="O684" s="42"/>
      <c r="P684" s="42"/>
      <c r="Q684" s="42"/>
      <c r="R684" s="42"/>
      <c r="S684" s="42"/>
      <c r="T684" s="42"/>
      <c r="U684" s="37" t="str">
        <f>IF(N684="","",(N684*5+O684*4+P684*2.5+Q684*1.5+R684*0.75+S684*0.325+T684*0.25)/100)</f>
        <v/>
      </c>
      <c r="V684" s="36"/>
      <c r="W684" s="38"/>
    </row>
    <row r="685">
      <c r="A685" s="29">
        <v>682</v>
      </c>
      <c r="B685" s="39">
        <f>IF(D685=D684,B684,IF(D685="夜班",B684+1,B684))</f>
        <v>43372</v>
      </c>
      <c r="C685" s="40">
        <f>C684</f>
        <v>0.041666666666666699</v>
      </c>
      <c r="D685" s="32" t="str">
        <f>IF(HOUR(G685)&lt;8,"夜班",IF(HOUR(G685)&lt;16,"白班",IF(HOUR(G685)&lt;24,"中班",0)))</f>
        <v>白班</v>
      </c>
      <c r="E685" s="30" t="str">
        <f>IF(F685=1,"甲",IF(F685=2,"乙",IF(F685=3,"丙",IF(F685=4,"丁",""))))</f>
        <v>甲</v>
      </c>
      <c r="F685" s="30">
        <f>SUMPRODUCT((考核汇总!$A$4:$A$1185=质量日常跟踪表!B685)*(考核汇总!$B$4:$B$1185=质量日常跟踪表!D685),考核汇总!$C$4:$C$1185)</f>
        <v>1</v>
      </c>
      <c r="G685" s="33">
        <f>G684+C684</f>
        <v>43372.374999998297</v>
      </c>
      <c r="H685" s="34" t="str">
        <f>IF($M685=H$2,MAX(H$4:H684)+1,"")</f>
        <v/>
      </c>
      <c r="I685" s="34" t="str">
        <f>IF($M685=I$2,MAX(I$4:I684)+1,"")</f>
        <v/>
      </c>
      <c r="J685" s="34" t="str">
        <f>IF($M685=J$2,MAX(J$4:J684)+1,"")</f>
        <v/>
      </c>
      <c r="K685" s="34" t="str">
        <f>IF($M685=K$2,MAX(K$4:K684)+1,"")</f>
        <v/>
      </c>
      <c r="L685" s="35"/>
      <c r="M685" s="35"/>
      <c r="N685" s="42"/>
      <c r="O685" s="42"/>
      <c r="P685" s="42"/>
      <c r="Q685" s="42"/>
      <c r="R685" s="42"/>
      <c r="S685" s="42"/>
      <c r="T685" s="42"/>
      <c r="U685" s="37" t="str">
        <f>IF(N685="","",(N685*5+O685*4+P685*2.5+Q685*1.5+R685*0.75+S685*0.325+T685*0.25)/100)</f>
        <v/>
      </c>
      <c r="V685" s="36"/>
      <c r="W685" s="38"/>
    </row>
    <row r="686">
      <c r="A686" s="29">
        <v>683</v>
      </c>
      <c r="B686" s="39">
        <f>IF(D686=D685,B685,IF(D686="夜班",B685+1,B685))</f>
        <v>43372</v>
      </c>
      <c r="C686" s="40">
        <f>C685</f>
        <v>0.041666666666666699</v>
      </c>
      <c r="D686" s="32" t="str">
        <f>IF(HOUR(G686)&lt;8,"夜班",IF(HOUR(G686)&lt;16,"白班",IF(HOUR(G686)&lt;24,"中班",0)))</f>
        <v>白班</v>
      </c>
      <c r="E686" s="30" t="str">
        <f>IF(F686=1,"甲",IF(F686=2,"乙",IF(F686=3,"丙",IF(F686=4,"丁",""))))</f>
        <v>甲</v>
      </c>
      <c r="F686" s="30">
        <f>SUMPRODUCT((考核汇总!$A$4:$A$1185=质量日常跟踪表!B686)*(考核汇总!$B$4:$B$1185=质量日常跟踪表!D686),考核汇总!$C$4:$C$1185)</f>
        <v>1</v>
      </c>
      <c r="G686" s="33">
        <f>G685+C685</f>
        <v>43372.416666664998</v>
      </c>
      <c r="H686" s="34" t="str">
        <f>IF($M686=H$2,MAX(H$4:H685)+1,"")</f>
        <v/>
      </c>
      <c r="I686" s="34" t="str">
        <f>IF($M686=I$2,MAX(I$4:I685)+1,"")</f>
        <v/>
      </c>
      <c r="J686" s="34" t="str">
        <f>IF($M686=J$2,MAX(J$4:J685)+1,"")</f>
        <v/>
      </c>
      <c r="K686" s="34" t="str">
        <f>IF($M686=K$2,MAX(K$4:K685)+1,"")</f>
        <v/>
      </c>
      <c r="L686" s="35"/>
      <c r="M686" s="35"/>
      <c r="N686" s="42"/>
      <c r="O686" s="42"/>
      <c r="P686" s="42"/>
      <c r="Q686" s="42"/>
      <c r="R686" s="42"/>
      <c r="S686" s="42"/>
      <c r="T686" s="42"/>
      <c r="U686" s="37" t="str">
        <f>IF(N686="","",(N686*5+O686*4+P686*2.5+Q686*1.5+R686*0.75+S686*0.325+T686*0.25)/100)</f>
        <v/>
      </c>
      <c r="V686" s="36"/>
      <c r="W686" s="38"/>
    </row>
    <row r="687">
      <c r="A687" s="29">
        <v>684</v>
      </c>
      <c r="B687" s="39">
        <f>IF(D687=D686,B686,IF(D687="夜班",B686+1,B686))</f>
        <v>43372</v>
      </c>
      <c r="C687" s="40">
        <f>C686</f>
        <v>0.041666666666666699</v>
      </c>
      <c r="D687" s="32" t="str">
        <f>IF(HOUR(G687)&lt;8,"夜班",IF(HOUR(G687)&lt;16,"白班",IF(HOUR(G687)&lt;24,"中班",0)))</f>
        <v>白班</v>
      </c>
      <c r="E687" s="30" t="str">
        <f>IF(F687=1,"甲",IF(F687=2,"乙",IF(F687=3,"丙",IF(F687=4,"丁",""))))</f>
        <v>甲</v>
      </c>
      <c r="F687" s="30">
        <f>SUMPRODUCT((考核汇总!$A$4:$A$1185=质量日常跟踪表!B687)*(考核汇总!$B$4:$B$1185=质量日常跟踪表!D687),考核汇总!$C$4:$C$1185)</f>
        <v>1</v>
      </c>
      <c r="G687" s="33">
        <f>G686+C686</f>
        <v>43372.458333331699</v>
      </c>
      <c r="H687" s="34" t="str">
        <f>IF($M687=H$2,MAX(H$4:H686)+1,"")</f>
        <v/>
      </c>
      <c r="I687" s="34" t="str">
        <f>IF($M687=I$2,MAX(I$4:I686)+1,"")</f>
        <v/>
      </c>
      <c r="J687" s="34" t="str">
        <f>IF($M687=J$2,MAX(J$4:J686)+1,"")</f>
        <v/>
      </c>
      <c r="K687" s="34" t="str">
        <f>IF($M687=K$2,MAX(K$4:K686)+1,"")</f>
        <v/>
      </c>
      <c r="L687" s="35"/>
      <c r="M687" s="35"/>
      <c r="N687" s="42"/>
      <c r="O687" s="42"/>
      <c r="P687" s="42"/>
      <c r="Q687" s="42"/>
      <c r="R687" s="42"/>
      <c r="S687" s="42"/>
      <c r="T687" s="42"/>
      <c r="U687" s="37" t="str">
        <f>IF(N687="","",(N687*5+O687*4+P687*2.5+Q687*1.5+R687*0.75+S687*0.325+T687*0.25)/100)</f>
        <v/>
      </c>
      <c r="V687" s="36"/>
      <c r="W687" s="38"/>
    </row>
    <row r="688">
      <c r="A688" s="29">
        <v>685</v>
      </c>
      <c r="B688" s="39">
        <f>IF(D688=D687,B687,IF(D688="夜班",B687+1,B687))</f>
        <v>43372</v>
      </c>
      <c r="C688" s="40">
        <f>C687</f>
        <v>0.041666666666666699</v>
      </c>
      <c r="D688" s="32" t="str">
        <f>IF(HOUR(G688)&lt;8,"夜班",IF(HOUR(G688)&lt;16,"白班",IF(HOUR(G688)&lt;24,"中班",0)))</f>
        <v>白班</v>
      </c>
      <c r="E688" s="30" t="str">
        <f>IF(F688=1,"甲",IF(F688=2,"乙",IF(F688=3,"丙",IF(F688=4,"丁",""))))</f>
        <v>甲</v>
      </c>
      <c r="F688" s="30">
        <f>SUMPRODUCT((考核汇总!$A$4:$A$1185=质量日常跟踪表!B688)*(考核汇总!$B$4:$B$1185=质量日常跟踪表!D688),考核汇总!$C$4:$C$1185)</f>
        <v>1</v>
      </c>
      <c r="G688" s="33">
        <f>G687+C687</f>
        <v>43372.499999998297</v>
      </c>
      <c r="H688" s="34" t="str">
        <f>IF($M688=H$2,MAX(H$4:H687)+1,"")</f>
        <v/>
      </c>
      <c r="I688" s="34" t="str">
        <f>IF($M688=I$2,MAX(I$4:I687)+1,"")</f>
        <v/>
      </c>
      <c r="J688" s="34" t="str">
        <f>IF($M688=J$2,MAX(J$4:J687)+1,"")</f>
        <v/>
      </c>
      <c r="K688" s="34" t="str">
        <f>IF($M688=K$2,MAX(K$4:K687)+1,"")</f>
        <v/>
      </c>
      <c r="L688" s="35"/>
      <c r="M688" s="35"/>
      <c r="N688" s="42"/>
      <c r="O688" s="42"/>
      <c r="P688" s="42"/>
      <c r="Q688" s="42"/>
      <c r="R688" s="42"/>
      <c r="S688" s="42"/>
      <c r="T688" s="42"/>
      <c r="U688" s="37" t="str">
        <f>IF(N688="","",(N688*5+O688*4+P688*2.5+Q688*1.5+R688*0.75+S688*0.325+T688*0.25)/100)</f>
        <v/>
      </c>
      <c r="V688" s="36"/>
      <c r="W688" s="38"/>
    </row>
    <row r="689">
      <c r="A689" s="29">
        <v>686</v>
      </c>
      <c r="B689" s="39">
        <f>IF(D689=D688,B688,IF(D689="夜班",B688+1,B688))</f>
        <v>43372</v>
      </c>
      <c r="C689" s="40">
        <f>C688</f>
        <v>0.041666666666666699</v>
      </c>
      <c r="D689" s="32" t="str">
        <f>IF(HOUR(G689)&lt;8,"夜班",IF(HOUR(G689)&lt;16,"白班",IF(HOUR(G689)&lt;24,"中班",0)))</f>
        <v>白班</v>
      </c>
      <c r="E689" s="30" t="str">
        <f>IF(F689=1,"甲",IF(F689=2,"乙",IF(F689=3,"丙",IF(F689=4,"丁",""))))</f>
        <v>甲</v>
      </c>
      <c r="F689" s="30">
        <f>SUMPRODUCT((考核汇总!$A$4:$A$1185=质量日常跟踪表!B689)*(考核汇总!$B$4:$B$1185=质量日常跟踪表!D689),考核汇总!$C$4:$C$1185)</f>
        <v>1</v>
      </c>
      <c r="G689" s="33">
        <f>G688+C688</f>
        <v>43372.541666664998</v>
      </c>
      <c r="H689" s="34" t="str">
        <f>IF($M689=H$2,MAX(H$4:H688)+1,"")</f>
        <v/>
      </c>
      <c r="I689" s="34" t="str">
        <f>IF($M689=I$2,MAX(I$4:I688)+1,"")</f>
        <v/>
      </c>
      <c r="J689" s="34" t="str">
        <f>IF($M689=J$2,MAX(J$4:J688)+1,"")</f>
        <v/>
      </c>
      <c r="K689" s="34" t="str">
        <f>IF($M689=K$2,MAX(K$4:K688)+1,"")</f>
        <v/>
      </c>
      <c r="L689" s="35"/>
      <c r="M689" s="35"/>
      <c r="N689" s="42"/>
      <c r="O689" s="42"/>
      <c r="P689" s="42"/>
      <c r="Q689" s="42"/>
      <c r="R689" s="42"/>
      <c r="S689" s="42"/>
      <c r="T689" s="42"/>
      <c r="U689" s="37" t="str">
        <f>IF(N689="","",(N689*5+O689*4+P689*2.5+Q689*1.5+R689*0.75+S689*0.325+T689*0.25)/100)</f>
        <v/>
      </c>
      <c r="V689" s="36"/>
      <c r="W689" s="38"/>
    </row>
    <row r="690">
      <c r="A690" s="29">
        <v>687</v>
      </c>
      <c r="B690" s="39">
        <f>IF(D690=D689,B689,IF(D690="夜班",B689+1,B689))</f>
        <v>43372</v>
      </c>
      <c r="C690" s="40">
        <f>C689</f>
        <v>0.041666666666666699</v>
      </c>
      <c r="D690" s="32" t="str">
        <f>IF(HOUR(G690)&lt;8,"夜班",IF(HOUR(G690)&lt;16,"白班",IF(HOUR(G690)&lt;24,"中班",0)))</f>
        <v>白班</v>
      </c>
      <c r="E690" s="30" t="str">
        <f>IF(F690=1,"甲",IF(F690=2,"乙",IF(F690=3,"丙",IF(F690=4,"丁",""))))</f>
        <v>甲</v>
      </c>
      <c r="F690" s="30">
        <f>SUMPRODUCT((考核汇总!$A$4:$A$1185=质量日常跟踪表!B690)*(考核汇总!$B$4:$B$1185=质量日常跟踪表!D690),考核汇总!$C$4:$C$1185)</f>
        <v>1</v>
      </c>
      <c r="G690" s="33">
        <f>G689+C689</f>
        <v>43372.583333331699</v>
      </c>
      <c r="H690" s="34" t="str">
        <f>IF($M690=H$2,MAX(H$4:H689)+1,"")</f>
        <v/>
      </c>
      <c r="I690" s="34" t="str">
        <f>IF($M690=I$2,MAX(I$4:I689)+1,"")</f>
        <v/>
      </c>
      <c r="J690" s="34" t="str">
        <f>IF($M690=J$2,MAX(J$4:J689)+1,"")</f>
        <v/>
      </c>
      <c r="K690" s="34" t="str">
        <f>IF($M690=K$2,MAX(K$4:K689)+1,"")</f>
        <v/>
      </c>
      <c r="L690" s="35"/>
      <c r="M690" s="35"/>
      <c r="N690" s="42"/>
      <c r="O690" s="42"/>
      <c r="P690" s="42"/>
      <c r="Q690" s="42"/>
      <c r="R690" s="42"/>
      <c r="S690" s="42"/>
      <c r="T690" s="42"/>
      <c r="U690" s="37" t="str">
        <f>IF(N690="","",(N690*5+O690*4+P690*2.5+Q690*1.5+R690*0.75+S690*0.325+T690*0.25)/100)</f>
        <v/>
      </c>
      <c r="V690" s="36"/>
      <c r="W690" s="38"/>
    </row>
    <row r="691">
      <c r="A691" s="29">
        <v>688</v>
      </c>
      <c r="B691" s="39">
        <f>IF(D691=D690,B690,IF(D691="夜班",B690+1,B690))</f>
        <v>43372</v>
      </c>
      <c r="C691" s="40">
        <f>C690</f>
        <v>0.041666666666666699</v>
      </c>
      <c r="D691" s="32" t="str">
        <f>IF(HOUR(G691)&lt;8,"夜班",IF(HOUR(G691)&lt;16,"白班",IF(HOUR(G691)&lt;24,"中班",0)))</f>
        <v>白班</v>
      </c>
      <c r="E691" s="30" t="str">
        <f>IF(F691=1,"甲",IF(F691=2,"乙",IF(F691=3,"丙",IF(F691=4,"丁",""))))</f>
        <v>甲</v>
      </c>
      <c r="F691" s="30">
        <f>SUMPRODUCT((考核汇总!$A$4:$A$1185=质量日常跟踪表!B691)*(考核汇总!$B$4:$B$1185=质量日常跟踪表!D691),考核汇总!$C$4:$C$1185)</f>
        <v>1</v>
      </c>
      <c r="G691" s="33">
        <f>G690+C690</f>
        <v>43372.624999998297</v>
      </c>
      <c r="H691" s="34" t="str">
        <f>IF($M691=H$2,MAX(H$4:H690)+1,"")</f>
        <v/>
      </c>
      <c r="I691" s="34" t="str">
        <f>IF($M691=I$2,MAX(I$4:I690)+1,"")</f>
        <v/>
      </c>
      <c r="J691" s="34" t="str">
        <f>IF($M691=J$2,MAX(J$4:J690)+1,"")</f>
        <v/>
      </c>
      <c r="K691" s="34" t="str">
        <f>IF($M691=K$2,MAX(K$4:K690)+1,"")</f>
        <v/>
      </c>
      <c r="L691" s="35"/>
      <c r="M691" s="35"/>
      <c r="N691" s="42"/>
      <c r="O691" s="42"/>
      <c r="P691" s="42"/>
      <c r="Q691" s="42"/>
      <c r="R691" s="42"/>
      <c r="S691" s="42"/>
      <c r="T691" s="42"/>
      <c r="U691" s="37" t="str">
        <f>IF(N691="","",(N691*5+O691*4+P691*2.5+Q691*1.5+R691*0.75+S691*0.325+T691*0.25)/100)</f>
        <v/>
      </c>
      <c r="V691" s="36"/>
      <c r="W691" s="38"/>
    </row>
    <row r="692">
      <c r="A692" s="29">
        <v>689</v>
      </c>
      <c r="B692" s="39">
        <f>IF(D692=D691,B691,IF(D692="夜班",B691+1,B691))</f>
        <v>43372</v>
      </c>
      <c r="C692" s="40">
        <f>C691</f>
        <v>0.041666666666666699</v>
      </c>
      <c r="D692" s="32" t="str">
        <f>IF(HOUR(G692)&lt;8,"夜班",IF(HOUR(G692)&lt;16,"白班",IF(HOUR(G692)&lt;24,"中班",0)))</f>
        <v>中班</v>
      </c>
      <c r="E692" s="30" t="str">
        <f>IF(F692=1,"甲",IF(F692=2,"乙",IF(F692=3,"丙",IF(F692=4,"丁",""))))</f>
        <v>乙</v>
      </c>
      <c r="F692" s="30">
        <f>SUMPRODUCT((考核汇总!$A$4:$A$1185=质量日常跟踪表!B692)*(考核汇总!$B$4:$B$1185=质量日常跟踪表!D692),考核汇总!$C$4:$C$1185)</f>
        <v>2</v>
      </c>
      <c r="G692" s="33">
        <f>G691+C691</f>
        <v>43372.666666664998</v>
      </c>
      <c r="H692" s="34" t="str">
        <f>IF($M692=H$2,MAX(H$4:H691)+1,"")</f>
        <v/>
      </c>
      <c r="I692" s="34" t="str">
        <f>IF($M692=I$2,MAX(I$4:I691)+1,"")</f>
        <v/>
      </c>
      <c r="J692" s="34" t="str">
        <f>IF($M692=J$2,MAX(J$4:J691)+1,"")</f>
        <v/>
      </c>
      <c r="K692" s="34" t="str">
        <f>IF($M692=K$2,MAX(K$4:K691)+1,"")</f>
        <v/>
      </c>
      <c r="L692" s="35"/>
      <c r="M692" s="35"/>
      <c r="N692" s="42"/>
      <c r="O692" s="42"/>
      <c r="P692" s="42"/>
      <c r="Q692" s="42"/>
      <c r="R692" s="42"/>
      <c r="S692" s="42"/>
      <c r="T692" s="42"/>
      <c r="U692" s="37" t="str">
        <f>IF(N692="","",(N692*5+O692*4+P692*2.5+Q692*1.5+R692*0.75+S692*0.325+T692*0.25)/100)</f>
        <v/>
      </c>
      <c r="V692" s="36"/>
      <c r="W692" s="38"/>
    </row>
    <row r="693">
      <c r="A693" s="29">
        <v>690</v>
      </c>
      <c r="B693" s="39">
        <f>IF(D693=D692,B692,IF(D693="夜班",B692+1,B692))</f>
        <v>43372</v>
      </c>
      <c r="C693" s="40">
        <f>C692</f>
        <v>0.041666666666666699</v>
      </c>
      <c r="D693" s="32" t="str">
        <f>IF(HOUR(G693)&lt;8,"夜班",IF(HOUR(G693)&lt;16,"白班",IF(HOUR(G693)&lt;24,"中班",0)))</f>
        <v>中班</v>
      </c>
      <c r="E693" s="30" t="str">
        <f>IF(F693=1,"甲",IF(F693=2,"乙",IF(F693=3,"丙",IF(F693=4,"丁",""))))</f>
        <v>乙</v>
      </c>
      <c r="F693" s="30">
        <f>SUMPRODUCT((考核汇总!$A$4:$A$1185=质量日常跟踪表!B693)*(考核汇总!$B$4:$B$1185=质量日常跟踪表!D693),考核汇总!$C$4:$C$1185)</f>
        <v>2</v>
      </c>
      <c r="G693" s="33">
        <f>G692+C692</f>
        <v>43372.708333331699</v>
      </c>
      <c r="H693" s="34" t="str">
        <f>IF($M693=H$2,MAX(H$4:H692)+1,"")</f>
        <v/>
      </c>
      <c r="I693" s="34" t="str">
        <f>IF($M693=I$2,MAX(I$4:I692)+1,"")</f>
        <v/>
      </c>
      <c r="J693" s="34" t="str">
        <f>IF($M693=J$2,MAX(J$4:J692)+1,"")</f>
        <v/>
      </c>
      <c r="K693" s="34" t="str">
        <f>IF($M693=K$2,MAX(K$4:K692)+1,"")</f>
        <v/>
      </c>
      <c r="L693" s="35"/>
      <c r="M693" s="35"/>
      <c r="N693" s="42"/>
      <c r="O693" s="42"/>
      <c r="P693" s="42"/>
      <c r="Q693" s="42"/>
      <c r="R693" s="42"/>
      <c r="S693" s="42"/>
      <c r="T693" s="42"/>
      <c r="U693" s="37" t="str">
        <f>IF(N693="","",(N693*5+O693*4+P693*2.5+Q693*1.5+R693*0.75+S693*0.325+T693*0.25)/100)</f>
        <v/>
      </c>
      <c r="V693" s="36"/>
      <c r="W693" s="38"/>
    </row>
    <row r="694">
      <c r="A694" s="29">
        <v>691</v>
      </c>
      <c r="B694" s="39">
        <f>IF(D694=D693,B693,IF(D694="夜班",B693+1,B693))</f>
        <v>43372</v>
      </c>
      <c r="C694" s="40">
        <f>C693</f>
        <v>0.041666666666666699</v>
      </c>
      <c r="D694" s="32" t="str">
        <f>IF(HOUR(G694)&lt;8,"夜班",IF(HOUR(G694)&lt;16,"白班",IF(HOUR(G694)&lt;24,"中班",0)))</f>
        <v>中班</v>
      </c>
      <c r="E694" s="30" t="str">
        <f>IF(F694=1,"甲",IF(F694=2,"乙",IF(F694=3,"丙",IF(F694=4,"丁",""))))</f>
        <v>乙</v>
      </c>
      <c r="F694" s="30">
        <f>SUMPRODUCT((考核汇总!$A$4:$A$1185=质量日常跟踪表!B694)*(考核汇总!$B$4:$B$1185=质量日常跟踪表!D694),考核汇总!$C$4:$C$1185)</f>
        <v>2</v>
      </c>
      <c r="G694" s="33">
        <f>G693+C693</f>
        <v>43372.749999998297</v>
      </c>
      <c r="H694" s="34" t="str">
        <f>IF($M694=H$2,MAX(H$4:H693)+1,"")</f>
        <v/>
      </c>
      <c r="I694" s="34" t="str">
        <f>IF($M694=I$2,MAX(I$4:I693)+1,"")</f>
        <v/>
      </c>
      <c r="J694" s="34" t="str">
        <f>IF($M694=J$2,MAX(J$4:J693)+1,"")</f>
        <v/>
      </c>
      <c r="K694" s="34" t="str">
        <f>IF($M694=K$2,MAX(K$4:K693)+1,"")</f>
        <v/>
      </c>
      <c r="L694" s="35"/>
      <c r="M694" s="35"/>
      <c r="N694" s="42"/>
      <c r="O694" s="42"/>
      <c r="P694" s="42"/>
      <c r="Q694" s="42"/>
      <c r="R694" s="42"/>
      <c r="S694" s="42"/>
      <c r="T694" s="42"/>
      <c r="U694" s="37" t="str">
        <f>IF(N694="","",(N694*5+O694*4+P694*2.5+Q694*1.5+R694*0.75+S694*0.325+T694*0.25)/100)</f>
        <v/>
      </c>
      <c r="V694" s="36"/>
      <c r="W694" s="38"/>
    </row>
    <row r="695">
      <c r="A695" s="29">
        <v>692</v>
      </c>
      <c r="B695" s="39">
        <f>IF(D695=D694,B694,IF(D695="夜班",B694+1,B694))</f>
        <v>43372</v>
      </c>
      <c r="C695" s="40">
        <f>C694</f>
        <v>0.041666666666666699</v>
      </c>
      <c r="D695" s="32" t="str">
        <f>IF(HOUR(G695)&lt;8,"夜班",IF(HOUR(G695)&lt;16,"白班",IF(HOUR(G695)&lt;24,"中班",0)))</f>
        <v>中班</v>
      </c>
      <c r="E695" s="30" t="str">
        <f>IF(F695=1,"甲",IF(F695=2,"乙",IF(F695=3,"丙",IF(F695=4,"丁",""))))</f>
        <v>乙</v>
      </c>
      <c r="F695" s="30">
        <f>SUMPRODUCT((考核汇总!$A$4:$A$1185=质量日常跟踪表!B695)*(考核汇总!$B$4:$B$1185=质量日常跟踪表!D695),考核汇总!$C$4:$C$1185)</f>
        <v>2</v>
      </c>
      <c r="G695" s="33">
        <f>G694+C694</f>
        <v>43372.791666664998</v>
      </c>
      <c r="H695" s="34" t="str">
        <f>IF($M695=H$2,MAX(H$4:H694)+1,"")</f>
        <v/>
      </c>
      <c r="I695" s="34" t="str">
        <f>IF($M695=I$2,MAX(I$4:I694)+1,"")</f>
        <v/>
      </c>
      <c r="J695" s="34" t="str">
        <f>IF($M695=J$2,MAX(J$4:J694)+1,"")</f>
        <v/>
      </c>
      <c r="K695" s="34" t="str">
        <f>IF($M695=K$2,MAX(K$4:K694)+1,"")</f>
        <v/>
      </c>
      <c r="L695" s="35"/>
      <c r="M695" s="35"/>
      <c r="N695" s="42"/>
      <c r="O695" s="42"/>
      <c r="P695" s="42"/>
      <c r="Q695" s="42"/>
      <c r="R695" s="42"/>
      <c r="S695" s="42"/>
      <c r="T695" s="42"/>
      <c r="U695" s="37" t="str">
        <f>IF(N695="","",(N695*5+O695*4+P695*2.5+Q695*1.5+R695*0.75+S695*0.325+T695*0.25)/100)</f>
        <v/>
      </c>
      <c r="V695" s="36"/>
      <c r="W695" s="38"/>
    </row>
    <row r="696">
      <c r="A696" s="29">
        <v>693</v>
      </c>
      <c r="B696" s="39">
        <f>IF(D696=D695,B695,IF(D696="夜班",B695+1,B695))</f>
        <v>43372</v>
      </c>
      <c r="C696" s="40">
        <f>C695</f>
        <v>0.041666666666666699</v>
      </c>
      <c r="D696" s="32" t="str">
        <f>IF(HOUR(G696)&lt;8,"夜班",IF(HOUR(G696)&lt;16,"白班",IF(HOUR(G696)&lt;24,"中班",0)))</f>
        <v>中班</v>
      </c>
      <c r="E696" s="30" t="str">
        <f>IF(F696=1,"甲",IF(F696=2,"乙",IF(F696=3,"丙",IF(F696=4,"丁",""))))</f>
        <v>乙</v>
      </c>
      <c r="F696" s="30">
        <f>SUMPRODUCT((考核汇总!$A$4:$A$1185=质量日常跟踪表!B696)*(考核汇总!$B$4:$B$1185=质量日常跟踪表!D696),考核汇总!$C$4:$C$1185)</f>
        <v>2</v>
      </c>
      <c r="G696" s="33">
        <f>G695+C695</f>
        <v>43372.833333331699</v>
      </c>
      <c r="H696" s="34" t="str">
        <f>IF($M696=H$2,MAX(H$4:H695)+1,"")</f>
        <v/>
      </c>
      <c r="I696" s="34" t="str">
        <f>IF($M696=I$2,MAX(I$4:I695)+1,"")</f>
        <v/>
      </c>
      <c r="J696" s="34" t="str">
        <f>IF($M696=J$2,MAX(J$4:J695)+1,"")</f>
        <v/>
      </c>
      <c r="K696" s="34" t="str">
        <f>IF($M696=K$2,MAX(K$4:K695)+1,"")</f>
        <v/>
      </c>
      <c r="L696" s="35"/>
      <c r="M696" s="35"/>
      <c r="N696" s="42"/>
      <c r="O696" s="42"/>
      <c r="P696" s="42"/>
      <c r="Q696" s="42"/>
      <c r="R696" s="42"/>
      <c r="S696" s="42"/>
      <c r="T696" s="42"/>
      <c r="U696" s="37" t="str">
        <f>IF(N696="","",(N696*5+O696*4+P696*2.5+Q696*1.5+R696*0.75+S696*0.325+T696*0.25)/100)</f>
        <v/>
      </c>
      <c r="V696" s="36"/>
      <c r="W696" s="38"/>
    </row>
    <row r="697">
      <c r="A697" s="29">
        <v>694</v>
      </c>
      <c r="B697" s="39">
        <f>IF(D697=D696,B696,IF(D697="夜班",B696+1,B696))</f>
        <v>43372</v>
      </c>
      <c r="C697" s="40">
        <f>C696</f>
        <v>0.041666666666666699</v>
      </c>
      <c r="D697" s="32" t="str">
        <f>IF(HOUR(G697)&lt;8,"夜班",IF(HOUR(G697)&lt;16,"白班",IF(HOUR(G697)&lt;24,"中班",0)))</f>
        <v>中班</v>
      </c>
      <c r="E697" s="30" t="str">
        <f>IF(F697=1,"甲",IF(F697=2,"乙",IF(F697=3,"丙",IF(F697=4,"丁",""))))</f>
        <v>乙</v>
      </c>
      <c r="F697" s="30">
        <f>SUMPRODUCT((考核汇总!$A$4:$A$1185=质量日常跟踪表!B697)*(考核汇总!$B$4:$B$1185=质量日常跟踪表!D697),考核汇总!$C$4:$C$1185)</f>
        <v>2</v>
      </c>
      <c r="G697" s="33">
        <f>G696+C696</f>
        <v>43372.874999998297</v>
      </c>
      <c r="H697" s="34" t="str">
        <f>IF($M697=H$2,MAX(H$4:H696)+1,"")</f>
        <v/>
      </c>
      <c r="I697" s="34" t="str">
        <f>IF($M697=I$2,MAX(I$4:I696)+1,"")</f>
        <v/>
      </c>
      <c r="J697" s="34" t="str">
        <f>IF($M697=J$2,MAX(J$4:J696)+1,"")</f>
        <v/>
      </c>
      <c r="K697" s="34" t="str">
        <f>IF($M697=K$2,MAX(K$4:K696)+1,"")</f>
        <v/>
      </c>
      <c r="L697" s="35"/>
      <c r="M697" s="35"/>
      <c r="N697" s="42"/>
      <c r="O697" s="42"/>
      <c r="P697" s="42"/>
      <c r="Q697" s="42"/>
      <c r="R697" s="42"/>
      <c r="S697" s="42"/>
      <c r="T697" s="42"/>
      <c r="U697" s="37" t="str">
        <f>IF(N697="","",(N697*5+O697*4+P697*2.5+Q697*1.5+R697*0.75+S697*0.325+T697*0.25)/100)</f>
        <v/>
      </c>
      <c r="V697" s="36"/>
      <c r="W697" s="38"/>
    </row>
    <row r="698">
      <c r="A698" s="29">
        <v>695</v>
      </c>
      <c r="B698" s="39">
        <f>IF(D698=D697,B697,IF(D698="夜班",B697+1,B697))</f>
        <v>43372</v>
      </c>
      <c r="C698" s="40">
        <f>C697</f>
        <v>0.041666666666666699</v>
      </c>
      <c r="D698" s="32" t="str">
        <f>IF(HOUR(G698)&lt;8,"夜班",IF(HOUR(G698)&lt;16,"白班",IF(HOUR(G698)&lt;24,"中班",0)))</f>
        <v>中班</v>
      </c>
      <c r="E698" s="30" t="str">
        <f>IF(F698=1,"甲",IF(F698=2,"乙",IF(F698=3,"丙",IF(F698=4,"丁",""))))</f>
        <v>乙</v>
      </c>
      <c r="F698" s="30">
        <f>SUMPRODUCT((考核汇总!$A$4:$A$1185=质量日常跟踪表!B698)*(考核汇总!$B$4:$B$1185=质量日常跟踪表!D698),考核汇总!$C$4:$C$1185)</f>
        <v>2</v>
      </c>
      <c r="G698" s="33">
        <f>G697+C697</f>
        <v>43372.916666664998</v>
      </c>
      <c r="H698" s="34" t="str">
        <f>IF($M698=H$2,MAX(H$4:H697)+1,"")</f>
        <v/>
      </c>
      <c r="I698" s="34" t="str">
        <f>IF($M698=I$2,MAX(I$4:I697)+1,"")</f>
        <v/>
      </c>
      <c r="J698" s="34" t="str">
        <f>IF($M698=J$2,MAX(J$4:J697)+1,"")</f>
        <v/>
      </c>
      <c r="K698" s="34" t="str">
        <f>IF($M698=K$2,MAX(K$4:K697)+1,"")</f>
        <v/>
      </c>
      <c r="L698" s="35"/>
      <c r="M698" s="35"/>
      <c r="N698" s="42"/>
      <c r="O698" s="42"/>
      <c r="P698" s="42"/>
      <c r="Q698" s="42"/>
      <c r="R698" s="42"/>
      <c r="S698" s="42"/>
      <c r="T698" s="42"/>
      <c r="U698" s="37" t="str">
        <f>IF(N698="","",(N698*5+O698*4+P698*2.5+Q698*1.5+R698*0.75+S698*0.325+T698*0.25)/100)</f>
        <v/>
      </c>
      <c r="V698" s="36"/>
      <c r="W698" s="38"/>
    </row>
    <row r="699">
      <c r="A699" s="29">
        <v>696</v>
      </c>
      <c r="B699" s="39">
        <f>IF(D699=D698,B698,IF(D699="夜班",B698+1,B698))</f>
        <v>43372</v>
      </c>
      <c r="C699" s="40">
        <f>C698</f>
        <v>0.041666666666666699</v>
      </c>
      <c r="D699" s="32" t="str">
        <f>IF(HOUR(G699)&lt;8,"夜班",IF(HOUR(G699)&lt;16,"白班",IF(HOUR(G699)&lt;24,"中班",0)))</f>
        <v>中班</v>
      </c>
      <c r="E699" s="30" t="str">
        <f>IF(F699=1,"甲",IF(F699=2,"乙",IF(F699=3,"丙",IF(F699=4,"丁",""))))</f>
        <v>乙</v>
      </c>
      <c r="F699" s="30">
        <f>SUMPRODUCT((考核汇总!$A$4:$A$1185=质量日常跟踪表!B699)*(考核汇总!$B$4:$B$1185=质量日常跟踪表!D699),考核汇总!$C$4:$C$1185)</f>
        <v>2</v>
      </c>
      <c r="G699" s="33">
        <f>G698+C698</f>
        <v>43372.958333331597</v>
      </c>
      <c r="H699" s="34" t="str">
        <f>IF($M699=H$2,MAX(H$4:H698)+1,"")</f>
        <v/>
      </c>
      <c r="I699" s="34" t="str">
        <f>IF($M699=I$2,MAX(I$4:I698)+1,"")</f>
        <v/>
      </c>
      <c r="J699" s="34" t="str">
        <f>IF($M699=J$2,MAX(J$4:J698)+1,"")</f>
        <v/>
      </c>
      <c r="K699" s="34" t="str">
        <f>IF($M699=K$2,MAX(K$4:K698)+1,"")</f>
        <v/>
      </c>
      <c r="L699" s="35"/>
      <c r="M699" s="35"/>
      <c r="N699" s="42"/>
      <c r="O699" s="42"/>
      <c r="P699" s="42"/>
      <c r="Q699" s="42"/>
      <c r="R699" s="42"/>
      <c r="S699" s="42"/>
      <c r="T699" s="42"/>
      <c r="U699" s="37" t="str">
        <f>IF(N699="","",(N699*5+O699*4+P699*2.5+Q699*1.5+R699*0.75+S699*0.325+T699*0.25)/100)</f>
        <v/>
      </c>
      <c r="V699" s="36"/>
      <c r="W699" s="38"/>
    </row>
    <row r="700">
      <c r="A700" s="29">
        <v>697</v>
      </c>
      <c r="B700" s="39">
        <f>IF(D700=D699,B699,IF(D700="夜班",B699+1,B699))</f>
        <v>43373</v>
      </c>
      <c r="C700" s="40">
        <f>C699</f>
        <v>0.041666666666666699</v>
      </c>
      <c r="D700" s="32" t="str">
        <f>IF(HOUR(G700)&lt;8,"夜班",IF(HOUR(G700)&lt;16,"白班",IF(HOUR(G700)&lt;24,"中班",0)))</f>
        <v>夜班</v>
      </c>
      <c r="E700" s="30" t="str">
        <f>IF(F700=1,"甲",IF(F700=2,"乙",IF(F700=3,"丙",IF(F700=4,"丁",""))))</f>
        <v>丙</v>
      </c>
      <c r="F700" s="30">
        <f>SUMPRODUCT((考核汇总!$A$4:$A$1185=质量日常跟踪表!B700)*(考核汇总!$B$4:$B$1185=质量日常跟踪表!D700),考核汇总!$C$4:$C$1185)</f>
        <v>3</v>
      </c>
      <c r="G700" s="33">
        <f>G699+C699</f>
        <v>43372.999999998297</v>
      </c>
      <c r="H700" s="34" t="str">
        <f>IF($M700=H$2,MAX(H$4:H699)+1,"")</f>
        <v/>
      </c>
      <c r="I700" s="34" t="str">
        <f>IF($M700=I$2,MAX(I$4:I699)+1,"")</f>
        <v/>
      </c>
      <c r="J700" s="34" t="str">
        <f>IF($M700=J$2,MAX(J$4:J699)+1,"")</f>
        <v/>
      </c>
      <c r="K700" s="34" t="str">
        <f>IF($M700=K$2,MAX(K$4:K699)+1,"")</f>
        <v/>
      </c>
      <c r="L700" s="35"/>
      <c r="M700" s="35"/>
      <c r="N700" s="42"/>
      <c r="O700" s="42"/>
      <c r="P700" s="42"/>
      <c r="Q700" s="42"/>
      <c r="R700" s="42"/>
      <c r="S700" s="42"/>
      <c r="T700" s="42"/>
      <c r="U700" s="37" t="str">
        <f>IF(N700="","",(N700*5+O700*4+P700*2.5+Q700*1.5+R700*0.75+S700*0.325+T700*0.25)/100)</f>
        <v/>
      </c>
      <c r="V700" s="36"/>
      <c r="W700" s="38"/>
    </row>
    <row r="701">
      <c r="A701" s="29">
        <v>698</v>
      </c>
      <c r="B701" s="39">
        <f>IF(D701=D700,B700,IF(D701="夜班",B700+1,B700))</f>
        <v>43373</v>
      </c>
      <c r="C701" s="40">
        <f>C700</f>
        <v>0.041666666666666699</v>
      </c>
      <c r="D701" s="32" t="str">
        <f>IF(HOUR(G701)&lt;8,"夜班",IF(HOUR(G701)&lt;16,"白班",IF(HOUR(G701)&lt;24,"中班",0)))</f>
        <v>夜班</v>
      </c>
      <c r="E701" s="30" t="str">
        <f>IF(F701=1,"甲",IF(F701=2,"乙",IF(F701=3,"丙",IF(F701=4,"丁",""))))</f>
        <v>丙</v>
      </c>
      <c r="F701" s="30">
        <f>SUMPRODUCT((考核汇总!$A$4:$A$1185=质量日常跟踪表!B701)*(考核汇总!$B$4:$B$1185=质量日常跟踪表!D701),考核汇总!$C$4:$C$1185)</f>
        <v>3</v>
      </c>
      <c r="G701" s="33">
        <f>G700+C700</f>
        <v>43373.041666664998</v>
      </c>
      <c r="H701" s="34" t="str">
        <f>IF($M701=H$2,MAX(H$4:H700)+1,"")</f>
        <v/>
      </c>
      <c r="I701" s="34" t="str">
        <f>IF($M701=I$2,MAX(I$4:I700)+1,"")</f>
        <v/>
      </c>
      <c r="J701" s="34" t="str">
        <f>IF($M701=J$2,MAX(J$4:J700)+1,"")</f>
        <v/>
      </c>
      <c r="K701" s="34" t="str">
        <f>IF($M701=K$2,MAX(K$4:K700)+1,"")</f>
        <v/>
      </c>
      <c r="L701" s="35"/>
      <c r="M701" s="35"/>
      <c r="N701" s="42"/>
      <c r="O701" s="42"/>
      <c r="P701" s="42"/>
      <c r="Q701" s="42"/>
      <c r="R701" s="42"/>
      <c r="S701" s="42"/>
      <c r="T701" s="42"/>
      <c r="U701" s="37" t="str">
        <f>IF(N701="","",(N701*5+O701*4+P701*2.5+Q701*1.5+R701*0.75+S701*0.325+T701*0.25)/100)</f>
        <v/>
      </c>
      <c r="V701" s="36"/>
      <c r="W701" s="38"/>
    </row>
    <row r="702">
      <c r="A702" s="29">
        <v>699</v>
      </c>
      <c r="B702" s="39">
        <f>IF(D702=D701,B701,IF(D702="夜班",B701+1,B701))</f>
        <v>43373</v>
      </c>
      <c r="C702" s="40">
        <f>C701</f>
        <v>0.041666666666666699</v>
      </c>
      <c r="D702" s="32" t="str">
        <f>IF(HOUR(G702)&lt;8,"夜班",IF(HOUR(G702)&lt;16,"白班",IF(HOUR(G702)&lt;24,"中班",0)))</f>
        <v>夜班</v>
      </c>
      <c r="E702" s="30" t="str">
        <f>IF(F702=1,"甲",IF(F702=2,"乙",IF(F702=3,"丙",IF(F702=4,"丁",""))))</f>
        <v>丙</v>
      </c>
      <c r="F702" s="30">
        <f>SUMPRODUCT((考核汇总!$A$4:$A$1185=质量日常跟踪表!B702)*(考核汇总!$B$4:$B$1185=质量日常跟踪表!D702),考核汇总!$C$4:$C$1185)</f>
        <v>3</v>
      </c>
      <c r="G702" s="33">
        <f>G701+C701</f>
        <v>43373.083333331597</v>
      </c>
      <c r="H702" s="34" t="str">
        <f>IF($M702=H$2,MAX(H$4:H701)+1,"")</f>
        <v/>
      </c>
      <c r="I702" s="34" t="str">
        <f>IF($M702=I$2,MAX(I$4:I701)+1,"")</f>
        <v/>
      </c>
      <c r="J702" s="34" t="str">
        <f>IF($M702=J$2,MAX(J$4:J701)+1,"")</f>
        <v/>
      </c>
      <c r="K702" s="34" t="str">
        <f>IF($M702=K$2,MAX(K$4:K701)+1,"")</f>
        <v/>
      </c>
      <c r="L702" s="35"/>
      <c r="M702" s="35"/>
      <c r="N702" s="42"/>
      <c r="O702" s="42"/>
      <c r="P702" s="42"/>
      <c r="Q702" s="42"/>
      <c r="R702" s="42"/>
      <c r="S702" s="42"/>
      <c r="T702" s="42"/>
      <c r="U702" s="37" t="str">
        <f>IF(N702="","",(N702*5+O702*4+P702*2.5+Q702*1.5+R702*0.75+S702*0.325+T702*0.25)/100)</f>
        <v/>
      </c>
      <c r="V702" s="36"/>
      <c r="W702" s="38"/>
    </row>
    <row r="703">
      <c r="A703" s="29">
        <v>700</v>
      </c>
      <c r="B703" s="39">
        <f>IF(D703=D702,B702,IF(D703="夜班",B702+1,B702))</f>
        <v>43373</v>
      </c>
      <c r="C703" s="40">
        <f>C702</f>
        <v>0.041666666666666699</v>
      </c>
      <c r="D703" s="32" t="str">
        <f>IF(HOUR(G703)&lt;8,"夜班",IF(HOUR(G703)&lt;16,"白班",IF(HOUR(G703)&lt;24,"中班",0)))</f>
        <v>夜班</v>
      </c>
      <c r="E703" s="30" t="str">
        <f>IF(F703=1,"甲",IF(F703=2,"乙",IF(F703=3,"丙",IF(F703=4,"丁",""))))</f>
        <v>丙</v>
      </c>
      <c r="F703" s="30">
        <f>SUMPRODUCT((考核汇总!$A$4:$A$1185=质量日常跟踪表!B703)*(考核汇总!$B$4:$B$1185=质量日常跟踪表!D703),考核汇总!$C$4:$C$1185)</f>
        <v>3</v>
      </c>
      <c r="G703" s="33">
        <f>G702+C702</f>
        <v>43373.124999998297</v>
      </c>
      <c r="H703" s="34" t="str">
        <f>IF($M703=H$2,MAX(H$4:H702)+1,"")</f>
        <v/>
      </c>
      <c r="I703" s="34" t="str">
        <f>IF($M703=I$2,MAX(I$4:I702)+1,"")</f>
        <v/>
      </c>
      <c r="J703" s="34" t="str">
        <f>IF($M703=J$2,MAX(J$4:J702)+1,"")</f>
        <v/>
      </c>
      <c r="K703" s="34" t="str">
        <f>IF($M703=K$2,MAX(K$4:K702)+1,"")</f>
        <v/>
      </c>
      <c r="L703" s="35"/>
      <c r="M703" s="35"/>
      <c r="N703" s="42"/>
      <c r="O703" s="42"/>
      <c r="P703" s="42"/>
      <c r="Q703" s="42"/>
      <c r="R703" s="42"/>
      <c r="S703" s="42"/>
      <c r="T703" s="42"/>
      <c r="U703" s="37" t="str">
        <f>IF(N703="","",(N703*5+O703*4+P703*2.5+Q703*1.5+R703*0.75+S703*0.325+T703*0.25)/100)</f>
        <v/>
      </c>
      <c r="V703" s="36"/>
      <c r="W703" s="38"/>
    </row>
    <row r="704">
      <c r="A704" s="29">
        <v>701</v>
      </c>
      <c r="B704" s="39">
        <f>IF(D704=D703,B703,IF(D704="夜班",B703+1,B703))</f>
        <v>43373</v>
      </c>
      <c r="C704" s="40">
        <f>C703</f>
        <v>0.041666666666666699</v>
      </c>
      <c r="D704" s="32" t="str">
        <f>IF(HOUR(G704)&lt;8,"夜班",IF(HOUR(G704)&lt;16,"白班",IF(HOUR(G704)&lt;24,"中班",0)))</f>
        <v>夜班</v>
      </c>
      <c r="E704" s="30" t="str">
        <f>IF(F704=1,"甲",IF(F704=2,"乙",IF(F704=3,"丙",IF(F704=4,"丁",""))))</f>
        <v>丙</v>
      </c>
      <c r="F704" s="30">
        <f>SUMPRODUCT((考核汇总!$A$4:$A$1185=质量日常跟踪表!B704)*(考核汇总!$B$4:$B$1185=质量日常跟踪表!D704),考核汇总!$C$4:$C$1185)</f>
        <v>3</v>
      </c>
      <c r="G704" s="33">
        <f>G703+C703</f>
        <v>43373.166666664998</v>
      </c>
      <c r="H704" s="34" t="str">
        <f>IF($M704=H$2,MAX(H$4:H703)+1,"")</f>
        <v/>
      </c>
      <c r="I704" s="34" t="str">
        <f>IF($M704=I$2,MAX(I$4:I703)+1,"")</f>
        <v/>
      </c>
      <c r="J704" s="34" t="str">
        <f>IF($M704=J$2,MAX(J$4:J703)+1,"")</f>
        <v/>
      </c>
      <c r="K704" s="34" t="str">
        <f>IF($M704=K$2,MAX(K$4:K703)+1,"")</f>
        <v/>
      </c>
      <c r="L704" s="35"/>
      <c r="M704" s="35"/>
      <c r="N704" s="42"/>
      <c r="O704" s="42"/>
      <c r="P704" s="42"/>
      <c r="Q704" s="42"/>
      <c r="R704" s="42"/>
      <c r="S704" s="42"/>
      <c r="T704" s="42"/>
      <c r="U704" s="37" t="str">
        <f>IF(N704="","",(N704*5+O704*4+P704*2.5+Q704*1.5+R704*0.75+S704*0.325+T704*0.25)/100)</f>
        <v/>
      </c>
      <c r="V704" s="36"/>
      <c r="W704" s="38"/>
    </row>
    <row r="705">
      <c r="A705" s="29">
        <v>702</v>
      </c>
      <c r="B705" s="39">
        <f>IF(D705=D704,B704,IF(D705="夜班",B704+1,B704))</f>
        <v>43373</v>
      </c>
      <c r="C705" s="40">
        <f>C704</f>
        <v>0.041666666666666699</v>
      </c>
      <c r="D705" s="32" t="str">
        <f>IF(HOUR(G705)&lt;8,"夜班",IF(HOUR(G705)&lt;16,"白班",IF(HOUR(G705)&lt;24,"中班",0)))</f>
        <v>夜班</v>
      </c>
      <c r="E705" s="30" t="str">
        <f>IF(F705=1,"甲",IF(F705=2,"乙",IF(F705=3,"丙",IF(F705=4,"丁",""))))</f>
        <v>丙</v>
      </c>
      <c r="F705" s="30">
        <f>SUMPRODUCT((考核汇总!$A$4:$A$1185=质量日常跟踪表!B705)*(考核汇总!$B$4:$B$1185=质量日常跟踪表!D705),考核汇总!$C$4:$C$1185)</f>
        <v>3</v>
      </c>
      <c r="G705" s="33">
        <f>G704+C704</f>
        <v>43373.208333331597</v>
      </c>
      <c r="H705" s="34" t="str">
        <f>IF($M705=H$2,MAX(H$4:H704)+1,"")</f>
        <v/>
      </c>
      <c r="I705" s="34" t="str">
        <f>IF($M705=I$2,MAX(I$4:I704)+1,"")</f>
        <v/>
      </c>
      <c r="J705" s="34" t="str">
        <f>IF($M705=J$2,MAX(J$4:J704)+1,"")</f>
        <v/>
      </c>
      <c r="K705" s="34" t="str">
        <f>IF($M705=K$2,MAX(K$4:K704)+1,"")</f>
        <v/>
      </c>
      <c r="L705" s="35"/>
      <c r="M705" s="35"/>
      <c r="N705" s="42"/>
      <c r="O705" s="42"/>
      <c r="P705" s="42"/>
      <c r="Q705" s="42"/>
      <c r="R705" s="42"/>
      <c r="S705" s="42"/>
      <c r="T705" s="42"/>
      <c r="U705" s="37" t="str">
        <f>IF(N705="","",(N705*5+O705*4+P705*2.5+Q705*1.5+R705*0.75+S705*0.325+T705*0.25)/100)</f>
        <v/>
      </c>
      <c r="V705" s="36"/>
      <c r="W705" s="38"/>
    </row>
    <row r="706">
      <c r="A706" s="29">
        <v>703</v>
      </c>
      <c r="B706" s="39">
        <f>IF(D706=D705,B705,IF(D706="夜班",B705+1,B705))</f>
        <v>43373</v>
      </c>
      <c r="C706" s="40">
        <f>C705</f>
        <v>0.041666666666666699</v>
      </c>
      <c r="D706" s="32" t="str">
        <f>IF(HOUR(G706)&lt;8,"夜班",IF(HOUR(G706)&lt;16,"白班",IF(HOUR(G706)&lt;24,"中班",0)))</f>
        <v>夜班</v>
      </c>
      <c r="E706" s="30" t="str">
        <f>IF(F706=1,"甲",IF(F706=2,"乙",IF(F706=3,"丙",IF(F706=4,"丁",""))))</f>
        <v>丙</v>
      </c>
      <c r="F706" s="30">
        <f>SUMPRODUCT((考核汇总!$A$4:$A$1185=质量日常跟踪表!B706)*(考核汇总!$B$4:$B$1185=质量日常跟踪表!D706),考核汇总!$C$4:$C$1185)</f>
        <v>3</v>
      </c>
      <c r="G706" s="33">
        <f>G705+C705</f>
        <v>43373.249999998297</v>
      </c>
      <c r="H706" s="34" t="str">
        <f>IF($M706=H$2,MAX(H$4:H705)+1,"")</f>
        <v/>
      </c>
      <c r="I706" s="34" t="str">
        <f>IF($M706=I$2,MAX(I$4:I705)+1,"")</f>
        <v/>
      </c>
      <c r="J706" s="34" t="str">
        <f>IF($M706=J$2,MAX(J$4:J705)+1,"")</f>
        <v/>
      </c>
      <c r="K706" s="34" t="str">
        <f>IF($M706=K$2,MAX(K$4:K705)+1,"")</f>
        <v/>
      </c>
      <c r="L706" s="35"/>
      <c r="M706" s="35"/>
      <c r="N706" s="42"/>
      <c r="O706" s="42"/>
      <c r="P706" s="42"/>
      <c r="Q706" s="42"/>
      <c r="R706" s="42"/>
      <c r="S706" s="42"/>
      <c r="T706" s="42"/>
      <c r="U706" s="37" t="str">
        <f>IF(N706="","",(N706*5+O706*4+P706*2.5+Q706*1.5+R706*0.75+S706*0.325+T706*0.25)/100)</f>
        <v/>
      </c>
      <c r="V706" s="36"/>
      <c r="W706" s="38"/>
    </row>
    <row r="707">
      <c r="A707" s="29">
        <v>704</v>
      </c>
      <c r="B707" s="39">
        <f>IF(D707=D706,B706,IF(D707="夜班",B706+1,B706))</f>
        <v>43373</v>
      </c>
      <c r="C707" s="40">
        <f>C706</f>
        <v>0.041666666666666699</v>
      </c>
      <c r="D707" s="32" t="str">
        <f>IF(HOUR(G707)&lt;8,"夜班",IF(HOUR(G707)&lt;16,"白班",IF(HOUR(G707)&lt;24,"中班",0)))</f>
        <v>夜班</v>
      </c>
      <c r="E707" s="30" t="str">
        <f>IF(F707=1,"甲",IF(F707=2,"乙",IF(F707=3,"丙",IF(F707=4,"丁",""))))</f>
        <v>丙</v>
      </c>
      <c r="F707" s="30">
        <f>SUMPRODUCT((考核汇总!$A$4:$A$1185=质量日常跟踪表!B707)*(考核汇总!$B$4:$B$1185=质量日常跟踪表!D707),考核汇总!$C$4:$C$1185)</f>
        <v>3</v>
      </c>
      <c r="G707" s="33">
        <f>G706+C706</f>
        <v>43373.291666664998</v>
      </c>
      <c r="H707" s="34" t="str">
        <f>IF($M707=H$2,MAX(H$4:H706)+1,"")</f>
        <v/>
      </c>
      <c r="I707" s="34" t="str">
        <f>IF($M707=I$2,MAX(I$4:I706)+1,"")</f>
        <v/>
      </c>
      <c r="J707" s="34" t="str">
        <f>IF($M707=J$2,MAX(J$4:J706)+1,"")</f>
        <v/>
      </c>
      <c r="K707" s="34" t="str">
        <f>IF($M707=K$2,MAX(K$4:K706)+1,"")</f>
        <v/>
      </c>
      <c r="L707" s="35"/>
      <c r="M707" s="35"/>
      <c r="N707" s="42"/>
      <c r="O707" s="42"/>
      <c r="P707" s="42"/>
      <c r="Q707" s="42"/>
      <c r="R707" s="42"/>
      <c r="S707" s="42"/>
      <c r="T707" s="42"/>
      <c r="U707" s="37" t="str">
        <f>IF(N707="","",(N707*5+O707*4+P707*2.5+Q707*1.5+R707*0.75+S707*0.325+T707*0.25)/100)</f>
        <v/>
      </c>
      <c r="V707" s="36"/>
      <c r="W707" s="38"/>
    </row>
    <row r="708">
      <c r="A708" s="29">
        <v>705</v>
      </c>
      <c r="B708" s="39">
        <f>IF(D708=D707,B707,IF(D708="夜班",B707+1,B707))</f>
        <v>43373</v>
      </c>
      <c r="C708" s="40">
        <f>C707</f>
        <v>0.041666666666666699</v>
      </c>
      <c r="D708" s="32" t="str">
        <f>IF(HOUR(G708)&lt;8,"夜班",IF(HOUR(G708)&lt;16,"白班",IF(HOUR(G708)&lt;24,"中班",0)))</f>
        <v>白班</v>
      </c>
      <c r="E708" s="30" t="str">
        <f>IF(F708=1,"甲",IF(F708=2,"乙",IF(F708=3,"丙",IF(F708=4,"丁",""))))</f>
        <v>丁</v>
      </c>
      <c r="F708" s="30">
        <f>SUMPRODUCT((考核汇总!$A$4:$A$1185=质量日常跟踪表!B708)*(考核汇总!$B$4:$B$1185=质量日常跟踪表!D708),考核汇总!$C$4:$C$1185)</f>
        <v>4</v>
      </c>
      <c r="G708" s="33">
        <f>G707+C707</f>
        <v>43373.333333331597</v>
      </c>
      <c r="H708" s="34" t="str">
        <f>IF($M708=H$2,MAX(H$4:H707)+1,"")</f>
        <v/>
      </c>
      <c r="I708" s="34" t="str">
        <f>IF($M708=I$2,MAX(I$4:I707)+1,"")</f>
        <v/>
      </c>
      <c r="J708" s="34" t="str">
        <f>IF($M708=J$2,MAX(J$4:J707)+1,"")</f>
        <v/>
      </c>
      <c r="K708" s="34" t="str">
        <f>IF($M708=K$2,MAX(K$4:K707)+1,"")</f>
        <v/>
      </c>
      <c r="L708" s="35"/>
      <c r="M708" s="35"/>
      <c r="N708" s="42"/>
      <c r="O708" s="42"/>
      <c r="P708" s="42"/>
      <c r="Q708" s="42"/>
      <c r="R708" s="42"/>
      <c r="S708" s="42"/>
      <c r="T708" s="42"/>
      <c r="U708" s="37" t="str">
        <f>IF(N708="","",(N708*5+O708*4+P708*2.5+Q708*1.5+R708*0.75+S708*0.325+T708*0.25)/100)</f>
        <v/>
      </c>
      <c r="V708" s="36"/>
      <c r="W708" s="38"/>
    </row>
    <row r="709">
      <c r="A709" s="29">
        <v>706</v>
      </c>
      <c r="B709" s="39">
        <f>IF(D709=D708,B708,IF(D709="夜班",B708+1,B708))</f>
        <v>43373</v>
      </c>
      <c r="C709" s="40">
        <f>C708</f>
        <v>0.041666666666666699</v>
      </c>
      <c r="D709" s="32" t="str">
        <f>IF(HOUR(G709)&lt;8,"夜班",IF(HOUR(G709)&lt;16,"白班",IF(HOUR(G709)&lt;24,"中班",0)))</f>
        <v>白班</v>
      </c>
      <c r="E709" s="30" t="str">
        <f>IF(F709=1,"甲",IF(F709=2,"乙",IF(F709=3,"丙",IF(F709=4,"丁",""))))</f>
        <v>丁</v>
      </c>
      <c r="F709" s="30">
        <f>SUMPRODUCT((考核汇总!$A$4:$A$1185=质量日常跟踪表!B709)*(考核汇总!$B$4:$B$1185=质量日常跟踪表!D709),考核汇总!$C$4:$C$1185)</f>
        <v>4</v>
      </c>
      <c r="G709" s="33">
        <f>G708+C708</f>
        <v>43373.374999998297</v>
      </c>
      <c r="H709" s="34" t="str">
        <f>IF($M709=H$2,MAX(H$4:H708)+1,"")</f>
        <v/>
      </c>
      <c r="I709" s="34" t="str">
        <f>IF($M709=I$2,MAX(I$4:I708)+1,"")</f>
        <v/>
      </c>
      <c r="J709" s="34" t="str">
        <f>IF($M709=J$2,MAX(J$4:J708)+1,"")</f>
        <v/>
      </c>
      <c r="K709" s="34" t="str">
        <f>IF($M709=K$2,MAX(K$4:K708)+1,"")</f>
        <v/>
      </c>
      <c r="L709" s="35"/>
      <c r="M709" s="35"/>
      <c r="N709" s="42"/>
      <c r="O709" s="42"/>
      <c r="P709" s="42"/>
      <c r="Q709" s="42"/>
      <c r="R709" s="42"/>
      <c r="S709" s="42"/>
      <c r="T709" s="42"/>
      <c r="U709" s="37" t="str">
        <f>IF(N709="","",(N709*5+O709*4+P709*2.5+Q709*1.5+R709*0.75+S709*0.325+T709*0.25)/100)</f>
        <v/>
      </c>
      <c r="V709" s="36"/>
      <c r="W709" s="38"/>
    </row>
    <row r="710">
      <c r="A710" s="29">
        <v>707</v>
      </c>
      <c r="B710" s="39">
        <f>IF(D710=D709,B709,IF(D710="夜班",B709+1,B709))</f>
        <v>43373</v>
      </c>
      <c r="C710" s="40">
        <f>C709</f>
        <v>0.041666666666666699</v>
      </c>
      <c r="D710" s="32" t="str">
        <f>IF(HOUR(G710)&lt;8,"夜班",IF(HOUR(G710)&lt;16,"白班",IF(HOUR(G710)&lt;24,"中班",0)))</f>
        <v>白班</v>
      </c>
      <c r="E710" s="30" t="str">
        <f>IF(F710=1,"甲",IF(F710=2,"乙",IF(F710=3,"丙",IF(F710=4,"丁",""))))</f>
        <v>丁</v>
      </c>
      <c r="F710" s="30">
        <f>SUMPRODUCT((考核汇总!$A$4:$A$1185=质量日常跟踪表!B710)*(考核汇总!$B$4:$B$1185=质量日常跟踪表!D710),考核汇总!$C$4:$C$1185)</f>
        <v>4</v>
      </c>
      <c r="G710" s="33">
        <f>G709+C709</f>
        <v>43373.416666664998</v>
      </c>
      <c r="H710" s="34" t="str">
        <f>IF($M710=H$2,MAX(H$4:H709)+1,"")</f>
        <v/>
      </c>
      <c r="I710" s="34" t="str">
        <f>IF($M710=I$2,MAX(I$4:I709)+1,"")</f>
        <v/>
      </c>
      <c r="J710" s="34" t="str">
        <f>IF($M710=J$2,MAX(J$4:J709)+1,"")</f>
        <v/>
      </c>
      <c r="K710" s="34" t="str">
        <f>IF($M710=K$2,MAX(K$4:K709)+1,"")</f>
        <v/>
      </c>
      <c r="L710" s="35"/>
      <c r="M710" s="35"/>
      <c r="N710" s="42"/>
      <c r="O710" s="42"/>
      <c r="P710" s="42"/>
      <c r="Q710" s="42"/>
      <c r="R710" s="42"/>
      <c r="S710" s="42"/>
      <c r="T710" s="42"/>
      <c r="U710" s="37" t="str">
        <f>IF(N710="","",(N710*5+O710*4+P710*2.5+Q710*1.5+R710*0.75+S710*0.325+T710*0.25)/100)</f>
        <v/>
      </c>
      <c r="V710" s="36"/>
      <c r="W710" s="38"/>
    </row>
    <row r="711">
      <c r="A711" s="29">
        <v>708</v>
      </c>
      <c r="B711" s="39">
        <f>IF(D711=D710,B710,IF(D711="夜班",B710+1,B710))</f>
        <v>43373</v>
      </c>
      <c r="C711" s="40">
        <f>C710</f>
        <v>0.041666666666666699</v>
      </c>
      <c r="D711" s="32" t="str">
        <f>IF(HOUR(G711)&lt;8,"夜班",IF(HOUR(G711)&lt;16,"白班",IF(HOUR(G711)&lt;24,"中班",0)))</f>
        <v>白班</v>
      </c>
      <c r="E711" s="30" t="str">
        <f>IF(F711=1,"甲",IF(F711=2,"乙",IF(F711=3,"丙",IF(F711=4,"丁",""))))</f>
        <v>丁</v>
      </c>
      <c r="F711" s="30">
        <f>SUMPRODUCT((考核汇总!$A$4:$A$1185=质量日常跟踪表!B711)*(考核汇总!$B$4:$B$1185=质量日常跟踪表!D711),考核汇总!$C$4:$C$1185)</f>
        <v>4</v>
      </c>
      <c r="G711" s="33">
        <f>G710+C710</f>
        <v>43373.458333331597</v>
      </c>
      <c r="H711" s="34" t="str">
        <f>IF($M711=H$2,MAX(H$4:H710)+1,"")</f>
        <v/>
      </c>
      <c r="I711" s="34" t="str">
        <f>IF($M711=I$2,MAX(I$4:I710)+1,"")</f>
        <v/>
      </c>
      <c r="J711" s="34" t="str">
        <f>IF($M711=J$2,MAX(J$4:J710)+1,"")</f>
        <v/>
      </c>
      <c r="K711" s="34" t="str">
        <f>IF($M711=K$2,MAX(K$4:K710)+1,"")</f>
        <v/>
      </c>
      <c r="L711" s="35"/>
      <c r="M711" s="35"/>
      <c r="N711" s="42"/>
      <c r="O711" s="42"/>
      <c r="P711" s="42"/>
      <c r="Q711" s="42"/>
      <c r="R711" s="42"/>
      <c r="S711" s="42"/>
      <c r="T711" s="42"/>
      <c r="U711" s="37" t="str">
        <f>IF(N711="","",(N711*5+O711*4+P711*2.5+Q711*1.5+R711*0.75+S711*0.325+T711*0.25)/100)</f>
        <v/>
      </c>
      <c r="V711" s="36"/>
      <c r="W711" s="38"/>
    </row>
    <row r="712">
      <c r="A712" s="29">
        <v>709</v>
      </c>
      <c r="B712" s="39">
        <f>IF(D712=D711,B711,IF(D712="夜班",B711+1,B711))</f>
        <v>43373</v>
      </c>
      <c r="C712" s="40">
        <f>C711</f>
        <v>0.041666666666666699</v>
      </c>
      <c r="D712" s="32" t="str">
        <f>IF(HOUR(G712)&lt;8,"夜班",IF(HOUR(G712)&lt;16,"白班",IF(HOUR(G712)&lt;24,"中班",0)))</f>
        <v>白班</v>
      </c>
      <c r="E712" s="30" t="str">
        <f>IF(F712=1,"甲",IF(F712=2,"乙",IF(F712=3,"丙",IF(F712=4,"丁",""))))</f>
        <v>丁</v>
      </c>
      <c r="F712" s="30">
        <f>SUMPRODUCT((考核汇总!$A$4:$A$1185=质量日常跟踪表!B712)*(考核汇总!$B$4:$B$1185=质量日常跟踪表!D712),考核汇总!$C$4:$C$1185)</f>
        <v>4</v>
      </c>
      <c r="G712" s="33">
        <f>G711+C711</f>
        <v>43373.499999998297</v>
      </c>
      <c r="H712" s="34" t="str">
        <f>IF($M712=H$2,MAX(H$4:H711)+1,"")</f>
        <v/>
      </c>
      <c r="I712" s="34" t="str">
        <f>IF($M712=I$2,MAX(I$4:I711)+1,"")</f>
        <v/>
      </c>
      <c r="J712" s="34" t="str">
        <f>IF($M712=J$2,MAX(J$4:J711)+1,"")</f>
        <v/>
      </c>
      <c r="K712" s="34" t="str">
        <f>IF($M712=K$2,MAX(K$4:K711)+1,"")</f>
        <v/>
      </c>
      <c r="L712" s="35"/>
      <c r="M712" s="35"/>
      <c r="N712" s="42"/>
      <c r="O712" s="42"/>
      <c r="P712" s="42"/>
      <c r="Q712" s="42"/>
      <c r="R712" s="42"/>
      <c r="S712" s="42"/>
      <c r="T712" s="42"/>
      <c r="U712" s="37" t="str">
        <f>IF(N712="","",(N712*5+O712*4+P712*2.5+Q712*1.5+R712*0.75+S712*0.325+T712*0.25)/100)</f>
        <v/>
      </c>
      <c r="V712" s="36"/>
      <c r="W712" s="38"/>
    </row>
    <row r="713">
      <c r="A713" s="29">
        <v>710</v>
      </c>
      <c r="B713" s="39">
        <f>IF(D713=D712,B712,IF(D713="夜班",B712+1,B712))</f>
        <v>43373</v>
      </c>
      <c r="C713" s="40">
        <f>C712</f>
        <v>0.041666666666666699</v>
      </c>
      <c r="D713" s="32" t="str">
        <f>IF(HOUR(G713)&lt;8,"夜班",IF(HOUR(G713)&lt;16,"白班",IF(HOUR(G713)&lt;24,"中班",0)))</f>
        <v>白班</v>
      </c>
      <c r="E713" s="30" t="str">
        <f>IF(F713=1,"甲",IF(F713=2,"乙",IF(F713=3,"丙",IF(F713=4,"丁",""))))</f>
        <v>丁</v>
      </c>
      <c r="F713" s="30">
        <f>SUMPRODUCT((考核汇总!$A$4:$A$1185=质量日常跟踪表!B713)*(考核汇总!$B$4:$B$1185=质量日常跟踪表!D713),考核汇总!$C$4:$C$1185)</f>
        <v>4</v>
      </c>
      <c r="G713" s="33">
        <f>G712+C712</f>
        <v>43373.541666664903</v>
      </c>
      <c r="H713" s="34" t="str">
        <f>IF($M713=H$2,MAX(H$4:H712)+1,"")</f>
        <v/>
      </c>
      <c r="I713" s="34" t="str">
        <f>IF($M713=I$2,MAX(I$4:I712)+1,"")</f>
        <v/>
      </c>
      <c r="J713" s="34" t="str">
        <f>IF($M713=J$2,MAX(J$4:J712)+1,"")</f>
        <v/>
      </c>
      <c r="K713" s="34" t="str">
        <f>IF($M713=K$2,MAX(K$4:K712)+1,"")</f>
        <v/>
      </c>
      <c r="L713" s="35"/>
      <c r="M713" s="35"/>
      <c r="N713" s="42"/>
      <c r="O713" s="42"/>
      <c r="P713" s="42"/>
      <c r="Q713" s="42"/>
      <c r="R713" s="42"/>
      <c r="S713" s="42"/>
      <c r="T713" s="42"/>
      <c r="U713" s="37" t="str">
        <f>IF(N713="","",(N713*5+O713*4+P713*2.5+Q713*1.5+R713*0.75+S713*0.325+T713*0.25)/100)</f>
        <v/>
      </c>
      <c r="V713" s="36"/>
      <c r="W713" s="38"/>
    </row>
    <row r="714">
      <c r="A714" s="29">
        <v>711</v>
      </c>
      <c r="B714" s="39">
        <f>IF(D714=D713,B713,IF(D714="夜班",B713+1,B713))</f>
        <v>43373</v>
      </c>
      <c r="C714" s="40">
        <f>C713</f>
        <v>0.041666666666666699</v>
      </c>
      <c r="D714" s="32" t="str">
        <f>IF(HOUR(G714)&lt;8,"夜班",IF(HOUR(G714)&lt;16,"白班",IF(HOUR(G714)&lt;24,"中班",0)))</f>
        <v>白班</v>
      </c>
      <c r="E714" s="30" t="str">
        <f>IF(F714=1,"甲",IF(F714=2,"乙",IF(F714=3,"丙",IF(F714=4,"丁",""))))</f>
        <v>丁</v>
      </c>
      <c r="F714" s="30">
        <f>SUMPRODUCT((考核汇总!$A$4:$A$1185=质量日常跟踪表!B714)*(考核汇总!$B$4:$B$1185=质量日常跟踪表!D714),考核汇总!$C$4:$C$1185)</f>
        <v>4</v>
      </c>
      <c r="G714" s="33">
        <f>G713+C713</f>
        <v>43373.583333331597</v>
      </c>
      <c r="H714" s="34" t="str">
        <f>IF($M714=H$2,MAX(H$4:H713)+1,"")</f>
        <v/>
      </c>
      <c r="I714" s="34" t="str">
        <f>IF($M714=I$2,MAX(I$4:I713)+1,"")</f>
        <v/>
      </c>
      <c r="J714" s="34" t="str">
        <f>IF($M714=J$2,MAX(J$4:J713)+1,"")</f>
        <v/>
      </c>
      <c r="K714" s="34" t="str">
        <f>IF($M714=K$2,MAX(K$4:K713)+1,"")</f>
        <v/>
      </c>
      <c r="L714" s="35"/>
      <c r="M714" s="35"/>
      <c r="N714" s="42"/>
      <c r="O714" s="42"/>
      <c r="P714" s="42"/>
      <c r="Q714" s="42"/>
      <c r="R714" s="42"/>
      <c r="S714" s="42"/>
      <c r="T714" s="42"/>
      <c r="U714" s="37" t="str">
        <f>IF(N714="","",(N714*5+O714*4+P714*2.5+Q714*1.5+R714*0.75+S714*0.325+T714*0.25)/100)</f>
        <v/>
      </c>
      <c r="V714" s="36"/>
      <c r="W714" s="38"/>
    </row>
    <row r="715">
      <c r="A715" s="29">
        <v>712</v>
      </c>
      <c r="B715" s="39">
        <f>IF(D715=D714,B714,IF(D715="夜班",B714+1,B714))</f>
        <v>43373</v>
      </c>
      <c r="C715" s="40">
        <f>C714</f>
        <v>0.041666666666666699</v>
      </c>
      <c r="D715" s="32" t="str">
        <f>IF(HOUR(G715)&lt;8,"夜班",IF(HOUR(G715)&lt;16,"白班",IF(HOUR(G715)&lt;24,"中班",0)))</f>
        <v>白班</v>
      </c>
      <c r="E715" s="30" t="str">
        <f>IF(F715=1,"甲",IF(F715=2,"乙",IF(F715=3,"丙",IF(F715=4,"丁",""))))</f>
        <v>丁</v>
      </c>
      <c r="F715" s="30">
        <f>SUMPRODUCT((考核汇总!$A$4:$A$1185=质量日常跟踪表!B715)*(考核汇总!$B$4:$B$1185=质量日常跟踪表!D715),考核汇总!$C$4:$C$1185)</f>
        <v>4</v>
      </c>
      <c r="G715" s="33">
        <f>G714+C714</f>
        <v>43373.624999998297</v>
      </c>
      <c r="H715" s="34" t="str">
        <f>IF($M715=H$2,MAX(H$4:H714)+1,"")</f>
        <v/>
      </c>
      <c r="I715" s="34" t="str">
        <f>IF($M715=I$2,MAX(I$4:I714)+1,"")</f>
        <v/>
      </c>
      <c r="J715" s="34" t="str">
        <f>IF($M715=J$2,MAX(J$4:J714)+1,"")</f>
        <v/>
      </c>
      <c r="K715" s="34" t="str">
        <f>IF($M715=K$2,MAX(K$4:K714)+1,"")</f>
        <v/>
      </c>
      <c r="L715" s="35"/>
      <c r="M715" s="35"/>
      <c r="N715" s="42"/>
      <c r="O715" s="42"/>
      <c r="P715" s="42"/>
      <c r="Q715" s="42"/>
      <c r="R715" s="42"/>
      <c r="S715" s="42"/>
      <c r="T715" s="42"/>
      <c r="U715" s="37" t="str">
        <f>IF(N715="","",(N715*5+O715*4+P715*2.5+Q715*1.5+R715*0.75+S715*0.325+T715*0.25)/100)</f>
        <v/>
      </c>
      <c r="V715" s="36"/>
      <c r="W715" s="38"/>
    </row>
    <row r="716">
      <c r="A716" s="29">
        <v>713</v>
      </c>
      <c r="B716" s="39">
        <f>IF(D716=D715,B715,IF(D716="夜班",B715+1,B715))</f>
        <v>43373</v>
      </c>
      <c r="C716" s="40">
        <f>C715</f>
        <v>0.041666666666666699</v>
      </c>
      <c r="D716" s="32" t="str">
        <f>IF(HOUR(G716)&lt;8,"夜班",IF(HOUR(G716)&lt;16,"白班",IF(HOUR(G716)&lt;24,"中班",0)))</f>
        <v>中班</v>
      </c>
      <c r="E716" s="30" t="str">
        <f>IF(F716=1,"甲",IF(F716=2,"乙",IF(F716=3,"丙",IF(F716=4,"丁",""))))</f>
        <v>甲</v>
      </c>
      <c r="F716" s="30">
        <f>SUMPRODUCT((考核汇总!$A$4:$A$1185=质量日常跟踪表!B716)*(考核汇总!$B$4:$B$1185=质量日常跟踪表!D716),考核汇总!$C$4:$C$1185)</f>
        <v>1</v>
      </c>
      <c r="G716" s="33">
        <f>G715+C715</f>
        <v>43373.666666664903</v>
      </c>
      <c r="H716" s="34" t="str">
        <f>IF($M716=H$2,MAX(H$4:H715)+1,"")</f>
        <v/>
      </c>
      <c r="I716" s="34" t="str">
        <f>IF($M716=I$2,MAX(I$4:I715)+1,"")</f>
        <v/>
      </c>
      <c r="J716" s="34" t="str">
        <f>IF($M716=J$2,MAX(J$4:J715)+1,"")</f>
        <v/>
      </c>
      <c r="K716" s="34" t="str">
        <f>IF($M716=K$2,MAX(K$4:K715)+1,"")</f>
        <v/>
      </c>
      <c r="L716" s="35"/>
      <c r="M716" s="35"/>
      <c r="N716" s="42"/>
      <c r="O716" s="42"/>
      <c r="P716" s="42"/>
      <c r="Q716" s="42"/>
      <c r="R716" s="42"/>
      <c r="S716" s="42"/>
      <c r="T716" s="42"/>
      <c r="U716" s="37" t="str">
        <f>IF(N716="","",(N716*5+O716*4+P716*2.5+Q716*1.5+R716*0.75+S716*0.325+T716*0.25)/100)</f>
        <v/>
      </c>
      <c r="V716" s="36"/>
      <c r="W716" s="38"/>
    </row>
    <row r="717">
      <c r="A717" s="29">
        <v>714</v>
      </c>
      <c r="B717" s="39">
        <f>IF(D717=D716,B716,IF(D717="夜班",B716+1,B716))</f>
        <v>43373</v>
      </c>
      <c r="C717" s="40">
        <f>C716</f>
        <v>0.041666666666666699</v>
      </c>
      <c r="D717" s="32" t="str">
        <f>IF(HOUR(G717)&lt;8,"夜班",IF(HOUR(G717)&lt;16,"白班",IF(HOUR(G717)&lt;24,"中班",0)))</f>
        <v>中班</v>
      </c>
      <c r="E717" s="30" t="str">
        <f>IF(F717=1,"甲",IF(F717=2,"乙",IF(F717=3,"丙",IF(F717=4,"丁",""))))</f>
        <v>甲</v>
      </c>
      <c r="F717" s="30">
        <f>SUMPRODUCT((考核汇总!$A$4:$A$1185=质量日常跟踪表!B717)*(考核汇总!$B$4:$B$1185=质量日常跟踪表!D717),考核汇总!$C$4:$C$1185)</f>
        <v>1</v>
      </c>
      <c r="G717" s="33">
        <f>G716+C716</f>
        <v>43373.708333331597</v>
      </c>
      <c r="H717" s="34" t="str">
        <f>IF($M717=H$2,MAX(H$4:H716)+1,"")</f>
        <v/>
      </c>
      <c r="I717" s="34" t="str">
        <f>IF($M717=I$2,MAX(I$4:I716)+1,"")</f>
        <v/>
      </c>
      <c r="J717" s="34" t="str">
        <f>IF($M717=J$2,MAX(J$4:J716)+1,"")</f>
        <v/>
      </c>
      <c r="K717" s="34" t="str">
        <f>IF($M717=K$2,MAX(K$4:K716)+1,"")</f>
        <v/>
      </c>
      <c r="L717" s="35"/>
      <c r="M717" s="35"/>
      <c r="N717" s="42"/>
      <c r="O717" s="42"/>
      <c r="P717" s="42"/>
      <c r="Q717" s="42"/>
      <c r="R717" s="42"/>
      <c r="S717" s="42"/>
      <c r="T717" s="42"/>
      <c r="U717" s="37" t="str">
        <f>IF(N717="","",(N717*5+O717*4+P717*2.5+Q717*1.5+R717*0.75+S717*0.325+T717*0.25)/100)</f>
        <v/>
      </c>
      <c r="V717" s="36"/>
      <c r="W717" s="38"/>
    </row>
    <row r="718">
      <c r="A718" s="29">
        <v>715</v>
      </c>
      <c r="B718" s="39">
        <f>IF(D718=D717,B717,IF(D718="夜班",B717+1,B717))</f>
        <v>43373</v>
      </c>
      <c r="C718" s="40">
        <f>C717</f>
        <v>0.041666666666666699</v>
      </c>
      <c r="D718" s="32" t="str">
        <f>IF(HOUR(G718)&lt;8,"夜班",IF(HOUR(G718)&lt;16,"白班",IF(HOUR(G718)&lt;24,"中班",0)))</f>
        <v>中班</v>
      </c>
      <c r="E718" s="30" t="str">
        <f>IF(F718=1,"甲",IF(F718=2,"乙",IF(F718=3,"丙",IF(F718=4,"丁",""))))</f>
        <v>甲</v>
      </c>
      <c r="F718" s="30">
        <f>SUMPRODUCT((考核汇总!$A$4:$A$1185=质量日常跟踪表!B718)*(考核汇总!$B$4:$B$1185=质量日常跟踪表!D718),考核汇总!$C$4:$C$1185)</f>
        <v>1</v>
      </c>
      <c r="G718" s="33">
        <f>G717+C717</f>
        <v>43373.749999998297</v>
      </c>
      <c r="H718" s="34" t="str">
        <f>IF($M718=H$2,MAX(H$4:H717)+1,"")</f>
        <v/>
      </c>
      <c r="I718" s="34" t="str">
        <f>IF($M718=I$2,MAX(I$4:I717)+1,"")</f>
        <v/>
      </c>
      <c r="J718" s="34" t="str">
        <f>IF($M718=J$2,MAX(J$4:J717)+1,"")</f>
        <v/>
      </c>
      <c r="K718" s="34" t="str">
        <f>IF($M718=K$2,MAX(K$4:K717)+1,"")</f>
        <v/>
      </c>
      <c r="L718" s="35"/>
      <c r="M718" s="35"/>
      <c r="N718" s="42"/>
      <c r="O718" s="42"/>
      <c r="P718" s="42"/>
      <c r="Q718" s="42"/>
      <c r="R718" s="42"/>
      <c r="S718" s="42"/>
      <c r="T718" s="42"/>
      <c r="U718" s="37" t="str">
        <f>IF(N718="","",(N718*5+O718*4+P718*2.5+Q718*1.5+R718*0.75+S718*0.325+T718*0.25)/100)</f>
        <v/>
      </c>
      <c r="V718" s="36"/>
      <c r="W718" s="38"/>
    </row>
    <row r="719">
      <c r="A719" s="29">
        <v>716</v>
      </c>
      <c r="B719" s="39">
        <f>IF(D719=D718,B718,IF(D719="夜班",B718+1,B718))</f>
        <v>43373</v>
      </c>
      <c r="C719" s="40">
        <f>C718</f>
        <v>0.041666666666666699</v>
      </c>
      <c r="D719" s="32" t="str">
        <f>IF(HOUR(G719)&lt;8,"夜班",IF(HOUR(G719)&lt;16,"白班",IF(HOUR(G719)&lt;24,"中班",0)))</f>
        <v>中班</v>
      </c>
      <c r="E719" s="30" t="str">
        <f>IF(F719=1,"甲",IF(F719=2,"乙",IF(F719=3,"丙",IF(F719=4,"丁",""))))</f>
        <v>甲</v>
      </c>
      <c r="F719" s="30">
        <f>SUMPRODUCT((考核汇总!$A$4:$A$1185=质量日常跟踪表!B719)*(考核汇总!$B$4:$B$1185=质量日常跟踪表!D719),考核汇总!$C$4:$C$1185)</f>
        <v>1</v>
      </c>
      <c r="G719" s="33">
        <f>G718+C718</f>
        <v>43373.791666664903</v>
      </c>
      <c r="H719" s="34" t="str">
        <f>IF($M719=H$2,MAX(H$4:H718)+1,"")</f>
        <v/>
      </c>
      <c r="I719" s="34" t="str">
        <f>IF($M719=I$2,MAX(I$4:I718)+1,"")</f>
        <v/>
      </c>
      <c r="J719" s="34" t="str">
        <f>IF($M719=J$2,MAX(J$4:J718)+1,"")</f>
        <v/>
      </c>
      <c r="K719" s="34" t="str">
        <f>IF($M719=K$2,MAX(K$4:K718)+1,"")</f>
        <v/>
      </c>
      <c r="L719" s="35"/>
      <c r="M719" s="35"/>
      <c r="N719" s="42"/>
      <c r="O719" s="42"/>
      <c r="P719" s="42"/>
      <c r="Q719" s="42"/>
      <c r="R719" s="42"/>
      <c r="S719" s="42"/>
      <c r="T719" s="42"/>
      <c r="U719" s="37" t="str">
        <f>IF(N719="","",(N719*5+O719*4+P719*2.5+Q719*1.5+R719*0.75+S719*0.325+T719*0.25)/100)</f>
        <v/>
      </c>
      <c r="V719" s="36"/>
      <c r="W719" s="38"/>
    </row>
    <row r="720">
      <c r="A720" s="29">
        <v>717</v>
      </c>
      <c r="B720" s="39">
        <f>IF(D720=D719,B719,IF(D720="夜班",B719+1,B719))</f>
        <v>43373</v>
      </c>
      <c r="C720" s="40">
        <f>C719</f>
        <v>0.041666666666666699</v>
      </c>
      <c r="D720" s="32" t="str">
        <f>IF(HOUR(G720)&lt;8,"夜班",IF(HOUR(G720)&lt;16,"白班",IF(HOUR(G720)&lt;24,"中班",0)))</f>
        <v>中班</v>
      </c>
      <c r="E720" s="30" t="str">
        <f>IF(F720=1,"甲",IF(F720=2,"乙",IF(F720=3,"丙",IF(F720=4,"丁",""))))</f>
        <v>甲</v>
      </c>
      <c r="F720" s="30">
        <f>SUMPRODUCT((考核汇总!$A$4:$A$1185=质量日常跟踪表!B720)*(考核汇总!$B$4:$B$1185=质量日常跟踪表!D720),考核汇总!$C$4:$C$1185)</f>
        <v>1</v>
      </c>
      <c r="G720" s="33">
        <f>G719+C719</f>
        <v>43373.833333331597</v>
      </c>
      <c r="H720" s="34" t="str">
        <f>IF($M720=H$2,MAX(H$4:H719)+1,"")</f>
        <v/>
      </c>
      <c r="I720" s="34" t="str">
        <f>IF($M720=I$2,MAX(I$4:I719)+1,"")</f>
        <v/>
      </c>
      <c r="J720" s="34" t="str">
        <f>IF($M720=J$2,MAX(J$4:J719)+1,"")</f>
        <v/>
      </c>
      <c r="K720" s="34" t="str">
        <f>IF($M720=K$2,MAX(K$4:K719)+1,"")</f>
        <v/>
      </c>
      <c r="L720" s="35"/>
      <c r="M720" s="35"/>
      <c r="N720" s="42"/>
      <c r="O720" s="42"/>
      <c r="P720" s="42"/>
      <c r="Q720" s="42"/>
      <c r="R720" s="42"/>
      <c r="S720" s="42"/>
      <c r="T720" s="42"/>
      <c r="U720" s="37" t="str">
        <f>IF(N720="","",(N720*5+O720*4+P720*2.5+Q720*1.5+R720*0.75+S720*0.325+T720*0.25)/100)</f>
        <v/>
      </c>
      <c r="V720" s="36"/>
      <c r="W720" s="38"/>
    </row>
    <row r="721">
      <c r="A721" s="29">
        <v>718</v>
      </c>
      <c r="B721" s="39">
        <f>IF(D721=D720,B720,IF(D721="夜班",B720+1,B720))</f>
        <v>43373</v>
      </c>
      <c r="C721" s="40">
        <f>C720</f>
        <v>0.041666666666666699</v>
      </c>
      <c r="D721" s="32" t="str">
        <f>IF(HOUR(G721)&lt;8,"夜班",IF(HOUR(G721)&lt;16,"白班",IF(HOUR(G721)&lt;24,"中班",0)))</f>
        <v>中班</v>
      </c>
      <c r="E721" s="30" t="str">
        <f>IF(F721=1,"甲",IF(F721=2,"乙",IF(F721=3,"丙",IF(F721=4,"丁",""))))</f>
        <v>甲</v>
      </c>
      <c r="F721" s="30">
        <f>SUMPRODUCT((考核汇总!$A$4:$A$1185=质量日常跟踪表!B721)*(考核汇总!$B$4:$B$1185=质量日常跟踪表!D721),考核汇总!$C$4:$C$1185)</f>
        <v>1</v>
      </c>
      <c r="G721" s="33">
        <f>G720+C720</f>
        <v>43373.874999998297</v>
      </c>
      <c r="H721" s="34" t="str">
        <f>IF($M721=H$2,MAX(H$4:H720)+1,"")</f>
        <v/>
      </c>
      <c r="I721" s="34" t="str">
        <f>IF($M721=I$2,MAX(I$4:I720)+1,"")</f>
        <v/>
      </c>
      <c r="J721" s="34" t="str">
        <f>IF($M721=J$2,MAX(J$4:J720)+1,"")</f>
        <v/>
      </c>
      <c r="K721" s="34" t="str">
        <f>IF($M721=K$2,MAX(K$4:K720)+1,"")</f>
        <v/>
      </c>
      <c r="L721" s="35"/>
      <c r="M721" s="35"/>
      <c r="N721" s="42"/>
      <c r="O721" s="42"/>
      <c r="P721" s="42"/>
      <c r="Q721" s="42"/>
      <c r="R721" s="42"/>
      <c r="S721" s="42"/>
      <c r="T721" s="42"/>
      <c r="U721" s="37" t="str">
        <f>IF(N721="","",(N721*5+O721*4+P721*2.5+Q721*1.5+R721*0.75+S721*0.325+T721*0.25)/100)</f>
        <v/>
      </c>
      <c r="V721" s="36"/>
      <c r="W721" s="38"/>
    </row>
    <row r="722">
      <c r="A722" s="29">
        <v>719</v>
      </c>
      <c r="B722" s="39">
        <f>IF(D722=D721,B721,IF(D722="夜班",B721+1,B721))</f>
        <v>43373</v>
      </c>
      <c r="C722" s="40">
        <f>C721</f>
        <v>0.041666666666666699</v>
      </c>
      <c r="D722" s="32" t="str">
        <f>IF(HOUR(G722)&lt;8,"夜班",IF(HOUR(G722)&lt;16,"白班",IF(HOUR(G722)&lt;24,"中班",0)))</f>
        <v>中班</v>
      </c>
      <c r="E722" s="30" t="str">
        <f>IF(F722=1,"甲",IF(F722=2,"乙",IF(F722=3,"丙",IF(F722=4,"丁",""))))</f>
        <v>甲</v>
      </c>
      <c r="F722" s="30">
        <f>SUMPRODUCT((考核汇总!$A$4:$A$1185=质量日常跟踪表!B722)*(考核汇总!$B$4:$B$1185=质量日常跟踪表!D722),考核汇总!$C$4:$C$1185)</f>
        <v>1</v>
      </c>
      <c r="G722" s="33">
        <f>G721+C721</f>
        <v>43373.916666664903</v>
      </c>
      <c r="H722" s="34" t="str">
        <f>IF($M722=H$2,MAX(H$4:H721)+1,"")</f>
        <v/>
      </c>
      <c r="I722" s="34" t="str">
        <f>IF($M722=I$2,MAX(I$4:I721)+1,"")</f>
        <v/>
      </c>
      <c r="J722" s="34" t="str">
        <f>IF($M722=J$2,MAX(J$4:J721)+1,"")</f>
        <v/>
      </c>
      <c r="K722" s="34" t="str">
        <f>IF($M722=K$2,MAX(K$4:K721)+1,"")</f>
        <v/>
      </c>
      <c r="L722" s="35"/>
      <c r="M722" s="35"/>
      <c r="N722" s="42"/>
      <c r="O722" s="42"/>
      <c r="P722" s="42"/>
      <c r="Q722" s="42"/>
      <c r="R722" s="42"/>
      <c r="S722" s="42"/>
      <c r="T722" s="42"/>
      <c r="U722" s="37" t="str">
        <f>IF(N722="","",(N722*5+O722*4+P722*2.5+Q722*1.5+R722*0.75+S722*0.325+T722*0.25)/100)</f>
        <v/>
      </c>
      <c r="V722" s="36"/>
      <c r="W722" s="38"/>
    </row>
    <row r="723">
      <c r="A723" s="29">
        <v>720</v>
      </c>
      <c r="B723" s="39">
        <f>IF(D723=D722,B722,IF(D723="夜班",B722+1,B722))</f>
        <v>43373</v>
      </c>
      <c r="C723" s="40">
        <f>C722</f>
        <v>0.041666666666666699</v>
      </c>
      <c r="D723" s="32" t="str">
        <f>IF(HOUR(G723)&lt;8,"夜班",IF(HOUR(G723)&lt;16,"白班",IF(HOUR(G723)&lt;24,"中班",0)))</f>
        <v>中班</v>
      </c>
      <c r="E723" s="30" t="str">
        <f>IF(F723=1,"甲",IF(F723=2,"乙",IF(F723=3,"丙",IF(F723=4,"丁",""))))</f>
        <v>甲</v>
      </c>
      <c r="F723" s="30">
        <f>SUMPRODUCT((考核汇总!$A$4:$A$1185=质量日常跟踪表!B723)*(考核汇总!$B$4:$B$1185=质量日常跟踪表!D723),考核汇总!$C$4:$C$1185)</f>
        <v>1</v>
      </c>
      <c r="G723" s="33">
        <f>G722+C722</f>
        <v>43373.958333331597</v>
      </c>
      <c r="H723" s="34" t="str">
        <f>IF($M723=H$2,MAX(H$4:H722)+1,"")</f>
        <v/>
      </c>
      <c r="I723" s="34" t="str">
        <f>IF($M723=I$2,MAX(I$4:I722)+1,"")</f>
        <v/>
      </c>
      <c r="J723" s="34" t="str">
        <f>IF($M723=J$2,MAX(J$4:J722)+1,"")</f>
        <v/>
      </c>
      <c r="K723" s="34" t="str">
        <f>IF($M723=K$2,MAX(K$4:K722)+1,"")</f>
        <v/>
      </c>
      <c r="L723" s="35"/>
      <c r="M723" s="35"/>
      <c r="N723" s="42"/>
      <c r="O723" s="42"/>
      <c r="P723" s="42"/>
      <c r="Q723" s="42"/>
      <c r="R723" s="42"/>
      <c r="S723" s="42"/>
      <c r="T723" s="42"/>
      <c r="U723" s="37" t="str">
        <f>IF(N723="","",(N723*5+O723*4+P723*2.5+Q723*1.5+R723*0.75+S723*0.325+T723*0.25)/100)</f>
        <v/>
      </c>
      <c r="V723" s="36"/>
      <c r="W723" s="38"/>
    </row>
    <row r="724">
      <c r="A724" s="29">
        <v>721</v>
      </c>
      <c r="B724" s="39">
        <f>IF(D724=D723,B723,IF(D724="夜班",B723+1,B723))</f>
        <v>43374</v>
      </c>
      <c r="C724" s="40">
        <f>C723</f>
        <v>0.041666666666666699</v>
      </c>
      <c r="D724" s="32" t="str">
        <f>IF(HOUR(G724)&lt;8,"夜班",IF(HOUR(G724)&lt;16,"白班",IF(HOUR(G724)&lt;24,"中班",0)))</f>
        <v>夜班</v>
      </c>
      <c r="E724" s="30" t="str">
        <f>IF(F724=1,"甲",IF(F724=2,"乙",IF(F724=3,"丙",IF(F724=4,"丁",""))))</f>
        <v>丙</v>
      </c>
      <c r="F724" s="30">
        <f>SUMPRODUCT((考核汇总!$A$4:$A$1185=质量日常跟踪表!B724)*(考核汇总!$B$4:$B$1185=质量日常跟踪表!D724),考核汇总!$C$4:$C$1185)</f>
        <v>3</v>
      </c>
      <c r="G724" s="33">
        <f>G723+C723</f>
        <v>43373.999999998297</v>
      </c>
      <c r="H724" s="34" t="str">
        <f>IF($M724=H$2,MAX(H$4:H723)+1,"")</f>
        <v/>
      </c>
      <c r="I724" s="34" t="str">
        <f>IF($M724=I$2,MAX(I$4:I723)+1,"")</f>
        <v/>
      </c>
      <c r="J724" s="34" t="str">
        <f>IF($M724=J$2,MAX(J$4:J723)+1,"")</f>
        <v/>
      </c>
      <c r="K724" s="34" t="str">
        <f>IF($M724=K$2,MAX(K$4:K723)+1,"")</f>
        <v/>
      </c>
      <c r="L724" s="35"/>
      <c r="M724" s="35"/>
      <c r="N724" s="42"/>
      <c r="O724" s="42"/>
      <c r="P724" s="42"/>
      <c r="Q724" s="42"/>
      <c r="R724" s="42"/>
      <c r="S724" s="42"/>
      <c r="T724" s="42"/>
      <c r="U724" s="37" t="str">
        <f>IF(N724="","",(N724*5+O724*4+P724*2.5+Q724*1.5+R724*0.75+S724*0.325+T724*0.25)/100)</f>
        <v/>
      </c>
      <c r="V724" s="36"/>
      <c r="W724" s="38"/>
    </row>
    <row r="725">
      <c r="A725" s="29">
        <v>722</v>
      </c>
      <c r="B725" s="39">
        <f>IF(D725=D724,B724,IF(D725="夜班",B724+1,B724))</f>
        <v>43374</v>
      </c>
      <c r="C725" s="40">
        <f>C724</f>
        <v>0.041666666666666699</v>
      </c>
      <c r="D725" s="32" t="str">
        <f>IF(HOUR(G725)&lt;8,"夜班",IF(HOUR(G725)&lt;16,"白班",IF(HOUR(G725)&lt;24,"中班",0)))</f>
        <v>夜班</v>
      </c>
      <c r="E725" s="30" t="str">
        <f>IF(F725=1,"甲",IF(F725=2,"乙",IF(F725=3,"丙",IF(F725=4,"丁",""))))</f>
        <v>丙</v>
      </c>
      <c r="F725" s="30">
        <f>SUMPRODUCT((考核汇总!$A$4:$A$1185=质量日常跟踪表!B725)*(考核汇总!$B$4:$B$1185=质量日常跟踪表!D725),考核汇总!$C$4:$C$1185)</f>
        <v>3</v>
      </c>
      <c r="G725" s="33">
        <f>G724+C724</f>
        <v>43374.041666664903</v>
      </c>
      <c r="H725" s="34" t="str">
        <f>IF($M725=H$2,MAX(H$4:H724)+1,"")</f>
        <v/>
      </c>
      <c r="I725" s="34" t="str">
        <f>IF($M725=I$2,MAX(I$4:I724)+1,"")</f>
        <v/>
      </c>
      <c r="J725" s="34" t="str">
        <f>IF($M725=J$2,MAX(J$4:J724)+1,"")</f>
        <v/>
      </c>
      <c r="K725" s="34" t="str">
        <f>IF($M725=K$2,MAX(K$4:K724)+1,"")</f>
        <v/>
      </c>
      <c r="L725" s="35"/>
      <c r="M725" s="35"/>
      <c r="N725" s="42"/>
      <c r="O725" s="42"/>
      <c r="P725" s="42"/>
      <c r="Q725" s="42"/>
      <c r="R725" s="42"/>
      <c r="S725" s="42"/>
      <c r="T725" s="42"/>
      <c r="U725" s="37" t="str">
        <f>IF(N725="","",(N725*5+O725*4+P725*2.5+Q725*1.5+R725*0.75+S725*0.325+T725*0.25)/100)</f>
        <v/>
      </c>
      <c r="V725" s="36"/>
      <c r="W725" s="38"/>
    </row>
    <row r="726">
      <c r="A726" s="29">
        <v>723</v>
      </c>
      <c r="B726" s="39">
        <f>IF(D726=D725,B725,IF(D726="夜班",B725+1,B725))</f>
        <v>43374</v>
      </c>
      <c r="C726" s="40">
        <f>C725</f>
        <v>0.041666666666666699</v>
      </c>
      <c r="D726" s="32" t="str">
        <f>IF(HOUR(G726)&lt;8,"夜班",IF(HOUR(G726)&lt;16,"白班",IF(HOUR(G726)&lt;24,"中班",0)))</f>
        <v>夜班</v>
      </c>
      <c r="E726" s="30" t="str">
        <f>IF(F726=1,"甲",IF(F726=2,"乙",IF(F726=3,"丙",IF(F726=4,"丁",""))))</f>
        <v>丙</v>
      </c>
      <c r="F726" s="30">
        <f>SUMPRODUCT((考核汇总!$A$4:$A$1185=质量日常跟踪表!B726)*(考核汇总!$B$4:$B$1185=质量日常跟踪表!D726),考核汇总!$C$4:$C$1185)</f>
        <v>3</v>
      </c>
      <c r="G726" s="33">
        <f>G725+C725</f>
        <v>43374.083333331597</v>
      </c>
      <c r="H726" s="34" t="str">
        <f>IF($M726=H$2,MAX(H$4:H725)+1,"")</f>
        <v/>
      </c>
      <c r="I726" s="34" t="str">
        <f>IF($M726=I$2,MAX(I$4:I725)+1,"")</f>
        <v/>
      </c>
      <c r="J726" s="34" t="str">
        <f>IF($M726=J$2,MAX(J$4:J725)+1,"")</f>
        <v/>
      </c>
      <c r="K726" s="34" t="str">
        <f>IF($M726=K$2,MAX(K$4:K725)+1,"")</f>
        <v/>
      </c>
      <c r="L726" s="35"/>
      <c r="M726" s="35"/>
      <c r="N726" s="42"/>
      <c r="O726" s="42"/>
      <c r="P726" s="42"/>
      <c r="Q726" s="42"/>
      <c r="R726" s="42"/>
      <c r="S726" s="42"/>
      <c r="T726" s="42"/>
      <c r="U726" s="37" t="str">
        <f>IF(N726="","",(N726*5+O726*4+P726*2.5+Q726*1.5+R726*0.75+S726*0.325+T726*0.25)/100)</f>
        <v/>
      </c>
      <c r="V726" s="36"/>
      <c r="W726" s="38"/>
    </row>
    <row r="727">
      <c r="A727" s="29">
        <v>724</v>
      </c>
      <c r="B727" s="39">
        <f>IF(D727=D726,B726,IF(D727="夜班",B726+1,B726))</f>
        <v>43374</v>
      </c>
      <c r="C727" s="40">
        <f>C726</f>
        <v>0.041666666666666699</v>
      </c>
      <c r="D727" s="32" t="str">
        <f>IF(HOUR(G727)&lt;8,"夜班",IF(HOUR(G727)&lt;16,"白班",IF(HOUR(G727)&lt;24,"中班",0)))</f>
        <v>夜班</v>
      </c>
      <c r="E727" s="30" t="str">
        <f>IF(F727=1,"甲",IF(F727=2,"乙",IF(F727=3,"丙",IF(F727=4,"丁",""))))</f>
        <v>丙</v>
      </c>
      <c r="F727" s="30">
        <f>SUMPRODUCT((考核汇总!$A$4:$A$1185=质量日常跟踪表!B727)*(考核汇总!$B$4:$B$1185=质量日常跟踪表!D727),考核汇总!$C$4:$C$1185)</f>
        <v>3</v>
      </c>
      <c r="G727" s="33">
        <f>G726+C726</f>
        <v>43374.124999998203</v>
      </c>
      <c r="H727" s="34" t="str">
        <f>IF($M727=H$2,MAX(H$4:H726)+1,"")</f>
        <v/>
      </c>
      <c r="I727" s="34" t="str">
        <f>IF($M727=I$2,MAX(I$4:I726)+1,"")</f>
        <v/>
      </c>
      <c r="J727" s="34" t="str">
        <f>IF($M727=J$2,MAX(J$4:J726)+1,"")</f>
        <v/>
      </c>
      <c r="K727" s="34" t="str">
        <f>IF($M727=K$2,MAX(K$4:K726)+1,"")</f>
        <v/>
      </c>
      <c r="L727" s="35"/>
      <c r="M727" s="35"/>
      <c r="N727" s="42"/>
      <c r="O727" s="42"/>
      <c r="P727" s="42"/>
      <c r="Q727" s="42"/>
      <c r="R727" s="42"/>
      <c r="S727" s="42"/>
      <c r="T727" s="42"/>
      <c r="U727" s="37" t="str">
        <f>IF(N727="","",(N727*5+O727*4+P727*2.5+Q727*1.5+R727*0.75+S727*0.325+T727*0.25)/100)</f>
        <v/>
      </c>
      <c r="V727" s="36"/>
      <c r="W727" s="38"/>
    </row>
    <row r="728">
      <c r="A728" s="29">
        <v>725</v>
      </c>
      <c r="B728" s="39">
        <f>IF(D728=D727,B727,IF(D728="夜班",B727+1,B727))</f>
        <v>43374</v>
      </c>
      <c r="C728" s="40">
        <f>C727</f>
        <v>0.041666666666666699</v>
      </c>
      <c r="D728" s="32" t="str">
        <f>IF(HOUR(G728)&lt;8,"夜班",IF(HOUR(G728)&lt;16,"白班",IF(HOUR(G728)&lt;24,"中班",0)))</f>
        <v>夜班</v>
      </c>
      <c r="E728" s="30" t="str">
        <f>IF(F728=1,"甲",IF(F728=2,"乙",IF(F728=3,"丙",IF(F728=4,"丁",""))))</f>
        <v>丙</v>
      </c>
      <c r="F728" s="30">
        <f>SUMPRODUCT((考核汇总!$A$4:$A$1185=质量日常跟踪表!B728)*(考核汇总!$B$4:$B$1185=质量日常跟踪表!D728),考核汇总!$C$4:$C$1185)</f>
        <v>3</v>
      </c>
      <c r="G728" s="33">
        <f>G727+C727</f>
        <v>43374.166666664903</v>
      </c>
      <c r="H728" s="34" t="str">
        <f>IF($M728=H$2,MAX(H$4:H727)+1,"")</f>
        <v/>
      </c>
      <c r="I728" s="34" t="str">
        <f>IF($M728=I$2,MAX(I$4:I727)+1,"")</f>
        <v/>
      </c>
      <c r="J728" s="34" t="str">
        <f>IF($M728=J$2,MAX(J$4:J727)+1,"")</f>
        <v/>
      </c>
      <c r="K728" s="34" t="str">
        <f>IF($M728=K$2,MAX(K$4:K727)+1,"")</f>
        <v/>
      </c>
      <c r="L728" s="35"/>
      <c r="M728" s="35"/>
      <c r="N728" s="42"/>
      <c r="O728" s="42"/>
      <c r="P728" s="42"/>
      <c r="Q728" s="42"/>
      <c r="R728" s="42"/>
      <c r="S728" s="42"/>
      <c r="T728" s="42"/>
      <c r="U728" s="37" t="str">
        <f>IF(N728="","",(N728*5+O728*4+P728*2.5+Q728*1.5+R728*0.75+S728*0.325+T728*0.25)/100)</f>
        <v/>
      </c>
      <c r="V728" s="36"/>
      <c r="W728" s="38"/>
    </row>
    <row r="729">
      <c r="A729" s="29">
        <v>726</v>
      </c>
      <c r="B729" s="39">
        <f>IF(D729=D728,B728,IF(D729="夜班",B728+1,B728))</f>
        <v>43374</v>
      </c>
      <c r="C729" s="40">
        <f>C728</f>
        <v>0.041666666666666699</v>
      </c>
      <c r="D729" s="32" t="str">
        <f>IF(HOUR(G729)&lt;8,"夜班",IF(HOUR(G729)&lt;16,"白班",IF(HOUR(G729)&lt;24,"中班",0)))</f>
        <v>夜班</v>
      </c>
      <c r="E729" s="30" t="str">
        <f>IF(F729=1,"甲",IF(F729=2,"乙",IF(F729=3,"丙",IF(F729=4,"丁",""))))</f>
        <v>丙</v>
      </c>
      <c r="F729" s="30">
        <f>SUMPRODUCT((考核汇总!$A$4:$A$1185=质量日常跟踪表!B729)*(考核汇总!$B$4:$B$1185=质量日常跟踪表!D729),考核汇总!$C$4:$C$1185)</f>
        <v>3</v>
      </c>
      <c r="G729" s="33">
        <f>G728+C728</f>
        <v>43374.208333331597</v>
      </c>
      <c r="H729" s="34" t="str">
        <f>IF($M729=H$2,MAX(H$4:H728)+1,"")</f>
        <v/>
      </c>
      <c r="I729" s="34" t="str">
        <f>IF($M729=I$2,MAX(I$4:I728)+1,"")</f>
        <v/>
      </c>
      <c r="J729" s="34" t="str">
        <f>IF($M729=J$2,MAX(J$4:J728)+1,"")</f>
        <v/>
      </c>
      <c r="K729" s="34" t="str">
        <f>IF($M729=K$2,MAX(K$4:K728)+1,"")</f>
        <v/>
      </c>
      <c r="L729" s="35"/>
      <c r="M729" s="35"/>
      <c r="N729" s="42"/>
      <c r="O729" s="42"/>
      <c r="P729" s="42"/>
      <c r="Q729" s="42"/>
      <c r="R729" s="42"/>
      <c r="S729" s="42"/>
      <c r="T729" s="42"/>
      <c r="U729" s="37" t="str">
        <f>IF(N729="","",(N729*5+O729*4+P729*2.5+Q729*1.5+R729*0.75+S729*0.325+T729*0.25)/100)</f>
        <v/>
      </c>
      <c r="V729" s="36"/>
      <c r="W729" s="38"/>
    </row>
    <row r="730">
      <c r="A730" s="29">
        <v>727</v>
      </c>
      <c r="B730" s="39">
        <f>IF(D730=D729,B729,IF(D730="夜班",B729+1,B729))</f>
        <v>43374</v>
      </c>
      <c r="C730" s="40">
        <f>C729</f>
        <v>0.041666666666666699</v>
      </c>
      <c r="D730" s="32" t="str">
        <f>IF(HOUR(G730)&lt;8,"夜班",IF(HOUR(G730)&lt;16,"白班",IF(HOUR(G730)&lt;24,"中班",0)))</f>
        <v>夜班</v>
      </c>
      <c r="E730" s="30" t="str">
        <f>IF(F730=1,"甲",IF(F730=2,"乙",IF(F730=3,"丙",IF(F730=4,"丁",""))))</f>
        <v>丙</v>
      </c>
      <c r="F730" s="30">
        <f>SUMPRODUCT((考核汇总!$A$4:$A$1185=质量日常跟踪表!B730)*(考核汇总!$B$4:$B$1185=质量日常跟踪表!D730),考核汇总!$C$4:$C$1185)</f>
        <v>3</v>
      </c>
      <c r="G730" s="33">
        <f>G729+C729</f>
        <v>43374.249999998203</v>
      </c>
      <c r="H730" s="34" t="str">
        <f>IF($M730=H$2,MAX(H$4:H729)+1,"")</f>
        <v/>
      </c>
      <c r="I730" s="34" t="str">
        <f>IF($M730=I$2,MAX(I$4:I729)+1,"")</f>
        <v/>
      </c>
      <c r="J730" s="34" t="str">
        <f>IF($M730=J$2,MAX(J$4:J729)+1,"")</f>
        <v/>
      </c>
      <c r="K730" s="34" t="str">
        <f>IF($M730=K$2,MAX(K$4:K729)+1,"")</f>
        <v/>
      </c>
      <c r="L730" s="35"/>
      <c r="M730" s="35"/>
      <c r="N730" s="42"/>
      <c r="O730" s="42"/>
      <c r="P730" s="42"/>
      <c r="Q730" s="42"/>
      <c r="R730" s="42"/>
      <c r="S730" s="42"/>
      <c r="T730" s="42"/>
      <c r="U730" s="37" t="str">
        <f>IF(N730="","",(N730*5+O730*4+P730*2.5+Q730*1.5+R730*0.75+S730*0.325+T730*0.25)/100)</f>
        <v/>
      </c>
      <c r="V730" s="36"/>
      <c r="W730" s="38"/>
    </row>
    <row r="731">
      <c r="A731" s="29">
        <v>728</v>
      </c>
      <c r="B731" s="39">
        <f>IF(D731=D730,B730,IF(D731="夜班",B730+1,B730))</f>
        <v>43374</v>
      </c>
      <c r="C731" s="40">
        <f>C730</f>
        <v>0.041666666666666699</v>
      </c>
      <c r="D731" s="32" t="str">
        <f>IF(HOUR(G731)&lt;8,"夜班",IF(HOUR(G731)&lt;16,"白班",IF(HOUR(G731)&lt;24,"中班",0)))</f>
        <v>夜班</v>
      </c>
      <c r="E731" s="30" t="str">
        <f>IF(F731=1,"甲",IF(F731=2,"乙",IF(F731=3,"丙",IF(F731=4,"丁",""))))</f>
        <v>丙</v>
      </c>
      <c r="F731" s="30">
        <f>SUMPRODUCT((考核汇总!$A$4:$A$1185=质量日常跟踪表!B731)*(考核汇总!$B$4:$B$1185=质量日常跟踪表!D731),考核汇总!$C$4:$C$1185)</f>
        <v>3</v>
      </c>
      <c r="G731" s="33">
        <f>G730+C730</f>
        <v>43374.291666664903</v>
      </c>
      <c r="H731" s="34" t="str">
        <f>IF($M731=H$2,MAX(H$4:H730)+1,"")</f>
        <v/>
      </c>
      <c r="I731" s="34" t="str">
        <f>IF($M731=I$2,MAX(I$4:I730)+1,"")</f>
        <v/>
      </c>
      <c r="J731" s="34" t="str">
        <f>IF($M731=J$2,MAX(J$4:J730)+1,"")</f>
        <v/>
      </c>
      <c r="K731" s="34" t="str">
        <f>IF($M731=K$2,MAX(K$4:K730)+1,"")</f>
        <v/>
      </c>
      <c r="L731" s="35"/>
      <c r="M731" s="35"/>
      <c r="N731" s="42"/>
      <c r="O731" s="42"/>
      <c r="P731" s="42"/>
      <c r="Q731" s="42"/>
      <c r="R731" s="42"/>
      <c r="S731" s="42"/>
      <c r="T731" s="42"/>
      <c r="U731" s="37" t="str">
        <f>IF(N731="","",(N731*5+O731*4+P731*2.5+Q731*1.5+R731*0.75+S731*0.325+T731*0.25)/100)</f>
        <v/>
      </c>
      <c r="V731" s="36"/>
      <c r="W731" s="38"/>
    </row>
    <row r="732">
      <c r="A732" s="29">
        <v>729</v>
      </c>
      <c r="B732" s="39">
        <f>IF(D732=D731,B731,IF(D732="夜班",B731+1,B731))</f>
        <v>43374</v>
      </c>
      <c r="C732" s="40">
        <f>C731</f>
        <v>0.041666666666666699</v>
      </c>
      <c r="D732" s="32" t="str">
        <f>IF(HOUR(G732)&lt;8,"夜班",IF(HOUR(G732)&lt;16,"白班",IF(HOUR(G732)&lt;24,"中班",0)))</f>
        <v>白班</v>
      </c>
      <c r="E732" s="30" t="str">
        <f>IF(F732=1,"甲",IF(F732=2,"乙",IF(F732=3,"丙",IF(F732=4,"丁",""))))</f>
        <v>丁</v>
      </c>
      <c r="F732" s="30">
        <f>SUMPRODUCT((考核汇总!$A$4:$A$1185=质量日常跟踪表!B732)*(考核汇总!$B$4:$B$1185=质量日常跟踪表!D732),考核汇总!$C$4:$C$1185)</f>
        <v>4</v>
      </c>
      <c r="G732" s="33">
        <f>G731+C731</f>
        <v>43374.333333331597</v>
      </c>
      <c r="H732" s="34" t="str">
        <f>IF($M732=H$2,MAX(H$4:H731)+1,"")</f>
        <v/>
      </c>
      <c r="I732" s="34" t="str">
        <f>IF($M732=I$2,MAX(I$4:I731)+1,"")</f>
        <v/>
      </c>
      <c r="J732" s="34" t="str">
        <f>IF($M732=J$2,MAX(J$4:J731)+1,"")</f>
        <v/>
      </c>
      <c r="K732" s="34" t="str">
        <f>IF($M732=K$2,MAX(K$4:K731)+1,"")</f>
        <v/>
      </c>
      <c r="L732" s="35"/>
      <c r="M732" s="35"/>
      <c r="N732" s="42"/>
      <c r="O732" s="42"/>
      <c r="P732" s="42"/>
      <c r="Q732" s="42"/>
      <c r="R732" s="42"/>
      <c r="S732" s="42"/>
      <c r="T732" s="42"/>
      <c r="U732" s="37" t="str">
        <f>IF(N732="","",(N732*5+O732*4+P732*2.5+Q732*1.5+R732*0.75+S732*0.325+T732*0.25)/100)</f>
        <v/>
      </c>
      <c r="V732" s="36"/>
      <c r="W732" s="38"/>
    </row>
    <row r="733">
      <c r="A733" s="29">
        <v>730</v>
      </c>
      <c r="B733" s="39">
        <f>IF(D733=D732,B732,IF(D733="夜班",B732+1,B732))</f>
        <v>43374</v>
      </c>
      <c r="C733" s="40">
        <f>C732</f>
        <v>0.041666666666666699</v>
      </c>
      <c r="D733" s="32" t="str">
        <f>IF(HOUR(G733)&lt;8,"夜班",IF(HOUR(G733)&lt;16,"白班",IF(HOUR(G733)&lt;24,"中班",0)))</f>
        <v>白班</v>
      </c>
      <c r="E733" s="30" t="str">
        <f>IF(F733=1,"甲",IF(F733=2,"乙",IF(F733=3,"丙",IF(F733=4,"丁",""))))</f>
        <v>丁</v>
      </c>
      <c r="F733" s="30">
        <f>SUMPRODUCT((考核汇总!$A$4:$A$1185=质量日常跟踪表!B733)*(考核汇总!$B$4:$B$1185=质量日常跟踪表!D733),考核汇总!$C$4:$C$1185)</f>
        <v>4</v>
      </c>
      <c r="G733" s="33">
        <f>G732+C732</f>
        <v>43374.374999998203</v>
      </c>
      <c r="H733" s="34" t="str">
        <f>IF($M733=H$2,MAX(H$4:H732)+1,"")</f>
        <v/>
      </c>
      <c r="I733" s="34" t="str">
        <f>IF($M733=I$2,MAX(I$4:I732)+1,"")</f>
        <v/>
      </c>
      <c r="J733" s="34" t="str">
        <f>IF($M733=J$2,MAX(J$4:J732)+1,"")</f>
        <v/>
      </c>
      <c r="K733" s="34" t="str">
        <f>IF($M733=K$2,MAX(K$4:K732)+1,"")</f>
        <v/>
      </c>
      <c r="L733" s="35"/>
      <c r="M733" s="35"/>
      <c r="N733" s="42"/>
      <c r="O733" s="42"/>
      <c r="P733" s="42"/>
      <c r="Q733" s="42"/>
      <c r="R733" s="42"/>
      <c r="S733" s="42"/>
      <c r="T733" s="42"/>
      <c r="U733" s="37" t="str">
        <f>IF(N733="","",(N733*5+O733*4+P733*2.5+Q733*1.5+R733*0.75+S733*0.325+T733*0.25)/100)</f>
        <v/>
      </c>
      <c r="V733" s="36"/>
      <c r="W733" s="38"/>
    </row>
    <row r="734">
      <c r="A734" s="29">
        <v>731</v>
      </c>
      <c r="B734" s="39">
        <f>IF(D734=D733,B733,IF(D734="夜班",B733+1,B733))</f>
        <v>43374</v>
      </c>
      <c r="C734" s="40">
        <f>C733</f>
        <v>0.041666666666666699</v>
      </c>
      <c r="D734" s="32" t="str">
        <f>IF(HOUR(G734)&lt;8,"夜班",IF(HOUR(G734)&lt;16,"白班",IF(HOUR(G734)&lt;24,"中班",0)))</f>
        <v>白班</v>
      </c>
      <c r="E734" s="30" t="str">
        <f>IF(F734=1,"甲",IF(F734=2,"乙",IF(F734=3,"丙",IF(F734=4,"丁",""))))</f>
        <v>丁</v>
      </c>
      <c r="F734" s="30">
        <f>SUMPRODUCT((考核汇总!$A$4:$A$1185=质量日常跟踪表!B734)*(考核汇总!$B$4:$B$1185=质量日常跟踪表!D734),考核汇总!$C$4:$C$1185)</f>
        <v>4</v>
      </c>
      <c r="G734" s="33">
        <f>G733+C733</f>
        <v>43374.416666664903</v>
      </c>
      <c r="H734" s="34" t="str">
        <f>IF($M734=H$2,MAX(H$4:H733)+1,"")</f>
        <v/>
      </c>
      <c r="I734" s="34" t="str">
        <f>IF($M734=I$2,MAX(I$4:I733)+1,"")</f>
        <v/>
      </c>
      <c r="J734" s="34" t="str">
        <f>IF($M734=J$2,MAX(J$4:J733)+1,"")</f>
        <v/>
      </c>
      <c r="K734" s="34" t="str">
        <f>IF($M734=K$2,MAX(K$4:K733)+1,"")</f>
        <v/>
      </c>
      <c r="L734" s="35"/>
      <c r="M734" s="35"/>
      <c r="N734" s="42"/>
      <c r="O734" s="42"/>
      <c r="P734" s="42"/>
      <c r="Q734" s="42"/>
      <c r="R734" s="42"/>
      <c r="S734" s="42"/>
      <c r="T734" s="42"/>
      <c r="U734" s="37" t="str">
        <f>IF(N734="","",(N734*5+O734*4+P734*2.5+Q734*1.5+R734*0.75+S734*0.325+T734*0.25)/100)</f>
        <v/>
      </c>
      <c r="V734" s="36"/>
      <c r="W734" s="38"/>
    </row>
    <row r="735">
      <c r="A735" s="29">
        <v>732</v>
      </c>
      <c r="B735" s="39">
        <f>IF(D735=D734,B734,IF(D735="夜班",B734+1,B734))</f>
        <v>43374</v>
      </c>
      <c r="C735" s="40">
        <f>C734</f>
        <v>0.041666666666666699</v>
      </c>
      <c r="D735" s="32" t="str">
        <f>IF(HOUR(G735)&lt;8,"夜班",IF(HOUR(G735)&lt;16,"白班",IF(HOUR(G735)&lt;24,"中班",0)))</f>
        <v>白班</v>
      </c>
      <c r="E735" s="30" t="str">
        <f>IF(F735=1,"甲",IF(F735=2,"乙",IF(F735=3,"丙",IF(F735=4,"丁",""))))</f>
        <v>丁</v>
      </c>
      <c r="F735" s="30">
        <f>SUMPRODUCT((考核汇总!$A$4:$A$1185=质量日常跟踪表!B735)*(考核汇总!$B$4:$B$1185=质量日常跟踪表!D735),考核汇总!$C$4:$C$1185)</f>
        <v>4</v>
      </c>
      <c r="G735" s="33">
        <f>G734+C734</f>
        <v>43374.458333331597</v>
      </c>
      <c r="H735" s="34" t="str">
        <f>IF($M735=H$2,MAX(H$4:H734)+1,"")</f>
        <v/>
      </c>
      <c r="I735" s="34" t="str">
        <f>IF($M735=I$2,MAX(I$4:I734)+1,"")</f>
        <v/>
      </c>
      <c r="J735" s="34" t="str">
        <f>IF($M735=J$2,MAX(J$4:J734)+1,"")</f>
        <v/>
      </c>
      <c r="K735" s="34" t="str">
        <f>IF($M735=K$2,MAX(K$4:K734)+1,"")</f>
        <v/>
      </c>
      <c r="L735" s="35"/>
      <c r="M735" s="35"/>
      <c r="N735" s="42"/>
      <c r="O735" s="42"/>
      <c r="P735" s="42"/>
      <c r="Q735" s="42"/>
      <c r="R735" s="42"/>
      <c r="S735" s="42"/>
      <c r="T735" s="42"/>
      <c r="U735" s="37" t="str">
        <f>IF(N735="","",(N735*5+O735*4+P735*2.5+Q735*1.5+R735*0.75+S735*0.325+T735*0.25)/100)</f>
        <v/>
      </c>
      <c r="V735" s="36"/>
      <c r="W735" s="38"/>
    </row>
    <row r="736">
      <c r="A736" s="29">
        <v>733</v>
      </c>
      <c r="B736" s="39">
        <f>IF(D736=D735,B735,IF(D736="夜班",B735+1,B735))</f>
        <v>43374</v>
      </c>
      <c r="C736" s="40">
        <f>C735</f>
        <v>0.041666666666666699</v>
      </c>
      <c r="D736" s="32" t="str">
        <f>IF(HOUR(G736)&lt;8,"夜班",IF(HOUR(G736)&lt;16,"白班",IF(HOUR(G736)&lt;24,"中班",0)))</f>
        <v>白班</v>
      </c>
      <c r="E736" s="30" t="str">
        <f>IF(F736=1,"甲",IF(F736=2,"乙",IF(F736=3,"丙",IF(F736=4,"丁",""))))</f>
        <v>丁</v>
      </c>
      <c r="F736" s="30">
        <f>SUMPRODUCT((考核汇总!$A$4:$A$1185=质量日常跟踪表!B736)*(考核汇总!$B$4:$B$1185=质量日常跟踪表!D736),考核汇总!$C$4:$C$1185)</f>
        <v>4</v>
      </c>
      <c r="G736" s="33">
        <f>G735+C735</f>
        <v>43374.499999998203</v>
      </c>
      <c r="H736" s="34" t="str">
        <f>IF($M736=H$2,MAX(H$4:H735)+1,"")</f>
        <v/>
      </c>
      <c r="I736" s="34" t="str">
        <f>IF($M736=I$2,MAX(I$4:I735)+1,"")</f>
        <v/>
      </c>
      <c r="J736" s="34" t="str">
        <f>IF($M736=J$2,MAX(J$4:J735)+1,"")</f>
        <v/>
      </c>
      <c r="K736" s="34" t="str">
        <f>IF($M736=K$2,MAX(K$4:K735)+1,"")</f>
        <v/>
      </c>
      <c r="L736" s="35"/>
      <c r="M736" s="35"/>
      <c r="N736" s="42"/>
      <c r="O736" s="42"/>
      <c r="P736" s="42"/>
      <c r="Q736" s="42"/>
      <c r="R736" s="42"/>
      <c r="S736" s="42"/>
      <c r="T736" s="42"/>
      <c r="U736" s="37" t="str">
        <f>IF(N736="","",(N736*5+O736*4+P736*2.5+Q736*1.5+R736*0.75+S736*0.325+T736*0.25)/100)</f>
        <v/>
      </c>
      <c r="V736" s="36"/>
      <c r="W736" s="38"/>
    </row>
    <row r="737">
      <c r="A737" s="29">
        <v>734</v>
      </c>
      <c r="B737" s="39">
        <f>IF(D737=D736,B736,IF(D737="夜班",B736+1,B736))</f>
        <v>43374</v>
      </c>
      <c r="C737" s="40">
        <f>C736</f>
        <v>0.041666666666666699</v>
      </c>
      <c r="D737" s="32" t="str">
        <f>IF(HOUR(G737)&lt;8,"夜班",IF(HOUR(G737)&lt;16,"白班",IF(HOUR(G737)&lt;24,"中班",0)))</f>
        <v>白班</v>
      </c>
      <c r="E737" s="30" t="str">
        <f>IF(F737=1,"甲",IF(F737=2,"乙",IF(F737=3,"丙",IF(F737=4,"丁",""))))</f>
        <v>丁</v>
      </c>
      <c r="F737" s="30">
        <f>SUMPRODUCT((考核汇总!$A$4:$A$1185=质量日常跟踪表!B737)*(考核汇总!$B$4:$B$1185=质量日常跟踪表!D737),考核汇总!$C$4:$C$1185)</f>
        <v>4</v>
      </c>
      <c r="G737" s="33">
        <f>G736+C736</f>
        <v>43374.541666664903</v>
      </c>
      <c r="H737" s="34" t="str">
        <f>IF($M737=H$2,MAX(H$4:H736)+1,"")</f>
        <v/>
      </c>
      <c r="I737" s="34" t="str">
        <f>IF($M737=I$2,MAX(I$4:I736)+1,"")</f>
        <v/>
      </c>
      <c r="J737" s="34" t="str">
        <f>IF($M737=J$2,MAX(J$4:J736)+1,"")</f>
        <v/>
      </c>
      <c r="K737" s="34" t="str">
        <f>IF($M737=K$2,MAX(K$4:K736)+1,"")</f>
        <v/>
      </c>
      <c r="L737" s="35"/>
      <c r="M737" s="35"/>
      <c r="N737" s="42"/>
      <c r="O737" s="42"/>
      <c r="P737" s="42"/>
      <c r="Q737" s="42"/>
      <c r="R737" s="42"/>
      <c r="S737" s="42"/>
      <c r="T737" s="42"/>
      <c r="U737" s="37" t="str">
        <f>IF(N737="","",(N737*5+O737*4+P737*2.5+Q737*1.5+R737*0.75+S737*0.325+T737*0.25)/100)</f>
        <v/>
      </c>
      <c r="V737" s="36"/>
      <c r="W737" s="38"/>
    </row>
    <row r="738">
      <c r="A738" s="29">
        <v>735</v>
      </c>
      <c r="B738" s="39">
        <f>IF(D738=D737,B737,IF(D738="夜班",B737+1,B737))</f>
        <v>43374</v>
      </c>
      <c r="C738" s="40">
        <f>C737</f>
        <v>0.041666666666666699</v>
      </c>
      <c r="D738" s="32" t="str">
        <f>IF(HOUR(G738)&lt;8,"夜班",IF(HOUR(G738)&lt;16,"白班",IF(HOUR(G738)&lt;24,"中班",0)))</f>
        <v>白班</v>
      </c>
      <c r="E738" s="30" t="str">
        <f>IF(F738=1,"甲",IF(F738=2,"乙",IF(F738=3,"丙",IF(F738=4,"丁",""))))</f>
        <v>丁</v>
      </c>
      <c r="F738" s="30">
        <f>SUMPRODUCT((考核汇总!$A$4:$A$1185=质量日常跟踪表!B738)*(考核汇总!$B$4:$B$1185=质量日常跟踪表!D738),考核汇总!$C$4:$C$1185)</f>
        <v>4</v>
      </c>
      <c r="G738" s="33">
        <f>G737+C737</f>
        <v>43374.583333331597</v>
      </c>
      <c r="H738" s="34" t="str">
        <f>IF($M738=H$2,MAX(H$4:H737)+1,"")</f>
        <v/>
      </c>
      <c r="I738" s="34" t="str">
        <f>IF($M738=I$2,MAX(I$4:I737)+1,"")</f>
        <v/>
      </c>
      <c r="J738" s="34" t="str">
        <f>IF($M738=J$2,MAX(J$4:J737)+1,"")</f>
        <v/>
      </c>
      <c r="K738" s="34" t="str">
        <f>IF($M738=K$2,MAX(K$4:K737)+1,"")</f>
        <v/>
      </c>
      <c r="L738" s="35"/>
      <c r="M738" s="35"/>
      <c r="N738" s="42"/>
      <c r="O738" s="42"/>
      <c r="P738" s="42"/>
      <c r="Q738" s="42"/>
      <c r="R738" s="42"/>
      <c r="S738" s="42"/>
      <c r="T738" s="42"/>
      <c r="U738" s="37" t="str">
        <f>IF(N738="","",(N738*5+O738*4+P738*2.5+Q738*1.5+R738*0.75+S738*0.325+T738*0.25)/100)</f>
        <v/>
      </c>
      <c r="V738" s="36"/>
      <c r="W738" s="38"/>
    </row>
    <row r="739">
      <c r="A739" s="29">
        <v>736</v>
      </c>
      <c r="B739" s="39">
        <f>IF(D739=D738,B738,IF(D739="夜班",B738+1,B738))</f>
        <v>43374</v>
      </c>
      <c r="C739" s="40">
        <f>C738</f>
        <v>0.041666666666666699</v>
      </c>
      <c r="D739" s="32" t="str">
        <f>IF(HOUR(G739)&lt;8,"夜班",IF(HOUR(G739)&lt;16,"白班",IF(HOUR(G739)&lt;24,"中班",0)))</f>
        <v>白班</v>
      </c>
      <c r="E739" s="30" t="str">
        <f>IF(F739=1,"甲",IF(F739=2,"乙",IF(F739=3,"丙",IF(F739=4,"丁",""))))</f>
        <v>丁</v>
      </c>
      <c r="F739" s="30">
        <f>SUMPRODUCT((考核汇总!$A$4:$A$1185=质量日常跟踪表!B739)*(考核汇总!$B$4:$B$1185=质量日常跟踪表!D739),考核汇总!$C$4:$C$1185)</f>
        <v>4</v>
      </c>
      <c r="G739" s="33">
        <f>G738+C738</f>
        <v>43374.624999998203</v>
      </c>
      <c r="H739" s="34" t="str">
        <f>IF($M739=H$2,MAX(H$4:H738)+1,"")</f>
        <v/>
      </c>
      <c r="I739" s="34" t="str">
        <f>IF($M739=I$2,MAX(I$4:I738)+1,"")</f>
        <v/>
      </c>
      <c r="J739" s="34" t="str">
        <f>IF($M739=J$2,MAX(J$4:J738)+1,"")</f>
        <v/>
      </c>
      <c r="K739" s="34" t="str">
        <f>IF($M739=K$2,MAX(K$4:K738)+1,"")</f>
        <v/>
      </c>
      <c r="L739" s="35"/>
      <c r="M739" s="35"/>
      <c r="N739" s="42"/>
      <c r="O739" s="42"/>
      <c r="P739" s="42"/>
      <c r="Q739" s="42"/>
      <c r="R739" s="42"/>
      <c r="S739" s="42"/>
      <c r="T739" s="42"/>
      <c r="U739" s="37" t="str">
        <f>IF(N739="","",(N739*5+O739*4+P739*2.5+Q739*1.5+R739*0.75+S739*0.325+T739*0.25)/100)</f>
        <v/>
      </c>
      <c r="V739" s="36"/>
      <c r="W739" s="38"/>
    </row>
    <row r="740">
      <c r="A740" s="29">
        <v>737</v>
      </c>
      <c r="B740" s="39">
        <f>IF(D740=D739,B739,IF(D740="夜班",B739+1,B739))</f>
        <v>43374</v>
      </c>
      <c r="C740" s="40">
        <f>C739</f>
        <v>0.041666666666666699</v>
      </c>
      <c r="D740" s="32" t="str">
        <f>IF(HOUR(G740)&lt;8,"夜班",IF(HOUR(G740)&lt;16,"白班",IF(HOUR(G740)&lt;24,"中班",0)))</f>
        <v>中班</v>
      </c>
      <c r="E740" s="30" t="str">
        <f>IF(F740=1,"甲",IF(F740=2,"乙",IF(F740=3,"丙",IF(F740=4,"丁",""))))</f>
        <v>甲</v>
      </c>
      <c r="F740" s="30">
        <f>SUMPRODUCT((考核汇总!$A$4:$A$1185=质量日常跟踪表!B740)*(考核汇总!$B$4:$B$1185=质量日常跟踪表!D740),考核汇总!$C$4:$C$1185)</f>
        <v>1</v>
      </c>
      <c r="G740" s="33">
        <f>G739+C739</f>
        <v>43374.666666664903</v>
      </c>
      <c r="H740" s="34" t="str">
        <f>IF($M740=H$2,MAX(H$4:H739)+1,"")</f>
        <v/>
      </c>
      <c r="I740" s="34" t="str">
        <f>IF($M740=I$2,MAX(I$4:I739)+1,"")</f>
        <v/>
      </c>
      <c r="J740" s="34" t="str">
        <f>IF($M740=J$2,MAX(J$4:J739)+1,"")</f>
        <v/>
      </c>
      <c r="K740" s="34" t="str">
        <f>IF($M740=K$2,MAX(K$4:K739)+1,"")</f>
        <v/>
      </c>
      <c r="L740" s="35"/>
      <c r="M740" s="35"/>
      <c r="N740" s="42"/>
      <c r="O740" s="42"/>
      <c r="P740" s="42"/>
      <c r="Q740" s="42"/>
      <c r="R740" s="42"/>
      <c r="S740" s="42"/>
      <c r="T740" s="42"/>
      <c r="U740" s="37" t="str">
        <f>IF(N740="","",(N740*5+O740*4+P740*2.5+Q740*1.5+R740*0.75+S740*0.325+T740*0.25)/100)</f>
        <v/>
      </c>
      <c r="V740" s="36"/>
      <c r="W740" s="38"/>
    </row>
    <row r="741">
      <c r="A741" s="29">
        <v>738</v>
      </c>
      <c r="B741" s="39">
        <f>IF(D741=D740,B740,IF(D741="夜班",B740+1,B740))</f>
        <v>43374</v>
      </c>
      <c r="C741" s="40">
        <f>C740</f>
        <v>0.041666666666666699</v>
      </c>
      <c r="D741" s="32" t="str">
        <f>IF(HOUR(G741)&lt;8,"夜班",IF(HOUR(G741)&lt;16,"白班",IF(HOUR(G741)&lt;24,"中班",0)))</f>
        <v>中班</v>
      </c>
      <c r="E741" s="30" t="str">
        <f>IF(F741=1,"甲",IF(F741=2,"乙",IF(F741=3,"丙",IF(F741=4,"丁",""))))</f>
        <v>甲</v>
      </c>
      <c r="F741" s="30">
        <f>SUMPRODUCT((考核汇总!$A$4:$A$1185=质量日常跟踪表!B741)*(考核汇总!$B$4:$B$1185=质量日常跟踪表!D741),考核汇总!$C$4:$C$1185)</f>
        <v>1</v>
      </c>
      <c r="G741" s="33">
        <f>G740+C740</f>
        <v>43374.708333331502</v>
      </c>
      <c r="H741" s="34" t="str">
        <f>IF($M741=H$2,MAX(H$4:H740)+1,"")</f>
        <v/>
      </c>
      <c r="I741" s="34" t="str">
        <f>IF($M741=I$2,MAX(I$4:I740)+1,"")</f>
        <v/>
      </c>
      <c r="J741" s="34" t="str">
        <f>IF($M741=J$2,MAX(J$4:J740)+1,"")</f>
        <v/>
      </c>
      <c r="K741" s="34" t="str">
        <f>IF($M741=K$2,MAX(K$4:K740)+1,"")</f>
        <v/>
      </c>
      <c r="L741" s="35"/>
      <c r="M741" s="35"/>
      <c r="N741" s="42"/>
      <c r="O741" s="42"/>
      <c r="P741" s="42"/>
      <c r="Q741" s="42"/>
      <c r="R741" s="42"/>
      <c r="S741" s="42"/>
      <c r="T741" s="42"/>
      <c r="U741" s="37" t="str">
        <f>IF(N741="","",(N741*5+O741*4+P741*2.5+Q741*1.5+R741*0.75+S741*0.325+T741*0.25)/100)</f>
        <v/>
      </c>
      <c r="V741" s="36"/>
      <c r="W741" s="38"/>
    </row>
    <row r="742">
      <c r="A742" s="29">
        <v>739</v>
      </c>
      <c r="B742" s="39">
        <f>IF(D742=D741,B741,IF(D742="夜班",B741+1,B741))</f>
        <v>43374</v>
      </c>
      <c r="C742" s="40">
        <f>C741</f>
        <v>0.041666666666666699</v>
      </c>
      <c r="D742" s="32" t="str">
        <f>IF(HOUR(G742)&lt;8,"夜班",IF(HOUR(G742)&lt;16,"白班",IF(HOUR(G742)&lt;24,"中班",0)))</f>
        <v>中班</v>
      </c>
      <c r="E742" s="30" t="str">
        <f>IF(F742=1,"甲",IF(F742=2,"乙",IF(F742=3,"丙",IF(F742=4,"丁",""))))</f>
        <v>甲</v>
      </c>
      <c r="F742" s="30">
        <f>SUMPRODUCT((考核汇总!$A$4:$A$1185=质量日常跟踪表!B742)*(考核汇总!$B$4:$B$1185=质量日常跟踪表!D742),考核汇总!$C$4:$C$1185)</f>
        <v>1</v>
      </c>
      <c r="G742" s="33">
        <f>G741+C741</f>
        <v>43374.749999998203</v>
      </c>
      <c r="H742" s="34" t="str">
        <f>IF($M742=H$2,MAX(H$4:H741)+1,"")</f>
        <v/>
      </c>
      <c r="I742" s="34" t="str">
        <f>IF($M742=I$2,MAX(I$4:I741)+1,"")</f>
        <v/>
      </c>
      <c r="J742" s="34" t="str">
        <f>IF($M742=J$2,MAX(J$4:J741)+1,"")</f>
        <v/>
      </c>
      <c r="K742" s="34" t="str">
        <f>IF($M742=K$2,MAX(K$4:K741)+1,"")</f>
        <v/>
      </c>
      <c r="L742" s="35"/>
      <c r="M742" s="35"/>
      <c r="N742" s="42"/>
      <c r="O742" s="42"/>
      <c r="P742" s="42"/>
      <c r="Q742" s="42"/>
      <c r="R742" s="42"/>
      <c r="S742" s="42"/>
      <c r="T742" s="42"/>
      <c r="U742" s="37" t="str">
        <f>IF(N742="","",(N742*5+O742*4+P742*2.5+Q742*1.5+R742*0.75+S742*0.325+T742*0.25)/100)</f>
        <v/>
      </c>
      <c r="V742" s="36"/>
      <c r="W742" s="38"/>
    </row>
    <row r="743">
      <c r="A743" s="29">
        <v>740</v>
      </c>
      <c r="B743" s="39">
        <f>IF(D743=D742,B742,IF(D743="夜班",B742+1,B742))</f>
        <v>43374</v>
      </c>
      <c r="C743" s="40">
        <f>C742</f>
        <v>0.041666666666666699</v>
      </c>
      <c r="D743" s="32" t="str">
        <f>IF(HOUR(G743)&lt;8,"夜班",IF(HOUR(G743)&lt;16,"白班",IF(HOUR(G743)&lt;24,"中班",0)))</f>
        <v>中班</v>
      </c>
      <c r="E743" s="30" t="str">
        <f>IF(F743=1,"甲",IF(F743=2,"乙",IF(F743=3,"丙",IF(F743=4,"丁",""))))</f>
        <v>甲</v>
      </c>
      <c r="F743" s="30">
        <f>SUMPRODUCT((考核汇总!$A$4:$A$1185=质量日常跟踪表!B743)*(考核汇总!$B$4:$B$1185=质量日常跟踪表!D743),考核汇总!$C$4:$C$1185)</f>
        <v>1</v>
      </c>
      <c r="G743" s="33">
        <f>G742+C742</f>
        <v>43374.791666664903</v>
      </c>
      <c r="H743" s="34" t="str">
        <f>IF($M743=H$2,MAX(H$4:H742)+1,"")</f>
        <v/>
      </c>
      <c r="I743" s="34" t="str">
        <f>IF($M743=I$2,MAX(I$4:I742)+1,"")</f>
        <v/>
      </c>
      <c r="J743" s="34" t="str">
        <f>IF($M743=J$2,MAX(J$4:J742)+1,"")</f>
        <v/>
      </c>
      <c r="K743" s="34" t="str">
        <f>IF($M743=K$2,MAX(K$4:K742)+1,"")</f>
        <v/>
      </c>
      <c r="L743" s="35"/>
      <c r="M743" s="35"/>
      <c r="N743" s="42"/>
      <c r="O743" s="42"/>
      <c r="P743" s="42"/>
      <c r="Q743" s="42"/>
      <c r="R743" s="42"/>
      <c r="S743" s="42"/>
      <c r="T743" s="42"/>
      <c r="U743" s="37" t="str">
        <f>IF(N743="","",(N743*5+O743*4+P743*2.5+Q743*1.5+R743*0.75+S743*0.325+T743*0.25)/100)</f>
        <v/>
      </c>
      <c r="V743" s="36"/>
      <c r="W743" s="38"/>
    </row>
    <row r="744">
      <c r="A744" s="29">
        <v>741</v>
      </c>
      <c r="B744" s="39">
        <f>IF(D744=D743,B743,IF(D744="夜班",B743+1,B743))</f>
        <v>43374</v>
      </c>
      <c r="C744" s="40">
        <f>C743</f>
        <v>0.041666666666666699</v>
      </c>
      <c r="D744" s="32" t="str">
        <f>IF(HOUR(G744)&lt;8,"夜班",IF(HOUR(G744)&lt;16,"白班",IF(HOUR(G744)&lt;24,"中班",0)))</f>
        <v>中班</v>
      </c>
      <c r="E744" s="30" t="str">
        <f>IF(F744=1,"甲",IF(F744=2,"乙",IF(F744=3,"丙",IF(F744=4,"丁",""))))</f>
        <v>甲</v>
      </c>
      <c r="F744" s="30">
        <f>SUMPRODUCT((考核汇总!$A$4:$A$1185=质量日常跟踪表!B744)*(考核汇总!$B$4:$B$1185=质量日常跟踪表!D744),考核汇总!$C$4:$C$1185)</f>
        <v>1</v>
      </c>
      <c r="G744" s="33">
        <f>G743+C743</f>
        <v>43374.833333331502</v>
      </c>
      <c r="H744" s="34" t="str">
        <f>IF($M744=H$2,MAX(H$4:H743)+1,"")</f>
        <v/>
      </c>
      <c r="I744" s="34" t="str">
        <f>IF($M744=I$2,MAX(I$4:I743)+1,"")</f>
        <v/>
      </c>
      <c r="J744" s="34" t="str">
        <f>IF($M744=J$2,MAX(J$4:J743)+1,"")</f>
        <v/>
      </c>
      <c r="K744" s="34" t="str">
        <f>IF($M744=K$2,MAX(K$4:K743)+1,"")</f>
        <v/>
      </c>
      <c r="L744" s="35"/>
      <c r="M744" s="35"/>
      <c r="N744" s="42"/>
      <c r="O744" s="42"/>
      <c r="P744" s="42"/>
      <c r="Q744" s="42"/>
      <c r="R744" s="42"/>
      <c r="S744" s="42"/>
      <c r="T744" s="42"/>
      <c r="U744" s="37" t="str">
        <f>IF(N744="","",(N744*5+O744*4+P744*2.5+Q744*1.5+R744*0.75+S744*0.325+T744*0.25)/100)</f>
        <v/>
      </c>
      <c r="V744" s="36"/>
      <c r="W744" s="38"/>
    </row>
    <row r="745">
      <c r="A745" s="29">
        <v>742</v>
      </c>
      <c r="B745" s="39">
        <f>IF(D745=D744,B744,IF(D745="夜班",B744+1,B744))</f>
        <v>43374</v>
      </c>
      <c r="C745" s="40">
        <f>C744</f>
        <v>0.041666666666666699</v>
      </c>
      <c r="D745" s="32" t="str">
        <f>IF(HOUR(G745)&lt;8,"夜班",IF(HOUR(G745)&lt;16,"白班",IF(HOUR(G745)&lt;24,"中班",0)))</f>
        <v>中班</v>
      </c>
      <c r="E745" s="30" t="str">
        <f>IF(F745=1,"甲",IF(F745=2,"乙",IF(F745=3,"丙",IF(F745=4,"丁",""))))</f>
        <v>甲</v>
      </c>
      <c r="F745" s="30">
        <f>SUMPRODUCT((考核汇总!$A$4:$A$1185=质量日常跟踪表!B745)*(考核汇总!$B$4:$B$1185=质量日常跟踪表!D745),考核汇总!$C$4:$C$1185)</f>
        <v>1</v>
      </c>
      <c r="G745" s="33">
        <f>G744+C744</f>
        <v>43374.874999998203</v>
      </c>
      <c r="H745" s="34" t="str">
        <f>IF($M745=H$2,MAX(H$4:H744)+1,"")</f>
        <v/>
      </c>
      <c r="I745" s="34" t="str">
        <f>IF($M745=I$2,MAX(I$4:I744)+1,"")</f>
        <v/>
      </c>
      <c r="J745" s="34" t="str">
        <f>IF($M745=J$2,MAX(J$4:J744)+1,"")</f>
        <v/>
      </c>
      <c r="K745" s="34" t="str">
        <f>IF($M745=K$2,MAX(K$4:K744)+1,"")</f>
        <v/>
      </c>
      <c r="L745" s="35"/>
      <c r="M745" s="35"/>
      <c r="N745" s="42"/>
      <c r="O745" s="42"/>
      <c r="P745" s="42"/>
      <c r="Q745" s="42"/>
      <c r="R745" s="42"/>
      <c r="S745" s="42"/>
      <c r="T745" s="42"/>
      <c r="U745" s="37" t="str">
        <f>IF(N745="","",(N745*5+O745*4+P745*2.5+Q745*1.5+R745*0.75+S745*0.325+T745*0.25)/100)</f>
        <v/>
      </c>
      <c r="V745" s="36"/>
      <c r="W745" s="38"/>
    </row>
    <row r="746">
      <c r="A746" s="29">
        <v>743</v>
      </c>
      <c r="B746" s="39">
        <f>IF(D746=D745,B745,IF(D746="夜班",B745+1,B745))</f>
        <v>43374</v>
      </c>
      <c r="C746" s="40">
        <f>C745</f>
        <v>0.041666666666666699</v>
      </c>
      <c r="D746" s="32" t="str">
        <f>IF(HOUR(G746)&lt;8,"夜班",IF(HOUR(G746)&lt;16,"白班",IF(HOUR(G746)&lt;24,"中班",0)))</f>
        <v>中班</v>
      </c>
      <c r="E746" s="30" t="str">
        <f>IF(F746=1,"甲",IF(F746=2,"乙",IF(F746=3,"丙",IF(F746=4,"丁",""))))</f>
        <v>甲</v>
      </c>
      <c r="F746" s="30">
        <f>SUMPRODUCT((考核汇总!$A$4:$A$1185=质量日常跟踪表!B746)*(考核汇总!$B$4:$B$1185=质量日常跟踪表!D746),考核汇总!$C$4:$C$1185)</f>
        <v>1</v>
      </c>
      <c r="G746" s="33">
        <f>G745+C745</f>
        <v>43374.916666664903</v>
      </c>
      <c r="H746" s="34" t="str">
        <f>IF($M746=H$2,MAX(H$4:H745)+1,"")</f>
        <v/>
      </c>
      <c r="I746" s="34" t="str">
        <f>IF($M746=I$2,MAX(I$4:I745)+1,"")</f>
        <v/>
      </c>
      <c r="J746" s="34" t="str">
        <f>IF($M746=J$2,MAX(J$4:J745)+1,"")</f>
        <v/>
      </c>
      <c r="K746" s="34" t="str">
        <f>IF($M746=K$2,MAX(K$4:K745)+1,"")</f>
        <v/>
      </c>
      <c r="L746" s="35"/>
      <c r="M746" s="35"/>
      <c r="N746" s="42"/>
      <c r="O746" s="42"/>
      <c r="P746" s="42"/>
      <c r="Q746" s="42"/>
      <c r="R746" s="42"/>
      <c r="S746" s="42"/>
      <c r="T746" s="42"/>
      <c r="U746" s="37" t="str">
        <f>IF(N746="","",(N746*5+O746*4+P746*2.5+Q746*1.5+R746*0.75+S746*0.325+T746*0.25)/100)</f>
        <v/>
      </c>
      <c r="V746" s="36"/>
      <c r="W746" s="38"/>
    </row>
    <row r="747">
      <c r="A747" s="55">
        <v>744</v>
      </c>
      <c r="B747" s="39">
        <f>IF(D747=D746,B746,IF(D747="夜班",B746+1,B746))</f>
        <v>43374</v>
      </c>
      <c r="C747" s="40">
        <f>C746</f>
        <v>0.041666666666666699</v>
      </c>
      <c r="D747" s="32" t="str">
        <f>IF(HOUR(G747)&lt;8,"夜班",IF(HOUR(G747)&lt;16,"白班",IF(HOUR(G747)&lt;24,"中班",0)))</f>
        <v>中班</v>
      </c>
      <c r="E747" s="30" t="str">
        <f>IF(F747=1,"甲",IF(F747=2,"乙",IF(F747=3,"丙",IF(F747=4,"丁",""))))</f>
        <v>甲</v>
      </c>
      <c r="F747" s="30">
        <f>SUMPRODUCT((考核汇总!$A$4:$A$1185=质量日常跟踪表!B747)*(考核汇总!$B$4:$B$1185=质量日常跟踪表!D747),考核汇总!$C$4:$C$1185)</f>
        <v>1</v>
      </c>
      <c r="G747" s="33">
        <f>G746+C746</f>
        <v>43374.958333331502</v>
      </c>
      <c r="H747" s="34" t="str">
        <f>IF($M747=H$2,MAX(H$4:H746)+1,"")</f>
        <v/>
      </c>
      <c r="I747" s="34" t="str">
        <f>IF($M747=I$2,MAX(I$4:I746)+1,"")</f>
        <v/>
      </c>
      <c r="J747" s="34" t="str">
        <f>IF($M747=J$2,MAX(J$4:J746)+1,"")</f>
        <v/>
      </c>
      <c r="K747" s="34" t="str">
        <f>IF($M747=K$2,MAX(K$4:K746)+1,"")</f>
        <v/>
      </c>
      <c r="L747" s="35"/>
      <c r="M747" s="35"/>
      <c r="N747" s="42"/>
      <c r="O747" s="42"/>
      <c r="P747" s="42"/>
      <c r="Q747" s="42"/>
      <c r="R747" s="42"/>
      <c r="S747" s="42"/>
      <c r="T747" s="42"/>
      <c r="U747" s="37" t="str">
        <f>IF(N747="","",(N747*5+O747*4+P747*2.5+Q747*1.5+R747*0.75+S747*0.325+T747*0.25)/100)</f>
        <v/>
      </c>
      <c r="V747" s="36"/>
      <c r="W747" s="38"/>
    </row>
  </sheetData>
  <mergeCells count="2">
    <mergeCell ref="A1:M1"/>
    <mergeCell ref="N1:T1"/>
  </mergeCells>
  <printOptions headings="0" gridLines="0" gridLinesSet="0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5" activeCellId="0" sqref="H15"/>
    </sheetView>
  </sheetViews>
  <sheetFormatPr defaultColWidth="9" defaultRowHeight="14.25"/>
  <sheetData>
    <row r="1"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32" activeCellId="0" sqref="J32"/>
    </sheetView>
  </sheetViews>
  <sheetFormatPr defaultColWidth="9" defaultRowHeight="14.25"/>
  <sheetData>
    <row r="1"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28" activeCellId="0" sqref="L28"/>
    </sheetView>
  </sheetViews>
  <sheetFormatPr defaultColWidth="9" defaultRowHeight="14.25"/>
  <sheetData>
    <row r="1"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23" activeCellId="0" sqref="L23"/>
    </sheetView>
  </sheetViews>
  <sheetFormatPr defaultColWidth="9" defaultRowHeight="14.25"/>
  <sheetData>
    <row r="1">
      <c r="A1" s="0" t="s">
        <v>111</v>
      </c>
      <c r="B1" s="0">
        <v>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26" activeCellId="0" sqref="N26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B5" xSplit="1" ySplit="4"/>
      <selection activeCell="R6" activeCellId="0" sqref="R6"/>
    </sheetView>
  </sheetViews>
  <sheetFormatPr defaultColWidth="9" defaultRowHeight="14.25"/>
  <cols>
    <col min="1" max="1" style="0" width="11.625"/>
    <col min="2" max="2" style="0" width="13"/>
    <col min="3" max="3" style="0" width="11"/>
    <col min="4" max="4" style="0" width="9.5"/>
    <col min="5" max="5" style="0" width="13"/>
    <col min="6" max="6" style="0" width="11"/>
    <col min="7" max="8" style="0" width="15.125"/>
    <col min="9" max="9" style="0" width="7.125"/>
    <col customWidth="1" min="10" max="10" style="0" width="18.125"/>
    <col min="11" max="11" style="0" width="9"/>
    <col min="12" max="12" style="0" width="13"/>
    <col min="13" max="13" style="0" width="11"/>
    <col min="14" max="14" style="0" width="9"/>
    <col min="15" max="15" style="0" width="13"/>
    <col min="16" max="16" style="0" width="11"/>
    <col min="17" max="18" style="0" width="15.125"/>
    <col min="19" max="19" style="0" width="7.125"/>
    <col min="20" max="27" style="56" width="9"/>
    <col min="28" max="16384" style="0" width="9"/>
  </cols>
  <sheetData>
    <row customFormat="1" r="1" s="44">
      <c r="A1" s="44" t="s">
        <v>49</v>
      </c>
    </row>
    <row ht="27.75" customHeight="1" r="2">
      <c r="A2" s="57" t="s">
        <v>50</v>
      </c>
      <c r="B2" s="58"/>
      <c r="C2" s="58"/>
      <c r="D2" s="58"/>
      <c r="E2" s="58"/>
      <c r="F2" s="58"/>
      <c r="G2" s="58"/>
      <c r="H2" s="58"/>
      <c r="I2" s="59"/>
      <c r="J2" s="60"/>
      <c r="L2" s="61" t="s">
        <v>51</v>
      </c>
      <c r="M2" s="61"/>
      <c r="N2" s="61"/>
      <c r="O2" s="61"/>
      <c r="P2" s="61"/>
      <c r="Q2" s="61"/>
      <c r="R2" s="61"/>
      <c r="S2" s="61"/>
    </row>
    <row ht="37.5" customHeight="1" r="3">
      <c r="A3" s="62"/>
      <c r="B3" s="63" t="s">
        <v>52</v>
      </c>
      <c r="C3" s="64"/>
      <c r="D3" s="64"/>
      <c r="E3" s="64"/>
      <c r="F3" s="64"/>
      <c r="G3" s="64"/>
      <c r="H3" s="64"/>
      <c r="I3" s="65"/>
      <c r="J3" s="66"/>
      <c r="L3" s="67" t="s">
        <v>53</v>
      </c>
      <c r="M3" s="68"/>
      <c r="N3" s="68"/>
      <c r="O3" s="68"/>
      <c r="P3" s="68"/>
      <c r="Q3" s="68"/>
      <c r="R3" s="68"/>
      <c r="S3" s="69"/>
    </row>
    <row ht="57" customHeight="1" r="4">
      <c r="A4" s="70" t="s">
        <v>3</v>
      </c>
      <c r="B4" s="70" t="s">
        <v>54</v>
      </c>
      <c r="C4" s="70" t="s">
        <v>55</v>
      </c>
      <c r="D4" s="70" t="s">
        <v>56</v>
      </c>
      <c r="E4" s="70" t="s">
        <v>57</v>
      </c>
      <c r="F4" s="71" t="s">
        <v>58</v>
      </c>
      <c r="G4" s="70" t="s">
        <v>59</v>
      </c>
      <c r="H4" s="72" t="s">
        <v>60</v>
      </c>
      <c r="I4" s="73" t="s">
        <v>61</v>
      </c>
      <c r="J4" s="73" t="s">
        <v>13</v>
      </c>
      <c r="L4" s="70" t="s">
        <v>54</v>
      </c>
      <c r="M4" s="70" t="s">
        <v>55</v>
      </c>
      <c r="N4" s="70" t="s">
        <v>56</v>
      </c>
      <c r="O4" s="70" t="s">
        <v>57</v>
      </c>
      <c r="P4" s="71" t="s">
        <v>58</v>
      </c>
      <c r="Q4" s="70" t="s">
        <v>59</v>
      </c>
      <c r="R4" s="72" t="s">
        <v>60</v>
      </c>
      <c r="S4" s="73" t="s">
        <v>61</v>
      </c>
    </row>
    <row customFormat="1" ht="57" customHeight="1" r="5" s="20">
      <c r="A5" s="74"/>
      <c r="B5" s="74" t="s">
        <v>27</v>
      </c>
      <c r="C5" s="74" t="s">
        <v>27</v>
      </c>
      <c r="D5" s="74" t="s">
        <v>27</v>
      </c>
      <c r="E5" s="74" t="s">
        <v>27</v>
      </c>
      <c r="F5" s="74" t="s">
        <v>27</v>
      </c>
      <c r="G5" s="74" t="s">
        <v>27</v>
      </c>
      <c r="H5" s="74" t="s">
        <v>26</v>
      </c>
      <c r="I5" s="74" t="s">
        <v>26</v>
      </c>
      <c r="J5" s="74" t="s">
        <v>27</v>
      </c>
      <c r="L5" s="74" t="s">
        <v>27</v>
      </c>
      <c r="M5" s="74" t="s">
        <v>27</v>
      </c>
      <c r="N5" s="74" t="s">
        <v>27</v>
      </c>
      <c r="O5" s="74" t="s">
        <v>27</v>
      </c>
      <c r="P5" s="74" t="s">
        <v>27</v>
      </c>
      <c r="Q5" s="74" t="s">
        <v>27</v>
      </c>
      <c r="R5" s="74" t="s">
        <v>26</v>
      </c>
      <c r="S5" s="74" t="s">
        <v>26</v>
      </c>
    </row>
    <row r="6">
      <c r="A6" s="75">
        <f>质量日常跟踪表!B4</f>
        <v>43344</v>
      </c>
      <c r="B6" s="75" t="s">
        <v>62</v>
      </c>
      <c r="C6" s="76">
        <v>1117</v>
      </c>
      <c r="D6" s="76">
        <v>3750</v>
      </c>
      <c r="E6" s="77" t="s">
        <v>63</v>
      </c>
      <c r="F6" s="78">
        <v>1081</v>
      </c>
      <c r="G6" s="79">
        <v>703</v>
      </c>
      <c r="H6" s="80" t="s">
        <v>63</v>
      </c>
      <c r="I6" s="81" t="s">
        <v>63</v>
      </c>
      <c r="J6" s="82" t="s">
        <v>64</v>
      </c>
      <c r="L6" s="75" t="s">
        <v>65</v>
      </c>
      <c r="M6" s="76">
        <v>597</v>
      </c>
      <c r="N6" s="76">
        <v>4000</v>
      </c>
      <c r="O6" s="77" t="s">
        <v>63</v>
      </c>
      <c r="P6" s="78">
        <v>644</v>
      </c>
      <c r="Q6" s="79">
        <v>737</v>
      </c>
      <c r="R6" s="80" t="s">
        <v>63</v>
      </c>
      <c r="S6" s="83" t="s">
        <v>63</v>
      </c>
    </row>
    <row r="7">
      <c r="A7" s="75">
        <f>A6+1</f>
        <v>43345</v>
      </c>
      <c r="B7" s="75" t="s">
        <v>66</v>
      </c>
      <c r="C7" s="76">
        <v>1197</v>
      </c>
      <c r="D7" s="76">
        <v>3750</v>
      </c>
      <c r="E7" s="77"/>
      <c r="F7" s="78">
        <v>768</v>
      </c>
      <c r="G7" s="84">
        <v>737</v>
      </c>
      <c r="H7" s="80">
        <f>G7-G6</f>
        <v>34</v>
      </c>
      <c r="I7" s="83">
        <f>C7-E7-F7-H7</f>
        <v>395</v>
      </c>
      <c r="J7" s="82" t="s">
        <v>64</v>
      </c>
      <c r="L7" s="75" t="s">
        <v>65</v>
      </c>
      <c r="M7" s="76">
        <v>561</v>
      </c>
      <c r="N7" s="76">
        <v>4100</v>
      </c>
      <c r="O7" s="77"/>
      <c r="P7" s="78">
        <v>432</v>
      </c>
      <c r="Q7" s="84">
        <v>718</v>
      </c>
      <c r="R7" s="80">
        <f>Q7-Q6</f>
        <v>-19</v>
      </c>
      <c r="S7" s="83">
        <f>M7-O7-P7-R7</f>
        <v>148</v>
      </c>
    </row>
    <row r="8">
      <c r="A8" s="75">
        <f>A7+1</f>
        <v>43346</v>
      </c>
      <c r="B8" s="75" t="s">
        <v>66</v>
      </c>
      <c r="C8" s="76">
        <v>1193</v>
      </c>
      <c r="D8" s="76">
        <v>3800</v>
      </c>
      <c r="E8" s="77"/>
      <c r="F8" s="78">
        <v>1404</v>
      </c>
      <c r="G8" s="84">
        <v>686</v>
      </c>
      <c r="H8" s="80">
        <f>G8-G7</f>
        <v>-51</v>
      </c>
      <c r="I8" s="83">
        <f>C8-E8-F8-H8</f>
        <v>-160</v>
      </c>
      <c r="J8" s="82" t="s">
        <v>64</v>
      </c>
      <c r="L8" s="75" t="s">
        <v>65</v>
      </c>
      <c r="M8" s="76">
        <v>532</v>
      </c>
      <c r="N8" s="76">
        <v>4000</v>
      </c>
      <c r="O8" s="77"/>
      <c r="P8" s="78">
        <v>856</v>
      </c>
      <c r="Q8" s="84">
        <v>768</v>
      </c>
      <c r="R8" s="80">
        <f>Q8-Q7</f>
        <v>50</v>
      </c>
      <c r="S8" s="83">
        <f>M8-O8-P8-R8</f>
        <v>-374</v>
      </c>
    </row>
    <row r="9">
      <c r="A9" s="75">
        <f>A8+1</f>
        <v>43347</v>
      </c>
      <c r="B9" s="75" t="s">
        <v>66</v>
      </c>
      <c r="C9" s="76">
        <v>1161</v>
      </c>
      <c r="D9" s="76">
        <v>3700</v>
      </c>
      <c r="E9" s="77"/>
      <c r="F9" s="78">
        <v>1147</v>
      </c>
      <c r="G9" s="84">
        <v>762</v>
      </c>
      <c r="H9" s="80">
        <f>G9-G8</f>
        <v>76</v>
      </c>
      <c r="I9" s="83">
        <f>C9-E9-F9-H9</f>
        <v>-62</v>
      </c>
      <c r="J9" s="82" t="s">
        <v>64</v>
      </c>
      <c r="L9" s="75" t="s">
        <v>65</v>
      </c>
      <c r="M9" s="76">
        <v>628</v>
      </c>
      <c r="N9" s="76">
        <v>4000</v>
      </c>
      <c r="O9" s="77"/>
      <c r="P9" s="78">
        <v>670</v>
      </c>
      <c r="Q9" s="84">
        <v>757</v>
      </c>
      <c r="R9" s="80">
        <f>Q9-Q8</f>
        <v>-11</v>
      </c>
      <c r="S9" s="83">
        <f>M9-O9-P9-R9</f>
        <v>-31</v>
      </c>
    </row>
    <row r="10">
      <c r="A10" s="75">
        <f>A9+1</f>
        <v>43348</v>
      </c>
      <c r="B10" s="75" t="s">
        <v>66</v>
      </c>
      <c r="C10" s="76">
        <v>1163</v>
      </c>
      <c r="D10" s="76">
        <v>4000</v>
      </c>
      <c r="E10" s="77"/>
      <c r="F10" s="78">
        <v>798</v>
      </c>
      <c r="G10" s="84">
        <v>774</v>
      </c>
      <c r="H10" s="80">
        <f>G10-G9</f>
        <v>12</v>
      </c>
      <c r="I10" s="83">
        <f>C10-E10-F10-H10</f>
        <v>353</v>
      </c>
      <c r="J10" s="82" t="s">
        <v>64</v>
      </c>
      <c r="L10" s="75" t="s">
        <v>65</v>
      </c>
      <c r="M10" s="76">
        <v>582</v>
      </c>
      <c r="N10" s="76">
        <v>4100</v>
      </c>
      <c r="O10" s="77"/>
      <c r="P10" s="78">
        <v>416</v>
      </c>
      <c r="Q10" s="84">
        <v>743</v>
      </c>
      <c r="R10" s="80">
        <f>Q10-Q9</f>
        <v>-14</v>
      </c>
      <c r="S10" s="83">
        <f>M10-O10-P10-R10</f>
        <v>180</v>
      </c>
    </row>
    <row r="11">
      <c r="A11" s="75">
        <f>A10+1</f>
        <v>43349</v>
      </c>
      <c r="B11" s="75" t="s">
        <v>66</v>
      </c>
      <c r="C11" s="76">
        <v>1109</v>
      </c>
      <c r="D11" s="76">
        <v>3100</v>
      </c>
      <c r="E11" s="77"/>
      <c r="F11" s="85">
        <v>1244</v>
      </c>
      <c r="G11" s="84">
        <v>778</v>
      </c>
      <c r="H11" s="80">
        <f>G11-G10</f>
        <v>4</v>
      </c>
      <c r="I11" s="83">
        <f>C11-E11-F11-H11</f>
        <v>-139</v>
      </c>
      <c r="J11" s="82" t="s">
        <v>64</v>
      </c>
      <c r="L11" s="75" t="s">
        <v>67</v>
      </c>
      <c r="M11" s="76">
        <v>286</v>
      </c>
      <c r="N11" s="76">
        <v>4000</v>
      </c>
      <c r="O11" s="77"/>
      <c r="P11" s="85">
        <v>715</v>
      </c>
      <c r="Q11" s="84">
        <v>659</v>
      </c>
      <c r="R11" s="80">
        <f>Q11-Q10</f>
        <v>-84</v>
      </c>
      <c r="S11" s="83">
        <f>M11-O11-R14-R11</f>
        <v>419</v>
      </c>
    </row>
    <row r="12">
      <c r="A12" s="75">
        <f>A11+1</f>
        <v>43350</v>
      </c>
      <c r="B12" s="75" t="s">
        <v>67</v>
      </c>
      <c r="C12" s="76">
        <v>1399</v>
      </c>
      <c r="D12" s="76">
        <v>3200</v>
      </c>
      <c r="E12" s="77"/>
      <c r="F12" s="78">
        <v>1434</v>
      </c>
      <c r="G12" s="84">
        <v>702</v>
      </c>
      <c r="H12" s="80">
        <f>G12-G11</f>
        <v>-76</v>
      </c>
      <c r="I12" s="83">
        <f>C12-E12-F12-H12</f>
        <v>41</v>
      </c>
      <c r="J12" s="82" t="s">
        <v>64</v>
      </c>
      <c r="L12" s="75" t="s">
        <v>67</v>
      </c>
      <c r="M12" s="76">
        <v>852</v>
      </c>
      <c r="N12" s="76">
        <v>3700</v>
      </c>
      <c r="O12" s="77"/>
      <c r="P12" s="78">
        <v>865</v>
      </c>
      <c r="Q12" s="84">
        <v>739</v>
      </c>
      <c r="R12" s="80">
        <f>Q12-Q11</f>
        <v>80</v>
      </c>
      <c r="S12" s="83">
        <f>M12-O12-P12-R12</f>
        <v>-93</v>
      </c>
    </row>
    <row r="13">
      <c r="A13" s="75">
        <f>A12+1</f>
        <v>43351</v>
      </c>
      <c r="B13" s="75" t="s">
        <v>67</v>
      </c>
      <c r="C13" s="76">
        <v>1329</v>
      </c>
      <c r="D13" s="76">
        <v>3300</v>
      </c>
      <c r="E13" s="77"/>
      <c r="F13" s="78">
        <v>1031</v>
      </c>
      <c r="G13" s="84">
        <v>679</v>
      </c>
      <c r="H13" s="80">
        <f>G13-G12</f>
        <v>-23</v>
      </c>
      <c r="I13" s="83">
        <f>C13-E13-F13-H13</f>
        <v>321</v>
      </c>
      <c r="J13" s="82" t="s">
        <v>64</v>
      </c>
      <c r="L13" s="75" t="s">
        <v>67</v>
      </c>
      <c r="M13" s="76">
        <v>588</v>
      </c>
      <c r="N13" s="76">
        <v>4000</v>
      </c>
      <c r="O13" s="77"/>
      <c r="P13" s="78">
        <v>623</v>
      </c>
      <c r="Q13" s="84">
        <v>759</v>
      </c>
      <c r="R13" s="80">
        <f>Q13-Q12</f>
        <v>20</v>
      </c>
      <c r="S13" s="83">
        <f>M13-O13-P13-R13</f>
        <v>-55</v>
      </c>
    </row>
    <row r="14">
      <c r="A14" s="75">
        <f>A13+1</f>
        <v>43352</v>
      </c>
      <c r="B14" s="75" t="s">
        <v>67</v>
      </c>
      <c r="C14" s="76">
        <v>907</v>
      </c>
      <c r="D14" s="76">
        <v>3100</v>
      </c>
      <c r="E14" s="77"/>
      <c r="F14" s="78">
        <v>871</v>
      </c>
      <c r="G14" s="84">
        <v>723</v>
      </c>
      <c r="H14" s="80">
        <f>G14-G13</f>
        <v>44</v>
      </c>
      <c r="I14" s="83">
        <f>C14-E14-F14-H14</f>
        <v>-8</v>
      </c>
      <c r="J14" s="82" t="s">
        <v>64</v>
      </c>
      <c r="L14" s="75" t="s">
        <v>67</v>
      </c>
      <c r="M14" s="76">
        <v>591</v>
      </c>
      <c r="N14" s="76">
        <v>4100</v>
      </c>
      <c r="O14" s="77"/>
      <c r="P14" s="78">
        <v>701</v>
      </c>
      <c r="Q14" s="84">
        <v>710</v>
      </c>
      <c r="R14" s="80">
        <f>Q14-Q13</f>
        <v>-49</v>
      </c>
      <c r="S14" s="83">
        <f>M14-O14-P14-R14</f>
        <v>-61</v>
      </c>
    </row>
    <row r="15">
      <c r="A15" s="75">
        <f>A14+1</f>
        <v>43353</v>
      </c>
      <c r="B15" s="75" t="s">
        <v>67</v>
      </c>
      <c r="C15" s="76">
        <v>1517</v>
      </c>
      <c r="D15" s="76">
        <v>2900</v>
      </c>
      <c r="E15" s="77"/>
      <c r="F15" s="78">
        <v>1370</v>
      </c>
      <c r="G15" s="84">
        <v>721</v>
      </c>
      <c r="H15" s="80">
        <f>G15-G14</f>
        <v>-2</v>
      </c>
      <c r="I15" s="83">
        <f>C15-E15-F15-H15</f>
        <v>149</v>
      </c>
      <c r="J15" s="82" t="s">
        <v>64</v>
      </c>
      <c r="L15" s="75" t="s">
        <v>67</v>
      </c>
      <c r="M15" s="76">
        <v>593</v>
      </c>
      <c r="N15" s="76">
        <v>3950</v>
      </c>
      <c r="O15" s="77"/>
      <c r="P15" s="78">
        <v>902</v>
      </c>
      <c r="Q15" s="84">
        <v>692</v>
      </c>
      <c r="R15" s="80">
        <f>Q15-Q14</f>
        <v>-18</v>
      </c>
      <c r="S15" s="83">
        <f>M15-O15-P15-R15</f>
        <v>-291</v>
      </c>
    </row>
    <row r="16">
      <c r="A16" s="75">
        <f>A15+1</f>
        <v>43354</v>
      </c>
      <c r="B16" s="75" t="s">
        <v>67</v>
      </c>
      <c r="C16" s="76">
        <v>1531</v>
      </c>
      <c r="D16" s="76">
        <v>3000</v>
      </c>
      <c r="E16" s="77"/>
      <c r="F16" s="78">
        <v>1360</v>
      </c>
      <c r="G16" s="84">
        <v>729</v>
      </c>
      <c r="H16" s="80">
        <f>G16-G15</f>
        <v>8</v>
      </c>
      <c r="I16" s="83">
        <f>C16-E16-F16-H16</f>
        <v>163</v>
      </c>
      <c r="J16" s="82" t="s">
        <v>64</v>
      </c>
      <c r="L16" s="75" t="s">
        <v>67</v>
      </c>
      <c r="M16" s="76">
        <v>592</v>
      </c>
      <c r="N16" s="76">
        <v>3400</v>
      </c>
      <c r="O16" s="77"/>
      <c r="P16" s="78">
        <v>916</v>
      </c>
      <c r="Q16" s="84">
        <v>740</v>
      </c>
      <c r="R16" s="80">
        <f>Q16-Q15</f>
        <v>48</v>
      </c>
      <c r="S16" s="83">
        <f>M16-O16-P16-R16</f>
        <v>-372</v>
      </c>
    </row>
    <row r="17">
      <c r="A17" s="75">
        <f>A16+1</f>
        <v>43355</v>
      </c>
      <c r="B17" s="75" t="s">
        <v>67</v>
      </c>
      <c r="C17" s="76">
        <v>1515</v>
      </c>
      <c r="D17" s="76">
        <v>3000</v>
      </c>
      <c r="E17" s="77"/>
      <c r="F17" s="78">
        <v>1124</v>
      </c>
      <c r="G17" s="84">
        <v>760</v>
      </c>
      <c r="H17" s="80">
        <f>G17-G16</f>
        <v>31</v>
      </c>
      <c r="I17" s="83">
        <f>C17-E17-F17-H17</f>
        <v>360</v>
      </c>
      <c r="J17" s="82" t="s">
        <v>64</v>
      </c>
      <c r="L17" s="75" t="s">
        <v>67</v>
      </c>
      <c r="M17" s="76">
        <v>581</v>
      </c>
      <c r="N17" s="76">
        <v>3600</v>
      </c>
      <c r="O17" s="77"/>
      <c r="P17" s="78">
        <v>467</v>
      </c>
      <c r="Q17" s="84">
        <v>751</v>
      </c>
      <c r="R17" s="80">
        <f>Q17-Q16</f>
        <v>11</v>
      </c>
      <c r="S17" s="83">
        <f>M17-O17-P17-R17</f>
        <v>103</v>
      </c>
    </row>
    <row r="18">
      <c r="A18" s="75">
        <f>A17+1</f>
        <v>43356</v>
      </c>
      <c r="B18" s="75" t="s">
        <v>67</v>
      </c>
      <c r="C18" s="76">
        <v>1288</v>
      </c>
      <c r="D18" s="76">
        <v>3600</v>
      </c>
      <c r="E18" s="77"/>
      <c r="F18" s="78">
        <v>1151</v>
      </c>
      <c r="G18" s="84">
        <v>653</v>
      </c>
      <c r="H18" s="80">
        <f>G18-G17</f>
        <v>-107</v>
      </c>
      <c r="I18" s="83">
        <f>C18-E18-F18-H18</f>
        <v>244</v>
      </c>
      <c r="J18" s="82" t="s">
        <v>64</v>
      </c>
      <c r="L18" s="75" t="s">
        <v>67</v>
      </c>
      <c r="M18" s="76">
        <v>580</v>
      </c>
      <c r="N18" s="76">
        <v>3800</v>
      </c>
      <c r="O18" s="77"/>
      <c r="P18" s="78">
        <v>467</v>
      </c>
      <c r="Q18" s="84">
        <v>769</v>
      </c>
      <c r="R18" s="80">
        <f>Q18-Q17</f>
        <v>18</v>
      </c>
      <c r="S18" s="83">
        <f>M18-O18-P18-R18</f>
        <v>95</v>
      </c>
    </row>
    <row r="19">
      <c r="A19" s="75">
        <f>A18+1</f>
        <v>43357</v>
      </c>
      <c r="B19" s="75" t="s">
        <v>66</v>
      </c>
      <c r="C19" s="76">
        <v>1349</v>
      </c>
      <c r="D19" s="76">
        <v>3500</v>
      </c>
      <c r="E19" s="77"/>
      <c r="F19" s="78">
        <v>1255</v>
      </c>
      <c r="G19" s="84">
        <v>764</v>
      </c>
      <c r="H19" s="80">
        <f>G19-G18</f>
        <v>111</v>
      </c>
      <c r="I19" s="83">
        <f>C19-E19-F19-H19</f>
        <v>-17</v>
      </c>
      <c r="J19" s="82" t="s">
        <v>64</v>
      </c>
      <c r="L19" s="75" t="s">
        <v>65</v>
      </c>
      <c r="M19" s="76">
        <v>297</v>
      </c>
      <c r="N19" s="76">
        <v>3400</v>
      </c>
      <c r="O19" s="77"/>
      <c r="P19" s="78">
        <v>736</v>
      </c>
      <c r="Q19" s="84">
        <v>651</v>
      </c>
      <c r="R19" s="80">
        <f>Q19-Q18</f>
        <v>-118</v>
      </c>
      <c r="S19" s="83">
        <f>M19-O19-P19-R19</f>
        <v>-321</v>
      </c>
    </row>
    <row r="20">
      <c r="A20" s="75">
        <f>A19+1</f>
        <v>43358</v>
      </c>
      <c r="B20" s="75" t="s">
        <v>66</v>
      </c>
      <c r="C20" s="76">
        <v>1507</v>
      </c>
      <c r="D20" s="76">
        <v>3600</v>
      </c>
      <c r="E20" s="77"/>
      <c r="F20" s="78">
        <v>1220</v>
      </c>
      <c r="G20" s="84">
        <v>786</v>
      </c>
      <c r="H20" s="80">
        <f>G20-G19</f>
        <v>22</v>
      </c>
      <c r="I20" s="83">
        <f>C20-E20-F20-H20</f>
        <v>265</v>
      </c>
      <c r="J20" s="82" t="s">
        <v>64</v>
      </c>
      <c r="L20" s="75" t="s">
        <v>65</v>
      </c>
      <c r="M20" s="76">
        <v>608</v>
      </c>
      <c r="N20" s="76">
        <v>3600</v>
      </c>
      <c r="O20" s="77"/>
      <c r="P20" s="78">
        <v>619</v>
      </c>
      <c r="Q20" s="84">
        <v>773</v>
      </c>
      <c r="R20" s="80">
        <f>Q20-Q19</f>
        <v>122</v>
      </c>
      <c r="S20" s="83">
        <f>M20-O20-P20-R20</f>
        <v>-133</v>
      </c>
    </row>
    <row r="21">
      <c r="A21" s="75">
        <f>A20+1</f>
        <v>43359</v>
      </c>
      <c r="B21" s="75" t="s">
        <v>66</v>
      </c>
      <c r="C21" s="76">
        <v>1288</v>
      </c>
      <c r="D21" s="76">
        <v>3900</v>
      </c>
      <c r="E21" s="77"/>
      <c r="F21" s="78">
        <v>932</v>
      </c>
      <c r="G21" s="84">
        <v>726</v>
      </c>
      <c r="H21" s="80">
        <f>G21-G20</f>
        <v>-60</v>
      </c>
      <c r="I21" s="83">
        <f>C21-E21-F21-H21</f>
        <v>416</v>
      </c>
      <c r="J21" s="82" t="s">
        <v>64</v>
      </c>
      <c r="L21" s="75" t="s">
        <v>65</v>
      </c>
      <c r="M21" s="76">
        <v>435</v>
      </c>
      <c r="N21" s="76">
        <v>3400</v>
      </c>
      <c r="O21" s="77"/>
      <c r="P21" s="78">
        <v>520</v>
      </c>
      <c r="Q21" s="84">
        <v>729</v>
      </c>
      <c r="R21" s="80">
        <f>Q21-Q20</f>
        <v>-44</v>
      </c>
      <c r="S21" s="83">
        <f>M21-O21-P21-R21</f>
        <v>-41</v>
      </c>
    </row>
    <row r="22">
      <c r="A22" s="75">
        <f>A21+1</f>
        <v>43360</v>
      </c>
      <c r="B22" s="75" t="s">
        <v>66</v>
      </c>
      <c r="C22" s="76">
        <v>1358</v>
      </c>
      <c r="D22" s="76">
        <v>3400</v>
      </c>
      <c r="E22" s="77"/>
      <c r="F22" s="78">
        <v>1533</v>
      </c>
      <c r="G22" s="84">
        <v>718</v>
      </c>
      <c r="H22" s="80">
        <f>G22-G21</f>
        <v>-8</v>
      </c>
      <c r="I22" s="83">
        <f>C22-E22-F22-H22</f>
        <v>-167</v>
      </c>
      <c r="J22" s="82" t="s">
        <v>64</v>
      </c>
      <c r="L22" s="75" t="s">
        <v>65</v>
      </c>
      <c r="M22" s="76">
        <v>501</v>
      </c>
      <c r="N22" s="76">
        <v>3350</v>
      </c>
      <c r="O22" s="77"/>
      <c r="P22" s="78">
        <v>714</v>
      </c>
      <c r="Q22" s="84">
        <v>749</v>
      </c>
      <c r="R22" s="80">
        <f>Q22-Q21</f>
        <v>20</v>
      </c>
      <c r="S22" s="83">
        <f>M22-O22-P22-R22</f>
        <v>-233</v>
      </c>
    </row>
    <row r="23">
      <c r="A23" s="75">
        <f>A22+1</f>
        <v>43361</v>
      </c>
      <c r="B23" s="75" t="s">
        <v>62</v>
      </c>
      <c r="C23" s="76">
        <v>1238</v>
      </c>
      <c r="D23" s="76">
        <v>3450</v>
      </c>
      <c r="E23" s="77"/>
      <c r="F23" s="78">
        <v>1238</v>
      </c>
      <c r="G23" s="84">
        <v>742</v>
      </c>
      <c r="H23" s="80">
        <f>G23-G22</f>
        <v>24</v>
      </c>
      <c r="I23" s="83">
        <f>C23-E23-F23-H23</f>
        <v>-24</v>
      </c>
      <c r="J23" s="82" t="s">
        <v>64</v>
      </c>
      <c r="L23" s="75" t="s">
        <v>67</v>
      </c>
      <c r="M23" s="76">
        <v>509</v>
      </c>
      <c r="N23" s="76">
        <v>3650</v>
      </c>
      <c r="O23" s="77"/>
      <c r="P23" s="78">
        <v>249</v>
      </c>
      <c r="Q23" s="84">
        <v>714</v>
      </c>
      <c r="R23" s="80">
        <f>Q23-Q22</f>
        <v>-35</v>
      </c>
      <c r="S23" s="83">
        <f>M23-O23-P23-R23</f>
        <v>295</v>
      </c>
    </row>
    <row r="24">
      <c r="A24" s="75">
        <f>A23+1</f>
        <v>43362</v>
      </c>
      <c r="B24" s="75" t="s">
        <v>66</v>
      </c>
      <c r="C24" s="76">
        <v>2039</v>
      </c>
      <c r="D24" s="76">
        <v>3900</v>
      </c>
      <c r="E24" s="77"/>
      <c r="F24" s="78">
        <v>1632</v>
      </c>
      <c r="G24" s="84">
        <v>718</v>
      </c>
      <c r="H24" s="80">
        <f>G24-G23</f>
        <v>-24</v>
      </c>
      <c r="I24" s="83">
        <f>C24-E24-F24-H24</f>
        <v>431</v>
      </c>
      <c r="J24" s="82" t="s">
        <v>64</v>
      </c>
      <c r="L24" s="75" t="s">
        <v>67</v>
      </c>
      <c r="M24" s="76">
        <v>502</v>
      </c>
      <c r="N24" s="76">
        <v>3500</v>
      </c>
      <c r="O24" s="77"/>
      <c r="P24" s="78">
        <v>756</v>
      </c>
      <c r="Q24" s="84">
        <v>734</v>
      </c>
      <c r="R24" s="80">
        <f>Q24-Q23</f>
        <v>20</v>
      </c>
      <c r="S24" s="83">
        <f>M24-O24-P24-R24</f>
        <v>-274</v>
      </c>
    </row>
    <row r="25">
      <c r="A25" s="75">
        <f>A24+1</f>
        <v>43363</v>
      </c>
      <c r="B25" s="75" t="s">
        <v>66</v>
      </c>
      <c r="C25" s="76">
        <v>1866</v>
      </c>
      <c r="D25" s="76">
        <v>4200</v>
      </c>
      <c r="E25" s="77"/>
      <c r="F25" s="78">
        <v>1655</v>
      </c>
      <c r="G25" s="84">
        <v>754</v>
      </c>
      <c r="H25" s="80">
        <f>G25-G24</f>
        <v>36</v>
      </c>
      <c r="I25" s="83">
        <f>C25-E25-F25-H25</f>
        <v>175</v>
      </c>
      <c r="J25" s="82" t="s">
        <v>64</v>
      </c>
      <c r="L25" s="75" t="s">
        <v>67</v>
      </c>
      <c r="M25" s="76">
        <v>739</v>
      </c>
      <c r="N25" s="76">
        <v>3500</v>
      </c>
      <c r="O25" s="77"/>
      <c r="P25" s="78">
        <v>755</v>
      </c>
      <c r="Q25" s="84">
        <v>740</v>
      </c>
      <c r="R25" s="80">
        <f>Q25-Q24</f>
        <v>6</v>
      </c>
      <c r="S25" s="83">
        <f>M25-O25-P25-R25</f>
        <v>-22</v>
      </c>
    </row>
    <row r="26">
      <c r="A26" s="75">
        <f>A25+1</f>
        <v>43364</v>
      </c>
      <c r="B26" s="75" t="s">
        <v>66</v>
      </c>
      <c r="C26" s="76">
        <v>845</v>
      </c>
      <c r="D26" s="76">
        <v>3700</v>
      </c>
      <c r="E26" s="77"/>
      <c r="F26" s="78">
        <v>1334</v>
      </c>
      <c r="G26" s="84">
        <v>638</v>
      </c>
      <c r="H26" s="80">
        <f>G26-G25</f>
        <v>-116</v>
      </c>
      <c r="I26" s="83">
        <f>C26-E26-F26-H26</f>
        <v>-373</v>
      </c>
      <c r="J26" s="82" t="s">
        <v>64</v>
      </c>
      <c r="L26" s="75" t="s">
        <v>67</v>
      </c>
      <c r="M26" s="76">
        <v>483</v>
      </c>
      <c r="N26" s="76">
        <v>3400</v>
      </c>
      <c r="O26" s="77"/>
      <c r="P26" s="78">
        <v>619</v>
      </c>
      <c r="Q26" s="84">
        <v>676</v>
      </c>
      <c r="R26" s="80">
        <f>Q26-Q25</f>
        <v>-64</v>
      </c>
      <c r="S26" s="83">
        <f>M26-O26-P26-R26</f>
        <v>-72</v>
      </c>
    </row>
    <row r="27">
      <c r="A27" s="75">
        <f>A26+1</f>
        <v>43365</v>
      </c>
      <c r="B27" s="75" t="s">
        <v>67</v>
      </c>
      <c r="C27" s="76">
        <v>1454</v>
      </c>
      <c r="D27" s="76">
        <v>3600</v>
      </c>
      <c r="E27" s="77"/>
      <c r="F27" s="78">
        <v>1517</v>
      </c>
      <c r="G27" s="84">
        <v>734</v>
      </c>
      <c r="H27" s="80">
        <f>G27-G26</f>
        <v>96</v>
      </c>
      <c r="I27" s="83">
        <f>C27-E27-F27-H27</f>
        <v>-159</v>
      </c>
      <c r="J27" s="82" t="s">
        <v>64</v>
      </c>
      <c r="L27" s="75" t="s">
        <v>67</v>
      </c>
      <c r="M27" s="76">
        <v>725</v>
      </c>
      <c r="N27" s="76">
        <v>3100</v>
      </c>
      <c r="O27" s="77"/>
      <c r="P27" s="78">
        <v>840</v>
      </c>
      <c r="Q27" s="84">
        <v>742</v>
      </c>
      <c r="R27" s="80">
        <f>Q27-Q26</f>
        <v>66</v>
      </c>
      <c r="S27" s="83">
        <f>M27-O27-P27-R27</f>
        <v>-181</v>
      </c>
    </row>
    <row r="28">
      <c r="A28" s="75">
        <f>A27+1</f>
        <v>43366</v>
      </c>
      <c r="B28" s="75" t="s">
        <v>67</v>
      </c>
      <c r="C28" s="76">
        <v>1450</v>
      </c>
      <c r="D28" s="76">
        <v>3900</v>
      </c>
      <c r="E28" s="77"/>
      <c r="F28" s="78">
        <v>1084</v>
      </c>
      <c r="G28" s="84">
        <v>716</v>
      </c>
      <c r="H28" s="80">
        <f>G28-G27</f>
        <v>-18</v>
      </c>
      <c r="I28" s="83">
        <f>C28-E28-F28-H28</f>
        <v>384</v>
      </c>
      <c r="J28" s="82" t="s">
        <v>64</v>
      </c>
      <c r="L28" s="75" t="s">
        <v>67</v>
      </c>
      <c r="M28" s="76">
        <v>735</v>
      </c>
      <c r="N28" s="76">
        <v>3300</v>
      </c>
      <c r="O28" s="77"/>
      <c r="P28" s="78">
        <v>608</v>
      </c>
      <c r="Q28" s="84">
        <v>718</v>
      </c>
      <c r="R28" s="80">
        <f>Q28-Q27</f>
        <v>-24</v>
      </c>
      <c r="S28" s="83">
        <f>M28-O28-P28-R28</f>
        <v>151</v>
      </c>
    </row>
    <row r="29">
      <c r="A29" s="75">
        <f>A28+1</f>
        <v>43367</v>
      </c>
      <c r="B29" s="75" t="s">
        <v>67</v>
      </c>
      <c r="C29" s="76">
        <v>1446</v>
      </c>
      <c r="D29" s="76">
        <v>3650</v>
      </c>
      <c r="E29" s="77"/>
      <c r="F29" s="78">
        <v>1375</v>
      </c>
      <c r="G29" s="84">
        <v>709</v>
      </c>
      <c r="H29" s="80">
        <f>G29-G28</f>
        <v>-7</v>
      </c>
      <c r="I29" s="83">
        <f>C29-E29-F29-H29</f>
        <v>78</v>
      </c>
      <c r="J29" s="82" t="s">
        <v>64</v>
      </c>
      <c r="L29" s="75" t="s">
        <v>67</v>
      </c>
      <c r="M29" s="76">
        <v>730</v>
      </c>
      <c r="N29" s="76">
        <v>3300</v>
      </c>
      <c r="O29" s="77"/>
      <c r="P29" s="78">
        <v>887</v>
      </c>
      <c r="Q29" s="84">
        <v>741</v>
      </c>
      <c r="R29" s="80">
        <f>Q29-Q28</f>
        <v>23</v>
      </c>
      <c r="S29" s="83">
        <f>M29-O29-P29-R29</f>
        <v>-180</v>
      </c>
    </row>
    <row r="30">
      <c r="A30" s="75">
        <f>A29+1</f>
        <v>43368</v>
      </c>
      <c r="B30" s="75" t="s">
        <v>67</v>
      </c>
      <c r="C30" s="76">
        <v>852</v>
      </c>
      <c r="D30" s="76">
        <v>3700</v>
      </c>
      <c r="E30" s="77"/>
      <c r="F30" s="78">
        <v>597</v>
      </c>
      <c r="G30" s="84">
        <v>750</v>
      </c>
      <c r="H30" s="80">
        <f>G30-G29</f>
        <v>41</v>
      </c>
      <c r="I30" s="83">
        <f>C30-E30-F30-H30</f>
        <v>214</v>
      </c>
      <c r="J30" s="82" t="s">
        <v>64</v>
      </c>
      <c r="L30" s="75" t="s">
        <v>67</v>
      </c>
      <c r="M30" s="76">
        <v>732</v>
      </c>
      <c r="N30" s="76">
        <v>3450</v>
      </c>
      <c r="O30" s="77"/>
      <c r="P30" s="78">
        <v>410</v>
      </c>
      <c r="Q30" s="84">
        <v>735</v>
      </c>
      <c r="R30" s="80">
        <f>Q30-Q29</f>
        <v>-6</v>
      </c>
      <c r="S30" s="83">
        <f>M30-O30-P30-R30</f>
        <v>328</v>
      </c>
    </row>
    <row r="31">
      <c r="A31" s="75">
        <f>A30+1</f>
        <v>43369</v>
      </c>
      <c r="B31" s="75" t="s">
        <v>67</v>
      </c>
      <c r="C31" s="76">
        <v>858</v>
      </c>
      <c r="D31" s="76">
        <v>3800</v>
      </c>
      <c r="E31" s="77"/>
      <c r="F31" s="78">
        <v>600</v>
      </c>
      <c r="G31" s="84">
        <v>756</v>
      </c>
      <c r="H31" s="80">
        <f>G31-G30</f>
        <v>6</v>
      </c>
      <c r="I31" s="83">
        <f>C31-E31-F31-H31</f>
        <v>252</v>
      </c>
      <c r="J31" s="82" t="s">
        <v>64</v>
      </c>
      <c r="L31" s="75" t="s">
        <v>67</v>
      </c>
      <c r="M31" s="76">
        <v>727</v>
      </c>
      <c r="N31" s="76">
        <v>3800</v>
      </c>
      <c r="O31" s="77"/>
      <c r="P31" s="78">
        <v>384</v>
      </c>
      <c r="Q31" s="84">
        <v>753</v>
      </c>
      <c r="R31" s="80">
        <f>Q31-Q30</f>
        <v>18</v>
      </c>
      <c r="S31" s="83">
        <f>M31-O31-P31-R31</f>
        <v>325</v>
      </c>
    </row>
    <row r="32">
      <c r="A32" s="75">
        <f>A31+1</f>
        <v>43370</v>
      </c>
      <c r="B32" s="75"/>
      <c r="C32" s="76"/>
      <c r="D32" s="76"/>
      <c r="E32" s="77"/>
      <c r="F32" s="78"/>
      <c r="G32" s="84"/>
      <c r="H32" s="80">
        <f>G32-G31</f>
        <v>-756</v>
      </c>
      <c r="I32" s="83">
        <f>C32-E32-F32-H32</f>
        <v>756</v>
      </c>
      <c r="J32" s="82"/>
      <c r="L32" s="75"/>
      <c r="M32" s="76"/>
      <c r="N32" s="76"/>
      <c r="O32" s="77"/>
      <c r="P32" s="78"/>
      <c r="Q32" s="84"/>
      <c r="R32" s="80">
        <f>Q32-Q31</f>
        <v>-753</v>
      </c>
      <c r="S32" s="83">
        <f>M32-O32-P32-R32</f>
        <v>753</v>
      </c>
    </row>
    <row r="33">
      <c r="A33" s="75">
        <f>A32+1</f>
        <v>43371</v>
      </c>
      <c r="B33" s="75" t="s">
        <v>66</v>
      </c>
      <c r="C33" s="76">
        <v>959</v>
      </c>
      <c r="D33" s="76">
        <v>3500</v>
      </c>
      <c r="E33" s="77"/>
      <c r="F33" s="78">
        <v>1238</v>
      </c>
      <c r="G33" s="84">
        <v>724</v>
      </c>
      <c r="H33" s="80">
        <f>G33-G32</f>
        <v>724</v>
      </c>
      <c r="I33" s="83">
        <f>C33-E33-F33-H33</f>
        <v>-1003</v>
      </c>
      <c r="J33" s="82" t="s">
        <v>64</v>
      </c>
      <c r="L33" s="75" t="s">
        <v>67</v>
      </c>
      <c r="M33" s="76">
        <v>0</v>
      </c>
      <c r="N33" s="76">
        <v>3100</v>
      </c>
      <c r="O33" s="77"/>
      <c r="P33" s="78">
        <v>839</v>
      </c>
      <c r="Q33" s="84">
        <v>726</v>
      </c>
      <c r="R33" s="80">
        <f>Q33-Q32</f>
        <v>726</v>
      </c>
      <c r="S33" s="83">
        <f>M33-O33-P33-R33</f>
        <v>-1565</v>
      </c>
    </row>
    <row r="34">
      <c r="A34" s="75">
        <f>A33+1</f>
        <v>43372</v>
      </c>
      <c r="B34" s="75" t="s">
        <v>66</v>
      </c>
      <c r="C34" s="76">
        <v>1454</v>
      </c>
      <c r="D34" s="76">
        <v>3500</v>
      </c>
      <c r="E34" s="77"/>
      <c r="F34" s="78">
        <v>1451</v>
      </c>
      <c r="G34" s="84">
        <v>732</v>
      </c>
      <c r="H34" s="80">
        <f>G34-G33</f>
        <v>8</v>
      </c>
      <c r="I34" s="83">
        <f>C34-E34-F34-H34</f>
        <v>-5</v>
      </c>
      <c r="J34" s="82" t="s">
        <v>64</v>
      </c>
      <c r="L34" s="75" t="s">
        <v>65</v>
      </c>
      <c r="M34" s="76">
        <v>1133</v>
      </c>
      <c r="N34" s="76">
        <v>3250</v>
      </c>
      <c r="O34" s="77"/>
      <c r="P34" s="78">
        <v>935</v>
      </c>
      <c r="Q34" s="84">
        <v>727</v>
      </c>
      <c r="R34" s="80">
        <f>Q34-Q33</f>
        <v>1</v>
      </c>
      <c r="S34" s="83">
        <f>M34-O34-P34-R34</f>
        <v>197</v>
      </c>
    </row>
    <row r="35">
      <c r="A35" s="75">
        <f>A34+1</f>
        <v>43373</v>
      </c>
      <c r="B35" s="75" t="s">
        <v>66</v>
      </c>
      <c r="C35" s="76">
        <v>1455</v>
      </c>
      <c r="D35" s="76">
        <v>3300</v>
      </c>
      <c r="E35" s="77"/>
      <c r="F35" s="78">
        <v>1573</v>
      </c>
      <c r="G35" s="84">
        <v>706</v>
      </c>
      <c r="H35" s="80">
        <f>G35-G34</f>
        <v>-26</v>
      </c>
      <c r="I35" s="83">
        <f>C35-E35-F35-H35</f>
        <v>-92</v>
      </c>
      <c r="J35" s="82" t="s">
        <v>64</v>
      </c>
      <c r="L35" s="75" t="s">
        <v>65</v>
      </c>
      <c r="M35" s="76">
        <v>776</v>
      </c>
      <c r="N35" s="76">
        <v>3000</v>
      </c>
      <c r="O35" s="77"/>
      <c r="P35" s="78">
        <v>1012</v>
      </c>
      <c r="Q35" s="84">
        <v>739</v>
      </c>
      <c r="R35" s="80">
        <f>Q35-Q34</f>
        <v>12</v>
      </c>
      <c r="S35" s="83">
        <f>M35-O35-P35-R35</f>
        <v>-248</v>
      </c>
    </row>
    <row r="36">
      <c r="A36" s="75">
        <f>A35+1</f>
        <v>43374</v>
      </c>
      <c r="B36" s="75" t="s">
        <v>66</v>
      </c>
      <c r="C36" s="76">
        <v>1437</v>
      </c>
      <c r="D36" s="76">
        <v>3100</v>
      </c>
      <c r="E36" s="77"/>
      <c r="F36" s="78">
        <v>1702</v>
      </c>
      <c r="G36" s="84">
        <v>691</v>
      </c>
      <c r="H36" s="80">
        <f>G36-G35</f>
        <v>-15</v>
      </c>
      <c r="I36" s="83">
        <f>C36-E36-F36-H36</f>
        <v>-250</v>
      </c>
      <c r="J36" s="82" t="s">
        <v>64</v>
      </c>
      <c r="L36" s="75" t="s">
        <v>65</v>
      </c>
      <c r="M36" s="76">
        <v>1000</v>
      </c>
      <c r="N36" s="76">
        <v>2800</v>
      </c>
      <c r="O36" s="77"/>
      <c r="P36" s="78">
        <v>1051</v>
      </c>
      <c r="Q36" s="84">
        <v>752</v>
      </c>
      <c r="R36" s="80">
        <f>Q36-Q35</f>
        <v>13</v>
      </c>
      <c r="S36" s="83">
        <f>M36-O36-P36-R36</f>
        <v>-64</v>
      </c>
    </row>
    <row r="37">
      <c r="A37" s="75" t="s">
        <v>68</v>
      </c>
      <c r="B37" s="75"/>
      <c r="C37" s="86">
        <f>SUM(C6:C36)</f>
        <v>39281</v>
      </c>
      <c r="D37" s="86">
        <f>SUM(D6:D36)</f>
        <v>105900</v>
      </c>
      <c r="E37" s="86">
        <f>SUM(E6:E36)</f>
        <v>0</v>
      </c>
      <c r="F37" s="86">
        <f>SUM(F6:F36)</f>
        <v>36719</v>
      </c>
      <c r="G37" s="86">
        <f>SUM(G6:G36)</f>
        <v>21771</v>
      </c>
      <c r="H37" s="80">
        <f>G37-G35</f>
        <v>21065</v>
      </c>
      <c r="I37" s="83">
        <f>C37-E37-F37-H37</f>
        <v>-18503</v>
      </c>
      <c r="J37" s="87"/>
      <c r="L37" s="75"/>
      <c r="M37" s="86">
        <f>SUM(M6:M36)</f>
        <v>18195</v>
      </c>
      <c r="N37" s="86">
        <f>SUM(N6:N36)</f>
        <v>107650</v>
      </c>
      <c r="O37" s="86">
        <f>SUM(O6:O36)</f>
        <v>0</v>
      </c>
      <c r="P37" s="86">
        <f>SUM(P6:P36)</f>
        <v>20608</v>
      </c>
      <c r="Q37" s="86">
        <f>SUM(Q6:Q36)</f>
        <v>21941</v>
      </c>
      <c r="R37" s="80">
        <f>Q37-Q35</f>
        <v>21202</v>
      </c>
      <c r="S37" s="83">
        <f>M37-O37-P37-R37</f>
        <v>-23615</v>
      </c>
    </row>
  </sheetData>
  <mergeCells count="4">
    <mergeCell ref="A2:I2"/>
    <mergeCell ref="L2:S2"/>
    <mergeCell ref="B3:I3"/>
    <mergeCell ref="L3:S3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"/>
  </sheetPr>
  <sheetViews>
    <sheetView workbookViewId="0" zoomScale="100">
      <pane state="frozen" topLeftCell="F6" xSplit="5" ySplit="5"/>
      <selection activeCell="E20" activeCellId="0" sqref="E20"/>
    </sheetView>
  </sheetViews>
  <sheetFormatPr defaultColWidth="9" defaultRowHeight="14.25"/>
  <cols>
    <col customWidth="1" hidden="1" min="1" max="1" width="10.375"/>
    <col customWidth="1" min="2" max="2" style="88" width="9.75390625"/>
    <col customWidth="1" min="3" max="3" width="5.375"/>
    <col customWidth="1" min="4" max="4" width="4.125"/>
    <col customWidth="1" min="5" max="5" style="89" width="10.75390625"/>
    <col min="6" max="6" width="7.5"/>
    <col customWidth="1" min="7" max="7" width="7.625"/>
    <col customWidth="1" min="8" max="8" width="7.375"/>
    <col customWidth="1" min="9" max="9" width="7.625"/>
    <col min="10" max="10" width="7.5"/>
    <col min="11" max="12" width="8.5"/>
    <col customWidth="1" min="13" max="13" style="3" width="7.625"/>
    <col customWidth="1" min="14" max="14" width="7.625"/>
    <col customWidth="1" min="15" max="15" width="6.375"/>
    <col customWidth="1" min="16" max="16" width="7.5"/>
    <col customWidth="1" min="17" max="17" width="8.375"/>
    <col customWidth="1" min="18" max="18" style="90" width="30.5"/>
    <col customWidth="1" hidden="1" min="19" max="19" width="9.5"/>
    <col min="20" max="20" style="91" width="9"/>
    <col customWidth="1" hidden="1" min="21" max="21" width="5.5"/>
    <col customWidth="1" min="22" max="22" style="88" width="11.00390625"/>
    <col customWidth="1" min="23" max="23" width="7.125"/>
    <col min="24" max="24" width="5.5"/>
    <col customWidth="1" min="25" max="25" style="89" width="10.125"/>
    <col customWidth="1" min="26" max="26" width="7.25"/>
    <col customWidth="1" min="27" max="27" width="8.125"/>
    <col min="33" max="33" style="3" width="9"/>
    <col customWidth="1" min="34" max="34" width="7.375"/>
    <col customWidth="1" min="35" max="35" width="6.375"/>
    <col customWidth="1" min="36" max="36" width="6.75"/>
    <col customWidth="1" min="37" max="37" width="8.375"/>
    <col customWidth="1" min="38" max="38" style="92" width="28.25"/>
    <col customWidth="1" hidden="1" min="39" max="39" width="9"/>
    <col customWidth="1" hidden="1" min="41" max="41" width="5.5"/>
    <col customWidth="1" hidden="1" min="42" max="45" width="3.5"/>
    <col customWidth="1" hidden="1" min="46" max="46" width="9"/>
    <col customWidth="1" hidden="1" min="47" max="47" width="5.5"/>
    <col customWidth="1" hidden="1" min="48" max="51" width="3.5"/>
  </cols>
  <sheetData>
    <row ht="18.75" r="1">
      <c r="A1" s="93" t="s">
        <v>69</v>
      </c>
      <c r="B1" s="94" t="s">
        <v>70</v>
      </c>
      <c r="C1" s="95">
        <f>MAX(B5:B101)</f>
        <v>0</v>
      </c>
      <c r="D1" s="96"/>
      <c r="E1" s="97"/>
      <c r="F1" s="98" t="s">
        <v>8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U1" s="93" t="s">
        <v>69</v>
      </c>
      <c r="V1" s="94" t="s">
        <v>70</v>
      </c>
      <c r="W1" s="95">
        <f>MAX(V5:V101)</f>
        <v>0</v>
      </c>
      <c r="X1" s="96"/>
      <c r="Y1" s="97"/>
      <c r="Z1" s="98" t="s">
        <v>9</v>
      </c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>
      <c r="A2" s="39">
        <f>MAX(质量日常跟踪表!H4:H744)</f>
        <v>26</v>
      </c>
      <c r="B2" s="100"/>
      <c r="C2" s="34"/>
      <c r="D2" s="101"/>
      <c r="E2" s="102"/>
      <c r="F2" s="103" t="s">
        <v>1</v>
      </c>
      <c r="G2" s="104"/>
      <c r="H2" s="104"/>
      <c r="I2" s="104"/>
      <c r="J2" s="104"/>
      <c r="K2" s="104"/>
      <c r="L2" s="105"/>
      <c r="M2" s="106"/>
      <c r="N2" s="107"/>
      <c r="O2" s="108" t="s">
        <v>71</v>
      </c>
      <c r="P2" s="108" t="s">
        <v>71</v>
      </c>
      <c r="Q2" s="108" t="s">
        <v>72</v>
      </c>
      <c r="R2" s="109"/>
      <c r="S2" s="110"/>
      <c r="U2" s="39">
        <f>MAX(质量日常跟踪表!I4:I744)</f>
        <v>26</v>
      </c>
      <c r="V2" s="100"/>
      <c r="W2" s="34"/>
      <c r="X2" s="101"/>
      <c r="Y2" s="102"/>
      <c r="Z2" s="103" t="s">
        <v>1</v>
      </c>
      <c r="AA2" s="104"/>
      <c r="AB2" s="104"/>
      <c r="AC2" s="104"/>
      <c r="AD2" s="104"/>
      <c r="AE2" s="104"/>
      <c r="AF2" s="105"/>
      <c r="AG2" s="106"/>
      <c r="AH2" s="107"/>
      <c r="AI2" s="108" t="s">
        <v>71</v>
      </c>
      <c r="AJ2" s="108" t="s">
        <v>71</v>
      </c>
      <c r="AK2" s="108" t="s">
        <v>72</v>
      </c>
      <c r="AL2" s="111"/>
      <c r="AM2" s="110"/>
    </row>
    <row ht="15.75" customHeight="1" r="3">
      <c r="A3" s="112" t="s">
        <v>2</v>
      </c>
      <c r="B3" s="113" t="s">
        <v>3</v>
      </c>
      <c r="C3" s="114" t="s">
        <v>4</v>
      </c>
      <c r="D3" s="114" t="s">
        <v>5</v>
      </c>
      <c r="E3" s="115" t="s">
        <v>7</v>
      </c>
      <c r="F3" s="116" t="s">
        <v>14</v>
      </c>
      <c r="G3" s="116" t="s">
        <v>15</v>
      </c>
      <c r="H3" s="116" t="s">
        <v>16</v>
      </c>
      <c r="I3" s="116" t="s">
        <v>17</v>
      </c>
      <c r="J3" s="116" t="s">
        <v>18</v>
      </c>
      <c r="K3" s="116" t="s">
        <v>19</v>
      </c>
      <c r="L3" s="116" t="s">
        <v>20</v>
      </c>
      <c r="M3" s="117" t="s">
        <v>21</v>
      </c>
      <c r="N3" s="18" t="s">
        <v>22</v>
      </c>
      <c r="O3" s="116" t="s">
        <v>73</v>
      </c>
      <c r="P3" s="118" t="e">
        <f>COUNTIF(P6:P67,"√")/(COUNTIF(P6:P67,"√")+COUNTIF(P6:P67,"×"))</f>
        <v>#DIV/0!</v>
      </c>
      <c r="Q3" s="118" t="e">
        <f>COUNTIF(Q6:Q67,"√")/(COUNTIF(Q6:Q67,"√")+COUNTIF(Q6:Q67,"×"))</f>
        <v>#DIV/0!</v>
      </c>
      <c r="R3" s="19" t="s">
        <v>75</v>
      </c>
      <c r="S3" s="110" t="s">
        <v>76</v>
      </c>
      <c r="U3" s="112" t="s">
        <v>2</v>
      </c>
      <c r="V3" s="113" t="s">
        <v>3</v>
      </c>
      <c r="W3" s="114" t="s">
        <v>4</v>
      </c>
      <c r="X3" s="114" t="s">
        <v>5</v>
      </c>
      <c r="Y3" s="115" t="s">
        <v>7</v>
      </c>
      <c r="Z3" s="116" t="s">
        <v>14</v>
      </c>
      <c r="AA3" s="116" t="s">
        <v>15</v>
      </c>
      <c r="AB3" s="116" t="s">
        <v>16</v>
      </c>
      <c r="AC3" s="116" t="s">
        <v>17</v>
      </c>
      <c r="AD3" s="116" t="s">
        <v>18</v>
      </c>
      <c r="AE3" s="116" t="s">
        <v>19</v>
      </c>
      <c r="AF3" s="116" t="s">
        <v>20</v>
      </c>
      <c r="AG3" s="117" t="s">
        <v>21</v>
      </c>
      <c r="AH3" s="18" t="s">
        <v>22</v>
      </c>
      <c r="AI3" s="116" t="s">
        <v>73</v>
      </c>
      <c r="AJ3" s="118" t="e">
        <f>COUNTIF(AJ6:AJ67,"√")/(COUNTIF(AJ6:AJ67,"√")+COUNTIF(AJ6:AJ67,"×"))</f>
        <v>#DIV/0!</v>
      </c>
      <c r="AK3" s="118" t="e">
        <f>COUNTIF(AK6:AK67,"√")/(COUNTIF(AK6:AK67,"√")+COUNTIF(AK6:AK67,"×"))</f>
        <v>#DIV/0!</v>
      </c>
      <c r="AL3" s="19" t="s">
        <v>75</v>
      </c>
      <c r="AM3" s="110" t="s">
        <v>76</v>
      </c>
      <c r="AO3" s="0">
        <v>5</v>
      </c>
      <c r="AU3" s="0">
        <v>6</v>
      </c>
    </row>
    <row customFormat="1" ht="15.75" customHeight="1" hidden="1" r="4" s="20">
      <c r="A4" s="119"/>
      <c r="B4" s="120" t="str">
        <f>IF(_jiaofen5_month_all!A2="","",_jiaofen5_month_all!A2)</f>
        <v/>
      </c>
      <c r="C4" s="121"/>
      <c r="D4" s="121"/>
      <c r="E4" s="122" t="str">
        <f>IF(_jiaofen5_month_all!A2="","",_jiaofen5_month_all!A2)</f>
        <v/>
      </c>
      <c r="F4" s="123" t="s">
        <v>26</v>
      </c>
      <c r="G4" s="123" t="s">
        <v>26</v>
      </c>
      <c r="H4" s="123" t="s">
        <v>26</v>
      </c>
      <c r="I4" s="123" t="s">
        <v>26</v>
      </c>
      <c r="J4" s="123" t="s">
        <v>26</v>
      </c>
      <c r="K4" s="123" t="s">
        <v>26</v>
      </c>
      <c r="L4" s="123" t="s">
        <v>26</v>
      </c>
      <c r="M4" s="123" t="s">
        <v>26</v>
      </c>
      <c r="N4" s="123" t="s">
        <v>26</v>
      </c>
      <c r="O4" s="123" t="s">
        <v>26</v>
      </c>
      <c r="P4" s="123" t="s">
        <v>26</v>
      </c>
      <c r="Q4" s="123" t="s">
        <v>26</v>
      </c>
      <c r="R4" s="124"/>
      <c r="S4" s="125"/>
      <c r="U4" s="119"/>
      <c r="V4" s="120"/>
      <c r="W4" s="121"/>
      <c r="X4" s="121"/>
      <c r="Y4" s="122"/>
      <c r="Z4" s="123" t="s">
        <v>26</v>
      </c>
      <c r="AA4" s="123" t="s">
        <v>26</v>
      </c>
      <c r="AB4" s="123" t="s">
        <v>26</v>
      </c>
      <c r="AC4" s="123" t="s">
        <v>26</v>
      </c>
      <c r="AD4" s="123" t="s">
        <v>26</v>
      </c>
      <c r="AE4" s="123" t="s">
        <v>26</v>
      </c>
      <c r="AF4" s="123" t="s">
        <v>26</v>
      </c>
      <c r="AG4" s="123" t="s">
        <v>26</v>
      </c>
      <c r="AH4" s="123" t="s">
        <v>26</v>
      </c>
      <c r="AI4" s="123" t="s">
        <v>26</v>
      </c>
      <c r="AJ4" s="123" t="s">
        <v>26</v>
      </c>
      <c r="AK4" s="123" t="s">
        <v>26</v>
      </c>
      <c r="AL4" s="124"/>
      <c r="AM4" s="125"/>
    </row>
    <row r="5">
      <c r="A5" s="93" t="s">
        <v>77</v>
      </c>
      <c r="B5" s="126" t="str">
        <f>IF(_jiaofen5_month_all!A2="","",_jiaofen5_month_all!A2)</f>
        <v/>
      </c>
      <c r="C5" s="126" t="str">
        <f>IF(_jiaofen5_month_all!K2="","",_jiaofen5_month_all!K2)</f>
        <v/>
      </c>
      <c r="D5" s="126"/>
      <c r="E5" s="127" t="str">
        <f>IF(_jiaofen5_month_all!A2="","",_jiaofen5_month_all!A2)</f>
        <v/>
      </c>
      <c r="F5" s="128" t="str">
        <f>IF(_jiaofen5_month_all!B2="","",_jiaofen5_month_all!B2)</f>
        <v/>
      </c>
      <c r="G5" s="128" t="str">
        <f>IF(_jiaofen5_month_all!C2="","",_jiaofen5_month_all!C2)</f>
        <v/>
      </c>
      <c r="H5" s="128" t="str">
        <f>IF(_jiaofen5_month_all!D2="","",_jiaofen5_month_all!D2)</f>
        <v/>
      </c>
      <c r="I5" s="128" t="str">
        <f>IF(_jiaofen5_month_all!E2="","",_jiaofen5_month_all!E2)</f>
        <v/>
      </c>
      <c r="J5" s="128" t="str">
        <f>IF(_jiaofen5_month_all!F2="","",_jiaofen5_month_all!F2)</f>
        <v/>
      </c>
      <c r="K5" s="128" t="str">
        <f>IF(_jiaofen5_month_all!G2="","",_jiaofen5_month_all!G2)</f>
        <v/>
      </c>
      <c r="L5" s="128" t="str">
        <f>IF(_jiaofen5_month_all!H2="","",_jiaofen5_month_all!H2)</f>
        <v/>
      </c>
      <c r="M5" s="129" t="str">
        <f>IF(_jiaofen5_month_all!I2="","",_jiaofen5_month_all!I2)</f>
        <v/>
      </c>
      <c r="N5" s="110" t="str">
        <f>IF(_jiaofen5_month_all!J2="","",_jiaofen5_month_all!J2)</f>
        <v/>
      </c>
      <c r="O5" s="130" t="s">
        <v>78</v>
      </c>
      <c r="P5" s="131">
        <f>考核汇总!G14</f>
        <v>0.69999999999999996</v>
      </c>
      <c r="Q5" s="131">
        <f>考核汇总!H14</f>
        <v>0.10000000000000001</v>
      </c>
      <c r="R5" s="132"/>
      <c r="S5" s="133"/>
      <c r="U5" s="93" t="s">
        <v>77</v>
      </c>
      <c r="V5" s="126" t="str">
        <f>IF(_jiaofen6_month_all!A2="","",_jiaofen6_month_all!A2)</f>
        <v/>
      </c>
      <c r="W5" s="134" t="str">
        <f>IF(_jiaofen6_month_all!K2="","",_jiaofen6_month_all!K2)</f>
        <v/>
      </c>
      <c r="X5" s="134"/>
      <c r="Y5" s="127" t="str">
        <f>IF(_jiaofen6_month_all!A2="","",_jiaofen6_month_all!A2)</f>
        <v/>
      </c>
      <c r="Z5" s="128" t="str">
        <f>IF(_jiaofen6_month_all!B2="","",_jiaofen6_month_all!B2)</f>
        <v/>
      </c>
      <c r="AA5" s="128" t="str">
        <f>IF(_jiaofen6_month_all!C2="","",_jiaofen6_month_all!C2)</f>
        <v/>
      </c>
      <c r="AB5" s="128" t="str">
        <f>IF(_jiaofen6_month_all!D2="","",_jiaofen6_month_all!D2)</f>
        <v/>
      </c>
      <c r="AC5" s="128" t="str">
        <f>IF(_jiaofen6_month_all!E2="","",_jiaofen6_month_all!E2)</f>
        <v/>
      </c>
      <c r="AD5" s="128" t="str">
        <f>IF(_jiaofen6_month_all!F2="","",_jiaofen6_month_all!F2)</f>
        <v/>
      </c>
      <c r="AE5" s="128" t="str">
        <f>IF(_jiaofen6_month_all!G2="","",_jiaofen6_month_all!G2)</f>
        <v/>
      </c>
      <c r="AF5" s="128" t="str">
        <f>IF(_jiaofen6_month_all!H2="","",_jiaofen6_month_all!H2)</f>
        <v/>
      </c>
      <c r="AG5" s="129" t="str">
        <f>IF(_jiaofen6_month_all!I2="","",_jiaofen6_month_all!I2)</f>
        <v/>
      </c>
      <c r="AH5" s="110" t="str">
        <f>IF(_jiaofen6_month_all!J2="","",_jiaofen6_month_all!J2)</f>
        <v/>
      </c>
      <c r="AI5" s="130" t="s">
        <v>78</v>
      </c>
      <c r="AJ5" s="131">
        <f>考核汇总!L14</f>
        <v>0.69999999999999996</v>
      </c>
      <c r="AK5" s="131">
        <f>考核汇总!M14</f>
        <v>0.10000000000000001</v>
      </c>
      <c r="AL5" s="135"/>
      <c r="AM5" s="133"/>
      <c r="AO5" s="0" t="s">
        <v>79</v>
      </c>
      <c r="AP5" s="0" t="s">
        <v>34</v>
      </c>
      <c r="AQ5" s="0" t="s">
        <v>29</v>
      </c>
      <c r="AR5" s="0" t="s">
        <v>31</v>
      </c>
      <c r="AS5" s="0" t="s">
        <v>33</v>
      </c>
      <c r="AU5" s="0" t="s">
        <v>79</v>
      </c>
      <c r="AV5" s="0" t="s">
        <v>34</v>
      </c>
      <c r="AW5" s="0" t="s">
        <v>29</v>
      </c>
      <c r="AX5" s="0" t="s">
        <v>31</v>
      </c>
      <c r="AY5" s="0" t="s">
        <v>33</v>
      </c>
    </row>
    <row r="6">
      <c r="A6" s="136">
        <v>1</v>
      </c>
      <c r="B6" s="126" t="str">
        <f>IF(_jiaofen5_month_all!A3="","",_jiaofen5_month_all!A3)</f>
        <v/>
      </c>
      <c r="C6" s="136" t="str">
        <f>IF(_jiaofen5_month_all!K3="","",_jiaofen5_month_all!K3)</f>
        <v/>
      </c>
      <c r="D6" s="134"/>
      <c r="E6" s="127" t="str">
        <f>IF(_jiaofen5_month_all!A3="","",_jiaofen5_month_all!A3)</f>
        <v/>
      </c>
      <c r="F6" s="137" t="str">
        <f>IF(_jiaofen5_month_all!B3="","",_jiaofen5_month_all!B3)</f>
        <v/>
      </c>
      <c r="G6" s="137" t="str">
        <f>IF(_jiaofen5_month_all!C3="","",_jiaofen5_month_all!C3)</f>
        <v/>
      </c>
      <c r="H6" s="137" t="str">
        <f>IF(_jiaofen5_month_all!D3="","",_jiaofen5_month_all!D3)</f>
        <v/>
      </c>
      <c r="I6" s="137" t="str">
        <f>IF(_jiaofen5_month_all!E3="","",_jiaofen5_month_all!E3)</f>
        <v/>
      </c>
      <c r="J6" s="137" t="str">
        <f>IF(_jiaofen5_month_all!F3="","",_jiaofen5_month_all!F3)</f>
        <v/>
      </c>
      <c r="K6" s="137" t="str">
        <f>IF(_jiaofen5_month_all!G3="","",_jiaofen5_month_all!G3)</f>
        <v/>
      </c>
      <c r="L6" s="137" t="str">
        <f>IF(_jiaofen5_month_all!H3="","",_jiaofen5_month_all!H3)</f>
        <v/>
      </c>
      <c r="M6" s="137" t="str">
        <f>IF(_jiaofen5_month_all!I3="","",_jiaofen5_month_all!I3)</f>
        <v/>
      </c>
      <c r="N6" s="137" t="str">
        <f>IF(_jiaofen5_month_all!J3="","",_jiaofen5_month_all!J3)</f>
        <v/>
      </c>
      <c r="O6" s="138" t="str">
        <f>IF(G6="","",SUM(H6:L6)/100)</f>
        <v/>
      </c>
      <c r="P6" s="139" t="str">
        <f>IF(SUM(H6:L6)=0,"",IF((SUM(H6:L6)/100)&gt;=$P$5,"√","×"))</f>
        <v/>
      </c>
      <c r="Q6" s="139" t="str">
        <f>IF(SUM(F6)=0,"",IF((SUM(F6)/100)&lt;$Q$5,"√","×"))</f>
        <v/>
      </c>
      <c r="R6" s="140" t="str">
        <f>IF(LOOKUP($A6,质量日常跟踪表!$H$4:$H$744,质量日常跟踪表!W$4:W$744)="","",LOOKUP($A6,质量日常跟踪表!$H$4:$H$744,质量日常跟踪表!W$4:W$744))</f>
        <v/>
      </c>
      <c r="S6" s="133" t="str">
        <f>IF(OR(F6="",F6=0),"",IF(F6&gt;10,ROUND(F6-10,0)*(-2),IF(F6&lt;9,ROUND(9-F6,0)*4,0)))</f>
        <v/>
      </c>
      <c r="U6" s="136">
        <v>1</v>
      </c>
      <c r="V6" s="126" t="str">
        <f>IF(_jiaofen6_month_all!A3="","",_jiaofen6_month_all!A3)</f>
        <v/>
      </c>
      <c r="W6" s="136" t="str">
        <f>IF(_jiaofen6_month_all!K3="","",_jiaofen6_month_all!K3)</f>
        <v/>
      </c>
      <c r="X6" s="134"/>
      <c r="Y6" s="127" t="str">
        <f>IF(_jiaofen6_month_all!A3="","",_jiaofen6_month_all!A3)</f>
        <v/>
      </c>
      <c r="Z6" s="139" t="str">
        <f>IF(_jiaofen6_month_all!B3="","",_jiaofen6_month_all!B3)</f>
        <v/>
      </c>
      <c r="AA6" s="139" t="str">
        <f>IF(_jiaofen6_month_all!C3="","",_jiaofen6_month_all!C3)</f>
        <v/>
      </c>
      <c r="AB6" s="139" t="str">
        <f>IF(_jiaofen6_month_all!D3="","",_jiaofen6_month_all!D3)</f>
        <v/>
      </c>
      <c r="AC6" s="139" t="str">
        <f>IF(_jiaofen6_month_all!E3="","",_jiaofen6_month_all!E3)</f>
        <v/>
      </c>
      <c r="AD6" s="139" t="str">
        <f>IF(_jiaofen6_month_all!F3="","",_jiaofen6_month_all!F3)</f>
        <v/>
      </c>
      <c r="AE6" s="139" t="str">
        <f>IF(_jiaofen6_month_all!G3="","",_jiaofen6_month_all!G3)</f>
        <v/>
      </c>
      <c r="AF6" s="139" t="str">
        <f>IF(_jiaofen6_month_all!H3="","",_jiaofen6_month_all!H3)</f>
        <v/>
      </c>
      <c r="AG6" s="139" t="str">
        <f>IF(_jiaofen6_month_all!I3="","",_jiaofen6_month_all!I3)</f>
        <v/>
      </c>
      <c r="AH6" s="139" t="str">
        <f>IF(_jiaofen6_month_all!J3="","",_jiaofen6_month_all!J3)</f>
        <v/>
      </c>
      <c r="AI6" s="138" t="str">
        <f>IF(AA6="","",(SUM(AB6:AF6)/100))</f>
        <v/>
      </c>
      <c r="AJ6" s="139" t="str">
        <f>IF(SUM(AB6:AF6)=0,"",IF((SUM(AB6:AF6)/100)&gt;=$AJ$5,"√","×"))</f>
        <v/>
      </c>
      <c r="AK6" s="139" t="str">
        <f>IF(Z6="","",IF(Z6/100&lt;$AK$5,"√","×"))</f>
        <v/>
      </c>
      <c r="AL6" s="141" t="str">
        <f>IF(LOOKUP($U6,质量日常跟踪表!$I$4:$I$744,质量日常跟踪表!W$4:W$744)="","",LOOKUP($U6,质量日常跟踪表!$I$4:$I$744,质量日常跟踪表!W$4:W$744))</f>
        <v/>
      </c>
      <c r="AM6" s="133" t="str">
        <f>IF(Z6="","",IF(Z6&gt;10,ROUND(Z6-10,0)*(-2),IF(Z6&lt;9,ROUND(9-Z6,0)*4,0)))</f>
        <v/>
      </c>
      <c r="AO6" s="0">
        <f>ROW()</f>
        <v>6</v>
      </c>
      <c r="AP6" s="0">
        <f>IF($D6=AP$5,1,0)</f>
        <v>0</v>
      </c>
      <c r="AQ6" s="0">
        <f>IF($D6=AQ$5,1,0)</f>
        <v>0</v>
      </c>
      <c r="AR6" s="0">
        <f>IF($D6=AR$5,1,0)</f>
        <v>0</v>
      </c>
      <c r="AS6" s="0">
        <f>IF($D6=AS$5,1,0)</f>
        <v>0</v>
      </c>
      <c r="AU6" s="0">
        <f>ROW()</f>
        <v>6</v>
      </c>
      <c r="AV6" s="0">
        <f>IF($X6=AV$5,1,0)</f>
        <v>0</v>
      </c>
      <c r="AW6" s="0">
        <f>IF($X6=AW$5,1,0)</f>
        <v>0</v>
      </c>
      <c r="AX6" s="0">
        <f>IF($X6=AX$5,1,0)</f>
        <v>0</v>
      </c>
      <c r="AY6" s="0">
        <f>IF($X6=AY$5,1,0)</f>
        <v>0</v>
      </c>
    </row>
    <row r="7">
      <c r="A7" s="136">
        <f>IF(A6&lt;$A$2,A6+1,"")</f>
        <v>2</v>
      </c>
      <c r="B7" s="126" t="str">
        <f>IF(_jiaofen5_month_all!A4="","",_jiaofen5_month_all!A4)</f>
        <v/>
      </c>
      <c r="C7" s="136" t="str">
        <f>IF(_jiaofen5_month_all!K4="","",_jiaofen5_month_all!K4)</f>
        <v/>
      </c>
      <c r="D7" s="134"/>
      <c r="E7" s="127" t="str">
        <f>IF(_jiaofen5_month_all!A4="","",_jiaofen5_month_all!A4)</f>
        <v/>
      </c>
      <c r="F7" s="137" t="str">
        <f>IF(_jiaofen5_month_all!B4="","",_jiaofen5_month_all!B4)</f>
        <v/>
      </c>
      <c r="G7" s="137" t="str">
        <f>IF(_jiaofen5_month_all!C4="","",_jiaofen5_month_all!C4)</f>
        <v/>
      </c>
      <c r="H7" s="137" t="str">
        <f>IF(_jiaofen5_month_all!D4="","",_jiaofen5_month_all!D4)</f>
        <v/>
      </c>
      <c r="I7" s="137" t="str">
        <f>IF(_jiaofen5_month_all!E4="","",_jiaofen5_month_all!E4)</f>
        <v/>
      </c>
      <c r="J7" s="137" t="str">
        <f>IF(_jiaofen5_month_all!F4="","",_jiaofen5_month_all!F4)</f>
        <v/>
      </c>
      <c r="K7" s="137" t="str">
        <f>IF(_jiaofen5_month_all!G4="","",_jiaofen5_month_all!G4)</f>
        <v/>
      </c>
      <c r="L7" s="137" t="str">
        <f>IF(_jiaofen5_month_all!H4="","",_jiaofen5_month_all!H4)</f>
        <v/>
      </c>
      <c r="M7" s="137" t="str">
        <f>IF(_jiaofen5_month_all!I4="","",_jiaofen5_month_all!I4)</f>
        <v/>
      </c>
      <c r="N7" s="137" t="str">
        <f>IF(_jiaofen5_month_all!J4="","",_jiaofen5_month_all!J4)</f>
        <v/>
      </c>
      <c r="O7" s="138" t="str">
        <f>IF(G7="","",SUM(H7:L7)/100)</f>
        <v/>
      </c>
      <c r="P7" s="139" t="str">
        <f>IF(SUM(H7:L7)=0,"",IF((SUM(H7:L7)/100)&gt;=$P$5,"√","×"))</f>
        <v/>
      </c>
      <c r="Q7" s="139" t="str">
        <f>IF(SUM(F7)=0,"",IF((SUM(F7)/100)&lt;$Q$5,"√","×"))</f>
        <v/>
      </c>
      <c r="R7" s="140" t="str">
        <f>IF(LOOKUP($A7,质量日常跟踪表!$H$4:$H$744,质量日常跟踪表!W$4:W$744)="","",LOOKUP($A7,质量日常跟踪表!$H$4:$H$744,质量日常跟踪表!W$4:W$744))</f>
        <v/>
      </c>
      <c r="S7" s="133" t="str">
        <f>IF(OR(F7="",F7=0),"",IF(F7&gt;10,ROUND(F7-10,0)*(-2),IF(F7&lt;9,ROUND(9-F7,0)*4,0)))</f>
        <v/>
      </c>
      <c r="U7" s="136">
        <f>IF(U6&lt;$U$2,U6+1,"")</f>
        <v>2</v>
      </c>
      <c r="V7" s="126" t="str">
        <f>IF(_jiaofen6_month_all!A4="","",_jiaofen6_month_all!A4)</f>
        <v/>
      </c>
      <c r="W7" s="136" t="str">
        <f>IF(_jiaofen6_month_all!K4="","",_jiaofen6_month_all!K4)</f>
        <v/>
      </c>
      <c r="X7" s="134"/>
      <c r="Y7" s="127" t="str">
        <f>IF(_jiaofen6_month_all!A4="","",_jiaofen6_month_all!A4)</f>
        <v/>
      </c>
      <c r="Z7" s="139" t="str">
        <f>IF(_jiaofen6_month_all!B4="","",_jiaofen6_month_all!B4)</f>
        <v/>
      </c>
      <c r="AA7" s="139" t="str">
        <f>IF(_jiaofen6_month_all!C4="","",_jiaofen6_month_all!C4)</f>
        <v/>
      </c>
      <c r="AB7" s="139" t="str">
        <f>IF(_jiaofen6_month_all!D4="","",_jiaofen6_month_all!D4)</f>
        <v/>
      </c>
      <c r="AC7" s="139" t="str">
        <f>IF(_jiaofen6_month_all!E4="","",_jiaofen6_month_all!E4)</f>
        <v/>
      </c>
      <c r="AD7" s="139" t="str">
        <f>IF(_jiaofen6_month_all!F4="","",_jiaofen6_month_all!F4)</f>
        <v/>
      </c>
      <c r="AE7" s="139" t="str">
        <f>IF(_jiaofen6_month_all!G4="","",_jiaofen6_month_all!G4)</f>
        <v/>
      </c>
      <c r="AF7" s="139" t="str">
        <f>IF(_jiaofen6_month_all!H4="","",_jiaofen6_month_all!H4)</f>
        <v/>
      </c>
      <c r="AG7" s="139" t="str">
        <f>IF(_jiaofen6_month_all!I4="","",_jiaofen6_month_all!I4)</f>
        <v/>
      </c>
      <c r="AH7" s="139" t="str">
        <f>IF(_jiaofen6_month_all!J4="","",_jiaofen6_month_all!J4)</f>
        <v/>
      </c>
      <c r="AI7" s="138" t="str">
        <f>IF(AA7="","",(SUM(AB7:AF7)/100))</f>
        <v/>
      </c>
      <c r="AJ7" s="139" t="str">
        <f>IF(SUM(AB7:AF7)=0,"",IF((SUM(AB7:AF7)/100)&gt;=$AJ$5,"√","×"))</f>
        <v/>
      </c>
      <c r="AK7" s="139" t="str">
        <f>IF(Z7="","",IF(Z7/100&lt;$AK$5,"√","×"))</f>
        <v/>
      </c>
      <c r="AL7" s="141" t="str">
        <f>IF(LOOKUP($U7,质量日常跟踪表!$I$4:$I$744,质量日常跟踪表!W$4:W$744)="","",LOOKUP($U7,质量日常跟踪表!$I$4:$I$744,质量日常跟踪表!W$4:W$744))</f>
        <v/>
      </c>
      <c r="AM7" s="133" t="str">
        <f>IF(Z7="","",IF(Z7&gt;10,ROUND(Z7-10,0)*(-2),IF(Z7&lt;9,ROUND(9-Z7,0)*4,0)))</f>
        <v/>
      </c>
      <c r="AO7" s="0">
        <f>ROW()</f>
        <v>7</v>
      </c>
      <c r="AP7" s="0">
        <f>IF($D7=AP$5,MAX(AP$6:AP6)+1,0)</f>
        <v>0</v>
      </c>
      <c r="AQ7" s="0">
        <f>IF($D7=AQ$5,MAX(AQ$6:AQ6)+1,0)</f>
        <v>0</v>
      </c>
      <c r="AR7" s="0">
        <f>IF($D7=AR$5,MAX(AR$6:AR6)+1,0)</f>
        <v>0</v>
      </c>
      <c r="AS7" s="0">
        <f>IF($D7=AS$5,MAX(AS$6:AS6)+1,0)</f>
        <v>0</v>
      </c>
      <c r="AU7" s="0">
        <f>ROW()</f>
        <v>7</v>
      </c>
      <c r="AV7" s="0">
        <f>IF($X7=AV$5,MAX(AV$6:AV6)+1,0)</f>
        <v>0</v>
      </c>
      <c r="AW7" s="0">
        <f>IF($X7=AW$5,MAX(AW$6:AW6)+1,0)</f>
        <v>0</v>
      </c>
      <c r="AX7" s="0">
        <f>IF($X7=AX$5,MAX(AX$6:AX6)+1,0)</f>
        <v>0</v>
      </c>
      <c r="AY7" s="0">
        <f>IF($X7=AY$5,MAX(AY$6:AY6)+1,0)</f>
        <v>0</v>
      </c>
    </row>
    <row ht="24" r="8">
      <c r="A8" s="136">
        <f>IF(A7&lt;$A$2,A7+1,"")</f>
        <v>3</v>
      </c>
      <c r="B8" s="126" t="str">
        <f>IF(_jiaofen5_month_all!A5="","",_jiaofen5_month_all!A5)</f>
        <v/>
      </c>
      <c r="C8" s="136" t="str">
        <f>IF(_jiaofen5_month_all!K5="","",_jiaofen5_month_all!K5)</f>
        <v/>
      </c>
      <c r="D8" s="134"/>
      <c r="E8" s="127" t="str">
        <f>IF(_jiaofen5_month_all!A5="","",_jiaofen5_month_all!A5)</f>
        <v/>
      </c>
      <c r="F8" s="137" t="str">
        <f>IF(_jiaofen5_month_all!B5="","",_jiaofen5_month_all!B5)</f>
        <v/>
      </c>
      <c r="G8" s="137" t="str">
        <f>IF(_jiaofen5_month_all!C5="","",_jiaofen5_month_all!C5)</f>
        <v/>
      </c>
      <c r="H8" s="137" t="str">
        <f>IF(_jiaofen5_month_all!D5="","",_jiaofen5_month_all!D5)</f>
        <v/>
      </c>
      <c r="I8" s="137" t="str">
        <f>IF(_jiaofen5_month_all!E5="","",_jiaofen5_month_all!E5)</f>
        <v/>
      </c>
      <c r="J8" s="137" t="str">
        <f>IF(_jiaofen5_month_all!F5="","",_jiaofen5_month_all!F5)</f>
        <v/>
      </c>
      <c r="K8" s="137" t="str">
        <f>IF(_jiaofen5_month_all!G5="","",_jiaofen5_month_all!G5)</f>
        <v/>
      </c>
      <c r="L8" s="137" t="str">
        <f>IF(_jiaofen5_month_all!H5="","",_jiaofen5_month_all!H5)</f>
        <v/>
      </c>
      <c r="M8" s="137" t="str">
        <f>IF(_jiaofen5_month_all!I5="","",_jiaofen5_month_all!I5)</f>
        <v/>
      </c>
      <c r="N8" s="137" t="str">
        <f>IF(_jiaofen5_month_all!J5="","",_jiaofen5_month_all!J5)</f>
        <v/>
      </c>
      <c r="O8" s="138" t="str">
        <f>IF(G8="","",SUM(H8:L8)/100)</f>
        <v/>
      </c>
      <c r="P8" s="139" t="str">
        <f>IF(SUM(H8:L8)=0,"",IF((SUM(H8:L8)/100)&gt;=$P$5,"√","×"))</f>
        <v/>
      </c>
      <c r="Q8" s="139" t="str">
        <f>IF(SUM(F8)=0,"",IF((SUM(F8)/100)&lt;$Q$5,"√","×"))</f>
        <v/>
      </c>
      <c r="R8" s="140" t="str">
        <f>IF(LOOKUP($A8,质量日常跟踪表!$H$4:$H$744,质量日常跟踪表!W$4:W$744)="","",LOOKUP($A8,质量日常跟踪表!$H$4:$H$744,质量日常跟踪表!W$4:W$744))</f>
        <v/>
      </c>
      <c r="S8" s="133" t="str">
        <f>IF(OR(F8="",F8=0),"",IF(F8&gt;10,ROUND(F8-10,0)*(-2),IF(F8&lt;9,ROUND(9-F8,0)*4,0)))</f>
        <v/>
      </c>
      <c r="U8" s="136">
        <f>IF(U7&lt;$U$2,U7+1,"")</f>
        <v>3</v>
      </c>
      <c r="V8" s="126" t="str">
        <f>IF(_jiaofen6_month_all!A5="","",_jiaofen6_month_all!A5)</f>
        <v/>
      </c>
      <c r="W8" s="136" t="str">
        <f>IF(_jiaofen6_month_all!K5="","",_jiaofen6_month_all!K5)</f>
        <v/>
      </c>
      <c r="X8" s="134"/>
      <c r="Y8" s="127" t="str">
        <f>IF(_jiaofen6_month_all!A5="","",_jiaofen6_month_all!A5)</f>
        <v/>
      </c>
      <c r="Z8" s="139" t="str">
        <f>IF(_jiaofen6_month_all!B5="","",_jiaofen6_month_all!B5)</f>
        <v/>
      </c>
      <c r="AA8" s="139" t="str">
        <f>IF(_jiaofen6_month_all!C5="","",_jiaofen6_month_all!C5)</f>
        <v/>
      </c>
      <c r="AB8" s="139" t="str">
        <f>IF(_jiaofen6_month_all!D5="","",_jiaofen6_month_all!D5)</f>
        <v/>
      </c>
      <c r="AC8" s="139" t="str">
        <f>IF(_jiaofen6_month_all!E5="","",_jiaofen6_month_all!E5)</f>
        <v/>
      </c>
      <c r="AD8" s="139" t="str">
        <f>IF(_jiaofen6_month_all!F5="","",_jiaofen6_month_all!F5)</f>
        <v/>
      </c>
      <c r="AE8" s="139" t="str">
        <f>IF(_jiaofen6_month_all!G5="","",_jiaofen6_month_all!G5)</f>
        <v/>
      </c>
      <c r="AF8" s="139" t="str">
        <f>IF(_jiaofen6_month_all!H5="","",_jiaofen6_month_all!H5)</f>
        <v/>
      </c>
      <c r="AG8" s="139" t="str">
        <f>IF(_jiaofen6_month_all!I5="","",_jiaofen6_month_all!I5)</f>
        <v/>
      </c>
      <c r="AH8" s="139" t="str">
        <f>IF(_jiaofen6_month_all!J5="","",_jiaofen6_month_all!J5)</f>
        <v/>
      </c>
      <c r="AI8" s="138" t="str">
        <f>IF(AA8="","",(SUM(AB8:AF8)/100))</f>
        <v/>
      </c>
      <c r="AJ8" s="139" t="str">
        <f>IF(SUM(AB8:AF8)=0,"",IF((SUM(AB8:AF8)/100)&gt;=$AJ$5,"√","×"))</f>
        <v/>
      </c>
      <c r="AK8" s="139" t="str">
        <f>IF(Z8="","",IF(Z8/100&lt;$AK$5,"√","×"))</f>
        <v/>
      </c>
      <c r="AL8" s="141" t="str">
        <f>IF(LOOKUP($U8,质量日常跟踪表!$I$4:$I$744,质量日常跟踪表!W$4:W$744)="","",LOOKUP($U8,质量日常跟踪表!$I$4:$I$744,质量日常跟踪表!W$4:W$744))</f>
        <v/>
      </c>
      <c r="AM8" s="133" t="str">
        <f>IF(Z8="","",IF(Z8&gt;10,ROUND(Z8-10,0)*(-2),IF(Z8&lt;9,ROUND(9-Z8,0)*4,0)))</f>
        <v/>
      </c>
      <c r="AO8" s="0">
        <f>ROW()</f>
        <v>8</v>
      </c>
      <c r="AP8" s="0">
        <f>IF($D8=AP$5,MAX(AP$6:AP7)+1,0)</f>
        <v>0</v>
      </c>
      <c r="AQ8" s="0">
        <f>IF($D8=AQ$5,MAX(AQ$6:AQ7)+1,0)</f>
        <v>0</v>
      </c>
      <c r="AR8" s="0">
        <f>IF($D8=AR$5,MAX(AR$6:AR7)+1,0)</f>
        <v>0</v>
      </c>
      <c r="AS8" s="0">
        <f>IF($D8=AS$5,MAX(AS$6:AS7)+1,0)</f>
        <v>0</v>
      </c>
      <c r="AU8" s="0">
        <f>ROW()</f>
        <v>8</v>
      </c>
      <c r="AV8" s="0">
        <f>IF($X8=AV$5,MAX(AV$6:AV7)+1,0)</f>
        <v>0</v>
      </c>
      <c r="AW8" s="0">
        <f>IF($X8=AW$5,MAX(AW$6:AW7)+1,0)</f>
        <v>0</v>
      </c>
      <c r="AX8" s="0">
        <f>IF($X8=AX$5,MAX(AX$6:AX7)+1,0)</f>
        <v>0</v>
      </c>
      <c r="AY8" s="0">
        <f>IF($X8=AY$5,MAX(AY$6:AY7)+1,0)</f>
        <v>0</v>
      </c>
    </row>
    <row r="9">
      <c r="A9" s="136">
        <f>IF(A8&lt;$A$2,A8+1,"")</f>
        <v>4</v>
      </c>
      <c r="B9" s="126" t="str">
        <f>IF(_jiaofen5_month_all!A6="","",_jiaofen5_month_all!A6)</f>
        <v/>
      </c>
      <c r="C9" s="136" t="str">
        <f>IF(_jiaofen5_month_all!K6="","",_jiaofen5_month_all!K6)</f>
        <v/>
      </c>
      <c r="D9" s="134"/>
      <c r="E9" s="127" t="str">
        <f>IF(_jiaofen5_month_all!A6="","",_jiaofen5_month_all!A6)</f>
        <v/>
      </c>
      <c r="F9" s="137" t="str">
        <f>IF(_jiaofen5_month_all!B6="","",_jiaofen5_month_all!B6)</f>
        <v/>
      </c>
      <c r="G9" s="137" t="str">
        <f>IF(_jiaofen5_month_all!C6="","",_jiaofen5_month_all!C6)</f>
        <v/>
      </c>
      <c r="H9" s="137" t="str">
        <f>IF(_jiaofen5_month_all!D6="","",_jiaofen5_month_all!D6)</f>
        <v/>
      </c>
      <c r="I9" s="137" t="str">
        <f>IF(_jiaofen5_month_all!E6="","",_jiaofen5_month_all!E6)</f>
        <v/>
      </c>
      <c r="J9" s="137" t="str">
        <f>IF(_jiaofen5_month_all!F6="","",_jiaofen5_month_all!F6)</f>
        <v/>
      </c>
      <c r="K9" s="137" t="str">
        <f>IF(_jiaofen5_month_all!G6="","",_jiaofen5_month_all!G6)</f>
        <v/>
      </c>
      <c r="L9" s="137" t="str">
        <f>IF(_jiaofen5_month_all!H6="","",_jiaofen5_month_all!H6)</f>
        <v/>
      </c>
      <c r="M9" s="137" t="str">
        <f>IF(_jiaofen5_month_all!I6="","",_jiaofen5_month_all!I6)</f>
        <v/>
      </c>
      <c r="N9" s="137" t="str">
        <f>IF(_jiaofen5_month_all!J6="","",_jiaofen5_month_all!J6)</f>
        <v/>
      </c>
      <c r="O9" s="138" t="str">
        <f>IF(G9="","",SUM(H9:L9)/100)</f>
        <v/>
      </c>
      <c r="P9" s="139" t="str">
        <f>IF(SUM(H9:L9)=0,"",IF((SUM(H9:L9)/100)&gt;=$P$5,"√","×"))</f>
        <v/>
      </c>
      <c r="Q9" s="139" t="str">
        <f>IF(SUM(F9)=0,"",IF((SUM(F9)/100)&lt;$Q$5,"√","×"))</f>
        <v/>
      </c>
      <c r="R9" s="140" t="str">
        <f>IF(LOOKUP($A9,质量日常跟踪表!$H$4:$H$744,质量日常跟踪表!W$4:W$744)="","",LOOKUP($A9,质量日常跟踪表!$H$4:$H$744,质量日常跟踪表!W$4:W$744))</f>
        <v/>
      </c>
      <c r="S9" s="133" t="str">
        <f>IF(OR(F9="",F9=0),"",IF(F9&gt;10,ROUND(F9-10,0)*(-2),IF(F9&lt;9,ROUND(9-F9,0)*4,0)))</f>
        <v/>
      </c>
      <c r="U9" s="136">
        <f>IF(U8&lt;$U$2,U8+1,"")</f>
        <v>4</v>
      </c>
      <c r="V9" s="126" t="str">
        <f>IF(_jiaofen6_month_all!A6="","",_jiaofen6_month_all!A6)</f>
        <v/>
      </c>
      <c r="W9" s="136" t="str">
        <f>IF(_jiaofen6_month_all!K6="","",_jiaofen6_month_all!K6)</f>
        <v/>
      </c>
      <c r="X9" s="134"/>
      <c r="Y9" s="127" t="str">
        <f>IF(_jiaofen6_month_all!A6="","",_jiaofen6_month_all!A6)</f>
        <v/>
      </c>
      <c r="Z9" s="139" t="str">
        <f>IF(_jiaofen6_month_all!B6="","",_jiaofen6_month_all!B6)</f>
        <v/>
      </c>
      <c r="AA9" s="139" t="str">
        <f>IF(_jiaofen6_month_all!C6="","",_jiaofen6_month_all!C6)</f>
        <v/>
      </c>
      <c r="AB9" s="139" t="str">
        <f>IF(_jiaofen6_month_all!D6="","",_jiaofen6_month_all!D6)</f>
        <v/>
      </c>
      <c r="AC9" s="139" t="str">
        <f>IF(_jiaofen6_month_all!E6="","",_jiaofen6_month_all!E6)</f>
        <v/>
      </c>
      <c r="AD9" s="139" t="str">
        <f>IF(_jiaofen6_month_all!F6="","",_jiaofen6_month_all!F6)</f>
        <v/>
      </c>
      <c r="AE9" s="139" t="str">
        <f>IF(_jiaofen6_month_all!G6="","",_jiaofen6_month_all!G6)</f>
        <v/>
      </c>
      <c r="AF9" s="139" t="str">
        <f>IF(_jiaofen6_month_all!H6="","",_jiaofen6_month_all!H6)</f>
        <v/>
      </c>
      <c r="AG9" s="139" t="str">
        <f>IF(_jiaofen6_month_all!I6="","",_jiaofen6_month_all!I6)</f>
        <v/>
      </c>
      <c r="AH9" s="139" t="str">
        <f>IF(_jiaofen6_month_all!J6="","",_jiaofen6_month_all!J6)</f>
        <v/>
      </c>
      <c r="AI9" s="138" t="str">
        <f>IF(AA9="","",(SUM(AB9:AF9)/100))</f>
        <v/>
      </c>
      <c r="AJ9" s="139" t="str">
        <f>IF(SUM(AB9:AF9)=0,"",IF((SUM(AB9:AF9)/100)&gt;=$AJ$5,"√","×"))</f>
        <v/>
      </c>
      <c r="AK9" s="139" t="str">
        <f>IF(Z9="","",IF(Z9/100&lt;$AK$5,"√","×"))</f>
        <v/>
      </c>
      <c r="AL9" s="141" t="str">
        <f>IF(LOOKUP($U9,质量日常跟踪表!$I$4:$I$744,质量日常跟踪表!W$4:W$744)="","",LOOKUP($U9,质量日常跟踪表!$I$4:$I$744,质量日常跟踪表!W$4:W$744))</f>
        <v/>
      </c>
      <c r="AM9" s="133" t="str">
        <f>IF(Z9="","",IF(Z9&gt;10,ROUND(Z9-10,0)*(-2),IF(Z9&lt;9,ROUND(9-Z9,0)*4,0)))</f>
        <v/>
      </c>
      <c r="AO9" s="0">
        <f>ROW()</f>
        <v>9</v>
      </c>
      <c r="AP9" s="0">
        <f>IF($D9=AP$5,MAX(AP$6:AP8)+1,0)</f>
        <v>0</v>
      </c>
      <c r="AQ9" s="0">
        <f>IF($D9=AQ$5,MAX(AQ$6:AQ8)+1,0)</f>
        <v>0</v>
      </c>
      <c r="AR9" s="0">
        <f>IF($D9=AR$5,MAX(AR$6:AR8)+1,0)</f>
        <v>0</v>
      </c>
      <c r="AS9" s="0">
        <f>IF($D9=AS$5,MAX(AS$6:AS8)+1,0)</f>
        <v>0</v>
      </c>
      <c r="AU9" s="0">
        <f>ROW()</f>
        <v>9</v>
      </c>
      <c r="AV9" s="0">
        <f>IF($X9=AV$5,MAX(AV$6:AV8)+1,0)</f>
        <v>0</v>
      </c>
      <c r="AW9" s="0">
        <f>IF($X9=AW$5,MAX(AW$6:AW8)+1,0)</f>
        <v>0</v>
      </c>
      <c r="AX9" s="0">
        <f>IF($X9=AX$5,MAX(AX$6:AX8)+1,0)</f>
        <v>0</v>
      </c>
      <c r="AY9" s="0">
        <f>IF($X9=AY$5,MAX(AY$6:AY8)+1,0)</f>
        <v>0</v>
      </c>
    </row>
    <row r="10">
      <c r="A10" s="136">
        <f>IF(A9&lt;$A$2,A9+1,"")</f>
        <v>5</v>
      </c>
      <c r="B10" s="126" t="str">
        <f>IF(_jiaofen5_month_all!A7="","",_jiaofen5_month_all!A7)</f>
        <v/>
      </c>
      <c r="C10" s="136" t="str">
        <f>IF(_jiaofen5_month_all!K7="","",_jiaofen5_month_all!K7)</f>
        <v/>
      </c>
      <c r="D10" s="134"/>
      <c r="E10" s="127" t="str">
        <f>IF(_jiaofen5_month_all!A7="","",_jiaofen5_month_all!A7)</f>
        <v/>
      </c>
      <c r="F10" s="137" t="str">
        <f>IF(_jiaofen5_month_all!B7="","",_jiaofen5_month_all!B7)</f>
        <v/>
      </c>
      <c r="G10" s="137" t="str">
        <f>IF(_jiaofen5_month_all!C7="","",_jiaofen5_month_all!C7)</f>
        <v/>
      </c>
      <c r="H10" s="137" t="str">
        <f>IF(_jiaofen5_month_all!D7="","",_jiaofen5_month_all!D7)</f>
        <v/>
      </c>
      <c r="I10" s="137" t="str">
        <f>IF(_jiaofen5_month_all!E7="","",_jiaofen5_month_all!E7)</f>
        <v/>
      </c>
      <c r="J10" s="137" t="str">
        <f>IF(_jiaofen5_month_all!F7="","",_jiaofen5_month_all!F7)</f>
        <v/>
      </c>
      <c r="K10" s="137" t="str">
        <f>IF(_jiaofen5_month_all!G7="","",_jiaofen5_month_all!G7)</f>
        <v/>
      </c>
      <c r="L10" s="137" t="str">
        <f>IF(_jiaofen5_month_all!H7="","",_jiaofen5_month_all!H7)</f>
        <v/>
      </c>
      <c r="M10" s="137" t="str">
        <f>IF(_jiaofen5_month_all!I7="","",_jiaofen5_month_all!I7)</f>
        <v/>
      </c>
      <c r="N10" s="137" t="str">
        <f>IF(_jiaofen5_month_all!J7="","",_jiaofen5_month_all!J7)</f>
        <v/>
      </c>
      <c r="O10" s="138" t="str">
        <f>IF(G10="","",SUM(H10:L10)/100)</f>
        <v/>
      </c>
      <c r="P10" s="139" t="str">
        <f>IF(SUM(H10:L10)=0,"",IF((SUM(H10:L10)/100)&gt;=$P$5,"√","×"))</f>
        <v/>
      </c>
      <c r="Q10" s="139" t="str">
        <f>IF(SUM(F10)=0,"",IF((SUM(F10)/100)&lt;$Q$5,"√","×"))</f>
        <v/>
      </c>
      <c r="R10" s="140" t="str">
        <f>IF(LOOKUP($A10,质量日常跟踪表!$H$4:$H$744,质量日常跟踪表!W$4:W$744)="","",LOOKUP($A10,质量日常跟踪表!$H$4:$H$744,质量日常跟踪表!W$4:W$744))</f>
        <v/>
      </c>
      <c r="S10" s="133" t="str">
        <f>IF(OR(F10="",F10=0),"",IF(F10&gt;10,ROUND(F10-10,0)*(-2),IF(F10&lt;9,ROUND(9-F10,0)*4,0)))</f>
        <v/>
      </c>
      <c r="U10" s="136">
        <f>IF(U9&lt;$U$2,U9+1,"")</f>
        <v>5</v>
      </c>
      <c r="V10" s="126" t="str">
        <f>IF(_jiaofen6_month_all!A7="","",_jiaofen6_month_all!A7)</f>
        <v/>
      </c>
      <c r="W10" s="136" t="str">
        <f>IF(_jiaofen6_month_all!K7="","",_jiaofen6_month_all!K7)</f>
        <v/>
      </c>
      <c r="X10" s="134"/>
      <c r="Y10" s="127" t="str">
        <f>IF(_jiaofen6_month_all!A7="","",_jiaofen6_month_all!A7)</f>
        <v/>
      </c>
      <c r="Z10" s="139" t="str">
        <f>IF(_jiaofen6_month_all!B7="","",_jiaofen6_month_all!B7)</f>
        <v/>
      </c>
      <c r="AA10" s="139" t="str">
        <f>IF(_jiaofen6_month_all!C7="","",_jiaofen6_month_all!C7)</f>
        <v/>
      </c>
      <c r="AB10" s="139" t="str">
        <f>IF(_jiaofen6_month_all!D7="","",_jiaofen6_month_all!D7)</f>
        <v/>
      </c>
      <c r="AC10" s="139" t="str">
        <f>IF(_jiaofen6_month_all!E7="","",_jiaofen6_month_all!E7)</f>
        <v/>
      </c>
      <c r="AD10" s="139" t="str">
        <f>IF(_jiaofen6_month_all!F7="","",_jiaofen6_month_all!F7)</f>
        <v/>
      </c>
      <c r="AE10" s="139" t="str">
        <f>IF(_jiaofen6_month_all!G7="","",_jiaofen6_month_all!G7)</f>
        <v/>
      </c>
      <c r="AF10" s="139" t="str">
        <f>IF(_jiaofen6_month_all!H7="","",_jiaofen6_month_all!H7)</f>
        <v/>
      </c>
      <c r="AG10" s="139" t="str">
        <f>IF(_jiaofen6_month_all!I7="","",_jiaofen6_month_all!I7)</f>
        <v/>
      </c>
      <c r="AH10" s="139" t="str">
        <f>IF(_jiaofen6_month_all!J7="","",_jiaofen6_month_all!J7)</f>
        <v/>
      </c>
      <c r="AI10" s="138" t="str">
        <f>IF(AA10="","",(SUM(AB10:AF10)/100))</f>
        <v/>
      </c>
      <c r="AJ10" s="139" t="str">
        <f>IF(SUM(AB10:AF10)=0,"",IF((SUM(AB10:AF10)/100)&gt;=$AJ$5,"√","×"))</f>
        <v/>
      </c>
      <c r="AK10" s="139" t="str">
        <f>IF(Z10="","",IF(Z10/100&lt;$AK$5,"√","×"))</f>
        <v/>
      </c>
      <c r="AL10" s="141" t="str">
        <f>IF(LOOKUP($U10,质量日常跟踪表!$I$4:$I$744,质量日常跟踪表!W$4:W$744)="","",LOOKUP($U10,质量日常跟踪表!$I$4:$I$744,质量日常跟踪表!W$4:W$744))</f>
        <v/>
      </c>
      <c r="AM10" s="133" t="str">
        <f>IF(Z10="","",IF(Z10&gt;10,ROUND(Z10-10,0)*(-2),IF(Z10&lt;9,ROUND(9-Z10,0)*4,0)))</f>
        <v/>
      </c>
      <c r="AO10" s="0">
        <f>ROW()</f>
        <v>10</v>
      </c>
      <c r="AP10" s="0">
        <f>IF($D10=AP$5,MAX(AP$6:AP9)+1,0)</f>
        <v>0</v>
      </c>
      <c r="AQ10" s="0">
        <f>IF($D10=AQ$5,MAX(AQ$6:AQ9)+1,0)</f>
        <v>0</v>
      </c>
      <c r="AR10" s="0">
        <f>IF($D10=AR$5,MAX(AR$6:AR9)+1,0)</f>
        <v>0</v>
      </c>
      <c r="AS10" s="0">
        <f>IF($D10=AS$5,MAX(AS$6:AS9)+1,0)</f>
        <v>0</v>
      </c>
      <c r="AU10" s="0">
        <f>ROW()</f>
        <v>10</v>
      </c>
      <c r="AV10" s="0">
        <f>IF($X10=AV$5,MAX(AV$6:AV9)+1,0)</f>
        <v>0</v>
      </c>
      <c r="AW10" s="0">
        <f>IF($X10=AW$5,MAX(AW$6:AW9)+1,0)</f>
        <v>0</v>
      </c>
      <c r="AX10" s="0">
        <f>IF($X10=AX$5,MAX(AX$6:AX9)+1,0)</f>
        <v>0</v>
      </c>
      <c r="AY10" s="0">
        <f>IF($X10=AY$5,MAX(AY$6:AY9)+1,0)</f>
        <v>0</v>
      </c>
    </row>
    <row r="11">
      <c r="A11" s="136">
        <f>IF(A10&lt;$A$2,A10+1,"")</f>
        <v>6</v>
      </c>
      <c r="B11" s="126" t="str">
        <f>IF(_jiaofen5_month_all!A8="","",_jiaofen5_month_all!A8)</f>
        <v/>
      </c>
      <c r="C11" s="136" t="str">
        <f>IF(_jiaofen5_month_all!K8="","",_jiaofen5_month_all!K8)</f>
        <v/>
      </c>
      <c r="D11" s="134"/>
      <c r="E11" s="127" t="str">
        <f>IF(_jiaofen5_month_all!A8="","",_jiaofen5_month_all!A8)</f>
        <v/>
      </c>
      <c r="F11" s="137" t="str">
        <f>IF(_jiaofen5_month_all!B8="","",_jiaofen5_month_all!B8)</f>
        <v/>
      </c>
      <c r="G11" s="137" t="str">
        <f>IF(_jiaofen5_month_all!C8="","",_jiaofen5_month_all!C8)</f>
        <v/>
      </c>
      <c r="H11" s="137" t="str">
        <f>IF(_jiaofen5_month_all!D8="","",_jiaofen5_month_all!D8)</f>
        <v/>
      </c>
      <c r="I11" s="137" t="str">
        <f>IF(_jiaofen5_month_all!E8="","",_jiaofen5_month_all!E8)</f>
        <v/>
      </c>
      <c r="J11" s="137" t="str">
        <f>IF(_jiaofen5_month_all!F8="","",_jiaofen5_month_all!F8)</f>
        <v/>
      </c>
      <c r="K11" s="137" t="str">
        <f>IF(_jiaofen5_month_all!G8="","",_jiaofen5_month_all!G8)</f>
        <v/>
      </c>
      <c r="L11" s="137" t="str">
        <f>IF(_jiaofen5_month_all!H8="","",_jiaofen5_month_all!H8)</f>
        <v/>
      </c>
      <c r="M11" s="137" t="str">
        <f>IF(_jiaofen5_month_all!I8="","",_jiaofen5_month_all!I8)</f>
        <v/>
      </c>
      <c r="N11" s="137" t="str">
        <f>IF(_jiaofen5_month_all!J8="","",_jiaofen5_month_all!J8)</f>
        <v/>
      </c>
      <c r="O11" s="138" t="str">
        <f>IF(G11="","",SUM(H11:L11)/100)</f>
        <v/>
      </c>
      <c r="P11" s="139" t="str">
        <f>IF(SUM(H11:L11)=0,"",IF((SUM(H11:L11)/100)&gt;=$P$5,"√","×"))</f>
        <v/>
      </c>
      <c r="Q11" s="139" t="str">
        <f>IF(SUM(F11)=0,"",IF((SUM(F11)/100)&lt;$Q$5,"√","×"))</f>
        <v/>
      </c>
      <c r="R11" s="140" t="str">
        <f>IF(LOOKUP($A11,质量日常跟踪表!$H$4:$H$744,质量日常跟踪表!W$4:W$744)="","",LOOKUP($A11,质量日常跟踪表!$H$4:$H$744,质量日常跟踪表!W$4:W$744))</f>
        <v/>
      </c>
      <c r="S11" s="133" t="str">
        <f>IF(OR(F11="",F11=0),"",IF(F11&gt;10,ROUND(F11-10,0)*(-2),IF(F11&lt;9,ROUND(9-F11,0)*4,0)))</f>
        <v/>
      </c>
      <c r="U11" s="136">
        <f>IF(U10&lt;$U$2,U10+1,"")</f>
        <v>6</v>
      </c>
      <c r="V11" s="126" t="str">
        <f>IF(_jiaofen6_month_all!A8="","",_jiaofen6_month_all!A8)</f>
        <v/>
      </c>
      <c r="W11" s="136" t="str">
        <f>IF(_jiaofen6_month_all!K8="","",_jiaofen6_month_all!K8)</f>
        <v/>
      </c>
      <c r="X11" s="134"/>
      <c r="Y11" s="127" t="str">
        <f>IF(_jiaofen6_month_all!A8="","",_jiaofen6_month_all!A8)</f>
        <v/>
      </c>
      <c r="Z11" s="139" t="str">
        <f>IF(_jiaofen6_month_all!B8="","",_jiaofen6_month_all!B8)</f>
        <v/>
      </c>
      <c r="AA11" s="139" t="str">
        <f>IF(_jiaofen6_month_all!C8="","",_jiaofen6_month_all!C8)</f>
        <v/>
      </c>
      <c r="AB11" s="139" t="str">
        <f>IF(_jiaofen6_month_all!D8="","",_jiaofen6_month_all!D8)</f>
        <v/>
      </c>
      <c r="AC11" s="139" t="str">
        <f>IF(_jiaofen6_month_all!E8="","",_jiaofen6_month_all!E8)</f>
        <v/>
      </c>
      <c r="AD11" s="139" t="str">
        <f>IF(_jiaofen6_month_all!F8="","",_jiaofen6_month_all!F8)</f>
        <v/>
      </c>
      <c r="AE11" s="139" t="str">
        <f>IF(_jiaofen6_month_all!G8="","",_jiaofen6_month_all!G8)</f>
        <v/>
      </c>
      <c r="AF11" s="139" t="str">
        <f>IF(_jiaofen6_month_all!H8="","",_jiaofen6_month_all!H8)</f>
        <v/>
      </c>
      <c r="AG11" s="139" t="str">
        <f>IF(_jiaofen6_month_all!I8="","",_jiaofen6_month_all!I8)</f>
        <v/>
      </c>
      <c r="AH11" s="139" t="str">
        <f>IF(_jiaofen6_month_all!J8="","",_jiaofen6_month_all!J8)</f>
        <v/>
      </c>
      <c r="AI11" s="138" t="str">
        <f>IF(AA11="","",(SUM(AB11:AF11)/100))</f>
        <v/>
      </c>
      <c r="AJ11" s="139" t="str">
        <f>IF(SUM(AB11:AF11)=0,"",IF((SUM(AB11:AF11)/100)&gt;=$AJ$5,"√","×"))</f>
        <v/>
      </c>
      <c r="AK11" s="139" t="str">
        <f>IF(Z11="","",IF(Z11/100&lt;$AK$5,"√","×"))</f>
        <v/>
      </c>
      <c r="AL11" s="141" t="str">
        <f>IF(LOOKUP($U11,质量日常跟踪表!$I$4:$I$744,质量日常跟踪表!W$4:W$744)="","",LOOKUP($U11,质量日常跟踪表!$I$4:$I$744,质量日常跟踪表!W$4:W$744))</f>
        <v/>
      </c>
      <c r="AM11" s="133" t="str">
        <f>IF(Z11="","",IF(Z11&gt;10,ROUND(Z11-10,0)*(-2),IF(Z11&lt;9,ROUND(9-Z11,0)*4,0)))</f>
        <v/>
      </c>
      <c r="AO11" s="0">
        <f>ROW()</f>
        <v>11</v>
      </c>
      <c r="AP11" s="0">
        <f>IF($D11=AP$5,MAX(AP$6:AP10)+1,0)</f>
        <v>0</v>
      </c>
      <c r="AQ11" s="0">
        <f>IF($D11=AQ$5,MAX(AQ$6:AQ10)+1,0)</f>
        <v>0</v>
      </c>
      <c r="AR11" s="0">
        <f>IF($D11=AR$5,MAX(AR$6:AR10)+1,0)</f>
        <v>0</v>
      </c>
      <c r="AS11" s="0">
        <f>IF($D11=AS$5,MAX(AS$6:AS10)+1,0)</f>
        <v>0</v>
      </c>
      <c r="AU11" s="0">
        <f>ROW()</f>
        <v>11</v>
      </c>
      <c r="AV11" s="0">
        <f>IF($X11=AV$5,MAX(AV$6:AV10)+1,0)</f>
        <v>0</v>
      </c>
      <c r="AW11" s="0">
        <f>IF($X11=AW$5,MAX(AW$6:AW10)+1,0)</f>
        <v>0</v>
      </c>
      <c r="AX11" s="0">
        <f>IF($X11=AX$5,MAX(AX$6:AX10)+1,0)</f>
        <v>0</v>
      </c>
      <c r="AY11" s="0">
        <f>IF($X11=AY$5,MAX(AY$6:AY10)+1,0)</f>
        <v>0</v>
      </c>
    </row>
    <row r="12">
      <c r="A12" s="136">
        <f>IF(A11&lt;$A$2,A11+1,"")</f>
        <v>7</v>
      </c>
      <c r="B12" s="126" t="str">
        <f>IF(_jiaofen5_month_all!A9="","",_jiaofen5_month_all!A9)</f>
        <v/>
      </c>
      <c r="C12" s="136" t="str">
        <f>IF(_jiaofen5_month_all!K9="","",_jiaofen5_month_all!K9)</f>
        <v/>
      </c>
      <c r="D12" s="134"/>
      <c r="E12" s="127" t="str">
        <f>IF(_jiaofen5_month_all!A9="","",_jiaofen5_month_all!A9)</f>
        <v/>
      </c>
      <c r="F12" s="137" t="str">
        <f>IF(_jiaofen5_month_all!B9="","",_jiaofen5_month_all!B9)</f>
        <v/>
      </c>
      <c r="G12" s="137" t="str">
        <f>IF(_jiaofen5_month_all!C9="","",_jiaofen5_month_all!C9)</f>
        <v/>
      </c>
      <c r="H12" s="137" t="str">
        <f>IF(_jiaofen5_month_all!D9="","",_jiaofen5_month_all!D9)</f>
        <v/>
      </c>
      <c r="I12" s="137" t="str">
        <f>IF(_jiaofen5_month_all!E9="","",_jiaofen5_month_all!E9)</f>
        <v/>
      </c>
      <c r="J12" s="137" t="str">
        <f>IF(_jiaofen5_month_all!F9="","",_jiaofen5_month_all!F9)</f>
        <v/>
      </c>
      <c r="K12" s="137" t="str">
        <f>IF(_jiaofen5_month_all!G9="","",_jiaofen5_month_all!G9)</f>
        <v/>
      </c>
      <c r="L12" s="137" t="str">
        <f>IF(_jiaofen5_month_all!H9="","",_jiaofen5_month_all!H9)</f>
        <v/>
      </c>
      <c r="M12" s="137" t="str">
        <f>IF(_jiaofen5_month_all!I9="","",_jiaofen5_month_all!I9)</f>
        <v/>
      </c>
      <c r="N12" s="137" t="str">
        <f>IF(_jiaofen5_month_all!J9="","",_jiaofen5_month_all!J9)</f>
        <v/>
      </c>
      <c r="O12" s="138" t="str">
        <f>IF(G12="","",SUM(H12:L12)/100)</f>
        <v/>
      </c>
      <c r="P12" s="139" t="str">
        <f>IF(SUM(H12:L12)=0,"",IF((SUM(H12:L12)/100)&gt;=$P$5,"√","×"))</f>
        <v/>
      </c>
      <c r="Q12" s="139" t="str">
        <f>IF(SUM(F12)=0,"",IF((SUM(F12)/100)&lt;$Q$5,"√","×"))</f>
        <v/>
      </c>
      <c r="R12" s="140" t="str">
        <f>IF(LOOKUP($A12,质量日常跟踪表!$H$4:$H$744,质量日常跟踪表!W$4:W$744)="","",LOOKUP($A12,质量日常跟踪表!$H$4:$H$744,质量日常跟踪表!W$4:W$744))</f>
        <v/>
      </c>
      <c r="S12" s="133" t="str">
        <f>IF(OR(F12="",F12=0),"",IF(F12&gt;10,ROUND(F12-10,0)*(-2),IF(F12&lt;9,ROUND(9-F12,0)*4,0)))</f>
        <v/>
      </c>
      <c r="U12" s="136">
        <f>IF(U11&lt;$U$2,U11+1,"")</f>
        <v>7</v>
      </c>
      <c r="V12" s="126" t="str">
        <f>IF(_jiaofen6_month_all!A9="","",_jiaofen6_month_all!A9)</f>
        <v/>
      </c>
      <c r="W12" s="136" t="str">
        <f>IF(_jiaofen6_month_all!K9="","",_jiaofen6_month_all!K9)</f>
        <v/>
      </c>
      <c r="X12" s="134"/>
      <c r="Y12" s="127" t="str">
        <f>IF(_jiaofen6_month_all!A9="","",_jiaofen6_month_all!A9)</f>
        <v/>
      </c>
      <c r="Z12" s="139" t="str">
        <f>IF(_jiaofen6_month_all!B9="","",_jiaofen6_month_all!B9)</f>
        <v/>
      </c>
      <c r="AA12" s="139" t="str">
        <f>IF(_jiaofen6_month_all!C9="","",_jiaofen6_month_all!C9)</f>
        <v/>
      </c>
      <c r="AB12" s="139" t="str">
        <f>IF(_jiaofen6_month_all!D9="","",_jiaofen6_month_all!D9)</f>
        <v/>
      </c>
      <c r="AC12" s="139" t="str">
        <f>IF(_jiaofen6_month_all!E9="","",_jiaofen6_month_all!E9)</f>
        <v/>
      </c>
      <c r="AD12" s="139" t="str">
        <f>IF(_jiaofen6_month_all!F9="","",_jiaofen6_month_all!F9)</f>
        <v/>
      </c>
      <c r="AE12" s="139" t="str">
        <f>IF(_jiaofen6_month_all!G9="","",_jiaofen6_month_all!G9)</f>
        <v/>
      </c>
      <c r="AF12" s="139" t="str">
        <f>IF(_jiaofen6_month_all!H9="","",_jiaofen6_month_all!H9)</f>
        <v/>
      </c>
      <c r="AG12" s="139" t="str">
        <f>IF(_jiaofen6_month_all!I9="","",_jiaofen6_month_all!I9)</f>
        <v/>
      </c>
      <c r="AH12" s="139" t="str">
        <f>IF(_jiaofen6_month_all!J9="","",_jiaofen6_month_all!J9)</f>
        <v/>
      </c>
      <c r="AI12" s="138" t="str">
        <f>IF(AA12="","",(SUM(AB12:AF12)/100))</f>
        <v/>
      </c>
      <c r="AJ12" s="139" t="str">
        <f>IF(SUM(AB12:AF12)=0,"",IF((SUM(AB12:AF12)/100)&gt;=$AJ$5,"√","×"))</f>
        <v/>
      </c>
      <c r="AK12" s="139" t="str">
        <f>IF(Z12="","",IF(Z12/100&lt;$AK$5,"√","×"))</f>
        <v/>
      </c>
      <c r="AL12" s="141" t="str">
        <f>IF(LOOKUP($U12,质量日常跟踪表!$I$4:$I$744,质量日常跟踪表!W$4:W$744)="","",LOOKUP($U12,质量日常跟踪表!$I$4:$I$744,质量日常跟踪表!W$4:W$744))</f>
        <v/>
      </c>
      <c r="AM12" s="133" t="str">
        <f>IF(Z12="","",IF(Z12&gt;10,ROUND(Z12-10,0)*(-2),IF(Z12&lt;9,ROUND(9-Z12,0)*4,0)))</f>
        <v/>
      </c>
      <c r="AO12" s="0">
        <f>ROW()</f>
        <v>12</v>
      </c>
      <c r="AP12" s="0">
        <f>IF($D12=AP$5,MAX(AP$6:AP11)+1,0)</f>
        <v>0</v>
      </c>
      <c r="AQ12" s="0">
        <f>IF($D12=AQ$5,MAX(AQ$6:AQ11)+1,0)</f>
        <v>0</v>
      </c>
      <c r="AR12" s="0">
        <f>IF($D12=AR$5,MAX(AR$6:AR11)+1,0)</f>
        <v>0</v>
      </c>
      <c r="AS12" s="0">
        <f>IF($D12=AS$5,MAX(AS$6:AS11)+1,0)</f>
        <v>0</v>
      </c>
      <c r="AU12" s="0">
        <f>ROW()</f>
        <v>12</v>
      </c>
      <c r="AV12" s="0">
        <f>IF($X12=AV$5,MAX(AV$6:AV11)+1,0)</f>
        <v>0</v>
      </c>
      <c r="AW12" s="0">
        <f>IF($X12=AW$5,MAX(AW$6:AW11)+1,0)</f>
        <v>0</v>
      </c>
      <c r="AX12" s="0">
        <f>IF($X12=AX$5,MAX(AX$6:AX11)+1,0)</f>
        <v>0</v>
      </c>
      <c r="AY12" s="0">
        <f>IF($X12=AY$5,MAX(AY$6:AY11)+1,0)</f>
        <v>0</v>
      </c>
    </row>
    <row r="13">
      <c r="A13" s="136">
        <f>IF(A12&lt;$A$2,A12+1,"")</f>
        <v>8</v>
      </c>
      <c r="B13" s="126" t="str">
        <f>IF(_jiaofen5_month_all!A10="","",_jiaofen5_month_all!A10)</f>
        <v/>
      </c>
      <c r="C13" s="136" t="str">
        <f>IF(_jiaofen5_month_all!K10="","",_jiaofen5_month_all!K10)</f>
        <v/>
      </c>
      <c r="D13" s="134"/>
      <c r="E13" s="127" t="str">
        <f>IF(_jiaofen5_month_all!A10="","",_jiaofen5_month_all!A10)</f>
        <v/>
      </c>
      <c r="F13" s="137" t="str">
        <f>IF(_jiaofen5_month_all!B10="","",_jiaofen5_month_all!B10)</f>
        <v/>
      </c>
      <c r="G13" s="137" t="str">
        <f>IF(_jiaofen5_month_all!C10="","",_jiaofen5_month_all!C10)</f>
        <v/>
      </c>
      <c r="H13" s="137" t="str">
        <f>IF(_jiaofen5_month_all!D10="","",_jiaofen5_month_all!D10)</f>
        <v/>
      </c>
      <c r="I13" s="137" t="str">
        <f>IF(_jiaofen5_month_all!E10="","",_jiaofen5_month_all!E10)</f>
        <v/>
      </c>
      <c r="J13" s="137" t="str">
        <f>IF(_jiaofen5_month_all!F10="","",_jiaofen5_month_all!F10)</f>
        <v/>
      </c>
      <c r="K13" s="137" t="str">
        <f>IF(_jiaofen5_month_all!G10="","",_jiaofen5_month_all!G10)</f>
        <v/>
      </c>
      <c r="L13" s="137" t="str">
        <f>IF(_jiaofen5_month_all!H10="","",_jiaofen5_month_all!H10)</f>
        <v/>
      </c>
      <c r="M13" s="137" t="str">
        <f>IF(_jiaofen5_month_all!I10="","",_jiaofen5_month_all!I10)</f>
        <v/>
      </c>
      <c r="N13" s="137" t="str">
        <f>IF(_jiaofen5_month_all!J10="","",_jiaofen5_month_all!J10)</f>
        <v/>
      </c>
      <c r="O13" s="138" t="str">
        <f>IF(G13="","",SUM(H13:L13)/100)</f>
        <v/>
      </c>
      <c r="P13" s="139" t="str">
        <f>IF(SUM(H13:L13)=0,"",IF((SUM(H13:L13)/100)&gt;=$P$5,"√","×"))</f>
        <v/>
      </c>
      <c r="Q13" s="139" t="str">
        <f>IF(SUM(F13)=0,"",IF((SUM(F13)/100)&lt;$Q$5,"√","×"))</f>
        <v/>
      </c>
      <c r="R13" s="140" t="str">
        <f>IF(LOOKUP($A13,质量日常跟踪表!$H$4:$H$744,质量日常跟踪表!W$4:W$744)="","",LOOKUP($A13,质量日常跟踪表!$H$4:$H$744,质量日常跟踪表!W$4:W$744))</f>
        <v/>
      </c>
      <c r="S13" s="133" t="str">
        <f>IF(OR(F13="",F13=0),"",IF(F13&gt;10,ROUND(F13-10,0)*(-2),IF(F13&lt;9,ROUND(9-F13,0)*4,0)))</f>
        <v/>
      </c>
      <c r="U13" s="136">
        <f>IF(U12&lt;$U$2,U12+1,"")</f>
        <v>8</v>
      </c>
      <c r="V13" s="126" t="str">
        <f>IF(_jiaofen6_month_all!A10="","",_jiaofen6_month_all!A10)</f>
        <v/>
      </c>
      <c r="W13" s="136" t="str">
        <f>IF(_jiaofen6_month_all!K10="","",_jiaofen6_month_all!K10)</f>
        <v/>
      </c>
      <c r="X13" s="134"/>
      <c r="Y13" s="127" t="str">
        <f>IF(_jiaofen6_month_all!A10="","",_jiaofen6_month_all!A10)</f>
        <v/>
      </c>
      <c r="Z13" s="139" t="str">
        <f>IF(_jiaofen6_month_all!B10="","",_jiaofen6_month_all!B10)</f>
        <v/>
      </c>
      <c r="AA13" s="139" t="str">
        <f>IF(_jiaofen6_month_all!C10="","",_jiaofen6_month_all!C10)</f>
        <v/>
      </c>
      <c r="AB13" s="139" t="str">
        <f>IF(_jiaofen6_month_all!D10="","",_jiaofen6_month_all!D10)</f>
        <v/>
      </c>
      <c r="AC13" s="139" t="str">
        <f>IF(_jiaofen6_month_all!E10="","",_jiaofen6_month_all!E10)</f>
        <v/>
      </c>
      <c r="AD13" s="139" t="str">
        <f>IF(_jiaofen6_month_all!F10="","",_jiaofen6_month_all!F10)</f>
        <v/>
      </c>
      <c r="AE13" s="139" t="str">
        <f>IF(_jiaofen6_month_all!G10="","",_jiaofen6_month_all!G10)</f>
        <v/>
      </c>
      <c r="AF13" s="139" t="str">
        <f>IF(_jiaofen6_month_all!H10="","",_jiaofen6_month_all!H10)</f>
        <v/>
      </c>
      <c r="AG13" s="139" t="str">
        <f>IF(_jiaofen6_month_all!I10="","",_jiaofen6_month_all!I10)</f>
        <v/>
      </c>
      <c r="AH13" s="139" t="str">
        <f>IF(_jiaofen6_month_all!J10="","",_jiaofen6_month_all!J10)</f>
        <v/>
      </c>
      <c r="AI13" s="138" t="str">
        <f>IF(AA13="","",(SUM(AB13:AF13)/100))</f>
        <v/>
      </c>
      <c r="AJ13" s="139" t="str">
        <f>IF(SUM(AB13:AF13)=0,"",IF((SUM(AB13:AF13)/100)&gt;=$AJ$5,"√","×"))</f>
        <v/>
      </c>
      <c r="AK13" s="139" t="str">
        <f>IF(Z13="","",IF(Z13/100&lt;$AK$5,"√","×"))</f>
        <v/>
      </c>
      <c r="AL13" s="141" t="str">
        <f>IF(LOOKUP($U13,质量日常跟踪表!$I$4:$I$744,质量日常跟踪表!W$4:W$744)="","",LOOKUP($U13,质量日常跟踪表!$I$4:$I$744,质量日常跟踪表!W$4:W$744))</f>
        <v/>
      </c>
      <c r="AM13" s="133" t="str">
        <f>IF(Z13="","",IF(Z13&gt;10,ROUND(Z13-10,0)*(-2),IF(Z13&lt;9,ROUND(9-Z13,0)*4,0)))</f>
        <v/>
      </c>
      <c r="AO13" s="0">
        <f>ROW()</f>
        <v>13</v>
      </c>
      <c r="AP13" s="0">
        <f>IF($D13=AP$5,MAX(AP$6:AP12)+1,0)</f>
        <v>0</v>
      </c>
      <c r="AQ13" s="0">
        <f>IF($D13=AQ$5,MAX(AQ$6:AQ12)+1,0)</f>
        <v>0</v>
      </c>
      <c r="AR13" s="0">
        <f>IF($D13=AR$5,MAX(AR$6:AR12)+1,0)</f>
        <v>0</v>
      </c>
      <c r="AS13" s="0">
        <f>IF($D13=AS$5,MAX(AS$6:AS12)+1,0)</f>
        <v>0</v>
      </c>
      <c r="AU13" s="0">
        <f>ROW()</f>
        <v>13</v>
      </c>
      <c r="AV13" s="0">
        <f>IF($X13=AV$5,MAX(AV$6:AV12)+1,0)</f>
        <v>0</v>
      </c>
      <c r="AW13" s="0">
        <f>IF($X13=AW$5,MAX(AW$6:AW12)+1,0)</f>
        <v>0</v>
      </c>
      <c r="AX13" s="0">
        <f>IF($X13=AX$5,MAX(AX$6:AX12)+1,0)</f>
        <v>0</v>
      </c>
      <c r="AY13" s="0">
        <f>IF($X13=AY$5,MAX(AY$6:AY12)+1,0)</f>
        <v>0</v>
      </c>
    </row>
    <row r="14">
      <c r="A14" s="136">
        <f>IF(A13&lt;$A$2,A13+1,"")</f>
        <v>9</v>
      </c>
      <c r="B14" s="126" t="str">
        <f>IF(_jiaofen5_month_all!A11="","",_jiaofen5_month_all!A11)</f>
        <v/>
      </c>
      <c r="C14" s="136" t="str">
        <f>IF(_jiaofen5_month_all!K11="","",_jiaofen5_month_all!K11)</f>
        <v/>
      </c>
      <c r="D14" s="134"/>
      <c r="E14" s="127" t="str">
        <f>IF(_jiaofen5_month_all!A11="","",_jiaofen5_month_all!A11)</f>
        <v/>
      </c>
      <c r="F14" s="137" t="str">
        <f>IF(_jiaofen5_month_all!B11="","",_jiaofen5_month_all!B11)</f>
        <v/>
      </c>
      <c r="G14" s="137" t="str">
        <f>IF(_jiaofen5_month_all!C11="","",_jiaofen5_month_all!C11)</f>
        <v/>
      </c>
      <c r="H14" s="137" t="str">
        <f>IF(_jiaofen5_month_all!D11="","",_jiaofen5_month_all!D11)</f>
        <v/>
      </c>
      <c r="I14" s="137" t="str">
        <f>IF(_jiaofen5_month_all!E11="","",_jiaofen5_month_all!E11)</f>
        <v/>
      </c>
      <c r="J14" s="137" t="str">
        <f>IF(_jiaofen5_month_all!F11="","",_jiaofen5_month_all!F11)</f>
        <v/>
      </c>
      <c r="K14" s="137" t="str">
        <f>IF(_jiaofen5_month_all!G11="","",_jiaofen5_month_all!G11)</f>
        <v/>
      </c>
      <c r="L14" s="137" t="str">
        <f>IF(_jiaofen5_month_all!H11="","",_jiaofen5_month_all!H11)</f>
        <v/>
      </c>
      <c r="M14" s="137" t="str">
        <f>IF(_jiaofen5_month_all!I11="","",_jiaofen5_month_all!I11)</f>
        <v/>
      </c>
      <c r="N14" s="137" t="str">
        <f>IF(_jiaofen5_month_all!J11="","",_jiaofen5_month_all!J11)</f>
        <v/>
      </c>
      <c r="O14" s="138" t="str">
        <f>IF(G14="","",SUM(H14:L14)/100)</f>
        <v/>
      </c>
      <c r="P14" s="139" t="str">
        <f>IF(SUM(H14:L14)=0,"",IF((SUM(H14:L14)/100)&gt;=$P$5,"√","×"))</f>
        <v/>
      </c>
      <c r="Q14" s="139" t="str">
        <f>IF(SUM(F14)=0,"",IF((SUM(F14)/100)&lt;$Q$5,"√","×"))</f>
        <v/>
      </c>
      <c r="R14" s="140" t="str">
        <f>IF(LOOKUP($A14,质量日常跟踪表!$H$4:$H$744,质量日常跟踪表!W$4:W$744)="","",LOOKUP($A14,质量日常跟踪表!$H$4:$H$744,质量日常跟踪表!W$4:W$744))</f>
        <v/>
      </c>
      <c r="S14" s="133" t="str">
        <f>IF(OR(F14="",F14=0),"",IF(F14&gt;10,ROUND(F14-10,0)*(-2),IF(F14&lt;9,ROUND(9-F14,0)*4,0)))</f>
        <v/>
      </c>
      <c r="U14" s="136">
        <f>IF(U13&lt;$U$2,U13+1,"")</f>
        <v>9</v>
      </c>
      <c r="V14" s="126" t="str">
        <f>IF(_jiaofen6_month_all!A11="","",_jiaofen6_month_all!A11)</f>
        <v/>
      </c>
      <c r="W14" s="136" t="str">
        <f>IF(_jiaofen6_month_all!K11="","",_jiaofen6_month_all!K11)</f>
        <v/>
      </c>
      <c r="X14" s="134"/>
      <c r="Y14" s="127" t="str">
        <f>IF(_jiaofen6_month_all!A11="","",_jiaofen6_month_all!A11)</f>
        <v/>
      </c>
      <c r="Z14" s="139" t="str">
        <f>IF(_jiaofen6_month_all!B11="","",_jiaofen6_month_all!B11)</f>
        <v/>
      </c>
      <c r="AA14" s="139" t="str">
        <f>IF(_jiaofen6_month_all!C11="","",_jiaofen6_month_all!C11)</f>
        <v/>
      </c>
      <c r="AB14" s="139" t="str">
        <f>IF(_jiaofen6_month_all!D11="","",_jiaofen6_month_all!D11)</f>
        <v/>
      </c>
      <c r="AC14" s="139" t="str">
        <f>IF(_jiaofen6_month_all!E11="","",_jiaofen6_month_all!E11)</f>
        <v/>
      </c>
      <c r="AD14" s="139" t="str">
        <f>IF(_jiaofen6_month_all!F11="","",_jiaofen6_month_all!F11)</f>
        <v/>
      </c>
      <c r="AE14" s="139" t="str">
        <f>IF(_jiaofen6_month_all!G11="","",_jiaofen6_month_all!G11)</f>
        <v/>
      </c>
      <c r="AF14" s="139" t="str">
        <f>IF(_jiaofen6_month_all!H11="","",_jiaofen6_month_all!H11)</f>
        <v/>
      </c>
      <c r="AG14" s="139" t="str">
        <f>IF(_jiaofen6_month_all!I11="","",_jiaofen6_month_all!I11)</f>
        <v/>
      </c>
      <c r="AH14" s="139" t="str">
        <f>IF(_jiaofen6_month_all!J11="","",_jiaofen6_month_all!J11)</f>
        <v/>
      </c>
      <c r="AI14" s="138" t="str">
        <f>IF(AA14="","",(SUM(AB14:AF14)/100))</f>
        <v/>
      </c>
      <c r="AJ14" s="139" t="str">
        <f>IF(SUM(AB14:AF14)=0,"",IF((SUM(AB14:AF14)/100)&gt;=$AJ$5,"√","×"))</f>
        <v/>
      </c>
      <c r="AK14" s="139" t="str">
        <f>IF(Z14="","",IF(Z14/100&lt;$AK$5,"√","×"))</f>
        <v/>
      </c>
      <c r="AL14" s="141" t="str">
        <f>IF(LOOKUP($U14,质量日常跟踪表!$I$4:$I$744,质量日常跟踪表!W$4:W$744)="","",LOOKUP($U14,质量日常跟踪表!$I$4:$I$744,质量日常跟踪表!W$4:W$744))</f>
        <v/>
      </c>
      <c r="AM14" s="133" t="str">
        <f>IF(Z14="","",IF(Z14&gt;10,ROUND(Z14-10,0)*(-2),IF(Z14&lt;9,ROUND(9-Z14,0)*4,0)))</f>
        <v/>
      </c>
      <c r="AO14" s="0">
        <f>ROW()</f>
        <v>14</v>
      </c>
      <c r="AP14" s="0">
        <f>IF($D14=AP$5,MAX(AP$6:AP13)+1,0)</f>
        <v>0</v>
      </c>
      <c r="AQ14" s="0">
        <f>IF($D14=AQ$5,MAX(AQ$6:AQ13)+1,0)</f>
        <v>0</v>
      </c>
      <c r="AR14" s="0">
        <f>IF($D14=AR$5,MAX(AR$6:AR13)+1,0)</f>
        <v>0</v>
      </c>
      <c r="AS14" s="0">
        <f>IF($D14=AS$5,MAX(AS$6:AS13)+1,0)</f>
        <v>0</v>
      </c>
      <c r="AU14" s="0">
        <f>ROW()</f>
        <v>14</v>
      </c>
      <c r="AV14" s="0">
        <f>IF($X14=AV$5,MAX(AV$6:AV13)+1,0)</f>
        <v>0</v>
      </c>
      <c r="AW14" s="0">
        <f>IF($X14=AW$5,MAX(AW$6:AW13)+1,0)</f>
        <v>0</v>
      </c>
      <c r="AX14" s="0">
        <f>IF($X14=AX$5,MAX(AX$6:AX13)+1,0)</f>
        <v>0</v>
      </c>
      <c r="AY14" s="0">
        <f>IF($X14=AY$5,MAX(AY$6:AY13)+1,0)</f>
        <v>0</v>
      </c>
    </row>
    <row r="15">
      <c r="A15" s="136">
        <f>IF(A14&lt;$A$2,A14+1,"")</f>
        <v>10</v>
      </c>
      <c r="B15" s="126" t="str">
        <f>IF(_jiaofen5_month_all!A12="","",_jiaofen5_month_all!A12)</f>
        <v/>
      </c>
      <c r="C15" s="136" t="str">
        <f>IF(_jiaofen5_month_all!K12="","",_jiaofen5_month_all!K12)</f>
        <v/>
      </c>
      <c r="D15" s="134"/>
      <c r="E15" s="127" t="str">
        <f>IF(_jiaofen5_month_all!A12="","",_jiaofen5_month_all!A12)</f>
        <v/>
      </c>
      <c r="F15" s="137" t="str">
        <f>IF(_jiaofen5_month_all!B12="","",_jiaofen5_month_all!B12)</f>
        <v/>
      </c>
      <c r="G15" s="137" t="str">
        <f>IF(_jiaofen5_month_all!C12="","",_jiaofen5_month_all!C12)</f>
        <v/>
      </c>
      <c r="H15" s="137" t="str">
        <f>IF(_jiaofen5_month_all!D12="","",_jiaofen5_month_all!D12)</f>
        <v/>
      </c>
      <c r="I15" s="137" t="str">
        <f>IF(_jiaofen5_month_all!E12="","",_jiaofen5_month_all!E12)</f>
        <v/>
      </c>
      <c r="J15" s="137" t="str">
        <f>IF(_jiaofen5_month_all!F12="","",_jiaofen5_month_all!F12)</f>
        <v/>
      </c>
      <c r="K15" s="137" t="str">
        <f>IF(_jiaofen5_month_all!G12="","",_jiaofen5_month_all!G12)</f>
        <v/>
      </c>
      <c r="L15" s="137" t="str">
        <f>IF(_jiaofen5_month_all!H12="","",_jiaofen5_month_all!H12)</f>
        <v/>
      </c>
      <c r="M15" s="137" t="str">
        <f>IF(_jiaofen5_month_all!I12="","",_jiaofen5_month_all!I12)</f>
        <v/>
      </c>
      <c r="N15" s="137" t="str">
        <f>IF(_jiaofen5_month_all!J12="","",_jiaofen5_month_all!J12)</f>
        <v/>
      </c>
      <c r="O15" s="138" t="str">
        <f>IF(G15="","",SUM(H15:L15)/100)</f>
        <v/>
      </c>
      <c r="P15" s="139" t="str">
        <f>IF(SUM(H15:L15)=0,"",IF((SUM(H15:L15)/100)&gt;=$P$5,"√","×"))</f>
        <v/>
      </c>
      <c r="Q15" s="139" t="str">
        <f>IF(SUM(F15)=0,"",IF((SUM(F15)/100)&lt;$Q$5,"√","×"))</f>
        <v/>
      </c>
      <c r="R15" s="140" t="str">
        <f>IF(LOOKUP($A15,质量日常跟踪表!$H$4:$H$744,质量日常跟踪表!W$4:W$744)="","",LOOKUP($A15,质量日常跟踪表!$H$4:$H$744,质量日常跟踪表!W$4:W$744))</f>
        <v/>
      </c>
      <c r="S15" s="133" t="str">
        <f>IF(OR(F15="",F15=0),"",IF(F15&gt;10,ROUND(F15-10,0)*(-2),IF(F15&lt;9,ROUND(9-F15,0)*4,0)))</f>
        <v/>
      </c>
      <c r="U15" s="136">
        <f>IF(U14&lt;$U$2,U14+1,"")</f>
        <v>10</v>
      </c>
      <c r="V15" s="126" t="str">
        <f>IF(_jiaofen6_month_all!A12="","",_jiaofen6_month_all!A12)</f>
        <v/>
      </c>
      <c r="W15" s="136" t="str">
        <f>IF(_jiaofen6_month_all!K12="","",_jiaofen6_month_all!K12)</f>
        <v/>
      </c>
      <c r="X15" s="134"/>
      <c r="Y15" s="127" t="str">
        <f>IF(_jiaofen6_month_all!A12="","",_jiaofen6_month_all!A12)</f>
        <v/>
      </c>
      <c r="Z15" s="139" t="str">
        <f>IF(_jiaofen6_month_all!B12="","",_jiaofen6_month_all!B12)</f>
        <v/>
      </c>
      <c r="AA15" s="139" t="str">
        <f>IF(_jiaofen6_month_all!C12="","",_jiaofen6_month_all!C12)</f>
        <v/>
      </c>
      <c r="AB15" s="139" t="str">
        <f>IF(_jiaofen6_month_all!D12="","",_jiaofen6_month_all!D12)</f>
        <v/>
      </c>
      <c r="AC15" s="139" t="str">
        <f>IF(_jiaofen6_month_all!E12="","",_jiaofen6_month_all!E12)</f>
        <v/>
      </c>
      <c r="AD15" s="139" t="str">
        <f>IF(_jiaofen6_month_all!F12="","",_jiaofen6_month_all!F12)</f>
        <v/>
      </c>
      <c r="AE15" s="139" t="str">
        <f>IF(_jiaofen6_month_all!G12="","",_jiaofen6_month_all!G12)</f>
        <v/>
      </c>
      <c r="AF15" s="139" t="str">
        <f>IF(_jiaofen6_month_all!H12="","",_jiaofen6_month_all!H12)</f>
        <v/>
      </c>
      <c r="AG15" s="139" t="str">
        <f>IF(_jiaofen6_month_all!I12="","",_jiaofen6_month_all!I12)</f>
        <v/>
      </c>
      <c r="AH15" s="139" t="str">
        <f>IF(_jiaofen6_month_all!J12="","",_jiaofen6_month_all!J12)</f>
        <v/>
      </c>
      <c r="AI15" s="138" t="str">
        <f>IF(AA15="","",(SUM(AB15:AF15)/100))</f>
        <v/>
      </c>
      <c r="AJ15" s="139" t="str">
        <f>IF(SUM(AB15:AF15)=0,"",IF((SUM(AB15:AF15)/100)&gt;=$AJ$5,"√","×"))</f>
        <v/>
      </c>
      <c r="AK15" s="139" t="str">
        <f>IF(Z15="","",IF(Z15/100&lt;$AK$5,"√","×"))</f>
        <v/>
      </c>
      <c r="AL15" s="141" t="str">
        <f>IF(LOOKUP($U15,质量日常跟踪表!$I$4:$I$744,质量日常跟踪表!W$4:W$744)="","",LOOKUP($U15,质量日常跟踪表!$I$4:$I$744,质量日常跟踪表!W$4:W$744))</f>
        <v/>
      </c>
      <c r="AM15" s="133" t="str">
        <f>IF(Z15="","",IF(Z15&gt;10,ROUND(Z15-10,0)*(-2),IF(Z15&lt;9,ROUND(9-Z15,0)*4,0)))</f>
        <v/>
      </c>
      <c r="AO15" s="0">
        <f>ROW()</f>
        <v>15</v>
      </c>
      <c r="AP15" s="0">
        <f>IF($D15=AP$5,MAX(AP$6:AP14)+1,0)</f>
        <v>0</v>
      </c>
      <c r="AQ15" s="0">
        <f>IF($D15=AQ$5,MAX(AQ$6:AQ14)+1,0)</f>
        <v>0</v>
      </c>
      <c r="AR15" s="0">
        <f>IF($D15=AR$5,MAX(AR$6:AR14)+1,0)</f>
        <v>0</v>
      </c>
      <c r="AS15" s="0">
        <f>IF($D15=AS$5,MAX(AS$6:AS14)+1,0)</f>
        <v>0</v>
      </c>
      <c r="AU15" s="0">
        <f>ROW()</f>
        <v>15</v>
      </c>
      <c r="AV15" s="0">
        <f>IF($X15=AV$5,MAX(AV$6:AV14)+1,0)</f>
        <v>0</v>
      </c>
      <c r="AW15" s="0">
        <f>IF($X15=AW$5,MAX(AW$6:AW14)+1,0)</f>
        <v>0</v>
      </c>
      <c r="AX15" s="0">
        <f>IF($X15=AX$5,MAX(AX$6:AX14)+1,0)</f>
        <v>0</v>
      </c>
      <c r="AY15" s="0">
        <f>IF($X15=AY$5,MAX(AY$6:AY14)+1,0)</f>
        <v>0</v>
      </c>
    </row>
    <row r="16">
      <c r="A16" s="136">
        <f>IF(A15&lt;$A$2,A15+1,"")</f>
        <v>11</v>
      </c>
      <c r="B16" s="126" t="str">
        <f>IF(_jiaofen5_month_all!A13="","",_jiaofen5_month_all!A13)</f>
        <v/>
      </c>
      <c r="C16" s="136" t="str">
        <f>IF(_jiaofen5_month_all!K13="","",_jiaofen5_month_all!K13)</f>
        <v/>
      </c>
      <c r="D16" s="134"/>
      <c r="E16" s="127" t="str">
        <f>IF(_jiaofen5_month_all!A13="","",_jiaofen5_month_all!A13)</f>
        <v/>
      </c>
      <c r="F16" s="137" t="str">
        <f>IF(_jiaofen5_month_all!B13="","",_jiaofen5_month_all!B13)</f>
        <v/>
      </c>
      <c r="G16" s="137" t="str">
        <f>IF(_jiaofen5_month_all!C13="","",_jiaofen5_month_all!C13)</f>
        <v/>
      </c>
      <c r="H16" s="137" t="str">
        <f>IF(_jiaofen5_month_all!D13="","",_jiaofen5_month_all!D13)</f>
        <v/>
      </c>
      <c r="I16" s="137" t="str">
        <f>IF(_jiaofen5_month_all!E13="","",_jiaofen5_month_all!E13)</f>
        <v/>
      </c>
      <c r="J16" s="137" t="str">
        <f>IF(_jiaofen5_month_all!F13="","",_jiaofen5_month_all!F13)</f>
        <v/>
      </c>
      <c r="K16" s="137" t="str">
        <f>IF(_jiaofen5_month_all!G13="","",_jiaofen5_month_all!G13)</f>
        <v/>
      </c>
      <c r="L16" s="137" t="str">
        <f>IF(_jiaofen5_month_all!H13="","",_jiaofen5_month_all!H13)</f>
        <v/>
      </c>
      <c r="M16" s="137" t="str">
        <f>IF(_jiaofen5_month_all!I13="","",_jiaofen5_month_all!I13)</f>
        <v/>
      </c>
      <c r="N16" s="137" t="str">
        <f>IF(_jiaofen5_month_all!J13="","",_jiaofen5_month_all!J13)</f>
        <v/>
      </c>
      <c r="O16" s="138" t="str">
        <f>IF(G16="","",SUM(H16:L16)/100)</f>
        <v/>
      </c>
      <c r="P16" s="139" t="str">
        <f>IF(SUM(H16:L16)=0,"",IF((SUM(H16:L16)/100)&gt;=$P$5,"√","×"))</f>
        <v/>
      </c>
      <c r="Q16" s="139" t="str">
        <f>IF(SUM(F16)=0,"",IF((SUM(F16)/100)&lt;$Q$5,"√","×"))</f>
        <v/>
      </c>
      <c r="R16" s="140" t="str">
        <f>IF(LOOKUP($A16,质量日常跟踪表!$H$4:$H$744,质量日常跟踪表!W$4:W$744)="","",LOOKUP($A16,质量日常跟踪表!$H$4:$H$744,质量日常跟踪表!W$4:W$744))</f>
        <v/>
      </c>
      <c r="S16" s="133" t="str">
        <f>IF(OR(F16="",F16=0),"",IF(F16&gt;10,ROUND(F16-10,0)*(-2),IF(F16&lt;9,ROUND(9-F16,0)*4,0)))</f>
        <v/>
      </c>
      <c r="U16" s="136">
        <f>IF(U15&lt;$U$2,U15+1,"")</f>
        <v>11</v>
      </c>
      <c r="V16" s="126" t="str">
        <f>IF(_jiaofen6_month_all!A13="","",_jiaofen6_month_all!A13)</f>
        <v/>
      </c>
      <c r="W16" s="136" t="str">
        <f>IF(_jiaofen6_month_all!K13="","",_jiaofen6_month_all!K13)</f>
        <v/>
      </c>
      <c r="X16" s="134"/>
      <c r="Y16" s="127" t="str">
        <f>IF(_jiaofen6_month_all!A13="","",_jiaofen6_month_all!A13)</f>
        <v/>
      </c>
      <c r="Z16" s="139" t="str">
        <f>IF(_jiaofen6_month_all!B13="","",_jiaofen6_month_all!B13)</f>
        <v/>
      </c>
      <c r="AA16" s="139" t="str">
        <f>IF(_jiaofen6_month_all!C13="","",_jiaofen6_month_all!C13)</f>
        <v/>
      </c>
      <c r="AB16" s="139" t="str">
        <f>IF(_jiaofen6_month_all!D13="","",_jiaofen6_month_all!D13)</f>
        <v/>
      </c>
      <c r="AC16" s="139" t="str">
        <f>IF(_jiaofen6_month_all!E13="","",_jiaofen6_month_all!E13)</f>
        <v/>
      </c>
      <c r="AD16" s="139" t="str">
        <f>IF(_jiaofen6_month_all!F13="","",_jiaofen6_month_all!F13)</f>
        <v/>
      </c>
      <c r="AE16" s="139" t="str">
        <f>IF(_jiaofen6_month_all!G13="","",_jiaofen6_month_all!G13)</f>
        <v/>
      </c>
      <c r="AF16" s="139" t="str">
        <f>IF(_jiaofen6_month_all!H13="","",_jiaofen6_month_all!H13)</f>
        <v/>
      </c>
      <c r="AG16" s="139" t="str">
        <f>IF(_jiaofen6_month_all!I13="","",_jiaofen6_month_all!I13)</f>
        <v/>
      </c>
      <c r="AH16" s="139" t="str">
        <f>IF(_jiaofen6_month_all!J13="","",_jiaofen6_month_all!J13)</f>
        <v/>
      </c>
      <c r="AI16" s="138" t="str">
        <f>IF(AA16="","",(SUM(AB16:AF16)/100))</f>
        <v/>
      </c>
      <c r="AJ16" s="139" t="str">
        <f>IF(SUM(AB16:AF16)=0,"",IF((SUM(AB16:AF16)/100)&gt;=$AJ$5,"√","×"))</f>
        <v/>
      </c>
      <c r="AK16" s="139" t="str">
        <f>IF(Z16="","",IF(Z16/100&lt;$AK$5,"√","×"))</f>
        <v/>
      </c>
      <c r="AL16" s="141" t="str">
        <f>IF(LOOKUP($U16,质量日常跟踪表!$I$4:$I$744,质量日常跟踪表!W$4:W$744)="","",LOOKUP($U16,质量日常跟踪表!$I$4:$I$744,质量日常跟踪表!W$4:W$744))</f>
        <v/>
      </c>
      <c r="AM16" s="133" t="str">
        <f>IF(Z16="","",IF(Z16&gt;10,ROUND(Z16-10,0)*(-2),IF(Z16&lt;9,ROUND(9-Z16,0)*4,0)))</f>
        <v/>
      </c>
      <c r="AO16" s="0">
        <f>ROW()</f>
        <v>16</v>
      </c>
      <c r="AP16" s="0">
        <f>IF($D16=AP$5,MAX(AP$6:AP15)+1,0)</f>
        <v>0</v>
      </c>
      <c r="AQ16" s="0">
        <f>IF($D16=AQ$5,MAX(AQ$6:AQ15)+1,0)</f>
        <v>0</v>
      </c>
      <c r="AR16" s="0">
        <f>IF($D16=AR$5,MAX(AR$6:AR15)+1,0)</f>
        <v>0</v>
      </c>
      <c r="AS16" s="0">
        <f>IF($D16=AS$5,MAX(AS$6:AS15)+1,0)</f>
        <v>0</v>
      </c>
      <c r="AU16" s="0">
        <f>ROW()</f>
        <v>16</v>
      </c>
      <c r="AV16" s="0">
        <f>IF($X16=AV$5,MAX(AV$6:AV15)+1,0)</f>
        <v>0</v>
      </c>
      <c r="AW16" s="0">
        <f>IF($X16=AW$5,MAX(AW$6:AW15)+1,0)</f>
        <v>0</v>
      </c>
      <c r="AX16" s="0">
        <f>IF($X16=AX$5,MAX(AX$6:AX15)+1,0)</f>
        <v>0</v>
      </c>
      <c r="AY16" s="0">
        <f>IF($X16=AY$5,MAX(AY$6:AY15)+1,0)</f>
        <v>0</v>
      </c>
    </row>
    <row r="17">
      <c r="A17" s="136">
        <f>IF(A16&lt;$A$2,A16+1,"")</f>
        <v>12</v>
      </c>
      <c r="B17" s="126" t="str">
        <f>IF(_jiaofen5_month_all!A14="","",_jiaofen5_month_all!A14)</f>
        <v/>
      </c>
      <c r="C17" s="136" t="str">
        <f>IF(_jiaofen5_month_all!K14="","",_jiaofen5_month_all!K14)</f>
        <v/>
      </c>
      <c r="D17" s="134"/>
      <c r="E17" s="127" t="str">
        <f>IF(_jiaofen5_month_all!A14="","",_jiaofen5_month_all!A14)</f>
        <v/>
      </c>
      <c r="F17" s="137" t="str">
        <f>IF(_jiaofen5_month_all!B14="","",_jiaofen5_month_all!B14)</f>
        <v/>
      </c>
      <c r="G17" s="137" t="str">
        <f>IF(_jiaofen5_month_all!C14="","",_jiaofen5_month_all!C14)</f>
        <v/>
      </c>
      <c r="H17" s="137" t="str">
        <f>IF(_jiaofen5_month_all!D14="","",_jiaofen5_month_all!D14)</f>
        <v/>
      </c>
      <c r="I17" s="137" t="str">
        <f>IF(_jiaofen5_month_all!E14="","",_jiaofen5_month_all!E14)</f>
        <v/>
      </c>
      <c r="J17" s="137" t="str">
        <f>IF(_jiaofen5_month_all!F14="","",_jiaofen5_month_all!F14)</f>
        <v/>
      </c>
      <c r="K17" s="137" t="str">
        <f>IF(_jiaofen5_month_all!G14="","",_jiaofen5_month_all!G14)</f>
        <v/>
      </c>
      <c r="L17" s="137" t="str">
        <f>IF(_jiaofen5_month_all!H14="","",_jiaofen5_month_all!H14)</f>
        <v/>
      </c>
      <c r="M17" s="137" t="str">
        <f>IF(_jiaofen5_month_all!I14="","",_jiaofen5_month_all!I14)</f>
        <v/>
      </c>
      <c r="N17" s="137" t="str">
        <f>IF(_jiaofen5_month_all!J14="","",_jiaofen5_month_all!J14)</f>
        <v/>
      </c>
      <c r="O17" s="138" t="str">
        <f>IF(G17="","",SUM(H17:L17)/100)</f>
        <v/>
      </c>
      <c r="P17" s="139" t="str">
        <f>IF(SUM(H17:L17)=0,"",IF((SUM(H17:L17)/100)&gt;=$P$5,"√","×"))</f>
        <v/>
      </c>
      <c r="Q17" s="139" t="str">
        <f>IF(SUM(F17)=0,"",IF((SUM(F17)/100)&lt;$Q$5,"√","×"))</f>
        <v/>
      </c>
      <c r="R17" s="140" t="str">
        <f>IF(LOOKUP($A17,质量日常跟踪表!$H$4:$H$744,质量日常跟踪表!W$4:W$744)="","",LOOKUP($A17,质量日常跟踪表!$H$4:$H$744,质量日常跟踪表!W$4:W$744))</f>
        <v/>
      </c>
      <c r="S17" s="133" t="str">
        <f>IF(OR(F17="",F17=0),"",IF(F17&gt;10,ROUND(F17-10,0)*(-2),IF(F17&lt;9,ROUND(9-F17,0)*4,0)))</f>
        <v/>
      </c>
      <c r="U17" s="136">
        <f>IF(U16&lt;$U$2,U16+1,"")</f>
        <v>12</v>
      </c>
      <c r="V17" s="126" t="str">
        <f>IF(_jiaofen6_month_all!A14="","",_jiaofen6_month_all!A14)</f>
        <v/>
      </c>
      <c r="W17" s="136" t="str">
        <f>IF(_jiaofen6_month_all!K14="","",_jiaofen6_month_all!K14)</f>
        <v/>
      </c>
      <c r="X17" s="134"/>
      <c r="Y17" s="127" t="str">
        <f>IF(_jiaofen6_month_all!A14="","",_jiaofen6_month_all!A14)</f>
        <v/>
      </c>
      <c r="Z17" s="139" t="str">
        <f>IF(_jiaofen6_month_all!B14="","",_jiaofen6_month_all!B14)</f>
        <v/>
      </c>
      <c r="AA17" s="139" t="str">
        <f>IF(_jiaofen6_month_all!C14="","",_jiaofen6_month_all!C14)</f>
        <v/>
      </c>
      <c r="AB17" s="139" t="str">
        <f>IF(_jiaofen6_month_all!D14="","",_jiaofen6_month_all!D14)</f>
        <v/>
      </c>
      <c r="AC17" s="139" t="str">
        <f>IF(_jiaofen6_month_all!E14="","",_jiaofen6_month_all!E14)</f>
        <v/>
      </c>
      <c r="AD17" s="139" t="str">
        <f>IF(_jiaofen6_month_all!F14="","",_jiaofen6_month_all!F14)</f>
        <v/>
      </c>
      <c r="AE17" s="139" t="str">
        <f>IF(_jiaofen6_month_all!G14="","",_jiaofen6_month_all!G14)</f>
        <v/>
      </c>
      <c r="AF17" s="139" t="str">
        <f>IF(_jiaofen6_month_all!H14="","",_jiaofen6_month_all!H14)</f>
        <v/>
      </c>
      <c r="AG17" s="139" t="str">
        <f>IF(_jiaofen6_month_all!I14="","",_jiaofen6_month_all!I14)</f>
        <v/>
      </c>
      <c r="AH17" s="139" t="str">
        <f>IF(_jiaofen6_month_all!J14="","",_jiaofen6_month_all!J14)</f>
        <v/>
      </c>
      <c r="AI17" s="138" t="str">
        <f>IF(AA17="","",(SUM(AB17:AF17)/100))</f>
        <v/>
      </c>
      <c r="AJ17" s="139" t="str">
        <f>IF(SUM(AB17:AF17)=0,"",IF((SUM(AB17:AF17)/100)&gt;=$AJ$5,"√","×"))</f>
        <v/>
      </c>
      <c r="AK17" s="139" t="str">
        <f>IF(Z17="","",IF(Z17/100&lt;$AK$5,"√","×"))</f>
        <v/>
      </c>
      <c r="AL17" s="141" t="str">
        <f>IF(LOOKUP($U17,质量日常跟踪表!$I$4:$I$744,质量日常跟踪表!W$4:W$744)="","",LOOKUP($U17,质量日常跟踪表!$I$4:$I$744,质量日常跟踪表!W$4:W$744))</f>
        <v/>
      </c>
      <c r="AM17" s="133" t="str">
        <f>IF(Z17="","",IF(Z17&gt;10,ROUND(Z17-10,0)*(-2),IF(Z17&lt;9,ROUND(9-Z17,0)*4,0)))</f>
        <v/>
      </c>
      <c r="AO17" s="0">
        <f>ROW()</f>
        <v>17</v>
      </c>
      <c r="AP17" s="0">
        <f>IF($D17=AP$5,MAX(AP$6:AP16)+1,0)</f>
        <v>0</v>
      </c>
      <c r="AQ17" s="0">
        <f>IF($D17=AQ$5,MAX(AQ$6:AQ16)+1,0)</f>
        <v>0</v>
      </c>
      <c r="AR17" s="0">
        <f>IF($D17=AR$5,MAX(AR$6:AR16)+1,0)</f>
        <v>0</v>
      </c>
      <c r="AS17" s="0">
        <f>IF($D17=AS$5,MAX(AS$6:AS16)+1,0)</f>
        <v>0</v>
      </c>
      <c r="AU17" s="0">
        <f>ROW()</f>
        <v>17</v>
      </c>
      <c r="AV17" s="0">
        <f>IF($X17=AV$5,MAX(AV$6:AV16)+1,0)</f>
        <v>0</v>
      </c>
      <c r="AW17" s="0">
        <f>IF($X17=AW$5,MAX(AW$6:AW16)+1,0)</f>
        <v>0</v>
      </c>
      <c r="AX17" s="0">
        <f>IF($X17=AX$5,MAX(AX$6:AX16)+1,0)</f>
        <v>0</v>
      </c>
      <c r="AY17" s="0">
        <f>IF($X17=AY$5,MAX(AY$6:AY16)+1,0)</f>
        <v>0</v>
      </c>
    </row>
    <row r="18">
      <c r="A18" s="136">
        <f>IF(A17&lt;$A$2,A17+1,"")</f>
        <v>13</v>
      </c>
      <c r="B18" s="126" t="str">
        <f>IF(_jiaofen5_month_all!A15="","",_jiaofen5_month_all!A15)</f>
        <v/>
      </c>
      <c r="C18" s="136" t="str">
        <f>IF(_jiaofen5_month_all!K15="","",_jiaofen5_month_all!K15)</f>
        <v/>
      </c>
      <c r="D18" s="134"/>
      <c r="E18" s="127" t="str">
        <f>IF(_jiaofen5_month_all!A15="","",_jiaofen5_month_all!A15)</f>
        <v/>
      </c>
      <c r="F18" s="137" t="str">
        <f>IF(_jiaofen5_month_all!B15="","",_jiaofen5_month_all!B15)</f>
        <v/>
      </c>
      <c r="G18" s="137" t="str">
        <f>IF(_jiaofen5_month_all!C15="","",_jiaofen5_month_all!C15)</f>
        <v/>
      </c>
      <c r="H18" s="137" t="str">
        <f>IF(_jiaofen5_month_all!D15="","",_jiaofen5_month_all!D15)</f>
        <v/>
      </c>
      <c r="I18" s="137" t="str">
        <f>IF(_jiaofen5_month_all!E15="","",_jiaofen5_month_all!E15)</f>
        <v/>
      </c>
      <c r="J18" s="137" t="str">
        <f>IF(_jiaofen5_month_all!F15="","",_jiaofen5_month_all!F15)</f>
        <v/>
      </c>
      <c r="K18" s="137" t="str">
        <f>IF(_jiaofen5_month_all!G15="","",_jiaofen5_month_all!G15)</f>
        <v/>
      </c>
      <c r="L18" s="137" t="str">
        <f>IF(_jiaofen5_month_all!H15="","",_jiaofen5_month_all!H15)</f>
        <v/>
      </c>
      <c r="M18" s="137" t="str">
        <f>IF(_jiaofen5_month_all!I15="","",_jiaofen5_month_all!I15)</f>
        <v/>
      </c>
      <c r="N18" s="137" t="str">
        <f>IF(_jiaofen5_month_all!J15="","",_jiaofen5_month_all!J15)</f>
        <v/>
      </c>
      <c r="O18" s="138" t="str">
        <f>IF(G18="","",SUM(H18:L18)/100)</f>
        <v/>
      </c>
      <c r="P18" s="139" t="str">
        <f>IF(SUM(H18:L18)=0,"",IF((SUM(H18:L18)/100)&gt;=$P$5,"√","×"))</f>
        <v/>
      </c>
      <c r="Q18" s="139" t="str">
        <f>IF(SUM(F18)=0,"",IF((SUM(F18)/100)&lt;$Q$5,"√","×"))</f>
        <v/>
      </c>
      <c r="R18" s="140" t="str">
        <f>IF(LOOKUP($A18,质量日常跟踪表!$H$4:$H$744,质量日常跟踪表!W$4:W$744)="","",LOOKUP($A18,质量日常跟踪表!$H$4:$H$744,质量日常跟踪表!W$4:W$744))</f>
        <v/>
      </c>
      <c r="S18" s="133" t="str">
        <f>IF(OR(F18="",F18=0),"",IF(F18&gt;10,ROUND(F18-10,0)*(-2),IF(F18&lt;9,ROUND(9-F18,0)*4,0)))</f>
        <v/>
      </c>
      <c r="U18" s="136">
        <f>IF(U17&lt;$U$2,U17+1,"")</f>
        <v>13</v>
      </c>
      <c r="V18" s="126" t="str">
        <f>IF(_jiaofen6_month_all!A15="","",_jiaofen6_month_all!A15)</f>
        <v/>
      </c>
      <c r="W18" s="136" t="str">
        <f>IF(_jiaofen6_month_all!K15="","",_jiaofen6_month_all!K15)</f>
        <v/>
      </c>
      <c r="X18" s="134"/>
      <c r="Y18" s="127" t="str">
        <f>IF(_jiaofen6_month_all!A15="","",_jiaofen6_month_all!A15)</f>
        <v/>
      </c>
      <c r="Z18" s="139" t="str">
        <f>IF(_jiaofen6_month_all!B15="","",_jiaofen6_month_all!B15)</f>
        <v/>
      </c>
      <c r="AA18" s="139" t="str">
        <f>IF(_jiaofen6_month_all!C15="","",_jiaofen6_month_all!C15)</f>
        <v/>
      </c>
      <c r="AB18" s="139" t="str">
        <f>IF(_jiaofen6_month_all!D15="","",_jiaofen6_month_all!D15)</f>
        <v/>
      </c>
      <c r="AC18" s="139" t="str">
        <f>IF(_jiaofen6_month_all!E15="","",_jiaofen6_month_all!E15)</f>
        <v/>
      </c>
      <c r="AD18" s="139" t="str">
        <f>IF(_jiaofen6_month_all!F15="","",_jiaofen6_month_all!F15)</f>
        <v/>
      </c>
      <c r="AE18" s="139" t="str">
        <f>IF(_jiaofen6_month_all!G15="","",_jiaofen6_month_all!G15)</f>
        <v/>
      </c>
      <c r="AF18" s="139" t="str">
        <f>IF(_jiaofen6_month_all!H15="","",_jiaofen6_month_all!H15)</f>
        <v/>
      </c>
      <c r="AG18" s="139" t="str">
        <f>IF(_jiaofen6_month_all!I15="","",_jiaofen6_month_all!I15)</f>
        <v/>
      </c>
      <c r="AH18" s="139" t="str">
        <f>IF(_jiaofen6_month_all!J15="","",_jiaofen6_month_all!J15)</f>
        <v/>
      </c>
      <c r="AI18" s="138" t="str">
        <f>IF(AA18="","",(SUM(AB18:AF18)/100))</f>
        <v/>
      </c>
      <c r="AJ18" s="139" t="str">
        <f>IF(SUM(AB18:AF18)=0,"",IF((SUM(AB18:AF18)/100)&gt;=$AJ$5,"√","×"))</f>
        <v/>
      </c>
      <c r="AK18" s="139" t="str">
        <f>IF(Z18="","",IF(Z18/100&lt;$AK$5,"√","×"))</f>
        <v/>
      </c>
      <c r="AL18" s="141" t="str">
        <f>IF(LOOKUP($U18,质量日常跟踪表!$I$4:$I$744,质量日常跟踪表!W$4:W$744)="","",LOOKUP($U18,质量日常跟踪表!$I$4:$I$744,质量日常跟踪表!W$4:W$744))</f>
        <v/>
      </c>
      <c r="AM18" s="133" t="str">
        <f>IF(Z18="","",IF(Z18&gt;10,ROUND(Z18-10,0)*(-2),IF(Z18&lt;9,ROUND(9-Z18,0)*4,0)))</f>
        <v/>
      </c>
      <c r="AO18" s="0">
        <f>ROW()</f>
        <v>18</v>
      </c>
      <c r="AP18" s="0">
        <f>IF($D18=AP$5,MAX(AP$6:AP17)+1,0)</f>
        <v>0</v>
      </c>
      <c r="AQ18" s="0">
        <f>IF($D18=AQ$5,MAX(AQ$6:AQ17)+1,0)</f>
        <v>0</v>
      </c>
      <c r="AR18" s="0">
        <f>IF($D18=AR$5,MAX(AR$6:AR17)+1,0)</f>
        <v>0</v>
      </c>
      <c r="AS18" s="0">
        <f>IF($D18=AS$5,MAX(AS$6:AS17)+1,0)</f>
        <v>0</v>
      </c>
      <c r="AU18" s="0">
        <f>ROW()</f>
        <v>18</v>
      </c>
      <c r="AV18" s="0">
        <f>IF($X18=AV$5,MAX(AV$6:AV17)+1,0)</f>
        <v>0</v>
      </c>
      <c r="AW18" s="0">
        <f>IF($X18=AW$5,MAX(AW$6:AW17)+1,0)</f>
        <v>0</v>
      </c>
      <c r="AX18" s="0">
        <f>IF($X18=AX$5,MAX(AX$6:AX17)+1,0)</f>
        <v>0</v>
      </c>
      <c r="AY18" s="0">
        <f>IF($X18=AY$5,MAX(AY$6:AY17)+1,0)</f>
        <v>0</v>
      </c>
    </row>
    <row r="19">
      <c r="A19" s="136">
        <f>IF(A18&lt;$A$2,A18+1,"")</f>
        <v>14</v>
      </c>
      <c r="B19" s="126" t="str">
        <f>IF(_jiaofen5_month_all!A16="","",_jiaofen5_month_all!A16)</f>
        <v/>
      </c>
      <c r="C19" s="136" t="str">
        <f>IF(_jiaofen5_month_all!K16="","",_jiaofen5_month_all!K16)</f>
        <v/>
      </c>
      <c r="D19" s="134"/>
      <c r="E19" s="127" t="str">
        <f>IF(_jiaofen5_month_all!A16="","",_jiaofen5_month_all!A16)</f>
        <v/>
      </c>
      <c r="F19" s="137" t="str">
        <f>IF(_jiaofen5_month_all!B16="","",_jiaofen5_month_all!B16)</f>
        <v/>
      </c>
      <c r="G19" s="137" t="str">
        <f>IF(_jiaofen5_month_all!C16="","",_jiaofen5_month_all!C16)</f>
        <v/>
      </c>
      <c r="H19" s="137" t="str">
        <f>IF(_jiaofen5_month_all!D16="","",_jiaofen5_month_all!D16)</f>
        <v/>
      </c>
      <c r="I19" s="137" t="str">
        <f>IF(_jiaofen5_month_all!E16="","",_jiaofen5_month_all!E16)</f>
        <v/>
      </c>
      <c r="J19" s="137" t="str">
        <f>IF(_jiaofen5_month_all!F16="","",_jiaofen5_month_all!F16)</f>
        <v/>
      </c>
      <c r="K19" s="137" t="str">
        <f>IF(_jiaofen5_month_all!G16="","",_jiaofen5_month_all!G16)</f>
        <v/>
      </c>
      <c r="L19" s="137" t="str">
        <f>IF(_jiaofen5_month_all!H16="","",_jiaofen5_month_all!H16)</f>
        <v/>
      </c>
      <c r="M19" s="137" t="str">
        <f>IF(_jiaofen5_month_all!I16="","",_jiaofen5_month_all!I16)</f>
        <v/>
      </c>
      <c r="N19" s="137" t="str">
        <f>IF(_jiaofen5_month_all!J16="","",_jiaofen5_month_all!J16)</f>
        <v/>
      </c>
      <c r="O19" s="138" t="str">
        <f>IF(G19="","",SUM(H19:L19)/100)</f>
        <v/>
      </c>
      <c r="P19" s="139" t="str">
        <f>IF(SUM(H19:L19)=0,"",IF((SUM(H19:L19)/100)&gt;=$P$5,"√","×"))</f>
        <v/>
      </c>
      <c r="Q19" s="139" t="str">
        <f>IF(SUM(F19)=0,"",IF((SUM(F19)/100)&lt;$Q$5,"√","×"))</f>
        <v/>
      </c>
      <c r="R19" s="140" t="str">
        <f>IF(LOOKUP($A19,质量日常跟踪表!$H$4:$H$744,质量日常跟踪表!W$4:W$744)="","",LOOKUP($A19,质量日常跟踪表!$H$4:$H$744,质量日常跟踪表!W$4:W$744))</f>
        <v/>
      </c>
      <c r="S19" s="133" t="str">
        <f>IF(OR(F19="",F19=0),"",IF(F19&gt;10,ROUND(F19-10,0)*(-2),IF(F19&lt;9,ROUND(9-F19,0)*4,0)))</f>
        <v/>
      </c>
      <c r="U19" s="136">
        <f>IF(U18&lt;$U$2,U18+1,"")</f>
        <v>14</v>
      </c>
      <c r="V19" s="126" t="str">
        <f>IF(_jiaofen6_month_all!A16="","",_jiaofen6_month_all!A16)</f>
        <v/>
      </c>
      <c r="W19" s="136" t="str">
        <f>IF(_jiaofen6_month_all!K16="","",_jiaofen6_month_all!K16)</f>
        <v/>
      </c>
      <c r="X19" s="134"/>
      <c r="Y19" s="127" t="str">
        <f>IF(_jiaofen6_month_all!A16="","",_jiaofen6_month_all!A16)</f>
        <v/>
      </c>
      <c r="Z19" s="139" t="str">
        <f>IF(_jiaofen6_month_all!B16="","",_jiaofen6_month_all!B16)</f>
        <v/>
      </c>
      <c r="AA19" s="139" t="str">
        <f>IF(_jiaofen6_month_all!C16="","",_jiaofen6_month_all!C16)</f>
        <v/>
      </c>
      <c r="AB19" s="139" t="str">
        <f>IF(_jiaofen6_month_all!D16="","",_jiaofen6_month_all!D16)</f>
        <v/>
      </c>
      <c r="AC19" s="139" t="str">
        <f>IF(_jiaofen6_month_all!E16="","",_jiaofen6_month_all!E16)</f>
        <v/>
      </c>
      <c r="AD19" s="139" t="str">
        <f>IF(_jiaofen6_month_all!F16="","",_jiaofen6_month_all!F16)</f>
        <v/>
      </c>
      <c r="AE19" s="139" t="str">
        <f>IF(_jiaofen6_month_all!G16="","",_jiaofen6_month_all!G16)</f>
        <v/>
      </c>
      <c r="AF19" s="139" t="str">
        <f>IF(_jiaofen6_month_all!H16="","",_jiaofen6_month_all!H16)</f>
        <v/>
      </c>
      <c r="AG19" s="139" t="str">
        <f>IF(_jiaofen6_month_all!I16="","",_jiaofen6_month_all!I16)</f>
        <v/>
      </c>
      <c r="AH19" s="139" t="str">
        <f>IF(_jiaofen6_month_all!J16="","",_jiaofen6_month_all!J16)</f>
        <v/>
      </c>
      <c r="AI19" s="138" t="str">
        <f>IF(AA19="","",(SUM(AB19:AF19)/100))</f>
        <v/>
      </c>
      <c r="AJ19" s="139" t="str">
        <f>IF(SUM(AB19:AF19)=0,"",IF((SUM(AB19:AF19)/100)&gt;=$AJ$5,"√","×"))</f>
        <v/>
      </c>
      <c r="AK19" s="139" t="str">
        <f>IF(Z19="","",IF(Z19/100&lt;$AK$5,"√","×"))</f>
        <v/>
      </c>
      <c r="AL19" s="141" t="str">
        <f>IF(LOOKUP($U19,质量日常跟踪表!$I$4:$I$744,质量日常跟踪表!W$4:W$744)="","",LOOKUP($U19,质量日常跟踪表!$I$4:$I$744,质量日常跟踪表!W$4:W$744))</f>
        <v/>
      </c>
      <c r="AM19" s="133" t="str">
        <f>IF(Z19="","",IF(Z19&gt;10,ROUND(Z19-10,0)*(-2),IF(Z19&lt;9,ROUND(9-Z19,0)*4,0)))</f>
        <v/>
      </c>
      <c r="AO19" s="0">
        <f>ROW()</f>
        <v>19</v>
      </c>
      <c r="AP19" s="0">
        <f>IF($D19=AP$5,MAX(AP$6:AP18)+1,0)</f>
        <v>0</v>
      </c>
      <c r="AQ19" s="0">
        <f>IF($D19=AQ$5,MAX(AQ$6:AQ18)+1,0)</f>
        <v>0</v>
      </c>
      <c r="AR19" s="0">
        <f>IF($D19=AR$5,MAX(AR$6:AR18)+1,0)</f>
        <v>0</v>
      </c>
      <c r="AS19" s="0">
        <f>IF($D19=AS$5,MAX(AS$6:AS18)+1,0)</f>
        <v>0</v>
      </c>
      <c r="AU19" s="0">
        <f>ROW()</f>
        <v>19</v>
      </c>
      <c r="AV19" s="0">
        <f>IF($X19=AV$5,MAX(AV$6:AV18)+1,0)</f>
        <v>0</v>
      </c>
      <c r="AW19" s="0">
        <f>IF($X19=AW$5,MAX(AW$6:AW18)+1,0)</f>
        <v>0</v>
      </c>
      <c r="AX19" s="0">
        <f>IF($X19=AX$5,MAX(AX$6:AX18)+1,0)</f>
        <v>0</v>
      </c>
      <c r="AY19" s="0">
        <f>IF($X19=AY$5,MAX(AY$6:AY18)+1,0)</f>
        <v>0</v>
      </c>
    </row>
    <row ht="18" customHeight="1" r="20">
      <c r="A20" s="136">
        <f>IF(A19&lt;$A$2,A19+1,"")</f>
        <v>15</v>
      </c>
      <c r="B20" s="126" t="str">
        <f>IF(_jiaofen5_month_all!A17="","",_jiaofen5_month_all!A17)</f>
        <v/>
      </c>
      <c r="C20" s="136" t="str">
        <f>IF(_jiaofen5_month_all!K17="","",_jiaofen5_month_all!K17)</f>
        <v/>
      </c>
      <c r="D20" s="134"/>
      <c r="E20" s="127" t="str">
        <f>IF(_jiaofen5_month_all!A17="","",_jiaofen5_month_all!A17)</f>
        <v/>
      </c>
      <c r="F20" s="137" t="str">
        <f>IF(_jiaofen5_month_all!B17="","",_jiaofen5_month_all!B17)</f>
        <v/>
      </c>
      <c r="G20" s="137" t="str">
        <f>IF(_jiaofen5_month_all!C17="","",_jiaofen5_month_all!C17)</f>
        <v/>
      </c>
      <c r="H20" s="137" t="str">
        <f>IF(_jiaofen5_month_all!D17="","",_jiaofen5_month_all!D17)</f>
        <v/>
      </c>
      <c r="I20" s="137" t="str">
        <f>IF(_jiaofen5_month_all!E17="","",_jiaofen5_month_all!E17)</f>
        <v/>
      </c>
      <c r="J20" s="137" t="str">
        <f>IF(_jiaofen5_month_all!F17="","",_jiaofen5_month_all!F17)</f>
        <v/>
      </c>
      <c r="K20" s="137" t="str">
        <f>IF(_jiaofen5_month_all!G17="","",_jiaofen5_month_all!G17)</f>
        <v/>
      </c>
      <c r="L20" s="137" t="str">
        <f>IF(_jiaofen5_month_all!H17="","",_jiaofen5_month_all!H17)</f>
        <v/>
      </c>
      <c r="M20" s="137" t="str">
        <f>IF(_jiaofen5_month_all!I17="","",_jiaofen5_month_all!I17)</f>
        <v/>
      </c>
      <c r="N20" s="137" t="str">
        <f>IF(_jiaofen5_month_all!J17="","",_jiaofen5_month_all!J17)</f>
        <v/>
      </c>
      <c r="O20" s="138" t="str">
        <f>IF(G20="","",SUM(H20:L20)/100)</f>
        <v/>
      </c>
      <c r="P20" s="139" t="str">
        <f>IF(SUM(H20:L20)=0,"",IF((SUM(H20:L20)/100)&gt;=$P$5,"√","×"))</f>
        <v/>
      </c>
      <c r="Q20" s="139" t="str">
        <f>IF(SUM(F20)=0,"",IF((SUM(F20)/100)&lt;$Q$5,"√","×"))</f>
        <v/>
      </c>
      <c r="R20" s="140" t="str">
        <f>IF(LOOKUP($A20,质量日常跟踪表!$H$4:$H$744,质量日常跟踪表!W$4:W$744)="","",LOOKUP($A20,质量日常跟踪表!$H$4:$H$744,质量日常跟踪表!W$4:W$744))</f>
        <v/>
      </c>
      <c r="S20" s="133" t="str">
        <f>IF(OR(F20="",F20=0),"",IF(F20&gt;10,ROUND(F20-10,0)*(-2),IF(F20&lt;9,ROUND(9-F20,0)*4,0)))</f>
        <v/>
      </c>
      <c r="U20" s="136">
        <f>IF(U19&lt;$U$2,U19+1,"")</f>
        <v>15</v>
      </c>
      <c r="V20" s="126" t="str">
        <f>IF(_jiaofen6_month_all!A17="","",_jiaofen6_month_all!A17)</f>
        <v/>
      </c>
      <c r="W20" s="136" t="str">
        <f>IF(_jiaofen6_month_all!K17="","",_jiaofen6_month_all!K17)</f>
        <v/>
      </c>
      <c r="X20" s="134"/>
      <c r="Y20" s="127" t="str">
        <f>IF(_jiaofen6_month_all!A17="","",_jiaofen6_month_all!A17)</f>
        <v/>
      </c>
      <c r="Z20" s="139" t="str">
        <f>IF(_jiaofen6_month_all!B17="","",_jiaofen6_month_all!B17)</f>
        <v/>
      </c>
      <c r="AA20" s="139" t="str">
        <f>IF(_jiaofen6_month_all!C17="","",_jiaofen6_month_all!C17)</f>
        <v/>
      </c>
      <c r="AB20" s="139" t="str">
        <f>IF(_jiaofen6_month_all!D17="","",_jiaofen6_month_all!D17)</f>
        <v/>
      </c>
      <c r="AC20" s="139" t="str">
        <f>IF(_jiaofen6_month_all!E17="","",_jiaofen6_month_all!E17)</f>
        <v/>
      </c>
      <c r="AD20" s="139" t="str">
        <f>IF(_jiaofen6_month_all!F17="","",_jiaofen6_month_all!F17)</f>
        <v/>
      </c>
      <c r="AE20" s="139" t="str">
        <f>IF(_jiaofen6_month_all!G17="","",_jiaofen6_month_all!G17)</f>
        <v/>
      </c>
      <c r="AF20" s="139" t="str">
        <f>IF(_jiaofen6_month_all!H17="","",_jiaofen6_month_all!H17)</f>
        <v/>
      </c>
      <c r="AG20" s="139" t="str">
        <f>IF(_jiaofen6_month_all!I17="","",_jiaofen6_month_all!I17)</f>
        <v/>
      </c>
      <c r="AH20" s="139" t="str">
        <f>IF(_jiaofen6_month_all!J17="","",_jiaofen6_month_all!J17)</f>
        <v/>
      </c>
      <c r="AI20" s="138" t="str">
        <f>IF(AA20="","",(SUM(AB20:AF20)/100))</f>
        <v/>
      </c>
      <c r="AJ20" s="139" t="str">
        <f>IF(SUM(AB20:AF20)=0,"",IF((SUM(AB20:AF20)/100)&gt;=$AJ$5,"√","×"))</f>
        <v/>
      </c>
      <c r="AK20" s="139" t="str">
        <f>IF(Z20="","",IF(Z20/100&lt;$AK$5,"√","×"))</f>
        <v/>
      </c>
      <c r="AL20" s="141" t="str">
        <f>IF(LOOKUP($U20,质量日常跟踪表!$I$4:$I$744,质量日常跟踪表!W$4:W$744)="","",LOOKUP($U20,质量日常跟踪表!$I$4:$I$744,质量日常跟踪表!W$4:W$744))</f>
        <v/>
      </c>
      <c r="AM20" s="133" t="str">
        <f>IF(Z20="","",IF(Z20&gt;10,ROUND(Z20-10,0)*(-2),IF(Z20&lt;9,ROUND(9-Z20,0)*4,0)))</f>
        <v/>
      </c>
      <c r="AO20" s="0">
        <f>ROW()</f>
        <v>20</v>
      </c>
      <c r="AP20" s="0">
        <f>IF($D20=AP$5,MAX(AP$6:AP19)+1,0)</f>
        <v>0</v>
      </c>
      <c r="AQ20" s="0">
        <f>IF($D20=AQ$5,MAX(AQ$6:AQ19)+1,0)</f>
        <v>0</v>
      </c>
      <c r="AR20" s="0">
        <f>IF($D20=AR$5,MAX(AR$6:AR19)+1,0)</f>
        <v>0</v>
      </c>
      <c r="AS20" s="0">
        <f>IF($D20=AS$5,MAX(AS$6:AS19)+1,0)</f>
        <v>0</v>
      </c>
      <c r="AU20" s="0">
        <f>ROW()</f>
        <v>20</v>
      </c>
      <c r="AV20" s="0">
        <f>IF($X20=AV$5,MAX(AV$6:AV19)+1,0)</f>
        <v>0</v>
      </c>
      <c r="AW20" s="0">
        <f>IF($X20=AW$5,MAX(AW$6:AW19)+1,0)</f>
        <v>0</v>
      </c>
      <c r="AX20" s="0">
        <f>IF($X20=AX$5,MAX(AX$6:AX19)+1,0)</f>
        <v>0</v>
      </c>
      <c r="AY20" s="0">
        <f>IF($X20=AY$5,MAX(AY$6:AY19)+1,0)</f>
        <v>0</v>
      </c>
    </row>
    <row r="21">
      <c r="A21" s="136">
        <f>IF(A20&lt;$A$2,A20+1,"")</f>
        <v>16</v>
      </c>
      <c r="B21" s="126" t="str">
        <f>IF(_jiaofen5_month_all!A18="","",_jiaofen5_month_all!A18)</f>
        <v/>
      </c>
      <c r="C21" s="136" t="str">
        <f>IF(_jiaofen5_month_all!K18="","",_jiaofen5_month_all!K18)</f>
        <v/>
      </c>
      <c r="D21" s="134"/>
      <c r="E21" s="127" t="str">
        <f>IF(_jiaofen5_month_all!A18="","",_jiaofen5_month_all!A18)</f>
        <v/>
      </c>
      <c r="F21" s="137" t="str">
        <f>IF(_jiaofen5_month_all!B18="","",_jiaofen5_month_all!B18)</f>
        <v/>
      </c>
      <c r="G21" s="137" t="str">
        <f>IF(_jiaofen5_month_all!C18="","",_jiaofen5_month_all!C18)</f>
        <v/>
      </c>
      <c r="H21" s="137" t="str">
        <f>IF(_jiaofen5_month_all!D18="","",_jiaofen5_month_all!D18)</f>
        <v/>
      </c>
      <c r="I21" s="137" t="str">
        <f>IF(_jiaofen5_month_all!E18="","",_jiaofen5_month_all!E18)</f>
        <v/>
      </c>
      <c r="J21" s="137" t="str">
        <f>IF(_jiaofen5_month_all!F18="","",_jiaofen5_month_all!F18)</f>
        <v/>
      </c>
      <c r="K21" s="137" t="str">
        <f>IF(_jiaofen5_month_all!G18="","",_jiaofen5_month_all!G18)</f>
        <v/>
      </c>
      <c r="L21" s="137" t="str">
        <f>IF(_jiaofen5_month_all!H18="","",_jiaofen5_month_all!H18)</f>
        <v/>
      </c>
      <c r="M21" s="137" t="str">
        <f>IF(_jiaofen5_month_all!I18="","",_jiaofen5_month_all!I18)</f>
        <v/>
      </c>
      <c r="N21" s="137" t="str">
        <f>IF(_jiaofen5_month_all!J18="","",_jiaofen5_month_all!J18)</f>
        <v/>
      </c>
      <c r="O21" s="138" t="str">
        <f>IF(G21="","",SUM(H21:L21)/100)</f>
        <v/>
      </c>
      <c r="P21" s="139" t="str">
        <f>IF(SUM(H21:L21)=0,"",IF((SUM(H21:L21)/100)&gt;=$P$5,"√","×"))</f>
        <v/>
      </c>
      <c r="Q21" s="139" t="str">
        <f>IF(SUM(F21)=0,"",IF((SUM(F21)/100)&lt;$Q$5,"√","×"))</f>
        <v/>
      </c>
      <c r="R21" s="140" t="str">
        <f>IF(LOOKUP($A21,质量日常跟踪表!$H$4:$H$744,质量日常跟踪表!W$4:W$744)="","",LOOKUP($A21,质量日常跟踪表!$H$4:$H$744,质量日常跟踪表!W$4:W$744))</f>
        <v/>
      </c>
      <c r="S21" s="133" t="str">
        <f>IF(OR(F21="",F21=0),"",IF(F21&gt;10,ROUND(F21-10,0)*(-2),IF(F21&lt;9,ROUND(9-F21,0)*4,0)))</f>
        <v/>
      </c>
      <c r="U21" s="136">
        <f>IF(U20&lt;$U$2,U20+1,"")</f>
        <v>16</v>
      </c>
      <c r="V21" s="126" t="str">
        <f>IF(_jiaofen6_month_all!A18="","",_jiaofen6_month_all!A18)</f>
        <v/>
      </c>
      <c r="W21" s="136" t="str">
        <f>IF(_jiaofen6_month_all!K18="","",_jiaofen6_month_all!K18)</f>
        <v/>
      </c>
      <c r="X21" s="134"/>
      <c r="Y21" s="127" t="str">
        <f>IF(_jiaofen6_month_all!A18="","",_jiaofen6_month_all!A18)</f>
        <v/>
      </c>
      <c r="Z21" s="139" t="str">
        <f>IF(_jiaofen6_month_all!B18="","",_jiaofen6_month_all!B18)</f>
        <v/>
      </c>
      <c r="AA21" s="139" t="str">
        <f>IF(_jiaofen6_month_all!C18="","",_jiaofen6_month_all!C18)</f>
        <v/>
      </c>
      <c r="AB21" s="139" t="str">
        <f>IF(_jiaofen6_month_all!D18="","",_jiaofen6_month_all!D18)</f>
        <v/>
      </c>
      <c r="AC21" s="139" t="str">
        <f>IF(_jiaofen6_month_all!E18="","",_jiaofen6_month_all!E18)</f>
        <v/>
      </c>
      <c r="AD21" s="139" t="str">
        <f>IF(_jiaofen6_month_all!F18="","",_jiaofen6_month_all!F18)</f>
        <v/>
      </c>
      <c r="AE21" s="139" t="str">
        <f>IF(_jiaofen6_month_all!G18="","",_jiaofen6_month_all!G18)</f>
        <v/>
      </c>
      <c r="AF21" s="139" t="str">
        <f>IF(_jiaofen6_month_all!H18="","",_jiaofen6_month_all!H18)</f>
        <v/>
      </c>
      <c r="AG21" s="139" t="str">
        <f>IF(_jiaofen6_month_all!I18="","",_jiaofen6_month_all!I18)</f>
        <v/>
      </c>
      <c r="AH21" s="139" t="str">
        <f>IF(_jiaofen6_month_all!J18="","",_jiaofen6_month_all!J18)</f>
        <v/>
      </c>
      <c r="AI21" s="138" t="str">
        <f>IF(AA21="","",(SUM(AB21:AF21)/100))</f>
        <v/>
      </c>
      <c r="AJ21" s="139" t="str">
        <f>IF(SUM(AB21:AF21)=0,"",IF((SUM(AB21:AF21)/100)&gt;=$AJ$5,"√","×"))</f>
        <v/>
      </c>
      <c r="AK21" s="139" t="str">
        <f>IF(Z21="","",IF(Z21/100&lt;$AK$5,"√","×"))</f>
        <v/>
      </c>
      <c r="AL21" s="141" t="str">
        <f>IF(LOOKUP($U21,质量日常跟踪表!$I$4:$I$744,质量日常跟踪表!W$4:W$744)="","",LOOKUP($U21,质量日常跟踪表!$I$4:$I$744,质量日常跟踪表!W$4:W$744))</f>
        <v/>
      </c>
      <c r="AM21" s="133" t="str">
        <f>IF(Z21="","",IF(Z21&gt;10,ROUND(Z21-10,0)*(-2),IF(Z21&lt;9,ROUND(9-Z21,0)*4,0)))</f>
        <v/>
      </c>
      <c r="AO21" s="0">
        <f>ROW()</f>
        <v>21</v>
      </c>
      <c r="AP21" s="0">
        <f>IF($D21=AP$5,MAX(AP$6:AP20)+1,0)</f>
        <v>0</v>
      </c>
      <c r="AQ21" s="0">
        <f>IF($D21=AQ$5,MAX(AQ$6:AQ20)+1,0)</f>
        <v>0</v>
      </c>
      <c r="AR21" s="0">
        <f>IF($D21=AR$5,MAX(AR$6:AR20)+1,0)</f>
        <v>0</v>
      </c>
      <c r="AS21" s="0">
        <f>IF($D21=AS$5,MAX(AS$6:AS20)+1,0)</f>
        <v>0</v>
      </c>
      <c r="AU21" s="0">
        <f>ROW()</f>
        <v>21</v>
      </c>
      <c r="AV21" s="0">
        <f>IF($X21=AV$5,MAX(AV$6:AV20)+1,0)</f>
        <v>0</v>
      </c>
      <c r="AW21" s="0">
        <f>IF($X21=AW$5,MAX(AW$6:AW20)+1,0)</f>
        <v>0</v>
      </c>
      <c r="AX21" s="0">
        <f>IF($X21=AX$5,MAX(AX$6:AX20)+1,0)</f>
        <v>0</v>
      </c>
      <c r="AY21" s="0">
        <f>IF($X21=AY$5,MAX(AY$6:AY20)+1,0)</f>
        <v>0</v>
      </c>
    </row>
    <row r="22">
      <c r="A22" s="136">
        <f>IF(A21&lt;$A$2,A21+1,"")</f>
        <v>17</v>
      </c>
      <c r="B22" s="126" t="str">
        <f>IF(_jiaofen5_month_all!A19="","",_jiaofen5_month_all!A19)</f>
        <v/>
      </c>
      <c r="C22" s="136" t="str">
        <f>IF(_jiaofen5_month_all!K19="","",_jiaofen5_month_all!K19)</f>
        <v/>
      </c>
      <c r="D22" s="134"/>
      <c r="E22" s="127" t="str">
        <f>IF(_jiaofen5_month_all!A19="","",_jiaofen5_month_all!A19)</f>
        <v/>
      </c>
      <c r="F22" s="137" t="str">
        <f>IF(_jiaofen5_month_all!B19="","",_jiaofen5_month_all!B19)</f>
        <v/>
      </c>
      <c r="G22" s="137" t="str">
        <f>IF(_jiaofen5_month_all!C19="","",_jiaofen5_month_all!C19)</f>
        <v/>
      </c>
      <c r="H22" s="137" t="str">
        <f>IF(_jiaofen5_month_all!D19="","",_jiaofen5_month_all!D19)</f>
        <v/>
      </c>
      <c r="I22" s="137" t="str">
        <f>IF(_jiaofen5_month_all!E19="","",_jiaofen5_month_all!E19)</f>
        <v/>
      </c>
      <c r="J22" s="137" t="str">
        <f>IF(_jiaofen5_month_all!F19="","",_jiaofen5_month_all!F19)</f>
        <v/>
      </c>
      <c r="K22" s="137" t="str">
        <f>IF(_jiaofen5_month_all!G19="","",_jiaofen5_month_all!G19)</f>
        <v/>
      </c>
      <c r="L22" s="137" t="str">
        <f>IF(_jiaofen5_month_all!H19="","",_jiaofen5_month_all!H19)</f>
        <v/>
      </c>
      <c r="M22" s="137" t="str">
        <f>IF(_jiaofen5_month_all!I19="","",_jiaofen5_month_all!I19)</f>
        <v/>
      </c>
      <c r="N22" s="137" t="str">
        <f>IF(_jiaofen5_month_all!J19="","",_jiaofen5_month_all!J19)</f>
        <v/>
      </c>
      <c r="O22" s="138" t="str">
        <f>IF(G22="","",SUM(H22:L22)/100)</f>
        <v/>
      </c>
      <c r="P22" s="139" t="str">
        <f>IF(SUM(H22:L22)=0,"",IF((SUM(H22:L22)/100)&gt;=$P$5,"√","×"))</f>
        <v/>
      </c>
      <c r="Q22" s="139" t="str">
        <f>IF(SUM(F22)=0,"",IF((SUM(F22)/100)&lt;$Q$5,"√","×"))</f>
        <v/>
      </c>
      <c r="R22" s="140" t="str">
        <f>IF(LOOKUP($A22,质量日常跟踪表!$H$4:$H$744,质量日常跟踪表!W$4:W$744)="","",LOOKUP($A22,质量日常跟踪表!$H$4:$H$744,质量日常跟踪表!W$4:W$744))</f>
        <v/>
      </c>
      <c r="S22" s="133" t="str">
        <f>IF(OR(F22="",F22=0),"",IF(F22&gt;10,ROUND(F22-10,0)*(-2),IF(F22&lt;9,ROUND(9-F22,0)*4,0)))</f>
        <v/>
      </c>
      <c r="U22" s="136">
        <f>IF(U21&lt;$U$2,U21+1,"")</f>
        <v>17</v>
      </c>
      <c r="V22" s="126" t="str">
        <f>IF(_jiaofen6_month_all!A19="","",_jiaofen6_month_all!A19)</f>
        <v/>
      </c>
      <c r="W22" s="136" t="str">
        <f>IF(_jiaofen6_month_all!K19="","",_jiaofen6_month_all!K19)</f>
        <v/>
      </c>
      <c r="X22" s="134"/>
      <c r="Y22" s="127" t="str">
        <f>IF(_jiaofen6_month_all!A19="","",_jiaofen6_month_all!A19)</f>
        <v/>
      </c>
      <c r="Z22" s="139" t="str">
        <f>IF(_jiaofen6_month_all!B19="","",_jiaofen6_month_all!B19)</f>
        <v/>
      </c>
      <c r="AA22" s="139" t="str">
        <f>IF(_jiaofen6_month_all!C19="","",_jiaofen6_month_all!C19)</f>
        <v/>
      </c>
      <c r="AB22" s="139" t="str">
        <f>IF(_jiaofen6_month_all!D19="","",_jiaofen6_month_all!D19)</f>
        <v/>
      </c>
      <c r="AC22" s="139" t="str">
        <f>IF(_jiaofen6_month_all!E19="","",_jiaofen6_month_all!E19)</f>
        <v/>
      </c>
      <c r="AD22" s="139" t="str">
        <f>IF(_jiaofen6_month_all!F19="","",_jiaofen6_month_all!F19)</f>
        <v/>
      </c>
      <c r="AE22" s="139" t="str">
        <f>IF(_jiaofen6_month_all!G19="","",_jiaofen6_month_all!G19)</f>
        <v/>
      </c>
      <c r="AF22" s="139" t="str">
        <f>IF(_jiaofen6_month_all!H19="","",_jiaofen6_month_all!H19)</f>
        <v/>
      </c>
      <c r="AG22" s="139" t="str">
        <f>IF(_jiaofen6_month_all!I19="","",_jiaofen6_month_all!I19)</f>
        <v/>
      </c>
      <c r="AH22" s="139" t="str">
        <f>IF(_jiaofen6_month_all!J19="","",_jiaofen6_month_all!J19)</f>
        <v/>
      </c>
      <c r="AI22" s="138" t="str">
        <f>IF(AA22="","",(SUM(AB22:AF22)/100))</f>
        <v/>
      </c>
      <c r="AJ22" s="139" t="str">
        <f>IF(SUM(AB22:AF22)=0,"",IF((SUM(AB22:AF22)/100)&gt;=$AJ$5,"√","×"))</f>
        <v/>
      </c>
      <c r="AK22" s="139" t="str">
        <f>IF(Z22="","",IF(Z22/100&lt;$AK$5,"√","×"))</f>
        <v/>
      </c>
      <c r="AL22" s="141" t="str">
        <f>IF(LOOKUP($U22,质量日常跟踪表!$I$4:$I$744,质量日常跟踪表!W$4:W$744)="","",LOOKUP($U22,质量日常跟踪表!$I$4:$I$744,质量日常跟踪表!W$4:W$744))</f>
        <v/>
      </c>
      <c r="AM22" s="133" t="str">
        <f>IF(Z22="","",IF(Z22&gt;10,ROUND(Z22-10,0)*(-2),IF(Z22&lt;9,ROUND(9-Z22,0)*4,0)))</f>
        <v/>
      </c>
      <c r="AO22" s="0">
        <f>ROW()</f>
        <v>22</v>
      </c>
      <c r="AP22" s="0">
        <f>IF($D22=AP$5,MAX(AP$6:AP21)+1,0)</f>
        <v>0</v>
      </c>
      <c r="AQ22" s="0">
        <f>IF($D22=AQ$5,MAX(AQ$6:AQ21)+1,0)</f>
        <v>0</v>
      </c>
      <c r="AR22" s="0">
        <f>IF($D22=AR$5,MAX(AR$6:AR21)+1,0)</f>
        <v>0</v>
      </c>
      <c r="AS22" s="0">
        <f>IF($D22=AS$5,MAX(AS$6:AS21)+1,0)</f>
        <v>0</v>
      </c>
      <c r="AU22" s="0">
        <f>ROW()</f>
        <v>22</v>
      </c>
      <c r="AV22" s="0">
        <f>IF($X22=AV$5,MAX(AV$6:AV21)+1,0)</f>
        <v>0</v>
      </c>
      <c r="AW22" s="0">
        <f>IF($X22=AW$5,MAX(AW$6:AW21)+1,0)</f>
        <v>0</v>
      </c>
      <c r="AX22" s="0">
        <f>IF($X22=AX$5,MAX(AX$6:AX21)+1,0)</f>
        <v>0</v>
      </c>
      <c r="AY22" s="0">
        <f>IF($X22=AY$5,MAX(AY$6:AY21)+1,0)</f>
        <v>0</v>
      </c>
    </row>
    <row r="23">
      <c r="A23" s="136">
        <f>IF(A22&lt;$A$2,A22+1,"")</f>
        <v>18</v>
      </c>
      <c r="B23" s="126" t="str">
        <f>IF(_jiaofen5_month_all!A20="","",_jiaofen5_month_all!A20)</f>
        <v/>
      </c>
      <c r="C23" s="136" t="str">
        <f>IF(_jiaofen5_month_all!K20="","",_jiaofen5_month_all!K20)</f>
        <v/>
      </c>
      <c r="D23" s="134"/>
      <c r="E23" s="127" t="str">
        <f>IF(_jiaofen5_month_all!A20="","",_jiaofen5_month_all!A20)</f>
        <v/>
      </c>
      <c r="F23" s="137" t="str">
        <f>IF(_jiaofen5_month_all!B20="","",_jiaofen5_month_all!B20)</f>
        <v/>
      </c>
      <c r="G23" s="137" t="str">
        <f>IF(_jiaofen5_month_all!C20="","",_jiaofen5_month_all!C20)</f>
        <v/>
      </c>
      <c r="H23" s="137" t="str">
        <f>IF(_jiaofen5_month_all!D20="","",_jiaofen5_month_all!D20)</f>
        <v/>
      </c>
      <c r="I23" s="137" t="str">
        <f>IF(_jiaofen5_month_all!E20="","",_jiaofen5_month_all!E20)</f>
        <v/>
      </c>
      <c r="J23" s="137" t="str">
        <f>IF(_jiaofen5_month_all!F20="","",_jiaofen5_month_all!F20)</f>
        <v/>
      </c>
      <c r="K23" s="137" t="str">
        <f>IF(_jiaofen5_month_all!G20="","",_jiaofen5_month_all!G20)</f>
        <v/>
      </c>
      <c r="L23" s="137" t="str">
        <f>IF(_jiaofen5_month_all!H20="","",_jiaofen5_month_all!H20)</f>
        <v/>
      </c>
      <c r="M23" s="137" t="str">
        <f>IF(_jiaofen5_month_all!I20="","",_jiaofen5_month_all!I20)</f>
        <v/>
      </c>
      <c r="N23" s="137" t="str">
        <f>IF(_jiaofen5_month_all!J20="","",_jiaofen5_month_all!J20)</f>
        <v/>
      </c>
      <c r="O23" s="138" t="str">
        <f>IF(G23="","",SUM(H23:L23)/100)</f>
        <v/>
      </c>
      <c r="P23" s="139" t="str">
        <f>IF(SUM(H23:L23)=0,"",IF((SUM(H23:L23)/100)&gt;=$P$5,"√","×"))</f>
        <v/>
      </c>
      <c r="Q23" s="139" t="str">
        <f>IF(SUM(F23)=0,"",IF((SUM(F23)/100)&lt;$Q$5,"√","×"))</f>
        <v/>
      </c>
      <c r="R23" s="140" t="str">
        <f>IF(LOOKUP($A23,质量日常跟踪表!$H$4:$H$744,质量日常跟踪表!W$4:W$744)="","",LOOKUP($A23,质量日常跟踪表!$H$4:$H$744,质量日常跟踪表!W$4:W$744))</f>
        <v/>
      </c>
      <c r="S23" s="133" t="str">
        <f>IF(OR(F23="",F23=0),"",IF(F23&gt;10,ROUND(F23-10,0)*(-2),IF(F23&lt;9,ROUND(9-F23,0)*4,0)))</f>
        <v/>
      </c>
      <c r="U23" s="136">
        <f>IF(U22&lt;$U$2,U22+1,"")</f>
        <v>18</v>
      </c>
      <c r="V23" s="126" t="str">
        <f>IF(_jiaofen6_month_all!A20="","",_jiaofen6_month_all!A20)</f>
        <v/>
      </c>
      <c r="W23" s="136" t="str">
        <f>IF(_jiaofen6_month_all!K20="","",_jiaofen6_month_all!K20)</f>
        <v/>
      </c>
      <c r="X23" s="134"/>
      <c r="Y23" s="127" t="str">
        <f>IF(_jiaofen6_month_all!A20="","",_jiaofen6_month_all!A20)</f>
        <v/>
      </c>
      <c r="Z23" s="139" t="str">
        <f>IF(_jiaofen6_month_all!B20="","",_jiaofen6_month_all!B20)</f>
        <v/>
      </c>
      <c r="AA23" s="139" t="str">
        <f>IF(_jiaofen6_month_all!C20="","",_jiaofen6_month_all!C20)</f>
        <v/>
      </c>
      <c r="AB23" s="139" t="str">
        <f>IF(_jiaofen6_month_all!D20="","",_jiaofen6_month_all!D20)</f>
        <v/>
      </c>
      <c r="AC23" s="139" t="str">
        <f>IF(_jiaofen6_month_all!E20="","",_jiaofen6_month_all!E20)</f>
        <v/>
      </c>
      <c r="AD23" s="139" t="str">
        <f>IF(_jiaofen6_month_all!F20="","",_jiaofen6_month_all!F20)</f>
        <v/>
      </c>
      <c r="AE23" s="139" t="str">
        <f>IF(_jiaofen6_month_all!G20="","",_jiaofen6_month_all!G20)</f>
        <v/>
      </c>
      <c r="AF23" s="139" t="str">
        <f>IF(_jiaofen6_month_all!H20="","",_jiaofen6_month_all!H20)</f>
        <v/>
      </c>
      <c r="AG23" s="139" t="str">
        <f>IF(_jiaofen6_month_all!I20="","",_jiaofen6_month_all!I20)</f>
        <v/>
      </c>
      <c r="AH23" s="139" t="str">
        <f>IF(_jiaofen6_month_all!J20="","",_jiaofen6_month_all!J20)</f>
        <v/>
      </c>
      <c r="AI23" s="138" t="str">
        <f>IF(AA23="","",(SUM(AB23:AF23)/100))</f>
        <v/>
      </c>
      <c r="AJ23" s="139" t="str">
        <f>IF(SUM(AB23:AF23)=0,"",IF((SUM(AB23:AF23)/100)&gt;=$AJ$5,"√","×"))</f>
        <v/>
      </c>
      <c r="AK23" s="139" t="str">
        <f>IF(Z23="","",IF(Z23/100&lt;$AK$5,"√","×"))</f>
        <v/>
      </c>
      <c r="AL23" s="141" t="str">
        <f>IF(LOOKUP($U23,质量日常跟踪表!$I$4:$I$744,质量日常跟踪表!W$4:W$744)="","",LOOKUP($U23,质量日常跟踪表!$I$4:$I$744,质量日常跟踪表!W$4:W$744))</f>
        <v/>
      </c>
      <c r="AM23" s="133" t="str">
        <f>IF(Z23="","",IF(Z23&gt;10,ROUND(Z23-10,0)*(-2),IF(Z23&lt;9,ROUND(9-Z23,0)*4,0)))</f>
        <v/>
      </c>
      <c r="AO23" s="0">
        <f>ROW()</f>
        <v>23</v>
      </c>
      <c r="AP23" s="0">
        <f>IF($D23=AP$5,MAX(AP$6:AP22)+1,0)</f>
        <v>0</v>
      </c>
      <c r="AQ23" s="0">
        <f>IF($D23=AQ$5,MAX(AQ$6:AQ22)+1,0)</f>
        <v>0</v>
      </c>
      <c r="AR23" s="0">
        <f>IF($D23=AR$5,MAX(AR$6:AR22)+1,0)</f>
        <v>0</v>
      </c>
      <c r="AS23" s="0">
        <f>IF($D23=AS$5,MAX(AS$6:AS22)+1,0)</f>
        <v>0</v>
      </c>
      <c r="AU23" s="0">
        <f>ROW()</f>
        <v>23</v>
      </c>
      <c r="AV23" s="0">
        <f>IF($X23=AV$5,MAX(AV$6:AV22)+1,0)</f>
        <v>0</v>
      </c>
      <c r="AW23" s="0">
        <f>IF($X23=AW$5,MAX(AW$6:AW22)+1,0)</f>
        <v>0</v>
      </c>
      <c r="AX23" s="0">
        <f>IF($X23=AX$5,MAX(AX$6:AX22)+1,0)</f>
        <v>0</v>
      </c>
      <c r="AY23" s="0">
        <f>IF($X23=AY$5,MAX(AY$6:AY22)+1,0)</f>
        <v>0</v>
      </c>
    </row>
    <row r="24">
      <c r="A24" s="136">
        <f>IF(A23&lt;$A$2,A23+1,"")</f>
        <v>19</v>
      </c>
      <c r="B24" s="126" t="str">
        <f>IF(_jiaofen5_month_all!A21="","",_jiaofen5_month_all!A21)</f>
        <v/>
      </c>
      <c r="C24" s="136" t="str">
        <f>IF(_jiaofen5_month_all!K21="","",_jiaofen5_month_all!K21)</f>
        <v/>
      </c>
      <c r="D24" s="134"/>
      <c r="E24" s="127" t="str">
        <f>IF(_jiaofen5_month_all!A21="","",_jiaofen5_month_all!A21)</f>
        <v/>
      </c>
      <c r="F24" s="137" t="str">
        <f>IF(_jiaofen5_month_all!B21="","",_jiaofen5_month_all!B21)</f>
        <v/>
      </c>
      <c r="G24" s="137" t="str">
        <f>IF(_jiaofen5_month_all!C21="","",_jiaofen5_month_all!C21)</f>
        <v/>
      </c>
      <c r="H24" s="137" t="str">
        <f>IF(_jiaofen5_month_all!D21="","",_jiaofen5_month_all!D21)</f>
        <v/>
      </c>
      <c r="I24" s="137" t="str">
        <f>IF(_jiaofen5_month_all!E21="","",_jiaofen5_month_all!E21)</f>
        <v/>
      </c>
      <c r="J24" s="137" t="str">
        <f>IF(_jiaofen5_month_all!F21="","",_jiaofen5_month_all!F21)</f>
        <v/>
      </c>
      <c r="K24" s="137" t="str">
        <f>IF(_jiaofen5_month_all!G21="","",_jiaofen5_month_all!G21)</f>
        <v/>
      </c>
      <c r="L24" s="137" t="str">
        <f>IF(_jiaofen5_month_all!H21="","",_jiaofen5_month_all!H21)</f>
        <v/>
      </c>
      <c r="M24" s="137" t="str">
        <f>IF(_jiaofen5_month_all!I21="","",_jiaofen5_month_all!I21)</f>
        <v/>
      </c>
      <c r="N24" s="137" t="str">
        <f>IF(_jiaofen5_month_all!J21="","",_jiaofen5_month_all!J21)</f>
        <v/>
      </c>
      <c r="O24" s="138" t="str">
        <f>IF(G24="","",SUM(H24:L24)/100)</f>
        <v/>
      </c>
      <c r="P24" s="139" t="str">
        <f>IF(SUM(H24:L24)=0,"",IF((SUM(H24:L24)/100)&gt;=$P$5,"√","×"))</f>
        <v/>
      </c>
      <c r="Q24" s="139" t="str">
        <f>IF(SUM(F24)=0,"",IF((SUM(F24)/100)&lt;$Q$5,"√","×"))</f>
        <v/>
      </c>
      <c r="R24" s="140" t="str">
        <f>IF(LOOKUP($A24,质量日常跟踪表!$H$4:$H$744,质量日常跟踪表!W$4:W$744)="","",LOOKUP($A24,质量日常跟踪表!$H$4:$H$744,质量日常跟踪表!W$4:W$744))</f>
        <v/>
      </c>
      <c r="S24" s="133" t="str">
        <f>IF(OR(F24="",F24=0),"",IF(F24&gt;10,ROUND(F24-10,0)*(-2),IF(F24&lt;9,ROUND(9-F24,0)*4,0)))</f>
        <v/>
      </c>
      <c r="U24" s="136">
        <f>IF(U23&lt;$U$2,U23+1,"")</f>
        <v>19</v>
      </c>
      <c r="V24" s="126" t="str">
        <f>IF(_jiaofen6_month_all!A21="","",_jiaofen6_month_all!A21)</f>
        <v/>
      </c>
      <c r="W24" s="136" t="str">
        <f>IF(_jiaofen6_month_all!K21="","",_jiaofen6_month_all!K21)</f>
        <v/>
      </c>
      <c r="X24" s="134"/>
      <c r="Y24" s="127" t="str">
        <f>IF(_jiaofen6_month_all!A21="","",_jiaofen6_month_all!A21)</f>
        <v/>
      </c>
      <c r="Z24" s="139" t="str">
        <f>IF(_jiaofen6_month_all!B21="","",_jiaofen6_month_all!B21)</f>
        <v/>
      </c>
      <c r="AA24" s="139" t="str">
        <f>IF(_jiaofen6_month_all!C21="","",_jiaofen6_month_all!C21)</f>
        <v/>
      </c>
      <c r="AB24" s="139" t="str">
        <f>IF(_jiaofen6_month_all!D21="","",_jiaofen6_month_all!D21)</f>
        <v/>
      </c>
      <c r="AC24" s="139" t="str">
        <f>IF(_jiaofen6_month_all!E21="","",_jiaofen6_month_all!E21)</f>
        <v/>
      </c>
      <c r="AD24" s="139" t="str">
        <f>IF(_jiaofen6_month_all!F21="","",_jiaofen6_month_all!F21)</f>
        <v/>
      </c>
      <c r="AE24" s="139" t="str">
        <f>IF(_jiaofen6_month_all!G21="","",_jiaofen6_month_all!G21)</f>
        <v/>
      </c>
      <c r="AF24" s="139" t="str">
        <f>IF(_jiaofen6_month_all!H21="","",_jiaofen6_month_all!H21)</f>
        <v/>
      </c>
      <c r="AG24" s="139" t="str">
        <f>IF(_jiaofen6_month_all!I21="","",_jiaofen6_month_all!I21)</f>
        <v/>
      </c>
      <c r="AH24" s="139" t="str">
        <f>IF(_jiaofen6_month_all!J21="","",_jiaofen6_month_all!J21)</f>
        <v/>
      </c>
      <c r="AI24" s="138" t="str">
        <f>IF(AA24="","",(SUM(AB24:AF24)/100))</f>
        <v/>
      </c>
      <c r="AJ24" s="139" t="str">
        <f>IF(SUM(AB24:AF24)=0,"",IF((SUM(AB24:AF24)/100)&gt;=$AJ$5,"√","×"))</f>
        <v/>
      </c>
      <c r="AK24" s="139" t="str">
        <f>IF(Z24="","",IF(Z24/100&lt;$AK$5,"√","×"))</f>
        <v/>
      </c>
      <c r="AL24" s="141" t="str">
        <f>IF(LOOKUP($U24,质量日常跟踪表!$I$4:$I$744,质量日常跟踪表!W$4:W$744)="","",LOOKUP($U24,质量日常跟踪表!$I$4:$I$744,质量日常跟踪表!W$4:W$744))</f>
        <v/>
      </c>
      <c r="AM24" s="133" t="str">
        <f>IF(Z24="","",IF(Z24&gt;10,ROUND(Z24-10,0)*(-2),IF(Z24&lt;9,ROUND(9-Z24,0)*4,0)))</f>
        <v/>
      </c>
      <c r="AO24" s="0">
        <f>ROW()</f>
        <v>24</v>
      </c>
      <c r="AP24" s="0">
        <f>IF($D24=AP$5,MAX(AP$6:AP23)+1,0)</f>
        <v>0</v>
      </c>
      <c r="AQ24" s="0">
        <f>IF($D24=AQ$5,MAX(AQ$6:AQ23)+1,0)</f>
        <v>0</v>
      </c>
      <c r="AR24" s="0">
        <f>IF($D24=AR$5,MAX(AR$6:AR23)+1,0)</f>
        <v>0</v>
      </c>
      <c r="AS24" s="0">
        <f>IF($D24=AS$5,MAX(AS$6:AS23)+1,0)</f>
        <v>0</v>
      </c>
      <c r="AU24" s="0">
        <f>ROW()</f>
        <v>24</v>
      </c>
      <c r="AV24" s="0">
        <f>IF($X24=AV$5,MAX(AV$6:AV23)+1,0)</f>
        <v>0</v>
      </c>
      <c r="AW24" s="0">
        <f>IF($X24=AW$5,MAX(AW$6:AW23)+1,0)</f>
        <v>0</v>
      </c>
      <c r="AX24" s="0">
        <f>IF($X24=AX$5,MAX(AX$6:AX23)+1,0)</f>
        <v>0</v>
      </c>
      <c r="AY24" s="0">
        <f>IF($X24=AY$5,MAX(AY$6:AY23)+1,0)</f>
        <v>0</v>
      </c>
    </row>
    <row r="25">
      <c r="A25" s="136">
        <f>IF(A24&lt;$A$2,A24+1,"")</f>
        <v>20</v>
      </c>
      <c r="B25" s="126" t="str">
        <f>IF(_jiaofen5_month_all!A22="","",_jiaofen5_month_all!A22)</f>
        <v/>
      </c>
      <c r="C25" s="136" t="str">
        <f>IF(_jiaofen5_month_all!K22="","",_jiaofen5_month_all!K22)</f>
        <v/>
      </c>
      <c r="D25" s="134"/>
      <c r="E25" s="127" t="str">
        <f>IF(_jiaofen5_month_all!A22="","",_jiaofen5_month_all!A22)</f>
        <v/>
      </c>
      <c r="F25" s="137" t="str">
        <f>IF(_jiaofen5_month_all!B22="","",_jiaofen5_month_all!B22)</f>
        <v/>
      </c>
      <c r="G25" s="137" t="str">
        <f>IF(_jiaofen5_month_all!C22="","",_jiaofen5_month_all!C22)</f>
        <v/>
      </c>
      <c r="H25" s="137" t="str">
        <f>IF(_jiaofen5_month_all!D22="","",_jiaofen5_month_all!D22)</f>
        <v/>
      </c>
      <c r="I25" s="137" t="str">
        <f>IF(_jiaofen5_month_all!E22="","",_jiaofen5_month_all!E22)</f>
        <v/>
      </c>
      <c r="J25" s="137" t="str">
        <f>IF(_jiaofen5_month_all!F22="","",_jiaofen5_month_all!F22)</f>
        <v/>
      </c>
      <c r="K25" s="137" t="str">
        <f>IF(_jiaofen5_month_all!G22="","",_jiaofen5_month_all!G22)</f>
        <v/>
      </c>
      <c r="L25" s="137" t="str">
        <f>IF(_jiaofen5_month_all!H22="","",_jiaofen5_month_all!H22)</f>
        <v/>
      </c>
      <c r="M25" s="137" t="str">
        <f>IF(_jiaofen5_month_all!I22="","",_jiaofen5_month_all!I22)</f>
        <v/>
      </c>
      <c r="N25" s="137" t="str">
        <f>IF(_jiaofen5_month_all!J22="","",_jiaofen5_month_all!J22)</f>
        <v/>
      </c>
      <c r="O25" s="138" t="str">
        <f>IF(G25="","",SUM(H25:L25)/100)</f>
        <v/>
      </c>
      <c r="P25" s="139" t="str">
        <f>IF(SUM(H25:L25)=0,"",IF((SUM(H25:L25)/100)&gt;=$P$5,"√","×"))</f>
        <v/>
      </c>
      <c r="Q25" s="139" t="str">
        <f>IF(SUM(F25)=0,"",IF((SUM(F25)/100)&lt;$Q$5,"√","×"))</f>
        <v/>
      </c>
      <c r="R25" s="140" t="str">
        <f>IF(LOOKUP($A25,质量日常跟踪表!$H$4:$H$744,质量日常跟踪表!W$4:W$744)="","",LOOKUP($A25,质量日常跟踪表!$H$4:$H$744,质量日常跟踪表!W$4:W$744))</f>
        <v/>
      </c>
      <c r="S25" s="133" t="str">
        <f>IF(OR(F25="",F25=0),"",IF(F25&gt;10,ROUND(F25-10,0)*(-2),IF(F25&lt;9,ROUND(9-F25,0)*4,0)))</f>
        <v/>
      </c>
      <c r="U25" s="136">
        <f>IF(U24&lt;$U$2,U24+1,"")</f>
        <v>20</v>
      </c>
      <c r="V25" s="126" t="str">
        <f>IF(_jiaofen6_month_all!A22="","",_jiaofen6_month_all!A22)</f>
        <v/>
      </c>
      <c r="W25" s="136" t="str">
        <f>IF(_jiaofen6_month_all!K22="","",_jiaofen6_month_all!K22)</f>
        <v/>
      </c>
      <c r="X25" s="134"/>
      <c r="Y25" s="127" t="str">
        <f>IF(_jiaofen6_month_all!A22="","",_jiaofen6_month_all!A22)</f>
        <v/>
      </c>
      <c r="Z25" s="139" t="str">
        <f>IF(_jiaofen6_month_all!B22="","",_jiaofen6_month_all!B22)</f>
        <v/>
      </c>
      <c r="AA25" s="139" t="str">
        <f>IF(_jiaofen6_month_all!C22="","",_jiaofen6_month_all!C22)</f>
        <v/>
      </c>
      <c r="AB25" s="139" t="str">
        <f>IF(_jiaofen6_month_all!D22="","",_jiaofen6_month_all!D22)</f>
        <v/>
      </c>
      <c r="AC25" s="139" t="str">
        <f>IF(_jiaofen6_month_all!E22="","",_jiaofen6_month_all!E22)</f>
        <v/>
      </c>
      <c r="AD25" s="139" t="str">
        <f>IF(_jiaofen6_month_all!F22="","",_jiaofen6_month_all!F22)</f>
        <v/>
      </c>
      <c r="AE25" s="139" t="str">
        <f>IF(_jiaofen6_month_all!G22="","",_jiaofen6_month_all!G22)</f>
        <v/>
      </c>
      <c r="AF25" s="139" t="str">
        <f>IF(_jiaofen6_month_all!H22="","",_jiaofen6_month_all!H22)</f>
        <v/>
      </c>
      <c r="AG25" s="139" t="str">
        <f>IF(_jiaofen6_month_all!I22="","",_jiaofen6_month_all!I22)</f>
        <v/>
      </c>
      <c r="AH25" s="139" t="str">
        <f>IF(_jiaofen6_month_all!J22="","",_jiaofen6_month_all!J22)</f>
        <v/>
      </c>
      <c r="AI25" s="138" t="str">
        <f>IF(AA25="","",(SUM(AB25:AF25)/100))</f>
        <v/>
      </c>
      <c r="AJ25" s="139" t="str">
        <f>IF(SUM(AB25:AF25)=0,"",IF((SUM(AB25:AF25)/100)&gt;=$AJ$5,"√","×"))</f>
        <v/>
      </c>
      <c r="AK25" s="139" t="str">
        <f>IF(Z25="","",IF(Z25/100&lt;$AK$5,"√","×"))</f>
        <v/>
      </c>
      <c r="AL25" s="141" t="str">
        <f>IF(LOOKUP($U25,质量日常跟踪表!$I$4:$I$744,质量日常跟踪表!W$4:W$744)="","",LOOKUP($U25,质量日常跟踪表!$I$4:$I$744,质量日常跟踪表!W$4:W$744))</f>
        <v/>
      </c>
      <c r="AM25" s="133" t="str">
        <f>IF(Z25="","",IF(Z25&gt;10,ROUND(Z25-10,0)*(-2),IF(Z25&lt;9,ROUND(9-Z25,0)*4,0)))</f>
        <v/>
      </c>
      <c r="AO25" s="0">
        <f>ROW()</f>
        <v>25</v>
      </c>
      <c r="AP25" s="0">
        <f>IF($D25=AP$5,MAX(AP$6:AP24)+1,0)</f>
        <v>0</v>
      </c>
      <c r="AQ25" s="0">
        <f>IF($D25=AQ$5,MAX(AQ$6:AQ24)+1,0)</f>
        <v>0</v>
      </c>
      <c r="AR25" s="0">
        <f>IF($D25=AR$5,MAX(AR$6:AR24)+1,0)</f>
        <v>0</v>
      </c>
      <c r="AS25" s="0">
        <f>IF($D25=AS$5,MAX(AS$6:AS24)+1,0)</f>
        <v>0</v>
      </c>
      <c r="AU25" s="0">
        <f>ROW()</f>
        <v>25</v>
      </c>
      <c r="AV25" s="0">
        <f>IF($X25=AV$5,MAX(AV$6:AV24)+1,0)</f>
        <v>0</v>
      </c>
      <c r="AW25" s="0">
        <f>IF($X25=AW$5,MAX(AW$6:AW24)+1,0)</f>
        <v>0</v>
      </c>
      <c r="AX25" s="0">
        <f>IF($X25=AX$5,MAX(AX$6:AX24)+1,0)</f>
        <v>0</v>
      </c>
      <c r="AY25" s="0">
        <f>IF($X25=AY$5,MAX(AY$6:AY24)+1,0)</f>
        <v>0</v>
      </c>
    </row>
    <row r="26">
      <c r="A26" s="136">
        <f>IF(A25&lt;$A$2,A25+1,"")</f>
        <v>21</v>
      </c>
      <c r="B26" s="126" t="str">
        <f>IF(_jiaofen5_month_all!A23="","",_jiaofen5_month_all!A23)</f>
        <v/>
      </c>
      <c r="C26" s="136" t="str">
        <f>IF(_jiaofen5_month_all!K23="","",_jiaofen5_month_all!K23)</f>
        <v/>
      </c>
      <c r="D26" s="134"/>
      <c r="E26" s="127" t="str">
        <f>IF(_jiaofen5_month_all!A23="","",_jiaofen5_month_all!A23)</f>
        <v/>
      </c>
      <c r="F26" s="137" t="str">
        <f>IF(_jiaofen5_month_all!B23="","",_jiaofen5_month_all!B23)</f>
        <v/>
      </c>
      <c r="G26" s="137" t="str">
        <f>IF(_jiaofen5_month_all!C23="","",_jiaofen5_month_all!C23)</f>
        <v/>
      </c>
      <c r="H26" s="137" t="str">
        <f>IF(_jiaofen5_month_all!D23="","",_jiaofen5_month_all!D23)</f>
        <v/>
      </c>
      <c r="I26" s="137" t="str">
        <f>IF(_jiaofen5_month_all!E23="","",_jiaofen5_month_all!E23)</f>
        <v/>
      </c>
      <c r="J26" s="137" t="str">
        <f>IF(_jiaofen5_month_all!F23="","",_jiaofen5_month_all!F23)</f>
        <v/>
      </c>
      <c r="K26" s="137" t="str">
        <f>IF(_jiaofen5_month_all!G23="","",_jiaofen5_month_all!G23)</f>
        <v/>
      </c>
      <c r="L26" s="137" t="str">
        <f>IF(_jiaofen5_month_all!H23="","",_jiaofen5_month_all!H23)</f>
        <v/>
      </c>
      <c r="M26" s="137" t="str">
        <f>IF(_jiaofen5_month_all!I23="","",_jiaofen5_month_all!I23)</f>
        <v/>
      </c>
      <c r="N26" s="137" t="str">
        <f>IF(_jiaofen5_month_all!J23="","",_jiaofen5_month_all!J23)</f>
        <v/>
      </c>
      <c r="O26" s="138" t="str">
        <f>IF(G26="","",SUM(H26:L26)/100)</f>
        <v/>
      </c>
      <c r="P26" s="139" t="str">
        <f>IF(SUM(H26:L26)=0,"",IF((SUM(H26:L26)/100)&gt;=$P$5,"√","×"))</f>
        <v/>
      </c>
      <c r="Q26" s="139" t="str">
        <f>IF(SUM(F26)=0,"",IF((SUM(F26)/100)&lt;$Q$5,"√","×"))</f>
        <v/>
      </c>
      <c r="R26" s="140" t="str">
        <f>IF(LOOKUP($A26,质量日常跟踪表!$H$4:$H$744,质量日常跟踪表!W$4:W$744)="","",LOOKUP($A26,质量日常跟踪表!$H$4:$H$744,质量日常跟踪表!W$4:W$744))</f>
        <v/>
      </c>
      <c r="S26" s="133" t="str">
        <f>IF(OR(F26="",F26=0),"",IF(F26&gt;10,ROUND(F26-10,0)*(-2),IF(F26&lt;9,ROUND(9-F26,0)*4,0)))</f>
        <v/>
      </c>
      <c r="U26" s="136">
        <f>IF(U25&lt;$U$2,U25+1,"")</f>
        <v>21</v>
      </c>
      <c r="V26" s="126" t="str">
        <f>IF(_jiaofen6_month_all!A23="","",_jiaofen6_month_all!A23)</f>
        <v/>
      </c>
      <c r="W26" s="136" t="str">
        <f>IF(_jiaofen6_month_all!K23="","",_jiaofen6_month_all!K23)</f>
        <v/>
      </c>
      <c r="X26" s="134"/>
      <c r="Y26" s="127" t="str">
        <f>IF(_jiaofen6_month_all!A23="","",_jiaofen6_month_all!A23)</f>
        <v/>
      </c>
      <c r="Z26" s="139" t="str">
        <f>IF(_jiaofen6_month_all!B23="","",_jiaofen6_month_all!B23)</f>
        <v/>
      </c>
      <c r="AA26" s="139" t="str">
        <f>IF(_jiaofen6_month_all!C23="","",_jiaofen6_month_all!C23)</f>
        <v/>
      </c>
      <c r="AB26" s="139" t="str">
        <f>IF(_jiaofen6_month_all!D23="","",_jiaofen6_month_all!D23)</f>
        <v/>
      </c>
      <c r="AC26" s="139" t="str">
        <f>IF(_jiaofen6_month_all!E23="","",_jiaofen6_month_all!E23)</f>
        <v/>
      </c>
      <c r="AD26" s="139" t="str">
        <f>IF(_jiaofen6_month_all!F23="","",_jiaofen6_month_all!F23)</f>
        <v/>
      </c>
      <c r="AE26" s="139" t="str">
        <f>IF(_jiaofen6_month_all!G23="","",_jiaofen6_month_all!G23)</f>
        <v/>
      </c>
      <c r="AF26" s="139" t="str">
        <f>IF(_jiaofen6_month_all!H23="","",_jiaofen6_month_all!H23)</f>
        <v/>
      </c>
      <c r="AG26" s="139" t="str">
        <f>IF(_jiaofen6_month_all!I23="","",_jiaofen6_month_all!I23)</f>
        <v/>
      </c>
      <c r="AH26" s="139" t="str">
        <f>IF(_jiaofen6_month_all!J23="","",_jiaofen6_month_all!J23)</f>
        <v/>
      </c>
      <c r="AI26" s="138" t="str">
        <f>IF(AA26="","",(SUM(AB26:AF26)/100))</f>
        <v/>
      </c>
      <c r="AJ26" s="139" t="str">
        <f>IF(SUM(AB26:AF26)=0,"",IF((SUM(AB26:AF26)/100)&gt;=$AJ$5,"√","×"))</f>
        <v/>
      </c>
      <c r="AK26" s="139" t="str">
        <f>IF(Z26="","",IF(Z26/100&lt;$AK$5,"√","×"))</f>
        <v/>
      </c>
      <c r="AL26" s="141" t="str">
        <f>IF(LOOKUP($U26,质量日常跟踪表!$I$4:$I$744,质量日常跟踪表!W$4:W$744)="","",LOOKUP($U26,质量日常跟踪表!$I$4:$I$744,质量日常跟踪表!W$4:W$744))</f>
        <v/>
      </c>
      <c r="AM26" s="133" t="str">
        <f>IF(Z26="","",IF(Z26&gt;10,ROUND(Z26-10,0)*(-2),IF(Z26&lt;9,ROUND(9-Z26,0)*4,0)))</f>
        <v/>
      </c>
      <c r="AO26" s="0">
        <f>ROW()</f>
        <v>26</v>
      </c>
      <c r="AP26" s="0">
        <f>IF($D26=AP$5,MAX(AP$6:AP25)+1,0)</f>
        <v>0</v>
      </c>
      <c r="AQ26" s="0">
        <f>IF($D26=AQ$5,MAX(AQ$6:AQ25)+1,0)</f>
        <v>0</v>
      </c>
      <c r="AR26" s="0">
        <f>IF($D26=AR$5,MAX(AR$6:AR25)+1,0)</f>
        <v>0</v>
      </c>
      <c r="AS26" s="0">
        <f>IF($D26=AS$5,MAX(AS$6:AS25)+1,0)</f>
        <v>0</v>
      </c>
      <c r="AU26" s="0">
        <f>ROW()</f>
        <v>26</v>
      </c>
      <c r="AV26" s="0">
        <f>IF($X26=AV$5,MAX(AV$6:AV25)+1,0)</f>
        <v>0</v>
      </c>
      <c r="AW26" s="0">
        <f>IF($X26=AW$5,MAX(AW$6:AW25)+1,0)</f>
        <v>0</v>
      </c>
      <c r="AX26" s="0">
        <f>IF($X26=AX$5,MAX(AX$6:AX25)+1,0)</f>
        <v>0</v>
      </c>
      <c r="AY26" s="0">
        <f>IF($X26=AY$5,MAX(AY$6:AY25)+1,0)</f>
        <v>0</v>
      </c>
    </row>
    <row r="27">
      <c r="A27" s="136">
        <f>IF(A26&lt;$A$2,A26+1,"")</f>
        <v>22</v>
      </c>
      <c r="B27" s="126" t="str">
        <f>IF(_jiaofen5_month_all!A24="","",_jiaofen5_month_all!A24)</f>
        <v/>
      </c>
      <c r="C27" s="136" t="str">
        <f>IF(_jiaofen5_month_all!K24="","",_jiaofen5_month_all!K24)</f>
        <v/>
      </c>
      <c r="D27" s="134"/>
      <c r="E27" s="127" t="str">
        <f>IF(_jiaofen5_month_all!A24="","",_jiaofen5_month_all!A24)</f>
        <v/>
      </c>
      <c r="F27" s="137" t="str">
        <f>IF(_jiaofen5_month_all!B24="","",_jiaofen5_month_all!B24)</f>
        <v/>
      </c>
      <c r="G27" s="137" t="str">
        <f>IF(_jiaofen5_month_all!C24="","",_jiaofen5_month_all!C24)</f>
        <v/>
      </c>
      <c r="H27" s="137" t="str">
        <f>IF(_jiaofen5_month_all!D24="","",_jiaofen5_month_all!D24)</f>
        <v/>
      </c>
      <c r="I27" s="137" t="str">
        <f>IF(_jiaofen5_month_all!E24="","",_jiaofen5_month_all!E24)</f>
        <v/>
      </c>
      <c r="J27" s="137" t="str">
        <f>IF(_jiaofen5_month_all!F24="","",_jiaofen5_month_all!F24)</f>
        <v/>
      </c>
      <c r="K27" s="137" t="str">
        <f>IF(_jiaofen5_month_all!G24="","",_jiaofen5_month_all!G24)</f>
        <v/>
      </c>
      <c r="L27" s="137" t="str">
        <f>IF(_jiaofen5_month_all!H24="","",_jiaofen5_month_all!H24)</f>
        <v/>
      </c>
      <c r="M27" s="137" t="str">
        <f>IF(_jiaofen5_month_all!I24="","",_jiaofen5_month_all!I24)</f>
        <v/>
      </c>
      <c r="N27" s="137" t="str">
        <f>IF(_jiaofen5_month_all!J24="","",_jiaofen5_month_all!J24)</f>
        <v/>
      </c>
      <c r="O27" s="138" t="str">
        <f>IF(G27="","",SUM(H27:L27)/100)</f>
        <v/>
      </c>
      <c r="P27" s="139" t="str">
        <f>IF(SUM(H27:L27)=0,"",IF((SUM(H27:L27)/100)&gt;=$P$5,"√","×"))</f>
        <v/>
      </c>
      <c r="Q27" s="139" t="str">
        <f>IF(SUM(F27)=0,"",IF((SUM(F27)/100)&lt;$Q$5,"√","×"))</f>
        <v/>
      </c>
      <c r="R27" s="140" t="str">
        <f>IF(LOOKUP($A27,质量日常跟踪表!$H$4:$H$744,质量日常跟踪表!W$4:W$744)="","",LOOKUP($A27,质量日常跟踪表!$H$4:$H$744,质量日常跟踪表!W$4:W$744))</f>
        <v/>
      </c>
      <c r="S27" s="133" t="str">
        <f>IF(OR(F27="",F27=0),"",IF(F27&gt;10,ROUND(F27-10,0)*(-2),IF(F27&lt;9,ROUND(9-F27,0)*4,0)))</f>
        <v/>
      </c>
      <c r="U27" s="136">
        <f>IF(U26&lt;$U$2,U26+1,"")</f>
        <v>22</v>
      </c>
      <c r="V27" s="126" t="str">
        <f>IF(_jiaofen6_month_all!A24="","",_jiaofen6_month_all!A24)</f>
        <v/>
      </c>
      <c r="W27" s="136" t="str">
        <f>IF(_jiaofen6_month_all!K24="","",_jiaofen6_month_all!K24)</f>
        <v/>
      </c>
      <c r="X27" s="134"/>
      <c r="Y27" s="127" t="str">
        <f>IF(_jiaofen6_month_all!A24="","",_jiaofen6_month_all!A24)</f>
        <v/>
      </c>
      <c r="Z27" s="139" t="str">
        <f>IF(_jiaofen6_month_all!B24="","",_jiaofen6_month_all!B24)</f>
        <v/>
      </c>
      <c r="AA27" s="139" t="str">
        <f>IF(_jiaofen6_month_all!C24="","",_jiaofen6_month_all!C24)</f>
        <v/>
      </c>
      <c r="AB27" s="139" t="str">
        <f>IF(_jiaofen6_month_all!D24="","",_jiaofen6_month_all!D24)</f>
        <v/>
      </c>
      <c r="AC27" s="139" t="str">
        <f>IF(_jiaofen6_month_all!E24="","",_jiaofen6_month_all!E24)</f>
        <v/>
      </c>
      <c r="AD27" s="139" t="str">
        <f>IF(_jiaofen6_month_all!F24="","",_jiaofen6_month_all!F24)</f>
        <v/>
      </c>
      <c r="AE27" s="139" t="str">
        <f>IF(_jiaofen6_month_all!G24="","",_jiaofen6_month_all!G24)</f>
        <v/>
      </c>
      <c r="AF27" s="139" t="str">
        <f>IF(_jiaofen6_month_all!H24="","",_jiaofen6_month_all!H24)</f>
        <v/>
      </c>
      <c r="AG27" s="139" t="str">
        <f>IF(_jiaofen6_month_all!I24="","",_jiaofen6_month_all!I24)</f>
        <v/>
      </c>
      <c r="AH27" s="139" t="str">
        <f>IF(_jiaofen6_month_all!J24="","",_jiaofen6_month_all!J24)</f>
        <v/>
      </c>
      <c r="AI27" s="138" t="str">
        <f>IF(AA27="","",(SUM(AB27:AF27)/100))</f>
        <v/>
      </c>
      <c r="AJ27" s="139" t="str">
        <f>IF(SUM(AB27:AF27)=0,"",IF((SUM(AB27:AF27)/100)&gt;=$AJ$5,"√","×"))</f>
        <v/>
      </c>
      <c r="AK27" s="139" t="str">
        <f>IF(Z27="","",IF(Z27/100&lt;$AK$5,"√","×"))</f>
        <v/>
      </c>
      <c r="AL27" s="141" t="str">
        <f>IF(LOOKUP($U27,质量日常跟踪表!$I$4:$I$744,质量日常跟踪表!W$4:W$744)="","",LOOKUP($U27,质量日常跟踪表!$I$4:$I$744,质量日常跟踪表!W$4:W$744))</f>
        <v/>
      </c>
      <c r="AM27" s="133" t="str">
        <f>IF(Z27="","",IF(Z27&gt;10,ROUND(Z27-10,0)*(-2),IF(Z27&lt;9,ROUND(9-Z27,0)*4,0)))</f>
        <v/>
      </c>
      <c r="AO27" s="0">
        <f>ROW()</f>
        <v>27</v>
      </c>
      <c r="AP27" s="0">
        <f>IF($D27=AP$5,MAX(AP$6:AP26)+1,0)</f>
        <v>0</v>
      </c>
      <c r="AQ27" s="0">
        <f>IF($D27=AQ$5,MAX(AQ$6:AQ26)+1,0)</f>
        <v>0</v>
      </c>
      <c r="AR27" s="0">
        <f>IF($D27=AR$5,MAX(AR$6:AR26)+1,0)</f>
        <v>0</v>
      </c>
      <c r="AS27" s="0">
        <f>IF($D27=AS$5,MAX(AS$6:AS26)+1,0)</f>
        <v>0</v>
      </c>
      <c r="AU27" s="0">
        <f>ROW()</f>
        <v>27</v>
      </c>
      <c r="AV27" s="0">
        <f>IF($X27=AV$5,MAX(AV$6:AV26)+1,0)</f>
        <v>0</v>
      </c>
      <c r="AW27" s="0">
        <f>IF($X27=AW$5,MAX(AW$6:AW26)+1,0)</f>
        <v>0</v>
      </c>
      <c r="AX27" s="0">
        <f>IF($X27=AX$5,MAX(AX$6:AX26)+1,0)</f>
        <v>0</v>
      </c>
      <c r="AY27" s="0">
        <f>IF($X27=AY$5,MAX(AY$6:AY26)+1,0)</f>
        <v>0</v>
      </c>
    </row>
    <row r="28">
      <c r="A28" s="136">
        <f>IF(A27&lt;$A$2,A27+1,"")</f>
        <v>23</v>
      </c>
      <c r="B28" s="126" t="str">
        <f>IF(_jiaofen5_month_all!A25="","",_jiaofen5_month_all!A25)</f>
        <v/>
      </c>
      <c r="C28" s="136" t="str">
        <f>IF(_jiaofen5_month_all!K25="","",_jiaofen5_month_all!K25)</f>
        <v/>
      </c>
      <c r="D28" s="134"/>
      <c r="E28" s="127" t="str">
        <f>IF(_jiaofen5_month_all!A25="","",_jiaofen5_month_all!A25)</f>
        <v/>
      </c>
      <c r="F28" s="137" t="str">
        <f>IF(_jiaofen5_month_all!B25="","",_jiaofen5_month_all!B25)</f>
        <v/>
      </c>
      <c r="G28" s="137" t="str">
        <f>IF(_jiaofen5_month_all!C25="","",_jiaofen5_month_all!C25)</f>
        <v/>
      </c>
      <c r="H28" s="137" t="str">
        <f>IF(_jiaofen5_month_all!D25="","",_jiaofen5_month_all!D25)</f>
        <v/>
      </c>
      <c r="I28" s="137" t="str">
        <f>IF(_jiaofen5_month_all!E25="","",_jiaofen5_month_all!E25)</f>
        <v/>
      </c>
      <c r="J28" s="137" t="str">
        <f>IF(_jiaofen5_month_all!F25="","",_jiaofen5_month_all!F25)</f>
        <v/>
      </c>
      <c r="K28" s="137" t="str">
        <f>IF(_jiaofen5_month_all!G25="","",_jiaofen5_month_all!G25)</f>
        <v/>
      </c>
      <c r="L28" s="137" t="str">
        <f>IF(_jiaofen5_month_all!H25="","",_jiaofen5_month_all!H25)</f>
        <v/>
      </c>
      <c r="M28" s="137" t="str">
        <f>IF(_jiaofen5_month_all!I25="","",_jiaofen5_month_all!I25)</f>
        <v/>
      </c>
      <c r="N28" s="137" t="str">
        <f>IF(_jiaofen5_month_all!J25="","",_jiaofen5_month_all!J25)</f>
        <v/>
      </c>
      <c r="O28" s="138" t="str">
        <f>IF(G28="","",SUM(H28:L28)/100)</f>
        <v/>
      </c>
      <c r="P28" s="139" t="str">
        <f>IF(SUM(H28:L28)=0,"",IF((SUM(H28:L28)/100)&gt;=$P$5,"√","×"))</f>
        <v/>
      </c>
      <c r="Q28" s="139" t="str">
        <f>IF(SUM(F28)=0,"",IF((SUM(F28)/100)&lt;$Q$5,"√","×"))</f>
        <v/>
      </c>
      <c r="R28" s="140" t="str">
        <f>IF(LOOKUP($A28,质量日常跟踪表!$H$4:$H$744,质量日常跟踪表!W$4:W$744)="","",LOOKUP($A28,质量日常跟踪表!$H$4:$H$744,质量日常跟踪表!W$4:W$744))</f>
        <v/>
      </c>
      <c r="S28" s="133" t="str">
        <f>IF(OR(F28="",F28=0),"",IF(F28&gt;10,ROUND(F28-10,0)*(-2),IF(F28&lt;9,ROUND(9-F28,0)*4,0)))</f>
        <v/>
      </c>
      <c r="U28" s="136">
        <f>IF(U27&lt;$U$2,U27+1,"")</f>
        <v>23</v>
      </c>
      <c r="V28" s="126" t="str">
        <f>IF(_jiaofen6_month_all!A25="","",_jiaofen6_month_all!A25)</f>
        <v/>
      </c>
      <c r="W28" s="136" t="str">
        <f>IF(_jiaofen6_month_all!K25="","",_jiaofen6_month_all!K25)</f>
        <v/>
      </c>
      <c r="X28" s="134"/>
      <c r="Y28" s="127" t="str">
        <f>IF(_jiaofen6_month_all!A25="","",_jiaofen6_month_all!A25)</f>
        <v/>
      </c>
      <c r="Z28" s="139" t="str">
        <f>IF(_jiaofen6_month_all!B25="","",_jiaofen6_month_all!B25)</f>
        <v/>
      </c>
      <c r="AA28" s="139" t="str">
        <f>IF(_jiaofen6_month_all!C25="","",_jiaofen6_month_all!C25)</f>
        <v/>
      </c>
      <c r="AB28" s="139" t="str">
        <f>IF(_jiaofen6_month_all!D25="","",_jiaofen6_month_all!D25)</f>
        <v/>
      </c>
      <c r="AC28" s="139" t="str">
        <f>IF(_jiaofen6_month_all!E25="","",_jiaofen6_month_all!E25)</f>
        <v/>
      </c>
      <c r="AD28" s="139" t="str">
        <f>IF(_jiaofen6_month_all!F25="","",_jiaofen6_month_all!F25)</f>
        <v/>
      </c>
      <c r="AE28" s="139" t="str">
        <f>IF(_jiaofen6_month_all!G25="","",_jiaofen6_month_all!G25)</f>
        <v/>
      </c>
      <c r="AF28" s="139" t="str">
        <f>IF(_jiaofen6_month_all!H25="","",_jiaofen6_month_all!H25)</f>
        <v/>
      </c>
      <c r="AG28" s="139" t="str">
        <f>IF(_jiaofen6_month_all!I25="","",_jiaofen6_month_all!I25)</f>
        <v/>
      </c>
      <c r="AH28" s="139" t="str">
        <f>IF(_jiaofen6_month_all!J25="","",_jiaofen6_month_all!J25)</f>
        <v/>
      </c>
      <c r="AI28" s="138" t="str">
        <f>IF(AA28="","",(SUM(AB28:AF28)/100))</f>
        <v/>
      </c>
      <c r="AJ28" s="139" t="str">
        <f>IF(SUM(AB28:AF28)=0,"",IF((SUM(AB28:AF28)/100)&gt;=$AJ$5,"√","×"))</f>
        <v/>
      </c>
      <c r="AK28" s="139" t="str">
        <f>IF(Z28="","",IF(Z28/100&lt;$AK$5,"√","×"))</f>
        <v/>
      </c>
      <c r="AL28" s="141" t="str">
        <f>IF(LOOKUP($U28,质量日常跟踪表!$I$4:$I$744,质量日常跟踪表!W$4:W$744)="","",LOOKUP($U28,质量日常跟踪表!$I$4:$I$744,质量日常跟踪表!W$4:W$744))</f>
        <v/>
      </c>
      <c r="AM28" s="133" t="str">
        <f>IF(Z28="","",IF(Z28&gt;10,ROUND(Z28-10,0)*(-2),IF(Z28&lt;9,ROUND(9-Z28,0)*4,0)))</f>
        <v/>
      </c>
      <c r="AO28" s="0">
        <f>ROW()</f>
        <v>28</v>
      </c>
      <c r="AP28" s="0">
        <f>IF($D28=AP$5,MAX(AP$6:AP27)+1,0)</f>
        <v>0</v>
      </c>
      <c r="AQ28" s="0">
        <f>IF($D28=AQ$5,MAX(AQ$6:AQ27)+1,0)</f>
        <v>0</v>
      </c>
      <c r="AR28" s="0">
        <f>IF($D28=AR$5,MAX(AR$6:AR27)+1,0)</f>
        <v>0</v>
      </c>
      <c r="AS28" s="0">
        <f>IF($D28=AS$5,MAX(AS$6:AS27)+1,0)</f>
        <v>0</v>
      </c>
      <c r="AU28" s="0">
        <f>ROW()</f>
        <v>28</v>
      </c>
      <c r="AV28" s="0">
        <f>IF($X28=AV$5,MAX(AV$6:AV27)+1,0)</f>
        <v>0</v>
      </c>
      <c r="AW28" s="0">
        <f>IF($X28=AW$5,MAX(AW$6:AW27)+1,0)</f>
        <v>0</v>
      </c>
      <c r="AX28" s="0">
        <f>IF($X28=AX$5,MAX(AX$6:AX27)+1,0)</f>
        <v>0</v>
      </c>
      <c r="AY28" s="0">
        <f>IF($X28=AY$5,MAX(AY$6:AY27)+1,0)</f>
        <v>0</v>
      </c>
    </row>
    <row r="29">
      <c r="A29" s="136">
        <f>IF(A28&lt;$A$2,A28+1,"")</f>
        <v>24</v>
      </c>
      <c r="B29" s="126" t="str">
        <f>IF(_jiaofen5_month_all!A26="","",_jiaofen5_month_all!A26)</f>
        <v/>
      </c>
      <c r="C29" s="136" t="str">
        <f>IF(_jiaofen5_month_all!K26="","",_jiaofen5_month_all!K26)</f>
        <v/>
      </c>
      <c r="D29" s="134"/>
      <c r="E29" s="127" t="str">
        <f>IF(_jiaofen5_month_all!A26="","",_jiaofen5_month_all!A26)</f>
        <v/>
      </c>
      <c r="F29" s="137" t="str">
        <f>IF(_jiaofen5_month_all!B26="","",_jiaofen5_month_all!B26)</f>
        <v/>
      </c>
      <c r="G29" s="137" t="str">
        <f>IF(_jiaofen5_month_all!C26="","",_jiaofen5_month_all!C26)</f>
        <v/>
      </c>
      <c r="H29" s="137" t="str">
        <f>IF(_jiaofen5_month_all!D26="","",_jiaofen5_month_all!D26)</f>
        <v/>
      </c>
      <c r="I29" s="137" t="str">
        <f>IF(_jiaofen5_month_all!E26="","",_jiaofen5_month_all!E26)</f>
        <v/>
      </c>
      <c r="J29" s="137" t="str">
        <f>IF(_jiaofen5_month_all!F26="","",_jiaofen5_month_all!F26)</f>
        <v/>
      </c>
      <c r="K29" s="137" t="str">
        <f>IF(_jiaofen5_month_all!G26="","",_jiaofen5_month_all!G26)</f>
        <v/>
      </c>
      <c r="L29" s="137" t="str">
        <f>IF(_jiaofen5_month_all!H26="","",_jiaofen5_month_all!H26)</f>
        <v/>
      </c>
      <c r="M29" s="137" t="str">
        <f>IF(_jiaofen5_month_all!I26="","",_jiaofen5_month_all!I26)</f>
        <v/>
      </c>
      <c r="N29" s="137" t="str">
        <f>IF(_jiaofen5_month_all!J26="","",_jiaofen5_month_all!J26)</f>
        <v/>
      </c>
      <c r="O29" s="138" t="str">
        <f>IF(G29="","",SUM(H29:L29)/100)</f>
        <v/>
      </c>
      <c r="P29" s="139" t="str">
        <f>IF(SUM(H29:L29)=0,"",IF((SUM(H29:L29)/100)&gt;=$P$5,"√","×"))</f>
        <v/>
      </c>
      <c r="Q29" s="139" t="str">
        <f>IF(SUM(F29)=0,"",IF((SUM(F29)/100)&lt;$Q$5,"√","×"))</f>
        <v/>
      </c>
      <c r="R29" s="140" t="str">
        <f>IF(LOOKUP($A29,质量日常跟踪表!$H$4:$H$744,质量日常跟踪表!W$4:W$744)="","",LOOKUP($A29,质量日常跟踪表!$H$4:$H$744,质量日常跟踪表!W$4:W$744))</f>
        <v/>
      </c>
      <c r="S29" s="133" t="str">
        <f>IF(OR(F29="",F29=0),"",IF(F29&gt;10,ROUND(F29-10,0)*(-2),IF(F29&lt;9,ROUND(9-F29,0)*4,0)))</f>
        <v/>
      </c>
      <c r="U29" s="136">
        <f>IF(U28&lt;$U$2,U28+1,"")</f>
        <v>24</v>
      </c>
      <c r="V29" s="126" t="str">
        <f>IF(_jiaofen6_month_all!A26="","",_jiaofen6_month_all!A26)</f>
        <v/>
      </c>
      <c r="W29" s="136" t="str">
        <f>IF(_jiaofen6_month_all!K26="","",_jiaofen6_month_all!K26)</f>
        <v/>
      </c>
      <c r="X29" s="134"/>
      <c r="Y29" s="127" t="str">
        <f>IF(_jiaofen6_month_all!A26="","",_jiaofen6_month_all!A26)</f>
        <v/>
      </c>
      <c r="Z29" s="139" t="str">
        <f>IF(_jiaofen6_month_all!B26="","",_jiaofen6_month_all!B26)</f>
        <v/>
      </c>
      <c r="AA29" s="139" t="str">
        <f>IF(_jiaofen6_month_all!C26="","",_jiaofen6_month_all!C26)</f>
        <v/>
      </c>
      <c r="AB29" s="139" t="str">
        <f>IF(_jiaofen6_month_all!D26="","",_jiaofen6_month_all!D26)</f>
        <v/>
      </c>
      <c r="AC29" s="139" t="str">
        <f>IF(_jiaofen6_month_all!E26="","",_jiaofen6_month_all!E26)</f>
        <v/>
      </c>
      <c r="AD29" s="139" t="str">
        <f>IF(_jiaofen6_month_all!F26="","",_jiaofen6_month_all!F26)</f>
        <v/>
      </c>
      <c r="AE29" s="139" t="str">
        <f>IF(_jiaofen6_month_all!G26="","",_jiaofen6_month_all!G26)</f>
        <v/>
      </c>
      <c r="AF29" s="139" t="str">
        <f>IF(_jiaofen6_month_all!H26="","",_jiaofen6_month_all!H26)</f>
        <v/>
      </c>
      <c r="AG29" s="139" t="str">
        <f>IF(_jiaofen6_month_all!I26="","",_jiaofen6_month_all!I26)</f>
        <v/>
      </c>
      <c r="AH29" s="139" t="str">
        <f>IF(_jiaofen6_month_all!J26="","",_jiaofen6_month_all!J26)</f>
        <v/>
      </c>
      <c r="AI29" s="138" t="str">
        <f>IF(AA29="","",(SUM(AB29:AF29)/100))</f>
        <v/>
      </c>
      <c r="AJ29" s="139" t="str">
        <f>IF(SUM(AB29:AF29)=0,"",IF((SUM(AB29:AF29)/100)&gt;=$AJ$5,"√","×"))</f>
        <v/>
      </c>
      <c r="AK29" s="139" t="str">
        <f>IF(Z29="","",IF(Z29/100&lt;$AK$5,"√","×"))</f>
        <v/>
      </c>
      <c r="AL29" s="141" t="str">
        <f>IF(LOOKUP($U29,质量日常跟踪表!$I$4:$I$744,质量日常跟踪表!W$4:W$744)="","",LOOKUP($U29,质量日常跟踪表!$I$4:$I$744,质量日常跟踪表!W$4:W$744))</f>
        <v/>
      </c>
      <c r="AM29" s="133" t="str">
        <f>IF(Z29="","",IF(Z29&gt;10,ROUND(Z29-10,0)*(-2),IF(Z29&lt;9,ROUND(9-Z29,0)*4,0)))</f>
        <v/>
      </c>
      <c r="AO29" s="0">
        <f>ROW()</f>
        <v>29</v>
      </c>
      <c r="AP29" s="0">
        <f>IF($D29=AP$5,MAX(AP$6:AP28)+1,0)</f>
        <v>0</v>
      </c>
      <c r="AQ29" s="0">
        <f>IF($D29=AQ$5,MAX(AQ$6:AQ28)+1,0)</f>
        <v>0</v>
      </c>
      <c r="AR29" s="0">
        <f>IF($D29=AR$5,MAX(AR$6:AR28)+1,0)</f>
        <v>0</v>
      </c>
      <c r="AS29" s="0">
        <f>IF($D29=AS$5,MAX(AS$6:AS28)+1,0)</f>
        <v>0</v>
      </c>
      <c r="AU29" s="0">
        <f>ROW()</f>
        <v>29</v>
      </c>
      <c r="AV29" s="0">
        <f>IF($X29=AV$5,MAX(AV$6:AV28)+1,0)</f>
        <v>0</v>
      </c>
      <c r="AW29" s="0">
        <f>IF($X29=AW$5,MAX(AW$6:AW28)+1,0)</f>
        <v>0</v>
      </c>
      <c r="AX29" s="0">
        <f>IF($X29=AX$5,MAX(AX$6:AX28)+1,0)</f>
        <v>0</v>
      </c>
      <c r="AY29" s="0">
        <f>IF($X29=AY$5,MAX(AY$6:AY28)+1,0)</f>
        <v>0</v>
      </c>
    </row>
    <row r="30">
      <c r="A30" s="136">
        <f>IF(A29&lt;$A$2,A29+1,"")</f>
        <v>25</v>
      </c>
      <c r="B30" s="126" t="str">
        <f>IF(_jiaofen5_month_all!A27="","",_jiaofen5_month_all!A27)</f>
        <v/>
      </c>
      <c r="C30" s="136" t="str">
        <f>IF(_jiaofen5_month_all!K27="","",_jiaofen5_month_all!K27)</f>
        <v/>
      </c>
      <c r="D30" s="134"/>
      <c r="E30" s="127" t="str">
        <f>IF(_jiaofen5_month_all!A27="","",_jiaofen5_month_all!A27)</f>
        <v/>
      </c>
      <c r="F30" s="137" t="str">
        <f>IF(_jiaofen5_month_all!B27="","",_jiaofen5_month_all!B27)</f>
        <v/>
      </c>
      <c r="G30" s="137" t="str">
        <f>IF(_jiaofen5_month_all!C27="","",_jiaofen5_month_all!C27)</f>
        <v/>
      </c>
      <c r="H30" s="137" t="str">
        <f>IF(_jiaofen5_month_all!D27="","",_jiaofen5_month_all!D27)</f>
        <v/>
      </c>
      <c r="I30" s="137" t="str">
        <f>IF(_jiaofen5_month_all!E27="","",_jiaofen5_month_all!E27)</f>
        <v/>
      </c>
      <c r="J30" s="137" t="str">
        <f>IF(_jiaofen5_month_all!F27="","",_jiaofen5_month_all!F27)</f>
        <v/>
      </c>
      <c r="K30" s="137" t="str">
        <f>IF(_jiaofen5_month_all!G27="","",_jiaofen5_month_all!G27)</f>
        <v/>
      </c>
      <c r="L30" s="137" t="str">
        <f>IF(_jiaofen5_month_all!H27="","",_jiaofen5_month_all!H27)</f>
        <v/>
      </c>
      <c r="M30" s="137" t="str">
        <f>IF(_jiaofen5_month_all!I27="","",_jiaofen5_month_all!I27)</f>
        <v/>
      </c>
      <c r="N30" s="137" t="str">
        <f>IF(_jiaofen5_month_all!J27="","",_jiaofen5_month_all!J27)</f>
        <v/>
      </c>
      <c r="O30" s="138" t="str">
        <f>IF(G30="","",SUM(H30:L30)/100)</f>
        <v/>
      </c>
      <c r="P30" s="139" t="str">
        <f>IF(SUM(H30:L30)=0,"",IF((SUM(H30:L30)/100)&gt;=$P$5,"√","×"))</f>
        <v/>
      </c>
      <c r="Q30" s="139" t="str">
        <f>IF(SUM(F30)=0,"",IF((SUM(F30)/100)&lt;$Q$5,"√","×"))</f>
        <v/>
      </c>
      <c r="R30" s="140" t="str">
        <f>IF(LOOKUP($A30,质量日常跟踪表!$H$4:$H$744,质量日常跟踪表!W$4:W$744)="","",LOOKUP($A30,质量日常跟踪表!$H$4:$H$744,质量日常跟踪表!W$4:W$744))</f>
        <v/>
      </c>
      <c r="S30" s="133" t="str">
        <f>IF(OR(F30="",F30=0),"",IF(F30&gt;10,ROUND(F30-10,0)*(-2),IF(F30&lt;9,ROUND(9-F30,0)*4,0)))</f>
        <v/>
      </c>
      <c r="U30" s="136">
        <f>IF(U29&lt;$U$2,U29+1,"")</f>
        <v>25</v>
      </c>
      <c r="V30" s="126" t="str">
        <f>IF(_jiaofen6_month_all!A27="","",_jiaofen6_month_all!A27)</f>
        <v/>
      </c>
      <c r="W30" s="136" t="str">
        <f>IF(_jiaofen6_month_all!K27="","",_jiaofen6_month_all!K27)</f>
        <v/>
      </c>
      <c r="X30" s="134"/>
      <c r="Y30" s="127" t="str">
        <f>IF(_jiaofen6_month_all!A27="","",_jiaofen6_month_all!A27)</f>
        <v/>
      </c>
      <c r="Z30" s="139" t="str">
        <f>IF(_jiaofen6_month_all!B27="","",_jiaofen6_month_all!B27)</f>
        <v/>
      </c>
      <c r="AA30" s="139" t="str">
        <f>IF(_jiaofen6_month_all!C27="","",_jiaofen6_month_all!C27)</f>
        <v/>
      </c>
      <c r="AB30" s="139" t="str">
        <f>IF(_jiaofen6_month_all!D27="","",_jiaofen6_month_all!D27)</f>
        <v/>
      </c>
      <c r="AC30" s="139" t="str">
        <f>IF(_jiaofen6_month_all!E27="","",_jiaofen6_month_all!E27)</f>
        <v/>
      </c>
      <c r="AD30" s="139" t="str">
        <f>IF(_jiaofen6_month_all!F27="","",_jiaofen6_month_all!F27)</f>
        <v/>
      </c>
      <c r="AE30" s="139" t="str">
        <f>IF(_jiaofen6_month_all!G27="","",_jiaofen6_month_all!G27)</f>
        <v/>
      </c>
      <c r="AF30" s="139" t="str">
        <f>IF(_jiaofen6_month_all!H27="","",_jiaofen6_month_all!H27)</f>
        <v/>
      </c>
      <c r="AG30" s="139" t="str">
        <f>IF(_jiaofen6_month_all!I27="","",_jiaofen6_month_all!I27)</f>
        <v/>
      </c>
      <c r="AH30" s="139" t="str">
        <f>IF(_jiaofen6_month_all!J27="","",_jiaofen6_month_all!J27)</f>
        <v/>
      </c>
      <c r="AI30" s="138" t="str">
        <f>IF(AA30="","",(SUM(AB30:AF30)/100))</f>
        <v/>
      </c>
      <c r="AJ30" s="139" t="str">
        <f>IF(SUM(AB30:AF30)=0,"",IF((SUM(AB30:AF30)/100)&gt;=$AJ$5,"√","×"))</f>
        <v/>
      </c>
      <c r="AK30" s="139" t="str">
        <f>IF(Z30="","",IF(Z30/100&lt;$AK$5,"√","×"))</f>
        <v/>
      </c>
      <c r="AL30" s="141" t="str">
        <f>IF(LOOKUP($U30,质量日常跟踪表!$I$4:$I$744,质量日常跟踪表!W$4:W$744)="","",LOOKUP($U30,质量日常跟踪表!$I$4:$I$744,质量日常跟踪表!W$4:W$744))</f>
        <v/>
      </c>
      <c r="AM30" s="133" t="str">
        <f>IF(Z30="","",IF(Z30&gt;10,ROUND(Z30-10,0)*(-2),IF(Z30&lt;9,ROUND(9-Z30,0)*4,0)))</f>
        <v/>
      </c>
      <c r="AO30" s="0">
        <f>ROW()</f>
        <v>30</v>
      </c>
      <c r="AP30" s="0">
        <f>IF($D30=AP$5,MAX(AP$6:AP29)+1,0)</f>
        <v>0</v>
      </c>
      <c r="AQ30" s="0">
        <f>IF($D30=AQ$5,MAX(AQ$6:AQ29)+1,0)</f>
        <v>0</v>
      </c>
      <c r="AR30" s="0">
        <f>IF($D30=AR$5,MAX(AR$6:AR29)+1,0)</f>
        <v>0</v>
      </c>
      <c r="AS30" s="0">
        <f>IF($D30=AS$5,MAX(AS$6:AS29)+1,0)</f>
        <v>0</v>
      </c>
      <c r="AU30" s="0">
        <f>ROW()</f>
        <v>30</v>
      </c>
      <c r="AV30" s="0">
        <f>IF($X30=AV$5,MAX(AV$6:AV29)+1,0)</f>
        <v>0</v>
      </c>
      <c r="AW30" s="0">
        <f>IF($X30=AW$5,MAX(AW$6:AW29)+1,0)</f>
        <v>0</v>
      </c>
      <c r="AX30" s="0">
        <f>IF($X30=AX$5,MAX(AX$6:AX29)+1,0)</f>
        <v>0</v>
      </c>
      <c r="AY30" s="0">
        <f>IF($X30=AY$5,MAX(AY$6:AY29)+1,0)</f>
        <v>0</v>
      </c>
    </row>
    <row r="31">
      <c r="A31" s="136">
        <f>IF(A30&lt;$A$2,A30+1,"")</f>
        <v>26</v>
      </c>
      <c r="B31" s="126" t="str">
        <f>IF(_jiaofen5_month_all!A28="","",_jiaofen5_month_all!A28)</f>
        <v/>
      </c>
      <c r="C31" s="136" t="str">
        <f>IF(_jiaofen5_month_all!K28="","",_jiaofen5_month_all!K28)</f>
        <v/>
      </c>
      <c r="D31" s="134"/>
      <c r="E31" s="127" t="str">
        <f>IF(_jiaofen5_month_all!A28="","",_jiaofen5_month_all!A28)</f>
        <v/>
      </c>
      <c r="F31" s="137" t="str">
        <f>IF(_jiaofen5_month_all!B28="","",_jiaofen5_month_all!B28)</f>
        <v/>
      </c>
      <c r="G31" s="137" t="str">
        <f>IF(_jiaofen5_month_all!C28="","",_jiaofen5_month_all!C28)</f>
        <v/>
      </c>
      <c r="H31" s="137" t="str">
        <f>IF(_jiaofen5_month_all!D28="","",_jiaofen5_month_all!D28)</f>
        <v/>
      </c>
      <c r="I31" s="137" t="str">
        <f>IF(_jiaofen5_month_all!E28="","",_jiaofen5_month_all!E28)</f>
        <v/>
      </c>
      <c r="J31" s="137" t="str">
        <f>IF(_jiaofen5_month_all!F28="","",_jiaofen5_month_all!F28)</f>
        <v/>
      </c>
      <c r="K31" s="137" t="str">
        <f>IF(_jiaofen5_month_all!G28="","",_jiaofen5_month_all!G28)</f>
        <v/>
      </c>
      <c r="L31" s="137" t="str">
        <f>IF(_jiaofen5_month_all!H28="","",_jiaofen5_month_all!H28)</f>
        <v/>
      </c>
      <c r="M31" s="137" t="str">
        <f>IF(_jiaofen5_month_all!I28="","",_jiaofen5_month_all!I28)</f>
        <v/>
      </c>
      <c r="N31" s="137" t="str">
        <f>IF(_jiaofen5_month_all!J28="","",_jiaofen5_month_all!J28)</f>
        <v/>
      </c>
      <c r="O31" s="138" t="str">
        <f>IF(G31="","",SUM(H31:L31)/100)</f>
        <v/>
      </c>
      <c r="P31" s="139" t="str">
        <f>IF(SUM(H31:L31)=0,"",IF((SUM(H31:L31)/100)&gt;=$P$5,"√","×"))</f>
        <v/>
      </c>
      <c r="Q31" s="139" t="str">
        <f>IF(SUM(F31)=0,"",IF((SUM(F31)/100)&lt;$Q$5,"√","×"))</f>
        <v/>
      </c>
      <c r="R31" s="140" t="str">
        <f>IF(LOOKUP($A31,质量日常跟踪表!$H$4:$H$744,质量日常跟踪表!W$4:W$744)="","",LOOKUP($A31,质量日常跟踪表!$H$4:$H$744,质量日常跟踪表!W$4:W$744))</f>
        <v/>
      </c>
      <c r="S31" s="133" t="str">
        <f>IF(OR(F31="",F31=0),"",IF(F31&gt;10,ROUND(F31-10,0)*(-2),IF(F31&lt;9,ROUND(9-F31,0)*4,0)))</f>
        <v/>
      </c>
      <c r="U31" s="136">
        <f>IF(U30&lt;$U$2,U30+1,"")</f>
        <v>26</v>
      </c>
      <c r="V31" s="126" t="str">
        <f>IF(_jiaofen6_month_all!A28="","",_jiaofen6_month_all!A28)</f>
        <v/>
      </c>
      <c r="W31" s="136" t="str">
        <f>IF(_jiaofen6_month_all!K28="","",_jiaofen6_month_all!K28)</f>
        <v/>
      </c>
      <c r="X31" s="134"/>
      <c r="Y31" s="127" t="str">
        <f>IF(_jiaofen6_month_all!A28="","",_jiaofen6_month_all!A28)</f>
        <v/>
      </c>
      <c r="Z31" s="139" t="str">
        <f>IF(_jiaofen6_month_all!B28="","",_jiaofen6_month_all!B28)</f>
        <v/>
      </c>
      <c r="AA31" s="139" t="str">
        <f>IF(_jiaofen6_month_all!C28="","",_jiaofen6_month_all!C28)</f>
        <v/>
      </c>
      <c r="AB31" s="139" t="str">
        <f>IF(_jiaofen6_month_all!D28="","",_jiaofen6_month_all!D28)</f>
        <v/>
      </c>
      <c r="AC31" s="139" t="str">
        <f>IF(_jiaofen6_month_all!E28="","",_jiaofen6_month_all!E28)</f>
        <v/>
      </c>
      <c r="AD31" s="139" t="str">
        <f>IF(_jiaofen6_month_all!F28="","",_jiaofen6_month_all!F28)</f>
        <v/>
      </c>
      <c r="AE31" s="139" t="str">
        <f>IF(_jiaofen6_month_all!G28="","",_jiaofen6_month_all!G28)</f>
        <v/>
      </c>
      <c r="AF31" s="139" t="str">
        <f>IF(_jiaofen6_month_all!H28="","",_jiaofen6_month_all!H28)</f>
        <v/>
      </c>
      <c r="AG31" s="139" t="str">
        <f>IF(_jiaofen6_month_all!I28="","",_jiaofen6_month_all!I28)</f>
        <v/>
      </c>
      <c r="AH31" s="139" t="str">
        <f>IF(_jiaofen6_month_all!J28="","",_jiaofen6_month_all!J28)</f>
        <v/>
      </c>
      <c r="AI31" s="138" t="str">
        <f>IF(AA31="","",(SUM(AB31:AF31)/100))</f>
        <v/>
      </c>
      <c r="AJ31" s="139" t="str">
        <f>IF(SUM(AB31:AF31)=0,"",IF((SUM(AB31:AF31)/100)&gt;=$AJ$5,"√","×"))</f>
        <v/>
      </c>
      <c r="AK31" s="139" t="str">
        <f>IF(Z31="","",IF(Z31/100&lt;$AK$5,"√","×"))</f>
        <v/>
      </c>
      <c r="AL31" s="141" t="str">
        <f>IF(LOOKUP($U31,质量日常跟踪表!$I$4:$I$744,质量日常跟踪表!W$4:W$744)="","",LOOKUP($U31,质量日常跟踪表!$I$4:$I$744,质量日常跟踪表!W$4:W$744))</f>
        <v/>
      </c>
      <c r="AM31" s="133" t="str">
        <f>IF(Z31="","",IF(Z31&gt;10,ROUND(Z31-10,0)*(-2),IF(Z31&lt;9,ROUND(9-Z31,0)*4,0)))</f>
        <v/>
      </c>
      <c r="AO31" s="0">
        <f>ROW()</f>
        <v>31</v>
      </c>
      <c r="AP31" s="0">
        <f>IF($D31=AP$5,MAX(AP$6:AP30)+1,0)</f>
        <v>0</v>
      </c>
      <c r="AQ31" s="0">
        <f>IF($D31=AQ$5,MAX(AQ$6:AQ30)+1,0)</f>
        <v>0</v>
      </c>
      <c r="AR31" s="0">
        <f>IF($D31=AR$5,MAX(AR$6:AR30)+1,0)</f>
        <v>0</v>
      </c>
      <c r="AS31" s="0">
        <f>IF($D31=AS$5,MAX(AS$6:AS30)+1,0)</f>
        <v>0</v>
      </c>
      <c r="AU31" s="0">
        <f>ROW()</f>
        <v>31</v>
      </c>
      <c r="AV31" s="0">
        <f>IF($X31=AV$5,MAX(AV$6:AV30)+1,0)</f>
        <v>0</v>
      </c>
      <c r="AW31" s="0">
        <f>IF($X31=AW$5,MAX(AW$6:AW30)+1,0)</f>
        <v>0</v>
      </c>
      <c r="AX31" s="0">
        <f>IF($X31=AX$5,MAX(AX$6:AX30)+1,0)</f>
        <v>0</v>
      </c>
      <c r="AY31" s="0">
        <f>IF($X31=AY$5,MAX(AY$6:AY30)+1,0)</f>
        <v>0</v>
      </c>
    </row>
    <row r="32">
      <c r="A32" s="136" t="str">
        <f>IF(A31&lt;$A$2,A31+1,"")</f>
        <v/>
      </c>
      <c r="B32" s="126" t="str">
        <f>IF(_jiaofen5_month_all!A29="","",_jiaofen5_month_all!A29)</f>
        <v/>
      </c>
      <c r="C32" s="136" t="str">
        <f>IF(_jiaofen5_month_all!K29="","",_jiaofen5_month_all!K29)</f>
        <v/>
      </c>
      <c r="D32" s="134" t="str">
        <f>IF($A32="","",LOOKUP($A32,质量日常跟踪表!$H$4:$H$744,质量日常跟踪表!E$4:E$744))</f>
        <v/>
      </c>
      <c r="E32" s="127" t="str">
        <f>IF(_jiaofen5_month_all!A29="","",_jiaofen5_month_all!A29)</f>
        <v/>
      </c>
      <c r="F32" s="137" t="str">
        <f>IF(_jiaofen5_month_all!B29="","",_jiaofen5_month_all!B29)</f>
        <v/>
      </c>
      <c r="G32" s="137" t="str">
        <f>IF(_jiaofen5_month_all!C29="","",_jiaofen5_month_all!C29)</f>
        <v/>
      </c>
      <c r="H32" s="137" t="str">
        <f>IF(_jiaofen5_month_all!D29="","",_jiaofen5_month_all!D29)</f>
        <v/>
      </c>
      <c r="I32" s="137" t="str">
        <f>IF(_jiaofen5_month_all!E29="","",_jiaofen5_month_all!E29)</f>
        <v/>
      </c>
      <c r="J32" s="137" t="str">
        <f>IF(_jiaofen5_month_all!F29="","",_jiaofen5_month_all!F29)</f>
        <v/>
      </c>
      <c r="K32" s="137" t="str">
        <f>IF(_jiaofen5_month_all!G29="","",_jiaofen5_month_all!G29)</f>
        <v/>
      </c>
      <c r="L32" s="137" t="str">
        <f>IF(_jiaofen5_month_all!H29="","",_jiaofen5_month_all!H29)</f>
        <v/>
      </c>
      <c r="M32" s="137" t="str">
        <f>IF(_jiaofen5_month_all!I29="","",_jiaofen5_month_all!I29)</f>
        <v/>
      </c>
      <c r="N32" s="137" t="str">
        <f>IF(_jiaofen5_month_all!J29="","",_jiaofen5_month_all!J29)</f>
        <v/>
      </c>
      <c r="O32" s="138" t="str">
        <f>IF(G32="","",SUM(H32:L32)/100)</f>
        <v/>
      </c>
      <c r="P32" s="139" t="str">
        <f>IF(SUM(H32:L32)=0,"",IF((SUM(H32:L32)/100)&gt;=$P$5,"√","×"))</f>
        <v/>
      </c>
      <c r="Q32" s="139" t="str">
        <f>IF(SUM(F32)=0,"",IF((SUM(F32)/100)&lt;$Q$5,"√","×"))</f>
        <v/>
      </c>
      <c r="R32" s="140" t="e">
        <f>IF(LOOKUP($A32,质量日常跟踪表!$H$4:$H$744,质量日常跟踪表!W$4:W$744)="","",LOOKUP($A32,质量日常跟踪表!$H$4:$H$744,质量日常跟踪表!W$4:W$744))</f>
        <v>#N/A</v>
      </c>
      <c r="S32" s="133" t="str">
        <f>IF(OR(F32="",F32=0),"",IF(F32&gt;10,ROUND(F32-10,0)*(-2),IF(F32&lt;9,ROUND(9-F32,0)*4,0)))</f>
        <v/>
      </c>
      <c r="U32" s="136" t="str">
        <f>IF(U31&lt;$U$2,U31+1,"")</f>
        <v/>
      </c>
      <c r="V32" s="126" t="str">
        <f>IF(_jiaofen6_month_all!A29="","",_jiaofen6_month_all!A29)</f>
        <v/>
      </c>
      <c r="W32" s="136" t="str">
        <f>IF(_jiaofen6_month_all!K29="","",_jiaofen6_month_all!K29)</f>
        <v/>
      </c>
      <c r="X32" s="134" t="str">
        <f>IF($U32="","",LOOKUP($U32,质量日常跟踪表!$I$4:$I$744,质量日常跟踪表!E$4:E$744))</f>
        <v/>
      </c>
      <c r="Y32" s="127" t="str">
        <f>IF(_jiaofen6_month_all!A29="","",_jiaofen6_month_all!A29)</f>
        <v/>
      </c>
      <c r="Z32" s="139" t="str">
        <f>IF(_jiaofen6_month_all!B29="","",_jiaofen6_month_all!B29)</f>
        <v/>
      </c>
      <c r="AA32" s="139" t="str">
        <f>IF(_jiaofen6_month_all!C29="","",_jiaofen6_month_all!C29)</f>
        <v/>
      </c>
      <c r="AB32" s="139" t="str">
        <f>IF(_jiaofen6_month_all!D29="","",_jiaofen6_month_all!D29)</f>
        <v/>
      </c>
      <c r="AC32" s="139" t="str">
        <f>IF(_jiaofen6_month_all!E29="","",_jiaofen6_month_all!E29)</f>
        <v/>
      </c>
      <c r="AD32" s="139" t="str">
        <f>IF(_jiaofen6_month_all!F29="","",_jiaofen6_month_all!F29)</f>
        <v/>
      </c>
      <c r="AE32" s="139" t="str">
        <f>IF(_jiaofen6_month_all!G29="","",_jiaofen6_month_all!G29)</f>
        <v/>
      </c>
      <c r="AF32" s="139" t="str">
        <f>IF(_jiaofen6_month_all!H29="","",_jiaofen6_month_all!H29)</f>
        <v/>
      </c>
      <c r="AG32" s="139" t="str">
        <f>IF(_jiaofen6_month_all!I29="","",_jiaofen6_month_all!I29)</f>
        <v/>
      </c>
      <c r="AH32" s="139" t="str">
        <f>IF(_jiaofen6_month_all!J29="","",_jiaofen6_month_all!J29)</f>
        <v/>
      </c>
      <c r="AI32" s="138" t="str">
        <f>IF(AA32="","",(SUM(AB32:AF32)/100))</f>
        <v/>
      </c>
      <c r="AJ32" s="139" t="str">
        <f>IF(SUM(AB32:AF32)=0,"",IF((SUM(AB32:AF32)/100)&gt;=$AJ$5,"√","×"))</f>
        <v/>
      </c>
      <c r="AK32" s="139" t="str">
        <f>IF(Z32="","",IF(Z32/100&lt;$AK$5,"√","×"))</f>
        <v/>
      </c>
      <c r="AL32" s="141" t="e">
        <f>IF(LOOKUP($U32,质量日常跟踪表!$I$4:$I$744,质量日常跟踪表!W$4:W$744)="","",LOOKUP($U32,质量日常跟踪表!$I$4:$I$744,质量日常跟踪表!W$4:W$744))</f>
        <v>#N/A</v>
      </c>
      <c r="AM32" s="133" t="str">
        <f>IF(Z32="","",IF(Z32&gt;10,ROUND(Z32-10,0)*(-2),IF(Z32&lt;9,ROUND(9-Z32,0)*4,0)))</f>
        <v/>
      </c>
      <c r="AO32" s="0">
        <f>ROW()</f>
        <v>32</v>
      </c>
      <c r="AP32" s="0">
        <f>IF($D32=AP$5,MAX(AP$6:AP31)+1,0)</f>
        <v>0</v>
      </c>
      <c r="AQ32" s="0">
        <f>IF($D32=AQ$5,MAX(AQ$6:AQ31)+1,0)</f>
        <v>0</v>
      </c>
      <c r="AR32" s="0">
        <f>IF($D32=AR$5,MAX(AR$6:AR31)+1,0)</f>
        <v>0</v>
      </c>
      <c r="AS32" s="0">
        <f>IF($D32=AS$5,MAX(AS$6:AS31)+1,0)</f>
        <v>0</v>
      </c>
      <c r="AU32" s="0">
        <f>ROW()</f>
        <v>32</v>
      </c>
      <c r="AV32" s="0">
        <f>IF($X32=AV$5,MAX(AV$6:AV31)+1,0)</f>
        <v>0</v>
      </c>
      <c r="AW32" s="0">
        <f>IF($X32=AW$5,MAX(AW$6:AW31)+1,0)</f>
        <v>0</v>
      </c>
      <c r="AX32" s="0">
        <f>IF($X32=AX$5,MAX(AX$6:AX31)+1,0)</f>
        <v>0</v>
      </c>
      <c r="AY32" s="0">
        <f>IF($X32=AY$5,MAX(AY$6:AY31)+1,0)</f>
        <v>0</v>
      </c>
    </row>
    <row r="33">
      <c r="A33" s="136" t="str">
        <f>IF(A32&lt;$A$2,A32+1,"")</f>
        <v/>
      </c>
      <c r="B33" s="126" t="str">
        <f>IF(_jiaofen5_month_all!A30="","",_jiaofen5_month_all!A30)</f>
        <v/>
      </c>
      <c r="C33" s="136" t="str">
        <f>IF(_jiaofen5_month_all!K30="","",_jiaofen5_month_all!K30)</f>
        <v/>
      </c>
      <c r="D33" s="134" t="str">
        <f>IF($A33="","",LOOKUP($A33,质量日常跟踪表!$H$4:$H$744,质量日常跟踪表!E$4:E$744))</f>
        <v/>
      </c>
      <c r="E33" s="127" t="str">
        <f>IF(_jiaofen5_month_all!A30="","",_jiaofen5_month_all!A30)</f>
        <v/>
      </c>
      <c r="F33" s="137" t="str">
        <f>IF(_jiaofen5_month_all!B30="","",_jiaofen5_month_all!B30)</f>
        <v/>
      </c>
      <c r="G33" s="137" t="str">
        <f>IF(_jiaofen5_month_all!C30="","",_jiaofen5_month_all!C30)</f>
        <v/>
      </c>
      <c r="H33" s="137" t="str">
        <f>IF(_jiaofen5_month_all!D30="","",_jiaofen5_month_all!D30)</f>
        <v/>
      </c>
      <c r="I33" s="137" t="str">
        <f>IF(_jiaofen5_month_all!E30="","",_jiaofen5_month_all!E30)</f>
        <v/>
      </c>
      <c r="J33" s="137" t="str">
        <f>IF(_jiaofen5_month_all!F30="","",_jiaofen5_month_all!F30)</f>
        <v/>
      </c>
      <c r="K33" s="137" t="str">
        <f>IF(_jiaofen5_month_all!G30="","",_jiaofen5_month_all!G30)</f>
        <v/>
      </c>
      <c r="L33" s="137" t="str">
        <f>IF(_jiaofen5_month_all!H30="","",_jiaofen5_month_all!H30)</f>
        <v/>
      </c>
      <c r="M33" s="137" t="str">
        <f>IF(_jiaofen5_month_all!I30="","",_jiaofen5_month_all!I30)</f>
        <v/>
      </c>
      <c r="N33" s="137" t="str">
        <f>IF(_jiaofen5_month_all!J30="","",_jiaofen5_month_all!J30)</f>
        <v/>
      </c>
      <c r="O33" s="138" t="str">
        <f>IF(G33="","",SUM(H33:L33)/100)</f>
        <v/>
      </c>
      <c r="P33" s="139" t="str">
        <f>IF(SUM(H33:L33)=0,"",IF((SUM(H33:L33)/100)&gt;=$P$5,"√","×"))</f>
        <v/>
      </c>
      <c r="Q33" s="139" t="str">
        <f>IF(SUM(F33)=0,"",IF((SUM(F33)/100)&lt;$Q$5,"√","×"))</f>
        <v/>
      </c>
      <c r="R33" s="140" t="e">
        <f>IF(LOOKUP($A33,质量日常跟踪表!$H$4:$H$744,质量日常跟踪表!W$4:W$744)="","",LOOKUP($A33,质量日常跟踪表!$H$4:$H$744,质量日常跟踪表!W$4:W$744))</f>
        <v>#N/A</v>
      </c>
      <c r="S33" s="133" t="str">
        <f>IF(OR(F33="",F33=0),"",IF(F33&gt;10,ROUND(F33-10,0)*(-2),IF(F33&lt;9,ROUND(9-F33,0)*4,0)))</f>
        <v/>
      </c>
      <c r="U33" s="136" t="str">
        <f>IF(U32&lt;$U$2,U32+1,"")</f>
        <v/>
      </c>
      <c r="V33" s="126" t="str">
        <f>IF(_jiaofen6_month_all!A30="","",_jiaofen6_month_all!A30)</f>
        <v/>
      </c>
      <c r="W33" s="136" t="str">
        <f>IF(_jiaofen6_month_all!K30="","",_jiaofen6_month_all!K30)</f>
        <v/>
      </c>
      <c r="X33" s="134" t="str">
        <f>IF($U33="","",LOOKUP($U33,质量日常跟踪表!$I$4:$I$744,质量日常跟踪表!E$4:E$744))</f>
        <v/>
      </c>
      <c r="Y33" s="127" t="str">
        <f>IF(_jiaofen6_month_all!A30="","",_jiaofen6_month_all!A30)</f>
        <v/>
      </c>
      <c r="Z33" s="139" t="str">
        <f>IF(_jiaofen6_month_all!B30="","",_jiaofen6_month_all!B30)</f>
        <v/>
      </c>
      <c r="AA33" s="139" t="str">
        <f>IF(_jiaofen6_month_all!C30="","",_jiaofen6_month_all!C30)</f>
        <v/>
      </c>
      <c r="AB33" s="139" t="str">
        <f>IF(_jiaofen6_month_all!D30="","",_jiaofen6_month_all!D30)</f>
        <v/>
      </c>
      <c r="AC33" s="139" t="str">
        <f>IF(_jiaofen6_month_all!E30="","",_jiaofen6_month_all!E30)</f>
        <v/>
      </c>
      <c r="AD33" s="139" t="str">
        <f>IF(_jiaofen6_month_all!F30="","",_jiaofen6_month_all!F30)</f>
        <v/>
      </c>
      <c r="AE33" s="139" t="str">
        <f>IF(_jiaofen6_month_all!G30="","",_jiaofen6_month_all!G30)</f>
        <v/>
      </c>
      <c r="AF33" s="139" t="str">
        <f>IF(_jiaofen6_month_all!H30="","",_jiaofen6_month_all!H30)</f>
        <v/>
      </c>
      <c r="AG33" s="139" t="str">
        <f>IF(_jiaofen6_month_all!I30="","",_jiaofen6_month_all!I30)</f>
        <v/>
      </c>
      <c r="AH33" s="139" t="str">
        <f>IF(_jiaofen6_month_all!J30="","",_jiaofen6_month_all!J30)</f>
        <v/>
      </c>
      <c r="AI33" s="138" t="str">
        <f>IF(AA33="","",(SUM(AB33:AF33)/100))</f>
        <v/>
      </c>
      <c r="AJ33" s="139" t="str">
        <f>IF(SUM(AB33:AF33)=0,"",IF((SUM(AB33:AF33)/100)&gt;=$AJ$5,"√","×"))</f>
        <v/>
      </c>
      <c r="AK33" s="139" t="str">
        <f>IF(Z33="","",IF(Z33/100&lt;$AK$5,"√","×"))</f>
        <v/>
      </c>
      <c r="AL33" s="141" t="e">
        <f>IF(LOOKUP($U33,质量日常跟踪表!$I$4:$I$744,质量日常跟踪表!W$4:W$744)="","",LOOKUP($U33,质量日常跟踪表!$I$4:$I$744,质量日常跟踪表!W$4:W$744))</f>
        <v>#N/A</v>
      </c>
      <c r="AM33" s="133" t="str">
        <f>IF(Z33="","",IF(Z33&gt;10,ROUND(Z33-10,0)*(-2),IF(Z33&lt;9,ROUND(9-Z33,0)*4,0)))</f>
        <v/>
      </c>
      <c r="AO33" s="0">
        <f>ROW()</f>
        <v>33</v>
      </c>
      <c r="AP33" s="0">
        <f>IF($D33=AP$5,MAX(AP$6:AP32)+1,0)</f>
        <v>0</v>
      </c>
      <c r="AQ33" s="0">
        <f>IF($D33=AQ$5,MAX(AQ$6:AQ32)+1,0)</f>
        <v>0</v>
      </c>
      <c r="AR33" s="0">
        <f>IF($D33=AR$5,MAX(AR$6:AR32)+1,0)</f>
        <v>0</v>
      </c>
      <c r="AS33" s="0">
        <f>IF($D33=AS$5,MAX(AS$6:AS32)+1,0)</f>
        <v>0</v>
      </c>
      <c r="AU33" s="0">
        <f>ROW()</f>
        <v>33</v>
      </c>
      <c r="AV33" s="0">
        <f>IF($X33=AV$5,MAX(AV$6:AV32)+1,0)</f>
        <v>0</v>
      </c>
      <c r="AW33" s="0">
        <f>IF($X33=AW$5,MAX(AW$6:AW32)+1,0)</f>
        <v>0</v>
      </c>
      <c r="AX33" s="0">
        <f>IF($X33=AX$5,MAX(AX$6:AX32)+1,0)</f>
        <v>0</v>
      </c>
      <c r="AY33" s="0">
        <f>IF($X33=AY$5,MAX(AY$6:AY32)+1,0)</f>
        <v>0</v>
      </c>
    </row>
    <row r="34">
      <c r="A34" s="136" t="str">
        <f>IF(A33&lt;$A$2,A33+1,"")</f>
        <v/>
      </c>
      <c r="B34" s="126" t="str">
        <f>IF(_jiaofen5_month_all!A31="","",_jiaofen5_month_all!A31)</f>
        <v/>
      </c>
      <c r="C34" s="136" t="str">
        <f>IF(_jiaofen5_month_all!K31="","",_jiaofen5_month_all!K31)</f>
        <v/>
      </c>
      <c r="D34" s="134" t="str">
        <f>IF($A34="","",LOOKUP($A34,质量日常跟踪表!$H$4:$H$744,质量日常跟踪表!E$4:E$744))</f>
        <v/>
      </c>
      <c r="E34" s="127" t="str">
        <f>IF(_jiaofen5_month_all!A31="","",_jiaofen5_month_all!A31)</f>
        <v/>
      </c>
      <c r="F34" s="137" t="str">
        <f>IF(_jiaofen5_month_all!B31="","",_jiaofen5_month_all!B31)</f>
        <v/>
      </c>
      <c r="G34" s="137" t="str">
        <f>IF(_jiaofen5_month_all!C31="","",_jiaofen5_month_all!C31)</f>
        <v/>
      </c>
      <c r="H34" s="137" t="str">
        <f>IF(_jiaofen5_month_all!D31="","",_jiaofen5_month_all!D31)</f>
        <v/>
      </c>
      <c r="I34" s="137" t="str">
        <f>IF(_jiaofen5_month_all!E31="","",_jiaofen5_month_all!E31)</f>
        <v/>
      </c>
      <c r="J34" s="137" t="str">
        <f>IF(_jiaofen5_month_all!F31="","",_jiaofen5_month_all!F31)</f>
        <v/>
      </c>
      <c r="K34" s="137" t="str">
        <f>IF(_jiaofen5_month_all!G31="","",_jiaofen5_month_all!G31)</f>
        <v/>
      </c>
      <c r="L34" s="137" t="str">
        <f>IF(_jiaofen5_month_all!H31="","",_jiaofen5_month_all!H31)</f>
        <v/>
      </c>
      <c r="M34" s="137" t="str">
        <f>IF(_jiaofen5_month_all!I31="","",_jiaofen5_month_all!I31)</f>
        <v/>
      </c>
      <c r="N34" s="137" t="str">
        <f>IF(_jiaofen5_month_all!J31="","",_jiaofen5_month_all!J31)</f>
        <v/>
      </c>
      <c r="O34" s="138" t="str">
        <f>IF(G34="","",SUM(H34:L34)/100)</f>
        <v/>
      </c>
      <c r="P34" s="139" t="str">
        <f>IF(SUM(H34:L34)=0,"",IF((SUM(H34:L34)/100)&gt;=$P$5,"√","×"))</f>
        <v/>
      </c>
      <c r="Q34" s="139" t="str">
        <f>IF(SUM(F34)=0,"",IF((SUM(F34)/100)&lt;$Q$5,"√","×"))</f>
        <v/>
      </c>
      <c r="R34" s="140" t="e">
        <f>IF(LOOKUP($A34,质量日常跟踪表!$H$4:$H$744,质量日常跟踪表!W$4:W$744)="","",LOOKUP($A34,质量日常跟踪表!$H$4:$H$744,质量日常跟踪表!W$4:W$744))</f>
        <v>#N/A</v>
      </c>
      <c r="S34" s="133" t="str">
        <f>IF(OR(F34="",F34=0),"",IF(F34&gt;10,ROUND(F34-10,0)*(-2),IF(F34&lt;9,ROUND(9-F34,0)*4,0)))</f>
        <v/>
      </c>
      <c r="U34" s="136" t="str">
        <f>IF(U33&lt;$U$2,U33+1,"")</f>
        <v/>
      </c>
      <c r="V34" s="126" t="str">
        <f>IF(_jiaofen6_month_all!A31="","",_jiaofen6_month_all!A31)</f>
        <v/>
      </c>
      <c r="W34" s="136" t="str">
        <f>IF(_jiaofen6_month_all!K31="","",_jiaofen6_month_all!K31)</f>
        <v/>
      </c>
      <c r="X34" s="134" t="str">
        <f>IF($U34="","",LOOKUP($U34,质量日常跟踪表!$I$4:$I$744,质量日常跟踪表!E$4:E$744))</f>
        <v/>
      </c>
      <c r="Y34" s="127" t="str">
        <f>IF(_jiaofen6_month_all!A31="","",_jiaofen6_month_all!A31)</f>
        <v/>
      </c>
      <c r="Z34" s="139" t="str">
        <f>IF(_jiaofen6_month_all!B31="","",_jiaofen6_month_all!B31)</f>
        <v/>
      </c>
      <c r="AA34" s="139" t="str">
        <f>IF(_jiaofen6_month_all!C31="","",_jiaofen6_month_all!C31)</f>
        <v/>
      </c>
      <c r="AB34" s="139" t="str">
        <f>IF(_jiaofen6_month_all!D31="","",_jiaofen6_month_all!D31)</f>
        <v/>
      </c>
      <c r="AC34" s="139" t="str">
        <f>IF(_jiaofen6_month_all!E31="","",_jiaofen6_month_all!E31)</f>
        <v/>
      </c>
      <c r="AD34" s="139" t="str">
        <f>IF(_jiaofen6_month_all!F31="","",_jiaofen6_month_all!F31)</f>
        <v/>
      </c>
      <c r="AE34" s="139" t="str">
        <f>IF(_jiaofen6_month_all!G31="","",_jiaofen6_month_all!G31)</f>
        <v/>
      </c>
      <c r="AF34" s="139" t="str">
        <f>IF(_jiaofen6_month_all!H31="","",_jiaofen6_month_all!H31)</f>
        <v/>
      </c>
      <c r="AG34" s="139" t="str">
        <f>IF(_jiaofen6_month_all!I31="","",_jiaofen6_month_all!I31)</f>
        <v/>
      </c>
      <c r="AH34" s="139" t="str">
        <f>IF(_jiaofen6_month_all!J31="","",_jiaofen6_month_all!J31)</f>
        <v/>
      </c>
      <c r="AI34" s="138" t="str">
        <f>IF(AA34="","",(SUM(AB34:AF34)/100))</f>
        <v/>
      </c>
      <c r="AJ34" s="139" t="str">
        <f>IF(SUM(AB34:AF34)=0,"",IF((SUM(AB34:AF34)/100)&gt;=$AJ$5,"√","×"))</f>
        <v/>
      </c>
      <c r="AK34" s="139" t="str">
        <f>IF(Z34="","",IF(Z34/100&lt;$AK$5,"√","×"))</f>
        <v/>
      </c>
      <c r="AL34" s="141" t="e">
        <f>IF(LOOKUP($U34,质量日常跟踪表!$I$4:$I$744,质量日常跟踪表!W$4:W$744)="","",LOOKUP($U34,质量日常跟踪表!$I$4:$I$744,质量日常跟踪表!W$4:W$744))</f>
        <v>#N/A</v>
      </c>
      <c r="AM34" s="133" t="str">
        <f>IF(Z34="","",IF(Z34&gt;10,ROUND(Z34-10,0)*(-2),IF(Z34&lt;9,ROUND(9-Z34,0)*4,0)))</f>
        <v/>
      </c>
      <c r="AO34" s="0">
        <f>ROW()</f>
        <v>34</v>
      </c>
      <c r="AP34" s="0">
        <f>IF($D34=AP$5,MAX(AP$6:AP33)+1,0)</f>
        <v>0</v>
      </c>
      <c r="AQ34" s="0">
        <f>IF($D34=AQ$5,MAX(AQ$6:AQ33)+1,0)</f>
        <v>0</v>
      </c>
      <c r="AR34" s="0">
        <f>IF($D34=AR$5,MAX(AR$6:AR33)+1,0)</f>
        <v>0</v>
      </c>
      <c r="AS34" s="0">
        <f>IF($D34=AS$5,MAX(AS$6:AS33)+1,0)</f>
        <v>0</v>
      </c>
      <c r="AU34" s="0">
        <f>ROW()</f>
        <v>34</v>
      </c>
      <c r="AV34" s="0">
        <f>IF($X34=AV$5,MAX(AV$6:AV33)+1,0)</f>
        <v>0</v>
      </c>
      <c r="AW34" s="0">
        <f>IF($X34=AW$5,MAX(AW$6:AW33)+1,0)</f>
        <v>0</v>
      </c>
      <c r="AX34" s="0">
        <f>IF($X34=AX$5,MAX(AX$6:AX33)+1,0)</f>
        <v>0</v>
      </c>
      <c r="AY34" s="0">
        <f>IF($X34=AY$5,MAX(AY$6:AY33)+1,0)</f>
        <v>0</v>
      </c>
    </row>
    <row r="35">
      <c r="A35" s="136" t="str">
        <f>IF(A34&lt;$A$2,A34+1,"")</f>
        <v/>
      </c>
      <c r="B35" s="126" t="str">
        <f>IF(_jiaofen5_month_all!A32="","",_jiaofen5_month_all!A32)</f>
        <v/>
      </c>
      <c r="C35" s="136" t="str">
        <f>IF(_jiaofen5_month_all!K32="","",_jiaofen5_month_all!K32)</f>
        <v/>
      </c>
      <c r="D35" s="134" t="str">
        <f>IF($A35="","",LOOKUP($A35,质量日常跟踪表!$H$4:$H$744,质量日常跟踪表!E$4:E$744))</f>
        <v/>
      </c>
      <c r="E35" s="127" t="str">
        <f>IF(_jiaofen5_month_all!A32="","",_jiaofen5_month_all!A32)</f>
        <v/>
      </c>
      <c r="F35" s="137" t="str">
        <f>IF(_jiaofen5_month_all!B32="","",_jiaofen5_month_all!B32)</f>
        <v/>
      </c>
      <c r="G35" s="137" t="str">
        <f>IF(_jiaofen5_month_all!C32="","",_jiaofen5_month_all!C32)</f>
        <v/>
      </c>
      <c r="H35" s="137" t="str">
        <f>IF(_jiaofen5_month_all!D32="","",_jiaofen5_month_all!D32)</f>
        <v/>
      </c>
      <c r="I35" s="137" t="str">
        <f>IF(_jiaofen5_month_all!E32="","",_jiaofen5_month_all!E32)</f>
        <v/>
      </c>
      <c r="J35" s="137" t="str">
        <f>IF(_jiaofen5_month_all!F32="","",_jiaofen5_month_all!F32)</f>
        <v/>
      </c>
      <c r="K35" s="137" t="str">
        <f>IF(_jiaofen5_month_all!G32="","",_jiaofen5_month_all!G32)</f>
        <v/>
      </c>
      <c r="L35" s="137" t="str">
        <f>IF(_jiaofen5_month_all!H32="","",_jiaofen5_month_all!H32)</f>
        <v/>
      </c>
      <c r="M35" s="137" t="str">
        <f>IF(_jiaofen5_month_all!I32="","",_jiaofen5_month_all!I32)</f>
        <v/>
      </c>
      <c r="N35" s="137" t="str">
        <f>IF(_jiaofen5_month_all!J32="","",_jiaofen5_month_all!J32)</f>
        <v/>
      </c>
      <c r="O35" s="138" t="str">
        <f>IF(G35="","",SUM(H35:L35)/100)</f>
        <v/>
      </c>
      <c r="P35" s="139" t="str">
        <f>IF(SUM(H35:L35)=0,"",IF((SUM(H35:L35)/100)&gt;=$P$5,"√","×"))</f>
        <v/>
      </c>
      <c r="Q35" s="139" t="str">
        <f>IF(SUM(F35)=0,"",IF((SUM(F35)/100)&lt;$Q$5,"√","×"))</f>
        <v/>
      </c>
      <c r="R35" s="140" t="e">
        <f>IF(LOOKUP($A35,质量日常跟踪表!$H$4:$H$744,质量日常跟踪表!W$4:W$744)="","",LOOKUP($A35,质量日常跟踪表!$H$4:$H$744,质量日常跟踪表!W$4:W$744))</f>
        <v>#N/A</v>
      </c>
      <c r="S35" s="133" t="str">
        <f>IF(OR(F35="",F35=0),"",IF(F35&gt;10,ROUND(F35-10,0)*(-2),IF(F35&lt;9,ROUND(9-F35,0)*4,0)))</f>
        <v/>
      </c>
      <c r="U35" s="136" t="str">
        <f>IF(U34&lt;$U$2,U34+1,"")</f>
        <v/>
      </c>
      <c r="V35" s="126" t="str">
        <f>IF(_jiaofen6_month_all!A32="","",_jiaofen6_month_all!A32)</f>
        <v/>
      </c>
      <c r="W35" s="136" t="str">
        <f>IF(_jiaofen6_month_all!K32="","",_jiaofen6_month_all!K32)</f>
        <v/>
      </c>
      <c r="X35" s="134" t="str">
        <f>IF($U35="","",LOOKUP($U35,质量日常跟踪表!$I$4:$I$744,质量日常跟踪表!E$4:E$744))</f>
        <v/>
      </c>
      <c r="Y35" s="127" t="str">
        <f>IF(_jiaofen6_month_all!A32="","",_jiaofen6_month_all!A32)</f>
        <v/>
      </c>
      <c r="Z35" s="139" t="str">
        <f>IF(_jiaofen6_month_all!B32="","",_jiaofen6_month_all!B32)</f>
        <v/>
      </c>
      <c r="AA35" s="139" t="str">
        <f>IF(_jiaofen6_month_all!C32="","",_jiaofen6_month_all!C32)</f>
        <v/>
      </c>
      <c r="AB35" s="139" t="str">
        <f>IF(_jiaofen6_month_all!D32="","",_jiaofen6_month_all!D32)</f>
        <v/>
      </c>
      <c r="AC35" s="139" t="str">
        <f>IF(_jiaofen6_month_all!E32="","",_jiaofen6_month_all!E32)</f>
        <v/>
      </c>
      <c r="AD35" s="139" t="str">
        <f>IF(_jiaofen6_month_all!F32="","",_jiaofen6_month_all!F32)</f>
        <v/>
      </c>
      <c r="AE35" s="139" t="str">
        <f>IF(_jiaofen6_month_all!G32="","",_jiaofen6_month_all!G32)</f>
        <v/>
      </c>
      <c r="AF35" s="139" t="str">
        <f>IF(_jiaofen6_month_all!H32="","",_jiaofen6_month_all!H32)</f>
        <v/>
      </c>
      <c r="AG35" s="139" t="str">
        <f>IF(_jiaofen6_month_all!I32="","",_jiaofen6_month_all!I32)</f>
        <v/>
      </c>
      <c r="AH35" s="139" t="str">
        <f>IF(_jiaofen6_month_all!J32="","",_jiaofen6_month_all!J32)</f>
        <v/>
      </c>
      <c r="AI35" s="138" t="str">
        <f>IF(AA35="","",(SUM(AB35:AF35)/100))</f>
        <v/>
      </c>
      <c r="AJ35" s="139" t="str">
        <f>IF(SUM(AB35:AF35)=0,"",IF((SUM(AB35:AF35)/100)&gt;=$AJ$5,"√","×"))</f>
        <v/>
      </c>
      <c r="AK35" s="139" t="str">
        <f>IF(Z35="","",IF(Z35/100&lt;$AK$5,"√","×"))</f>
        <v/>
      </c>
      <c r="AL35" s="141" t="e">
        <f>IF(LOOKUP($U35,质量日常跟踪表!$I$4:$I$744,质量日常跟踪表!W$4:W$744)="","",LOOKUP($U35,质量日常跟踪表!$I$4:$I$744,质量日常跟踪表!W$4:W$744))</f>
        <v>#N/A</v>
      </c>
      <c r="AM35" s="133" t="str">
        <f>IF(Z35="","",IF(Z35&gt;10,ROUND(Z35-10,0)*(-2),IF(Z35&lt;9,ROUND(9-Z35,0)*4,0)))</f>
        <v/>
      </c>
      <c r="AO35" s="0">
        <f>ROW()</f>
        <v>35</v>
      </c>
      <c r="AP35" s="0">
        <f>IF($D35=AP$5,MAX(AP$6:AP34)+1,0)</f>
        <v>0</v>
      </c>
      <c r="AQ35" s="0">
        <f>IF($D35=AQ$5,MAX(AQ$6:AQ34)+1,0)</f>
        <v>0</v>
      </c>
      <c r="AR35" s="0">
        <f>IF($D35=AR$5,MAX(AR$6:AR34)+1,0)</f>
        <v>0</v>
      </c>
      <c r="AS35" s="0">
        <f>IF($D35=AS$5,MAX(AS$6:AS34)+1,0)</f>
        <v>0</v>
      </c>
      <c r="AU35" s="0">
        <f>ROW()</f>
        <v>35</v>
      </c>
      <c r="AV35" s="0">
        <f>IF($X35=AV$5,MAX(AV$6:AV34)+1,0)</f>
        <v>0</v>
      </c>
      <c r="AW35" s="0">
        <f>IF($X35=AW$5,MAX(AW$6:AW34)+1,0)</f>
        <v>0</v>
      </c>
      <c r="AX35" s="0">
        <f>IF($X35=AX$5,MAX(AX$6:AX34)+1,0)</f>
        <v>0</v>
      </c>
      <c r="AY35" s="0">
        <f>IF($X35=AY$5,MAX(AY$6:AY34)+1,0)</f>
        <v>0</v>
      </c>
    </row>
    <row r="36">
      <c r="A36" s="136" t="str">
        <f>IF(A35&lt;$A$2,A35+1,"")</f>
        <v/>
      </c>
      <c r="B36" s="126" t="str">
        <f>IF(_jiaofen5_month_all!A33="","",_jiaofen5_month_all!A33)</f>
        <v/>
      </c>
      <c r="C36" s="136" t="str">
        <f>IF(_jiaofen5_month_all!K33="","",_jiaofen5_month_all!K33)</f>
        <v/>
      </c>
      <c r="D36" s="134" t="str">
        <f>IF($A36="","",LOOKUP($A36,质量日常跟踪表!$H$4:$H$744,质量日常跟踪表!E$4:E$744))</f>
        <v/>
      </c>
      <c r="E36" s="127" t="str">
        <f>IF(_jiaofen5_month_all!A33="","",_jiaofen5_month_all!A33)</f>
        <v/>
      </c>
      <c r="F36" s="137" t="str">
        <f>IF(_jiaofen5_month_all!B33="","",_jiaofen5_month_all!B33)</f>
        <v/>
      </c>
      <c r="G36" s="137" t="str">
        <f>IF(_jiaofen5_month_all!C33="","",_jiaofen5_month_all!C33)</f>
        <v/>
      </c>
      <c r="H36" s="137" t="str">
        <f>IF(_jiaofen5_month_all!D33="","",_jiaofen5_month_all!D33)</f>
        <v/>
      </c>
      <c r="I36" s="137" t="str">
        <f>IF(_jiaofen5_month_all!E33="","",_jiaofen5_month_all!E33)</f>
        <v/>
      </c>
      <c r="J36" s="137" t="str">
        <f>IF(_jiaofen5_month_all!F33="","",_jiaofen5_month_all!F33)</f>
        <v/>
      </c>
      <c r="K36" s="137" t="str">
        <f>IF(_jiaofen5_month_all!G33="","",_jiaofen5_month_all!G33)</f>
        <v/>
      </c>
      <c r="L36" s="137" t="str">
        <f>IF(_jiaofen5_month_all!H33="","",_jiaofen5_month_all!H33)</f>
        <v/>
      </c>
      <c r="M36" s="137" t="str">
        <f>IF(_jiaofen5_month_all!I33="","",_jiaofen5_month_all!I33)</f>
        <v/>
      </c>
      <c r="N36" s="137" t="str">
        <f>IF(_jiaofen5_month_all!J33="","",_jiaofen5_month_all!J33)</f>
        <v/>
      </c>
      <c r="O36" s="138" t="str">
        <f>IF(G36="","",SUM(H36:L36)/100)</f>
        <v/>
      </c>
      <c r="P36" s="139" t="str">
        <f>IF(SUM(H36:L36)=0,"",IF((SUM(H36:L36)/100)&gt;=$P$5,"√","×"))</f>
        <v/>
      </c>
      <c r="Q36" s="139" t="str">
        <f>IF(SUM(F36)=0,"",IF((SUM(F36)/100)&lt;$Q$5,"√","×"))</f>
        <v/>
      </c>
      <c r="R36" s="140" t="e">
        <f>IF(LOOKUP($A36,质量日常跟踪表!$H$4:$H$744,质量日常跟踪表!W$4:W$744)="","",LOOKUP($A36,质量日常跟踪表!$H$4:$H$744,质量日常跟踪表!W$4:W$744))</f>
        <v>#N/A</v>
      </c>
      <c r="S36" s="133" t="str">
        <f>IF(OR(F36="",F36=0),"",IF(F36&gt;10,ROUND(F36-10,0)*(-2),IF(F36&lt;9,ROUND(9-F36,0)*4,0)))</f>
        <v/>
      </c>
      <c r="U36" s="136" t="str">
        <f>IF(U35&lt;$U$2,U35+1,"")</f>
        <v/>
      </c>
      <c r="V36" s="126" t="str">
        <f>IF(_jiaofen6_month_all!A33="","",_jiaofen6_month_all!A33)</f>
        <v/>
      </c>
      <c r="W36" s="136" t="str">
        <f>IF(_jiaofen6_month_all!K33="","",_jiaofen6_month_all!K33)</f>
        <v/>
      </c>
      <c r="X36" s="134" t="str">
        <f>IF($U36="","",LOOKUP($U36,质量日常跟踪表!$I$4:$I$744,质量日常跟踪表!E$4:E$744))</f>
        <v/>
      </c>
      <c r="Y36" s="127" t="str">
        <f>IF(_jiaofen6_month_all!A33="","",_jiaofen6_month_all!A33)</f>
        <v/>
      </c>
      <c r="Z36" s="139" t="str">
        <f>IF(_jiaofen6_month_all!B33="","",_jiaofen6_month_all!B33)</f>
        <v/>
      </c>
      <c r="AA36" s="139" t="str">
        <f>IF(_jiaofen6_month_all!C33="","",_jiaofen6_month_all!C33)</f>
        <v/>
      </c>
      <c r="AB36" s="139" t="str">
        <f>IF(_jiaofen6_month_all!D33="","",_jiaofen6_month_all!D33)</f>
        <v/>
      </c>
      <c r="AC36" s="139" t="str">
        <f>IF(_jiaofen6_month_all!E33="","",_jiaofen6_month_all!E33)</f>
        <v/>
      </c>
      <c r="AD36" s="139" t="str">
        <f>IF(_jiaofen6_month_all!F33="","",_jiaofen6_month_all!F33)</f>
        <v/>
      </c>
      <c r="AE36" s="139" t="str">
        <f>IF(_jiaofen6_month_all!G33="","",_jiaofen6_month_all!G33)</f>
        <v/>
      </c>
      <c r="AF36" s="139" t="str">
        <f>IF(_jiaofen6_month_all!H33="","",_jiaofen6_month_all!H33)</f>
        <v/>
      </c>
      <c r="AG36" s="139" t="str">
        <f>IF(_jiaofen6_month_all!I33="","",_jiaofen6_month_all!I33)</f>
        <v/>
      </c>
      <c r="AH36" s="139" t="str">
        <f>IF(_jiaofen6_month_all!J33="","",_jiaofen6_month_all!J33)</f>
        <v/>
      </c>
      <c r="AI36" s="138" t="str">
        <f>IF(AA36="","",(SUM(AB36:AF36)/100))</f>
        <v/>
      </c>
      <c r="AJ36" s="139" t="str">
        <f>IF(SUM(AB36:AF36)=0,"",IF((SUM(AB36:AF36)/100)&gt;=$AJ$5,"√","×"))</f>
        <v/>
      </c>
      <c r="AK36" s="139" t="str">
        <f>IF(Z36="","",IF(Z36/100&lt;$AK$5,"√","×"))</f>
        <v/>
      </c>
      <c r="AL36" s="141" t="e">
        <f>IF(LOOKUP($U36,质量日常跟踪表!$I$4:$I$744,质量日常跟踪表!W$4:W$744)="","",LOOKUP($U36,质量日常跟踪表!$I$4:$I$744,质量日常跟踪表!W$4:W$744))</f>
        <v>#N/A</v>
      </c>
      <c r="AM36" s="133" t="str">
        <f>IF(Z36="","",IF(Z36&gt;10,ROUND(Z36-10,0)*(-2),IF(Z36&lt;9,ROUND(9-Z36,0)*4,0)))</f>
        <v/>
      </c>
      <c r="AO36" s="0">
        <f>ROW()</f>
        <v>36</v>
      </c>
      <c r="AP36" s="0">
        <f>IF($D36=AP$5,MAX(AP$6:AP35)+1,0)</f>
        <v>0</v>
      </c>
      <c r="AQ36" s="0">
        <f>IF($D36=AQ$5,MAX(AQ$6:AQ35)+1,0)</f>
        <v>0</v>
      </c>
      <c r="AR36" s="0">
        <f>IF($D36=AR$5,MAX(AR$6:AR35)+1,0)</f>
        <v>0</v>
      </c>
      <c r="AS36" s="0">
        <f>IF($D36=AS$5,MAX(AS$6:AS35)+1,0)</f>
        <v>0</v>
      </c>
      <c r="AU36" s="0">
        <f>ROW()</f>
        <v>36</v>
      </c>
      <c r="AV36" s="0">
        <f>IF($X36=AV$5,MAX(AV$6:AV35)+1,0)</f>
        <v>0</v>
      </c>
      <c r="AW36" s="0">
        <f>IF($X36=AW$5,MAX(AW$6:AW35)+1,0)</f>
        <v>0</v>
      </c>
      <c r="AX36" s="0">
        <f>IF($X36=AX$5,MAX(AX$6:AX35)+1,0)</f>
        <v>0</v>
      </c>
      <c r="AY36" s="0">
        <f>IF($X36=AY$5,MAX(AY$6:AY35)+1,0)</f>
        <v>0</v>
      </c>
    </row>
    <row r="37">
      <c r="A37" s="136" t="str">
        <f>IF(A36&lt;$A$2,A36+1,"")</f>
        <v/>
      </c>
      <c r="B37" s="126" t="str">
        <f>IF(_jiaofen5_month_all!A34="","",_jiaofen5_month_all!A34)</f>
        <v/>
      </c>
      <c r="C37" s="136" t="str">
        <f>IF(_jiaofen5_month_all!K34="","",_jiaofen5_month_all!K34)</f>
        <v/>
      </c>
      <c r="D37" s="134" t="str">
        <f>IF($A37="","",LOOKUP($A37,质量日常跟踪表!$H$4:$H$744,质量日常跟踪表!E$4:E$744))</f>
        <v/>
      </c>
      <c r="E37" s="127" t="str">
        <f>IF(_jiaofen5_month_all!A34="","",_jiaofen5_month_all!A34)</f>
        <v/>
      </c>
      <c r="F37" s="137" t="str">
        <f>IF(_jiaofen5_month_all!B34="","",_jiaofen5_month_all!B34)</f>
        <v/>
      </c>
      <c r="G37" s="137" t="str">
        <f>IF(_jiaofen5_month_all!C34="","",_jiaofen5_month_all!C34)</f>
        <v/>
      </c>
      <c r="H37" s="137" t="str">
        <f>IF(_jiaofen5_month_all!D34="","",_jiaofen5_month_all!D34)</f>
        <v/>
      </c>
      <c r="I37" s="137" t="str">
        <f>IF(_jiaofen5_month_all!E34="","",_jiaofen5_month_all!E34)</f>
        <v/>
      </c>
      <c r="J37" s="137" t="str">
        <f>IF(_jiaofen5_month_all!F34="","",_jiaofen5_month_all!F34)</f>
        <v/>
      </c>
      <c r="K37" s="137" t="str">
        <f>IF(_jiaofen5_month_all!G34="","",_jiaofen5_month_all!G34)</f>
        <v/>
      </c>
      <c r="L37" s="137" t="str">
        <f>IF(_jiaofen5_month_all!H34="","",_jiaofen5_month_all!H34)</f>
        <v/>
      </c>
      <c r="M37" s="137" t="str">
        <f>IF(_jiaofen5_month_all!I34="","",_jiaofen5_month_all!I34)</f>
        <v/>
      </c>
      <c r="N37" s="137" t="str">
        <f>IF(_jiaofen5_month_all!J34="","",_jiaofen5_month_all!J34)</f>
        <v/>
      </c>
      <c r="O37" s="138" t="str">
        <f>IF(G37="","",SUM(H37:L37)/100)</f>
        <v/>
      </c>
      <c r="P37" s="139" t="str">
        <f>IF(SUM(H37:L37)=0,"",IF((SUM(H37:L37)/100)&gt;=$P$5,"√","×"))</f>
        <v/>
      </c>
      <c r="Q37" s="139" t="str">
        <f>IF(SUM(F37)=0,"",IF((SUM(F37)/100)&lt;$Q$5,"√","×"))</f>
        <v/>
      </c>
      <c r="R37" s="140" t="e">
        <f>IF(LOOKUP($A37,质量日常跟踪表!$H$4:$H$744,质量日常跟踪表!W$4:W$744)="","",LOOKUP($A37,质量日常跟踪表!$H$4:$H$744,质量日常跟踪表!W$4:W$744))</f>
        <v>#N/A</v>
      </c>
      <c r="S37" s="133" t="str">
        <f>IF(OR(F37="",F37=0),"",IF(F37&gt;10,ROUND(F37-10,0)*(-2),IF(F37&lt;9,ROUND(9-F37,0)*4,0)))</f>
        <v/>
      </c>
      <c r="U37" s="136" t="str">
        <f>IF(U36&lt;$U$2,U36+1,"")</f>
        <v/>
      </c>
      <c r="V37" s="126" t="str">
        <f>IF(_jiaofen6_month_all!A34="","",_jiaofen6_month_all!A34)</f>
        <v/>
      </c>
      <c r="W37" s="136" t="str">
        <f>IF(_jiaofen6_month_all!K34="","",_jiaofen6_month_all!K34)</f>
        <v/>
      </c>
      <c r="X37" s="134" t="str">
        <f>IF($U37="","",LOOKUP($U37,质量日常跟踪表!$I$4:$I$744,质量日常跟踪表!E$4:E$744))</f>
        <v/>
      </c>
      <c r="Y37" s="127" t="str">
        <f>IF(_jiaofen6_month_all!A34="","",_jiaofen6_month_all!A34)</f>
        <v/>
      </c>
      <c r="Z37" s="139" t="str">
        <f>IF(_jiaofen6_month_all!B34="","",_jiaofen6_month_all!B34)</f>
        <v/>
      </c>
      <c r="AA37" s="139" t="str">
        <f>IF(_jiaofen6_month_all!C34="","",_jiaofen6_month_all!C34)</f>
        <v/>
      </c>
      <c r="AB37" s="139" t="str">
        <f>IF(_jiaofen6_month_all!D34="","",_jiaofen6_month_all!D34)</f>
        <v/>
      </c>
      <c r="AC37" s="139" t="str">
        <f>IF(_jiaofen6_month_all!E34="","",_jiaofen6_month_all!E34)</f>
        <v/>
      </c>
      <c r="AD37" s="139" t="str">
        <f>IF(_jiaofen6_month_all!F34="","",_jiaofen6_month_all!F34)</f>
        <v/>
      </c>
      <c r="AE37" s="139" t="str">
        <f>IF(_jiaofen6_month_all!G34="","",_jiaofen6_month_all!G34)</f>
        <v/>
      </c>
      <c r="AF37" s="139" t="str">
        <f>IF(_jiaofen6_month_all!H34="","",_jiaofen6_month_all!H34)</f>
        <v/>
      </c>
      <c r="AG37" s="139" t="str">
        <f>IF(_jiaofen6_month_all!I34="","",_jiaofen6_month_all!I34)</f>
        <v/>
      </c>
      <c r="AH37" s="139" t="str">
        <f>IF(_jiaofen6_month_all!J34="","",_jiaofen6_month_all!J34)</f>
        <v/>
      </c>
      <c r="AI37" s="138" t="str">
        <f>IF(AA37="","",(SUM(AB37:AF37)/100))</f>
        <v/>
      </c>
      <c r="AJ37" s="139" t="str">
        <f>IF(SUM(AB37:AF37)=0,"",IF((SUM(AB37:AF37)/100)&gt;=$AJ$5,"√","×"))</f>
        <v/>
      </c>
      <c r="AK37" s="139" t="str">
        <f>IF(Z37="","",IF(Z37/100&lt;$AK$5,"√","×"))</f>
        <v/>
      </c>
      <c r="AL37" s="141" t="e">
        <f>IF(LOOKUP($U37,质量日常跟踪表!$I$4:$I$744,质量日常跟踪表!W$4:W$744)="","",LOOKUP($U37,质量日常跟踪表!$I$4:$I$744,质量日常跟踪表!W$4:W$744))</f>
        <v>#N/A</v>
      </c>
      <c r="AM37" s="133" t="str">
        <f>IF(Z37="","",IF(Z37&gt;10,ROUND(Z37-10,0)*(-2),IF(Z37&lt;9,ROUND(9-Z37,0)*4,0)))</f>
        <v/>
      </c>
      <c r="AO37" s="0">
        <f>ROW()</f>
        <v>37</v>
      </c>
      <c r="AP37" s="0">
        <f>IF($D37=AP$5,MAX(AP$6:AP36)+1,0)</f>
        <v>0</v>
      </c>
      <c r="AQ37" s="0">
        <f>IF($D37=AQ$5,MAX(AQ$6:AQ36)+1,0)</f>
        <v>0</v>
      </c>
      <c r="AR37" s="0">
        <f>IF($D37=AR$5,MAX(AR$6:AR36)+1,0)</f>
        <v>0</v>
      </c>
      <c r="AS37" s="0">
        <f>IF($D37=AS$5,MAX(AS$6:AS36)+1,0)</f>
        <v>0</v>
      </c>
      <c r="AU37" s="0">
        <f>ROW()</f>
        <v>37</v>
      </c>
      <c r="AV37" s="0">
        <f>IF($X37=AV$5,MAX(AV$6:AV36)+1,0)</f>
        <v>0</v>
      </c>
      <c r="AW37" s="0">
        <f>IF($X37=AW$5,MAX(AW$6:AW36)+1,0)</f>
        <v>0</v>
      </c>
      <c r="AX37" s="0">
        <f>IF($X37=AX$5,MAX(AX$6:AX36)+1,0)</f>
        <v>0</v>
      </c>
      <c r="AY37" s="0">
        <f>IF($X37=AY$5,MAX(AY$6:AY36)+1,0)</f>
        <v>0</v>
      </c>
    </row>
    <row r="38">
      <c r="A38" s="136" t="str">
        <f>IF(A37&lt;$A$2,A37+1,"")</f>
        <v/>
      </c>
      <c r="B38" s="126" t="str">
        <f>IF(_jiaofen5_month_all!A35="","",_jiaofen5_month_all!A35)</f>
        <v/>
      </c>
      <c r="C38" s="136" t="str">
        <f>IF(_jiaofen5_month_all!K35="","",_jiaofen5_month_all!K35)</f>
        <v/>
      </c>
      <c r="D38" s="134" t="str">
        <f>IF($A38="","",LOOKUP($A38,质量日常跟踪表!$H$4:$H$744,质量日常跟踪表!E$4:E$744))</f>
        <v/>
      </c>
      <c r="E38" s="127" t="str">
        <f>IF(_jiaofen5_month_all!A35="","",_jiaofen5_month_all!A35)</f>
        <v/>
      </c>
      <c r="F38" s="137" t="str">
        <f>IF(_jiaofen5_month_all!B35="","",_jiaofen5_month_all!B35)</f>
        <v/>
      </c>
      <c r="G38" s="137" t="str">
        <f>IF(_jiaofen5_month_all!C35="","",_jiaofen5_month_all!C35)</f>
        <v/>
      </c>
      <c r="H38" s="137" t="str">
        <f>IF(_jiaofen5_month_all!D35="","",_jiaofen5_month_all!D35)</f>
        <v/>
      </c>
      <c r="I38" s="137" t="str">
        <f>IF(_jiaofen5_month_all!E35="","",_jiaofen5_month_all!E35)</f>
        <v/>
      </c>
      <c r="J38" s="137" t="str">
        <f>IF(_jiaofen5_month_all!F35="","",_jiaofen5_month_all!F35)</f>
        <v/>
      </c>
      <c r="K38" s="137" t="str">
        <f>IF(_jiaofen5_month_all!G35="","",_jiaofen5_month_all!G35)</f>
        <v/>
      </c>
      <c r="L38" s="137" t="str">
        <f>IF(_jiaofen5_month_all!H35="","",_jiaofen5_month_all!H35)</f>
        <v/>
      </c>
      <c r="M38" s="137" t="str">
        <f>IF(_jiaofen5_month_all!I35="","",_jiaofen5_month_all!I35)</f>
        <v/>
      </c>
      <c r="N38" s="137" t="str">
        <f>IF(_jiaofen5_month_all!J35="","",_jiaofen5_month_all!J35)</f>
        <v/>
      </c>
      <c r="O38" s="138" t="str">
        <f>IF(G38="","",SUM(H38:L38)/100)</f>
        <v/>
      </c>
      <c r="P38" s="139" t="str">
        <f>IF(SUM(H38:L38)=0,"",IF((SUM(H38:L38)/100)&gt;=$P$5,"√","×"))</f>
        <v/>
      </c>
      <c r="Q38" s="139" t="str">
        <f>IF(SUM(F38)=0,"",IF((SUM(F38)/100)&lt;$Q$5,"√","×"))</f>
        <v/>
      </c>
      <c r="R38" s="140" t="e">
        <f>IF(LOOKUP($A38,质量日常跟踪表!$H$4:$H$744,质量日常跟踪表!W$4:W$744)="","",LOOKUP($A38,质量日常跟踪表!$H$4:$H$744,质量日常跟踪表!W$4:W$744))</f>
        <v>#N/A</v>
      </c>
      <c r="S38" s="133" t="str">
        <f>IF(OR(F38="",F38=0),"",IF(F38&gt;10,ROUND(F38-10,0)*(-2),IF(F38&lt;9,ROUND(9-F38,0)*4,0)))</f>
        <v/>
      </c>
      <c r="U38" s="136" t="str">
        <f>IF(U37&lt;$U$2,U37+1,"")</f>
        <v/>
      </c>
      <c r="V38" s="126" t="str">
        <f>IF(_jiaofen6_month_all!A35="","",_jiaofen6_month_all!A35)</f>
        <v/>
      </c>
      <c r="W38" s="136" t="str">
        <f>IF(_jiaofen6_month_all!K35="","",_jiaofen6_month_all!K35)</f>
        <v/>
      </c>
      <c r="X38" s="134" t="str">
        <f>IF($U38="","",LOOKUP($U38,质量日常跟踪表!$I$4:$I$744,质量日常跟踪表!E$4:E$744))</f>
        <v/>
      </c>
      <c r="Y38" s="127" t="str">
        <f>IF(_jiaofen6_month_all!A35="","",_jiaofen6_month_all!A35)</f>
        <v/>
      </c>
      <c r="Z38" s="139" t="str">
        <f>IF(_jiaofen6_month_all!B35="","",_jiaofen6_month_all!B35)</f>
        <v/>
      </c>
      <c r="AA38" s="139" t="str">
        <f>IF(_jiaofen6_month_all!C35="","",_jiaofen6_month_all!C35)</f>
        <v/>
      </c>
      <c r="AB38" s="139" t="str">
        <f>IF(_jiaofen6_month_all!D35="","",_jiaofen6_month_all!D35)</f>
        <v/>
      </c>
      <c r="AC38" s="139" t="str">
        <f>IF(_jiaofen6_month_all!E35="","",_jiaofen6_month_all!E35)</f>
        <v/>
      </c>
      <c r="AD38" s="139" t="str">
        <f>IF(_jiaofen6_month_all!F35="","",_jiaofen6_month_all!F35)</f>
        <v/>
      </c>
      <c r="AE38" s="139" t="str">
        <f>IF(_jiaofen6_month_all!G35="","",_jiaofen6_month_all!G35)</f>
        <v/>
      </c>
      <c r="AF38" s="139" t="str">
        <f>IF(_jiaofen6_month_all!H35="","",_jiaofen6_month_all!H35)</f>
        <v/>
      </c>
      <c r="AG38" s="139" t="str">
        <f>IF(_jiaofen6_month_all!I35="","",_jiaofen6_month_all!I35)</f>
        <v/>
      </c>
      <c r="AH38" s="139" t="str">
        <f>IF(_jiaofen6_month_all!J35="","",_jiaofen6_month_all!J35)</f>
        <v/>
      </c>
      <c r="AI38" s="138" t="str">
        <f>IF(AA38="","",(SUM(AB38:AF38)/100))</f>
        <v/>
      </c>
      <c r="AJ38" s="139" t="str">
        <f>IF(SUM(AB38:AF38)=0,"",IF((SUM(AB38:AF38)/100)&gt;=$AJ$5,"√","×"))</f>
        <v/>
      </c>
      <c r="AK38" s="139" t="str">
        <f>IF(Z38="","",IF(Z38/100&lt;$AK$5,"√","×"))</f>
        <v/>
      </c>
      <c r="AL38" s="141" t="e">
        <f>IF(LOOKUP($U38,质量日常跟踪表!$I$4:$I$744,质量日常跟踪表!W$4:W$744)="","",LOOKUP($U38,质量日常跟踪表!$I$4:$I$744,质量日常跟踪表!W$4:W$744))</f>
        <v>#N/A</v>
      </c>
      <c r="AM38" s="133" t="str">
        <f>IF(Z38="","",IF(Z38&gt;10,ROUND(Z38-10,0)*(-2),IF(Z38&lt;9,ROUND(9-Z38,0)*4,0)))</f>
        <v/>
      </c>
      <c r="AO38" s="0">
        <f>ROW()</f>
        <v>38</v>
      </c>
      <c r="AP38" s="0">
        <f>IF($D38=AP$5,MAX(AP$6:AP37)+1,0)</f>
        <v>0</v>
      </c>
      <c r="AQ38" s="0">
        <f>IF($D38=AQ$5,MAX(AQ$6:AQ37)+1,0)</f>
        <v>0</v>
      </c>
      <c r="AR38" s="0">
        <f>IF($D38=AR$5,MAX(AR$6:AR37)+1,0)</f>
        <v>0</v>
      </c>
      <c r="AS38" s="0">
        <f>IF($D38=AS$5,MAX(AS$6:AS37)+1,0)</f>
        <v>0</v>
      </c>
      <c r="AU38" s="0">
        <f>ROW()</f>
        <v>38</v>
      </c>
      <c r="AV38" s="0">
        <f>IF($X38=AV$5,MAX(AV$6:AV37)+1,0)</f>
        <v>0</v>
      </c>
      <c r="AW38" s="0">
        <f>IF($X38=AW$5,MAX(AW$6:AW37)+1,0)</f>
        <v>0</v>
      </c>
      <c r="AX38" s="0">
        <f>IF($X38=AX$5,MAX(AX$6:AX37)+1,0)</f>
        <v>0</v>
      </c>
      <c r="AY38" s="0">
        <f>IF($X38=AY$5,MAX(AY$6:AY37)+1,0)</f>
        <v>0</v>
      </c>
    </row>
    <row r="39">
      <c r="A39" s="136" t="str">
        <f>IF(A38&lt;$A$2,A38+1,"")</f>
        <v/>
      </c>
      <c r="B39" s="126" t="str">
        <f>IF(_jiaofen5_month_all!A36="","",_jiaofen5_month_all!A36)</f>
        <v/>
      </c>
      <c r="C39" s="136" t="str">
        <f>IF(_jiaofen5_month_all!K36="","",_jiaofen5_month_all!K36)</f>
        <v/>
      </c>
      <c r="D39" s="134" t="str">
        <f>IF($A39="","",LOOKUP($A39,质量日常跟踪表!$H$4:$H$744,质量日常跟踪表!E$4:E$744))</f>
        <v/>
      </c>
      <c r="E39" s="127" t="str">
        <f>IF(_jiaofen5_month_all!A36="","",_jiaofen5_month_all!A36)</f>
        <v/>
      </c>
      <c r="F39" s="137" t="str">
        <f>IF(_jiaofen5_month_all!B36="","",_jiaofen5_month_all!B36)</f>
        <v/>
      </c>
      <c r="G39" s="137" t="str">
        <f>IF(_jiaofen5_month_all!C36="","",_jiaofen5_month_all!C36)</f>
        <v/>
      </c>
      <c r="H39" s="137" t="str">
        <f>IF(_jiaofen5_month_all!D36="","",_jiaofen5_month_all!D36)</f>
        <v/>
      </c>
      <c r="I39" s="137" t="str">
        <f>IF(_jiaofen5_month_all!E36="","",_jiaofen5_month_all!E36)</f>
        <v/>
      </c>
      <c r="J39" s="137" t="str">
        <f>IF(_jiaofen5_month_all!F36="","",_jiaofen5_month_all!F36)</f>
        <v/>
      </c>
      <c r="K39" s="137" t="str">
        <f>IF(_jiaofen5_month_all!G36="","",_jiaofen5_month_all!G36)</f>
        <v/>
      </c>
      <c r="L39" s="137" t="str">
        <f>IF(_jiaofen5_month_all!H36="","",_jiaofen5_month_all!H36)</f>
        <v/>
      </c>
      <c r="M39" s="137" t="str">
        <f>IF(_jiaofen5_month_all!I36="","",_jiaofen5_month_all!I36)</f>
        <v/>
      </c>
      <c r="N39" s="137" t="str">
        <f>IF(_jiaofen5_month_all!J36="","",_jiaofen5_month_all!J36)</f>
        <v/>
      </c>
      <c r="O39" s="138" t="str">
        <f>IF(G39="","",SUM(H39:L39)/100)</f>
        <v/>
      </c>
      <c r="P39" s="139" t="str">
        <f>IF(SUM(H39:L39)=0,"",IF((SUM(H39:L39)/100)&gt;=$P$5,"√","×"))</f>
        <v/>
      </c>
      <c r="Q39" s="139" t="str">
        <f>IF(SUM(F39)=0,"",IF((SUM(F39)/100)&lt;$Q$5,"√","×"))</f>
        <v/>
      </c>
      <c r="R39" s="140" t="e">
        <f>IF(LOOKUP($A39,质量日常跟踪表!$H$4:$H$744,质量日常跟踪表!W$4:W$744)="","",LOOKUP($A39,质量日常跟踪表!$H$4:$H$744,质量日常跟踪表!W$4:W$744))</f>
        <v>#N/A</v>
      </c>
      <c r="S39" s="133" t="str">
        <f>IF(OR(F39="",F39=0),"",IF(F39&gt;10,ROUND(F39-10,0)*(-2),IF(F39&lt;9,ROUND(9-F39,0)*4,0)))</f>
        <v/>
      </c>
      <c r="U39" s="136" t="str">
        <f>IF(U38&lt;$U$2,U38+1,"")</f>
        <v/>
      </c>
      <c r="V39" s="126" t="str">
        <f>IF(_jiaofen6_month_all!A36="","",_jiaofen6_month_all!A36)</f>
        <v/>
      </c>
      <c r="W39" s="136" t="str">
        <f>IF(_jiaofen6_month_all!K36="","",_jiaofen6_month_all!K36)</f>
        <v/>
      </c>
      <c r="X39" s="134" t="str">
        <f>IF($U39="","",LOOKUP($U39,质量日常跟踪表!$I$4:$I$744,质量日常跟踪表!E$4:E$744))</f>
        <v/>
      </c>
      <c r="Y39" s="127" t="str">
        <f>IF(_jiaofen6_month_all!A36="","",_jiaofen6_month_all!A36)</f>
        <v/>
      </c>
      <c r="Z39" s="139" t="str">
        <f>IF(_jiaofen6_month_all!B36="","",_jiaofen6_month_all!B36)</f>
        <v/>
      </c>
      <c r="AA39" s="139" t="str">
        <f>IF(_jiaofen6_month_all!C36="","",_jiaofen6_month_all!C36)</f>
        <v/>
      </c>
      <c r="AB39" s="139" t="str">
        <f>IF(_jiaofen6_month_all!D36="","",_jiaofen6_month_all!D36)</f>
        <v/>
      </c>
      <c r="AC39" s="139" t="str">
        <f>IF(_jiaofen6_month_all!E36="","",_jiaofen6_month_all!E36)</f>
        <v/>
      </c>
      <c r="AD39" s="139" t="str">
        <f>IF(_jiaofen6_month_all!F36="","",_jiaofen6_month_all!F36)</f>
        <v/>
      </c>
      <c r="AE39" s="139" t="str">
        <f>IF(_jiaofen6_month_all!G36="","",_jiaofen6_month_all!G36)</f>
        <v/>
      </c>
      <c r="AF39" s="139" t="str">
        <f>IF(_jiaofen6_month_all!H36="","",_jiaofen6_month_all!H36)</f>
        <v/>
      </c>
      <c r="AG39" s="139" t="str">
        <f>IF(_jiaofen6_month_all!I36="","",_jiaofen6_month_all!I36)</f>
        <v/>
      </c>
      <c r="AH39" s="139" t="str">
        <f>IF(_jiaofen6_month_all!J36="","",_jiaofen6_month_all!J36)</f>
        <v/>
      </c>
      <c r="AI39" s="138" t="str">
        <f>IF(AA39="","",(SUM(AB39:AF39)/100))</f>
        <v/>
      </c>
      <c r="AJ39" s="139" t="str">
        <f>IF(SUM(AB39:AF39)=0,"",IF((SUM(AB39:AF39)/100)&gt;=$AJ$5,"√","×"))</f>
        <v/>
      </c>
      <c r="AK39" s="139" t="str">
        <f>IF(Z39="","",IF(Z39/100&lt;$AK$5,"√","×"))</f>
        <v/>
      </c>
      <c r="AL39" s="141" t="e">
        <f>IF(LOOKUP($U39,质量日常跟踪表!$I$4:$I$744,质量日常跟踪表!W$4:W$744)="","",LOOKUP($U39,质量日常跟踪表!$I$4:$I$744,质量日常跟踪表!W$4:W$744))</f>
        <v>#N/A</v>
      </c>
      <c r="AM39" s="133" t="str">
        <f>IF(Z39="","",IF(Z39&gt;10,ROUND(Z39-10,0)*(-2),IF(Z39&lt;9,ROUND(9-Z39,0)*4,0)))</f>
        <v/>
      </c>
      <c r="AO39" s="0">
        <f>ROW()</f>
        <v>39</v>
      </c>
      <c r="AP39" s="0">
        <f>IF($D39=AP$5,MAX(AP$6:AP38)+1,0)</f>
        <v>0</v>
      </c>
      <c r="AQ39" s="0">
        <f>IF($D39=AQ$5,MAX(AQ$6:AQ38)+1,0)</f>
        <v>0</v>
      </c>
      <c r="AR39" s="0">
        <f>IF($D39=AR$5,MAX(AR$6:AR38)+1,0)</f>
        <v>0</v>
      </c>
      <c r="AS39" s="0">
        <f>IF($D39=AS$5,MAX(AS$6:AS38)+1,0)</f>
        <v>0</v>
      </c>
      <c r="AU39" s="0">
        <f>ROW()</f>
        <v>39</v>
      </c>
      <c r="AV39" s="0">
        <f>IF($X39=AV$5,MAX(AV$6:AV38)+1,0)</f>
        <v>0</v>
      </c>
      <c r="AW39" s="0">
        <f>IF($X39=AW$5,MAX(AW$6:AW38)+1,0)</f>
        <v>0</v>
      </c>
      <c r="AX39" s="0">
        <f>IF($X39=AX$5,MAX(AX$6:AX38)+1,0)</f>
        <v>0</v>
      </c>
      <c r="AY39" s="0">
        <f>IF($X39=AY$5,MAX(AY$6:AY38)+1,0)</f>
        <v>0</v>
      </c>
    </row>
    <row r="40">
      <c r="A40" s="136" t="str">
        <f>IF(A39&lt;$A$2,A39+1,"")</f>
        <v/>
      </c>
      <c r="B40" s="126" t="str">
        <f>IF(_jiaofen5_month_all!A37="","",_jiaofen5_month_all!A37)</f>
        <v/>
      </c>
      <c r="C40" s="136" t="str">
        <f>IF(_jiaofen5_month_all!K37="","",_jiaofen5_month_all!K37)</f>
        <v/>
      </c>
      <c r="D40" s="134" t="str">
        <f>IF($A40="","",LOOKUP($A40,质量日常跟踪表!$H$4:$H$744,质量日常跟踪表!E$4:E$744))</f>
        <v/>
      </c>
      <c r="E40" s="127" t="str">
        <f>IF(_jiaofen5_month_all!A37="","",_jiaofen5_month_all!A37)</f>
        <v/>
      </c>
      <c r="F40" s="137" t="str">
        <f>IF(_jiaofen5_month_all!B37="","",_jiaofen5_month_all!B37)</f>
        <v/>
      </c>
      <c r="G40" s="137" t="str">
        <f>IF(_jiaofen5_month_all!C37="","",_jiaofen5_month_all!C37)</f>
        <v/>
      </c>
      <c r="H40" s="137" t="str">
        <f>IF(_jiaofen5_month_all!D37="","",_jiaofen5_month_all!D37)</f>
        <v/>
      </c>
      <c r="I40" s="137" t="str">
        <f>IF(_jiaofen5_month_all!E37="","",_jiaofen5_month_all!E37)</f>
        <v/>
      </c>
      <c r="J40" s="137" t="str">
        <f>IF(_jiaofen5_month_all!F37="","",_jiaofen5_month_all!F37)</f>
        <v/>
      </c>
      <c r="K40" s="137" t="str">
        <f>IF(_jiaofen5_month_all!G37="","",_jiaofen5_month_all!G37)</f>
        <v/>
      </c>
      <c r="L40" s="137" t="str">
        <f>IF(_jiaofen5_month_all!H37="","",_jiaofen5_month_all!H37)</f>
        <v/>
      </c>
      <c r="M40" s="137" t="str">
        <f>IF(_jiaofen5_month_all!I37="","",_jiaofen5_month_all!I37)</f>
        <v/>
      </c>
      <c r="N40" s="137" t="str">
        <f>IF(_jiaofen5_month_all!J37="","",_jiaofen5_month_all!J37)</f>
        <v/>
      </c>
      <c r="O40" s="138" t="str">
        <f>IF(G40="","",SUM(H40:L40)/100)</f>
        <v/>
      </c>
      <c r="P40" s="139" t="str">
        <f>IF(SUM(H40:L40)=0,"",IF((SUM(H40:L40)/100)&gt;=$P$5,"√","×"))</f>
        <v/>
      </c>
      <c r="Q40" s="139" t="str">
        <f>IF(SUM(F40)=0,"",IF((SUM(F40)/100)&lt;$Q$5,"√","×"))</f>
        <v/>
      </c>
      <c r="R40" s="140" t="e">
        <f>IF(LOOKUP($A40,质量日常跟踪表!$H$4:$H$744,质量日常跟踪表!W$4:W$744)="","",LOOKUP($A40,质量日常跟踪表!$H$4:$H$744,质量日常跟踪表!W$4:W$744))</f>
        <v>#N/A</v>
      </c>
      <c r="S40" s="133" t="str">
        <f>IF(OR(F40="",F40=0),"",IF(F40&gt;10,ROUND(F40-10,0)*(-2),IF(F40&lt;9,ROUND(9-F40,0)*4,0)))</f>
        <v/>
      </c>
      <c r="U40" s="136" t="str">
        <f>IF(U39&lt;$U$2,U39+1,"")</f>
        <v/>
      </c>
      <c r="V40" s="126" t="str">
        <f>IF(_jiaofen6_month_all!A37="","",_jiaofen6_month_all!A37)</f>
        <v/>
      </c>
      <c r="W40" s="136" t="str">
        <f>IF(_jiaofen6_month_all!K37="","",_jiaofen6_month_all!K37)</f>
        <v/>
      </c>
      <c r="X40" s="134" t="str">
        <f>IF($U40="","",LOOKUP($U40,质量日常跟踪表!$I$4:$I$744,质量日常跟踪表!E$4:E$744))</f>
        <v/>
      </c>
      <c r="Y40" s="127" t="str">
        <f>IF(_jiaofen6_month_all!A37="","",_jiaofen6_month_all!A37)</f>
        <v/>
      </c>
      <c r="Z40" s="139" t="str">
        <f>IF(_jiaofen6_month_all!B37="","",_jiaofen6_month_all!B37)</f>
        <v/>
      </c>
      <c r="AA40" s="139" t="str">
        <f>IF(_jiaofen6_month_all!C37="","",_jiaofen6_month_all!C37)</f>
        <v/>
      </c>
      <c r="AB40" s="139" t="str">
        <f>IF(_jiaofen6_month_all!D37="","",_jiaofen6_month_all!D37)</f>
        <v/>
      </c>
      <c r="AC40" s="139" t="str">
        <f>IF(_jiaofen6_month_all!E37="","",_jiaofen6_month_all!E37)</f>
        <v/>
      </c>
      <c r="AD40" s="139" t="str">
        <f>IF(_jiaofen6_month_all!F37="","",_jiaofen6_month_all!F37)</f>
        <v/>
      </c>
      <c r="AE40" s="139" t="str">
        <f>IF(_jiaofen6_month_all!G37="","",_jiaofen6_month_all!G37)</f>
        <v/>
      </c>
      <c r="AF40" s="139" t="str">
        <f>IF(_jiaofen6_month_all!H37="","",_jiaofen6_month_all!H37)</f>
        <v/>
      </c>
      <c r="AG40" s="139" t="str">
        <f>IF(_jiaofen6_month_all!I37="","",_jiaofen6_month_all!I37)</f>
        <v/>
      </c>
      <c r="AH40" s="139" t="str">
        <f>IF(_jiaofen6_month_all!J37="","",_jiaofen6_month_all!J37)</f>
        <v/>
      </c>
      <c r="AI40" s="138" t="str">
        <f>IF(AA40="","",(SUM(AB40:AF40)/100))</f>
        <v/>
      </c>
      <c r="AJ40" s="139" t="str">
        <f>IF(SUM(AB40:AF40)=0,"",IF((SUM(AB40:AF40)/100)&gt;=$AJ$5,"√","×"))</f>
        <v/>
      </c>
      <c r="AK40" s="139" t="str">
        <f>IF(Z40="","",IF(Z40/100&lt;$AK$5,"√","×"))</f>
        <v/>
      </c>
      <c r="AL40" s="141" t="e">
        <f>IF(LOOKUP($U40,质量日常跟踪表!$I$4:$I$744,质量日常跟踪表!W$4:W$744)="","",LOOKUP($U40,质量日常跟踪表!$I$4:$I$744,质量日常跟踪表!W$4:W$744))</f>
        <v>#N/A</v>
      </c>
      <c r="AM40" s="133" t="str">
        <f>IF(Z40="","",IF(Z40&gt;10,ROUND(Z40-10,0)*(-2),IF(Z40&lt;9,ROUND(9-Z40,0)*4,0)))</f>
        <v/>
      </c>
      <c r="AO40" s="0">
        <f>ROW()</f>
        <v>40</v>
      </c>
      <c r="AP40" s="0">
        <f>IF($D40=AP$5,MAX(AP$6:AP39)+1,0)</f>
        <v>0</v>
      </c>
      <c r="AQ40" s="0">
        <f>IF($D40=AQ$5,MAX(AQ$6:AQ39)+1,0)</f>
        <v>0</v>
      </c>
      <c r="AR40" s="0">
        <f>IF($D40=AR$5,MAX(AR$6:AR39)+1,0)</f>
        <v>0</v>
      </c>
      <c r="AS40" s="0">
        <f>IF($D40=AS$5,MAX(AS$6:AS39)+1,0)</f>
        <v>0</v>
      </c>
      <c r="AU40" s="0">
        <f>ROW()</f>
        <v>40</v>
      </c>
      <c r="AV40" s="0">
        <f>IF($X40=AV$5,MAX(AV$6:AV39)+1,0)</f>
        <v>0</v>
      </c>
      <c r="AW40" s="0">
        <f>IF($X40=AW$5,MAX(AW$6:AW39)+1,0)</f>
        <v>0</v>
      </c>
      <c r="AX40" s="0">
        <f>IF($X40=AX$5,MAX(AX$6:AX39)+1,0)</f>
        <v>0</v>
      </c>
      <c r="AY40" s="0">
        <f>IF($X40=AY$5,MAX(AY$6:AY39)+1,0)</f>
        <v>0</v>
      </c>
    </row>
    <row r="41">
      <c r="A41" s="136" t="str">
        <f>IF(A40&lt;$A$2,A40+1,"")</f>
        <v/>
      </c>
      <c r="B41" s="126" t="str">
        <f>IF(_jiaofen5_month_all!A38="","",_jiaofen5_month_all!A38)</f>
        <v/>
      </c>
      <c r="C41" s="136" t="str">
        <f>IF(_jiaofen5_month_all!K38="","",_jiaofen5_month_all!K38)</f>
        <v/>
      </c>
      <c r="D41" s="134" t="str">
        <f>IF($A41="","",LOOKUP($A41,质量日常跟踪表!$H$4:$H$744,质量日常跟踪表!E$4:E$744))</f>
        <v/>
      </c>
      <c r="E41" s="127" t="str">
        <f>IF(_jiaofen5_month_all!A38="","",_jiaofen5_month_all!A38)</f>
        <v/>
      </c>
      <c r="F41" s="137" t="str">
        <f>IF(_jiaofen5_month_all!B38="","",_jiaofen5_month_all!B38)</f>
        <v/>
      </c>
      <c r="G41" s="137" t="str">
        <f>IF(_jiaofen5_month_all!C38="","",_jiaofen5_month_all!C38)</f>
        <v/>
      </c>
      <c r="H41" s="137" t="str">
        <f>IF(_jiaofen5_month_all!D38="","",_jiaofen5_month_all!D38)</f>
        <v/>
      </c>
      <c r="I41" s="137" t="str">
        <f>IF(_jiaofen5_month_all!E38="","",_jiaofen5_month_all!E38)</f>
        <v/>
      </c>
      <c r="J41" s="137" t="str">
        <f>IF(_jiaofen5_month_all!F38="","",_jiaofen5_month_all!F38)</f>
        <v/>
      </c>
      <c r="K41" s="137" t="str">
        <f>IF(_jiaofen5_month_all!G38="","",_jiaofen5_month_all!G38)</f>
        <v/>
      </c>
      <c r="L41" s="137" t="str">
        <f>IF(_jiaofen5_month_all!H38="","",_jiaofen5_month_all!H38)</f>
        <v/>
      </c>
      <c r="M41" s="137" t="str">
        <f>IF(_jiaofen5_month_all!I38="","",_jiaofen5_month_all!I38)</f>
        <v/>
      </c>
      <c r="N41" s="137" t="str">
        <f>IF(_jiaofen5_month_all!J38="","",_jiaofen5_month_all!J38)</f>
        <v/>
      </c>
      <c r="O41" s="138" t="str">
        <f>IF(G41="","",SUM(H41:L41)/100)</f>
        <v/>
      </c>
      <c r="P41" s="139" t="str">
        <f>IF(SUM(H41:L41)=0,"",IF((SUM(H41:L41)/100)&gt;=$P$5,"√","×"))</f>
        <v/>
      </c>
      <c r="Q41" s="139" t="str">
        <f>IF(SUM(F41)=0,"",IF((SUM(F41)/100)&lt;$Q$5,"√","×"))</f>
        <v/>
      </c>
      <c r="R41" s="140" t="e">
        <f>IF(LOOKUP($A41,质量日常跟踪表!$H$4:$H$744,质量日常跟踪表!W$4:W$744)="","",LOOKUP($A41,质量日常跟踪表!$H$4:$H$744,质量日常跟踪表!W$4:W$744))</f>
        <v>#N/A</v>
      </c>
      <c r="S41" s="133" t="str">
        <f>IF(OR(F41="",F41=0),"",IF(F41&gt;10,ROUND(F41-10,0)*(-2),IF(F41&lt;9,ROUND(9-F41,0)*4,0)))</f>
        <v/>
      </c>
      <c r="U41" s="136" t="str">
        <f>IF(U40&lt;$U$2,U40+1,"")</f>
        <v/>
      </c>
      <c r="V41" s="126" t="str">
        <f>IF(_jiaofen6_month_all!A38="","",_jiaofen6_month_all!A38)</f>
        <v/>
      </c>
      <c r="W41" s="136" t="str">
        <f>IF(_jiaofen6_month_all!K38="","",_jiaofen6_month_all!K38)</f>
        <v/>
      </c>
      <c r="X41" s="134" t="str">
        <f>IF($U41="","",LOOKUP($U41,质量日常跟踪表!$I$4:$I$744,质量日常跟踪表!E$4:E$744))</f>
        <v/>
      </c>
      <c r="Y41" s="127" t="str">
        <f>IF(_jiaofen6_month_all!A38="","",_jiaofen6_month_all!A38)</f>
        <v/>
      </c>
      <c r="Z41" s="139" t="str">
        <f>IF(_jiaofen6_month_all!B38="","",_jiaofen6_month_all!B38)</f>
        <v/>
      </c>
      <c r="AA41" s="139" t="str">
        <f>IF(_jiaofen6_month_all!C38="","",_jiaofen6_month_all!C38)</f>
        <v/>
      </c>
      <c r="AB41" s="139" t="str">
        <f>IF(_jiaofen6_month_all!D38="","",_jiaofen6_month_all!D38)</f>
        <v/>
      </c>
      <c r="AC41" s="139" t="str">
        <f>IF(_jiaofen6_month_all!E38="","",_jiaofen6_month_all!E38)</f>
        <v/>
      </c>
      <c r="AD41" s="139" t="str">
        <f>IF(_jiaofen6_month_all!F38="","",_jiaofen6_month_all!F38)</f>
        <v/>
      </c>
      <c r="AE41" s="139" t="str">
        <f>IF(_jiaofen6_month_all!G38="","",_jiaofen6_month_all!G38)</f>
        <v/>
      </c>
      <c r="AF41" s="139" t="str">
        <f>IF(_jiaofen6_month_all!H38="","",_jiaofen6_month_all!H38)</f>
        <v/>
      </c>
      <c r="AG41" s="139" t="str">
        <f>IF(_jiaofen6_month_all!I38="","",_jiaofen6_month_all!I38)</f>
        <v/>
      </c>
      <c r="AH41" s="139" t="str">
        <f>IF(_jiaofen6_month_all!J38="","",_jiaofen6_month_all!J38)</f>
        <v/>
      </c>
      <c r="AI41" s="138" t="str">
        <f>IF(AA41="","",(SUM(AB41:AF41)/100))</f>
        <v/>
      </c>
      <c r="AJ41" s="139" t="str">
        <f>IF(SUM(AB41:AF41)=0,"",IF((SUM(AB41:AF41)/100)&gt;=$AJ$5,"√","×"))</f>
        <v/>
      </c>
      <c r="AK41" s="139" t="str">
        <f>IF(Z41="","",IF(Z41/100&lt;$AK$5,"√","×"))</f>
        <v/>
      </c>
      <c r="AL41" s="141" t="e">
        <f>IF(LOOKUP($U41,质量日常跟踪表!$I$4:$I$744,质量日常跟踪表!W$4:W$744)="","",LOOKUP($U41,质量日常跟踪表!$I$4:$I$744,质量日常跟踪表!W$4:W$744))</f>
        <v>#N/A</v>
      </c>
      <c r="AM41" s="133" t="str">
        <f>IF(Z41="","",IF(Z41&gt;10,ROUND(Z41-10,0)*(-2),IF(Z41&lt;9,ROUND(9-Z41,0)*4,0)))</f>
        <v/>
      </c>
      <c r="AO41" s="0">
        <f>ROW()</f>
        <v>41</v>
      </c>
      <c r="AP41" s="0">
        <f>IF($D41=AP$5,MAX(AP$6:AP40)+1,0)</f>
        <v>0</v>
      </c>
      <c r="AQ41" s="0">
        <f>IF($D41=AQ$5,MAX(AQ$6:AQ40)+1,0)</f>
        <v>0</v>
      </c>
      <c r="AR41" s="0">
        <f>IF($D41=AR$5,MAX(AR$6:AR40)+1,0)</f>
        <v>0</v>
      </c>
      <c r="AS41" s="0">
        <f>IF($D41=AS$5,MAX(AS$6:AS40)+1,0)</f>
        <v>0</v>
      </c>
      <c r="AU41" s="0">
        <f>ROW()</f>
        <v>41</v>
      </c>
      <c r="AV41" s="0">
        <f>IF($X41=AV$5,MAX(AV$6:AV40)+1,0)</f>
        <v>0</v>
      </c>
      <c r="AW41" s="0">
        <f>IF($X41=AW$5,MAX(AW$6:AW40)+1,0)</f>
        <v>0</v>
      </c>
      <c r="AX41" s="0">
        <f>IF($X41=AX$5,MAX(AX$6:AX40)+1,0)</f>
        <v>0</v>
      </c>
      <c r="AY41" s="0">
        <f>IF($X41=AY$5,MAX(AY$6:AY40)+1,0)</f>
        <v>0</v>
      </c>
    </row>
    <row r="42">
      <c r="A42" s="136" t="str">
        <f>IF(A41&lt;$A$2,A41+1,"")</f>
        <v/>
      </c>
      <c r="B42" s="126" t="str">
        <f>IF(_jiaofen5_month_all!A39="","",_jiaofen5_month_all!A39)</f>
        <v/>
      </c>
      <c r="C42" s="136" t="str">
        <f>IF(_jiaofen5_month_all!K39="","",_jiaofen5_month_all!K39)</f>
        <v/>
      </c>
      <c r="D42" s="134" t="str">
        <f>IF($A42="","",LOOKUP($A42,质量日常跟踪表!$H$4:$H$744,质量日常跟踪表!E$4:E$744))</f>
        <v/>
      </c>
      <c r="E42" s="127" t="str">
        <f>IF(_jiaofen5_month_all!A39="","",_jiaofen5_month_all!A39)</f>
        <v/>
      </c>
      <c r="F42" s="137" t="str">
        <f>IF(_jiaofen5_month_all!B39="","",_jiaofen5_month_all!B39)</f>
        <v/>
      </c>
      <c r="G42" s="137" t="str">
        <f>IF(_jiaofen5_month_all!C39="","",_jiaofen5_month_all!C39)</f>
        <v/>
      </c>
      <c r="H42" s="137" t="str">
        <f>IF(_jiaofen5_month_all!D39="","",_jiaofen5_month_all!D39)</f>
        <v/>
      </c>
      <c r="I42" s="137" t="str">
        <f>IF(_jiaofen5_month_all!E39="","",_jiaofen5_month_all!E39)</f>
        <v/>
      </c>
      <c r="J42" s="137" t="str">
        <f>IF(_jiaofen5_month_all!F39="","",_jiaofen5_month_all!F39)</f>
        <v/>
      </c>
      <c r="K42" s="137" t="str">
        <f>IF(_jiaofen5_month_all!G39="","",_jiaofen5_month_all!G39)</f>
        <v/>
      </c>
      <c r="L42" s="137" t="str">
        <f>IF(_jiaofen5_month_all!H39="","",_jiaofen5_month_all!H39)</f>
        <v/>
      </c>
      <c r="M42" s="137" t="str">
        <f>IF(_jiaofen5_month_all!I39="","",_jiaofen5_month_all!I39)</f>
        <v/>
      </c>
      <c r="N42" s="137" t="str">
        <f>IF(_jiaofen5_month_all!J39="","",_jiaofen5_month_all!J39)</f>
        <v/>
      </c>
      <c r="O42" s="138" t="str">
        <f>IF(G42="","",SUM(H42:L42)/100)</f>
        <v/>
      </c>
      <c r="P42" s="139" t="str">
        <f>IF(SUM(H42:L42)=0,"",IF((SUM(H42:L42)/100)&gt;=$P$5,"√","×"))</f>
        <v/>
      </c>
      <c r="Q42" s="139" t="str">
        <f>IF(SUM(F42)=0,"",IF((SUM(F42)/100)&lt;$Q$5,"√","×"))</f>
        <v/>
      </c>
      <c r="R42" s="140" t="e">
        <f>IF(LOOKUP($A42,质量日常跟踪表!$H$4:$H$744,质量日常跟踪表!W$4:W$744)="","",LOOKUP($A42,质量日常跟踪表!$H$4:$H$744,质量日常跟踪表!W$4:W$744))</f>
        <v>#N/A</v>
      </c>
      <c r="S42" s="133" t="str">
        <f>IF(OR(F42="",F42=0),"",IF(F42&gt;10,ROUND(F42-10,0)*(-2),IF(F42&lt;9,ROUND(9-F42,0)*4,0)))</f>
        <v/>
      </c>
      <c r="U42" s="136" t="str">
        <f>IF(U41&lt;$U$2,U41+1,"")</f>
        <v/>
      </c>
      <c r="V42" s="126" t="str">
        <f>IF(_jiaofen6_month_all!A39="","",_jiaofen6_month_all!A39)</f>
        <v/>
      </c>
      <c r="W42" s="136" t="str">
        <f>IF(_jiaofen6_month_all!K39="","",_jiaofen6_month_all!K39)</f>
        <v/>
      </c>
      <c r="X42" s="134" t="str">
        <f>IF($U42="","",LOOKUP($U42,质量日常跟踪表!$I$4:$I$744,质量日常跟踪表!E$4:E$744))</f>
        <v/>
      </c>
      <c r="Y42" s="127" t="str">
        <f>IF(_jiaofen6_month_all!A39="","",_jiaofen6_month_all!A39)</f>
        <v/>
      </c>
      <c r="Z42" s="139" t="str">
        <f>IF(_jiaofen6_month_all!B39="","",_jiaofen6_month_all!B39)</f>
        <v/>
      </c>
      <c r="AA42" s="139" t="str">
        <f>IF(_jiaofen6_month_all!C39="","",_jiaofen6_month_all!C39)</f>
        <v/>
      </c>
      <c r="AB42" s="139" t="str">
        <f>IF(_jiaofen6_month_all!D39="","",_jiaofen6_month_all!D39)</f>
        <v/>
      </c>
      <c r="AC42" s="139" t="str">
        <f>IF(_jiaofen6_month_all!E39="","",_jiaofen6_month_all!E39)</f>
        <v/>
      </c>
      <c r="AD42" s="139" t="str">
        <f>IF(_jiaofen6_month_all!F39="","",_jiaofen6_month_all!F39)</f>
        <v/>
      </c>
      <c r="AE42" s="139" t="str">
        <f>IF(_jiaofen6_month_all!G39="","",_jiaofen6_month_all!G39)</f>
        <v/>
      </c>
      <c r="AF42" s="139" t="str">
        <f>IF(_jiaofen6_month_all!H39="","",_jiaofen6_month_all!H39)</f>
        <v/>
      </c>
      <c r="AG42" s="139" t="str">
        <f>IF(_jiaofen6_month_all!I39="","",_jiaofen6_month_all!I39)</f>
        <v/>
      </c>
      <c r="AH42" s="139" t="str">
        <f>IF(_jiaofen6_month_all!J39="","",_jiaofen6_month_all!J39)</f>
        <v/>
      </c>
      <c r="AI42" s="138" t="str">
        <f>IF(AA42="","",(SUM(AB42:AF42)/100))</f>
        <v/>
      </c>
      <c r="AJ42" s="139" t="str">
        <f>IF(SUM(AB42:AF42)=0,"",IF((SUM(AB42:AF42)/100)&gt;=$AJ$5,"√","×"))</f>
        <v/>
      </c>
      <c r="AK42" s="139" t="str">
        <f>IF(Z42="","",IF(Z42/100&lt;$AK$5,"√","×"))</f>
        <v/>
      </c>
      <c r="AL42" s="141" t="e">
        <f>IF(LOOKUP($U42,质量日常跟踪表!$I$4:$I$744,质量日常跟踪表!W$4:W$744)="","",LOOKUP($U42,质量日常跟踪表!$I$4:$I$744,质量日常跟踪表!W$4:W$744))</f>
        <v>#N/A</v>
      </c>
      <c r="AM42" s="133" t="str">
        <f>IF(Z42="","",IF(Z42&gt;10,ROUND(Z42-10,0)*(-2),IF(Z42&lt;9,ROUND(9-Z42,0)*4,0)))</f>
        <v/>
      </c>
      <c r="AO42" s="0">
        <f>ROW()</f>
        <v>42</v>
      </c>
      <c r="AP42" s="0">
        <f>IF($D42=AP$5,MAX(AP$6:AP41)+1,0)</f>
        <v>0</v>
      </c>
      <c r="AQ42" s="0">
        <f>IF($D42=AQ$5,MAX(AQ$6:AQ41)+1,0)</f>
        <v>0</v>
      </c>
      <c r="AR42" s="0">
        <f>IF($D42=AR$5,MAX(AR$6:AR41)+1,0)</f>
        <v>0</v>
      </c>
      <c r="AS42" s="0">
        <f>IF($D42=AS$5,MAX(AS$6:AS41)+1,0)</f>
        <v>0</v>
      </c>
      <c r="AU42" s="0">
        <f>ROW()</f>
        <v>42</v>
      </c>
      <c r="AV42" s="0">
        <f>IF($X42=AV$5,MAX(AV$6:AV41)+1,0)</f>
        <v>0</v>
      </c>
      <c r="AW42" s="0">
        <f>IF($X42=AW$5,MAX(AW$6:AW41)+1,0)</f>
        <v>0</v>
      </c>
      <c r="AX42" s="0">
        <f>IF($X42=AX$5,MAX(AX$6:AX41)+1,0)</f>
        <v>0</v>
      </c>
      <c r="AY42" s="0">
        <f>IF($X42=AY$5,MAX(AY$6:AY41)+1,0)</f>
        <v>0</v>
      </c>
    </row>
    <row r="43">
      <c r="A43" s="136" t="str">
        <f>IF(A42&lt;$A$2,A42+1,"")</f>
        <v/>
      </c>
      <c r="B43" s="126" t="str">
        <f>IF(_jiaofen5_month_all!A40="","",_jiaofen5_month_all!A40)</f>
        <v/>
      </c>
      <c r="C43" s="136" t="str">
        <f>IF(_jiaofen5_month_all!K40="","",_jiaofen5_month_all!K40)</f>
        <v/>
      </c>
      <c r="D43" s="134" t="str">
        <f>IF($A43="","",LOOKUP($A43,质量日常跟踪表!$H$4:$H$744,质量日常跟踪表!E$4:E$744))</f>
        <v/>
      </c>
      <c r="E43" s="127" t="str">
        <f>IF(_jiaofen5_month_all!A40="","",_jiaofen5_month_all!A40)</f>
        <v/>
      </c>
      <c r="F43" s="137" t="str">
        <f>IF(_jiaofen5_month_all!B40="","",_jiaofen5_month_all!B40)</f>
        <v/>
      </c>
      <c r="G43" s="137" t="str">
        <f>IF(_jiaofen5_month_all!C40="","",_jiaofen5_month_all!C40)</f>
        <v/>
      </c>
      <c r="H43" s="137" t="str">
        <f>IF(_jiaofen5_month_all!D40="","",_jiaofen5_month_all!D40)</f>
        <v/>
      </c>
      <c r="I43" s="137" t="str">
        <f>IF(_jiaofen5_month_all!E40="","",_jiaofen5_month_all!E40)</f>
        <v/>
      </c>
      <c r="J43" s="137" t="str">
        <f>IF(_jiaofen5_month_all!F40="","",_jiaofen5_month_all!F40)</f>
        <v/>
      </c>
      <c r="K43" s="137" t="str">
        <f>IF(_jiaofen5_month_all!G40="","",_jiaofen5_month_all!G40)</f>
        <v/>
      </c>
      <c r="L43" s="137" t="str">
        <f>IF(_jiaofen5_month_all!H40="","",_jiaofen5_month_all!H40)</f>
        <v/>
      </c>
      <c r="M43" s="137" t="str">
        <f>IF(_jiaofen5_month_all!I40="","",_jiaofen5_month_all!I40)</f>
        <v/>
      </c>
      <c r="N43" s="137" t="str">
        <f>IF(_jiaofen5_month_all!J40="","",_jiaofen5_month_all!J40)</f>
        <v/>
      </c>
      <c r="O43" s="138" t="str">
        <f>IF(G43="","",SUM(H43:L43)/100)</f>
        <v/>
      </c>
      <c r="P43" s="139" t="str">
        <f>IF(SUM(H43:L43)=0,"",IF((SUM(H43:L43)/100)&gt;=$P$5,"√","×"))</f>
        <v/>
      </c>
      <c r="Q43" s="139" t="str">
        <f>IF(SUM(F43)=0,"",IF((SUM(F43)/100)&lt;$Q$5,"√","×"))</f>
        <v/>
      </c>
      <c r="R43" s="140" t="e">
        <f>IF(LOOKUP($A43,质量日常跟踪表!$H$4:$H$744,质量日常跟踪表!W$4:W$744)="","",LOOKUP($A43,质量日常跟踪表!$H$4:$H$744,质量日常跟踪表!W$4:W$744))</f>
        <v>#N/A</v>
      </c>
      <c r="S43" s="133" t="str">
        <f>IF(OR(F43="",F43=0),"",IF(F43&gt;10,ROUND(F43-10,0)*(-2),IF(F43&lt;9,ROUND(9-F43,0)*4,0)))</f>
        <v/>
      </c>
      <c r="U43" s="136" t="str">
        <f>IF(U42&lt;$U$2,U42+1,"")</f>
        <v/>
      </c>
      <c r="V43" s="126" t="str">
        <f>IF(_jiaofen6_month_all!A40="","",_jiaofen6_month_all!A40)</f>
        <v/>
      </c>
      <c r="W43" s="136" t="str">
        <f>IF(_jiaofen6_month_all!K40="","",_jiaofen6_month_all!K40)</f>
        <v/>
      </c>
      <c r="X43" s="134" t="str">
        <f>IF($U43="","",LOOKUP($U43,质量日常跟踪表!$I$4:$I$744,质量日常跟踪表!E$4:E$744))</f>
        <v/>
      </c>
      <c r="Y43" s="127" t="str">
        <f>IF(_jiaofen6_month_all!A40="","",_jiaofen6_month_all!A40)</f>
        <v/>
      </c>
      <c r="Z43" s="139" t="str">
        <f>IF(_jiaofen6_month_all!B40="","",_jiaofen6_month_all!B40)</f>
        <v/>
      </c>
      <c r="AA43" s="139" t="str">
        <f>IF(_jiaofen6_month_all!C40="","",_jiaofen6_month_all!C40)</f>
        <v/>
      </c>
      <c r="AB43" s="139" t="str">
        <f>IF(_jiaofen6_month_all!D40="","",_jiaofen6_month_all!D40)</f>
        <v/>
      </c>
      <c r="AC43" s="139" t="str">
        <f>IF(_jiaofen6_month_all!E40="","",_jiaofen6_month_all!E40)</f>
        <v/>
      </c>
      <c r="AD43" s="139" t="str">
        <f>IF(_jiaofen6_month_all!F40="","",_jiaofen6_month_all!F40)</f>
        <v/>
      </c>
      <c r="AE43" s="139" t="str">
        <f>IF(_jiaofen6_month_all!G40="","",_jiaofen6_month_all!G40)</f>
        <v/>
      </c>
      <c r="AF43" s="139" t="str">
        <f>IF(_jiaofen6_month_all!H40="","",_jiaofen6_month_all!H40)</f>
        <v/>
      </c>
      <c r="AG43" s="139" t="str">
        <f>IF(_jiaofen6_month_all!I40="","",_jiaofen6_month_all!I40)</f>
        <v/>
      </c>
      <c r="AH43" s="139" t="str">
        <f>IF(_jiaofen6_month_all!J40="","",_jiaofen6_month_all!J40)</f>
        <v/>
      </c>
      <c r="AI43" s="138" t="str">
        <f>IF(AA43="","",(SUM(AB43:AF43)/100))</f>
        <v/>
      </c>
      <c r="AJ43" s="139" t="str">
        <f>IF(SUM(AB43:AF43)=0,"",IF((SUM(AB43:AF43)/100)&gt;=$AJ$5,"√","×"))</f>
        <v/>
      </c>
      <c r="AK43" s="139" t="str">
        <f>IF(Z43="","",IF(Z43/100&lt;$AK$5,"√","×"))</f>
        <v/>
      </c>
      <c r="AL43" s="141" t="e">
        <f>IF(LOOKUP($U43,质量日常跟踪表!$I$4:$I$744,质量日常跟踪表!W$4:W$744)="","",LOOKUP($U43,质量日常跟踪表!$I$4:$I$744,质量日常跟踪表!W$4:W$744))</f>
        <v>#N/A</v>
      </c>
      <c r="AM43" s="133" t="str">
        <f>IF(Z43="","",IF(Z43&gt;10,ROUND(Z43-10,0)*(-2),IF(Z43&lt;9,ROUND(9-Z43,0)*4,0)))</f>
        <v/>
      </c>
      <c r="AO43" s="0">
        <f>ROW()</f>
        <v>43</v>
      </c>
      <c r="AP43" s="0">
        <f>IF($D43=AP$5,MAX(AP$6:AP42)+1,0)</f>
        <v>0</v>
      </c>
      <c r="AQ43" s="0">
        <f>IF($D43=AQ$5,MAX(AQ$6:AQ42)+1,0)</f>
        <v>0</v>
      </c>
      <c r="AR43" s="0">
        <f>IF($D43=AR$5,MAX(AR$6:AR42)+1,0)</f>
        <v>0</v>
      </c>
      <c r="AS43" s="0">
        <f>IF($D43=AS$5,MAX(AS$6:AS42)+1,0)</f>
        <v>0</v>
      </c>
      <c r="AU43" s="0">
        <f>ROW()</f>
        <v>43</v>
      </c>
      <c r="AV43" s="0">
        <f>IF($X43=AV$5,MAX(AV$6:AV42)+1,0)</f>
        <v>0</v>
      </c>
      <c r="AW43" s="0">
        <f>IF($X43=AW$5,MAX(AW$6:AW42)+1,0)</f>
        <v>0</v>
      </c>
      <c r="AX43" s="0">
        <f>IF($X43=AX$5,MAX(AX$6:AX42)+1,0)</f>
        <v>0</v>
      </c>
      <c r="AY43" s="0">
        <f>IF($X43=AY$5,MAX(AY$6:AY42)+1,0)</f>
        <v>0</v>
      </c>
    </row>
    <row r="44">
      <c r="A44" s="136" t="str">
        <f>IF(A43&lt;$A$2,A43+1,"")</f>
        <v/>
      </c>
      <c r="B44" s="126" t="str">
        <f>IF(_jiaofen5_month_all!A41="","",_jiaofen5_month_all!A41)</f>
        <v/>
      </c>
      <c r="C44" s="136" t="str">
        <f>IF(_jiaofen5_month_all!K41="","",_jiaofen5_month_all!K41)</f>
        <v/>
      </c>
      <c r="D44" s="134" t="str">
        <f>IF($A44="","",LOOKUP($A44,质量日常跟踪表!$H$4:$H$744,质量日常跟踪表!E$4:E$744))</f>
        <v/>
      </c>
      <c r="E44" s="127" t="str">
        <f>IF(_jiaofen5_month_all!A41="","",_jiaofen5_month_all!A41)</f>
        <v/>
      </c>
      <c r="F44" s="137" t="str">
        <f>IF(_jiaofen5_month_all!B41="","",_jiaofen5_month_all!B41)</f>
        <v/>
      </c>
      <c r="G44" s="137" t="str">
        <f>IF(_jiaofen5_month_all!C41="","",_jiaofen5_month_all!C41)</f>
        <v/>
      </c>
      <c r="H44" s="137" t="str">
        <f>IF(_jiaofen5_month_all!D41="","",_jiaofen5_month_all!D41)</f>
        <v/>
      </c>
      <c r="I44" s="137" t="str">
        <f>IF(_jiaofen5_month_all!E41="","",_jiaofen5_month_all!E41)</f>
        <v/>
      </c>
      <c r="J44" s="137" t="str">
        <f>IF(_jiaofen5_month_all!F41="","",_jiaofen5_month_all!F41)</f>
        <v/>
      </c>
      <c r="K44" s="137" t="str">
        <f>IF(_jiaofen5_month_all!G41="","",_jiaofen5_month_all!G41)</f>
        <v/>
      </c>
      <c r="L44" s="137" t="str">
        <f>IF(_jiaofen5_month_all!H41="","",_jiaofen5_month_all!H41)</f>
        <v/>
      </c>
      <c r="M44" s="137" t="str">
        <f>IF(_jiaofen5_month_all!I41="","",_jiaofen5_month_all!I41)</f>
        <v/>
      </c>
      <c r="N44" s="137" t="str">
        <f>IF(_jiaofen5_month_all!J41="","",_jiaofen5_month_all!J41)</f>
        <v/>
      </c>
      <c r="O44" s="138" t="str">
        <f>IF(G44="","",SUM(H44:L44)/100)</f>
        <v/>
      </c>
      <c r="P44" s="139" t="str">
        <f>IF(SUM(H44:L44)=0,"",IF((SUM(H44:L44)/100)&gt;=$P$5,"√","×"))</f>
        <v/>
      </c>
      <c r="Q44" s="139" t="str">
        <f>IF(SUM(F44)=0,"",IF((SUM(F44)/100)&lt;$Q$5,"√","×"))</f>
        <v/>
      </c>
      <c r="R44" s="140" t="e">
        <f>IF(LOOKUP($A44,质量日常跟踪表!$H$4:$H$744,质量日常跟踪表!W$4:W$744)="","",LOOKUP($A44,质量日常跟踪表!$H$4:$H$744,质量日常跟踪表!W$4:W$744))</f>
        <v>#N/A</v>
      </c>
      <c r="S44" s="133" t="str">
        <f>IF(OR(F44="",F44=0),"",IF(F44&gt;10,ROUND(F44-10,0)*(-2),IF(F44&lt;9,ROUND(9-F44,0)*4,0)))</f>
        <v/>
      </c>
      <c r="U44" s="136" t="str">
        <f>IF(U43&lt;$U$2,U43+1,"")</f>
        <v/>
      </c>
      <c r="V44" s="126" t="str">
        <f>IF(_jiaofen6_month_all!A41="","",_jiaofen6_month_all!A41)</f>
        <v/>
      </c>
      <c r="W44" s="136" t="str">
        <f>IF(_jiaofen6_month_all!K41="","",_jiaofen6_month_all!K41)</f>
        <v/>
      </c>
      <c r="X44" s="134" t="str">
        <f>IF($U44="","",LOOKUP($U44,质量日常跟踪表!$I$4:$I$744,质量日常跟踪表!E$4:E$744))</f>
        <v/>
      </c>
      <c r="Y44" s="127" t="str">
        <f>IF(_jiaofen6_month_all!A41="","",_jiaofen6_month_all!A41)</f>
        <v/>
      </c>
      <c r="Z44" s="139" t="str">
        <f>IF(_jiaofen6_month_all!B41="","",_jiaofen6_month_all!B41)</f>
        <v/>
      </c>
      <c r="AA44" s="139" t="str">
        <f>IF(_jiaofen6_month_all!C41="","",_jiaofen6_month_all!C41)</f>
        <v/>
      </c>
      <c r="AB44" s="139" t="str">
        <f>IF(_jiaofen6_month_all!D41="","",_jiaofen6_month_all!D41)</f>
        <v/>
      </c>
      <c r="AC44" s="139" t="str">
        <f>IF(_jiaofen6_month_all!E41="","",_jiaofen6_month_all!E41)</f>
        <v/>
      </c>
      <c r="AD44" s="139" t="str">
        <f>IF(_jiaofen6_month_all!F41="","",_jiaofen6_month_all!F41)</f>
        <v/>
      </c>
      <c r="AE44" s="139" t="str">
        <f>IF(_jiaofen6_month_all!G41="","",_jiaofen6_month_all!G41)</f>
        <v/>
      </c>
      <c r="AF44" s="139" t="str">
        <f>IF(_jiaofen6_month_all!H41="","",_jiaofen6_month_all!H41)</f>
        <v/>
      </c>
      <c r="AG44" s="139" t="str">
        <f>IF(_jiaofen6_month_all!I41="","",_jiaofen6_month_all!I41)</f>
        <v/>
      </c>
      <c r="AH44" s="139" t="str">
        <f>IF(_jiaofen6_month_all!J41="","",_jiaofen6_month_all!J41)</f>
        <v/>
      </c>
      <c r="AI44" s="138" t="str">
        <f>IF(AA44="","",(SUM(AB44:AF44)/100))</f>
        <v/>
      </c>
      <c r="AJ44" s="139" t="str">
        <f>IF(SUM(AB44:AF44)=0,"",IF((SUM(AB44:AF44)/100)&gt;=$AJ$5,"√","×"))</f>
        <v/>
      </c>
      <c r="AK44" s="139" t="str">
        <f>IF(Z44="","",IF(Z44/100&lt;$AK$5,"√","×"))</f>
        <v/>
      </c>
      <c r="AL44" s="141" t="e">
        <f>IF(LOOKUP($U44,质量日常跟踪表!$I$4:$I$744,质量日常跟踪表!W$4:W$744)="","",LOOKUP($U44,质量日常跟踪表!$I$4:$I$744,质量日常跟踪表!W$4:W$744))</f>
        <v>#N/A</v>
      </c>
      <c r="AM44" s="133" t="str">
        <f>IF(Z44="","",IF(Z44&gt;10,ROUND(Z44-10,0)*(-2),IF(Z44&lt;9,ROUND(9-Z44,0)*4,0)))</f>
        <v/>
      </c>
      <c r="AO44" s="0">
        <f>ROW()</f>
        <v>44</v>
      </c>
      <c r="AP44" s="0">
        <f>IF($D44=AP$5,MAX(AP$6:AP43)+1,0)</f>
        <v>0</v>
      </c>
      <c r="AQ44" s="0">
        <f>IF($D44=AQ$5,MAX(AQ$6:AQ43)+1,0)</f>
        <v>0</v>
      </c>
      <c r="AR44" s="0">
        <f>IF($D44=AR$5,MAX(AR$6:AR43)+1,0)</f>
        <v>0</v>
      </c>
      <c r="AS44" s="0">
        <f>IF($D44=AS$5,MAX(AS$6:AS43)+1,0)</f>
        <v>0</v>
      </c>
      <c r="AU44" s="0">
        <f>ROW()</f>
        <v>44</v>
      </c>
      <c r="AV44" s="0">
        <f>IF($X44=AV$5,MAX(AV$6:AV43)+1,0)</f>
        <v>0</v>
      </c>
      <c r="AW44" s="0">
        <f>IF($X44=AW$5,MAX(AW$6:AW43)+1,0)</f>
        <v>0</v>
      </c>
      <c r="AX44" s="0">
        <f>IF($X44=AX$5,MAX(AX$6:AX43)+1,0)</f>
        <v>0</v>
      </c>
      <c r="AY44" s="0">
        <f>IF($X44=AY$5,MAX(AY$6:AY43)+1,0)</f>
        <v>0</v>
      </c>
    </row>
    <row r="45">
      <c r="A45" s="136" t="str">
        <f>IF(A44&lt;$A$2,A44+1,"")</f>
        <v/>
      </c>
      <c r="B45" s="126" t="str">
        <f>IF(_jiaofen5_month_all!A42="","",_jiaofen5_month_all!A42)</f>
        <v/>
      </c>
      <c r="C45" s="136" t="str">
        <f>IF(_jiaofen5_month_all!K42="","",_jiaofen5_month_all!K42)</f>
        <v/>
      </c>
      <c r="D45" s="134" t="str">
        <f>IF($A45="","",LOOKUP($A45,质量日常跟踪表!$H$4:$H$744,质量日常跟踪表!E$4:E$744))</f>
        <v/>
      </c>
      <c r="E45" s="127" t="str">
        <f>IF(_jiaofen5_month_all!A42="","",_jiaofen5_month_all!A42)</f>
        <v/>
      </c>
      <c r="F45" s="137" t="str">
        <f>IF(_jiaofen5_month_all!B42="","",_jiaofen5_month_all!B42)</f>
        <v/>
      </c>
      <c r="G45" s="137" t="str">
        <f>IF(_jiaofen5_month_all!C42="","",_jiaofen5_month_all!C42)</f>
        <v/>
      </c>
      <c r="H45" s="137" t="str">
        <f>IF(_jiaofen5_month_all!D42="","",_jiaofen5_month_all!D42)</f>
        <v/>
      </c>
      <c r="I45" s="137" t="str">
        <f>IF(_jiaofen5_month_all!E42="","",_jiaofen5_month_all!E42)</f>
        <v/>
      </c>
      <c r="J45" s="137" t="str">
        <f>IF(_jiaofen5_month_all!F42="","",_jiaofen5_month_all!F42)</f>
        <v/>
      </c>
      <c r="K45" s="137" t="str">
        <f>IF(_jiaofen5_month_all!G42="","",_jiaofen5_month_all!G42)</f>
        <v/>
      </c>
      <c r="L45" s="137" t="str">
        <f>IF(_jiaofen5_month_all!H42="","",_jiaofen5_month_all!H42)</f>
        <v/>
      </c>
      <c r="M45" s="137" t="str">
        <f>IF(_jiaofen5_month_all!I42="","",_jiaofen5_month_all!I42)</f>
        <v/>
      </c>
      <c r="N45" s="137" t="str">
        <f>IF(_jiaofen5_month_all!J42="","",_jiaofen5_month_all!J42)</f>
        <v/>
      </c>
      <c r="O45" s="138" t="str">
        <f>IF(G45="","",SUM(H45:L45)/100)</f>
        <v/>
      </c>
      <c r="P45" s="139" t="str">
        <f>IF(SUM(H45:L45)=0,"",IF((SUM(H45:L45)/100)&gt;=$P$5,"√","×"))</f>
        <v/>
      </c>
      <c r="Q45" s="139" t="str">
        <f>IF(SUM(F45)=0,"",IF((SUM(F45)/100)&lt;$Q$5,"√","×"))</f>
        <v/>
      </c>
      <c r="R45" s="140" t="e">
        <f>IF(LOOKUP($A45,质量日常跟踪表!$H$4:$H$744,质量日常跟踪表!W$4:W$744)="","",LOOKUP($A45,质量日常跟踪表!$H$4:$H$744,质量日常跟踪表!W$4:W$744))</f>
        <v>#N/A</v>
      </c>
      <c r="S45" s="133" t="str">
        <f>IF(OR(F45="",F45=0),"",IF(F45&gt;10,ROUND(F45-10,0)*(-2),IF(F45&lt;9,ROUND(9-F45,0)*4,0)))</f>
        <v/>
      </c>
      <c r="U45" s="136" t="str">
        <f>IF(U44&lt;$U$2,U44+1,"")</f>
        <v/>
      </c>
      <c r="V45" s="126" t="str">
        <f>IF(_jiaofen6_month_all!A42="","",_jiaofen6_month_all!A42)</f>
        <v/>
      </c>
      <c r="W45" s="136" t="str">
        <f>IF(_jiaofen6_month_all!K42="","",_jiaofen6_month_all!K42)</f>
        <v/>
      </c>
      <c r="X45" s="134" t="str">
        <f>IF($U45="","",LOOKUP($U45,质量日常跟踪表!$I$4:$I$744,质量日常跟踪表!E$4:E$744))</f>
        <v/>
      </c>
      <c r="Y45" s="127" t="str">
        <f>IF(_jiaofen6_month_all!A42="","",_jiaofen6_month_all!A42)</f>
        <v/>
      </c>
      <c r="Z45" s="139" t="str">
        <f>IF(_jiaofen6_month_all!B42="","",_jiaofen6_month_all!B42)</f>
        <v/>
      </c>
      <c r="AA45" s="139" t="str">
        <f>IF(_jiaofen6_month_all!C42="","",_jiaofen6_month_all!C42)</f>
        <v/>
      </c>
      <c r="AB45" s="139" t="str">
        <f>IF(_jiaofen6_month_all!D42="","",_jiaofen6_month_all!D42)</f>
        <v/>
      </c>
      <c r="AC45" s="139" t="str">
        <f>IF(_jiaofen6_month_all!E42="","",_jiaofen6_month_all!E42)</f>
        <v/>
      </c>
      <c r="AD45" s="139" t="str">
        <f>IF(_jiaofen6_month_all!F42="","",_jiaofen6_month_all!F42)</f>
        <v/>
      </c>
      <c r="AE45" s="139" t="str">
        <f>IF(_jiaofen6_month_all!G42="","",_jiaofen6_month_all!G42)</f>
        <v/>
      </c>
      <c r="AF45" s="139" t="str">
        <f>IF(_jiaofen6_month_all!H42="","",_jiaofen6_month_all!H42)</f>
        <v/>
      </c>
      <c r="AG45" s="139" t="str">
        <f>IF(_jiaofen6_month_all!I42="","",_jiaofen6_month_all!I42)</f>
        <v/>
      </c>
      <c r="AH45" s="139" t="str">
        <f>IF(_jiaofen6_month_all!J42="","",_jiaofen6_month_all!J42)</f>
        <v/>
      </c>
      <c r="AI45" s="138" t="str">
        <f>IF(AA45="","",(SUM(AB45:AF45)/100))</f>
        <v/>
      </c>
      <c r="AJ45" s="139" t="str">
        <f>IF(SUM(AB45:AF45)=0,"",IF((SUM(AB45:AF45)/100)&gt;=$AJ$5,"√","×"))</f>
        <v/>
      </c>
      <c r="AK45" s="139" t="str">
        <f>IF(Z45="","",IF(Z45/100&lt;$AK$5,"√","×"))</f>
        <v/>
      </c>
      <c r="AL45" s="141" t="e">
        <f>IF(LOOKUP($U45,质量日常跟踪表!$I$4:$I$744,质量日常跟踪表!W$4:W$744)="","",LOOKUP($U45,质量日常跟踪表!$I$4:$I$744,质量日常跟踪表!W$4:W$744))</f>
        <v>#N/A</v>
      </c>
      <c r="AM45" s="133" t="str">
        <f>IF(Z45="","",IF(Z45&gt;10,ROUND(Z45-10,0)*(-2),IF(Z45&lt;9,ROUND(9-Z45,0)*4,0)))</f>
        <v/>
      </c>
      <c r="AO45" s="0">
        <f>ROW()</f>
        <v>45</v>
      </c>
      <c r="AP45" s="0">
        <f>IF($D45=AP$5,MAX(AP$6:AP44)+1,0)</f>
        <v>0</v>
      </c>
      <c r="AQ45" s="0">
        <f>IF($D45=AQ$5,MAX(AQ$6:AQ44)+1,0)</f>
        <v>0</v>
      </c>
      <c r="AR45" s="0">
        <f>IF($D45=AR$5,MAX(AR$6:AR44)+1,0)</f>
        <v>0</v>
      </c>
      <c r="AS45" s="0">
        <f>IF($D45=AS$5,MAX(AS$6:AS44)+1,0)</f>
        <v>0</v>
      </c>
      <c r="AU45" s="0">
        <f>ROW()</f>
        <v>45</v>
      </c>
      <c r="AV45" s="0">
        <f>IF($X45=AV$5,MAX(AV$6:AV44)+1,0)</f>
        <v>0</v>
      </c>
      <c r="AW45" s="0">
        <f>IF($X45=AW$5,MAX(AW$6:AW44)+1,0)</f>
        <v>0</v>
      </c>
      <c r="AX45" s="0">
        <f>IF($X45=AX$5,MAX(AX$6:AX44)+1,0)</f>
        <v>0</v>
      </c>
      <c r="AY45" s="0">
        <f>IF($X45=AY$5,MAX(AY$6:AY44)+1,0)</f>
        <v>0</v>
      </c>
    </row>
    <row r="46">
      <c r="A46" s="136" t="str">
        <f>IF(A45&lt;$A$2,A45+1,"")</f>
        <v/>
      </c>
      <c r="B46" s="126" t="str">
        <f>IF(_jiaofen5_month_all!A43="","",_jiaofen5_month_all!A43)</f>
        <v/>
      </c>
      <c r="C46" s="136" t="str">
        <f>IF(_jiaofen5_month_all!K43="","",_jiaofen5_month_all!K43)</f>
        <v/>
      </c>
      <c r="D46" s="134" t="str">
        <f>IF($A46="","",LOOKUP($A46,质量日常跟踪表!$H$4:$H$744,质量日常跟踪表!E$4:E$744))</f>
        <v/>
      </c>
      <c r="E46" s="127" t="str">
        <f>IF(_jiaofen5_month_all!A43="","",_jiaofen5_month_all!A43)</f>
        <v/>
      </c>
      <c r="F46" s="137" t="str">
        <f>IF(_jiaofen5_month_all!B43="","",_jiaofen5_month_all!B43)</f>
        <v/>
      </c>
      <c r="G46" s="137" t="str">
        <f>IF(_jiaofen5_month_all!C43="","",_jiaofen5_month_all!C43)</f>
        <v/>
      </c>
      <c r="H46" s="137" t="str">
        <f>IF(_jiaofen5_month_all!D43="","",_jiaofen5_month_all!D43)</f>
        <v/>
      </c>
      <c r="I46" s="137" t="str">
        <f>IF(_jiaofen5_month_all!E43="","",_jiaofen5_month_all!E43)</f>
        <v/>
      </c>
      <c r="J46" s="137" t="str">
        <f>IF(_jiaofen5_month_all!F43="","",_jiaofen5_month_all!F43)</f>
        <v/>
      </c>
      <c r="K46" s="137" t="str">
        <f>IF(_jiaofen5_month_all!G43="","",_jiaofen5_month_all!G43)</f>
        <v/>
      </c>
      <c r="L46" s="137" t="str">
        <f>IF(_jiaofen5_month_all!H43="","",_jiaofen5_month_all!H43)</f>
        <v/>
      </c>
      <c r="M46" s="137" t="str">
        <f>IF(_jiaofen5_month_all!I43="","",_jiaofen5_month_all!I43)</f>
        <v/>
      </c>
      <c r="N46" s="137" t="str">
        <f>IF(_jiaofen5_month_all!J43="","",_jiaofen5_month_all!J43)</f>
        <v/>
      </c>
      <c r="O46" s="138" t="str">
        <f>IF(G46="","",SUM(H46:L46)/100)</f>
        <v/>
      </c>
      <c r="P46" s="139" t="str">
        <f>IF(SUM(H46:L46)=0,"",IF((SUM(H46:L46)/100)&gt;=$P$5,"√","×"))</f>
        <v/>
      </c>
      <c r="Q46" s="139" t="str">
        <f>IF(SUM(F46)=0,"",IF((SUM(F46)/100)&lt;$Q$5,"√","×"))</f>
        <v/>
      </c>
      <c r="R46" s="140" t="e">
        <f>IF(LOOKUP($A46,质量日常跟踪表!$H$4:$H$744,质量日常跟踪表!W$4:W$744)="","",LOOKUP($A46,质量日常跟踪表!$H$4:$H$744,质量日常跟踪表!W$4:W$744))</f>
        <v>#N/A</v>
      </c>
      <c r="S46" s="133" t="str">
        <f>IF(OR(F46="",F46=0),"",IF(F46&gt;10,ROUND(F46-10,0)*(-2),IF(F46&lt;9,ROUND(9-F46,0)*4,0)))</f>
        <v/>
      </c>
      <c r="U46" s="136" t="str">
        <f>IF(U45&lt;$U$2,U45+1,"")</f>
        <v/>
      </c>
      <c r="V46" s="126" t="str">
        <f>IF(_jiaofen6_month_all!A43="","",_jiaofen6_month_all!A43)</f>
        <v/>
      </c>
      <c r="W46" s="136" t="str">
        <f>IF(_jiaofen6_month_all!K43="","",_jiaofen6_month_all!K43)</f>
        <v/>
      </c>
      <c r="X46" s="134" t="str">
        <f>IF($U46="","",LOOKUP($U46,质量日常跟踪表!$I$4:$I$744,质量日常跟踪表!E$4:E$744))</f>
        <v/>
      </c>
      <c r="Y46" s="127" t="str">
        <f>IF(_jiaofen6_month_all!A43="","",_jiaofen6_month_all!A43)</f>
        <v/>
      </c>
      <c r="Z46" s="139" t="str">
        <f>IF(_jiaofen6_month_all!B43="","",_jiaofen6_month_all!B43)</f>
        <v/>
      </c>
      <c r="AA46" s="139" t="str">
        <f>IF(_jiaofen6_month_all!C43="","",_jiaofen6_month_all!C43)</f>
        <v/>
      </c>
      <c r="AB46" s="139" t="str">
        <f>IF(_jiaofen6_month_all!D43="","",_jiaofen6_month_all!D43)</f>
        <v/>
      </c>
      <c r="AC46" s="139" t="str">
        <f>IF(_jiaofen6_month_all!E43="","",_jiaofen6_month_all!E43)</f>
        <v/>
      </c>
      <c r="AD46" s="139" t="str">
        <f>IF(_jiaofen6_month_all!F43="","",_jiaofen6_month_all!F43)</f>
        <v/>
      </c>
      <c r="AE46" s="139" t="str">
        <f>IF(_jiaofen6_month_all!G43="","",_jiaofen6_month_all!G43)</f>
        <v/>
      </c>
      <c r="AF46" s="139" t="str">
        <f>IF(_jiaofen6_month_all!H43="","",_jiaofen6_month_all!H43)</f>
        <v/>
      </c>
      <c r="AG46" s="139" t="str">
        <f>IF(_jiaofen6_month_all!I43="","",_jiaofen6_month_all!I43)</f>
        <v/>
      </c>
      <c r="AH46" s="139" t="str">
        <f>IF(_jiaofen6_month_all!J43="","",_jiaofen6_month_all!J43)</f>
        <v/>
      </c>
      <c r="AI46" s="138" t="str">
        <f>IF(AA46="","",(SUM(AB46:AF46)/100))</f>
        <v/>
      </c>
      <c r="AJ46" s="139" t="str">
        <f>IF(SUM(AB46:AF46)=0,"",IF((SUM(AB46:AF46)/100)&gt;=$AJ$5,"√","×"))</f>
        <v/>
      </c>
      <c r="AK46" s="139" t="str">
        <f>IF(Z46="","",IF(Z46/100&lt;$AK$5,"√","×"))</f>
        <v/>
      </c>
      <c r="AL46" s="141" t="e">
        <f>IF(LOOKUP($U46,质量日常跟踪表!$I$4:$I$744,质量日常跟踪表!W$4:W$744)="","",LOOKUP($U46,质量日常跟踪表!$I$4:$I$744,质量日常跟踪表!W$4:W$744))</f>
        <v>#N/A</v>
      </c>
      <c r="AM46" s="133" t="str">
        <f>IF(Z46="","",IF(Z46&gt;10,ROUND(Z46-10,0)*(-2),IF(Z46&lt;9,ROUND(9-Z46,0)*4,0)))</f>
        <v/>
      </c>
      <c r="AO46" s="0">
        <f>ROW()</f>
        <v>46</v>
      </c>
      <c r="AP46" s="0">
        <f>IF($D46=AP$5,MAX(AP$6:AP45)+1,0)</f>
        <v>0</v>
      </c>
      <c r="AQ46" s="0">
        <f>IF($D46=AQ$5,MAX(AQ$6:AQ45)+1,0)</f>
        <v>0</v>
      </c>
      <c r="AR46" s="0">
        <f>IF($D46=AR$5,MAX(AR$6:AR45)+1,0)</f>
        <v>0</v>
      </c>
      <c r="AS46" s="0">
        <f>IF($D46=AS$5,MAX(AS$6:AS45)+1,0)</f>
        <v>0</v>
      </c>
      <c r="AU46" s="0">
        <f>ROW()</f>
        <v>46</v>
      </c>
      <c r="AV46" s="0">
        <f>IF($X46=AV$5,MAX(AV$6:AV45)+1,0)</f>
        <v>0</v>
      </c>
      <c r="AW46" s="0">
        <f>IF($X46=AW$5,MAX(AW$6:AW45)+1,0)</f>
        <v>0</v>
      </c>
      <c r="AX46" s="0">
        <f>IF($X46=AX$5,MAX(AX$6:AX45)+1,0)</f>
        <v>0</v>
      </c>
      <c r="AY46" s="0">
        <f>IF($X46=AY$5,MAX(AY$6:AY45)+1,0)</f>
        <v>0</v>
      </c>
    </row>
    <row r="47">
      <c r="A47" s="136" t="str">
        <f>IF(A46&lt;$A$2,A46+1,"")</f>
        <v/>
      </c>
      <c r="B47" s="126" t="str">
        <f>IF(_jiaofen5_month_all!A44="","",_jiaofen5_month_all!A44)</f>
        <v/>
      </c>
      <c r="C47" s="136" t="str">
        <f>IF(_jiaofen5_month_all!K44="","",_jiaofen5_month_all!K44)</f>
        <v/>
      </c>
      <c r="D47" s="134" t="str">
        <f>IF($A47="","",LOOKUP($A47,质量日常跟踪表!$H$4:$H$744,质量日常跟踪表!E$4:E$744))</f>
        <v/>
      </c>
      <c r="E47" s="127" t="str">
        <f>IF(_jiaofen5_month_all!A44="","",_jiaofen5_month_all!A44)</f>
        <v/>
      </c>
      <c r="F47" s="137" t="str">
        <f>IF(_jiaofen5_month_all!B44="","",_jiaofen5_month_all!B44)</f>
        <v/>
      </c>
      <c r="G47" s="137" t="str">
        <f>IF(_jiaofen5_month_all!C44="","",_jiaofen5_month_all!C44)</f>
        <v/>
      </c>
      <c r="H47" s="137" t="str">
        <f>IF(_jiaofen5_month_all!D44="","",_jiaofen5_month_all!D44)</f>
        <v/>
      </c>
      <c r="I47" s="137" t="str">
        <f>IF(_jiaofen5_month_all!E44="","",_jiaofen5_month_all!E44)</f>
        <v/>
      </c>
      <c r="J47" s="137" t="str">
        <f>IF(_jiaofen5_month_all!F44="","",_jiaofen5_month_all!F44)</f>
        <v/>
      </c>
      <c r="K47" s="137" t="str">
        <f>IF(_jiaofen5_month_all!G44="","",_jiaofen5_month_all!G44)</f>
        <v/>
      </c>
      <c r="L47" s="137" t="str">
        <f>IF(_jiaofen5_month_all!H44="","",_jiaofen5_month_all!H44)</f>
        <v/>
      </c>
      <c r="M47" s="137" t="str">
        <f>IF(_jiaofen5_month_all!I44="","",_jiaofen5_month_all!I44)</f>
        <v/>
      </c>
      <c r="N47" s="137" t="str">
        <f>IF(_jiaofen5_month_all!J44="","",_jiaofen5_month_all!J44)</f>
        <v/>
      </c>
      <c r="O47" s="138" t="str">
        <f>IF(G47="","",SUM(H47:L47)/100)</f>
        <v/>
      </c>
      <c r="P47" s="139" t="str">
        <f>IF(SUM(H47:L47)=0,"",IF((SUM(H47:L47)/100)&gt;=$P$5,"√","×"))</f>
        <v/>
      </c>
      <c r="Q47" s="139" t="str">
        <f>IF(SUM(F47)=0,"",IF((SUM(F47)/100)&lt;$Q$5,"√","×"))</f>
        <v/>
      </c>
      <c r="R47" s="140" t="e">
        <f>IF(LOOKUP($A47,质量日常跟踪表!$H$4:$H$744,质量日常跟踪表!W$4:W$744)="","",LOOKUP($A47,质量日常跟踪表!$H$4:$H$744,质量日常跟踪表!W$4:W$744))</f>
        <v>#N/A</v>
      </c>
      <c r="S47" s="133" t="str">
        <f>IF(OR(F47="",F47=0),"",IF(F47&gt;10,ROUND(F47-10,0)*(-2),IF(F47&lt;9,ROUND(9-F47,0)*4,0)))</f>
        <v/>
      </c>
      <c r="U47" s="136" t="str">
        <f>IF(U46&lt;$U$2,U46+1,"")</f>
        <v/>
      </c>
      <c r="V47" s="126" t="str">
        <f>IF(_jiaofen6_month_all!A44="","",_jiaofen6_month_all!A44)</f>
        <v/>
      </c>
      <c r="W47" s="136" t="str">
        <f>IF(_jiaofen6_month_all!K44="","",_jiaofen6_month_all!K44)</f>
        <v/>
      </c>
      <c r="X47" s="134" t="str">
        <f>IF($U47="","",LOOKUP($U47,质量日常跟踪表!$I$4:$I$744,质量日常跟踪表!E$4:E$744))</f>
        <v/>
      </c>
      <c r="Y47" s="127" t="str">
        <f>IF(_jiaofen6_month_all!A44="","",_jiaofen6_month_all!A44)</f>
        <v/>
      </c>
      <c r="Z47" s="139" t="str">
        <f>IF(_jiaofen6_month_all!B44="","",_jiaofen6_month_all!B44)</f>
        <v/>
      </c>
      <c r="AA47" s="139" t="str">
        <f>IF(_jiaofen6_month_all!C44="","",_jiaofen6_month_all!C44)</f>
        <v/>
      </c>
      <c r="AB47" s="139" t="str">
        <f>IF(_jiaofen6_month_all!D44="","",_jiaofen6_month_all!D44)</f>
        <v/>
      </c>
      <c r="AC47" s="139" t="str">
        <f>IF(_jiaofen6_month_all!E44="","",_jiaofen6_month_all!E44)</f>
        <v/>
      </c>
      <c r="AD47" s="139" t="str">
        <f>IF(_jiaofen6_month_all!F44="","",_jiaofen6_month_all!F44)</f>
        <v/>
      </c>
      <c r="AE47" s="139" t="str">
        <f>IF(_jiaofen6_month_all!G44="","",_jiaofen6_month_all!G44)</f>
        <v/>
      </c>
      <c r="AF47" s="139" t="str">
        <f>IF(_jiaofen6_month_all!H44="","",_jiaofen6_month_all!H44)</f>
        <v/>
      </c>
      <c r="AG47" s="139" t="str">
        <f>IF(_jiaofen6_month_all!I44="","",_jiaofen6_month_all!I44)</f>
        <v/>
      </c>
      <c r="AH47" s="139" t="str">
        <f>IF(_jiaofen6_month_all!J44="","",_jiaofen6_month_all!J44)</f>
        <v/>
      </c>
      <c r="AI47" s="138" t="str">
        <f>IF(AA47="","",(SUM(AB47:AF47)/100))</f>
        <v/>
      </c>
      <c r="AJ47" s="139" t="str">
        <f>IF(SUM(AB47:AF47)=0,"",IF((SUM(AB47:AF47)/100)&gt;=$AJ$5,"√","×"))</f>
        <v/>
      </c>
      <c r="AK47" s="139" t="str">
        <f>IF(Z47="","",IF(Z47/100&lt;$AK$5,"√","×"))</f>
        <v/>
      </c>
      <c r="AL47" s="141" t="e">
        <f>IF(LOOKUP($U47,质量日常跟踪表!$I$4:$I$744,质量日常跟踪表!W$4:W$744)="","",LOOKUP($U47,质量日常跟踪表!$I$4:$I$744,质量日常跟踪表!W$4:W$744))</f>
        <v>#N/A</v>
      </c>
      <c r="AM47" s="133" t="str">
        <f>IF(Z47="","",IF(Z47&gt;10,ROUND(Z47-10,0)*(-2),IF(Z47&lt;9,ROUND(9-Z47,0)*4,0)))</f>
        <v/>
      </c>
      <c r="AO47" s="0">
        <f>ROW()</f>
        <v>47</v>
      </c>
      <c r="AP47" s="0">
        <f>IF($D47=AP$5,MAX(AP$6:AP46)+1,0)</f>
        <v>0</v>
      </c>
      <c r="AQ47" s="0">
        <f>IF($D47=AQ$5,MAX(AQ$6:AQ46)+1,0)</f>
        <v>0</v>
      </c>
      <c r="AR47" s="0">
        <f>IF($D47=AR$5,MAX(AR$6:AR46)+1,0)</f>
        <v>0</v>
      </c>
      <c r="AS47" s="0">
        <f>IF($D47=AS$5,MAX(AS$6:AS46)+1,0)</f>
        <v>0</v>
      </c>
      <c r="AU47" s="0">
        <f>ROW()</f>
        <v>47</v>
      </c>
      <c r="AV47" s="0">
        <f>IF($X47=AV$5,MAX(AV$6:AV46)+1,0)</f>
        <v>0</v>
      </c>
      <c r="AW47" s="0">
        <f>IF($X47=AW$5,MAX(AW$6:AW46)+1,0)</f>
        <v>0</v>
      </c>
      <c r="AX47" s="0">
        <f>IF($X47=AX$5,MAX(AX$6:AX46)+1,0)</f>
        <v>0</v>
      </c>
      <c r="AY47" s="0">
        <f>IF($X47=AY$5,MAX(AY$6:AY46)+1,0)</f>
        <v>0</v>
      </c>
    </row>
    <row r="48">
      <c r="A48" s="136" t="str">
        <f>IF(A47&lt;$A$2,A47+1,"")</f>
        <v/>
      </c>
      <c r="B48" s="126" t="str">
        <f>IF(_jiaofen5_month_all!A45="","",_jiaofen5_month_all!A45)</f>
        <v/>
      </c>
      <c r="C48" s="136" t="str">
        <f>IF(_jiaofen5_month_all!K45="","",_jiaofen5_month_all!K45)</f>
        <v/>
      </c>
      <c r="D48" s="134" t="str">
        <f>IF($A48="","",LOOKUP($A48,质量日常跟踪表!$H$4:$H$744,质量日常跟踪表!E$4:E$744))</f>
        <v/>
      </c>
      <c r="E48" s="127" t="str">
        <f>IF(_jiaofen5_month_all!A45="","",_jiaofen5_month_all!A45)</f>
        <v/>
      </c>
      <c r="F48" s="137" t="str">
        <f>IF(_jiaofen5_month_all!B45="","",_jiaofen5_month_all!B45)</f>
        <v/>
      </c>
      <c r="G48" s="137" t="str">
        <f>IF(_jiaofen5_month_all!C45="","",_jiaofen5_month_all!C45)</f>
        <v/>
      </c>
      <c r="H48" s="137" t="str">
        <f>IF(_jiaofen5_month_all!D45="","",_jiaofen5_month_all!D45)</f>
        <v/>
      </c>
      <c r="I48" s="137" t="str">
        <f>IF(_jiaofen5_month_all!E45="","",_jiaofen5_month_all!E45)</f>
        <v/>
      </c>
      <c r="J48" s="137" t="str">
        <f>IF(_jiaofen5_month_all!F45="","",_jiaofen5_month_all!F45)</f>
        <v/>
      </c>
      <c r="K48" s="137" t="str">
        <f>IF(_jiaofen5_month_all!G45="","",_jiaofen5_month_all!G45)</f>
        <v/>
      </c>
      <c r="L48" s="137" t="str">
        <f>IF(_jiaofen5_month_all!H45="","",_jiaofen5_month_all!H45)</f>
        <v/>
      </c>
      <c r="M48" s="137" t="str">
        <f>IF(_jiaofen5_month_all!I45="","",_jiaofen5_month_all!I45)</f>
        <v/>
      </c>
      <c r="N48" s="137" t="str">
        <f>IF(_jiaofen5_month_all!J45="","",_jiaofen5_month_all!J45)</f>
        <v/>
      </c>
      <c r="O48" s="138" t="str">
        <f>IF(G48="","",SUM(H48:L48)/100)</f>
        <v/>
      </c>
      <c r="P48" s="139" t="str">
        <f>IF(SUM(H48:L48)=0,"",IF((SUM(H48:L48)/100)&gt;=$P$5,"√","×"))</f>
        <v/>
      </c>
      <c r="Q48" s="139" t="str">
        <f>IF(SUM(F48)=0,"",IF((SUM(F48)/100)&lt;$Q$5,"√","×"))</f>
        <v/>
      </c>
      <c r="R48" s="140" t="e">
        <f>IF(LOOKUP($A48,质量日常跟踪表!$H$4:$H$744,质量日常跟踪表!W$4:W$744)="","",LOOKUP($A48,质量日常跟踪表!$H$4:$H$744,质量日常跟踪表!W$4:W$744))</f>
        <v>#N/A</v>
      </c>
      <c r="S48" s="133" t="str">
        <f>IF(OR(F48="",F48=0),"",IF(F48&gt;10,ROUND(F48-10,0)*(-2),IF(F48&lt;9,ROUND(9-F48,0)*4,0)))</f>
        <v/>
      </c>
      <c r="U48" s="136" t="str">
        <f>IF(U47&lt;$U$2,U47+1,"")</f>
        <v/>
      </c>
      <c r="V48" s="126" t="str">
        <f>IF(_jiaofen6_month_all!A45="","",_jiaofen6_month_all!A45)</f>
        <v/>
      </c>
      <c r="W48" s="136" t="str">
        <f>IF(_jiaofen6_month_all!K45="","",_jiaofen6_month_all!K45)</f>
        <v/>
      </c>
      <c r="X48" s="134" t="str">
        <f>IF($U48="","",LOOKUP($U48,质量日常跟踪表!$I$4:$I$744,质量日常跟踪表!E$4:E$744))</f>
        <v/>
      </c>
      <c r="Y48" s="127" t="str">
        <f>IF(_jiaofen6_month_all!A45="","",_jiaofen6_month_all!A45)</f>
        <v/>
      </c>
      <c r="Z48" s="139" t="str">
        <f>IF(_jiaofen6_month_all!B45="","",_jiaofen6_month_all!B45)</f>
        <v/>
      </c>
      <c r="AA48" s="139" t="str">
        <f>IF(_jiaofen6_month_all!C45="","",_jiaofen6_month_all!C45)</f>
        <v/>
      </c>
      <c r="AB48" s="139" t="str">
        <f>IF(_jiaofen6_month_all!D45="","",_jiaofen6_month_all!D45)</f>
        <v/>
      </c>
      <c r="AC48" s="139" t="str">
        <f>IF(_jiaofen6_month_all!E45="","",_jiaofen6_month_all!E45)</f>
        <v/>
      </c>
      <c r="AD48" s="139" t="str">
        <f>IF(_jiaofen6_month_all!F45="","",_jiaofen6_month_all!F45)</f>
        <v/>
      </c>
      <c r="AE48" s="139" t="str">
        <f>IF(_jiaofen6_month_all!G45="","",_jiaofen6_month_all!G45)</f>
        <v/>
      </c>
      <c r="AF48" s="139" t="str">
        <f>IF(_jiaofen6_month_all!H45="","",_jiaofen6_month_all!H45)</f>
        <v/>
      </c>
      <c r="AG48" s="139" t="str">
        <f>IF(_jiaofen6_month_all!I45="","",_jiaofen6_month_all!I45)</f>
        <v/>
      </c>
      <c r="AH48" s="139" t="str">
        <f>IF(_jiaofen6_month_all!J45="","",_jiaofen6_month_all!J45)</f>
        <v/>
      </c>
      <c r="AI48" s="138" t="str">
        <f>IF(AA48="","",(SUM(AB48:AF48)/100))</f>
        <v/>
      </c>
      <c r="AJ48" s="139" t="str">
        <f>IF(SUM(AB48:AF48)=0,"",IF((SUM(AB48:AF48)/100)&gt;=$AJ$5,"√","×"))</f>
        <v/>
      </c>
      <c r="AK48" s="139" t="str">
        <f>IF(Z48="","",IF(Z48/100&lt;$AK$5,"√","×"))</f>
        <v/>
      </c>
      <c r="AL48" s="141" t="e">
        <f>IF(LOOKUP($U48,质量日常跟踪表!$I$4:$I$744,质量日常跟踪表!W$4:W$744)="","",LOOKUP($U48,质量日常跟踪表!$I$4:$I$744,质量日常跟踪表!W$4:W$744))</f>
        <v>#N/A</v>
      </c>
      <c r="AM48" s="133" t="str">
        <f>IF(Z48="","",IF(Z48&gt;10,ROUND(Z48-10,0)*(-2),IF(Z48&lt;9,ROUND(9-Z48,0)*4,0)))</f>
        <v/>
      </c>
      <c r="AO48" s="0">
        <f>ROW()</f>
        <v>48</v>
      </c>
      <c r="AP48" s="0">
        <f>IF($D48=AP$5,MAX(AP$6:AP47)+1,0)</f>
        <v>0</v>
      </c>
      <c r="AQ48" s="0">
        <f>IF($D48=AQ$5,MAX(AQ$6:AQ47)+1,0)</f>
        <v>0</v>
      </c>
      <c r="AR48" s="0">
        <f>IF($D48=AR$5,MAX(AR$6:AR47)+1,0)</f>
        <v>0</v>
      </c>
      <c r="AS48" s="0">
        <f>IF($D48=AS$5,MAX(AS$6:AS47)+1,0)</f>
        <v>0</v>
      </c>
      <c r="AU48" s="0">
        <f>ROW()</f>
        <v>48</v>
      </c>
      <c r="AV48" s="0">
        <f>IF($X48=AV$5,MAX(AV$6:AV47)+1,0)</f>
        <v>0</v>
      </c>
      <c r="AW48" s="0">
        <f>IF($X48=AW$5,MAX(AW$6:AW47)+1,0)</f>
        <v>0</v>
      </c>
      <c r="AX48" s="0">
        <f>IF($X48=AX$5,MAX(AX$6:AX47)+1,0)</f>
        <v>0</v>
      </c>
      <c r="AY48" s="0">
        <f>IF($X48=AY$5,MAX(AY$6:AY47)+1,0)</f>
        <v>0</v>
      </c>
    </row>
    <row r="49">
      <c r="A49" s="136" t="str">
        <f>IF(A48&lt;$A$2,A48+1,"")</f>
        <v/>
      </c>
      <c r="B49" s="126" t="str">
        <f>IF(_jiaofen5_month_all!A46="","",_jiaofen5_month_all!A46)</f>
        <v/>
      </c>
      <c r="C49" s="136" t="str">
        <f>IF(_jiaofen5_month_all!K46="","",_jiaofen5_month_all!K46)</f>
        <v/>
      </c>
      <c r="D49" s="134" t="str">
        <f>IF($A49="","",LOOKUP($A49,质量日常跟踪表!$H$4:$H$744,质量日常跟踪表!E$4:E$744))</f>
        <v/>
      </c>
      <c r="E49" s="127" t="str">
        <f>IF(_jiaofen5_month_all!A46="","",_jiaofen5_month_all!A46)</f>
        <v/>
      </c>
      <c r="F49" s="137" t="str">
        <f>IF(_jiaofen5_month_all!B46="","",_jiaofen5_month_all!B46)</f>
        <v/>
      </c>
      <c r="G49" s="137" t="str">
        <f>IF(_jiaofen5_month_all!C46="","",_jiaofen5_month_all!C46)</f>
        <v/>
      </c>
      <c r="H49" s="137" t="str">
        <f>IF(_jiaofen5_month_all!D46="","",_jiaofen5_month_all!D46)</f>
        <v/>
      </c>
      <c r="I49" s="137" t="str">
        <f>IF(_jiaofen5_month_all!E46="","",_jiaofen5_month_all!E46)</f>
        <v/>
      </c>
      <c r="J49" s="137" t="str">
        <f>IF(_jiaofen5_month_all!F46="","",_jiaofen5_month_all!F46)</f>
        <v/>
      </c>
      <c r="K49" s="137" t="str">
        <f>IF(_jiaofen5_month_all!G46="","",_jiaofen5_month_all!G46)</f>
        <v/>
      </c>
      <c r="L49" s="137" t="str">
        <f>IF(_jiaofen5_month_all!H46="","",_jiaofen5_month_all!H46)</f>
        <v/>
      </c>
      <c r="M49" s="137" t="str">
        <f>IF(_jiaofen5_month_all!I46="","",_jiaofen5_month_all!I46)</f>
        <v/>
      </c>
      <c r="N49" s="137" t="str">
        <f>IF(_jiaofen5_month_all!J46="","",_jiaofen5_month_all!J46)</f>
        <v/>
      </c>
      <c r="O49" s="138" t="str">
        <f>IF(G49="","",SUM(H49:L49)/100)</f>
        <v/>
      </c>
      <c r="P49" s="139" t="str">
        <f>IF(SUM(H49:L49)=0,"",IF((SUM(H49:L49)/100)&gt;=$P$5,"√","×"))</f>
        <v/>
      </c>
      <c r="Q49" s="139" t="str">
        <f>IF(SUM(F49)=0,"",IF((SUM(F49)/100)&lt;$Q$5,"√","×"))</f>
        <v/>
      </c>
      <c r="R49" s="140" t="e">
        <f>IF(LOOKUP($A49,质量日常跟踪表!$H$4:$H$744,质量日常跟踪表!W$4:W$744)="","",LOOKUP($A49,质量日常跟踪表!$H$4:$H$744,质量日常跟踪表!W$4:W$744))</f>
        <v>#N/A</v>
      </c>
      <c r="S49" s="133" t="str">
        <f>IF(OR(F49="",F49=0),"",IF(F49&gt;10,ROUND(F49-10,0)*(-2),IF(F49&lt;9,ROUND(9-F49,0)*4,0)))</f>
        <v/>
      </c>
      <c r="U49" s="136" t="str">
        <f>IF(U48&lt;$U$2,U48+1,"")</f>
        <v/>
      </c>
      <c r="V49" s="126" t="str">
        <f>IF(_jiaofen6_month_all!A46="","",_jiaofen6_month_all!A46)</f>
        <v/>
      </c>
      <c r="W49" s="136" t="str">
        <f>IF(_jiaofen6_month_all!K46="","",_jiaofen6_month_all!K46)</f>
        <v/>
      </c>
      <c r="X49" s="134" t="str">
        <f>IF($U49="","",LOOKUP($U49,质量日常跟踪表!$I$4:$I$744,质量日常跟踪表!E$4:E$744))</f>
        <v/>
      </c>
      <c r="Y49" s="127" t="str">
        <f>IF(_jiaofen6_month_all!A46="","",_jiaofen6_month_all!A46)</f>
        <v/>
      </c>
      <c r="Z49" s="139" t="str">
        <f>IF(_jiaofen6_month_all!B46="","",_jiaofen6_month_all!B46)</f>
        <v/>
      </c>
      <c r="AA49" s="139" t="str">
        <f>IF(_jiaofen6_month_all!C46="","",_jiaofen6_month_all!C46)</f>
        <v/>
      </c>
      <c r="AB49" s="139" t="str">
        <f>IF(_jiaofen6_month_all!D46="","",_jiaofen6_month_all!D46)</f>
        <v/>
      </c>
      <c r="AC49" s="139" t="str">
        <f>IF(_jiaofen6_month_all!E46="","",_jiaofen6_month_all!E46)</f>
        <v/>
      </c>
      <c r="AD49" s="139" t="str">
        <f>IF(_jiaofen6_month_all!F46="","",_jiaofen6_month_all!F46)</f>
        <v/>
      </c>
      <c r="AE49" s="139" t="str">
        <f>IF(_jiaofen6_month_all!G46="","",_jiaofen6_month_all!G46)</f>
        <v/>
      </c>
      <c r="AF49" s="139" t="str">
        <f>IF(_jiaofen6_month_all!H46="","",_jiaofen6_month_all!H46)</f>
        <v/>
      </c>
      <c r="AG49" s="139" t="str">
        <f>IF(_jiaofen6_month_all!I46="","",_jiaofen6_month_all!I46)</f>
        <v/>
      </c>
      <c r="AH49" s="139" t="str">
        <f>IF(_jiaofen6_month_all!J46="","",_jiaofen6_month_all!J46)</f>
        <v/>
      </c>
      <c r="AI49" s="138" t="str">
        <f>IF(AA49="","",(SUM(AB49:AF49)/100))</f>
        <v/>
      </c>
      <c r="AJ49" s="139" t="str">
        <f>IF(SUM(AB49:AF49)=0,"",IF((SUM(AB49:AF49)/100)&gt;=$AJ$5,"√","×"))</f>
        <v/>
      </c>
      <c r="AK49" s="139" t="str">
        <f>IF(Z49="","",IF(Z49/100&lt;$AK$5,"√","×"))</f>
        <v/>
      </c>
      <c r="AL49" s="141" t="e">
        <f>IF(LOOKUP($U49,质量日常跟踪表!$I$4:$I$744,质量日常跟踪表!W$4:W$744)="","",LOOKUP($U49,质量日常跟踪表!$I$4:$I$744,质量日常跟踪表!W$4:W$744))</f>
        <v>#N/A</v>
      </c>
      <c r="AM49" s="133" t="str">
        <f>IF(Z49="","",IF(Z49&gt;10,ROUND(Z49-10,0)*(-2),IF(Z49&lt;9,ROUND(9-Z49,0)*4,0)))</f>
        <v/>
      </c>
      <c r="AO49" s="0">
        <f>ROW()</f>
        <v>49</v>
      </c>
      <c r="AP49" s="0">
        <f>IF($D49=AP$5,MAX(AP$6:AP48)+1,0)</f>
        <v>0</v>
      </c>
      <c r="AQ49" s="0">
        <f>IF($D49=AQ$5,MAX(AQ$6:AQ48)+1,0)</f>
        <v>0</v>
      </c>
      <c r="AR49" s="0">
        <f>IF($D49=AR$5,MAX(AR$6:AR48)+1,0)</f>
        <v>0</v>
      </c>
      <c r="AS49" s="0">
        <f>IF($D49=AS$5,MAX(AS$6:AS48)+1,0)</f>
        <v>0</v>
      </c>
      <c r="AU49" s="0">
        <f>ROW()</f>
        <v>49</v>
      </c>
      <c r="AV49" s="0">
        <f>IF($X49=AV$5,MAX(AV$6:AV48)+1,0)</f>
        <v>0</v>
      </c>
      <c r="AW49" s="0">
        <f>IF($X49=AW$5,MAX(AW$6:AW48)+1,0)</f>
        <v>0</v>
      </c>
      <c r="AX49" s="0">
        <f>IF($X49=AX$5,MAX(AX$6:AX48)+1,0)</f>
        <v>0</v>
      </c>
      <c r="AY49" s="0">
        <f>IF($X49=AY$5,MAX(AY$6:AY48)+1,0)</f>
        <v>0</v>
      </c>
    </row>
    <row r="50">
      <c r="A50" s="136" t="str">
        <f>IF(A49&lt;$A$2,A49+1,"")</f>
        <v/>
      </c>
      <c r="B50" s="126" t="str">
        <f>IF(_jiaofen5_month_all!A47="","",_jiaofen5_month_all!A47)</f>
        <v/>
      </c>
      <c r="C50" s="136" t="str">
        <f>IF(_jiaofen5_month_all!K47="","",_jiaofen5_month_all!K47)</f>
        <v/>
      </c>
      <c r="D50" s="134" t="str">
        <f>IF($A50="","",LOOKUP($A50,质量日常跟踪表!$H$4:$H$744,质量日常跟踪表!E$4:E$744))</f>
        <v/>
      </c>
      <c r="E50" s="127" t="str">
        <f>IF(_jiaofen5_month_all!A47="","",_jiaofen5_month_all!A47)</f>
        <v/>
      </c>
      <c r="F50" s="137" t="str">
        <f>IF(_jiaofen5_month_all!B47="","",_jiaofen5_month_all!B47)</f>
        <v/>
      </c>
      <c r="G50" s="137" t="str">
        <f>IF(_jiaofen5_month_all!C47="","",_jiaofen5_month_all!C47)</f>
        <v/>
      </c>
      <c r="H50" s="137" t="str">
        <f>IF(_jiaofen5_month_all!D47="","",_jiaofen5_month_all!D47)</f>
        <v/>
      </c>
      <c r="I50" s="137" t="str">
        <f>IF(_jiaofen5_month_all!E47="","",_jiaofen5_month_all!E47)</f>
        <v/>
      </c>
      <c r="J50" s="137" t="str">
        <f>IF(_jiaofen5_month_all!F47="","",_jiaofen5_month_all!F47)</f>
        <v/>
      </c>
      <c r="K50" s="137" t="str">
        <f>IF(_jiaofen5_month_all!G47="","",_jiaofen5_month_all!G47)</f>
        <v/>
      </c>
      <c r="L50" s="137" t="str">
        <f>IF(_jiaofen5_month_all!H47="","",_jiaofen5_month_all!H47)</f>
        <v/>
      </c>
      <c r="M50" s="137" t="str">
        <f>IF(_jiaofen5_month_all!I47="","",_jiaofen5_month_all!I47)</f>
        <v/>
      </c>
      <c r="N50" s="137" t="str">
        <f>IF(_jiaofen5_month_all!J47="","",_jiaofen5_month_all!J47)</f>
        <v/>
      </c>
      <c r="O50" s="138" t="str">
        <f>IF(G50="","",SUM(H50:L50)/100)</f>
        <v/>
      </c>
      <c r="P50" s="139" t="str">
        <f>IF(SUM(H50:L50)=0,"",IF((SUM(H50:L50)/100)&gt;=$P$5,"√","×"))</f>
        <v/>
      </c>
      <c r="Q50" s="139" t="str">
        <f>IF(SUM(F50)=0,"",IF((SUM(F50)/100)&lt;$Q$5,"√","×"))</f>
        <v/>
      </c>
      <c r="R50" s="140" t="e">
        <f>IF(LOOKUP($A50,质量日常跟踪表!$H$4:$H$744,质量日常跟踪表!W$4:W$744)="","",LOOKUP($A50,质量日常跟踪表!$H$4:$H$744,质量日常跟踪表!W$4:W$744))</f>
        <v>#N/A</v>
      </c>
      <c r="S50" s="133" t="str">
        <f>IF(OR(F50="",F50=0),"",IF(F50&gt;10,ROUND(F50-10,0)*(-2),IF(F50&lt;9,ROUND(9-F50,0)*4,0)))</f>
        <v/>
      </c>
      <c r="U50" s="136" t="str">
        <f>IF(U49&lt;$U$2,U49+1,"")</f>
        <v/>
      </c>
      <c r="V50" s="126" t="str">
        <f>IF(_jiaofen6_month_all!A47="","",_jiaofen6_month_all!A47)</f>
        <v/>
      </c>
      <c r="W50" s="136" t="str">
        <f>IF(_jiaofen6_month_all!K47="","",_jiaofen6_month_all!K47)</f>
        <v/>
      </c>
      <c r="X50" s="134" t="str">
        <f>IF($U50="","",LOOKUP($U50,质量日常跟踪表!$I$4:$I$744,质量日常跟踪表!E$4:E$744))</f>
        <v/>
      </c>
      <c r="Y50" s="127" t="str">
        <f>IF(_jiaofen6_month_all!A47="","",_jiaofen6_month_all!A47)</f>
        <v/>
      </c>
      <c r="Z50" s="139" t="str">
        <f>IF(_jiaofen6_month_all!B47="","",_jiaofen6_month_all!B47)</f>
        <v/>
      </c>
      <c r="AA50" s="139" t="str">
        <f>IF(_jiaofen6_month_all!C47="","",_jiaofen6_month_all!C47)</f>
        <v/>
      </c>
      <c r="AB50" s="139" t="str">
        <f>IF(_jiaofen6_month_all!D47="","",_jiaofen6_month_all!D47)</f>
        <v/>
      </c>
      <c r="AC50" s="139" t="str">
        <f>IF(_jiaofen6_month_all!E47="","",_jiaofen6_month_all!E47)</f>
        <v/>
      </c>
      <c r="AD50" s="139" t="str">
        <f>IF(_jiaofen6_month_all!F47="","",_jiaofen6_month_all!F47)</f>
        <v/>
      </c>
      <c r="AE50" s="139" t="str">
        <f>IF(_jiaofen6_month_all!G47="","",_jiaofen6_month_all!G47)</f>
        <v/>
      </c>
      <c r="AF50" s="139" t="str">
        <f>IF(_jiaofen6_month_all!H47="","",_jiaofen6_month_all!H47)</f>
        <v/>
      </c>
      <c r="AG50" s="139" t="str">
        <f>IF(_jiaofen6_month_all!I47="","",_jiaofen6_month_all!I47)</f>
        <v/>
      </c>
      <c r="AH50" s="139" t="str">
        <f>IF(_jiaofen6_month_all!J47="","",_jiaofen6_month_all!J47)</f>
        <v/>
      </c>
      <c r="AI50" s="138" t="str">
        <f>IF(AA50="","",(SUM(AB50:AF50)/100))</f>
        <v/>
      </c>
      <c r="AJ50" s="139" t="str">
        <f>IF(SUM(AB50:AF50)=0,"",IF((SUM(AB50:AF50)/100)&gt;=$AJ$5,"√","×"))</f>
        <v/>
      </c>
      <c r="AK50" s="139" t="str">
        <f>IF(Z50="","",IF(Z50/100&lt;$AK$5,"√","×"))</f>
        <v/>
      </c>
      <c r="AL50" s="141" t="e">
        <f>IF(LOOKUP($U50,质量日常跟踪表!$I$4:$I$744,质量日常跟踪表!W$4:W$744)="","",LOOKUP($U50,质量日常跟踪表!$I$4:$I$744,质量日常跟踪表!W$4:W$744))</f>
        <v>#N/A</v>
      </c>
      <c r="AM50" s="133" t="str">
        <f>IF(Z50="","",IF(Z50&gt;10,ROUND(Z50-10,0)*(-2),IF(Z50&lt;9,ROUND(9-Z50,0)*4,0)))</f>
        <v/>
      </c>
      <c r="AO50" s="0">
        <f>ROW()</f>
        <v>50</v>
      </c>
      <c r="AP50" s="0">
        <f>IF($D50=AP$5,MAX(AP$6:AP49)+1,0)</f>
        <v>0</v>
      </c>
      <c r="AQ50" s="0">
        <f>IF($D50=AQ$5,MAX(AQ$6:AQ49)+1,0)</f>
        <v>0</v>
      </c>
      <c r="AR50" s="0">
        <f>IF($D50=AR$5,MAX(AR$6:AR49)+1,0)</f>
        <v>0</v>
      </c>
      <c r="AS50" s="0">
        <f>IF($D50=AS$5,MAX(AS$6:AS49)+1,0)</f>
        <v>0</v>
      </c>
      <c r="AU50" s="0">
        <f>ROW()</f>
        <v>50</v>
      </c>
      <c r="AV50" s="0">
        <f>IF($X50=AV$5,MAX(AV$6:AV49)+1,0)</f>
        <v>0</v>
      </c>
      <c r="AW50" s="0">
        <f>IF($X50=AW$5,MAX(AW$6:AW49)+1,0)</f>
        <v>0</v>
      </c>
      <c r="AX50" s="0">
        <f>IF($X50=AX$5,MAX(AX$6:AX49)+1,0)</f>
        <v>0</v>
      </c>
      <c r="AY50" s="0">
        <f>IF($X50=AY$5,MAX(AY$6:AY49)+1,0)</f>
        <v>0</v>
      </c>
    </row>
    <row r="51">
      <c r="A51" s="136" t="str">
        <f>IF(A50&lt;$A$2,A50+1,"")</f>
        <v/>
      </c>
      <c r="B51" s="126" t="str">
        <f>IF(_jiaofen5_month_all!A48="","",_jiaofen5_month_all!A48)</f>
        <v/>
      </c>
      <c r="C51" s="136" t="str">
        <f>IF(_jiaofen5_month_all!K48="","",_jiaofen5_month_all!K48)</f>
        <v/>
      </c>
      <c r="D51" s="134" t="str">
        <f>IF($A51="","",LOOKUP($A51,质量日常跟踪表!$H$4:$H$744,质量日常跟踪表!E$4:E$744))</f>
        <v/>
      </c>
      <c r="E51" s="127" t="str">
        <f>IF(_jiaofen5_month_all!A48="","",_jiaofen5_month_all!A48)</f>
        <v/>
      </c>
      <c r="F51" s="137" t="str">
        <f>IF(_jiaofen5_month_all!B48="","",_jiaofen5_month_all!B48)</f>
        <v/>
      </c>
      <c r="G51" s="137" t="str">
        <f>IF(_jiaofen5_month_all!C48="","",_jiaofen5_month_all!C48)</f>
        <v/>
      </c>
      <c r="H51" s="137" t="str">
        <f>IF(_jiaofen5_month_all!D48="","",_jiaofen5_month_all!D48)</f>
        <v/>
      </c>
      <c r="I51" s="137" t="str">
        <f>IF(_jiaofen5_month_all!E48="","",_jiaofen5_month_all!E48)</f>
        <v/>
      </c>
      <c r="J51" s="137" t="str">
        <f>IF(_jiaofen5_month_all!F48="","",_jiaofen5_month_all!F48)</f>
        <v/>
      </c>
      <c r="K51" s="137" t="str">
        <f>IF(_jiaofen5_month_all!G48="","",_jiaofen5_month_all!G48)</f>
        <v/>
      </c>
      <c r="L51" s="137" t="str">
        <f>IF(_jiaofen5_month_all!H48="","",_jiaofen5_month_all!H48)</f>
        <v/>
      </c>
      <c r="M51" s="137" t="str">
        <f>IF(_jiaofen5_month_all!I48="","",_jiaofen5_month_all!I48)</f>
        <v/>
      </c>
      <c r="N51" s="137" t="str">
        <f>IF(_jiaofen5_month_all!J48="","",_jiaofen5_month_all!J48)</f>
        <v/>
      </c>
      <c r="O51" s="138" t="str">
        <f>IF(G51="","",SUM(H51:L51)/100)</f>
        <v/>
      </c>
      <c r="P51" s="139" t="str">
        <f>IF(SUM(H51:L51)=0,"",IF((SUM(H51:L51)/100)&gt;=$P$5,"√","×"))</f>
        <v/>
      </c>
      <c r="Q51" s="139" t="str">
        <f>IF(SUM(F51)=0,"",IF((SUM(F51)/100)&lt;$Q$5,"√","×"))</f>
        <v/>
      </c>
      <c r="R51" s="140" t="e">
        <f>IF(LOOKUP($A51,质量日常跟踪表!$H$4:$H$744,质量日常跟踪表!W$4:W$744)="","",LOOKUP($A51,质量日常跟踪表!$H$4:$H$744,质量日常跟踪表!W$4:W$744))</f>
        <v>#N/A</v>
      </c>
      <c r="S51" s="133" t="str">
        <f>IF(OR(F51="",F51=0),"",IF(F51&gt;10,ROUND(F51-10,0)*(-2),IF(F51&lt;9,ROUND(9-F51,0)*4,0)))</f>
        <v/>
      </c>
      <c r="U51" s="136" t="str">
        <f>IF(U50&lt;$U$2,U50+1,"")</f>
        <v/>
      </c>
      <c r="V51" s="126" t="str">
        <f>IF(_jiaofen6_month_all!A48="","",_jiaofen6_month_all!A48)</f>
        <v/>
      </c>
      <c r="W51" s="136" t="str">
        <f>IF(_jiaofen6_month_all!K48="","",_jiaofen6_month_all!K48)</f>
        <v/>
      </c>
      <c r="X51" s="134" t="str">
        <f>IF($U51="","",LOOKUP($U51,质量日常跟踪表!$I$4:$I$744,质量日常跟踪表!E$4:E$744))</f>
        <v/>
      </c>
      <c r="Y51" s="127" t="str">
        <f>IF(_jiaofen6_month_all!A48="","",_jiaofen6_month_all!A48)</f>
        <v/>
      </c>
      <c r="Z51" s="139" t="str">
        <f>IF(_jiaofen6_month_all!B48="","",_jiaofen6_month_all!B48)</f>
        <v/>
      </c>
      <c r="AA51" s="139" t="str">
        <f>IF(_jiaofen6_month_all!C48="","",_jiaofen6_month_all!C48)</f>
        <v/>
      </c>
      <c r="AB51" s="139" t="str">
        <f>IF(_jiaofen6_month_all!D48="","",_jiaofen6_month_all!D48)</f>
        <v/>
      </c>
      <c r="AC51" s="139" t="str">
        <f>IF(_jiaofen6_month_all!E48="","",_jiaofen6_month_all!E48)</f>
        <v/>
      </c>
      <c r="AD51" s="139" t="str">
        <f>IF(_jiaofen6_month_all!F48="","",_jiaofen6_month_all!F48)</f>
        <v/>
      </c>
      <c r="AE51" s="139" t="str">
        <f>IF(_jiaofen6_month_all!G48="","",_jiaofen6_month_all!G48)</f>
        <v/>
      </c>
      <c r="AF51" s="139" t="str">
        <f>IF(_jiaofen6_month_all!H48="","",_jiaofen6_month_all!H48)</f>
        <v/>
      </c>
      <c r="AG51" s="139" t="str">
        <f>IF(_jiaofen6_month_all!I48="","",_jiaofen6_month_all!I48)</f>
        <v/>
      </c>
      <c r="AH51" s="139" t="str">
        <f>IF(_jiaofen6_month_all!J48="","",_jiaofen6_month_all!J48)</f>
        <v/>
      </c>
      <c r="AI51" s="138" t="str">
        <f>IF(AA51="","",(SUM(AB51:AF51)/100))</f>
        <v/>
      </c>
      <c r="AJ51" s="139" t="str">
        <f>IF(SUM(AB51:AF51)=0,"",IF((SUM(AB51:AF51)/100)&gt;=$AJ$5,"√","×"))</f>
        <v/>
      </c>
      <c r="AK51" s="139" t="str">
        <f>IF(Z51="","",IF(Z51/100&lt;$AK$5,"√","×"))</f>
        <v/>
      </c>
      <c r="AL51" s="141" t="e">
        <f>IF(LOOKUP($U51,质量日常跟踪表!$I$4:$I$744,质量日常跟踪表!W$4:W$744)="","",LOOKUP($U51,质量日常跟踪表!$I$4:$I$744,质量日常跟踪表!W$4:W$744))</f>
        <v>#N/A</v>
      </c>
      <c r="AM51" s="133" t="str">
        <f>IF(Z51="","",IF(Z51&gt;10,ROUND(Z51-10,0)*(-2),IF(Z51&lt;9,ROUND(9-Z51,0)*4,0)))</f>
        <v/>
      </c>
      <c r="AO51" s="0">
        <f>ROW()</f>
        <v>51</v>
      </c>
      <c r="AP51" s="0">
        <f>IF($D51=AP$5,MAX(AP$6:AP50)+1,0)</f>
        <v>0</v>
      </c>
      <c r="AQ51" s="0">
        <f>IF($D51=AQ$5,MAX(AQ$6:AQ50)+1,0)</f>
        <v>0</v>
      </c>
      <c r="AR51" s="0">
        <f>IF($D51=AR$5,MAX(AR$6:AR50)+1,0)</f>
        <v>0</v>
      </c>
      <c r="AS51" s="0">
        <f>IF($D51=AS$5,MAX(AS$6:AS50)+1,0)</f>
        <v>0</v>
      </c>
      <c r="AU51" s="0">
        <f>ROW()</f>
        <v>51</v>
      </c>
      <c r="AV51" s="0">
        <f>IF($X51=AV$5,MAX(AV$6:AV50)+1,0)</f>
        <v>0</v>
      </c>
      <c r="AW51" s="0">
        <f>IF($X51=AW$5,MAX(AW$6:AW50)+1,0)</f>
        <v>0</v>
      </c>
      <c r="AX51" s="0">
        <f>IF($X51=AX$5,MAX(AX$6:AX50)+1,0)</f>
        <v>0</v>
      </c>
      <c r="AY51" s="0">
        <f>IF($X51=AY$5,MAX(AY$6:AY50)+1,0)</f>
        <v>0</v>
      </c>
    </row>
    <row r="52">
      <c r="A52" s="136" t="str">
        <f>IF(A51&lt;$A$2,A51+1,"")</f>
        <v/>
      </c>
      <c r="B52" s="126" t="str">
        <f>IF(_jiaofen5_month_all!A49="","",_jiaofen5_month_all!A49)</f>
        <v/>
      </c>
      <c r="C52" s="136" t="str">
        <f>IF(_jiaofen5_month_all!K49="","",_jiaofen5_month_all!K49)</f>
        <v/>
      </c>
      <c r="D52" s="134" t="str">
        <f>IF($A52="","",LOOKUP($A52,质量日常跟踪表!$H$4:$H$744,质量日常跟踪表!E$4:E$744))</f>
        <v/>
      </c>
      <c r="E52" s="127" t="str">
        <f>IF(_jiaofen5_month_all!A49="","",_jiaofen5_month_all!A49)</f>
        <v/>
      </c>
      <c r="F52" s="137" t="str">
        <f>IF(_jiaofen5_month_all!B49="","",_jiaofen5_month_all!B49)</f>
        <v/>
      </c>
      <c r="G52" s="137" t="str">
        <f>IF(_jiaofen5_month_all!C49="","",_jiaofen5_month_all!C49)</f>
        <v/>
      </c>
      <c r="H52" s="137" t="str">
        <f>IF(_jiaofen5_month_all!D49="","",_jiaofen5_month_all!D49)</f>
        <v/>
      </c>
      <c r="I52" s="137" t="str">
        <f>IF(_jiaofen5_month_all!E49="","",_jiaofen5_month_all!E49)</f>
        <v/>
      </c>
      <c r="J52" s="137" t="str">
        <f>IF(_jiaofen5_month_all!F49="","",_jiaofen5_month_all!F49)</f>
        <v/>
      </c>
      <c r="K52" s="137" t="str">
        <f>IF(_jiaofen5_month_all!G49="","",_jiaofen5_month_all!G49)</f>
        <v/>
      </c>
      <c r="L52" s="137" t="str">
        <f>IF(_jiaofen5_month_all!H49="","",_jiaofen5_month_all!H49)</f>
        <v/>
      </c>
      <c r="M52" s="137" t="str">
        <f>IF(_jiaofen5_month_all!I49="","",_jiaofen5_month_all!I49)</f>
        <v/>
      </c>
      <c r="N52" s="137" t="str">
        <f>IF(_jiaofen5_month_all!J49="","",_jiaofen5_month_all!J49)</f>
        <v/>
      </c>
      <c r="O52" s="138" t="str">
        <f>IF(G52="","",SUM(H52:L52)/100)</f>
        <v/>
      </c>
      <c r="P52" s="139" t="str">
        <f>IF(SUM(H52:L52)=0,"",IF((SUM(H52:L52)/100)&gt;=$P$5,"√","×"))</f>
        <v/>
      </c>
      <c r="Q52" s="139" t="str">
        <f>IF(SUM(F52)=0,"",IF((SUM(F52)/100)&lt;$Q$5,"√","×"))</f>
        <v/>
      </c>
      <c r="R52" s="140" t="e">
        <f>IF(LOOKUP($A52,质量日常跟踪表!$H$4:$H$744,质量日常跟踪表!W$4:W$744)="","",LOOKUP($A52,质量日常跟踪表!$H$4:$H$744,质量日常跟踪表!W$4:W$744))</f>
        <v>#N/A</v>
      </c>
      <c r="S52" s="133" t="str">
        <f>IF(OR(F52="",F52=0),"",IF(F52&gt;10,ROUND(F52-10,0)*(-2),IF(F52&lt;9,ROUND(9-F52,0)*4,0)))</f>
        <v/>
      </c>
      <c r="U52" s="136" t="str">
        <f>IF(U51&lt;$U$2,U51+1,"")</f>
        <v/>
      </c>
      <c r="V52" s="126" t="str">
        <f>IF(_jiaofen6_month_all!A49="","",_jiaofen6_month_all!A49)</f>
        <v/>
      </c>
      <c r="W52" s="136" t="str">
        <f>IF(_jiaofen6_month_all!K49="","",_jiaofen6_month_all!K49)</f>
        <v/>
      </c>
      <c r="X52" s="134" t="str">
        <f>IF($U52="","",LOOKUP($U52,质量日常跟踪表!$I$4:$I$744,质量日常跟踪表!E$4:E$744))</f>
        <v/>
      </c>
      <c r="Y52" s="127" t="str">
        <f>IF(_jiaofen6_month_all!A49="","",_jiaofen6_month_all!A49)</f>
        <v/>
      </c>
      <c r="Z52" s="139" t="str">
        <f>IF(_jiaofen6_month_all!B49="","",_jiaofen6_month_all!B49)</f>
        <v/>
      </c>
      <c r="AA52" s="139" t="str">
        <f>IF(_jiaofen6_month_all!C49="","",_jiaofen6_month_all!C49)</f>
        <v/>
      </c>
      <c r="AB52" s="139" t="str">
        <f>IF(_jiaofen6_month_all!D49="","",_jiaofen6_month_all!D49)</f>
        <v/>
      </c>
      <c r="AC52" s="139" t="str">
        <f>IF(_jiaofen6_month_all!E49="","",_jiaofen6_month_all!E49)</f>
        <v/>
      </c>
      <c r="AD52" s="139" t="str">
        <f>IF(_jiaofen6_month_all!F49="","",_jiaofen6_month_all!F49)</f>
        <v/>
      </c>
      <c r="AE52" s="139" t="str">
        <f>IF(_jiaofen6_month_all!G49="","",_jiaofen6_month_all!G49)</f>
        <v/>
      </c>
      <c r="AF52" s="139" t="str">
        <f>IF(_jiaofen6_month_all!H49="","",_jiaofen6_month_all!H49)</f>
        <v/>
      </c>
      <c r="AG52" s="139" t="str">
        <f>IF(_jiaofen6_month_all!I49="","",_jiaofen6_month_all!I49)</f>
        <v/>
      </c>
      <c r="AH52" s="139" t="str">
        <f>IF(_jiaofen6_month_all!J49="","",_jiaofen6_month_all!J49)</f>
        <v/>
      </c>
      <c r="AI52" s="138" t="str">
        <f>IF(AA52="","",(SUM(AB52:AF52)/100))</f>
        <v/>
      </c>
      <c r="AJ52" s="139" t="str">
        <f>IF(SUM(AB52:AF52)=0,"",IF((SUM(AB52:AF52)/100)&gt;=$AJ$5,"√","×"))</f>
        <v/>
      </c>
      <c r="AK52" s="139" t="str">
        <f>IF(Z52="","",IF(Z52/100&lt;$AK$5,"√","×"))</f>
        <v/>
      </c>
      <c r="AL52" s="141" t="e">
        <f>IF(LOOKUP($U52,质量日常跟踪表!$I$4:$I$744,质量日常跟踪表!W$4:W$744)="","",LOOKUP($U52,质量日常跟踪表!$I$4:$I$744,质量日常跟踪表!W$4:W$744))</f>
        <v>#N/A</v>
      </c>
      <c r="AM52" s="133" t="str">
        <f>IF(Z52="","",IF(Z52&gt;10,ROUND(Z52-10,0)*(-2),IF(Z52&lt;9,ROUND(9-Z52,0)*4,0)))</f>
        <v/>
      </c>
      <c r="AO52" s="0">
        <f>ROW()</f>
        <v>52</v>
      </c>
      <c r="AP52" s="0">
        <f>IF($D52=AP$5,MAX(AP$6:AP51)+1,0)</f>
        <v>0</v>
      </c>
      <c r="AQ52" s="0">
        <f>IF($D52=AQ$5,MAX(AQ$6:AQ51)+1,0)</f>
        <v>0</v>
      </c>
      <c r="AR52" s="0">
        <f>IF($D52=AR$5,MAX(AR$6:AR51)+1,0)</f>
        <v>0</v>
      </c>
      <c r="AS52" s="0">
        <f>IF($D52=AS$5,MAX(AS$6:AS51)+1,0)</f>
        <v>0</v>
      </c>
      <c r="AU52" s="0">
        <f>ROW()</f>
        <v>52</v>
      </c>
      <c r="AV52" s="0">
        <f>IF($X52=AV$5,MAX(AV$6:AV51)+1,0)</f>
        <v>0</v>
      </c>
      <c r="AW52" s="0">
        <f>IF($X52=AW$5,MAX(AW$6:AW51)+1,0)</f>
        <v>0</v>
      </c>
      <c r="AX52" s="0">
        <f>IF($X52=AX$5,MAX(AX$6:AX51)+1,0)</f>
        <v>0</v>
      </c>
      <c r="AY52" s="0">
        <f>IF($X52=AY$5,MAX(AY$6:AY51)+1,0)</f>
        <v>0</v>
      </c>
    </row>
    <row r="53">
      <c r="A53" s="136" t="str">
        <f>IF(A52&lt;$A$2,A52+1,"")</f>
        <v/>
      </c>
      <c r="B53" s="126" t="str">
        <f>IF(_jiaofen5_month_all!A50="","",_jiaofen5_month_all!A50)</f>
        <v/>
      </c>
      <c r="C53" s="136" t="str">
        <f>IF(_jiaofen5_month_all!K50="","",_jiaofen5_month_all!K50)</f>
        <v/>
      </c>
      <c r="D53" s="134" t="str">
        <f>IF($A53="","",LOOKUP($A53,质量日常跟踪表!$H$4:$H$744,质量日常跟踪表!E$4:E$744))</f>
        <v/>
      </c>
      <c r="E53" s="127" t="str">
        <f>IF(_jiaofen5_month_all!A50="","",_jiaofen5_month_all!A50)</f>
        <v/>
      </c>
      <c r="F53" s="137" t="str">
        <f>IF(_jiaofen5_month_all!B50="","",_jiaofen5_month_all!B50)</f>
        <v/>
      </c>
      <c r="G53" s="137" t="str">
        <f>IF(_jiaofen5_month_all!C50="","",_jiaofen5_month_all!C50)</f>
        <v/>
      </c>
      <c r="H53" s="137" t="str">
        <f>IF(_jiaofen5_month_all!D50="","",_jiaofen5_month_all!D50)</f>
        <v/>
      </c>
      <c r="I53" s="137" t="str">
        <f>IF(_jiaofen5_month_all!E50="","",_jiaofen5_month_all!E50)</f>
        <v/>
      </c>
      <c r="J53" s="137" t="str">
        <f>IF(_jiaofen5_month_all!F50="","",_jiaofen5_month_all!F50)</f>
        <v/>
      </c>
      <c r="K53" s="137" t="str">
        <f>IF(_jiaofen5_month_all!G50="","",_jiaofen5_month_all!G50)</f>
        <v/>
      </c>
      <c r="L53" s="137" t="str">
        <f>IF(_jiaofen5_month_all!H50="","",_jiaofen5_month_all!H50)</f>
        <v/>
      </c>
      <c r="M53" s="137" t="str">
        <f>IF(_jiaofen5_month_all!I50="","",_jiaofen5_month_all!I50)</f>
        <v/>
      </c>
      <c r="N53" s="137" t="str">
        <f>IF(_jiaofen5_month_all!J50="","",_jiaofen5_month_all!J50)</f>
        <v/>
      </c>
      <c r="O53" s="138" t="str">
        <f>IF(G53="","",SUM(H53:L53)/100)</f>
        <v/>
      </c>
      <c r="P53" s="139" t="str">
        <f>IF(SUM(H53:L53)=0,"",IF((SUM(H53:L53)/100)&gt;=$P$5,"√","×"))</f>
        <v/>
      </c>
      <c r="Q53" s="139" t="str">
        <f>IF(SUM(F53)=0,"",IF((SUM(F53)/100)&lt;$Q$5,"√","×"))</f>
        <v/>
      </c>
      <c r="R53" s="140" t="e">
        <f>IF(LOOKUP($A53,质量日常跟踪表!$H$4:$H$744,质量日常跟踪表!W$4:W$744)="","",LOOKUP($A53,质量日常跟踪表!$H$4:$H$744,质量日常跟踪表!W$4:W$744))</f>
        <v>#N/A</v>
      </c>
      <c r="S53" s="133" t="str">
        <f>IF(OR(F53="",F53=0),"",IF(F53&gt;10,ROUND(F53-10,0)*(-2),IF(F53&lt;9,ROUND(9-F53,0)*4,0)))</f>
        <v/>
      </c>
      <c r="U53" s="136" t="str">
        <f>IF(U52&lt;$U$2,U52+1,"")</f>
        <v/>
      </c>
      <c r="V53" s="126" t="str">
        <f>IF(_jiaofen6_month_all!A50="","",_jiaofen6_month_all!A50)</f>
        <v/>
      </c>
      <c r="W53" s="136" t="str">
        <f>IF(_jiaofen6_month_all!K50="","",_jiaofen6_month_all!K50)</f>
        <v/>
      </c>
      <c r="X53" s="134" t="str">
        <f>IF($U53="","",LOOKUP($U53,质量日常跟踪表!$I$4:$I$744,质量日常跟踪表!E$4:E$744))</f>
        <v/>
      </c>
      <c r="Y53" s="127" t="str">
        <f>IF(_jiaofen6_month_all!A50="","",_jiaofen6_month_all!A50)</f>
        <v/>
      </c>
      <c r="Z53" s="139" t="str">
        <f>IF(_jiaofen6_month_all!B50="","",_jiaofen6_month_all!B50)</f>
        <v/>
      </c>
      <c r="AA53" s="139" t="str">
        <f>IF(_jiaofen6_month_all!C50="","",_jiaofen6_month_all!C50)</f>
        <v/>
      </c>
      <c r="AB53" s="139" t="str">
        <f>IF(_jiaofen6_month_all!D50="","",_jiaofen6_month_all!D50)</f>
        <v/>
      </c>
      <c r="AC53" s="139" t="str">
        <f>IF(_jiaofen6_month_all!E50="","",_jiaofen6_month_all!E50)</f>
        <v/>
      </c>
      <c r="AD53" s="139" t="str">
        <f>IF(_jiaofen6_month_all!F50="","",_jiaofen6_month_all!F50)</f>
        <v/>
      </c>
      <c r="AE53" s="139" t="str">
        <f>IF(_jiaofen6_month_all!G50="","",_jiaofen6_month_all!G50)</f>
        <v/>
      </c>
      <c r="AF53" s="139" t="str">
        <f>IF(_jiaofen6_month_all!H50="","",_jiaofen6_month_all!H50)</f>
        <v/>
      </c>
      <c r="AG53" s="139" t="str">
        <f>IF(_jiaofen6_month_all!I50="","",_jiaofen6_month_all!I50)</f>
        <v/>
      </c>
      <c r="AH53" s="139" t="str">
        <f>IF(_jiaofen6_month_all!J50="","",_jiaofen6_month_all!J50)</f>
        <v/>
      </c>
      <c r="AI53" s="138" t="str">
        <f>IF(AA53="","",(SUM(AB53:AF53)/100))</f>
        <v/>
      </c>
      <c r="AJ53" s="139" t="str">
        <f>IF(SUM(AB53:AF53)=0,"",IF((SUM(AB53:AF53)/100)&gt;=$AJ$5,"√","×"))</f>
        <v/>
      </c>
      <c r="AK53" s="139" t="str">
        <f>IF(Z53="","",IF(Z53/100&lt;$AK$5,"√","×"))</f>
        <v/>
      </c>
      <c r="AL53" s="141" t="e">
        <f>IF(LOOKUP($U53,质量日常跟踪表!$I$4:$I$744,质量日常跟踪表!W$4:W$744)="","",LOOKUP($U53,质量日常跟踪表!$I$4:$I$744,质量日常跟踪表!W$4:W$744))</f>
        <v>#N/A</v>
      </c>
      <c r="AM53" s="133" t="str">
        <f>IF(Z53="","",IF(Z53&gt;10,ROUND(Z53-10,0)*(-2),IF(Z53&lt;9,ROUND(9-Z53,0)*4,0)))</f>
        <v/>
      </c>
      <c r="AO53" s="0">
        <f>ROW()</f>
        <v>53</v>
      </c>
      <c r="AP53" s="0">
        <f>IF($D53=AP$5,MAX(AP$6:AP52)+1,0)</f>
        <v>0</v>
      </c>
      <c r="AQ53" s="0">
        <f>IF($D53=AQ$5,MAX(AQ$6:AQ52)+1,0)</f>
        <v>0</v>
      </c>
      <c r="AR53" s="0">
        <f>IF($D53=AR$5,MAX(AR$6:AR52)+1,0)</f>
        <v>0</v>
      </c>
      <c r="AS53" s="0">
        <f>IF($D53=AS$5,MAX(AS$6:AS52)+1,0)</f>
        <v>0</v>
      </c>
      <c r="AU53" s="0">
        <f>ROW()</f>
        <v>53</v>
      </c>
      <c r="AV53" s="0">
        <f>IF($X53=AV$5,MAX(AV$6:AV52)+1,0)</f>
        <v>0</v>
      </c>
      <c r="AW53" s="0">
        <f>IF($X53=AW$5,MAX(AW$6:AW52)+1,0)</f>
        <v>0</v>
      </c>
      <c r="AX53" s="0">
        <f>IF($X53=AX$5,MAX(AX$6:AX52)+1,0)</f>
        <v>0</v>
      </c>
      <c r="AY53" s="0">
        <f>IF($X53=AY$5,MAX(AY$6:AY52)+1,0)</f>
        <v>0</v>
      </c>
    </row>
    <row r="54">
      <c r="A54" s="136" t="str">
        <f>IF(A53&lt;$A$2,A53+1,"")</f>
        <v/>
      </c>
      <c r="B54" s="126" t="str">
        <f>IF(_jiaofen5_month_all!A51="","",_jiaofen5_month_all!A51)</f>
        <v/>
      </c>
      <c r="C54" s="136" t="str">
        <f>IF(_jiaofen5_month_all!K51="","",_jiaofen5_month_all!K51)</f>
        <v/>
      </c>
      <c r="D54" s="134" t="str">
        <f>IF($A54="","",LOOKUP($A54,质量日常跟踪表!$H$4:$H$744,质量日常跟踪表!E$4:E$744))</f>
        <v/>
      </c>
      <c r="E54" s="127" t="str">
        <f>IF(_jiaofen5_month_all!A51="","",_jiaofen5_month_all!A51)</f>
        <v/>
      </c>
      <c r="F54" s="137" t="str">
        <f>IF(_jiaofen5_month_all!B51="","",_jiaofen5_month_all!B51)</f>
        <v/>
      </c>
      <c r="G54" s="137" t="str">
        <f>IF(_jiaofen5_month_all!C51="","",_jiaofen5_month_all!C51)</f>
        <v/>
      </c>
      <c r="H54" s="137" t="str">
        <f>IF(_jiaofen5_month_all!D51="","",_jiaofen5_month_all!D51)</f>
        <v/>
      </c>
      <c r="I54" s="137" t="str">
        <f>IF(_jiaofen5_month_all!E51="","",_jiaofen5_month_all!E51)</f>
        <v/>
      </c>
      <c r="J54" s="137" t="str">
        <f>IF(_jiaofen5_month_all!F51="","",_jiaofen5_month_all!F51)</f>
        <v/>
      </c>
      <c r="K54" s="137" t="str">
        <f>IF(_jiaofen5_month_all!G51="","",_jiaofen5_month_all!G51)</f>
        <v/>
      </c>
      <c r="L54" s="137" t="str">
        <f>IF(_jiaofen5_month_all!H51="","",_jiaofen5_month_all!H51)</f>
        <v/>
      </c>
      <c r="M54" s="137" t="str">
        <f>IF(_jiaofen5_month_all!I51="","",_jiaofen5_month_all!I51)</f>
        <v/>
      </c>
      <c r="N54" s="137" t="str">
        <f>IF(_jiaofen5_month_all!J51="","",_jiaofen5_month_all!J51)</f>
        <v/>
      </c>
      <c r="O54" s="138" t="str">
        <f>IF(G54="","",SUM(H54:L54)/100)</f>
        <v/>
      </c>
      <c r="P54" s="139" t="str">
        <f>IF(SUM(H54:L54)=0,"",IF((SUM(H54:L54)/100)&gt;=$P$5,"√","×"))</f>
        <v/>
      </c>
      <c r="Q54" s="139" t="str">
        <f>IF(SUM(F54)=0,"",IF((SUM(F54)/100)&lt;$Q$5,"√","×"))</f>
        <v/>
      </c>
      <c r="R54" s="140" t="e">
        <f>IF(LOOKUP($A54,质量日常跟踪表!$H$4:$H$744,质量日常跟踪表!W$4:W$744)="","",LOOKUP($A54,质量日常跟踪表!$H$4:$H$744,质量日常跟踪表!W$4:W$744))</f>
        <v>#N/A</v>
      </c>
      <c r="S54" s="133" t="str">
        <f>IF(OR(F54="",F54=0),"",IF(F54&gt;10,ROUND(F54-10,0)*(-2),IF(F54&lt;9,ROUND(9-F54,0)*4,0)))</f>
        <v/>
      </c>
      <c r="U54" s="136" t="str">
        <f>IF(U53&lt;$U$2,U53+1,"")</f>
        <v/>
      </c>
      <c r="V54" s="126" t="str">
        <f>IF(_jiaofen6_month_all!A51="","",_jiaofen6_month_all!A51)</f>
        <v/>
      </c>
      <c r="W54" s="136" t="str">
        <f>IF(_jiaofen6_month_all!K51="","",_jiaofen6_month_all!K51)</f>
        <v/>
      </c>
      <c r="X54" s="134" t="str">
        <f>IF($U54="","",LOOKUP($U54,质量日常跟踪表!$I$4:$I$744,质量日常跟踪表!E$4:E$744))</f>
        <v/>
      </c>
      <c r="Y54" s="127" t="str">
        <f>IF(_jiaofen6_month_all!A51="","",_jiaofen6_month_all!A51)</f>
        <v/>
      </c>
      <c r="Z54" s="139" t="str">
        <f>IF(_jiaofen6_month_all!B51="","",_jiaofen6_month_all!B51)</f>
        <v/>
      </c>
      <c r="AA54" s="139" t="str">
        <f>IF(_jiaofen6_month_all!C51="","",_jiaofen6_month_all!C51)</f>
        <v/>
      </c>
      <c r="AB54" s="139" t="str">
        <f>IF(_jiaofen6_month_all!D51="","",_jiaofen6_month_all!D51)</f>
        <v/>
      </c>
      <c r="AC54" s="139" t="str">
        <f>IF(_jiaofen6_month_all!E51="","",_jiaofen6_month_all!E51)</f>
        <v/>
      </c>
      <c r="AD54" s="139" t="str">
        <f>IF(_jiaofen6_month_all!F51="","",_jiaofen6_month_all!F51)</f>
        <v/>
      </c>
      <c r="AE54" s="139" t="str">
        <f>IF(_jiaofen6_month_all!G51="","",_jiaofen6_month_all!G51)</f>
        <v/>
      </c>
      <c r="AF54" s="139" t="str">
        <f>IF(_jiaofen6_month_all!H51="","",_jiaofen6_month_all!H51)</f>
        <v/>
      </c>
      <c r="AG54" s="139" t="str">
        <f>IF(_jiaofen6_month_all!I51="","",_jiaofen6_month_all!I51)</f>
        <v/>
      </c>
      <c r="AH54" s="139" t="str">
        <f>IF(_jiaofen6_month_all!J51="","",_jiaofen6_month_all!J51)</f>
        <v/>
      </c>
      <c r="AI54" s="138" t="str">
        <f>IF(AA54="","",(SUM(AB54:AF54)/100))</f>
        <v/>
      </c>
      <c r="AJ54" s="139" t="str">
        <f>IF(SUM(AB54:AF54)=0,"",IF((SUM(AB54:AF54)/100)&gt;=$AJ$5,"√","×"))</f>
        <v/>
      </c>
      <c r="AK54" s="139" t="str">
        <f>IF(Z54="","",IF(Z54/100&lt;$AK$5,"√","×"))</f>
        <v/>
      </c>
      <c r="AL54" s="141" t="e">
        <f>IF(LOOKUP($U54,质量日常跟踪表!$I$4:$I$744,质量日常跟踪表!W$4:W$744)="","",LOOKUP($U54,质量日常跟踪表!$I$4:$I$744,质量日常跟踪表!W$4:W$744))</f>
        <v>#N/A</v>
      </c>
      <c r="AM54" s="133" t="str">
        <f>IF(Z54="","",IF(Z54&gt;10,ROUND(Z54-10,0)*(-2),IF(Z54&lt;9,ROUND(9-Z54,0)*4,0)))</f>
        <v/>
      </c>
      <c r="AO54" s="0">
        <f>ROW()</f>
        <v>54</v>
      </c>
      <c r="AP54" s="0">
        <f>IF($D54=AP$5,MAX(AP$6:AP53)+1,0)</f>
        <v>0</v>
      </c>
      <c r="AQ54" s="0">
        <f>IF($D54=AQ$5,MAX(AQ$6:AQ53)+1,0)</f>
        <v>0</v>
      </c>
      <c r="AR54" s="0">
        <f>IF($D54=AR$5,MAX(AR$6:AR53)+1,0)</f>
        <v>0</v>
      </c>
      <c r="AS54" s="0">
        <f>IF($D54=AS$5,MAX(AS$6:AS53)+1,0)</f>
        <v>0</v>
      </c>
      <c r="AU54" s="0">
        <f>ROW()</f>
        <v>54</v>
      </c>
      <c r="AV54" s="0">
        <f>IF($X54=AV$5,MAX(AV$6:AV53)+1,0)</f>
        <v>0</v>
      </c>
      <c r="AW54" s="0">
        <f>IF($X54=AW$5,MAX(AW$6:AW53)+1,0)</f>
        <v>0</v>
      </c>
      <c r="AX54" s="0">
        <f>IF($X54=AX$5,MAX(AX$6:AX53)+1,0)</f>
        <v>0</v>
      </c>
      <c r="AY54" s="0">
        <f>IF($X54=AY$5,MAX(AY$6:AY53)+1,0)</f>
        <v>0</v>
      </c>
    </row>
    <row r="55">
      <c r="A55" s="136" t="str">
        <f>IF(A54&lt;$A$2,A54+1,"")</f>
        <v/>
      </c>
      <c r="B55" s="126" t="str">
        <f>IF(_jiaofen5_month_all!A52="","",_jiaofen5_month_all!A52)</f>
        <v/>
      </c>
      <c r="C55" s="136" t="str">
        <f>IF(_jiaofen5_month_all!K52="","",_jiaofen5_month_all!K52)</f>
        <v/>
      </c>
      <c r="D55" s="134" t="str">
        <f>IF($A55="","",LOOKUP($A55,质量日常跟踪表!$H$4:$H$744,质量日常跟踪表!E$4:E$744))</f>
        <v/>
      </c>
      <c r="E55" s="127" t="str">
        <f>IF(_jiaofen5_month_all!A52="","",_jiaofen5_month_all!A52)</f>
        <v/>
      </c>
      <c r="F55" s="137" t="str">
        <f>IF(_jiaofen5_month_all!B52="","",_jiaofen5_month_all!B52)</f>
        <v/>
      </c>
      <c r="G55" s="137" t="str">
        <f>IF(_jiaofen5_month_all!C52="","",_jiaofen5_month_all!C52)</f>
        <v/>
      </c>
      <c r="H55" s="137" t="str">
        <f>IF(_jiaofen5_month_all!D52="","",_jiaofen5_month_all!D52)</f>
        <v/>
      </c>
      <c r="I55" s="137" t="str">
        <f>IF(_jiaofen5_month_all!E52="","",_jiaofen5_month_all!E52)</f>
        <v/>
      </c>
      <c r="J55" s="137" t="str">
        <f>IF(_jiaofen5_month_all!F52="","",_jiaofen5_month_all!F52)</f>
        <v/>
      </c>
      <c r="K55" s="137" t="str">
        <f>IF(_jiaofen5_month_all!G52="","",_jiaofen5_month_all!G52)</f>
        <v/>
      </c>
      <c r="L55" s="137" t="str">
        <f>IF(_jiaofen5_month_all!H52="","",_jiaofen5_month_all!H52)</f>
        <v/>
      </c>
      <c r="M55" s="137" t="str">
        <f>IF(_jiaofen5_month_all!I52="","",_jiaofen5_month_all!I52)</f>
        <v/>
      </c>
      <c r="N55" s="137" t="str">
        <f>IF(_jiaofen5_month_all!J52="","",_jiaofen5_month_all!J52)</f>
        <v/>
      </c>
      <c r="O55" s="138" t="str">
        <f>IF(G55="","",SUM(H55:L55)/100)</f>
        <v/>
      </c>
      <c r="P55" s="139" t="str">
        <f>IF(SUM(H55:L55)=0,"",IF((SUM(H55:L55)/100)&gt;=$P$5,"√","×"))</f>
        <v/>
      </c>
      <c r="Q55" s="139" t="str">
        <f>IF(SUM(F55)=0,"",IF((SUM(F55)/100)&lt;$Q$5,"√","×"))</f>
        <v/>
      </c>
      <c r="R55" s="140" t="e">
        <f>IF(LOOKUP($A55,质量日常跟踪表!$H$4:$H$744,质量日常跟踪表!W$4:W$744)="","",LOOKUP($A55,质量日常跟踪表!$H$4:$H$744,质量日常跟踪表!W$4:W$744))</f>
        <v>#N/A</v>
      </c>
      <c r="S55" s="133" t="str">
        <f>IF(OR(F55="",F55=0),"",IF(F55&gt;10,ROUND(F55-10,0)*(-2),IF(F55&lt;9,ROUND(9-F55,0)*4,0)))</f>
        <v/>
      </c>
      <c r="U55" s="136" t="str">
        <f>IF(U54&lt;$U$2,U54+1,"")</f>
        <v/>
      </c>
      <c r="V55" s="126" t="str">
        <f>IF(_jiaofen6_month_all!A52="","",_jiaofen6_month_all!A52)</f>
        <v/>
      </c>
      <c r="W55" s="136" t="str">
        <f>IF(_jiaofen6_month_all!K52="","",_jiaofen6_month_all!K52)</f>
        <v/>
      </c>
      <c r="X55" s="134" t="str">
        <f>IF($U55="","",LOOKUP($U55,质量日常跟踪表!$I$4:$I$744,质量日常跟踪表!E$4:E$744))</f>
        <v/>
      </c>
      <c r="Y55" s="127" t="str">
        <f>IF(_jiaofen6_month_all!A52="","",_jiaofen6_month_all!A52)</f>
        <v/>
      </c>
      <c r="Z55" s="139" t="str">
        <f>IF(_jiaofen6_month_all!B52="","",_jiaofen6_month_all!B52)</f>
        <v/>
      </c>
      <c r="AA55" s="139" t="str">
        <f>IF(_jiaofen6_month_all!C52="","",_jiaofen6_month_all!C52)</f>
        <v/>
      </c>
      <c r="AB55" s="139" t="str">
        <f>IF(_jiaofen6_month_all!D52="","",_jiaofen6_month_all!D52)</f>
        <v/>
      </c>
      <c r="AC55" s="139" t="str">
        <f>IF(_jiaofen6_month_all!E52="","",_jiaofen6_month_all!E52)</f>
        <v/>
      </c>
      <c r="AD55" s="139" t="str">
        <f>IF(_jiaofen6_month_all!F52="","",_jiaofen6_month_all!F52)</f>
        <v/>
      </c>
      <c r="AE55" s="139" t="str">
        <f>IF(_jiaofen6_month_all!G52="","",_jiaofen6_month_all!G52)</f>
        <v/>
      </c>
      <c r="AF55" s="139" t="str">
        <f>IF(_jiaofen6_month_all!H52="","",_jiaofen6_month_all!H52)</f>
        <v/>
      </c>
      <c r="AG55" s="139" t="str">
        <f>IF(_jiaofen6_month_all!I52="","",_jiaofen6_month_all!I52)</f>
        <v/>
      </c>
      <c r="AH55" s="139" t="str">
        <f>IF(_jiaofen6_month_all!J52="","",_jiaofen6_month_all!J52)</f>
        <v/>
      </c>
      <c r="AI55" s="138" t="str">
        <f>IF(AA55="","",(SUM(AB55:AF55)/100))</f>
        <v/>
      </c>
      <c r="AJ55" s="139" t="str">
        <f>IF(SUM(AB55:AF55)=0,"",IF((SUM(AB55:AF55)/100)&gt;=$AJ$5,"√","×"))</f>
        <v/>
      </c>
      <c r="AK55" s="139" t="str">
        <f>IF(Z55="","",IF(Z55/100&lt;$AK$5,"√","×"))</f>
        <v/>
      </c>
      <c r="AL55" s="141" t="e">
        <f>IF(LOOKUP($U55,质量日常跟踪表!$I$4:$I$744,质量日常跟踪表!W$4:W$744)="","",LOOKUP($U55,质量日常跟踪表!$I$4:$I$744,质量日常跟踪表!W$4:W$744))</f>
        <v>#N/A</v>
      </c>
      <c r="AM55" s="133" t="str">
        <f>IF(Z55="","",IF(Z55&gt;10,ROUND(Z55-10,0)*(-2),IF(Z55&lt;9,ROUND(9-Z55,0)*4,0)))</f>
        <v/>
      </c>
      <c r="AO55" s="0">
        <f>ROW()</f>
        <v>55</v>
      </c>
      <c r="AP55" s="0">
        <f>IF($D55=AP$5,MAX(AP$6:AP54)+1,0)</f>
        <v>0</v>
      </c>
      <c r="AQ55" s="0">
        <f>IF($D55=AQ$5,MAX(AQ$6:AQ54)+1,0)</f>
        <v>0</v>
      </c>
      <c r="AR55" s="0">
        <f>IF($D55=AR$5,MAX(AR$6:AR54)+1,0)</f>
        <v>0</v>
      </c>
      <c r="AS55" s="0">
        <f>IF($D55=AS$5,MAX(AS$6:AS54)+1,0)</f>
        <v>0</v>
      </c>
      <c r="AU55" s="0">
        <f>ROW()</f>
        <v>55</v>
      </c>
      <c r="AV55" s="0">
        <f>IF($X55=AV$5,MAX(AV$6:AV54)+1,0)</f>
        <v>0</v>
      </c>
      <c r="AW55" s="0">
        <f>IF($X55=AW$5,MAX(AW$6:AW54)+1,0)</f>
        <v>0</v>
      </c>
      <c r="AX55" s="0">
        <f>IF($X55=AX$5,MAX(AX$6:AX54)+1,0)</f>
        <v>0</v>
      </c>
      <c r="AY55" s="0">
        <f>IF($X55=AY$5,MAX(AY$6:AY54)+1,0)</f>
        <v>0</v>
      </c>
    </row>
    <row r="56">
      <c r="A56" s="136" t="str">
        <f>IF(A55&lt;$A$2,A55+1,"")</f>
        <v/>
      </c>
      <c r="B56" s="126" t="str">
        <f>IF(_jiaofen5_month_all!A53="","",_jiaofen5_month_all!A53)</f>
        <v/>
      </c>
      <c r="C56" s="136" t="str">
        <f>IF(_jiaofen5_month_all!K53="","",_jiaofen5_month_all!K53)</f>
        <v/>
      </c>
      <c r="D56" s="134" t="str">
        <f>IF($A56="","",LOOKUP($A56,质量日常跟踪表!$H$4:$H$744,质量日常跟踪表!E$4:E$744))</f>
        <v/>
      </c>
      <c r="E56" s="127" t="str">
        <f>IF(_jiaofen5_month_all!A53="","",_jiaofen5_month_all!A53)</f>
        <v/>
      </c>
      <c r="F56" s="137" t="str">
        <f>IF(_jiaofen5_month_all!B53="","",_jiaofen5_month_all!B53)</f>
        <v/>
      </c>
      <c r="G56" s="137" t="str">
        <f>IF(_jiaofen5_month_all!C53="","",_jiaofen5_month_all!C53)</f>
        <v/>
      </c>
      <c r="H56" s="137" t="str">
        <f>IF(_jiaofen5_month_all!D53="","",_jiaofen5_month_all!D53)</f>
        <v/>
      </c>
      <c r="I56" s="137" t="str">
        <f>IF(_jiaofen5_month_all!E53="","",_jiaofen5_month_all!E53)</f>
        <v/>
      </c>
      <c r="J56" s="137" t="str">
        <f>IF(_jiaofen5_month_all!F53="","",_jiaofen5_month_all!F53)</f>
        <v/>
      </c>
      <c r="K56" s="137" t="str">
        <f>IF(_jiaofen5_month_all!G53="","",_jiaofen5_month_all!G53)</f>
        <v/>
      </c>
      <c r="L56" s="137" t="str">
        <f>IF(_jiaofen5_month_all!H53="","",_jiaofen5_month_all!H53)</f>
        <v/>
      </c>
      <c r="M56" s="137" t="str">
        <f>IF(_jiaofen5_month_all!I53="","",_jiaofen5_month_all!I53)</f>
        <v/>
      </c>
      <c r="N56" s="137" t="str">
        <f>IF(_jiaofen5_month_all!J53="","",_jiaofen5_month_all!J53)</f>
        <v/>
      </c>
      <c r="O56" s="138" t="str">
        <f>IF(G56="","",SUM(H56:L56)/100)</f>
        <v/>
      </c>
      <c r="P56" s="139" t="str">
        <f>IF(SUM(H56:L56)=0,"",IF((SUM(H56:L56)/100)&gt;=$P$5,"√","×"))</f>
        <v/>
      </c>
      <c r="Q56" s="139" t="str">
        <f>IF(SUM(F56)=0,"",IF((SUM(F56)/100)&lt;$Q$5,"√","×"))</f>
        <v/>
      </c>
      <c r="R56" s="140" t="e">
        <f>IF(LOOKUP($A56,质量日常跟踪表!$H$4:$H$744,质量日常跟踪表!W$4:W$744)="","",LOOKUP($A56,质量日常跟踪表!$H$4:$H$744,质量日常跟踪表!W$4:W$744))</f>
        <v>#N/A</v>
      </c>
      <c r="S56" s="133" t="str">
        <f>IF(OR(F56="",F56=0),"",IF(F56&gt;10,ROUND(F56-10,0)*(-2),IF(F56&lt;9,ROUND(9-F56,0)*4,0)))</f>
        <v/>
      </c>
      <c r="U56" s="136" t="str">
        <f>IF(U55&lt;$U$2,U55+1,"")</f>
        <v/>
      </c>
      <c r="V56" s="126" t="str">
        <f>IF(_jiaofen6_month_all!A53="","",_jiaofen6_month_all!A53)</f>
        <v/>
      </c>
      <c r="W56" s="136" t="str">
        <f>IF(_jiaofen6_month_all!K53="","",_jiaofen6_month_all!K53)</f>
        <v/>
      </c>
      <c r="X56" s="134" t="str">
        <f>IF($U56="","",LOOKUP($U56,质量日常跟踪表!$I$4:$I$744,质量日常跟踪表!E$4:E$744))</f>
        <v/>
      </c>
      <c r="Y56" s="127" t="str">
        <f>IF(_jiaofen6_month_all!A53="","",_jiaofen6_month_all!A53)</f>
        <v/>
      </c>
      <c r="Z56" s="139" t="str">
        <f>IF(_jiaofen6_month_all!B53="","",_jiaofen6_month_all!B53)</f>
        <v/>
      </c>
      <c r="AA56" s="139" t="str">
        <f>IF(_jiaofen6_month_all!C53="","",_jiaofen6_month_all!C53)</f>
        <v/>
      </c>
      <c r="AB56" s="139" t="str">
        <f>IF(_jiaofen6_month_all!D53="","",_jiaofen6_month_all!D53)</f>
        <v/>
      </c>
      <c r="AC56" s="139" t="str">
        <f>IF(_jiaofen6_month_all!E53="","",_jiaofen6_month_all!E53)</f>
        <v/>
      </c>
      <c r="AD56" s="139" t="str">
        <f>IF(_jiaofen6_month_all!F53="","",_jiaofen6_month_all!F53)</f>
        <v/>
      </c>
      <c r="AE56" s="139" t="str">
        <f>IF(_jiaofen6_month_all!G53="","",_jiaofen6_month_all!G53)</f>
        <v/>
      </c>
      <c r="AF56" s="139" t="str">
        <f>IF(_jiaofen6_month_all!H53="","",_jiaofen6_month_all!H53)</f>
        <v/>
      </c>
      <c r="AG56" s="139" t="str">
        <f>IF(_jiaofen6_month_all!I53="","",_jiaofen6_month_all!I53)</f>
        <v/>
      </c>
      <c r="AH56" s="139" t="str">
        <f>IF(_jiaofen6_month_all!J53="","",_jiaofen6_month_all!J53)</f>
        <v/>
      </c>
      <c r="AI56" s="138" t="str">
        <f>IF(AA56="","",(SUM(AB56:AF56)/100))</f>
        <v/>
      </c>
      <c r="AJ56" s="139" t="str">
        <f>IF(SUM(AB56:AF56)=0,"",IF((SUM(AB56:AF56)/100)&gt;=$AJ$5,"√","×"))</f>
        <v/>
      </c>
      <c r="AK56" s="139" t="str">
        <f>IF(Z56="","",IF(Z56/100&lt;$AK$5,"√","×"))</f>
        <v/>
      </c>
      <c r="AL56" s="141" t="e">
        <f>IF(LOOKUP($U56,质量日常跟踪表!$I$4:$I$744,质量日常跟踪表!W$4:W$744)="","",LOOKUP($U56,质量日常跟踪表!$I$4:$I$744,质量日常跟踪表!W$4:W$744))</f>
        <v>#N/A</v>
      </c>
      <c r="AM56" s="133" t="str">
        <f>IF(Z56="","",IF(Z56&gt;10,ROUND(Z56-10,0)*(-2),IF(Z56&lt;9,ROUND(9-Z56,0)*4,0)))</f>
        <v/>
      </c>
      <c r="AO56" s="0">
        <f>ROW()</f>
        <v>56</v>
      </c>
      <c r="AP56" s="0">
        <f>IF($D56=AP$5,MAX(AP$6:AP55)+1,0)</f>
        <v>0</v>
      </c>
      <c r="AQ56" s="0">
        <f>IF($D56=AQ$5,MAX(AQ$6:AQ55)+1,0)</f>
        <v>0</v>
      </c>
      <c r="AR56" s="0">
        <f>IF($D56=AR$5,MAX(AR$6:AR55)+1,0)</f>
        <v>0</v>
      </c>
      <c r="AS56" s="0">
        <f>IF($D56=AS$5,MAX(AS$6:AS55)+1,0)</f>
        <v>0</v>
      </c>
      <c r="AU56" s="0">
        <f>ROW()</f>
        <v>56</v>
      </c>
      <c r="AV56" s="0">
        <f>IF($X56=AV$5,MAX(AV$6:AV55)+1,0)</f>
        <v>0</v>
      </c>
      <c r="AW56" s="0">
        <f>IF($X56=AW$5,MAX(AW$6:AW55)+1,0)</f>
        <v>0</v>
      </c>
      <c r="AX56" s="0">
        <f>IF($X56=AX$5,MAX(AX$6:AX55)+1,0)</f>
        <v>0</v>
      </c>
      <c r="AY56" s="0">
        <f>IF($X56=AY$5,MAX(AY$6:AY55)+1,0)</f>
        <v>0</v>
      </c>
    </row>
    <row r="57">
      <c r="A57" s="136" t="str">
        <f>IF(A56&lt;$A$2,A56+1,"")</f>
        <v/>
      </c>
      <c r="B57" s="126" t="str">
        <f>IF(_jiaofen5_month_all!A54="","",_jiaofen5_month_all!A54)</f>
        <v/>
      </c>
      <c r="C57" s="136" t="str">
        <f>IF(_jiaofen5_month_all!K54="","",_jiaofen5_month_all!K54)</f>
        <v/>
      </c>
      <c r="D57" s="134" t="str">
        <f>IF($A57="","",LOOKUP($A57,质量日常跟踪表!$H$4:$H$744,质量日常跟踪表!E$4:E$744))</f>
        <v/>
      </c>
      <c r="E57" s="127" t="str">
        <f>IF(_jiaofen5_month_all!A54="","",_jiaofen5_month_all!A54)</f>
        <v/>
      </c>
      <c r="F57" s="137" t="str">
        <f>IF(_jiaofen5_month_all!B54="","",_jiaofen5_month_all!B54)</f>
        <v/>
      </c>
      <c r="G57" s="137" t="str">
        <f>IF(_jiaofen5_month_all!C54="","",_jiaofen5_month_all!C54)</f>
        <v/>
      </c>
      <c r="H57" s="137" t="str">
        <f>IF(_jiaofen5_month_all!D54="","",_jiaofen5_month_all!D54)</f>
        <v/>
      </c>
      <c r="I57" s="137" t="str">
        <f>IF(_jiaofen5_month_all!E54="","",_jiaofen5_month_all!E54)</f>
        <v/>
      </c>
      <c r="J57" s="137" t="str">
        <f>IF(_jiaofen5_month_all!F54="","",_jiaofen5_month_all!F54)</f>
        <v/>
      </c>
      <c r="K57" s="137" t="str">
        <f>IF(_jiaofen5_month_all!G54="","",_jiaofen5_month_all!G54)</f>
        <v/>
      </c>
      <c r="L57" s="137" t="str">
        <f>IF(_jiaofen5_month_all!H54="","",_jiaofen5_month_all!H54)</f>
        <v/>
      </c>
      <c r="M57" s="137" t="str">
        <f>IF(_jiaofen5_month_all!I54="","",_jiaofen5_month_all!I54)</f>
        <v/>
      </c>
      <c r="N57" s="137" t="str">
        <f>IF(_jiaofen5_month_all!J54="","",_jiaofen5_month_all!J54)</f>
        <v/>
      </c>
      <c r="O57" s="138" t="str">
        <f>IF(G57="","",SUM(H57:L57)/100)</f>
        <v/>
      </c>
      <c r="P57" s="139" t="str">
        <f>IF(SUM(H57:L57)=0,"",IF((SUM(H57:L57)/100)&gt;=$P$5,"√","×"))</f>
        <v/>
      </c>
      <c r="Q57" s="139" t="str">
        <f>IF(SUM(F57)=0,"",IF((SUM(F57)/100)&lt;$Q$5,"√","×"))</f>
        <v/>
      </c>
      <c r="R57" s="140" t="e">
        <f>IF(LOOKUP($A57,质量日常跟踪表!$H$4:$H$744,质量日常跟踪表!W$4:W$744)="","",LOOKUP($A57,质量日常跟踪表!$H$4:$H$744,质量日常跟踪表!W$4:W$744))</f>
        <v>#N/A</v>
      </c>
      <c r="S57" s="133" t="str">
        <f>IF(OR(F57="",F57=0),"",IF(F57&gt;10,ROUND(F57-10,0)*(-2),IF(F57&lt;9,ROUND(9-F57,0)*4,0)))</f>
        <v/>
      </c>
      <c r="U57" s="136" t="str">
        <f>IF(U56&lt;$U$2,U56+1,"")</f>
        <v/>
      </c>
      <c r="V57" s="126" t="str">
        <f>IF(_jiaofen6_month_all!A54="","",_jiaofen6_month_all!A54)</f>
        <v/>
      </c>
      <c r="W57" s="136" t="str">
        <f>IF(_jiaofen6_month_all!K54="","",_jiaofen6_month_all!K54)</f>
        <v/>
      </c>
      <c r="X57" s="134" t="str">
        <f>IF($U57="","",LOOKUP($U57,质量日常跟踪表!$I$4:$I$744,质量日常跟踪表!E$4:E$744))</f>
        <v/>
      </c>
      <c r="Y57" s="127" t="str">
        <f>IF(_jiaofen6_month_all!A54="","",_jiaofen6_month_all!A54)</f>
        <v/>
      </c>
      <c r="Z57" s="139" t="str">
        <f>IF(_jiaofen6_month_all!B54="","",_jiaofen6_month_all!B54)</f>
        <v/>
      </c>
      <c r="AA57" s="139" t="str">
        <f>IF(_jiaofen6_month_all!C54="","",_jiaofen6_month_all!C54)</f>
        <v/>
      </c>
      <c r="AB57" s="139" t="str">
        <f>IF(_jiaofen6_month_all!D54="","",_jiaofen6_month_all!D54)</f>
        <v/>
      </c>
      <c r="AC57" s="139" t="str">
        <f>IF(_jiaofen6_month_all!E54="","",_jiaofen6_month_all!E54)</f>
        <v/>
      </c>
      <c r="AD57" s="139" t="str">
        <f>IF(_jiaofen6_month_all!F54="","",_jiaofen6_month_all!F54)</f>
        <v/>
      </c>
      <c r="AE57" s="139" t="str">
        <f>IF(_jiaofen6_month_all!G54="","",_jiaofen6_month_all!G54)</f>
        <v/>
      </c>
      <c r="AF57" s="139" t="str">
        <f>IF(_jiaofen6_month_all!H54="","",_jiaofen6_month_all!H54)</f>
        <v/>
      </c>
      <c r="AG57" s="139" t="str">
        <f>IF(_jiaofen6_month_all!I54="","",_jiaofen6_month_all!I54)</f>
        <v/>
      </c>
      <c r="AH57" s="139" t="str">
        <f>IF(_jiaofen6_month_all!J54="","",_jiaofen6_month_all!J54)</f>
        <v/>
      </c>
      <c r="AI57" s="138" t="str">
        <f>IF(AA57="","",(SUM(AB57:AF57)/100))</f>
        <v/>
      </c>
      <c r="AJ57" s="139" t="str">
        <f>IF(SUM(AB57:AF57)=0,"",IF((SUM(AB57:AF57)/100)&gt;=$AJ$5,"√","×"))</f>
        <v/>
      </c>
      <c r="AK57" s="139" t="str">
        <f>IF(Z57="","",IF(Z57/100&lt;$AK$5,"√","×"))</f>
        <v/>
      </c>
      <c r="AL57" s="141" t="e">
        <f>IF(LOOKUP($U57,质量日常跟踪表!$I$4:$I$744,质量日常跟踪表!W$4:W$744)="","",LOOKUP($U57,质量日常跟踪表!$I$4:$I$744,质量日常跟踪表!W$4:W$744))</f>
        <v>#N/A</v>
      </c>
      <c r="AM57" s="133" t="str">
        <f>IF(Z57="","",IF(Z57&gt;10,ROUND(Z57-10,0)*(-2),IF(Z57&lt;9,ROUND(9-Z57,0)*4,0)))</f>
        <v/>
      </c>
      <c r="AO57" s="0">
        <f>ROW()</f>
        <v>57</v>
      </c>
      <c r="AP57" s="0">
        <f>IF($D57=AP$5,MAX(AP$6:AP56)+1,0)</f>
        <v>0</v>
      </c>
      <c r="AQ57" s="0">
        <f>IF($D57=AQ$5,MAX(AQ$6:AQ56)+1,0)</f>
        <v>0</v>
      </c>
      <c r="AR57" s="0">
        <f>IF($D57=AR$5,MAX(AR$6:AR56)+1,0)</f>
        <v>0</v>
      </c>
      <c r="AS57" s="0">
        <f>IF($D57=AS$5,MAX(AS$6:AS56)+1,0)</f>
        <v>0</v>
      </c>
      <c r="AU57" s="0">
        <f>ROW()</f>
        <v>57</v>
      </c>
      <c r="AV57" s="0">
        <f>IF($X57=AV$5,MAX(AV$6:AV56)+1,0)</f>
        <v>0</v>
      </c>
      <c r="AW57" s="0">
        <f>IF($X57=AW$5,MAX(AW$6:AW56)+1,0)</f>
        <v>0</v>
      </c>
      <c r="AX57" s="0">
        <f>IF($X57=AX$5,MAX(AX$6:AX56)+1,0)</f>
        <v>0</v>
      </c>
      <c r="AY57" s="0">
        <f>IF($X57=AY$5,MAX(AY$6:AY56)+1,0)</f>
        <v>0</v>
      </c>
    </row>
    <row r="58">
      <c r="A58" s="136" t="str">
        <f>IF(A57&lt;$A$2,A57+1,"")</f>
        <v/>
      </c>
      <c r="B58" s="126" t="str">
        <f>IF(_jiaofen5_month_all!A55="","",_jiaofen5_month_all!A55)</f>
        <v/>
      </c>
      <c r="C58" s="136" t="str">
        <f>IF(_jiaofen5_month_all!K55="","",_jiaofen5_month_all!K55)</f>
        <v/>
      </c>
      <c r="D58" s="134" t="str">
        <f>IF($A58="","",LOOKUP($A58,质量日常跟踪表!$H$4:$H$744,质量日常跟踪表!E$4:E$744))</f>
        <v/>
      </c>
      <c r="E58" s="127" t="str">
        <f>IF(_jiaofen5_month_all!A55="","",_jiaofen5_month_all!A55)</f>
        <v/>
      </c>
      <c r="F58" s="137" t="str">
        <f>IF(_jiaofen5_month_all!B55="","",_jiaofen5_month_all!B55)</f>
        <v/>
      </c>
      <c r="G58" s="137" t="str">
        <f>IF(_jiaofen5_month_all!C55="","",_jiaofen5_month_all!C55)</f>
        <v/>
      </c>
      <c r="H58" s="137" t="str">
        <f>IF(_jiaofen5_month_all!D55="","",_jiaofen5_month_all!D55)</f>
        <v/>
      </c>
      <c r="I58" s="137" t="str">
        <f>IF(_jiaofen5_month_all!E55="","",_jiaofen5_month_all!E55)</f>
        <v/>
      </c>
      <c r="J58" s="137" t="str">
        <f>IF(_jiaofen5_month_all!F55="","",_jiaofen5_month_all!F55)</f>
        <v/>
      </c>
      <c r="K58" s="137" t="str">
        <f>IF(_jiaofen5_month_all!G55="","",_jiaofen5_month_all!G55)</f>
        <v/>
      </c>
      <c r="L58" s="137" t="str">
        <f>IF(_jiaofen5_month_all!H55="","",_jiaofen5_month_all!H55)</f>
        <v/>
      </c>
      <c r="M58" s="137" t="str">
        <f>IF(_jiaofen5_month_all!I55="","",_jiaofen5_month_all!I55)</f>
        <v/>
      </c>
      <c r="N58" s="137" t="str">
        <f>IF(_jiaofen5_month_all!J55="","",_jiaofen5_month_all!J55)</f>
        <v/>
      </c>
      <c r="O58" s="138" t="str">
        <f>IF(G58="","",SUM(H58:L58)/100)</f>
        <v/>
      </c>
      <c r="P58" s="139" t="str">
        <f>IF(SUM(H58:L58)=0,"",IF((SUM(H58:L58)/100)&gt;=$P$5,"√","×"))</f>
        <v/>
      </c>
      <c r="Q58" s="139" t="str">
        <f>IF(SUM(F58)=0,"",IF((SUM(F58)/100)&lt;$Q$5,"√","×"))</f>
        <v/>
      </c>
      <c r="R58" s="140" t="e">
        <f>IF(LOOKUP($A58,质量日常跟踪表!$H$4:$H$744,质量日常跟踪表!W$4:W$744)="","",LOOKUP($A58,质量日常跟踪表!$H$4:$H$744,质量日常跟踪表!W$4:W$744))</f>
        <v>#N/A</v>
      </c>
      <c r="S58" s="133" t="str">
        <f>IF(OR(F58="",F58=0),"",IF(F58&gt;10,ROUND(F58-10,0)*(-2),IF(F58&lt;9,ROUND(9-F58,0)*4,0)))</f>
        <v/>
      </c>
      <c r="U58" s="136" t="str">
        <f>IF(U57&lt;$U$2,U57+1,"")</f>
        <v/>
      </c>
      <c r="V58" s="126" t="str">
        <f>IF(_jiaofen6_month_all!A55="","",_jiaofen6_month_all!A55)</f>
        <v/>
      </c>
      <c r="W58" s="136" t="str">
        <f>IF(_jiaofen6_month_all!K55="","",_jiaofen6_month_all!K55)</f>
        <v/>
      </c>
      <c r="X58" s="134" t="str">
        <f>IF($U58="","",LOOKUP($U58,质量日常跟踪表!$I$4:$I$744,质量日常跟踪表!E$4:E$744))</f>
        <v/>
      </c>
      <c r="Y58" s="127" t="str">
        <f>IF(_jiaofen6_month_all!A55="","",_jiaofen6_month_all!A55)</f>
        <v/>
      </c>
      <c r="Z58" s="139" t="str">
        <f>IF(_jiaofen6_month_all!B55="","",_jiaofen6_month_all!B55)</f>
        <v/>
      </c>
      <c r="AA58" s="139" t="str">
        <f>IF(_jiaofen6_month_all!C55="","",_jiaofen6_month_all!C55)</f>
        <v/>
      </c>
      <c r="AB58" s="139" t="str">
        <f>IF(_jiaofen6_month_all!D55="","",_jiaofen6_month_all!D55)</f>
        <v/>
      </c>
      <c r="AC58" s="139" t="str">
        <f>IF(_jiaofen6_month_all!E55="","",_jiaofen6_month_all!E55)</f>
        <v/>
      </c>
      <c r="AD58" s="139" t="str">
        <f>IF(_jiaofen6_month_all!F55="","",_jiaofen6_month_all!F55)</f>
        <v/>
      </c>
      <c r="AE58" s="139" t="str">
        <f>IF(_jiaofen6_month_all!G55="","",_jiaofen6_month_all!G55)</f>
        <v/>
      </c>
      <c r="AF58" s="139" t="str">
        <f>IF(_jiaofen6_month_all!H55="","",_jiaofen6_month_all!H55)</f>
        <v/>
      </c>
      <c r="AG58" s="139" t="str">
        <f>IF(_jiaofen6_month_all!I55="","",_jiaofen6_month_all!I55)</f>
        <v/>
      </c>
      <c r="AH58" s="139" t="str">
        <f>IF(_jiaofen6_month_all!J55="","",_jiaofen6_month_all!J55)</f>
        <v/>
      </c>
      <c r="AI58" s="138" t="str">
        <f>IF(AA58="","",(SUM(AB58:AF58)/100))</f>
        <v/>
      </c>
      <c r="AJ58" s="139" t="str">
        <f>IF(SUM(AB58:AF58)=0,"",IF((SUM(AB58:AF58)/100)&gt;=$AJ$5,"√","×"))</f>
        <v/>
      </c>
      <c r="AK58" s="139" t="str">
        <f>IF(Z58="","",IF(Z58/100&lt;$AK$5,"√","×"))</f>
        <v/>
      </c>
      <c r="AL58" s="141" t="e">
        <f>IF(LOOKUP($U58,质量日常跟踪表!$I$4:$I$744,质量日常跟踪表!W$4:W$744)="","",LOOKUP($U58,质量日常跟踪表!$I$4:$I$744,质量日常跟踪表!W$4:W$744))</f>
        <v>#N/A</v>
      </c>
      <c r="AM58" s="133" t="str">
        <f>IF(Z58="","",IF(Z58&gt;10,ROUND(Z58-10,0)*(-2),IF(Z58&lt;9,ROUND(9-Z58,0)*4,0)))</f>
        <v/>
      </c>
      <c r="AO58" s="0">
        <f>ROW()</f>
        <v>58</v>
      </c>
      <c r="AP58" s="0">
        <f>IF($D58=AP$5,MAX(AP$6:AP57)+1,0)</f>
        <v>0</v>
      </c>
      <c r="AQ58" s="0">
        <f>IF($D58=AQ$5,MAX(AQ$6:AQ57)+1,0)</f>
        <v>0</v>
      </c>
      <c r="AR58" s="0">
        <f>IF($D58=AR$5,MAX(AR$6:AR57)+1,0)</f>
        <v>0</v>
      </c>
      <c r="AS58" s="0">
        <f>IF($D58=AS$5,MAX(AS$6:AS57)+1,0)</f>
        <v>0</v>
      </c>
      <c r="AU58" s="0">
        <f>ROW()</f>
        <v>58</v>
      </c>
      <c r="AV58" s="0">
        <f>IF($X58=AV$5,MAX(AV$6:AV57)+1,0)</f>
        <v>0</v>
      </c>
      <c r="AW58" s="0">
        <f>IF($X58=AW$5,MAX(AW$6:AW57)+1,0)</f>
        <v>0</v>
      </c>
      <c r="AX58" s="0">
        <f>IF($X58=AX$5,MAX(AX$6:AX57)+1,0)</f>
        <v>0</v>
      </c>
      <c r="AY58" s="0">
        <f>IF($X58=AY$5,MAX(AY$6:AY57)+1,0)</f>
        <v>0</v>
      </c>
    </row>
    <row r="59">
      <c r="A59" s="136" t="str">
        <f>IF(A58&lt;$A$2,A58+1,"")</f>
        <v/>
      </c>
      <c r="B59" s="126" t="str">
        <f>IF(_jiaofen5_month_all!A56="","",_jiaofen5_month_all!A56)</f>
        <v/>
      </c>
      <c r="C59" s="136" t="str">
        <f>IF(_jiaofen5_month_all!K56="","",_jiaofen5_month_all!K56)</f>
        <v/>
      </c>
      <c r="D59" s="134" t="str">
        <f>IF($A59="","",LOOKUP($A59,质量日常跟踪表!$H$4:$H$744,质量日常跟踪表!E$4:E$744))</f>
        <v/>
      </c>
      <c r="E59" s="127" t="str">
        <f>IF(_jiaofen5_month_all!A56="","",_jiaofen5_month_all!A56)</f>
        <v/>
      </c>
      <c r="F59" s="137" t="str">
        <f>IF(_jiaofen5_month_all!B56="","",_jiaofen5_month_all!B56)</f>
        <v/>
      </c>
      <c r="G59" s="137" t="str">
        <f>IF(_jiaofen5_month_all!C56="","",_jiaofen5_month_all!C56)</f>
        <v/>
      </c>
      <c r="H59" s="137" t="str">
        <f>IF(_jiaofen5_month_all!D56="","",_jiaofen5_month_all!D56)</f>
        <v/>
      </c>
      <c r="I59" s="137" t="str">
        <f>IF(_jiaofen5_month_all!E56="","",_jiaofen5_month_all!E56)</f>
        <v/>
      </c>
      <c r="J59" s="137" t="str">
        <f>IF(_jiaofen5_month_all!F56="","",_jiaofen5_month_all!F56)</f>
        <v/>
      </c>
      <c r="K59" s="137" t="str">
        <f>IF(_jiaofen5_month_all!G56="","",_jiaofen5_month_all!G56)</f>
        <v/>
      </c>
      <c r="L59" s="137" t="str">
        <f>IF(_jiaofen5_month_all!H56="","",_jiaofen5_month_all!H56)</f>
        <v/>
      </c>
      <c r="M59" s="137" t="str">
        <f>IF(_jiaofen5_month_all!I56="","",_jiaofen5_month_all!I56)</f>
        <v/>
      </c>
      <c r="N59" s="137" t="str">
        <f>IF(_jiaofen5_month_all!J56="","",_jiaofen5_month_all!J56)</f>
        <v/>
      </c>
      <c r="O59" s="138" t="str">
        <f>IF(G59="","",SUM(H59:L59)/100)</f>
        <v/>
      </c>
      <c r="P59" s="139" t="str">
        <f>IF(SUM(H59:L59)=0,"",IF((SUM(H59:L59)/100)&gt;=$P$5,"√","×"))</f>
        <v/>
      </c>
      <c r="Q59" s="139" t="str">
        <f>IF(SUM(F59)=0,"",IF((SUM(F59)/100)&lt;$Q$5,"√","×"))</f>
        <v/>
      </c>
      <c r="R59" s="140" t="e">
        <f>IF(LOOKUP($A59,质量日常跟踪表!$H$4:$H$744,质量日常跟踪表!W$4:W$744)="","",LOOKUP($A59,质量日常跟踪表!$H$4:$H$744,质量日常跟踪表!W$4:W$744))</f>
        <v>#N/A</v>
      </c>
      <c r="S59" s="133" t="str">
        <f>IF(OR(F59="",F59=0),"",IF(F59&gt;10,ROUND(F59-10,0)*(-2),IF(F59&lt;9,ROUND(9-F59,0)*4,0)))</f>
        <v/>
      </c>
      <c r="U59" s="136" t="str">
        <f>IF(U58&lt;$U$2,U58+1,"")</f>
        <v/>
      </c>
      <c r="V59" s="126" t="str">
        <f>IF(_jiaofen6_month_all!A56="","",_jiaofen6_month_all!A56)</f>
        <v/>
      </c>
      <c r="W59" s="136" t="str">
        <f>IF(_jiaofen6_month_all!K56="","",_jiaofen6_month_all!K56)</f>
        <v/>
      </c>
      <c r="X59" s="134" t="str">
        <f>IF($U59="","",LOOKUP($U59,质量日常跟踪表!$I$4:$I$744,质量日常跟踪表!E$4:E$744))</f>
        <v/>
      </c>
      <c r="Y59" s="127" t="str">
        <f>IF(_jiaofen6_month_all!A56="","",_jiaofen6_month_all!A56)</f>
        <v/>
      </c>
      <c r="Z59" s="139" t="str">
        <f>IF(_jiaofen6_month_all!B56="","",_jiaofen6_month_all!B56)</f>
        <v/>
      </c>
      <c r="AA59" s="139" t="str">
        <f>IF(_jiaofen6_month_all!C56="","",_jiaofen6_month_all!C56)</f>
        <v/>
      </c>
      <c r="AB59" s="139" t="str">
        <f>IF(_jiaofen6_month_all!D56="","",_jiaofen6_month_all!D56)</f>
        <v/>
      </c>
      <c r="AC59" s="139" t="str">
        <f>IF(_jiaofen6_month_all!E56="","",_jiaofen6_month_all!E56)</f>
        <v/>
      </c>
      <c r="AD59" s="139" t="str">
        <f>IF(_jiaofen6_month_all!F56="","",_jiaofen6_month_all!F56)</f>
        <v/>
      </c>
      <c r="AE59" s="139" t="str">
        <f>IF(_jiaofen6_month_all!G56="","",_jiaofen6_month_all!G56)</f>
        <v/>
      </c>
      <c r="AF59" s="139" t="str">
        <f>IF(_jiaofen6_month_all!H56="","",_jiaofen6_month_all!H56)</f>
        <v/>
      </c>
      <c r="AG59" s="139" t="str">
        <f>IF(_jiaofen6_month_all!I56="","",_jiaofen6_month_all!I56)</f>
        <v/>
      </c>
      <c r="AH59" s="139" t="str">
        <f>IF(_jiaofen6_month_all!J56="","",_jiaofen6_month_all!J56)</f>
        <v/>
      </c>
      <c r="AI59" s="138" t="str">
        <f>IF(AA59="","",(SUM(AB59:AF59)/100))</f>
        <v/>
      </c>
      <c r="AJ59" s="139" t="str">
        <f>IF(SUM(AB59:AF59)=0,"",IF((SUM(AB59:AF59)/100)&gt;=$AJ$5,"√","×"))</f>
        <v/>
      </c>
      <c r="AK59" s="139" t="str">
        <f>IF(Z59="","",IF(Z59/100&lt;$AK$5,"√","×"))</f>
        <v/>
      </c>
      <c r="AL59" s="141" t="e">
        <f>IF(LOOKUP($U59,质量日常跟踪表!$I$4:$I$744,质量日常跟踪表!W$4:W$744)="","",LOOKUP($U59,质量日常跟踪表!$I$4:$I$744,质量日常跟踪表!W$4:W$744))</f>
        <v>#N/A</v>
      </c>
      <c r="AM59" s="133" t="str">
        <f>IF(Z59="","",IF(Z59&gt;10,ROUND(Z59-10,0)*(-2),IF(Z59&lt;9,ROUND(9-Z59,0)*4,0)))</f>
        <v/>
      </c>
      <c r="AO59" s="0">
        <f>ROW()</f>
        <v>59</v>
      </c>
      <c r="AP59" s="0">
        <f>IF($D59=AP$5,MAX(AP$6:AP58)+1,0)</f>
        <v>0</v>
      </c>
      <c r="AQ59" s="0">
        <f>IF($D59=AQ$5,MAX(AQ$6:AQ58)+1,0)</f>
        <v>0</v>
      </c>
      <c r="AR59" s="0">
        <f>IF($D59=AR$5,MAX(AR$6:AR58)+1,0)</f>
        <v>0</v>
      </c>
      <c r="AS59" s="0">
        <f>IF($D59=AS$5,MAX(AS$6:AS58)+1,0)</f>
        <v>0</v>
      </c>
      <c r="AU59" s="0">
        <f>ROW()</f>
        <v>59</v>
      </c>
      <c r="AV59" s="0">
        <f>IF($X59=AV$5,MAX(AV$6:AV58)+1,0)</f>
        <v>0</v>
      </c>
      <c r="AW59" s="0">
        <f>IF($X59=AW$5,MAX(AW$6:AW58)+1,0)</f>
        <v>0</v>
      </c>
      <c r="AX59" s="0">
        <f>IF($X59=AX$5,MAX(AX$6:AX58)+1,0)</f>
        <v>0</v>
      </c>
      <c r="AY59" s="0">
        <f>IF($X59=AY$5,MAX(AY$6:AY58)+1,0)</f>
        <v>0</v>
      </c>
    </row>
    <row r="60">
      <c r="A60" s="136" t="str">
        <f>IF(A59&lt;$A$2,A59+1,"")</f>
        <v/>
      </c>
      <c r="B60" s="126" t="str">
        <f>IF(_jiaofen5_month_all!A57="","",_jiaofen5_month_all!A57)</f>
        <v/>
      </c>
      <c r="C60" s="136" t="str">
        <f>IF(_jiaofen5_month_all!K57="","",_jiaofen5_month_all!K57)</f>
        <v/>
      </c>
      <c r="D60" s="134" t="str">
        <f>IF($A60="","",LOOKUP($A60,质量日常跟踪表!$H$4:$H$744,质量日常跟踪表!E$4:E$744))</f>
        <v/>
      </c>
      <c r="E60" s="127" t="str">
        <f>IF(_jiaofen5_month_all!A57="","",_jiaofen5_month_all!A57)</f>
        <v/>
      </c>
      <c r="F60" s="137" t="str">
        <f>IF(_jiaofen5_month_all!B57="","",_jiaofen5_month_all!B57)</f>
        <v/>
      </c>
      <c r="G60" s="137" t="str">
        <f>IF(_jiaofen5_month_all!C57="","",_jiaofen5_month_all!C57)</f>
        <v/>
      </c>
      <c r="H60" s="137" t="str">
        <f>IF(_jiaofen5_month_all!D57="","",_jiaofen5_month_all!D57)</f>
        <v/>
      </c>
      <c r="I60" s="137" t="str">
        <f>IF(_jiaofen5_month_all!E57="","",_jiaofen5_month_all!E57)</f>
        <v/>
      </c>
      <c r="J60" s="137" t="str">
        <f>IF(_jiaofen5_month_all!F57="","",_jiaofen5_month_all!F57)</f>
        <v/>
      </c>
      <c r="K60" s="137" t="str">
        <f>IF(_jiaofen5_month_all!G57="","",_jiaofen5_month_all!G57)</f>
        <v/>
      </c>
      <c r="L60" s="137" t="str">
        <f>IF(_jiaofen5_month_all!H57="","",_jiaofen5_month_all!H57)</f>
        <v/>
      </c>
      <c r="M60" s="137" t="str">
        <f>IF(_jiaofen5_month_all!I57="","",_jiaofen5_month_all!I57)</f>
        <v/>
      </c>
      <c r="N60" s="137" t="str">
        <f>IF(_jiaofen5_month_all!J57="","",_jiaofen5_month_all!J57)</f>
        <v/>
      </c>
      <c r="O60" s="138" t="str">
        <f>IF(G60="","",SUM(H60:L60)/100)</f>
        <v/>
      </c>
      <c r="P60" s="139" t="str">
        <f>IF(SUM(H60:L60)=0,"",IF((SUM(H60:L60)/100)&gt;=$P$5,"√","×"))</f>
        <v/>
      </c>
      <c r="Q60" s="139" t="str">
        <f>IF(SUM(F60)=0,"",IF((SUM(F60)/100)&lt;$Q$5,"√","×"))</f>
        <v/>
      </c>
      <c r="R60" s="140" t="e">
        <f>IF(LOOKUP($A60,质量日常跟踪表!$H$4:$H$744,质量日常跟踪表!W$4:W$744)="","",LOOKUP($A60,质量日常跟踪表!$H$4:$H$744,质量日常跟踪表!W$4:W$744))</f>
        <v>#N/A</v>
      </c>
      <c r="S60" s="133" t="str">
        <f>IF(OR(F60="",F60=0),"",IF(F60&gt;10,ROUND(F60-10,0)*(-2),IF(F60&lt;9,ROUND(9-F60,0)*4,0)))</f>
        <v/>
      </c>
      <c r="U60" s="136" t="str">
        <f>IF(U59&lt;$U$2,U59+1,"")</f>
        <v/>
      </c>
      <c r="V60" s="126" t="str">
        <f>IF(_jiaofen6_month_all!A57="","",_jiaofen6_month_all!A57)</f>
        <v/>
      </c>
      <c r="W60" s="136" t="str">
        <f>IF(_jiaofen6_month_all!K57="","",_jiaofen6_month_all!K57)</f>
        <v/>
      </c>
      <c r="X60" s="134" t="str">
        <f>IF($U60="","",LOOKUP($U60,质量日常跟踪表!$I$4:$I$744,质量日常跟踪表!E$4:E$744))</f>
        <v/>
      </c>
      <c r="Y60" s="127" t="str">
        <f>IF(_jiaofen6_month_all!A57="","",_jiaofen6_month_all!A57)</f>
        <v/>
      </c>
      <c r="Z60" s="139" t="str">
        <f>IF(_jiaofen6_month_all!B57="","",_jiaofen6_month_all!B57)</f>
        <v/>
      </c>
      <c r="AA60" s="139" t="str">
        <f>IF(_jiaofen6_month_all!C57="","",_jiaofen6_month_all!C57)</f>
        <v/>
      </c>
      <c r="AB60" s="139" t="str">
        <f>IF(_jiaofen6_month_all!D57="","",_jiaofen6_month_all!D57)</f>
        <v/>
      </c>
      <c r="AC60" s="139" t="str">
        <f>IF(_jiaofen6_month_all!E57="","",_jiaofen6_month_all!E57)</f>
        <v/>
      </c>
      <c r="AD60" s="139" t="str">
        <f>IF(_jiaofen6_month_all!F57="","",_jiaofen6_month_all!F57)</f>
        <v/>
      </c>
      <c r="AE60" s="139" t="str">
        <f>IF(_jiaofen6_month_all!G57="","",_jiaofen6_month_all!G57)</f>
        <v/>
      </c>
      <c r="AF60" s="139" t="str">
        <f>IF(_jiaofen6_month_all!H57="","",_jiaofen6_month_all!H57)</f>
        <v/>
      </c>
      <c r="AG60" s="139" t="str">
        <f>IF(_jiaofen6_month_all!I57="","",_jiaofen6_month_all!I57)</f>
        <v/>
      </c>
      <c r="AH60" s="139" t="str">
        <f>IF(_jiaofen6_month_all!J57="","",_jiaofen6_month_all!J57)</f>
        <v/>
      </c>
      <c r="AI60" s="138" t="str">
        <f>IF(AA60="","",(SUM(AB60:AF60)/100))</f>
        <v/>
      </c>
      <c r="AJ60" s="139" t="str">
        <f>IF(SUM(AB60:AF60)=0,"",IF((SUM(AB60:AF60)/100)&gt;=$AJ$5,"√","×"))</f>
        <v/>
      </c>
      <c r="AK60" s="139" t="str">
        <f>IF(Z60="","",IF(Z60/100&lt;$AK$5,"√","×"))</f>
        <v/>
      </c>
      <c r="AL60" s="141" t="e">
        <f>IF(LOOKUP($U60,质量日常跟踪表!$I$4:$I$744,质量日常跟踪表!W$4:W$744)="","",LOOKUP($U60,质量日常跟踪表!$I$4:$I$744,质量日常跟踪表!W$4:W$744))</f>
        <v>#N/A</v>
      </c>
      <c r="AM60" s="133" t="str">
        <f>IF(Z60="","",IF(Z60&gt;10,ROUND(Z60-10,0)*(-2),IF(Z60&lt;9,ROUND(9-Z60,0)*4,0)))</f>
        <v/>
      </c>
      <c r="AO60" s="0">
        <f>ROW()</f>
        <v>60</v>
      </c>
      <c r="AP60" s="0">
        <f>IF($D60=AP$5,MAX(AP$6:AP59)+1,0)</f>
        <v>0</v>
      </c>
      <c r="AQ60" s="0">
        <f>IF($D60=AQ$5,MAX(AQ$6:AQ59)+1,0)</f>
        <v>0</v>
      </c>
      <c r="AR60" s="0">
        <f>IF($D60=AR$5,MAX(AR$6:AR59)+1,0)</f>
        <v>0</v>
      </c>
      <c r="AS60" s="0">
        <f>IF($D60=AS$5,MAX(AS$6:AS59)+1,0)</f>
        <v>0</v>
      </c>
      <c r="AU60" s="0">
        <f>ROW()</f>
        <v>60</v>
      </c>
      <c r="AV60" s="0">
        <f>IF($X60=AV$5,MAX(AV$6:AV59)+1,0)</f>
        <v>0</v>
      </c>
      <c r="AW60" s="0">
        <f>IF($X60=AW$5,MAX(AW$6:AW59)+1,0)</f>
        <v>0</v>
      </c>
      <c r="AX60" s="0">
        <f>IF($X60=AX$5,MAX(AX$6:AX59)+1,0)</f>
        <v>0</v>
      </c>
      <c r="AY60" s="0">
        <f>IF($X60=AY$5,MAX(AY$6:AY59)+1,0)</f>
        <v>0</v>
      </c>
    </row>
    <row r="61">
      <c r="A61" s="136" t="str">
        <f>IF(A60&lt;$A$2,A60+1,"")</f>
        <v/>
      </c>
      <c r="B61" s="126" t="str">
        <f>IF(_jiaofen5_month_all!A58="","",_jiaofen5_month_all!A58)</f>
        <v/>
      </c>
      <c r="C61" s="136" t="str">
        <f>IF(_jiaofen5_month_all!K58="","",_jiaofen5_month_all!K58)</f>
        <v/>
      </c>
      <c r="D61" s="134" t="str">
        <f>IF($A61="","",LOOKUP($A61,质量日常跟踪表!$H$4:$H$744,质量日常跟踪表!E$4:E$744))</f>
        <v/>
      </c>
      <c r="E61" s="127" t="str">
        <f>IF(_jiaofen5_month_all!A58="","",_jiaofen5_month_all!A58)</f>
        <v/>
      </c>
      <c r="F61" s="137" t="str">
        <f>IF(_jiaofen5_month_all!B58="","",_jiaofen5_month_all!B58)</f>
        <v/>
      </c>
      <c r="G61" s="137" t="str">
        <f>IF(_jiaofen5_month_all!C58="","",_jiaofen5_month_all!C58)</f>
        <v/>
      </c>
      <c r="H61" s="137" t="str">
        <f>IF(_jiaofen5_month_all!D58="","",_jiaofen5_month_all!D58)</f>
        <v/>
      </c>
      <c r="I61" s="137" t="str">
        <f>IF(_jiaofen5_month_all!E58="","",_jiaofen5_month_all!E58)</f>
        <v/>
      </c>
      <c r="J61" s="137" t="str">
        <f>IF(_jiaofen5_month_all!F58="","",_jiaofen5_month_all!F58)</f>
        <v/>
      </c>
      <c r="K61" s="137" t="str">
        <f>IF(_jiaofen5_month_all!G58="","",_jiaofen5_month_all!G58)</f>
        <v/>
      </c>
      <c r="L61" s="137" t="str">
        <f>IF(_jiaofen5_month_all!H58="","",_jiaofen5_month_all!H58)</f>
        <v/>
      </c>
      <c r="M61" s="137" t="str">
        <f>IF(_jiaofen5_month_all!I58="","",_jiaofen5_month_all!I58)</f>
        <v/>
      </c>
      <c r="N61" s="137" t="str">
        <f>IF(_jiaofen5_month_all!J58="","",_jiaofen5_month_all!J58)</f>
        <v/>
      </c>
      <c r="O61" s="138" t="str">
        <f>IF(G61="","",SUM(H61:L61)/100)</f>
        <v/>
      </c>
      <c r="P61" s="139" t="str">
        <f>IF(SUM(H61:L61)=0,"",IF((SUM(H61:L61)/100)&gt;=$P$5,"√","×"))</f>
        <v/>
      </c>
      <c r="Q61" s="139" t="str">
        <f>IF(SUM(F61)=0,"",IF((SUM(F61)/100)&lt;$Q$5,"√","×"))</f>
        <v/>
      </c>
      <c r="R61" s="140" t="e">
        <f>IF(LOOKUP($A61,质量日常跟踪表!$H$4:$H$744,质量日常跟踪表!W$4:W$744)="","",LOOKUP($A61,质量日常跟踪表!$H$4:$H$744,质量日常跟踪表!W$4:W$744))</f>
        <v>#N/A</v>
      </c>
      <c r="S61" s="133" t="str">
        <f>IF(OR(F61="",F61=0),"",IF(F61&gt;10,ROUND(F61-10,0)*(-2),IF(F61&lt;9,ROUND(9-F61,0)*4,0)))</f>
        <v/>
      </c>
      <c r="U61" s="136" t="str">
        <f>IF(U60&lt;$U$2,U60+1,"")</f>
        <v/>
      </c>
      <c r="V61" s="126" t="str">
        <f>IF(_jiaofen6_month_all!A58="","",_jiaofen6_month_all!A58)</f>
        <v/>
      </c>
      <c r="W61" s="136" t="str">
        <f>IF(_jiaofen6_month_all!K58="","",_jiaofen6_month_all!K58)</f>
        <v/>
      </c>
      <c r="X61" s="134" t="str">
        <f>IF($U61="","",LOOKUP($U61,质量日常跟踪表!$I$4:$I$744,质量日常跟踪表!E$4:E$744))</f>
        <v/>
      </c>
      <c r="Y61" s="127" t="str">
        <f>IF(_jiaofen6_month_all!A58="","",_jiaofen6_month_all!A58)</f>
        <v/>
      </c>
      <c r="Z61" s="139" t="str">
        <f>IF(_jiaofen6_month_all!B58="","",_jiaofen6_month_all!B58)</f>
        <v/>
      </c>
      <c r="AA61" s="139" t="str">
        <f>IF(_jiaofen6_month_all!C58="","",_jiaofen6_month_all!C58)</f>
        <v/>
      </c>
      <c r="AB61" s="139" t="str">
        <f>IF(_jiaofen6_month_all!D58="","",_jiaofen6_month_all!D58)</f>
        <v/>
      </c>
      <c r="AC61" s="139" t="str">
        <f>IF(_jiaofen6_month_all!E58="","",_jiaofen6_month_all!E58)</f>
        <v/>
      </c>
      <c r="AD61" s="139" t="str">
        <f>IF(_jiaofen6_month_all!F58="","",_jiaofen6_month_all!F58)</f>
        <v/>
      </c>
      <c r="AE61" s="139" t="str">
        <f>IF(_jiaofen6_month_all!G58="","",_jiaofen6_month_all!G58)</f>
        <v/>
      </c>
      <c r="AF61" s="139" t="str">
        <f>IF(_jiaofen6_month_all!H58="","",_jiaofen6_month_all!H58)</f>
        <v/>
      </c>
      <c r="AG61" s="139" t="str">
        <f>IF(_jiaofen6_month_all!I58="","",_jiaofen6_month_all!I58)</f>
        <v/>
      </c>
      <c r="AH61" s="139" t="str">
        <f>IF(_jiaofen6_month_all!J58="","",_jiaofen6_month_all!J58)</f>
        <v/>
      </c>
      <c r="AI61" s="138" t="str">
        <f>IF(AA61="","",(SUM(AB61:AF61)/100))</f>
        <v/>
      </c>
      <c r="AJ61" s="139" t="str">
        <f>IF(SUM(AB61:AF61)=0,"",IF((SUM(AB61:AF61)/100)&gt;=$AJ$5,"√","×"))</f>
        <v/>
      </c>
      <c r="AK61" s="139" t="str">
        <f>IF(Z61="","",IF(Z61/100&lt;$AK$5,"√","×"))</f>
        <v/>
      </c>
      <c r="AL61" s="141" t="e">
        <f>IF(LOOKUP($U61,质量日常跟踪表!$I$4:$I$744,质量日常跟踪表!W$4:W$744)="","",LOOKUP($U61,质量日常跟踪表!$I$4:$I$744,质量日常跟踪表!W$4:W$744))</f>
        <v>#N/A</v>
      </c>
      <c r="AM61" s="133" t="str">
        <f>IF(Z61="","",IF(Z61&gt;10,ROUND(Z61-10,0)*(-2),IF(Z61&lt;9,ROUND(9-Z61,0)*4,0)))</f>
        <v/>
      </c>
      <c r="AO61" s="0">
        <f>ROW()</f>
        <v>61</v>
      </c>
      <c r="AP61" s="0">
        <f>IF($D61=AP$5,MAX(AP$6:AP60)+1,0)</f>
        <v>0</v>
      </c>
      <c r="AQ61" s="0">
        <f>IF($D61=AQ$5,MAX(AQ$6:AQ60)+1,0)</f>
        <v>0</v>
      </c>
      <c r="AR61" s="0">
        <f>IF($D61=AR$5,MAX(AR$6:AR60)+1,0)</f>
        <v>0</v>
      </c>
      <c r="AS61" s="0">
        <f>IF($D61=AS$5,MAX(AS$6:AS60)+1,0)</f>
        <v>0</v>
      </c>
      <c r="AU61" s="0">
        <f>ROW()</f>
        <v>61</v>
      </c>
      <c r="AV61" s="0">
        <f>IF($X61=AV$5,MAX(AV$6:AV60)+1,0)</f>
        <v>0</v>
      </c>
      <c r="AW61" s="0">
        <f>IF($X61=AW$5,MAX(AW$6:AW60)+1,0)</f>
        <v>0</v>
      </c>
      <c r="AX61" s="0">
        <f>IF($X61=AX$5,MAX(AX$6:AX60)+1,0)</f>
        <v>0</v>
      </c>
      <c r="AY61" s="0">
        <f>IF($X61=AY$5,MAX(AY$6:AY60)+1,0)</f>
        <v>0</v>
      </c>
    </row>
    <row r="62">
      <c r="A62" s="136" t="str">
        <f>IF(A61&lt;$A$2,A61+1,"")</f>
        <v/>
      </c>
      <c r="B62" s="126" t="str">
        <f>IF(_jiaofen5_month_all!A59="","",_jiaofen5_month_all!A59)</f>
        <v/>
      </c>
      <c r="C62" s="136" t="str">
        <f>IF(_jiaofen5_month_all!K59="","",_jiaofen5_month_all!K59)</f>
        <v/>
      </c>
      <c r="D62" s="134" t="str">
        <f>IF($A62="","",LOOKUP($A62,质量日常跟踪表!$H$4:$H$744,质量日常跟踪表!E$4:E$744))</f>
        <v/>
      </c>
      <c r="E62" s="127" t="str">
        <f>IF(_jiaofen5_month_all!A59="","",_jiaofen5_month_all!A59)</f>
        <v/>
      </c>
      <c r="F62" s="137" t="str">
        <f>IF(_jiaofen5_month_all!B59="","",_jiaofen5_month_all!B59)</f>
        <v/>
      </c>
      <c r="G62" s="137" t="str">
        <f>IF(_jiaofen5_month_all!C59="","",_jiaofen5_month_all!C59)</f>
        <v/>
      </c>
      <c r="H62" s="137" t="str">
        <f>IF(_jiaofen5_month_all!D59="","",_jiaofen5_month_all!D59)</f>
        <v/>
      </c>
      <c r="I62" s="137" t="str">
        <f>IF(_jiaofen5_month_all!E59="","",_jiaofen5_month_all!E59)</f>
        <v/>
      </c>
      <c r="J62" s="137" t="str">
        <f>IF(_jiaofen5_month_all!F59="","",_jiaofen5_month_all!F59)</f>
        <v/>
      </c>
      <c r="K62" s="137" t="str">
        <f>IF(_jiaofen5_month_all!G59="","",_jiaofen5_month_all!G59)</f>
        <v/>
      </c>
      <c r="L62" s="137" t="str">
        <f>IF(_jiaofen5_month_all!H59="","",_jiaofen5_month_all!H59)</f>
        <v/>
      </c>
      <c r="M62" s="137" t="str">
        <f>IF(_jiaofen5_month_all!I59="","",_jiaofen5_month_all!I59)</f>
        <v/>
      </c>
      <c r="N62" s="137" t="str">
        <f>IF(_jiaofen5_month_all!J59="","",_jiaofen5_month_all!J59)</f>
        <v/>
      </c>
      <c r="O62" s="138" t="str">
        <f>IF(G62="","",SUM(H62:L62)/100)</f>
        <v/>
      </c>
      <c r="P62" s="139" t="str">
        <f>IF(SUM(H62:L62)=0,"",IF((SUM(H62:L62)/100)&gt;=$P$5,"√","×"))</f>
        <v/>
      </c>
      <c r="Q62" s="139" t="str">
        <f>IF(SUM(F62)=0,"",IF((SUM(F62)/100)&lt;$Q$5,"√","×"))</f>
        <v/>
      </c>
      <c r="R62" s="140" t="e">
        <f>IF(LOOKUP($A62,质量日常跟踪表!$H$4:$H$744,质量日常跟踪表!W$4:W$744)="","",LOOKUP($A62,质量日常跟踪表!$H$4:$H$744,质量日常跟踪表!W$4:W$744))</f>
        <v>#N/A</v>
      </c>
      <c r="S62" s="133" t="str">
        <f>IF(OR(F62="",F62=0),"",IF(F62&gt;10,ROUND(F62-10,0)*(-2),IF(F62&lt;9,ROUND(9-F62,0)*4,0)))</f>
        <v/>
      </c>
      <c r="U62" s="136" t="str">
        <f>IF(U61&lt;$U$2,U61+1,"")</f>
        <v/>
      </c>
      <c r="V62" s="126" t="str">
        <f>IF(_jiaofen6_month_all!A59="","",_jiaofen6_month_all!A59)</f>
        <v/>
      </c>
      <c r="W62" s="136" t="str">
        <f>IF(_jiaofen6_month_all!K59="","",_jiaofen6_month_all!K59)</f>
        <v/>
      </c>
      <c r="X62" s="134" t="str">
        <f>IF($U62="","",LOOKUP($U62,质量日常跟踪表!$I$4:$I$744,质量日常跟踪表!E$4:E$744))</f>
        <v/>
      </c>
      <c r="Y62" s="127" t="str">
        <f>IF(_jiaofen6_month_all!A59="","",_jiaofen6_month_all!A59)</f>
        <v/>
      </c>
      <c r="Z62" s="139" t="str">
        <f>IF(_jiaofen6_month_all!B59="","",_jiaofen6_month_all!B59)</f>
        <v/>
      </c>
      <c r="AA62" s="139" t="str">
        <f>IF(_jiaofen6_month_all!C59="","",_jiaofen6_month_all!C59)</f>
        <v/>
      </c>
      <c r="AB62" s="139" t="str">
        <f>IF(_jiaofen6_month_all!D59="","",_jiaofen6_month_all!D59)</f>
        <v/>
      </c>
      <c r="AC62" s="139" t="str">
        <f>IF(_jiaofen6_month_all!E59="","",_jiaofen6_month_all!E59)</f>
        <v/>
      </c>
      <c r="AD62" s="139" t="str">
        <f>IF(_jiaofen6_month_all!F59="","",_jiaofen6_month_all!F59)</f>
        <v/>
      </c>
      <c r="AE62" s="139" t="str">
        <f>IF(_jiaofen6_month_all!G59="","",_jiaofen6_month_all!G59)</f>
        <v/>
      </c>
      <c r="AF62" s="139" t="str">
        <f>IF(_jiaofen6_month_all!H59="","",_jiaofen6_month_all!H59)</f>
        <v/>
      </c>
      <c r="AG62" s="139" t="str">
        <f>IF(_jiaofen6_month_all!I59="","",_jiaofen6_month_all!I59)</f>
        <v/>
      </c>
      <c r="AH62" s="139" t="str">
        <f>IF(_jiaofen6_month_all!J59="","",_jiaofen6_month_all!J59)</f>
        <v/>
      </c>
      <c r="AI62" s="138" t="str">
        <f>IF(AA62="","",(SUM(AB62:AF62)/100))</f>
        <v/>
      </c>
      <c r="AJ62" s="139" t="str">
        <f>IF(SUM(AB62:AF62)=0,"",IF((SUM(AB62:AF62)/100)&gt;=$AJ$5,"√","×"))</f>
        <v/>
      </c>
      <c r="AK62" s="139" t="str">
        <f>IF(Z62="","",IF(Z62/100&lt;$AK$5,"√","×"))</f>
        <v/>
      </c>
      <c r="AL62" s="141" t="e">
        <f>IF(LOOKUP($U62,质量日常跟踪表!$I$4:$I$744,质量日常跟踪表!W$4:W$744)="","",LOOKUP($U62,质量日常跟踪表!$I$4:$I$744,质量日常跟踪表!W$4:W$744))</f>
        <v>#N/A</v>
      </c>
      <c r="AM62" s="133" t="str">
        <f>IF(Z62="","",IF(Z62&gt;10,ROUND(Z62-10,0)*(-2),IF(Z62&lt;9,ROUND(9-Z62,0)*4,0)))</f>
        <v/>
      </c>
      <c r="AO62" s="0">
        <f>ROW()</f>
        <v>62</v>
      </c>
      <c r="AP62" s="0">
        <f>IF($D62=AP$5,MAX(AP$6:AP61)+1,0)</f>
        <v>0</v>
      </c>
      <c r="AQ62" s="0">
        <f>IF($D62=AQ$5,MAX(AQ$6:AQ61)+1,0)</f>
        <v>0</v>
      </c>
      <c r="AR62" s="0">
        <f>IF($D62=AR$5,MAX(AR$6:AR61)+1,0)</f>
        <v>0</v>
      </c>
      <c r="AS62" s="0">
        <f>IF($D62=AS$5,MAX(AS$6:AS61)+1,0)</f>
        <v>0</v>
      </c>
      <c r="AU62" s="0">
        <f>ROW()</f>
        <v>62</v>
      </c>
      <c r="AV62" s="0">
        <f>IF($X62=AV$5,MAX(AV$6:AV61)+1,0)</f>
        <v>0</v>
      </c>
      <c r="AW62" s="0">
        <f>IF($X62=AW$5,MAX(AW$6:AW61)+1,0)</f>
        <v>0</v>
      </c>
      <c r="AX62" s="0">
        <f>IF($X62=AX$5,MAX(AX$6:AX61)+1,0)</f>
        <v>0</v>
      </c>
      <c r="AY62" s="0">
        <f>IF($X62=AY$5,MAX(AY$6:AY61)+1,0)</f>
        <v>0</v>
      </c>
    </row>
    <row r="63">
      <c r="A63" s="136" t="str">
        <f>IF(A62&lt;$A$2,A62+1,"")</f>
        <v/>
      </c>
      <c r="B63" s="126" t="str">
        <f>IF(_jiaofen5_month_all!A60="","",_jiaofen5_month_all!A60)</f>
        <v/>
      </c>
      <c r="C63" s="136" t="str">
        <f>IF(_jiaofen5_month_all!K60="","",_jiaofen5_month_all!K60)</f>
        <v/>
      </c>
      <c r="D63" s="134" t="str">
        <f>IF($A63="","",LOOKUP($A63,质量日常跟踪表!$H$4:$H$744,质量日常跟踪表!E$4:E$744))</f>
        <v/>
      </c>
      <c r="E63" s="127" t="str">
        <f>IF(_jiaofen5_month_all!A60="","",_jiaofen5_month_all!A60)</f>
        <v/>
      </c>
      <c r="F63" s="137" t="str">
        <f>IF(_jiaofen5_month_all!B60="","",_jiaofen5_month_all!B60)</f>
        <v/>
      </c>
      <c r="G63" s="137" t="str">
        <f>IF(_jiaofen5_month_all!C60="","",_jiaofen5_month_all!C60)</f>
        <v/>
      </c>
      <c r="H63" s="137" t="str">
        <f>IF(_jiaofen5_month_all!D60="","",_jiaofen5_month_all!D60)</f>
        <v/>
      </c>
      <c r="I63" s="137" t="str">
        <f>IF(_jiaofen5_month_all!E60="","",_jiaofen5_month_all!E60)</f>
        <v/>
      </c>
      <c r="J63" s="137" t="str">
        <f>IF(_jiaofen5_month_all!F60="","",_jiaofen5_month_all!F60)</f>
        <v/>
      </c>
      <c r="K63" s="137" t="str">
        <f>IF(_jiaofen5_month_all!G60="","",_jiaofen5_month_all!G60)</f>
        <v/>
      </c>
      <c r="L63" s="137" t="str">
        <f>IF(_jiaofen5_month_all!H60="","",_jiaofen5_month_all!H60)</f>
        <v/>
      </c>
      <c r="M63" s="137" t="str">
        <f>IF(_jiaofen5_month_all!I60="","",_jiaofen5_month_all!I60)</f>
        <v/>
      </c>
      <c r="N63" s="137" t="str">
        <f>IF(_jiaofen5_month_all!J60="","",_jiaofen5_month_all!J60)</f>
        <v/>
      </c>
      <c r="O63" s="138" t="str">
        <f>IF(G63="","",SUM(H63:L63)/100)</f>
        <v/>
      </c>
      <c r="P63" s="139" t="str">
        <f>IF(SUM(H63:L63)=0,"",IF((SUM(H63:L63)/100)&gt;=$P$5,"√","×"))</f>
        <v/>
      </c>
      <c r="Q63" s="139" t="str">
        <f>IF(SUM(F63)=0,"",IF((SUM(F63)/100)&lt;$Q$5,"√","×"))</f>
        <v/>
      </c>
      <c r="R63" s="140" t="e">
        <f>IF(LOOKUP($A63,质量日常跟踪表!$H$4:$H$744,质量日常跟踪表!W$4:W$744)="","",LOOKUP($A63,质量日常跟踪表!$H$4:$H$744,质量日常跟踪表!W$4:W$744))</f>
        <v>#N/A</v>
      </c>
      <c r="S63" s="133" t="str">
        <f>IF(OR(F63="",F63=0),"",IF(F63&gt;10,ROUND(F63-10,0)*(-2),IF(F63&lt;9,ROUND(9-F63,0)*4,0)))</f>
        <v/>
      </c>
      <c r="U63" s="136" t="str">
        <f>IF(U62&lt;$U$2,U62+1,"")</f>
        <v/>
      </c>
      <c r="V63" s="126" t="str">
        <f>IF(_jiaofen6_month_all!A60="","",_jiaofen6_month_all!A60)</f>
        <v/>
      </c>
      <c r="W63" s="136" t="str">
        <f>IF(_jiaofen6_month_all!K60="","",_jiaofen6_month_all!K60)</f>
        <v/>
      </c>
      <c r="X63" s="134" t="str">
        <f>IF($U63="","",LOOKUP($U63,质量日常跟踪表!$I$4:$I$744,质量日常跟踪表!E$4:E$744))</f>
        <v/>
      </c>
      <c r="Y63" s="127" t="str">
        <f>IF(_jiaofen6_month_all!A60="","",_jiaofen6_month_all!A60)</f>
        <v/>
      </c>
      <c r="Z63" s="139" t="str">
        <f>IF(_jiaofen6_month_all!B60="","",_jiaofen6_month_all!B60)</f>
        <v/>
      </c>
      <c r="AA63" s="139" t="str">
        <f>IF(_jiaofen6_month_all!C60="","",_jiaofen6_month_all!C60)</f>
        <v/>
      </c>
      <c r="AB63" s="139" t="str">
        <f>IF(_jiaofen6_month_all!D60="","",_jiaofen6_month_all!D60)</f>
        <v/>
      </c>
      <c r="AC63" s="139" t="str">
        <f>IF(_jiaofen6_month_all!E60="","",_jiaofen6_month_all!E60)</f>
        <v/>
      </c>
      <c r="AD63" s="139" t="str">
        <f>IF(_jiaofen6_month_all!F60="","",_jiaofen6_month_all!F60)</f>
        <v/>
      </c>
      <c r="AE63" s="139" t="str">
        <f>IF(_jiaofen6_month_all!G60="","",_jiaofen6_month_all!G60)</f>
        <v/>
      </c>
      <c r="AF63" s="139" t="str">
        <f>IF(_jiaofen6_month_all!H60="","",_jiaofen6_month_all!H60)</f>
        <v/>
      </c>
      <c r="AG63" s="139" t="str">
        <f>IF(_jiaofen6_month_all!I60="","",_jiaofen6_month_all!I60)</f>
        <v/>
      </c>
      <c r="AH63" s="139" t="str">
        <f>IF(_jiaofen6_month_all!J60="","",_jiaofen6_month_all!J60)</f>
        <v/>
      </c>
      <c r="AI63" s="138" t="str">
        <f>IF(AA63="","",(SUM(AB63:AF63)/100))</f>
        <v/>
      </c>
      <c r="AJ63" s="139" t="str">
        <f>IF(SUM(AB63:AF63)=0,"",IF((SUM(AB63:AF63)/100)&gt;=$AJ$5,"√","×"))</f>
        <v/>
      </c>
      <c r="AK63" s="139" t="str">
        <f>IF(Z63="","",IF(Z63/100&lt;$AK$5,"√","×"))</f>
        <v/>
      </c>
      <c r="AL63" s="141" t="e">
        <f>IF(LOOKUP($U63,质量日常跟踪表!$I$4:$I$744,质量日常跟踪表!W$4:W$744)="","",LOOKUP($U63,质量日常跟踪表!$I$4:$I$744,质量日常跟踪表!W$4:W$744))</f>
        <v>#N/A</v>
      </c>
      <c r="AM63" s="133" t="str">
        <f>IF(Z63="","",IF(Z63&gt;10,ROUND(Z63-10,0)*(-2),IF(Z63&lt;9,ROUND(9-Z63,0)*4,0)))</f>
        <v/>
      </c>
      <c r="AO63" s="0">
        <f>ROW()</f>
        <v>63</v>
      </c>
      <c r="AP63" s="0">
        <f>IF($D63=AP$5,MAX(AP$6:AP62)+1,0)</f>
        <v>0</v>
      </c>
      <c r="AQ63" s="0">
        <f>IF($D63=AQ$5,MAX(AQ$6:AQ62)+1,0)</f>
        <v>0</v>
      </c>
      <c r="AR63" s="0">
        <f>IF($D63=AR$5,MAX(AR$6:AR62)+1,0)</f>
        <v>0</v>
      </c>
      <c r="AS63" s="0">
        <f>IF($D63=AS$5,MAX(AS$6:AS62)+1,0)</f>
        <v>0</v>
      </c>
      <c r="AU63" s="0">
        <f>ROW()</f>
        <v>63</v>
      </c>
      <c r="AV63" s="0">
        <f>IF($X63=AV$5,MAX(AV$6:AV62)+1,0)</f>
        <v>0</v>
      </c>
      <c r="AW63" s="0">
        <f>IF($X63=AW$5,MAX(AW$6:AW62)+1,0)</f>
        <v>0</v>
      </c>
      <c r="AX63" s="0">
        <f>IF($X63=AX$5,MAX(AX$6:AX62)+1,0)</f>
        <v>0</v>
      </c>
      <c r="AY63" s="0">
        <f>IF($X63=AY$5,MAX(AY$6:AY62)+1,0)</f>
        <v>0</v>
      </c>
    </row>
    <row r="64">
      <c r="A64" s="136" t="str">
        <f>IF(A63&lt;$A$2,A63+1,"")</f>
        <v/>
      </c>
      <c r="B64" s="126" t="str">
        <f>IF(_jiaofen5_month_all!A61="","",_jiaofen5_month_all!A61)</f>
        <v/>
      </c>
      <c r="C64" s="136" t="str">
        <f>IF(_jiaofen5_month_all!K61="","",_jiaofen5_month_all!K61)</f>
        <v/>
      </c>
      <c r="D64" s="134" t="str">
        <f>IF($A64="","",LOOKUP($A64,质量日常跟踪表!$H$4:$H$744,质量日常跟踪表!E$4:E$744))</f>
        <v/>
      </c>
      <c r="E64" s="127" t="str">
        <f>IF(_jiaofen5_month_all!A61="","",_jiaofen5_month_all!A61)</f>
        <v/>
      </c>
      <c r="F64" s="137" t="str">
        <f>IF(_jiaofen5_month_all!B61="","",_jiaofen5_month_all!B61)</f>
        <v/>
      </c>
      <c r="G64" s="137" t="str">
        <f>IF(_jiaofen5_month_all!C61="","",_jiaofen5_month_all!C61)</f>
        <v/>
      </c>
      <c r="H64" s="137" t="str">
        <f>IF(_jiaofen5_month_all!D61="","",_jiaofen5_month_all!D61)</f>
        <v/>
      </c>
      <c r="I64" s="137" t="str">
        <f>IF(_jiaofen5_month_all!E61="","",_jiaofen5_month_all!E61)</f>
        <v/>
      </c>
      <c r="J64" s="137" t="str">
        <f>IF(_jiaofen5_month_all!F61="","",_jiaofen5_month_all!F61)</f>
        <v/>
      </c>
      <c r="K64" s="137" t="str">
        <f>IF(_jiaofen5_month_all!G61="","",_jiaofen5_month_all!G61)</f>
        <v/>
      </c>
      <c r="L64" s="137" t="str">
        <f>IF(_jiaofen5_month_all!H61="","",_jiaofen5_month_all!H61)</f>
        <v/>
      </c>
      <c r="M64" s="137" t="str">
        <f>IF(_jiaofen5_month_all!I61="","",_jiaofen5_month_all!I61)</f>
        <v/>
      </c>
      <c r="N64" s="137" t="str">
        <f>IF(_jiaofen5_month_all!J61="","",_jiaofen5_month_all!J61)</f>
        <v/>
      </c>
      <c r="O64" s="138" t="str">
        <f>IF(G64="","",SUM(H64:L64)/100)</f>
        <v/>
      </c>
      <c r="P64" s="139" t="str">
        <f>IF(SUM(H64:L64)=0,"",IF((SUM(H64:L64)/100)&gt;=$P$5,"√","×"))</f>
        <v/>
      </c>
      <c r="Q64" s="139" t="str">
        <f>IF(SUM(F64)=0,"",IF((SUM(F64)/100)&lt;$Q$5,"√","×"))</f>
        <v/>
      </c>
      <c r="R64" s="140" t="e">
        <f>IF(LOOKUP($A64,质量日常跟踪表!$H$4:$H$744,质量日常跟踪表!W$4:W$744)="","",LOOKUP($A64,质量日常跟踪表!$H$4:$H$744,质量日常跟踪表!W$4:W$744))</f>
        <v>#N/A</v>
      </c>
      <c r="S64" s="133" t="str">
        <f>IF(OR(F64="",F64=0),"",IF(F64&gt;10,ROUND(F64-10,0)*(-2),IF(F64&lt;9,ROUND(9-F64,0)*4,0)))</f>
        <v/>
      </c>
      <c r="U64" s="136" t="str">
        <f>IF(U63&lt;$U$2,U63+1,"")</f>
        <v/>
      </c>
      <c r="V64" s="126" t="str">
        <f>IF(_jiaofen6_month_all!A61="","",_jiaofen6_month_all!A61)</f>
        <v/>
      </c>
      <c r="W64" s="136" t="str">
        <f>IF(_jiaofen6_month_all!K61="","",_jiaofen6_month_all!K61)</f>
        <v/>
      </c>
      <c r="X64" s="134" t="str">
        <f>IF($U64="","",LOOKUP($U64,质量日常跟踪表!$I$4:$I$744,质量日常跟踪表!E$4:E$744))</f>
        <v/>
      </c>
      <c r="Y64" s="127" t="str">
        <f>IF(_jiaofen6_month_all!A61="","",_jiaofen6_month_all!A61)</f>
        <v/>
      </c>
      <c r="Z64" s="139" t="str">
        <f>IF(_jiaofen6_month_all!B61="","",_jiaofen6_month_all!B61)</f>
        <v/>
      </c>
      <c r="AA64" s="139" t="str">
        <f>IF(_jiaofen6_month_all!C61="","",_jiaofen6_month_all!C61)</f>
        <v/>
      </c>
      <c r="AB64" s="139" t="str">
        <f>IF(_jiaofen6_month_all!D61="","",_jiaofen6_month_all!D61)</f>
        <v/>
      </c>
      <c r="AC64" s="139" t="str">
        <f>IF(_jiaofen6_month_all!E61="","",_jiaofen6_month_all!E61)</f>
        <v/>
      </c>
      <c r="AD64" s="139" t="str">
        <f>IF(_jiaofen6_month_all!F61="","",_jiaofen6_month_all!F61)</f>
        <v/>
      </c>
      <c r="AE64" s="139" t="str">
        <f>IF(_jiaofen6_month_all!G61="","",_jiaofen6_month_all!G61)</f>
        <v/>
      </c>
      <c r="AF64" s="139" t="str">
        <f>IF(_jiaofen6_month_all!H61="","",_jiaofen6_month_all!H61)</f>
        <v/>
      </c>
      <c r="AG64" s="139" t="str">
        <f>IF(_jiaofen6_month_all!I61="","",_jiaofen6_month_all!I61)</f>
        <v/>
      </c>
      <c r="AH64" s="139" t="str">
        <f>IF(_jiaofen6_month_all!J61="","",_jiaofen6_month_all!J61)</f>
        <v/>
      </c>
      <c r="AI64" s="138" t="str">
        <f>IF(AA64="","",(SUM(AB64:AF64)/100))</f>
        <v/>
      </c>
      <c r="AJ64" s="139" t="str">
        <f>IF(SUM(AB64:AF64)=0,"",IF((SUM(AB64:AF64)/100)&gt;=$AJ$5,"√","×"))</f>
        <v/>
      </c>
      <c r="AK64" s="139" t="str">
        <f>IF(Z64="","",IF(Z64/100&lt;$AK$5,"√","×"))</f>
        <v/>
      </c>
      <c r="AL64" s="141" t="e">
        <f>IF(LOOKUP($U64,质量日常跟踪表!$I$4:$I$744,质量日常跟踪表!W$4:W$744)="","",LOOKUP($U64,质量日常跟踪表!$I$4:$I$744,质量日常跟踪表!W$4:W$744))</f>
        <v>#N/A</v>
      </c>
      <c r="AM64" s="133" t="str">
        <f>IF(Z64="","",IF(Z64&gt;10,ROUND(Z64-10,0)*(-2),IF(Z64&lt;9,ROUND(9-Z64,0)*4,0)))</f>
        <v/>
      </c>
      <c r="AO64" s="0">
        <f>ROW()</f>
        <v>64</v>
      </c>
      <c r="AP64" s="0">
        <f>IF($D64=AP$5,MAX(AP$6:AP63)+1,0)</f>
        <v>0</v>
      </c>
      <c r="AQ64" s="0">
        <f>IF($D64=AQ$5,MAX(AQ$6:AQ63)+1,0)</f>
        <v>0</v>
      </c>
      <c r="AR64" s="0">
        <f>IF($D64=AR$5,MAX(AR$6:AR63)+1,0)</f>
        <v>0</v>
      </c>
      <c r="AS64" s="0">
        <f>IF($D64=AS$5,MAX(AS$6:AS63)+1,0)</f>
        <v>0</v>
      </c>
      <c r="AU64" s="0">
        <f>ROW()</f>
        <v>64</v>
      </c>
      <c r="AV64" s="0">
        <f>IF($X64=AV$5,MAX(AV$6:AV63)+1,0)</f>
        <v>0</v>
      </c>
      <c r="AW64" s="0">
        <f>IF($X64=AW$5,MAX(AW$6:AW63)+1,0)</f>
        <v>0</v>
      </c>
      <c r="AX64" s="0">
        <f>IF($X64=AX$5,MAX(AX$6:AX63)+1,0)</f>
        <v>0</v>
      </c>
      <c r="AY64" s="0">
        <f>IF($X64=AY$5,MAX(AY$6:AY63)+1,0)</f>
        <v>0</v>
      </c>
    </row>
    <row r="65">
      <c r="A65" s="136" t="str">
        <f>IF(A64&lt;$A$2,A64+1,"")</f>
        <v/>
      </c>
      <c r="B65" s="126" t="str">
        <f>IF(_jiaofen5_month_all!A62="","",_jiaofen5_month_all!A62)</f>
        <v/>
      </c>
      <c r="C65" s="136" t="str">
        <f>IF(_jiaofen5_month_all!K62="","",_jiaofen5_month_all!K62)</f>
        <v/>
      </c>
      <c r="D65" s="134" t="str">
        <f>IF($A65="","",LOOKUP($A65,质量日常跟踪表!$H$4:$H$744,质量日常跟踪表!E$4:E$744))</f>
        <v/>
      </c>
      <c r="E65" s="127" t="str">
        <f>IF(_jiaofen5_month_all!A62="","",_jiaofen5_month_all!A62)</f>
        <v/>
      </c>
      <c r="F65" s="137" t="str">
        <f>IF(_jiaofen5_month_all!B62="","",_jiaofen5_month_all!B62)</f>
        <v/>
      </c>
      <c r="G65" s="137" t="str">
        <f>IF(_jiaofen5_month_all!C62="","",_jiaofen5_month_all!C62)</f>
        <v/>
      </c>
      <c r="H65" s="137" t="str">
        <f>IF(_jiaofen5_month_all!D62="","",_jiaofen5_month_all!D62)</f>
        <v/>
      </c>
      <c r="I65" s="137" t="str">
        <f>IF(_jiaofen5_month_all!E62="","",_jiaofen5_month_all!E62)</f>
        <v/>
      </c>
      <c r="J65" s="137" t="str">
        <f>IF(_jiaofen5_month_all!F62="","",_jiaofen5_month_all!F62)</f>
        <v/>
      </c>
      <c r="K65" s="137" t="str">
        <f>IF(_jiaofen5_month_all!G62="","",_jiaofen5_month_all!G62)</f>
        <v/>
      </c>
      <c r="L65" s="137" t="str">
        <f>IF(_jiaofen5_month_all!H62="","",_jiaofen5_month_all!H62)</f>
        <v/>
      </c>
      <c r="M65" s="137" t="str">
        <f>IF(_jiaofen5_month_all!I62="","",_jiaofen5_month_all!I62)</f>
        <v/>
      </c>
      <c r="N65" s="137" t="str">
        <f>IF(_jiaofen5_month_all!J62="","",_jiaofen5_month_all!J62)</f>
        <v/>
      </c>
      <c r="O65" s="138" t="str">
        <f>IF(G65="","",SUM(H65:L65)/100)</f>
        <v/>
      </c>
      <c r="P65" s="139" t="str">
        <f>IF(SUM(H65:L65)=0,"",IF((SUM(H65:L65)/100)&gt;=$P$5,"√","×"))</f>
        <v/>
      </c>
      <c r="Q65" s="139" t="str">
        <f>IF(SUM(F65)=0,"",IF((SUM(F65)/100)&lt;$Q$5,"√","×"))</f>
        <v/>
      </c>
      <c r="R65" s="140" t="e">
        <f>IF(LOOKUP($A65,质量日常跟踪表!$H$4:$H$744,质量日常跟踪表!W$4:W$744)="","",LOOKUP($A65,质量日常跟踪表!$H$4:$H$744,质量日常跟踪表!W$4:W$744))</f>
        <v>#N/A</v>
      </c>
      <c r="S65" s="133" t="str">
        <f>IF(OR(F65="",F65=0),"",IF(F65&gt;10,ROUND(F65-10,0)*(-2),IF(F65&lt;9,ROUND(9-F65,0)*4,0)))</f>
        <v/>
      </c>
      <c r="U65" s="136" t="str">
        <f>IF(U64&lt;$U$2,U64+1,"")</f>
        <v/>
      </c>
      <c r="V65" s="126" t="str">
        <f>IF(_jiaofen6_month_all!A62="","",_jiaofen6_month_all!A62)</f>
        <v/>
      </c>
      <c r="W65" s="136" t="str">
        <f>IF(_jiaofen6_month_all!K62="","",_jiaofen6_month_all!K62)</f>
        <v/>
      </c>
      <c r="X65" s="134" t="str">
        <f>IF($U65="","",LOOKUP($U65,质量日常跟踪表!$I$4:$I$744,质量日常跟踪表!E$4:E$744))</f>
        <v/>
      </c>
      <c r="Y65" s="127" t="str">
        <f>IF(_jiaofen6_month_all!A62="","",_jiaofen6_month_all!A62)</f>
        <v/>
      </c>
      <c r="Z65" s="139" t="str">
        <f>IF(_jiaofen6_month_all!B62="","",_jiaofen6_month_all!B62)</f>
        <v/>
      </c>
      <c r="AA65" s="139" t="str">
        <f>IF(_jiaofen6_month_all!C62="","",_jiaofen6_month_all!C62)</f>
        <v/>
      </c>
      <c r="AB65" s="139" t="str">
        <f>IF(_jiaofen6_month_all!D62="","",_jiaofen6_month_all!D62)</f>
        <v/>
      </c>
      <c r="AC65" s="139" t="str">
        <f>IF(_jiaofen6_month_all!E62="","",_jiaofen6_month_all!E62)</f>
        <v/>
      </c>
      <c r="AD65" s="139" t="str">
        <f>IF(_jiaofen6_month_all!F62="","",_jiaofen6_month_all!F62)</f>
        <v/>
      </c>
      <c r="AE65" s="139" t="str">
        <f>IF(_jiaofen6_month_all!G62="","",_jiaofen6_month_all!G62)</f>
        <v/>
      </c>
      <c r="AF65" s="139" t="str">
        <f>IF(_jiaofen6_month_all!H62="","",_jiaofen6_month_all!H62)</f>
        <v/>
      </c>
      <c r="AG65" s="139" t="str">
        <f>IF(_jiaofen6_month_all!I62="","",_jiaofen6_month_all!I62)</f>
        <v/>
      </c>
      <c r="AH65" s="139" t="str">
        <f>IF(_jiaofen6_month_all!J62="","",_jiaofen6_month_all!J62)</f>
        <v/>
      </c>
      <c r="AI65" s="138" t="str">
        <f>IF(AA65="","",(SUM(AB65:AF65)/100))</f>
        <v/>
      </c>
      <c r="AJ65" s="139" t="str">
        <f>IF(SUM(AB65:AF65)=0,"",IF((SUM(AB65:AF65)/100)&gt;=$AJ$5,"√","×"))</f>
        <v/>
      </c>
      <c r="AK65" s="139" t="str">
        <f>IF(Z65="","",IF(Z65/100&lt;$AK$5,"√","×"))</f>
        <v/>
      </c>
      <c r="AL65" s="141" t="e">
        <f>IF(LOOKUP($U65,质量日常跟踪表!$I$4:$I$744,质量日常跟踪表!W$4:W$744)="","",LOOKUP($U65,质量日常跟踪表!$I$4:$I$744,质量日常跟踪表!W$4:W$744))</f>
        <v>#N/A</v>
      </c>
      <c r="AM65" s="133" t="str">
        <f>IF(Z65="","",IF(Z65&gt;10,ROUND(Z65-10,0)*(-2),IF(Z65&lt;9,ROUND(9-Z65,0)*4,0)))</f>
        <v/>
      </c>
      <c r="AO65" s="0">
        <f>ROW()</f>
        <v>65</v>
      </c>
      <c r="AP65" s="0">
        <f>IF($D65=AP$5,MAX(AP$6:AP64)+1,0)</f>
        <v>0</v>
      </c>
      <c r="AQ65" s="0">
        <f>IF($D65=AQ$5,MAX(AQ$6:AQ64)+1,0)</f>
        <v>0</v>
      </c>
      <c r="AR65" s="0">
        <f>IF($D65=AR$5,MAX(AR$6:AR64)+1,0)</f>
        <v>0</v>
      </c>
      <c r="AS65" s="0">
        <f>IF($D65=AS$5,MAX(AS$6:AS64)+1,0)</f>
        <v>0</v>
      </c>
      <c r="AU65" s="0">
        <f>ROW()</f>
        <v>65</v>
      </c>
      <c r="AV65" s="0">
        <f>IF($X65=AV$5,MAX(AV$6:AV64)+1,0)</f>
        <v>0</v>
      </c>
      <c r="AW65" s="0">
        <f>IF($X65=AW$5,MAX(AW$6:AW64)+1,0)</f>
        <v>0</v>
      </c>
      <c r="AX65" s="0">
        <f>IF($X65=AX$5,MAX(AX$6:AX64)+1,0)</f>
        <v>0</v>
      </c>
      <c r="AY65" s="0">
        <f>IF($X65=AY$5,MAX(AY$6:AY64)+1,0)</f>
        <v>0</v>
      </c>
    </row>
    <row r="66">
      <c r="A66" s="136" t="str">
        <f>IF(A65&lt;$A$2,A65+1,"")</f>
        <v/>
      </c>
      <c r="B66" s="126" t="str">
        <f>IF(_jiaofen5_month_all!A63="","",_jiaofen5_month_all!A63)</f>
        <v/>
      </c>
      <c r="C66" s="136" t="str">
        <f>IF(_jiaofen5_month_all!K63="","",_jiaofen5_month_all!K63)</f>
        <v/>
      </c>
      <c r="D66" s="134" t="str">
        <f>IF($A66="","",LOOKUP($A66,质量日常跟踪表!$H$4:$H$744,质量日常跟踪表!E$4:E$744))</f>
        <v/>
      </c>
      <c r="E66" s="127" t="str">
        <f>IF(_jiaofen5_month_all!A63="","",_jiaofen5_month_all!A63)</f>
        <v/>
      </c>
      <c r="F66" s="137" t="str">
        <f>IF(_jiaofen5_month_all!B63="","",_jiaofen5_month_all!B63)</f>
        <v/>
      </c>
      <c r="G66" s="137" t="str">
        <f>IF(_jiaofen5_month_all!C63="","",_jiaofen5_month_all!C63)</f>
        <v/>
      </c>
      <c r="H66" s="137" t="str">
        <f>IF(_jiaofen5_month_all!D63="","",_jiaofen5_month_all!D63)</f>
        <v/>
      </c>
      <c r="I66" s="137" t="str">
        <f>IF(_jiaofen5_month_all!E63="","",_jiaofen5_month_all!E63)</f>
        <v/>
      </c>
      <c r="J66" s="137" t="str">
        <f>IF(_jiaofen5_month_all!F63="","",_jiaofen5_month_all!F63)</f>
        <v/>
      </c>
      <c r="K66" s="137" t="str">
        <f>IF(_jiaofen5_month_all!G63="","",_jiaofen5_month_all!G63)</f>
        <v/>
      </c>
      <c r="L66" s="137" t="str">
        <f>IF(_jiaofen5_month_all!H63="","",_jiaofen5_month_all!H63)</f>
        <v/>
      </c>
      <c r="M66" s="137" t="str">
        <f>IF(_jiaofen5_month_all!I63="","",_jiaofen5_month_all!I63)</f>
        <v/>
      </c>
      <c r="N66" s="137" t="str">
        <f>IF(_jiaofen5_month_all!J63="","",_jiaofen5_month_all!J63)</f>
        <v/>
      </c>
      <c r="O66" s="138" t="str">
        <f>IF(G66="","",SUM(H66:L66)/100)</f>
        <v/>
      </c>
      <c r="P66" s="139" t="str">
        <f>IF(SUM(H66:L66)=0,"",IF((SUM(H66:L66)/100)&gt;=$P$5,"√","×"))</f>
        <v/>
      </c>
      <c r="Q66" s="139" t="str">
        <f>IF(SUM(F66)=0,"",IF((SUM(F66)/100)&lt;$Q$5,"√","×"))</f>
        <v/>
      </c>
      <c r="R66" s="140" t="e">
        <f>IF(LOOKUP($A66,质量日常跟踪表!$H$4:$H$744,质量日常跟踪表!W$4:W$744)="","",LOOKUP($A66,质量日常跟踪表!$H$4:$H$744,质量日常跟踪表!W$4:W$744))</f>
        <v>#N/A</v>
      </c>
      <c r="S66" s="133" t="str">
        <f>IF(OR(F66="",F66=0),"",IF(F66&gt;10,ROUND(F66-10,0)*(-2),IF(F66&lt;9,ROUND(9-F66,0)*4,0)))</f>
        <v/>
      </c>
      <c r="U66" s="136" t="str">
        <f>IF(U65&lt;$U$2,U65+1,"")</f>
        <v/>
      </c>
      <c r="V66" s="126" t="str">
        <f>IF(_jiaofen6_month_all!A63="","",_jiaofen6_month_all!A63)</f>
        <v/>
      </c>
      <c r="W66" s="136" t="str">
        <f>IF(_jiaofen6_month_all!K63="","",_jiaofen6_month_all!K63)</f>
        <v/>
      </c>
      <c r="X66" s="134" t="str">
        <f>IF($U66="","",LOOKUP($U66,质量日常跟踪表!$I$4:$I$744,质量日常跟踪表!E$4:E$744))</f>
        <v/>
      </c>
      <c r="Y66" s="127" t="str">
        <f>IF(_jiaofen6_month_all!A63="","",_jiaofen6_month_all!A63)</f>
        <v/>
      </c>
      <c r="Z66" s="139" t="str">
        <f>IF(_jiaofen6_month_all!B63="","",_jiaofen6_month_all!B63)</f>
        <v/>
      </c>
      <c r="AA66" s="139" t="str">
        <f>IF(_jiaofen6_month_all!C63="","",_jiaofen6_month_all!C63)</f>
        <v/>
      </c>
      <c r="AB66" s="139" t="str">
        <f>IF(_jiaofen6_month_all!D63="","",_jiaofen6_month_all!D63)</f>
        <v/>
      </c>
      <c r="AC66" s="139" t="str">
        <f>IF(_jiaofen6_month_all!E63="","",_jiaofen6_month_all!E63)</f>
        <v/>
      </c>
      <c r="AD66" s="139" t="str">
        <f>IF(_jiaofen6_month_all!F63="","",_jiaofen6_month_all!F63)</f>
        <v/>
      </c>
      <c r="AE66" s="139" t="str">
        <f>IF(_jiaofen6_month_all!G63="","",_jiaofen6_month_all!G63)</f>
        <v/>
      </c>
      <c r="AF66" s="139" t="str">
        <f>IF(_jiaofen6_month_all!H63="","",_jiaofen6_month_all!H63)</f>
        <v/>
      </c>
      <c r="AG66" s="139" t="str">
        <f>IF(_jiaofen6_month_all!I63="","",_jiaofen6_month_all!I63)</f>
        <v/>
      </c>
      <c r="AH66" s="139" t="str">
        <f>IF(_jiaofen6_month_all!J63="","",_jiaofen6_month_all!J63)</f>
        <v/>
      </c>
      <c r="AI66" s="138" t="str">
        <f>IF(AA66="","",(SUM(AB66:AF66)/100))</f>
        <v/>
      </c>
      <c r="AJ66" s="139" t="str">
        <f>IF(SUM(AB66:AF66)=0,"",IF((SUM(AB66:AF66)/100)&gt;=$AJ$5,"√","×"))</f>
        <v/>
      </c>
      <c r="AK66" s="139" t="str">
        <f>IF(Z66="","",IF(Z66/100&lt;$AK$5,"√","×"))</f>
        <v/>
      </c>
      <c r="AL66" s="141" t="e">
        <f>IF(LOOKUP($U66,质量日常跟踪表!$I$4:$I$744,质量日常跟踪表!W$4:W$744)="","",LOOKUP($U66,质量日常跟踪表!$I$4:$I$744,质量日常跟踪表!W$4:W$744))</f>
        <v>#N/A</v>
      </c>
      <c r="AM66" s="133" t="str">
        <f>IF(Z66="","",IF(Z66&gt;10,ROUND(Z66-10,0)*(-2),IF(Z66&lt;9,ROUND(9-Z66,0)*4,0)))</f>
        <v/>
      </c>
      <c r="AO66" s="0">
        <f>ROW()</f>
        <v>66</v>
      </c>
      <c r="AP66" s="0">
        <f>IF($D66=AP$5,MAX(AP$6:AP65)+1,0)</f>
        <v>0</v>
      </c>
      <c r="AQ66" s="0">
        <f>IF($D66=AQ$5,MAX(AQ$6:AQ65)+1,0)</f>
        <v>0</v>
      </c>
      <c r="AR66" s="0">
        <f>IF($D66=AR$5,MAX(AR$6:AR65)+1,0)</f>
        <v>0</v>
      </c>
      <c r="AS66" s="0">
        <f>IF($D66=AS$5,MAX(AS$6:AS65)+1,0)</f>
        <v>0</v>
      </c>
      <c r="AU66" s="0">
        <f>ROW()</f>
        <v>66</v>
      </c>
      <c r="AV66" s="0">
        <f>IF($X66=AV$5,MAX(AV$6:AV65)+1,0)</f>
        <v>0</v>
      </c>
      <c r="AW66" s="0">
        <f>IF($X66=AW$5,MAX(AW$6:AW65)+1,0)</f>
        <v>0</v>
      </c>
      <c r="AX66" s="0">
        <f>IF($X66=AX$5,MAX(AX$6:AX65)+1,0)</f>
        <v>0</v>
      </c>
      <c r="AY66" s="0">
        <f>IF($X66=AY$5,MAX(AY$6:AY65)+1,0)</f>
        <v>0</v>
      </c>
    </row>
    <row r="67">
      <c r="A67" s="136" t="str">
        <f>IF(A66&lt;$A$2,A66+1,"")</f>
        <v/>
      </c>
      <c r="B67" s="126" t="str">
        <f>IF(_jiaofen5_month_all!A64="","",_jiaofen5_month_all!A64)</f>
        <v/>
      </c>
      <c r="C67" s="136" t="str">
        <f>IF(_jiaofen5_month_all!K64="","",_jiaofen5_month_all!K64)</f>
        <v/>
      </c>
      <c r="D67" s="134" t="str">
        <f>IF($A67="","",LOOKUP($A67,质量日常跟踪表!$H$4:$H$744,质量日常跟踪表!E$4:E$744))</f>
        <v/>
      </c>
      <c r="E67" s="127" t="str">
        <f>IF(_jiaofen5_month_all!A64="","",_jiaofen5_month_all!A64)</f>
        <v/>
      </c>
      <c r="F67" s="137" t="str">
        <f>IF(_jiaofen5_month_all!B64="","",_jiaofen5_month_all!B64)</f>
        <v/>
      </c>
      <c r="G67" s="137" t="str">
        <f>IF(_jiaofen5_month_all!C64="","",_jiaofen5_month_all!C64)</f>
        <v/>
      </c>
      <c r="H67" s="137" t="str">
        <f>IF(_jiaofen5_month_all!D64="","",_jiaofen5_month_all!D64)</f>
        <v/>
      </c>
      <c r="I67" s="137" t="str">
        <f>IF(_jiaofen5_month_all!E64="","",_jiaofen5_month_all!E64)</f>
        <v/>
      </c>
      <c r="J67" s="137" t="str">
        <f>IF(_jiaofen5_month_all!F64="","",_jiaofen5_month_all!F64)</f>
        <v/>
      </c>
      <c r="K67" s="137" t="str">
        <f>IF(_jiaofen5_month_all!G64="","",_jiaofen5_month_all!G64)</f>
        <v/>
      </c>
      <c r="L67" s="137" t="str">
        <f>IF(_jiaofen5_month_all!H64="","",_jiaofen5_month_all!H64)</f>
        <v/>
      </c>
      <c r="M67" s="137" t="str">
        <f>IF(_jiaofen5_month_all!I64="","",_jiaofen5_month_all!I64)</f>
        <v/>
      </c>
      <c r="N67" s="137" t="str">
        <f>IF(_jiaofen5_month_all!J64="","",_jiaofen5_month_all!J64)</f>
        <v/>
      </c>
      <c r="O67" s="138" t="str">
        <f>IF(G67="","",SUM(H67:L67)/100)</f>
        <v/>
      </c>
      <c r="P67" s="139" t="str">
        <f>IF(SUM(H67:L67)=0,"",IF((SUM(H67:L67)/100)&gt;=$P$5,"√","×"))</f>
        <v/>
      </c>
      <c r="Q67" s="139" t="str">
        <f>IF(SUM(F67)=0,"",IF((SUM(F67)/100)&lt;$Q$5,"√","×"))</f>
        <v/>
      </c>
      <c r="R67" s="140" t="e">
        <f>IF(LOOKUP($A67,质量日常跟踪表!$H$4:$H$744,质量日常跟踪表!W$4:W$744)="","",LOOKUP($A67,质量日常跟踪表!$H$4:$H$744,质量日常跟踪表!W$4:W$744))</f>
        <v>#N/A</v>
      </c>
      <c r="S67" s="133" t="str">
        <f>IF(OR(F67="",F67=0),"",IF(F67&gt;10,ROUND(F67-10,0)*(-2),IF(F67&lt;9,ROUND(9-F67,0)*4,0)))</f>
        <v/>
      </c>
      <c r="U67" s="136" t="str">
        <f>IF(U66&lt;$U$2,U66+1,"")</f>
        <v/>
      </c>
      <c r="V67" s="126" t="str">
        <f>IF(_jiaofen6_month_all!A64="","",_jiaofen6_month_all!A64)</f>
        <v/>
      </c>
      <c r="W67" s="136" t="str">
        <f>IF(_jiaofen6_month_all!K64="","",_jiaofen6_month_all!K64)</f>
        <v/>
      </c>
      <c r="X67" s="134" t="str">
        <f>IF($U67="","",LOOKUP($U67,质量日常跟踪表!$I$4:$I$744,质量日常跟踪表!E$4:E$744))</f>
        <v/>
      </c>
      <c r="Y67" s="127" t="str">
        <f>IF(_jiaofen6_month_all!A64="","",_jiaofen6_month_all!A64)</f>
        <v/>
      </c>
      <c r="Z67" s="139" t="str">
        <f>IF(_jiaofen6_month_all!B64="","",_jiaofen6_month_all!B64)</f>
        <v/>
      </c>
      <c r="AA67" s="139" t="str">
        <f>IF(_jiaofen6_month_all!C64="","",_jiaofen6_month_all!C64)</f>
        <v/>
      </c>
      <c r="AB67" s="139" t="str">
        <f>IF(_jiaofen6_month_all!D64="","",_jiaofen6_month_all!D64)</f>
        <v/>
      </c>
      <c r="AC67" s="139" t="str">
        <f>IF(_jiaofen6_month_all!E64="","",_jiaofen6_month_all!E64)</f>
        <v/>
      </c>
      <c r="AD67" s="139" t="str">
        <f>IF(_jiaofen6_month_all!F64="","",_jiaofen6_month_all!F64)</f>
        <v/>
      </c>
      <c r="AE67" s="139" t="str">
        <f>IF(_jiaofen6_month_all!G64="","",_jiaofen6_month_all!G64)</f>
        <v/>
      </c>
      <c r="AF67" s="139" t="str">
        <f>IF(_jiaofen6_month_all!H64="","",_jiaofen6_month_all!H64)</f>
        <v/>
      </c>
      <c r="AG67" s="139" t="str">
        <f>IF(_jiaofen6_month_all!I64="","",_jiaofen6_month_all!I64)</f>
        <v/>
      </c>
      <c r="AH67" s="139" t="str">
        <f>IF(_jiaofen6_month_all!J64="","",_jiaofen6_month_all!J64)</f>
        <v/>
      </c>
      <c r="AI67" s="138" t="str">
        <f>IF(AA67="","",(SUM(AB67:AF67)/100))</f>
        <v/>
      </c>
      <c r="AJ67" s="139" t="str">
        <f>IF(SUM(AB67:AF67)=0,"",IF((SUM(AB67:AF67)/100)&gt;=$AJ$5,"√","×"))</f>
        <v/>
      </c>
      <c r="AK67" s="139" t="str">
        <f>IF(Z67="","",IF(Z67/100&lt;$AK$5,"√","×"))</f>
        <v/>
      </c>
      <c r="AL67" s="141" t="e">
        <f>IF(LOOKUP($U67,质量日常跟踪表!$I$4:$I$744,质量日常跟踪表!W$4:W$744)="","",LOOKUP($U67,质量日常跟踪表!$I$4:$I$744,质量日常跟踪表!W$4:W$744))</f>
        <v>#N/A</v>
      </c>
      <c r="AM67" s="133" t="str">
        <f>IF(Z67="","",IF(Z67&gt;10,ROUND(Z67-10,0)*(-2),IF(Z67&lt;9,ROUND(9-Z67,0)*4,0)))</f>
        <v/>
      </c>
      <c r="AO67" s="0">
        <f>ROW()</f>
        <v>67</v>
      </c>
      <c r="AP67" s="0">
        <f>IF($D67=AP$5,MAX(AP$6:AP66)+1,0)</f>
        <v>0</v>
      </c>
      <c r="AQ67" s="0">
        <f>IF($D67=AQ$5,MAX(AQ$6:AQ66)+1,0)</f>
        <v>0</v>
      </c>
      <c r="AR67" s="0">
        <f>IF($D67=AR$5,MAX(AR$6:AR66)+1,0)</f>
        <v>0</v>
      </c>
      <c r="AS67" s="0">
        <f>IF($D67=AS$5,MAX(AS$6:AS66)+1,0)</f>
        <v>0</v>
      </c>
      <c r="AU67" s="0">
        <f>ROW()</f>
        <v>67</v>
      </c>
      <c r="AV67" s="0">
        <f>IF($X67=AV$5,MAX(AV$6:AV66)+1,0)</f>
        <v>0</v>
      </c>
      <c r="AW67" s="0">
        <f>IF($X67=AW$5,MAX(AW$6:AW66)+1,0)</f>
        <v>0</v>
      </c>
      <c r="AX67" s="0">
        <f>IF($X67=AX$5,MAX(AX$6:AX66)+1,0)</f>
        <v>0</v>
      </c>
      <c r="AY67" s="0">
        <f>IF($X67=AY$5,MAX(AY$6:AY66)+1,0)</f>
        <v>0</v>
      </c>
    </row>
    <row r="68">
      <c r="A68" s="51" t="s">
        <v>81</v>
      </c>
      <c r="B68" s="142"/>
      <c r="C68" s="51"/>
      <c r="D68" s="51"/>
      <c r="E68" s="143"/>
      <c r="F68" s="137">
        <f>IF(A68="","",LOOKUP($A68,质量日常跟踪表!$H$4:$H$744,质量日常跟踪表!N$4:N$744))</f>
        <v>0</v>
      </c>
      <c r="G68" s="139">
        <f>IF(A68="","",LOOKUP($A68,质量日常跟踪表!$H$4:$H$744,质量日常跟踪表!O$4:O$744))</f>
        <v>0</v>
      </c>
      <c r="H68" s="139">
        <f>IF(A68="","",LOOKUP($A68,质量日常跟踪表!$H$4:$H$744,质量日常跟踪表!P$4:P$744))</f>
        <v>0</v>
      </c>
      <c r="I68" s="139">
        <f>IF(A68="","",LOOKUP($A68,质量日常跟踪表!$H$4:$H$744,质量日常跟踪表!Q$4:Q$744))</f>
        <v>0</v>
      </c>
      <c r="J68" s="139">
        <f>IF(A68="","",LOOKUP($A68,质量日常跟踪表!$H$4:$H$744,质量日常跟踪表!R$4:R$744))</f>
        <v>0</v>
      </c>
      <c r="K68" s="139">
        <f>IF(A68="","",LOOKUP($A68,质量日常跟踪表!$H$4:$H$744,质量日常跟踪表!S$4:S$744))</f>
        <v>0</v>
      </c>
      <c r="L68" s="139">
        <f>IF(A68="","",LOOKUP($A68,质量日常跟踪表!$H$4:$H$744,质量日常跟踪表!T$4:T$744))</f>
        <v>0</v>
      </c>
      <c r="M68" s="37" t="str">
        <f>IF(A68="","",LOOKUP($A68,质量日常跟踪表!$H$4:$H$744,质量日常跟踪表!U$4:U$744))</f>
        <v/>
      </c>
      <c r="N68" s="110"/>
      <c r="O68" s="110"/>
      <c r="P68" s="110"/>
      <c r="Q68" s="110"/>
      <c r="R68" s="132"/>
      <c r="S68" s="144">
        <f>SUM(S6:S67)</f>
        <v>0</v>
      </c>
      <c r="U68" s="51" t="s">
        <v>81</v>
      </c>
      <c r="V68" s="142"/>
      <c r="W68" s="51"/>
      <c r="X68" s="51"/>
      <c r="Y68" s="143"/>
      <c r="Z68" s="51" t="e">
        <f>AVERAGEIF(Z6:Z67,"&gt;0")</f>
        <v>#DIV/0!</v>
      </c>
      <c r="AA68" s="51" t="e">
        <f>AVERAGEIF(AA6:AA67,"&gt;0")</f>
        <v>#DIV/0!</v>
      </c>
      <c r="AB68" s="51" t="e">
        <f>AVERAGEIF(AB6:AB67,"&gt;0")</f>
        <v>#DIV/0!</v>
      </c>
      <c r="AC68" s="51" t="e">
        <f>AVERAGEIF(AC6:AC67,"&gt;0")</f>
        <v>#DIV/0!</v>
      </c>
      <c r="AD68" s="51" t="e">
        <f>AVERAGEIF(AD6:AD67,"&gt;0")</f>
        <v>#DIV/0!</v>
      </c>
      <c r="AE68" s="51" t="e">
        <f>AVERAGEIF(AE6:AE67,"&gt;0")</f>
        <v>#DIV/0!</v>
      </c>
      <c r="AF68" s="51" t="e">
        <f>AVERAGEIF(AF6:AF67,"&gt;0")</f>
        <v>#DIV/0!</v>
      </c>
      <c r="AG68" s="145" t="e">
        <f>AVERAGEIF(AG6:AG67,"&gt;0")</f>
        <v>#DIV/0!</v>
      </c>
      <c r="AH68" s="110"/>
      <c r="AI68" s="110"/>
      <c r="AJ68" s="110"/>
      <c r="AK68" s="110"/>
      <c r="AL68" s="135"/>
      <c r="AM68" s="144">
        <f>SUM(AM6:AM67)</f>
        <v>0</v>
      </c>
    </row>
  </sheetData>
  <mergeCells count="6">
    <mergeCell ref="C1:D1"/>
    <mergeCell ref="F1:S1"/>
    <mergeCell ref="W1:X1"/>
    <mergeCell ref="Z1:AM1"/>
    <mergeCell ref="F2:L2"/>
    <mergeCell ref="Z2:AF2"/>
  </mergeCells>
  <conditionalFormatting sqref="O6:P2001 Q6:Q67">
    <cfRule type="expression" priority="7" dxfId="0" stopIfTrue="1">
      <formula>$O6="不合格"</formula>
    </cfRule>
  </conditionalFormatting>
  <conditionalFormatting sqref="Q6:Q2001">
    <cfRule type="expression" priority="5" dxfId="1" stopIfTrue="1">
      <formula>$Q6="不合格"</formula>
    </cfRule>
  </conditionalFormatting>
  <conditionalFormatting sqref="AI6:AJ67">
    <cfRule type="expression" priority="4" dxfId="2" stopIfTrue="1">
      <formula>$AI6="不合格"</formula>
    </cfRule>
  </conditionalFormatting>
  <conditionalFormatting sqref="AJ6:AK67">
    <cfRule type="expression" priority="3" dxfId="3" stopIfTrue="1">
      <formula>$AK6="不合格"</formula>
    </cfRule>
  </conditionalFormatting>
  <conditionalFormatting sqref="P6:Q67">
    <cfRule type="expression" priority="2" dxfId="4" stopIfTrue="1">
      <formula>$AI6="不合格"</formula>
    </cfRule>
  </conditionalFormatting>
  <conditionalFormatting sqref="P6:Q67">
    <cfRule type="expression" priority="1" dxfId="5" stopIfTrue="1">
      <formula>$AK6="不合格"</formula>
    </cfRule>
  </conditionalFormatting>
  <printOptions headings="0" gridLines="0" gridLinesSet="0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4.25"/>
  <cols>
    <col customWidth="1" min="2" max="2" style="88" width="10.00390625"/>
    <col customWidth="1" min="3" max="3" width="8.00390625"/>
    <col customWidth="1" min="5" max="5" style="89" width="9.375"/>
  </cols>
  <sheetData>
    <row ht="18.75" r="1">
      <c r="A1" s="93"/>
      <c r="B1" s="94" t="s">
        <v>70</v>
      </c>
      <c r="C1" s="95">
        <f>MAX(B4:B100)</f>
        <v>0</v>
      </c>
      <c r="D1" s="96"/>
      <c r="E1" s="97"/>
      <c r="F1" s="146"/>
      <c r="G1" s="98" t="s">
        <v>10</v>
      </c>
      <c r="H1" s="99"/>
      <c r="I1" s="99"/>
      <c r="J1" s="99"/>
      <c r="K1" s="99"/>
      <c r="L1" s="99"/>
      <c r="M1" s="99"/>
      <c r="N1" s="99"/>
      <c r="O1" s="99"/>
      <c r="P1" s="99"/>
      <c r="Q1" s="91"/>
    </row>
    <row r="2">
      <c r="A2" s="39">
        <f>MAX(质量日常跟踪表!J4:J744)</f>
        <v>0</v>
      </c>
      <c r="B2" s="100"/>
      <c r="C2" s="34"/>
      <c r="D2" s="101"/>
      <c r="E2" s="102"/>
      <c r="F2" s="101"/>
      <c r="G2" s="103" t="s">
        <v>1</v>
      </c>
      <c r="H2" s="104"/>
      <c r="I2" s="104"/>
      <c r="J2" s="104"/>
      <c r="K2" s="104"/>
      <c r="L2" s="104"/>
      <c r="M2" s="105"/>
      <c r="N2" s="106"/>
      <c r="O2" s="107"/>
      <c r="P2" s="111"/>
      <c r="Q2" s="91"/>
    </row>
    <row ht="24" r="3">
      <c r="A3" s="112" t="s">
        <v>2</v>
      </c>
      <c r="B3" s="147" t="s">
        <v>3</v>
      </c>
      <c r="C3" s="114" t="s">
        <v>4</v>
      </c>
      <c r="D3" s="114" t="s">
        <v>5</v>
      </c>
      <c r="E3" s="115" t="s">
        <v>7</v>
      </c>
      <c r="F3" s="148"/>
      <c r="G3" s="116" t="s">
        <v>14</v>
      </c>
      <c r="H3" s="116" t="s">
        <v>15</v>
      </c>
      <c r="I3" s="116" t="s">
        <v>16</v>
      </c>
      <c r="J3" s="116" t="s">
        <v>17</v>
      </c>
      <c r="K3" s="116" t="s">
        <v>18</v>
      </c>
      <c r="L3" s="116" t="s">
        <v>19</v>
      </c>
      <c r="M3" s="116" t="s">
        <v>20</v>
      </c>
      <c r="N3" s="117" t="s">
        <v>21</v>
      </c>
      <c r="O3" s="18" t="s">
        <v>22</v>
      </c>
      <c r="P3" s="19" t="s">
        <v>75</v>
      </c>
      <c r="Q3" s="91"/>
    </row>
    <row r="4">
      <c r="A4" s="136"/>
      <c r="B4" s="126" t="str">
        <f>IF(_rongji5_month_all!A2="","",_rongji5_month_all!A2)</f>
        <v/>
      </c>
      <c r="C4" s="136" t="str">
        <f>IF(_rongji5_month_all!K2="","",_rongji5_month_all!K2)</f>
        <v/>
      </c>
      <c r="D4" s="134"/>
      <c r="E4" s="127" t="str">
        <f>IF(_rongji5_month_all!A2="","",_rongji5_month_all!A2)</f>
        <v/>
      </c>
      <c r="F4" s="149"/>
      <c r="G4" s="139" t="str">
        <f>IF(_rongji5_month_all!B2="","",_rongji5_month_all!B2)</f>
        <v/>
      </c>
      <c r="H4" s="139" t="str">
        <f>IF(_rongji5_month_all!C2="","",_rongji5_month_all!C2)</f>
        <v/>
      </c>
      <c r="I4" s="139" t="str">
        <f>IF(_rongji5_month_all!D2="","",_rongji5_month_all!D2)</f>
        <v/>
      </c>
      <c r="J4" s="139" t="str">
        <f>IF(_rongji5_month_all!E2="","",_rongji5_month_all!E2)</f>
        <v/>
      </c>
      <c r="K4" s="139" t="str">
        <f>IF(_rongji5_month_all!F2="","",_rongji5_month_all!F2)</f>
        <v/>
      </c>
      <c r="L4" s="139" t="str">
        <f>IF(_rongji5_month_all!G2="","",_rongji5_month_all!G2)</f>
        <v/>
      </c>
      <c r="M4" s="139" t="str">
        <f>IF(_rongji5_month_all!H2="","",_rongji5_month_all!H2)</f>
        <v/>
      </c>
      <c r="N4" s="139" t="str">
        <f>IF(_rongji5_month_all!I2="","",_rongji5_month_all!I2)</f>
        <v/>
      </c>
      <c r="O4" s="139" t="str">
        <f>IF(_rongji5_month_all!J2="","",_rongji5_month_all!J2)</f>
        <v/>
      </c>
      <c r="P4" s="141" t="e">
        <f>IF(LOOKUP($A4,质量日常跟踪表!$J$4:$J$744,质量日常跟踪表!W$4:W$744)="","",LOOKUP($A4,质量日常跟踪表!$J$4:$J$744,质量日常跟踪表!W$4:W$744))</f>
        <v>#N/A</v>
      </c>
      <c r="Q4" s="91"/>
    </row>
    <row r="5">
      <c r="A5" s="136"/>
      <c r="B5" s="126" t="str">
        <f>IF(_rongji5_month_all!A3="","",_rongji5_month_all!A3)</f>
        <v/>
      </c>
      <c r="C5" s="136" t="str">
        <f>IF(_rongji5_month_all!K3="","",_rongji5_month_all!K3)</f>
        <v/>
      </c>
      <c r="D5" s="134"/>
      <c r="E5" s="127" t="str">
        <f>IF(_rongji5_month_all!A3="","",_rongji5_month_all!A3)</f>
        <v/>
      </c>
      <c r="F5" s="149"/>
      <c r="G5" s="139" t="str">
        <f>IF(_rongji5_month_all!B3="","",_rongji5_month_all!B3)</f>
        <v/>
      </c>
      <c r="H5" s="139" t="str">
        <f>IF(_rongji5_month_all!C3="","",_rongji5_month_all!C3)</f>
        <v/>
      </c>
      <c r="I5" s="139" t="str">
        <f>IF(_rongji5_month_all!D3="","",_rongji5_month_all!D3)</f>
        <v/>
      </c>
      <c r="J5" s="139" t="str">
        <f>IF(_rongji5_month_all!E3="","",_rongji5_month_all!E3)</f>
        <v/>
      </c>
      <c r="K5" s="139" t="str">
        <f>IF(_rongji5_month_all!F3="","",_rongji5_month_all!F3)</f>
        <v/>
      </c>
      <c r="L5" s="139" t="str">
        <f>IF(_rongji5_month_all!G3="","",_rongji5_month_all!G3)</f>
        <v/>
      </c>
      <c r="M5" s="139" t="str">
        <f>IF(_rongji5_month_all!H3="","",_rongji5_month_all!H3)</f>
        <v/>
      </c>
      <c r="N5" s="139" t="str">
        <f>IF(_rongji5_month_all!I3="","",_rongji5_month_all!I3)</f>
        <v/>
      </c>
      <c r="O5" s="139" t="str">
        <f>IF(_rongji5_month_all!J3="","",_rongji5_month_all!J3)</f>
        <v/>
      </c>
      <c r="P5" s="141" t="e">
        <f>IF(LOOKUP($A5,质量日常跟踪表!$J$4:$J$744,质量日常跟踪表!W$4:W$744)="","",LOOKUP($A5,质量日常跟踪表!$J$4:$J$744,质量日常跟踪表!W$4:W$744))</f>
        <v>#N/A</v>
      </c>
      <c r="Q5" s="91"/>
    </row>
    <row r="6">
      <c r="A6" s="136" t="str">
        <f>IF(A5&lt;$A$2,A5+1,"")</f>
        <v/>
      </c>
      <c r="B6" s="126" t="str">
        <f>IF(_rongji5_month_all!A4="","",_rongji5_month_all!A4)</f>
        <v/>
      </c>
      <c r="C6" s="136" t="str">
        <f>IF(_rongji5_month_all!K4="","",_rongji5_month_all!K4)</f>
        <v/>
      </c>
      <c r="D6" s="134" t="str">
        <f>IF($A6="","",LOOKUP($A6,质量日常跟踪表!$J$4:$J$744,质量日常跟踪表!E$4:E$744))</f>
        <v/>
      </c>
      <c r="E6" s="127" t="str">
        <f>IF(_rongji5_month_all!A4="","",_rongji5_month_all!A4)</f>
        <v/>
      </c>
      <c r="F6" s="149"/>
      <c r="G6" s="139" t="str">
        <f>IF(_rongji5_month_all!B4="","",_rongji5_month_all!B4)</f>
        <v/>
      </c>
      <c r="H6" s="139" t="str">
        <f>IF(_rongji5_month_all!C4="","",_rongji5_month_all!C4)</f>
        <v/>
      </c>
      <c r="I6" s="139" t="str">
        <f>IF(_rongji5_month_all!D4="","",_rongji5_month_all!D4)</f>
        <v/>
      </c>
      <c r="J6" s="139" t="str">
        <f>IF(_rongji5_month_all!E4="","",_rongji5_month_all!E4)</f>
        <v/>
      </c>
      <c r="K6" s="139" t="str">
        <f>IF(_rongji5_month_all!F4="","",_rongji5_month_all!F4)</f>
        <v/>
      </c>
      <c r="L6" s="139" t="str">
        <f>IF(_rongji5_month_all!G4="","",_rongji5_month_all!G4)</f>
        <v/>
      </c>
      <c r="M6" s="139" t="str">
        <f>IF(_rongji5_month_all!H4="","",_rongji5_month_all!H4)</f>
        <v/>
      </c>
      <c r="N6" s="139" t="str">
        <f>IF(_rongji5_month_all!I4="","",_rongji5_month_all!I4)</f>
        <v/>
      </c>
      <c r="O6" s="139" t="str">
        <f>IF(_rongji5_month_all!J4="","",_rongji5_month_all!J4)</f>
        <v/>
      </c>
      <c r="P6" s="141" t="e">
        <f>IF(LOOKUP($A6,质量日常跟踪表!$J$4:$J$744,质量日常跟踪表!W$4:W$744)="","",LOOKUP($A6,质量日常跟踪表!$J$4:$J$744,质量日常跟踪表!W$4:W$744))</f>
        <v>#N/A</v>
      </c>
      <c r="Q6" s="91"/>
    </row>
    <row r="7">
      <c r="A7" s="136" t="str">
        <f>IF(A6&lt;$A$2,A6+1,"")</f>
        <v/>
      </c>
      <c r="B7" s="126" t="str">
        <f>IF(_rongji5_month_all!A5="","",_rongji5_month_all!A5)</f>
        <v/>
      </c>
      <c r="C7" s="136" t="str">
        <f>IF(_rongji5_month_all!K5="","",_rongji5_month_all!K5)</f>
        <v/>
      </c>
      <c r="D7" s="134" t="str">
        <f>IF($A7="","",LOOKUP($A7,质量日常跟踪表!$J$4:$J$744,质量日常跟踪表!E$4:E$744))</f>
        <v/>
      </c>
      <c r="E7" s="127" t="str">
        <f>IF(_rongji5_month_all!A5="","",_rongji5_month_all!A5)</f>
        <v/>
      </c>
      <c r="F7" s="149"/>
      <c r="G7" s="139" t="str">
        <f>IF(_rongji5_month_all!B5="","",_rongji5_month_all!B5)</f>
        <v/>
      </c>
      <c r="H7" s="139" t="str">
        <f>IF(_rongji5_month_all!C5="","",_rongji5_month_all!C5)</f>
        <v/>
      </c>
      <c r="I7" s="139" t="str">
        <f>IF(_rongji5_month_all!D5="","",_rongji5_month_all!D5)</f>
        <v/>
      </c>
      <c r="J7" s="139" t="str">
        <f>IF(_rongji5_month_all!E5="","",_rongji5_month_all!E5)</f>
        <v/>
      </c>
      <c r="K7" s="139" t="str">
        <f>IF(_rongji5_month_all!F5="","",_rongji5_month_all!F5)</f>
        <v/>
      </c>
      <c r="L7" s="139" t="str">
        <f>IF(_rongji5_month_all!G5="","",_rongji5_month_all!G5)</f>
        <v/>
      </c>
      <c r="M7" s="139" t="str">
        <f>IF(_rongji5_month_all!H5="","",_rongji5_month_all!H5)</f>
        <v/>
      </c>
      <c r="N7" s="139" t="str">
        <f>IF(_rongji5_month_all!I5="","",_rongji5_month_all!I5)</f>
        <v/>
      </c>
      <c r="O7" s="139" t="str">
        <f>IF(_rongji5_month_all!J5="","",_rongji5_month_all!J5)</f>
        <v/>
      </c>
      <c r="P7" s="141" t="e">
        <f>IF(LOOKUP($A7,质量日常跟踪表!$J$4:$J$744,质量日常跟踪表!W$4:W$744)="","",LOOKUP($A7,质量日常跟踪表!$J$4:$J$744,质量日常跟踪表!W$4:W$744))</f>
        <v>#N/A</v>
      </c>
      <c r="Q7" s="91"/>
    </row>
    <row r="8">
      <c r="A8" s="136" t="str">
        <f>IF(A7&lt;$A$2,A7+1,"")</f>
        <v/>
      </c>
      <c r="B8" s="126" t="str">
        <f>IF(_rongji5_month_all!A6="","",_rongji5_month_all!A6)</f>
        <v/>
      </c>
      <c r="C8" s="136" t="str">
        <f>IF(_rongji5_month_all!K6="","",_rongji5_month_all!K6)</f>
        <v/>
      </c>
      <c r="D8" s="134" t="str">
        <f>IF($A8="","",LOOKUP($A8,质量日常跟踪表!$J$4:$J$744,质量日常跟踪表!E$4:E$744))</f>
        <v/>
      </c>
      <c r="E8" s="127" t="str">
        <f>IF(_rongji5_month_all!A6="","",_rongji5_month_all!A6)</f>
        <v/>
      </c>
      <c r="F8" s="149"/>
      <c r="G8" s="139" t="str">
        <f>IF(_rongji5_month_all!B6="","",_rongji5_month_all!B6)</f>
        <v/>
      </c>
      <c r="H8" s="139" t="str">
        <f>IF(_rongji5_month_all!C6="","",_rongji5_month_all!C6)</f>
        <v/>
      </c>
      <c r="I8" s="139" t="str">
        <f>IF(_rongji5_month_all!D6="","",_rongji5_month_all!D6)</f>
        <v/>
      </c>
      <c r="J8" s="139" t="str">
        <f>IF(_rongji5_month_all!E6="","",_rongji5_month_all!E6)</f>
        <v/>
      </c>
      <c r="K8" s="139" t="str">
        <f>IF(_rongji5_month_all!F6="","",_rongji5_month_all!F6)</f>
        <v/>
      </c>
      <c r="L8" s="139" t="str">
        <f>IF(_rongji5_month_all!G6="","",_rongji5_month_all!G6)</f>
        <v/>
      </c>
      <c r="M8" s="139" t="str">
        <f>IF(_rongji5_month_all!H6="","",_rongji5_month_all!H6)</f>
        <v/>
      </c>
      <c r="N8" s="139" t="str">
        <f>IF(_rongji5_month_all!I6="","",_rongji5_month_all!I6)</f>
        <v/>
      </c>
      <c r="O8" s="139" t="str">
        <f>IF(_rongji5_month_all!J6="","",_rongji5_month_all!J6)</f>
        <v/>
      </c>
      <c r="P8" s="141" t="e">
        <f>IF(LOOKUP($A8,质量日常跟踪表!$J$4:$J$744,质量日常跟踪表!W$4:W$744)="","",LOOKUP($A8,质量日常跟踪表!$J$4:$J$744,质量日常跟踪表!W$4:W$744))</f>
        <v>#N/A</v>
      </c>
      <c r="Q8" s="91"/>
    </row>
    <row r="9">
      <c r="A9" s="136" t="str">
        <f>IF(A8&lt;$A$2,A8+1,"")</f>
        <v/>
      </c>
      <c r="B9" s="126" t="str">
        <f>IF(_rongji5_month_all!A7="","",_rongji5_month_all!A7)</f>
        <v/>
      </c>
      <c r="C9" s="136" t="str">
        <f>IF(_rongji5_month_all!K7="","",_rongji5_month_all!K7)</f>
        <v/>
      </c>
      <c r="D9" s="134" t="str">
        <f>IF($A9="","",LOOKUP($A9,质量日常跟踪表!$J$4:$J$744,质量日常跟踪表!E$4:E$744))</f>
        <v/>
      </c>
      <c r="E9" s="127" t="str">
        <f>IF(_rongji5_month_all!A7="","",_rongji5_month_all!A7)</f>
        <v/>
      </c>
      <c r="F9" s="149"/>
      <c r="G9" s="139" t="str">
        <f>IF(_rongji5_month_all!B7="","",_rongji5_month_all!B7)</f>
        <v/>
      </c>
      <c r="H9" s="139" t="str">
        <f>IF(_rongji5_month_all!C7="","",_rongji5_month_all!C7)</f>
        <v/>
      </c>
      <c r="I9" s="139" t="str">
        <f>IF(_rongji5_month_all!D7="","",_rongji5_month_all!D7)</f>
        <v/>
      </c>
      <c r="J9" s="139" t="str">
        <f>IF(_rongji5_month_all!E7="","",_rongji5_month_all!E7)</f>
        <v/>
      </c>
      <c r="K9" s="139" t="str">
        <f>IF(_rongji5_month_all!F7="","",_rongji5_month_all!F7)</f>
        <v/>
      </c>
      <c r="L9" s="139" t="str">
        <f>IF(_rongji5_month_all!G7="","",_rongji5_month_all!G7)</f>
        <v/>
      </c>
      <c r="M9" s="139" t="str">
        <f>IF(_rongji5_month_all!H7="","",_rongji5_month_all!H7)</f>
        <v/>
      </c>
      <c r="N9" s="139" t="str">
        <f>IF(_rongji5_month_all!I7="","",_rongji5_month_all!I7)</f>
        <v/>
      </c>
      <c r="O9" s="139" t="str">
        <f>IF(_rongji5_month_all!J7="","",_rongji5_month_all!J7)</f>
        <v/>
      </c>
      <c r="P9" s="141" t="e">
        <f>IF(LOOKUP($A9,质量日常跟踪表!$J$4:$J$744,质量日常跟踪表!W$4:W$744)="","",LOOKUP($A9,质量日常跟踪表!$J$4:$J$744,质量日常跟踪表!W$4:W$744))</f>
        <v>#N/A</v>
      </c>
      <c r="Q9" s="91"/>
    </row>
    <row r="10">
      <c r="A10" s="136" t="str">
        <f>IF(A9&lt;$A$2,A9+1,"")</f>
        <v/>
      </c>
      <c r="B10" s="126" t="str">
        <f>IF(_rongji5_month_all!A8="","",_rongji5_month_all!A8)</f>
        <v/>
      </c>
      <c r="C10" s="136" t="str">
        <f>IF(_rongji5_month_all!K8="","",_rongji5_month_all!K8)</f>
        <v/>
      </c>
      <c r="D10" s="134" t="str">
        <f>IF($A10="","",LOOKUP($A10,质量日常跟踪表!$J$4:$J$744,质量日常跟踪表!E$4:E$744))</f>
        <v/>
      </c>
      <c r="E10" s="127" t="str">
        <f>IF(_rongji5_month_all!A8="","",_rongji5_month_all!A8)</f>
        <v/>
      </c>
      <c r="F10" s="149"/>
      <c r="G10" s="139" t="str">
        <f>IF(_rongji5_month_all!B8="","",_rongji5_month_all!B8)</f>
        <v/>
      </c>
      <c r="H10" s="139" t="str">
        <f>IF(_rongji5_month_all!C8="","",_rongji5_month_all!C8)</f>
        <v/>
      </c>
      <c r="I10" s="139" t="str">
        <f>IF(_rongji5_month_all!D8="","",_rongji5_month_all!D8)</f>
        <v/>
      </c>
      <c r="J10" s="139" t="str">
        <f>IF(_rongji5_month_all!E8="","",_rongji5_month_all!E8)</f>
        <v/>
      </c>
      <c r="K10" s="139" t="str">
        <f>IF(_rongji5_month_all!F8="","",_rongji5_month_all!F8)</f>
        <v/>
      </c>
      <c r="L10" s="139" t="str">
        <f>IF(_rongji5_month_all!G8="","",_rongji5_month_all!G8)</f>
        <v/>
      </c>
      <c r="M10" s="139" t="str">
        <f>IF(_rongji5_month_all!H8="","",_rongji5_month_all!H8)</f>
        <v/>
      </c>
      <c r="N10" s="139" t="str">
        <f>IF(_rongji5_month_all!I8="","",_rongji5_month_all!I8)</f>
        <v/>
      </c>
      <c r="O10" s="139" t="str">
        <f>IF(_rongji5_month_all!J8="","",_rongji5_month_all!J8)</f>
        <v/>
      </c>
      <c r="P10" s="141" t="e">
        <f>IF(LOOKUP($A10,质量日常跟踪表!$J$4:$J$744,质量日常跟踪表!W$4:W$744)="","",LOOKUP($A10,质量日常跟踪表!$J$4:$J$744,质量日常跟踪表!W$4:W$744))</f>
        <v>#N/A</v>
      </c>
      <c r="Q10" s="91"/>
    </row>
    <row r="11">
      <c r="A11" s="136" t="str">
        <f>IF(A10&lt;$A$2,A10+1,"")</f>
        <v/>
      </c>
      <c r="B11" s="126" t="str">
        <f>IF(_rongji5_month_all!A9="","",_rongji5_month_all!A9)</f>
        <v/>
      </c>
      <c r="C11" s="136" t="str">
        <f>IF(_rongji5_month_all!K9="","",_rongji5_month_all!K9)</f>
        <v/>
      </c>
      <c r="D11" s="134" t="str">
        <f>IF($A11="","",LOOKUP($A11,质量日常跟踪表!$J$4:$J$744,质量日常跟踪表!E$4:E$744))</f>
        <v/>
      </c>
      <c r="E11" s="127" t="str">
        <f>IF(_rongji5_month_all!A9="","",_rongji5_month_all!A9)</f>
        <v/>
      </c>
      <c r="F11" s="149"/>
      <c r="G11" s="139" t="str">
        <f>IF(_rongji5_month_all!B9="","",_rongji5_month_all!B9)</f>
        <v/>
      </c>
      <c r="H11" s="139" t="str">
        <f>IF(_rongji5_month_all!C9="","",_rongji5_month_all!C9)</f>
        <v/>
      </c>
      <c r="I11" s="139" t="str">
        <f>IF(_rongji5_month_all!D9="","",_rongji5_month_all!D9)</f>
        <v/>
      </c>
      <c r="J11" s="139" t="str">
        <f>IF(_rongji5_month_all!E9="","",_rongji5_month_all!E9)</f>
        <v/>
      </c>
      <c r="K11" s="139" t="str">
        <f>IF(_rongji5_month_all!F9="","",_rongji5_month_all!F9)</f>
        <v/>
      </c>
      <c r="L11" s="139" t="str">
        <f>IF(_rongji5_month_all!G9="","",_rongji5_month_all!G9)</f>
        <v/>
      </c>
      <c r="M11" s="139" t="str">
        <f>IF(_rongji5_month_all!H9="","",_rongji5_month_all!H9)</f>
        <v/>
      </c>
      <c r="N11" s="139" t="str">
        <f>IF(_rongji5_month_all!I9="","",_rongji5_month_all!I9)</f>
        <v/>
      </c>
      <c r="O11" s="139" t="str">
        <f>IF(_rongji5_month_all!J9="","",_rongji5_month_all!J9)</f>
        <v/>
      </c>
      <c r="P11" s="141" t="e">
        <f>IF(LOOKUP($A11,质量日常跟踪表!$J$4:$J$744,质量日常跟踪表!W$4:W$744)="","",LOOKUP($A11,质量日常跟踪表!$J$4:$J$744,质量日常跟踪表!W$4:W$744))</f>
        <v>#N/A</v>
      </c>
      <c r="Q11" s="91"/>
    </row>
    <row r="12">
      <c r="A12" s="136" t="str">
        <f>IF(A11&lt;$A$2,A11+1,"")</f>
        <v/>
      </c>
      <c r="B12" s="126" t="str">
        <f>IF(_rongji5_month_all!A10="","",_rongji5_month_all!A10)</f>
        <v/>
      </c>
      <c r="C12" s="136" t="str">
        <f>IF(_rongji5_month_all!K10="","",_rongji5_month_all!K10)</f>
        <v/>
      </c>
      <c r="D12" s="134" t="str">
        <f>IF($A12="","",LOOKUP($A12,质量日常跟踪表!$J$4:$J$744,质量日常跟踪表!E$4:E$744))</f>
        <v/>
      </c>
      <c r="E12" s="127" t="str">
        <f>IF(_rongji5_month_all!A10="","",_rongji5_month_all!A10)</f>
        <v/>
      </c>
      <c r="F12" s="149"/>
      <c r="G12" s="139" t="str">
        <f>IF(_rongji5_month_all!B10="","",_rongji5_month_all!B10)</f>
        <v/>
      </c>
      <c r="H12" s="139" t="str">
        <f>IF(_rongji5_month_all!C10="","",_rongji5_month_all!C10)</f>
        <v/>
      </c>
      <c r="I12" s="139" t="str">
        <f>IF(_rongji5_month_all!D10="","",_rongji5_month_all!D10)</f>
        <v/>
      </c>
      <c r="J12" s="139" t="str">
        <f>IF(_rongji5_month_all!E10="","",_rongji5_month_all!E10)</f>
        <v/>
      </c>
      <c r="K12" s="139" t="str">
        <f>IF(_rongji5_month_all!F10="","",_rongji5_month_all!F10)</f>
        <v/>
      </c>
      <c r="L12" s="139" t="str">
        <f>IF(_rongji5_month_all!G10="","",_rongji5_month_all!G10)</f>
        <v/>
      </c>
      <c r="M12" s="139" t="str">
        <f>IF(_rongji5_month_all!H10="","",_rongji5_month_all!H10)</f>
        <v/>
      </c>
      <c r="N12" s="139" t="str">
        <f>IF(_rongji5_month_all!I10="","",_rongji5_month_all!I10)</f>
        <v/>
      </c>
      <c r="O12" s="139" t="str">
        <f>IF(_rongji5_month_all!J10="","",_rongji5_month_all!J10)</f>
        <v/>
      </c>
      <c r="P12" s="141" t="e">
        <f>IF(LOOKUP($A12,质量日常跟踪表!$J$4:$J$744,质量日常跟踪表!W$4:W$744)="","",LOOKUP($A12,质量日常跟踪表!$J$4:$J$744,质量日常跟踪表!W$4:W$744))</f>
        <v>#N/A</v>
      </c>
      <c r="Q12" s="91"/>
    </row>
    <row r="13">
      <c r="A13" s="136" t="str">
        <f>IF(A12&lt;$A$2,A12+1,"")</f>
        <v/>
      </c>
      <c r="B13" s="126" t="str">
        <f>IF(_rongji5_month_all!A11="","",_rongji5_month_all!A11)</f>
        <v/>
      </c>
      <c r="C13" s="136" t="str">
        <f>IF(_rongji5_month_all!K11="","",_rongji5_month_all!K11)</f>
        <v/>
      </c>
      <c r="D13" s="134" t="str">
        <f>IF($A13="","",LOOKUP($A13,质量日常跟踪表!$J$4:$J$744,质量日常跟踪表!E$4:E$744))</f>
        <v/>
      </c>
      <c r="E13" s="127" t="str">
        <f>IF(_rongji5_month_all!A11="","",_rongji5_month_all!A11)</f>
        <v/>
      </c>
      <c r="F13" s="149"/>
      <c r="G13" s="139" t="str">
        <f>IF(_rongji5_month_all!B11="","",_rongji5_month_all!B11)</f>
        <v/>
      </c>
      <c r="H13" s="139" t="str">
        <f>IF(_rongji5_month_all!C11="","",_rongji5_month_all!C11)</f>
        <v/>
      </c>
      <c r="I13" s="139" t="str">
        <f>IF(_rongji5_month_all!D11="","",_rongji5_month_all!D11)</f>
        <v/>
      </c>
      <c r="J13" s="139" t="str">
        <f>IF(_rongji5_month_all!E11="","",_rongji5_month_all!E11)</f>
        <v/>
      </c>
      <c r="K13" s="139" t="str">
        <f>IF(_rongji5_month_all!F11="","",_rongji5_month_all!F11)</f>
        <v/>
      </c>
      <c r="L13" s="139" t="str">
        <f>IF(_rongji5_month_all!G11="","",_rongji5_month_all!G11)</f>
        <v/>
      </c>
      <c r="M13" s="139" t="str">
        <f>IF(_rongji5_month_all!H11="","",_rongji5_month_all!H11)</f>
        <v/>
      </c>
      <c r="N13" s="139" t="str">
        <f>IF(_rongji5_month_all!I11="","",_rongji5_month_all!I11)</f>
        <v/>
      </c>
      <c r="O13" s="139" t="str">
        <f>IF(_rongji5_month_all!J11="","",_rongji5_month_all!J11)</f>
        <v/>
      </c>
      <c r="P13" s="141" t="e">
        <f>IF(LOOKUP($A13,质量日常跟踪表!$J$4:$J$744,质量日常跟踪表!W$4:W$744)="","",LOOKUP($A13,质量日常跟踪表!$J$4:$J$744,质量日常跟踪表!W$4:W$744))</f>
        <v>#N/A</v>
      </c>
      <c r="Q13" s="91"/>
    </row>
    <row r="14">
      <c r="A14" s="136" t="str">
        <f>IF(A13&lt;$A$2,A13+1,"")</f>
        <v/>
      </c>
      <c r="B14" s="126" t="str">
        <f>IF(_rongji5_month_all!A12="","",_rongji5_month_all!A12)</f>
        <v/>
      </c>
      <c r="C14" s="136" t="str">
        <f>IF(_rongji5_month_all!K12="","",_rongji5_month_all!K12)</f>
        <v/>
      </c>
      <c r="D14" s="134" t="str">
        <f>IF($A14="","",LOOKUP($A14,质量日常跟踪表!$J$4:$J$744,质量日常跟踪表!E$4:E$744))</f>
        <v/>
      </c>
      <c r="E14" s="127" t="str">
        <f>IF(_rongji5_month_all!A12="","",_rongji5_month_all!A12)</f>
        <v/>
      </c>
      <c r="F14" s="149"/>
      <c r="G14" s="139" t="str">
        <f>IF(_rongji5_month_all!B12="","",_rongji5_month_all!B12)</f>
        <v/>
      </c>
      <c r="H14" s="139" t="str">
        <f>IF(_rongji5_month_all!C12="","",_rongji5_month_all!C12)</f>
        <v/>
      </c>
      <c r="I14" s="139" t="str">
        <f>IF(_rongji5_month_all!D12="","",_rongji5_month_all!D12)</f>
        <v/>
      </c>
      <c r="J14" s="139" t="str">
        <f>IF(_rongji5_month_all!E12="","",_rongji5_month_all!E12)</f>
        <v/>
      </c>
      <c r="K14" s="139" t="str">
        <f>IF(_rongji5_month_all!F12="","",_rongji5_month_all!F12)</f>
        <v/>
      </c>
      <c r="L14" s="139" t="str">
        <f>IF(_rongji5_month_all!G12="","",_rongji5_month_all!G12)</f>
        <v/>
      </c>
      <c r="M14" s="139" t="str">
        <f>IF(_rongji5_month_all!H12="","",_rongji5_month_all!H12)</f>
        <v/>
      </c>
      <c r="N14" s="139" t="str">
        <f>IF(_rongji5_month_all!I12="","",_rongji5_month_all!I12)</f>
        <v/>
      </c>
      <c r="O14" s="139" t="str">
        <f>IF(_rongji5_month_all!J12="","",_rongji5_month_all!J12)</f>
        <v/>
      </c>
      <c r="P14" s="141" t="e">
        <f>IF(LOOKUP($A14,质量日常跟踪表!$J$4:$J$744,质量日常跟踪表!W$4:W$744)="","",LOOKUP($A14,质量日常跟踪表!$J$4:$J$744,质量日常跟踪表!W$4:W$744))</f>
        <v>#N/A</v>
      </c>
      <c r="Q14" s="91"/>
    </row>
    <row r="15">
      <c r="A15" s="136" t="str">
        <f>IF(A14&lt;$A$2,A14+1,"")</f>
        <v/>
      </c>
      <c r="B15" s="126" t="str">
        <f>IF(_rongji5_month_all!A13="","",_rongji5_month_all!A13)</f>
        <v/>
      </c>
      <c r="C15" s="136" t="str">
        <f>IF(_rongji5_month_all!K13="","",_rongji5_month_all!K13)</f>
        <v/>
      </c>
      <c r="D15" s="134" t="str">
        <f>IF($A15="","",LOOKUP($A15,质量日常跟踪表!$J$4:$J$744,质量日常跟踪表!E$4:E$744))</f>
        <v/>
      </c>
      <c r="E15" s="127" t="str">
        <f>IF(_rongji5_month_all!A13="","",_rongji5_month_all!A13)</f>
        <v/>
      </c>
      <c r="F15" s="149"/>
      <c r="G15" s="139" t="str">
        <f>IF(_rongji5_month_all!B13="","",_rongji5_month_all!B13)</f>
        <v/>
      </c>
      <c r="H15" s="139" t="str">
        <f>IF(_rongji5_month_all!C13="","",_rongji5_month_all!C13)</f>
        <v/>
      </c>
      <c r="I15" s="139" t="str">
        <f>IF(_rongji5_month_all!D13="","",_rongji5_month_all!D13)</f>
        <v/>
      </c>
      <c r="J15" s="139" t="str">
        <f>IF(_rongji5_month_all!E13="","",_rongji5_month_all!E13)</f>
        <v/>
      </c>
      <c r="K15" s="139" t="str">
        <f>IF(_rongji5_month_all!F13="","",_rongji5_month_all!F13)</f>
        <v/>
      </c>
      <c r="L15" s="139" t="str">
        <f>IF(_rongji5_month_all!G13="","",_rongji5_month_all!G13)</f>
        <v/>
      </c>
      <c r="M15" s="139" t="str">
        <f>IF(_rongji5_month_all!H13="","",_rongji5_month_all!H13)</f>
        <v/>
      </c>
      <c r="N15" s="139" t="str">
        <f>IF(_rongji5_month_all!I13="","",_rongji5_month_all!I13)</f>
        <v/>
      </c>
      <c r="O15" s="139" t="str">
        <f>IF(_rongji5_month_all!J13="","",_rongji5_month_all!J13)</f>
        <v/>
      </c>
      <c r="P15" s="141" t="e">
        <f>IF(LOOKUP($A15,质量日常跟踪表!$J$4:$J$744,质量日常跟踪表!W$4:W$744)="","",LOOKUP($A15,质量日常跟踪表!$J$4:$J$744,质量日常跟踪表!W$4:W$744))</f>
        <v>#N/A</v>
      </c>
      <c r="Q15" s="91"/>
    </row>
    <row r="16">
      <c r="A16" s="136" t="str">
        <f>IF(A15&lt;$A$2,A15+1,"")</f>
        <v/>
      </c>
      <c r="B16" s="126" t="str">
        <f>IF(_rongji5_month_all!A14="","",_rongji5_month_all!A14)</f>
        <v/>
      </c>
      <c r="C16" s="136" t="str">
        <f>IF(_rongji5_month_all!K14="","",_rongji5_month_all!K14)</f>
        <v/>
      </c>
      <c r="D16" s="134" t="str">
        <f>IF($A16="","",LOOKUP($A16,质量日常跟踪表!$J$4:$J$744,质量日常跟踪表!E$4:E$744))</f>
        <v/>
      </c>
      <c r="E16" s="127" t="str">
        <f>IF(_rongji5_month_all!A14="","",_rongji5_month_all!A14)</f>
        <v/>
      </c>
      <c r="F16" s="149"/>
      <c r="G16" s="139" t="str">
        <f>IF(_rongji5_month_all!B14="","",_rongji5_month_all!B14)</f>
        <v/>
      </c>
      <c r="H16" s="139" t="str">
        <f>IF(_rongji5_month_all!C14="","",_rongji5_month_all!C14)</f>
        <v/>
      </c>
      <c r="I16" s="139" t="str">
        <f>IF(_rongji5_month_all!D14="","",_rongji5_month_all!D14)</f>
        <v/>
      </c>
      <c r="J16" s="139" t="str">
        <f>IF(_rongji5_month_all!E14="","",_rongji5_month_all!E14)</f>
        <v/>
      </c>
      <c r="K16" s="139" t="str">
        <f>IF(_rongji5_month_all!F14="","",_rongji5_month_all!F14)</f>
        <v/>
      </c>
      <c r="L16" s="139" t="str">
        <f>IF(_rongji5_month_all!G14="","",_rongji5_month_all!G14)</f>
        <v/>
      </c>
      <c r="M16" s="139" t="str">
        <f>IF(_rongji5_month_all!H14="","",_rongji5_month_all!H14)</f>
        <v/>
      </c>
      <c r="N16" s="139" t="str">
        <f>IF(_rongji5_month_all!I14="","",_rongji5_month_all!I14)</f>
        <v/>
      </c>
      <c r="O16" s="139" t="str">
        <f>IF(_rongji5_month_all!J14="","",_rongji5_month_all!J14)</f>
        <v/>
      </c>
      <c r="P16" s="141" t="e">
        <f>IF(LOOKUP($A16,质量日常跟踪表!$J$4:$J$744,质量日常跟踪表!W$4:W$744)="","",LOOKUP($A16,质量日常跟踪表!$J$4:$J$744,质量日常跟踪表!W$4:W$744))</f>
        <v>#N/A</v>
      </c>
      <c r="Q16" s="91"/>
    </row>
    <row r="17">
      <c r="A17" s="136" t="str">
        <f>IF(A16&lt;$A$2,A16+1,"")</f>
        <v/>
      </c>
      <c r="B17" s="126" t="str">
        <f>IF(_rongji5_month_all!A15="","",_rongji5_month_all!A15)</f>
        <v/>
      </c>
      <c r="C17" s="136" t="str">
        <f>IF(_rongji5_month_all!K15="","",_rongji5_month_all!K15)</f>
        <v/>
      </c>
      <c r="D17" s="134" t="str">
        <f>IF($A17="","",LOOKUP($A17,质量日常跟踪表!$J$4:$J$744,质量日常跟踪表!E$4:E$744))</f>
        <v/>
      </c>
      <c r="E17" s="127" t="str">
        <f>IF(_rongji5_month_all!A15="","",_rongji5_month_all!A15)</f>
        <v/>
      </c>
      <c r="F17" s="149"/>
      <c r="G17" s="139" t="str">
        <f>IF(_rongji5_month_all!B15="","",_rongji5_month_all!B15)</f>
        <v/>
      </c>
      <c r="H17" s="139" t="str">
        <f>IF(_rongji5_month_all!C15="","",_rongji5_month_all!C15)</f>
        <v/>
      </c>
      <c r="I17" s="139" t="str">
        <f>IF(_rongji5_month_all!D15="","",_rongji5_month_all!D15)</f>
        <v/>
      </c>
      <c r="J17" s="139" t="str">
        <f>IF(_rongji5_month_all!E15="","",_rongji5_month_all!E15)</f>
        <v/>
      </c>
      <c r="K17" s="139" t="str">
        <f>IF(_rongji5_month_all!F15="","",_rongji5_month_all!F15)</f>
        <v/>
      </c>
      <c r="L17" s="139" t="str">
        <f>IF(_rongji5_month_all!G15="","",_rongji5_month_all!G15)</f>
        <v/>
      </c>
      <c r="M17" s="139" t="str">
        <f>IF(_rongji5_month_all!H15="","",_rongji5_month_all!H15)</f>
        <v/>
      </c>
      <c r="N17" s="139" t="str">
        <f>IF(_rongji5_month_all!I15="","",_rongji5_month_all!I15)</f>
        <v/>
      </c>
      <c r="O17" s="139" t="str">
        <f>IF(_rongji5_month_all!J15="","",_rongji5_month_all!J15)</f>
        <v/>
      </c>
      <c r="P17" s="141" t="e">
        <f>IF(LOOKUP($A17,质量日常跟踪表!$J$4:$J$744,质量日常跟踪表!W$4:W$744)="","",LOOKUP($A17,质量日常跟踪表!$J$4:$J$744,质量日常跟踪表!W$4:W$744))</f>
        <v>#N/A</v>
      </c>
      <c r="Q17" s="91"/>
    </row>
    <row r="18">
      <c r="A18" s="136" t="str">
        <f>IF(A17&lt;$A$2,A17+1,"")</f>
        <v/>
      </c>
      <c r="B18" s="126" t="str">
        <f>IF(_rongji5_month_all!A16="","",_rongji5_month_all!A16)</f>
        <v/>
      </c>
      <c r="C18" s="136" t="str">
        <f>IF(_rongji5_month_all!K16="","",_rongji5_month_all!K16)</f>
        <v/>
      </c>
      <c r="D18" s="134" t="str">
        <f>IF($A18="","",LOOKUP($A18,质量日常跟踪表!$J$4:$J$744,质量日常跟踪表!E$4:E$744))</f>
        <v/>
      </c>
      <c r="E18" s="127" t="str">
        <f>IF(_rongji5_month_all!A16="","",_rongji5_month_all!A16)</f>
        <v/>
      </c>
      <c r="F18" s="149"/>
      <c r="G18" s="139" t="str">
        <f>IF(_rongji5_month_all!B16="","",_rongji5_month_all!B16)</f>
        <v/>
      </c>
      <c r="H18" s="139" t="str">
        <f>IF(_rongji5_month_all!C16="","",_rongji5_month_all!C16)</f>
        <v/>
      </c>
      <c r="I18" s="139" t="str">
        <f>IF(_rongji5_month_all!D16="","",_rongji5_month_all!D16)</f>
        <v/>
      </c>
      <c r="J18" s="139" t="str">
        <f>IF(_rongji5_month_all!E16="","",_rongji5_month_all!E16)</f>
        <v/>
      </c>
      <c r="K18" s="139" t="str">
        <f>IF(_rongji5_month_all!F16="","",_rongji5_month_all!F16)</f>
        <v/>
      </c>
      <c r="L18" s="139" t="str">
        <f>IF(_rongji5_month_all!G16="","",_rongji5_month_all!G16)</f>
        <v/>
      </c>
      <c r="M18" s="139" t="str">
        <f>IF(_rongji5_month_all!H16="","",_rongji5_month_all!H16)</f>
        <v/>
      </c>
      <c r="N18" s="139" t="str">
        <f>IF(_rongji5_month_all!I16="","",_rongji5_month_all!I16)</f>
        <v/>
      </c>
      <c r="O18" s="139" t="str">
        <f>IF(_rongji5_month_all!J16="","",_rongji5_month_all!J16)</f>
        <v/>
      </c>
      <c r="P18" s="141" t="e">
        <f>IF(LOOKUP($A18,质量日常跟踪表!$J$4:$J$744,质量日常跟踪表!W$4:W$744)="","",LOOKUP($A18,质量日常跟踪表!$J$4:$J$744,质量日常跟踪表!W$4:W$744))</f>
        <v>#N/A</v>
      </c>
      <c r="Q18" s="91"/>
    </row>
    <row r="19">
      <c r="A19" s="136" t="str">
        <f>IF(A18&lt;$A$2,A18+1,"")</f>
        <v/>
      </c>
      <c r="B19" s="126" t="str">
        <f>IF(_rongji5_month_all!A17="","",_rongji5_month_all!A17)</f>
        <v/>
      </c>
      <c r="C19" s="136" t="str">
        <f>IF(_rongji5_month_all!K17="","",_rongji5_month_all!K17)</f>
        <v/>
      </c>
      <c r="D19" s="134" t="str">
        <f>IF($A19="","",LOOKUP($A19,质量日常跟踪表!$J$4:$J$744,质量日常跟踪表!E$4:E$744))</f>
        <v/>
      </c>
      <c r="E19" s="127" t="str">
        <f>IF(_rongji5_month_all!A17="","",_rongji5_month_all!A17)</f>
        <v/>
      </c>
      <c r="F19" s="149"/>
      <c r="G19" s="139" t="str">
        <f>IF(_rongji5_month_all!B17="","",_rongji5_month_all!B17)</f>
        <v/>
      </c>
      <c r="H19" s="139" t="str">
        <f>IF(_rongji5_month_all!C17="","",_rongji5_month_all!C17)</f>
        <v/>
      </c>
      <c r="I19" s="139" t="str">
        <f>IF(_rongji5_month_all!D17="","",_rongji5_month_all!D17)</f>
        <v/>
      </c>
      <c r="J19" s="139" t="str">
        <f>IF(_rongji5_month_all!E17="","",_rongji5_month_all!E17)</f>
        <v/>
      </c>
      <c r="K19" s="139" t="str">
        <f>IF(_rongji5_month_all!F17="","",_rongji5_month_all!F17)</f>
        <v/>
      </c>
      <c r="L19" s="139" t="str">
        <f>IF(_rongji5_month_all!G17="","",_rongji5_month_all!G17)</f>
        <v/>
      </c>
      <c r="M19" s="139" t="str">
        <f>IF(_rongji5_month_all!H17="","",_rongji5_month_all!H17)</f>
        <v/>
      </c>
      <c r="N19" s="139" t="str">
        <f>IF(_rongji5_month_all!I17="","",_rongji5_month_all!I17)</f>
        <v/>
      </c>
      <c r="O19" s="139" t="str">
        <f>IF(_rongji5_month_all!J17="","",_rongji5_month_all!J17)</f>
        <v/>
      </c>
      <c r="P19" s="141" t="e">
        <f>IF(LOOKUP($A19,质量日常跟踪表!$J$4:$J$744,质量日常跟踪表!W$4:W$744)="","",LOOKUP($A19,质量日常跟踪表!$J$4:$J$744,质量日常跟踪表!W$4:W$744))</f>
        <v>#N/A</v>
      </c>
      <c r="Q19" s="91"/>
    </row>
    <row r="20">
      <c r="A20" s="136" t="str">
        <f>IF(A19&lt;$A$2,A19+1,"")</f>
        <v/>
      </c>
      <c r="B20" s="126" t="str">
        <f>IF(_rongji5_month_all!A18="","",_rongji5_month_all!A18)</f>
        <v/>
      </c>
      <c r="C20" s="136" t="str">
        <f>IF(_rongji5_month_all!K18="","",_rongji5_month_all!K18)</f>
        <v/>
      </c>
      <c r="D20" s="134" t="str">
        <f>IF($A20="","",LOOKUP($A20,质量日常跟踪表!$J$4:$J$744,质量日常跟踪表!E$4:E$744))</f>
        <v/>
      </c>
      <c r="E20" s="127" t="str">
        <f>IF(_rongji5_month_all!A18="","",_rongji5_month_all!A18)</f>
        <v/>
      </c>
      <c r="F20" s="149"/>
      <c r="G20" s="139" t="str">
        <f>IF(_rongji5_month_all!B18="","",_rongji5_month_all!B18)</f>
        <v/>
      </c>
      <c r="H20" s="139" t="str">
        <f>IF(_rongji5_month_all!C18="","",_rongji5_month_all!C18)</f>
        <v/>
      </c>
      <c r="I20" s="139" t="str">
        <f>IF(_rongji5_month_all!D18="","",_rongji5_month_all!D18)</f>
        <v/>
      </c>
      <c r="J20" s="139" t="str">
        <f>IF(_rongji5_month_all!E18="","",_rongji5_month_all!E18)</f>
        <v/>
      </c>
      <c r="K20" s="139" t="str">
        <f>IF(_rongji5_month_all!F18="","",_rongji5_month_all!F18)</f>
        <v/>
      </c>
      <c r="L20" s="139" t="str">
        <f>IF(_rongji5_month_all!G18="","",_rongji5_month_all!G18)</f>
        <v/>
      </c>
      <c r="M20" s="139" t="str">
        <f>IF(_rongji5_month_all!H18="","",_rongji5_month_all!H18)</f>
        <v/>
      </c>
      <c r="N20" s="139" t="str">
        <f>IF(_rongji5_month_all!I18="","",_rongji5_month_all!I18)</f>
        <v/>
      </c>
      <c r="O20" s="139" t="str">
        <f>IF(_rongji5_month_all!J18="","",_rongji5_month_all!J18)</f>
        <v/>
      </c>
      <c r="P20" s="141" t="e">
        <f>IF(LOOKUP($A20,质量日常跟踪表!$J$4:$J$744,质量日常跟踪表!W$4:W$744)="","",LOOKUP($A20,质量日常跟踪表!$J$4:$J$744,质量日常跟踪表!W$4:W$744))</f>
        <v>#N/A</v>
      </c>
      <c r="Q20" s="91"/>
    </row>
    <row r="21">
      <c r="A21" s="136" t="str">
        <f>IF(A20&lt;$A$2,A20+1,"")</f>
        <v/>
      </c>
      <c r="B21" s="126" t="str">
        <f>IF(_rongji5_month_all!A19="","",_rongji5_month_all!A19)</f>
        <v/>
      </c>
      <c r="C21" s="136" t="str">
        <f>IF(_rongji5_month_all!K19="","",_rongji5_month_all!K19)</f>
        <v/>
      </c>
      <c r="D21" s="134" t="str">
        <f>IF($A21="","",LOOKUP($A21,质量日常跟踪表!$J$4:$J$744,质量日常跟踪表!E$4:E$744))</f>
        <v/>
      </c>
      <c r="E21" s="127" t="str">
        <f>IF(_rongji5_month_all!A19="","",_rongji5_month_all!A19)</f>
        <v/>
      </c>
      <c r="F21" s="149"/>
      <c r="G21" s="139" t="str">
        <f>IF(_rongji5_month_all!B19="","",_rongji5_month_all!B19)</f>
        <v/>
      </c>
      <c r="H21" s="139" t="str">
        <f>IF(_rongji5_month_all!C19="","",_rongji5_month_all!C19)</f>
        <v/>
      </c>
      <c r="I21" s="139" t="str">
        <f>IF(_rongji5_month_all!D19="","",_rongji5_month_all!D19)</f>
        <v/>
      </c>
      <c r="J21" s="139" t="str">
        <f>IF(_rongji5_month_all!E19="","",_rongji5_month_all!E19)</f>
        <v/>
      </c>
      <c r="K21" s="139" t="str">
        <f>IF(_rongji5_month_all!F19="","",_rongji5_month_all!F19)</f>
        <v/>
      </c>
      <c r="L21" s="139" t="str">
        <f>IF(_rongji5_month_all!G19="","",_rongji5_month_all!G19)</f>
        <v/>
      </c>
      <c r="M21" s="139" t="str">
        <f>IF(_rongji5_month_all!H19="","",_rongji5_month_all!H19)</f>
        <v/>
      </c>
      <c r="N21" s="139" t="str">
        <f>IF(_rongji5_month_all!I19="","",_rongji5_month_all!I19)</f>
        <v/>
      </c>
      <c r="O21" s="139" t="str">
        <f>IF(_rongji5_month_all!J19="","",_rongji5_month_all!J19)</f>
        <v/>
      </c>
      <c r="P21" s="141" t="e">
        <f>IF(LOOKUP($A21,质量日常跟踪表!$J$4:$J$744,质量日常跟踪表!W$4:W$744)="","",LOOKUP($A21,质量日常跟踪表!$J$4:$J$744,质量日常跟踪表!W$4:W$744))</f>
        <v>#N/A</v>
      </c>
      <c r="Q21" s="91"/>
    </row>
    <row r="22">
      <c r="A22" s="136" t="str">
        <f>IF(A21&lt;$A$2,A21+1,"")</f>
        <v/>
      </c>
      <c r="B22" s="126" t="str">
        <f>IF(_rongji5_month_all!A20="","",_rongji5_month_all!A20)</f>
        <v/>
      </c>
      <c r="C22" s="136" t="str">
        <f>IF(_rongji5_month_all!K20="","",_rongji5_month_all!K20)</f>
        <v/>
      </c>
      <c r="D22" s="134" t="str">
        <f>IF($A22="","",LOOKUP($A22,质量日常跟踪表!$J$4:$J$744,质量日常跟踪表!E$4:E$744))</f>
        <v/>
      </c>
      <c r="E22" s="127" t="str">
        <f>IF(_rongji5_month_all!A20="","",_rongji5_month_all!A20)</f>
        <v/>
      </c>
      <c r="F22" s="149"/>
      <c r="G22" s="139" t="str">
        <f>IF(_rongji5_month_all!B20="","",_rongji5_month_all!B20)</f>
        <v/>
      </c>
      <c r="H22" s="139" t="str">
        <f>IF(_rongji5_month_all!C20="","",_rongji5_month_all!C20)</f>
        <v/>
      </c>
      <c r="I22" s="139" t="str">
        <f>IF(_rongji5_month_all!D20="","",_rongji5_month_all!D20)</f>
        <v/>
      </c>
      <c r="J22" s="139" t="str">
        <f>IF(_rongji5_month_all!E20="","",_rongji5_month_all!E20)</f>
        <v/>
      </c>
      <c r="K22" s="139" t="str">
        <f>IF(_rongji5_month_all!F20="","",_rongji5_month_all!F20)</f>
        <v/>
      </c>
      <c r="L22" s="139" t="str">
        <f>IF(_rongji5_month_all!G20="","",_rongji5_month_all!G20)</f>
        <v/>
      </c>
      <c r="M22" s="139" t="str">
        <f>IF(_rongji5_month_all!H20="","",_rongji5_month_all!H20)</f>
        <v/>
      </c>
      <c r="N22" s="139" t="str">
        <f>IF(_rongji5_month_all!I20="","",_rongji5_month_all!I20)</f>
        <v/>
      </c>
      <c r="O22" s="139" t="str">
        <f>IF(_rongji5_month_all!J20="","",_rongji5_month_all!J20)</f>
        <v/>
      </c>
      <c r="P22" s="141" t="e">
        <f>IF(LOOKUP($A22,质量日常跟踪表!$J$4:$J$744,质量日常跟踪表!W$4:W$744)="","",LOOKUP($A22,质量日常跟踪表!$J$4:$J$744,质量日常跟踪表!W$4:W$744))</f>
        <v>#N/A</v>
      </c>
      <c r="Q22" s="91"/>
    </row>
    <row r="23">
      <c r="A23" s="136" t="str">
        <f>IF(A22&lt;$A$2,A22+1,"")</f>
        <v/>
      </c>
      <c r="B23" s="126" t="str">
        <f>IF(_rongji5_month_all!A21="","",_rongji5_month_all!A21)</f>
        <v/>
      </c>
      <c r="C23" s="136" t="str">
        <f>IF(_rongji5_month_all!K21="","",_rongji5_month_all!K21)</f>
        <v/>
      </c>
      <c r="D23" s="134" t="str">
        <f>IF($A23="","",LOOKUP($A23,质量日常跟踪表!$J$4:$J$744,质量日常跟踪表!E$4:E$744))</f>
        <v/>
      </c>
      <c r="E23" s="127" t="str">
        <f>IF(_rongji5_month_all!A21="","",_rongji5_month_all!A21)</f>
        <v/>
      </c>
      <c r="F23" s="149"/>
      <c r="G23" s="139" t="str">
        <f>IF(_rongji5_month_all!B21="","",_rongji5_month_all!B21)</f>
        <v/>
      </c>
      <c r="H23" s="139" t="str">
        <f>IF(_rongji5_month_all!C21="","",_rongji5_month_all!C21)</f>
        <v/>
      </c>
      <c r="I23" s="139" t="str">
        <f>IF(_rongji5_month_all!D21="","",_rongji5_month_all!D21)</f>
        <v/>
      </c>
      <c r="J23" s="139" t="str">
        <f>IF(_rongji5_month_all!E21="","",_rongji5_month_all!E21)</f>
        <v/>
      </c>
      <c r="K23" s="139" t="str">
        <f>IF(_rongji5_month_all!F21="","",_rongji5_month_all!F21)</f>
        <v/>
      </c>
      <c r="L23" s="139" t="str">
        <f>IF(_rongji5_month_all!G21="","",_rongji5_month_all!G21)</f>
        <v/>
      </c>
      <c r="M23" s="139" t="str">
        <f>IF(_rongji5_month_all!H21="","",_rongji5_month_all!H21)</f>
        <v/>
      </c>
      <c r="N23" s="139" t="str">
        <f>IF(_rongji5_month_all!I21="","",_rongji5_month_all!I21)</f>
        <v/>
      </c>
      <c r="O23" s="139" t="str">
        <f>IF(_rongji5_month_all!J21="","",_rongji5_month_all!J21)</f>
        <v/>
      </c>
      <c r="P23" s="141" t="e">
        <f>IF(LOOKUP($A23,质量日常跟踪表!$J$4:$J$744,质量日常跟踪表!W$4:W$744)="","",LOOKUP($A23,质量日常跟踪表!$J$4:$J$744,质量日常跟踪表!W$4:W$744))</f>
        <v>#N/A</v>
      </c>
      <c r="Q23" s="91"/>
    </row>
    <row r="24">
      <c r="A24" s="136" t="str">
        <f>IF(A23&lt;$A$2,A23+1,"")</f>
        <v/>
      </c>
      <c r="B24" s="126" t="str">
        <f>IF(_rongji5_month_all!A22="","",_rongji5_month_all!A22)</f>
        <v/>
      </c>
      <c r="C24" s="136" t="str">
        <f>IF(_rongji5_month_all!K22="","",_rongji5_month_all!K22)</f>
        <v/>
      </c>
      <c r="D24" s="134" t="str">
        <f>IF($A24="","",LOOKUP($A24,质量日常跟踪表!$J$4:$J$744,质量日常跟踪表!E$4:E$744))</f>
        <v/>
      </c>
      <c r="E24" s="127" t="str">
        <f>IF(_rongji5_month_all!A22="","",_rongji5_month_all!A22)</f>
        <v/>
      </c>
      <c r="F24" s="149"/>
      <c r="G24" s="139" t="str">
        <f>IF(_rongji5_month_all!B22="","",_rongji5_month_all!B22)</f>
        <v/>
      </c>
      <c r="H24" s="139" t="str">
        <f>IF(_rongji5_month_all!C22="","",_rongji5_month_all!C22)</f>
        <v/>
      </c>
      <c r="I24" s="139" t="str">
        <f>IF(_rongji5_month_all!D22="","",_rongji5_month_all!D22)</f>
        <v/>
      </c>
      <c r="J24" s="139" t="str">
        <f>IF(_rongji5_month_all!E22="","",_rongji5_month_all!E22)</f>
        <v/>
      </c>
      <c r="K24" s="139" t="str">
        <f>IF(_rongji5_month_all!F22="","",_rongji5_month_all!F22)</f>
        <v/>
      </c>
      <c r="L24" s="139" t="str">
        <f>IF(_rongji5_month_all!G22="","",_rongji5_month_all!G22)</f>
        <v/>
      </c>
      <c r="M24" s="139" t="str">
        <f>IF(_rongji5_month_all!H22="","",_rongji5_month_all!H22)</f>
        <v/>
      </c>
      <c r="N24" s="139" t="str">
        <f>IF(_rongji5_month_all!I22="","",_rongji5_month_all!I22)</f>
        <v/>
      </c>
      <c r="O24" s="139" t="str">
        <f>IF(_rongji5_month_all!J22="","",_rongji5_month_all!J22)</f>
        <v/>
      </c>
      <c r="P24" s="141" t="e">
        <f>IF(LOOKUP($A24,质量日常跟踪表!$J$4:$J$744,质量日常跟踪表!W$4:W$744)="","",LOOKUP($A24,质量日常跟踪表!$J$4:$J$744,质量日常跟踪表!W$4:W$744))</f>
        <v>#N/A</v>
      </c>
      <c r="Q24" s="91"/>
    </row>
    <row r="25">
      <c r="A25" s="136" t="str">
        <f>IF(A24&lt;$A$2,A24+1,"")</f>
        <v/>
      </c>
      <c r="B25" s="126" t="str">
        <f>IF(_rongji5_month_all!A23="","",_rongji5_month_all!A23)</f>
        <v/>
      </c>
      <c r="C25" s="136" t="str">
        <f>IF(_rongji5_month_all!K23="","",_rongji5_month_all!K23)</f>
        <v/>
      </c>
      <c r="D25" s="134" t="str">
        <f>IF($A25="","",LOOKUP($A25,质量日常跟踪表!$J$4:$J$744,质量日常跟踪表!E$4:E$744))</f>
        <v/>
      </c>
      <c r="E25" s="127" t="str">
        <f>IF(_rongji5_month_all!A23="","",_rongji5_month_all!A23)</f>
        <v/>
      </c>
      <c r="F25" s="149"/>
      <c r="G25" s="139" t="str">
        <f>IF(_rongji5_month_all!B23="","",_rongji5_month_all!B23)</f>
        <v/>
      </c>
      <c r="H25" s="139" t="str">
        <f>IF(_rongji5_month_all!C23="","",_rongji5_month_all!C23)</f>
        <v/>
      </c>
      <c r="I25" s="139" t="str">
        <f>IF(_rongji5_month_all!D23="","",_rongji5_month_all!D23)</f>
        <v/>
      </c>
      <c r="J25" s="139" t="str">
        <f>IF(_rongji5_month_all!E23="","",_rongji5_month_all!E23)</f>
        <v/>
      </c>
      <c r="K25" s="139" t="str">
        <f>IF(_rongji5_month_all!F23="","",_rongji5_month_all!F23)</f>
        <v/>
      </c>
      <c r="L25" s="139" t="str">
        <f>IF(_rongji5_month_all!G23="","",_rongji5_month_all!G23)</f>
        <v/>
      </c>
      <c r="M25" s="139" t="str">
        <f>IF(_rongji5_month_all!H23="","",_rongji5_month_all!H23)</f>
        <v/>
      </c>
      <c r="N25" s="139" t="str">
        <f>IF(_rongji5_month_all!I23="","",_rongji5_month_all!I23)</f>
        <v/>
      </c>
      <c r="O25" s="139" t="str">
        <f>IF(_rongji5_month_all!J23="","",_rongji5_month_all!J23)</f>
        <v/>
      </c>
      <c r="P25" s="141" t="e">
        <f>IF(LOOKUP($A25,质量日常跟踪表!$J$4:$J$744,质量日常跟踪表!W$4:W$744)="","",LOOKUP($A25,质量日常跟踪表!$J$4:$J$744,质量日常跟踪表!W$4:W$744))</f>
        <v>#N/A</v>
      </c>
      <c r="Q25" s="91"/>
    </row>
    <row r="26">
      <c r="A26" s="136" t="str">
        <f>IF(A25&lt;$A$2,A25+1,"")</f>
        <v/>
      </c>
      <c r="B26" s="126" t="str">
        <f>IF(_rongji5_month_all!A24="","",_rongji5_month_all!A24)</f>
        <v/>
      </c>
      <c r="C26" s="136" t="str">
        <f>IF(_rongji5_month_all!K24="","",_rongji5_month_all!K24)</f>
        <v/>
      </c>
      <c r="D26" s="134" t="str">
        <f>IF($A26="","",LOOKUP($A26,质量日常跟踪表!$J$4:$J$744,质量日常跟踪表!E$4:E$744))</f>
        <v/>
      </c>
      <c r="E26" s="127" t="str">
        <f>IF(_rongji5_month_all!A24="","",_rongji5_month_all!A24)</f>
        <v/>
      </c>
      <c r="F26" s="149"/>
      <c r="G26" s="139" t="str">
        <f>IF(_rongji5_month_all!B24="","",_rongji5_month_all!B24)</f>
        <v/>
      </c>
      <c r="H26" s="139" t="str">
        <f>IF(_rongji5_month_all!C24="","",_rongji5_month_all!C24)</f>
        <v/>
      </c>
      <c r="I26" s="139" t="str">
        <f>IF(_rongji5_month_all!D24="","",_rongji5_month_all!D24)</f>
        <v/>
      </c>
      <c r="J26" s="139" t="str">
        <f>IF(_rongji5_month_all!E24="","",_rongji5_month_all!E24)</f>
        <v/>
      </c>
      <c r="K26" s="139" t="str">
        <f>IF(_rongji5_month_all!F24="","",_rongji5_month_all!F24)</f>
        <v/>
      </c>
      <c r="L26" s="139" t="str">
        <f>IF(_rongji5_month_all!G24="","",_rongji5_month_all!G24)</f>
        <v/>
      </c>
      <c r="M26" s="139" t="str">
        <f>IF(_rongji5_month_all!H24="","",_rongji5_month_all!H24)</f>
        <v/>
      </c>
      <c r="N26" s="139" t="str">
        <f>IF(_rongji5_month_all!I24="","",_rongji5_month_all!I24)</f>
        <v/>
      </c>
      <c r="O26" s="139" t="str">
        <f>IF(_rongji5_month_all!J24="","",_rongji5_month_all!J24)</f>
        <v/>
      </c>
      <c r="P26" s="141" t="e">
        <f>IF(LOOKUP($A26,质量日常跟踪表!$J$4:$J$744,质量日常跟踪表!W$4:W$744)="","",LOOKUP($A26,质量日常跟踪表!$J$4:$J$744,质量日常跟踪表!W$4:W$744))</f>
        <v>#N/A</v>
      </c>
      <c r="Q26" s="91"/>
    </row>
    <row r="27">
      <c r="A27" s="136" t="str">
        <f>IF(A26&lt;$A$2,A26+1,"")</f>
        <v/>
      </c>
      <c r="B27" s="126" t="str">
        <f>IF(_rongji5_month_all!A25="","",_rongji5_month_all!A25)</f>
        <v/>
      </c>
      <c r="C27" s="136" t="str">
        <f>IF(_rongji5_month_all!K25="","",_rongji5_month_all!K25)</f>
        <v/>
      </c>
      <c r="D27" s="134" t="str">
        <f>IF($A27="","",LOOKUP($A27,质量日常跟踪表!$J$4:$J$744,质量日常跟踪表!E$4:E$744))</f>
        <v/>
      </c>
      <c r="E27" s="127" t="str">
        <f>IF(_rongji5_month_all!A25="","",_rongji5_month_all!A25)</f>
        <v/>
      </c>
      <c r="F27" s="149"/>
      <c r="G27" s="139" t="str">
        <f>IF(_rongji5_month_all!B25="","",_rongji5_month_all!B25)</f>
        <v/>
      </c>
      <c r="H27" s="139" t="str">
        <f>IF(_rongji5_month_all!C25="","",_rongji5_month_all!C25)</f>
        <v/>
      </c>
      <c r="I27" s="139" t="str">
        <f>IF(_rongji5_month_all!D25="","",_rongji5_month_all!D25)</f>
        <v/>
      </c>
      <c r="J27" s="139" t="str">
        <f>IF(_rongji5_month_all!E25="","",_rongji5_month_all!E25)</f>
        <v/>
      </c>
      <c r="K27" s="139" t="str">
        <f>IF(_rongji5_month_all!F25="","",_rongji5_month_all!F25)</f>
        <v/>
      </c>
      <c r="L27" s="139" t="str">
        <f>IF(_rongji5_month_all!G25="","",_rongji5_month_all!G25)</f>
        <v/>
      </c>
      <c r="M27" s="139" t="str">
        <f>IF(_rongji5_month_all!H25="","",_rongji5_month_all!H25)</f>
        <v/>
      </c>
      <c r="N27" s="139" t="str">
        <f>IF(_rongji5_month_all!I25="","",_rongji5_month_all!I25)</f>
        <v/>
      </c>
      <c r="O27" s="139" t="str">
        <f>IF(_rongji5_month_all!J25="","",_rongji5_month_all!J25)</f>
        <v/>
      </c>
      <c r="P27" s="141" t="e">
        <f>IF(LOOKUP($A27,质量日常跟踪表!$J$4:$J$744,质量日常跟踪表!W$4:W$744)="","",LOOKUP($A27,质量日常跟踪表!$J$4:$J$744,质量日常跟踪表!W$4:W$744))</f>
        <v>#N/A</v>
      </c>
      <c r="Q27" s="91"/>
    </row>
    <row r="28">
      <c r="A28" s="136" t="str">
        <f>IF(A27&lt;$A$2,A27+1,"")</f>
        <v/>
      </c>
      <c r="B28" s="126" t="str">
        <f>IF(_rongji5_month_all!A26="","",_rongji5_month_all!A26)</f>
        <v/>
      </c>
      <c r="C28" s="136" t="str">
        <f>IF(_rongji5_month_all!K26="","",_rongji5_month_all!K26)</f>
        <v/>
      </c>
      <c r="D28" s="134" t="str">
        <f>IF($A28="","",LOOKUP($A28,质量日常跟踪表!$J$4:$J$744,质量日常跟踪表!E$4:E$744))</f>
        <v/>
      </c>
      <c r="E28" s="127" t="str">
        <f>IF(_rongji5_month_all!A26="","",_rongji5_month_all!A26)</f>
        <v/>
      </c>
      <c r="F28" s="149"/>
      <c r="G28" s="139" t="str">
        <f>IF(_rongji5_month_all!B26="","",_rongji5_month_all!B26)</f>
        <v/>
      </c>
      <c r="H28" s="139" t="str">
        <f>IF(_rongji5_month_all!C26="","",_rongji5_month_all!C26)</f>
        <v/>
      </c>
      <c r="I28" s="139" t="str">
        <f>IF(_rongji5_month_all!D26="","",_rongji5_month_all!D26)</f>
        <v/>
      </c>
      <c r="J28" s="139" t="str">
        <f>IF(_rongji5_month_all!E26="","",_rongji5_month_all!E26)</f>
        <v/>
      </c>
      <c r="K28" s="139" t="str">
        <f>IF(_rongji5_month_all!F26="","",_rongji5_month_all!F26)</f>
        <v/>
      </c>
      <c r="L28" s="139" t="str">
        <f>IF(_rongji5_month_all!G26="","",_rongji5_month_all!G26)</f>
        <v/>
      </c>
      <c r="M28" s="139" t="str">
        <f>IF(_rongji5_month_all!H26="","",_rongji5_month_all!H26)</f>
        <v/>
      </c>
      <c r="N28" s="139" t="str">
        <f>IF(_rongji5_month_all!I26="","",_rongji5_month_all!I26)</f>
        <v/>
      </c>
      <c r="O28" s="139" t="str">
        <f>IF(_rongji5_month_all!J26="","",_rongji5_month_all!J26)</f>
        <v/>
      </c>
      <c r="P28" s="141" t="e">
        <f>IF(LOOKUP($A28,质量日常跟踪表!$J$4:$J$744,质量日常跟踪表!W$4:W$744)="","",LOOKUP($A28,质量日常跟踪表!$J$4:$J$744,质量日常跟踪表!W$4:W$744))</f>
        <v>#N/A</v>
      </c>
      <c r="Q28" s="91"/>
    </row>
    <row r="29">
      <c r="A29" s="136" t="str">
        <f>IF(A28&lt;$A$2,A28+1,"")</f>
        <v/>
      </c>
      <c r="B29" s="126" t="str">
        <f>IF(_rongji5_month_all!A27="","",_rongji5_month_all!A27)</f>
        <v/>
      </c>
      <c r="C29" s="136" t="str">
        <f>IF(_rongji5_month_all!K27="","",_rongji5_month_all!K27)</f>
        <v/>
      </c>
      <c r="D29" s="134" t="str">
        <f>IF($A29="","",LOOKUP($A29,质量日常跟踪表!$J$4:$J$744,质量日常跟踪表!E$4:E$744))</f>
        <v/>
      </c>
      <c r="E29" s="127" t="str">
        <f>IF(_rongji5_month_all!A27="","",_rongji5_month_all!A27)</f>
        <v/>
      </c>
      <c r="F29" s="149"/>
      <c r="G29" s="139" t="str">
        <f>IF(_rongji5_month_all!B27="","",_rongji5_month_all!B27)</f>
        <v/>
      </c>
      <c r="H29" s="139" t="str">
        <f>IF(_rongji5_month_all!C27="","",_rongji5_month_all!C27)</f>
        <v/>
      </c>
      <c r="I29" s="139" t="str">
        <f>IF(_rongji5_month_all!D27="","",_rongji5_month_all!D27)</f>
        <v/>
      </c>
      <c r="J29" s="139" t="str">
        <f>IF(_rongji5_month_all!E27="","",_rongji5_month_all!E27)</f>
        <v/>
      </c>
      <c r="K29" s="139" t="str">
        <f>IF(_rongji5_month_all!F27="","",_rongji5_month_all!F27)</f>
        <v/>
      </c>
      <c r="L29" s="139" t="str">
        <f>IF(_rongji5_month_all!G27="","",_rongji5_month_all!G27)</f>
        <v/>
      </c>
      <c r="M29" s="139" t="str">
        <f>IF(_rongji5_month_all!H27="","",_rongji5_month_all!H27)</f>
        <v/>
      </c>
      <c r="N29" s="139" t="str">
        <f>IF(_rongji5_month_all!I27="","",_rongji5_month_all!I27)</f>
        <v/>
      </c>
      <c r="O29" s="139" t="str">
        <f>IF(_rongji5_month_all!J27="","",_rongji5_month_all!J27)</f>
        <v/>
      </c>
      <c r="P29" s="141" t="e">
        <f>IF(LOOKUP($A29,质量日常跟踪表!$J$4:$J$744,质量日常跟踪表!W$4:W$744)="","",LOOKUP($A29,质量日常跟踪表!$J$4:$J$744,质量日常跟踪表!W$4:W$744))</f>
        <v>#N/A</v>
      </c>
      <c r="Q29" s="91"/>
    </row>
    <row r="30">
      <c r="A30" s="136" t="str">
        <f>IF(A29&lt;$A$2,A29+1,"")</f>
        <v/>
      </c>
      <c r="B30" s="126" t="str">
        <f>IF(_rongji5_month_all!A28="","",_rongji5_month_all!A28)</f>
        <v/>
      </c>
      <c r="C30" s="136" t="str">
        <f>IF(_rongji5_month_all!K28="","",_rongji5_month_all!K28)</f>
        <v/>
      </c>
      <c r="D30" s="134" t="str">
        <f>IF($A30="","",LOOKUP($A30,质量日常跟踪表!$J$4:$J$744,质量日常跟踪表!E$4:E$744))</f>
        <v/>
      </c>
      <c r="E30" s="127" t="str">
        <f>IF(_rongji5_month_all!A28="","",_rongji5_month_all!A28)</f>
        <v/>
      </c>
      <c r="F30" s="149"/>
      <c r="G30" s="139" t="str">
        <f>IF(_rongji5_month_all!B28="","",_rongji5_month_all!B28)</f>
        <v/>
      </c>
      <c r="H30" s="139" t="str">
        <f>IF(_rongji5_month_all!C28="","",_rongji5_month_all!C28)</f>
        <v/>
      </c>
      <c r="I30" s="139" t="str">
        <f>IF(_rongji5_month_all!D28="","",_rongji5_month_all!D28)</f>
        <v/>
      </c>
      <c r="J30" s="139" t="str">
        <f>IF(_rongji5_month_all!E28="","",_rongji5_month_all!E28)</f>
        <v/>
      </c>
      <c r="K30" s="139" t="str">
        <f>IF(_rongji5_month_all!F28="","",_rongji5_month_all!F28)</f>
        <v/>
      </c>
      <c r="L30" s="139" t="str">
        <f>IF(_rongji5_month_all!G28="","",_rongji5_month_all!G28)</f>
        <v/>
      </c>
      <c r="M30" s="139" t="str">
        <f>IF(_rongji5_month_all!H28="","",_rongji5_month_all!H28)</f>
        <v/>
      </c>
      <c r="N30" s="139" t="str">
        <f>IF(_rongji5_month_all!I28="","",_rongji5_month_all!I28)</f>
        <v/>
      </c>
      <c r="O30" s="139" t="str">
        <f>IF(_rongji5_month_all!J28="","",_rongji5_month_all!J28)</f>
        <v/>
      </c>
      <c r="P30" s="141" t="e">
        <f>IF(LOOKUP($A30,质量日常跟踪表!$J$4:$J$744,质量日常跟踪表!W$4:W$744)="","",LOOKUP($A30,质量日常跟踪表!$J$4:$J$744,质量日常跟踪表!W$4:W$744))</f>
        <v>#N/A</v>
      </c>
      <c r="Q30" s="91"/>
    </row>
    <row r="31">
      <c r="A31" s="136" t="str">
        <f>IF(A30&lt;$A$2,A30+1,"")</f>
        <v/>
      </c>
      <c r="B31" s="126" t="str">
        <f>IF(_rongji5_month_all!A29="","",_rongji5_month_all!A29)</f>
        <v/>
      </c>
      <c r="C31" s="136" t="str">
        <f>IF(_rongji5_month_all!K29="","",_rongji5_month_all!K29)</f>
        <v/>
      </c>
      <c r="D31" s="134" t="str">
        <f>IF($A31="","",LOOKUP($A31,质量日常跟踪表!$J$4:$J$744,质量日常跟踪表!E$4:E$744))</f>
        <v/>
      </c>
      <c r="E31" s="127" t="str">
        <f>IF(_rongji5_month_all!A29="","",_rongji5_month_all!A29)</f>
        <v/>
      </c>
      <c r="F31" s="149"/>
      <c r="G31" s="139" t="str">
        <f>IF(_rongji5_month_all!B29="","",_rongji5_month_all!B29)</f>
        <v/>
      </c>
      <c r="H31" s="139" t="str">
        <f>IF(_rongji5_month_all!C29="","",_rongji5_month_all!C29)</f>
        <v/>
      </c>
      <c r="I31" s="139" t="str">
        <f>IF(_rongji5_month_all!D29="","",_rongji5_month_all!D29)</f>
        <v/>
      </c>
      <c r="J31" s="139" t="str">
        <f>IF(_rongji5_month_all!E29="","",_rongji5_month_all!E29)</f>
        <v/>
      </c>
      <c r="K31" s="139" t="str">
        <f>IF(_rongji5_month_all!F29="","",_rongji5_month_all!F29)</f>
        <v/>
      </c>
      <c r="L31" s="139" t="str">
        <f>IF(_rongji5_month_all!G29="","",_rongji5_month_all!G29)</f>
        <v/>
      </c>
      <c r="M31" s="139" t="str">
        <f>IF(_rongji5_month_all!H29="","",_rongji5_month_all!H29)</f>
        <v/>
      </c>
      <c r="N31" s="139" t="str">
        <f>IF(_rongji5_month_all!I29="","",_rongji5_month_all!I29)</f>
        <v/>
      </c>
      <c r="O31" s="139" t="str">
        <f>IF(_rongji5_month_all!J29="","",_rongji5_month_all!J29)</f>
        <v/>
      </c>
      <c r="P31" s="141" t="e">
        <f>IF(LOOKUP($A31,质量日常跟踪表!$J$4:$J$744,质量日常跟踪表!W$4:W$744)="","",LOOKUP($A31,质量日常跟踪表!$J$4:$J$744,质量日常跟踪表!W$4:W$744))</f>
        <v>#N/A</v>
      </c>
      <c r="Q31" s="91"/>
    </row>
    <row r="32">
      <c r="A32" s="136" t="str">
        <f>IF(A31&lt;$A$2,A31+1,"")</f>
        <v/>
      </c>
      <c r="B32" s="126" t="str">
        <f>IF(_rongji5_month_all!A30="","",_rongji5_month_all!A30)</f>
        <v/>
      </c>
      <c r="C32" s="136" t="str">
        <f>IF(_rongji5_month_all!K30="","",_rongji5_month_all!K30)</f>
        <v/>
      </c>
      <c r="D32" s="134" t="str">
        <f>IF($A32="","",LOOKUP($A32,质量日常跟踪表!$J$4:$J$744,质量日常跟踪表!E$4:E$744))</f>
        <v/>
      </c>
      <c r="E32" s="127" t="str">
        <f>IF(_rongji5_month_all!A30="","",_rongji5_month_all!A30)</f>
        <v/>
      </c>
      <c r="F32" s="149"/>
      <c r="G32" s="139" t="str">
        <f>IF(_rongji5_month_all!B30="","",_rongji5_month_all!B30)</f>
        <v/>
      </c>
      <c r="H32" s="139" t="str">
        <f>IF(_rongji5_month_all!C30="","",_rongji5_month_all!C30)</f>
        <v/>
      </c>
      <c r="I32" s="139" t="str">
        <f>IF(_rongji5_month_all!D30="","",_rongji5_month_all!D30)</f>
        <v/>
      </c>
      <c r="J32" s="139" t="str">
        <f>IF(_rongji5_month_all!E30="","",_rongji5_month_all!E30)</f>
        <v/>
      </c>
      <c r="K32" s="139" t="str">
        <f>IF(_rongji5_month_all!F30="","",_rongji5_month_all!F30)</f>
        <v/>
      </c>
      <c r="L32" s="139" t="str">
        <f>IF(_rongji5_month_all!G30="","",_rongji5_month_all!G30)</f>
        <v/>
      </c>
      <c r="M32" s="139" t="str">
        <f>IF(_rongji5_month_all!H30="","",_rongji5_month_all!H30)</f>
        <v/>
      </c>
      <c r="N32" s="139" t="str">
        <f>IF(_rongji5_month_all!I30="","",_rongji5_month_all!I30)</f>
        <v/>
      </c>
      <c r="O32" s="139" t="str">
        <f>IF(_rongji5_month_all!J30="","",_rongji5_month_all!J30)</f>
        <v/>
      </c>
      <c r="P32" s="141" t="e">
        <f>IF(LOOKUP($A32,质量日常跟踪表!$J$4:$J$744,质量日常跟踪表!W$4:W$744)="","",LOOKUP($A32,质量日常跟踪表!$J$4:$J$744,质量日常跟踪表!W$4:W$744))</f>
        <v>#N/A</v>
      </c>
      <c r="Q32" s="91"/>
    </row>
    <row r="33">
      <c r="A33" s="136" t="str">
        <f>IF(A32&lt;$A$2,A32+1,"")</f>
        <v/>
      </c>
      <c r="B33" s="126" t="str">
        <f>IF(_rongji5_month_all!A31="","",_rongji5_month_all!A31)</f>
        <v/>
      </c>
      <c r="C33" s="136" t="str">
        <f>IF(_rongji5_month_all!K31="","",_rongji5_month_all!K31)</f>
        <v/>
      </c>
      <c r="D33" s="134" t="str">
        <f>IF($A33="","",LOOKUP($A33,质量日常跟踪表!$J$4:$J$744,质量日常跟踪表!E$4:E$744))</f>
        <v/>
      </c>
      <c r="E33" s="127" t="str">
        <f>IF(_rongji5_month_all!A31="","",_rongji5_month_all!A31)</f>
        <v/>
      </c>
      <c r="F33" s="149"/>
      <c r="G33" s="139" t="str">
        <f>IF(_rongji5_month_all!B31="","",_rongji5_month_all!B31)</f>
        <v/>
      </c>
      <c r="H33" s="139" t="str">
        <f>IF(_rongji5_month_all!C31="","",_rongji5_month_all!C31)</f>
        <v/>
      </c>
      <c r="I33" s="139" t="str">
        <f>IF(_rongji5_month_all!D31="","",_rongji5_month_all!D31)</f>
        <v/>
      </c>
      <c r="J33" s="139" t="str">
        <f>IF(_rongji5_month_all!E31="","",_rongji5_month_all!E31)</f>
        <v/>
      </c>
      <c r="K33" s="139" t="str">
        <f>IF(_rongji5_month_all!F31="","",_rongji5_month_all!F31)</f>
        <v/>
      </c>
      <c r="L33" s="139" t="str">
        <f>IF(_rongji5_month_all!G31="","",_rongji5_month_all!G31)</f>
        <v/>
      </c>
      <c r="M33" s="139" t="str">
        <f>IF(_rongji5_month_all!H31="","",_rongji5_month_all!H31)</f>
        <v/>
      </c>
      <c r="N33" s="139" t="str">
        <f>IF(_rongji5_month_all!I31="","",_rongji5_month_all!I31)</f>
        <v/>
      </c>
      <c r="O33" s="139" t="str">
        <f>IF(_rongji5_month_all!J31="","",_rongji5_month_all!J31)</f>
        <v/>
      </c>
      <c r="P33" s="141" t="e">
        <f>IF(LOOKUP($A33,质量日常跟踪表!$J$4:$J$744,质量日常跟踪表!W$4:W$744)="","",LOOKUP($A33,质量日常跟踪表!$J$4:$J$744,质量日常跟踪表!W$4:W$744))</f>
        <v>#N/A</v>
      </c>
      <c r="Q33" s="91"/>
    </row>
    <row r="34">
      <c r="A34" s="136" t="str">
        <f>IF(A33&lt;$A$2,A33+1,"")</f>
        <v/>
      </c>
      <c r="B34" s="126" t="str">
        <f>IF(_rongji5_month_all!A32="","",_rongji5_month_all!A32)</f>
        <v/>
      </c>
      <c r="C34" s="136" t="str">
        <f>IF(_rongji5_month_all!K32="","",_rongji5_month_all!K32)</f>
        <v/>
      </c>
      <c r="D34" s="134" t="str">
        <f>IF($A34="","",LOOKUP($A34,质量日常跟踪表!$J$4:$J$744,质量日常跟踪表!E$4:E$744))</f>
        <v/>
      </c>
      <c r="E34" s="127" t="str">
        <f>IF(_rongji5_month_all!A32="","",_rongji5_month_all!A32)</f>
        <v/>
      </c>
      <c r="F34" s="149"/>
      <c r="G34" s="139" t="str">
        <f>IF(_rongji5_month_all!B32="","",_rongji5_month_all!B32)</f>
        <v/>
      </c>
      <c r="H34" s="139" t="str">
        <f>IF(_rongji5_month_all!C32="","",_rongji5_month_all!C32)</f>
        <v/>
      </c>
      <c r="I34" s="139" t="str">
        <f>IF(_rongji5_month_all!D32="","",_rongji5_month_all!D32)</f>
        <v/>
      </c>
      <c r="J34" s="139" t="str">
        <f>IF(_rongji5_month_all!E32="","",_rongji5_month_all!E32)</f>
        <v/>
      </c>
      <c r="K34" s="139" t="str">
        <f>IF(_rongji5_month_all!F32="","",_rongji5_month_all!F32)</f>
        <v/>
      </c>
      <c r="L34" s="139" t="str">
        <f>IF(_rongji5_month_all!G32="","",_rongji5_month_all!G32)</f>
        <v/>
      </c>
      <c r="M34" s="139" t="str">
        <f>IF(_rongji5_month_all!H32="","",_rongji5_month_all!H32)</f>
        <v/>
      </c>
      <c r="N34" s="139" t="str">
        <f>IF(_rongji5_month_all!I32="","",_rongji5_month_all!I32)</f>
        <v/>
      </c>
      <c r="O34" s="139" t="str">
        <f>IF(_rongji5_month_all!J32="","",_rongji5_month_all!J32)</f>
        <v/>
      </c>
      <c r="P34" s="141" t="e">
        <f>IF(LOOKUP($A34,质量日常跟踪表!$J$4:$J$744,质量日常跟踪表!W$4:W$744)="","",LOOKUP($A34,质量日常跟踪表!$J$4:$J$744,质量日常跟踪表!W$4:W$744))</f>
        <v>#N/A</v>
      </c>
      <c r="Q34" s="91"/>
    </row>
    <row r="35">
      <c r="A35" s="136" t="str">
        <f>IF(A34&lt;$A$2,A34+1,"")</f>
        <v/>
      </c>
      <c r="B35" s="126" t="str">
        <f>IF(_rongji5_month_all!A33="","",_rongji5_month_all!A33)</f>
        <v/>
      </c>
      <c r="C35" s="136" t="str">
        <f>IF(_rongji5_month_all!K33="","",_rongji5_month_all!K33)</f>
        <v/>
      </c>
      <c r="D35" s="134" t="str">
        <f>IF($A35="","",LOOKUP($A35,质量日常跟踪表!$J$4:$J$744,质量日常跟踪表!E$4:E$744))</f>
        <v/>
      </c>
      <c r="E35" s="127" t="str">
        <f>IF(_rongji5_month_all!A33="","",_rongji5_month_all!A33)</f>
        <v/>
      </c>
      <c r="F35" s="149"/>
      <c r="G35" s="139" t="str">
        <f>IF(_rongji5_month_all!B33="","",_rongji5_month_all!B33)</f>
        <v/>
      </c>
      <c r="H35" s="139" t="str">
        <f>IF(_rongji5_month_all!C33="","",_rongji5_month_all!C33)</f>
        <v/>
      </c>
      <c r="I35" s="139" t="str">
        <f>IF(_rongji5_month_all!D33="","",_rongji5_month_all!D33)</f>
        <v/>
      </c>
      <c r="J35" s="139" t="str">
        <f>IF(_rongji5_month_all!E33="","",_rongji5_month_all!E33)</f>
        <v/>
      </c>
      <c r="K35" s="139" t="str">
        <f>IF(_rongji5_month_all!F33="","",_rongji5_month_all!F33)</f>
        <v/>
      </c>
      <c r="L35" s="139" t="str">
        <f>IF(_rongji5_month_all!G33="","",_rongji5_month_all!G33)</f>
        <v/>
      </c>
      <c r="M35" s="139" t="str">
        <f>IF(_rongji5_month_all!H33="","",_rongji5_month_all!H33)</f>
        <v/>
      </c>
      <c r="N35" s="139" t="str">
        <f>IF(_rongji5_month_all!I33="","",_rongji5_month_all!I33)</f>
        <v/>
      </c>
      <c r="O35" s="139" t="str">
        <f>IF(_rongji5_month_all!J33="","",_rongji5_month_all!J33)</f>
        <v/>
      </c>
      <c r="P35" s="141" t="e">
        <f>IF(LOOKUP($A35,质量日常跟踪表!$J$4:$J$744,质量日常跟踪表!W$4:W$744)="","",LOOKUP($A35,质量日常跟踪表!$J$4:$J$744,质量日常跟踪表!W$4:W$744))</f>
        <v>#N/A</v>
      </c>
      <c r="Q35" s="91"/>
    </row>
    <row r="36">
      <c r="A36" s="136" t="str">
        <f>IF(A35&lt;$A$2,A35+1,"")</f>
        <v/>
      </c>
      <c r="B36" s="126" t="str">
        <f>IF(_rongji5_month_all!A34="","",_rongji5_month_all!A34)</f>
        <v/>
      </c>
      <c r="C36" s="136" t="str">
        <f>IF(_rongji5_month_all!K34="","",_rongji5_month_all!K34)</f>
        <v/>
      </c>
      <c r="D36" s="134" t="str">
        <f>IF($A36="","",LOOKUP($A36,质量日常跟踪表!$J$4:$J$744,质量日常跟踪表!E$4:E$744))</f>
        <v/>
      </c>
      <c r="E36" s="127" t="str">
        <f>IF(_rongji5_month_all!A34="","",_rongji5_month_all!A34)</f>
        <v/>
      </c>
      <c r="F36" s="149"/>
      <c r="G36" s="139" t="str">
        <f>IF(_rongji5_month_all!B34="","",_rongji5_month_all!B34)</f>
        <v/>
      </c>
      <c r="H36" s="139" t="str">
        <f>IF(_rongji5_month_all!C34="","",_rongji5_month_all!C34)</f>
        <v/>
      </c>
      <c r="I36" s="139" t="str">
        <f>IF(_rongji5_month_all!D34="","",_rongji5_month_all!D34)</f>
        <v/>
      </c>
      <c r="J36" s="139" t="str">
        <f>IF(_rongji5_month_all!E34="","",_rongji5_month_all!E34)</f>
        <v/>
      </c>
      <c r="K36" s="139" t="str">
        <f>IF(_rongji5_month_all!F34="","",_rongji5_month_all!F34)</f>
        <v/>
      </c>
      <c r="L36" s="139" t="str">
        <f>IF(_rongji5_month_all!G34="","",_rongji5_month_all!G34)</f>
        <v/>
      </c>
      <c r="M36" s="139" t="str">
        <f>IF(_rongji5_month_all!H34="","",_rongji5_month_all!H34)</f>
        <v/>
      </c>
      <c r="N36" s="139" t="str">
        <f>IF(_rongji5_month_all!I34="","",_rongji5_month_all!I34)</f>
        <v/>
      </c>
      <c r="O36" s="139" t="str">
        <f>IF(_rongji5_month_all!J34="","",_rongji5_month_all!J34)</f>
        <v/>
      </c>
      <c r="P36" s="141" t="e">
        <f>IF(LOOKUP($A36,质量日常跟踪表!$J$4:$J$744,质量日常跟踪表!W$4:W$744)="","",LOOKUP($A36,质量日常跟踪表!$J$4:$J$744,质量日常跟踪表!W$4:W$744))</f>
        <v>#N/A</v>
      </c>
      <c r="Q36" s="91"/>
    </row>
    <row r="37">
      <c r="A37" s="136" t="str">
        <f>IF(A36&lt;$A$2,A36+1,"")</f>
        <v/>
      </c>
      <c r="B37" s="126" t="str">
        <f>IF(_rongji5_month_all!A35="","",_rongji5_month_all!A35)</f>
        <v/>
      </c>
      <c r="C37" s="136" t="str">
        <f>IF(_rongji5_month_all!K35="","",_rongji5_month_all!K35)</f>
        <v/>
      </c>
      <c r="D37" s="134" t="str">
        <f>IF($A37="","",LOOKUP($A37,质量日常跟踪表!$J$4:$J$744,质量日常跟踪表!E$4:E$744))</f>
        <v/>
      </c>
      <c r="E37" s="127" t="str">
        <f>IF(_rongji5_month_all!A35="","",_rongji5_month_all!A35)</f>
        <v/>
      </c>
      <c r="F37" s="149"/>
      <c r="G37" s="139" t="str">
        <f>IF(_rongji5_month_all!B35="","",_rongji5_month_all!B35)</f>
        <v/>
      </c>
      <c r="H37" s="139" t="str">
        <f>IF(_rongji5_month_all!C35="","",_rongji5_month_all!C35)</f>
        <v/>
      </c>
      <c r="I37" s="139" t="str">
        <f>IF(_rongji5_month_all!D35="","",_rongji5_month_all!D35)</f>
        <v/>
      </c>
      <c r="J37" s="139" t="str">
        <f>IF(_rongji5_month_all!E35="","",_rongji5_month_all!E35)</f>
        <v/>
      </c>
      <c r="K37" s="139" t="str">
        <f>IF(_rongji5_month_all!F35="","",_rongji5_month_all!F35)</f>
        <v/>
      </c>
      <c r="L37" s="139" t="str">
        <f>IF(_rongji5_month_all!G35="","",_rongji5_month_all!G35)</f>
        <v/>
      </c>
      <c r="M37" s="139" t="str">
        <f>IF(_rongji5_month_all!H35="","",_rongji5_month_all!H35)</f>
        <v/>
      </c>
      <c r="N37" s="139" t="str">
        <f>IF(_rongji5_month_all!I35="","",_rongji5_month_all!I35)</f>
        <v/>
      </c>
      <c r="O37" s="139" t="str">
        <f>IF(_rongji5_month_all!J35="","",_rongji5_month_all!J35)</f>
        <v/>
      </c>
      <c r="P37" s="141" t="e">
        <f>IF(LOOKUP($A37,质量日常跟踪表!$J$4:$J$744,质量日常跟踪表!W$4:W$744)="","",LOOKUP($A37,质量日常跟踪表!$J$4:$J$744,质量日常跟踪表!W$4:W$744))</f>
        <v>#N/A</v>
      </c>
      <c r="Q37" s="91"/>
    </row>
    <row r="38">
      <c r="A38" s="136" t="str">
        <f>IF(A37&lt;$A$2,A37+1,"")</f>
        <v/>
      </c>
      <c r="B38" s="126" t="str">
        <f>IF(_rongji5_month_all!A36="","",_rongji5_month_all!A36)</f>
        <v/>
      </c>
      <c r="C38" s="136" t="str">
        <f>IF(_rongji5_month_all!K36="","",_rongji5_month_all!K36)</f>
        <v/>
      </c>
      <c r="D38" s="134" t="str">
        <f>IF($A38="","",LOOKUP($A38,质量日常跟踪表!$J$4:$J$744,质量日常跟踪表!E$4:E$744))</f>
        <v/>
      </c>
      <c r="E38" s="127" t="str">
        <f>IF(_rongji5_month_all!A36="","",_rongji5_month_all!A36)</f>
        <v/>
      </c>
      <c r="F38" s="149"/>
      <c r="G38" s="139" t="str">
        <f>IF(_rongji5_month_all!B36="","",_rongji5_month_all!B36)</f>
        <v/>
      </c>
      <c r="H38" s="139" t="str">
        <f>IF(_rongji5_month_all!C36="","",_rongji5_month_all!C36)</f>
        <v/>
      </c>
      <c r="I38" s="139" t="str">
        <f>IF(_rongji5_month_all!D36="","",_rongji5_month_all!D36)</f>
        <v/>
      </c>
      <c r="J38" s="139" t="str">
        <f>IF(_rongji5_month_all!E36="","",_rongji5_month_all!E36)</f>
        <v/>
      </c>
      <c r="K38" s="139" t="str">
        <f>IF(_rongji5_month_all!F36="","",_rongji5_month_all!F36)</f>
        <v/>
      </c>
      <c r="L38" s="139" t="str">
        <f>IF(_rongji5_month_all!G36="","",_rongji5_month_all!G36)</f>
        <v/>
      </c>
      <c r="M38" s="139" t="str">
        <f>IF(_rongji5_month_all!H36="","",_rongji5_month_all!H36)</f>
        <v/>
      </c>
      <c r="N38" s="139" t="str">
        <f>IF(_rongji5_month_all!I36="","",_rongji5_month_all!I36)</f>
        <v/>
      </c>
      <c r="O38" s="139" t="str">
        <f>IF(_rongji5_month_all!J36="","",_rongji5_month_all!J36)</f>
        <v/>
      </c>
      <c r="P38" s="141" t="e">
        <f>IF(LOOKUP($A38,质量日常跟踪表!$J$4:$J$744,质量日常跟踪表!W$4:W$744)="","",LOOKUP($A38,质量日常跟踪表!$J$4:$J$744,质量日常跟踪表!W$4:W$744))</f>
        <v>#N/A</v>
      </c>
      <c r="Q38" s="91"/>
    </row>
    <row r="39">
      <c r="A39" s="136" t="str">
        <f>IF(A38&lt;$A$2,A38+1,"")</f>
        <v/>
      </c>
      <c r="B39" s="126" t="str">
        <f>IF(_rongji5_month_all!A37="","",_rongji5_month_all!A37)</f>
        <v/>
      </c>
      <c r="C39" s="136" t="str">
        <f>IF(_rongji5_month_all!K37="","",_rongji5_month_all!K37)</f>
        <v/>
      </c>
      <c r="D39" s="134" t="str">
        <f>IF($A39="","",LOOKUP($A39,质量日常跟踪表!$J$4:$J$744,质量日常跟踪表!E$4:E$744))</f>
        <v/>
      </c>
      <c r="E39" s="127" t="str">
        <f>IF(_rongji5_month_all!A37="","",_rongji5_month_all!A37)</f>
        <v/>
      </c>
      <c r="F39" s="149"/>
      <c r="G39" s="139" t="str">
        <f>IF(_rongji5_month_all!B37="","",_rongji5_month_all!B37)</f>
        <v/>
      </c>
      <c r="H39" s="139" t="str">
        <f>IF(_rongji5_month_all!C37="","",_rongji5_month_all!C37)</f>
        <v/>
      </c>
      <c r="I39" s="139" t="str">
        <f>IF(_rongji5_month_all!D37="","",_rongji5_month_all!D37)</f>
        <v/>
      </c>
      <c r="J39" s="139" t="str">
        <f>IF(_rongji5_month_all!E37="","",_rongji5_month_all!E37)</f>
        <v/>
      </c>
      <c r="K39" s="139" t="str">
        <f>IF(_rongji5_month_all!F37="","",_rongji5_month_all!F37)</f>
        <v/>
      </c>
      <c r="L39" s="139" t="str">
        <f>IF(_rongji5_month_all!G37="","",_rongji5_month_all!G37)</f>
        <v/>
      </c>
      <c r="M39" s="139" t="str">
        <f>IF(_rongji5_month_all!H37="","",_rongji5_month_all!H37)</f>
        <v/>
      </c>
      <c r="N39" s="139" t="str">
        <f>IF(_rongji5_month_all!I37="","",_rongji5_month_all!I37)</f>
        <v/>
      </c>
      <c r="O39" s="139" t="str">
        <f>IF(_rongji5_month_all!J37="","",_rongji5_month_all!J37)</f>
        <v/>
      </c>
      <c r="P39" s="141" t="e">
        <f>IF(LOOKUP($A39,质量日常跟踪表!$J$4:$J$744,质量日常跟踪表!W$4:W$744)="","",LOOKUP($A39,质量日常跟踪表!$J$4:$J$744,质量日常跟踪表!W$4:W$744))</f>
        <v>#N/A</v>
      </c>
      <c r="Q39" s="91"/>
    </row>
    <row r="40">
      <c r="A40" s="136" t="str">
        <f>IF(A39&lt;$A$2,A39+1,"")</f>
        <v/>
      </c>
      <c r="B40" s="126" t="str">
        <f>IF(_rongji5_month_all!A38="","",_rongji5_month_all!A38)</f>
        <v/>
      </c>
      <c r="C40" s="136" t="str">
        <f>IF(_rongji5_month_all!K38="","",_rongji5_month_all!K38)</f>
        <v/>
      </c>
      <c r="D40" s="134" t="str">
        <f>IF($A40="","",LOOKUP($A40,质量日常跟踪表!$J$4:$J$744,质量日常跟踪表!E$4:E$744))</f>
        <v/>
      </c>
      <c r="E40" s="127" t="str">
        <f>IF(_rongji5_month_all!A38="","",_rongji5_month_all!A38)</f>
        <v/>
      </c>
      <c r="F40" s="149"/>
      <c r="G40" s="139" t="str">
        <f>IF(_rongji5_month_all!B38="","",_rongji5_month_all!B38)</f>
        <v/>
      </c>
      <c r="H40" s="139" t="str">
        <f>IF(_rongji5_month_all!C38="","",_rongji5_month_all!C38)</f>
        <v/>
      </c>
      <c r="I40" s="139" t="str">
        <f>IF(_rongji5_month_all!D38="","",_rongji5_month_all!D38)</f>
        <v/>
      </c>
      <c r="J40" s="139" t="str">
        <f>IF(_rongji5_month_all!E38="","",_rongji5_month_all!E38)</f>
        <v/>
      </c>
      <c r="K40" s="139" t="str">
        <f>IF(_rongji5_month_all!F38="","",_rongji5_month_all!F38)</f>
        <v/>
      </c>
      <c r="L40" s="139" t="str">
        <f>IF(_rongji5_month_all!G38="","",_rongji5_month_all!G38)</f>
        <v/>
      </c>
      <c r="M40" s="139" t="str">
        <f>IF(_rongji5_month_all!H38="","",_rongji5_month_all!H38)</f>
        <v/>
      </c>
      <c r="N40" s="139" t="str">
        <f>IF(_rongji5_month_all!I38="","",_rongji5_month_all!I38)</f>
        <v/>
      </c>
      <c r="O40" s="139" t="str">
        <f>IF(_rongji5_month_all!J38="","",_rongji5_month_all!J38)</f>
        <v/>
      </c>
      <c r="P40" s="141" t="e">
        <f>IF(LOOKUP($A40,质量日常跟踪表!$J$4:$J$744,质量日常跟踪表!W$4:W$744)="","",LOOKUP($A40,质量日常跟踪表!$J$4:$J$744,质量日常跟踪表!W$4:W$744))</f>
        <v>#N/A</v>
      </c>
      <c r="Q40" s="91"/>
    </row>
    <row r="41">
      <c r="A41" s="136" t="str">
        <f>IF(A40&lt;$A$2,A40+1,"")</f>
        <v/>
      </c>
      <c r="B41" s="126" t="str">
        <f>IF(_rongji5_month_all!A39="","",_rongji5_month_all!A39)</f>
        <v/>
      </c>
      <c r="C41" s="136" t="str">
        <f>IF(_rongji5_month_all!K39="","",_rongji5_month_all!K39)</f>
        <v/>
      </c>
      <c r="D41" s="134" t="str">
        <f>IF($A41="","",LOOKUP($A41,质量日常跟踪表!$J$4:$J$744,质量日常跟踪表!E$4:E$744))</f>
        <v/>
      </c>
      <c r="E41" s="127" t="str">
        <f>IF(_rongji5_month_all!A39="","",_rongji5_month_all!A39)</f>
        <v/>
      </c>
      <c r="F41" s="149"/>
      <c r="G41" s="139" t="str">
        <f>IF(_rongji5_month_all!B39="","",_rongji5_month_all!B39)</f>
        <v/>
      </c>
      <c r="H41" s="139" t="str">
        <f>IF(_rongji5_month_all!C39="","",_rongji5_month_all!C39)</f>
        <v/>
      </c>
      <c r="I41" s="139" t="str">
        <f>IF(_rongji5_month_all!D39="","",_rongji5_month_all!D39)</f>
        <v/>
      </c>
      <c r="J41" s="139" t="str">
        <f>IF(_rongji5_month_all!E39="","",_rongji5_month_all!E39)</f>
        <v/>
      </c>
      <c r="K41" s="139" t="str">
        <f>IF(_rongji5_month_all!F39="","",_rongji5_month_all!F39)</f>
        <v/>
      </c>
      <c r="L41" s="139" t="str">
        <f>IF(_rongji5_month_all!G39="","",_rongji5_month_all!G39)</f>
        <v/>
      </c>
      <c r="M41" s="139" t="str">
        <f>IF(_rongji5_month_all!H39="","",_rongji5_month_all!H39)</f>
        <v/>
      </c>
      <c r="N41" s="139" t="str">
        <f>IF(_rongji5_month_all!I39="","",_rongji5_month_all!I39)</f>
        <v/>
      </c>
      <c r="O41" s="139" t="str">
        <f>IF(_rongji5_month_all!J39="","",_rongji5_month_all!J39)</f>
        <v/>
      </c>
      <c r="P41" s="141" t="e">
        <f>IF(LOOKUP($A41,质量日常跟踪表!$J$4:$J$744,质量日常跟踪表!W$4:W$744)="","",LOOKUP($A41,质量日常跟踪表!$J$4:$J$744,质量日常跟踪表!W$4:W$744))</f>
        <v>#N/A</v>
      </c>
      <c r="Q41" s="91"/>
    </row>
    <row r="42">
      <c r="A42" s="136" t="str">
        <f>IF(A41&lt;$A$2,A41+1,"")</f>
        <v/>
      </c>
      <c r="B42" s="126" t="str">
        <f>IF(_rongji5_month_all!A40="","",_rongji5_month_all!A40)</f>
        <v/>
      </c>
      <c r="C42" s="136" t="str">
        <f>IF(_rongji5_month_all!K40="","",_rongji5_month_all!K40)</f>
        <v/>
      </c>
      <c r="D42" s="134" t="str">
        <f>IF($A42="","",LOOKUP($A42,质量日常跟踪表!$J$4:$J$744,质量日常跟踪表!E$4:E$744))</f>
        <v/>
      </c>
      <c r="E42" s="127" t="str">
        <f>IF(_rongji5_month_all!A40="","",_rongji5_month_all!A40)</f>
        <v/>
      </c>
      <c r="F42" s="149"/>
      <c r="G42" s="139" t="str">
        <f>IF(_rongji5_month_all!B40="","",_rongji5_month_all!B40)</f>
        <v/>
      </c>
      <c r="H42" s="139" t="str">
        <f>IF(_rongji5_month_all!C40="","",_rongji5_month_all!C40)</f>
        <v/>
      </c>
      <c r="I42" s="139" t="str">
        <f>IF(_rongji5_month_all!D40="","",_rongji5_month_all!D40)</f>
        <v/>
      </c>
      <c r="J42" s="139" t="str">
        <f>IF(_rongji5_month_all!E40="","",_rongji5_month_all!E40)</f>
        <v/>
      </c>
      <c r="K42" s="139" t="str">
        <f>IF(_rongji5_month_all!F40="","",_rongji5_month_all!F40)</f>
        <v/>
      </c>
      <c r="L42" s="139" t="str">
        <f>IF(_rongji5_month_all!G40="","",_rongji5_month_all!G40)</f>
        <v/>
      </c>
      <c r="M42" s="139" t="str">
        <f>IF(_rongji5_month_all!H40="","",_rongji5_month_all!H40)</f>
        <v/>
      </c>
      <c r="N42" s="139" t="str">
        <f>IF(_rongji5_month_all!I40="","",_rongji5_month_all!I40)</f>
        <v/>
      </c>
      <c r="O42" s="139" t="str">
        <f>IF(_rongji5_month_all!J40="","",_rongji5_month_all!J40)</f>
        <v/>
      </c>
      <c r="P42" s="141" t="e">
        <f>IF(LOOKUP($A42,质量日常跟踪表!$J$4:$J$744,质量日常跟踪表!W$4:W$744)="","",LOOKUP($A42,质量日常跟踪表!$J$4:$J$744,质量日常跟踪表!W$4:W$744))</f>
        <v>#N/A</v>
      </c>
      <c r="Q42" s="91"/>
    </row>
    <row r="43">
      <c r="A43" s="136" t="str">
        <f>IF(A42&lt;$A$2,A42+1,"")</f>
        <v/>
      </c>
      <c r="B43" s="126" t="str">
        <f>IF(_rongji5_month_all!A41="","",_rongji5_month_all!A41)</f>
        <v/>
      </c>
      <c r="C43" s="136" t="str">
        <f>IF(_rongji5_month_all!K41="","",_rongji5_month_all!K41)</f>
        <v/>
      </c>
      <c r="D43" s="134" t="str">
        <f>IF($A43="","",LOOKUP($A43,质量日常跟踪表!$J$4:$J$744,质量日常跟踪表!E$4:E$744))</f>
        <v/>
      </c>
      <c r="E43" s="127" t="str">
        <f>IF(_rongji5_month_all!A41="","",_rongji5_month_all!A41)</f>
        <v/>
      </c>
      <c r="F43" s="149"/>
      <c r="G43" s="139" t="str">
        <f>IF(_rongji5_month_all!B41="","",_rongji5_month_all!B41)</f>
        <v/>
      </c>
      <c r="H43" s="139" t="str">
        <f>IF(_rongji5_month_all!C41="","",_rongji5_month_all!C41)</f>
        <v/>
      </c>
      <c r="I43" s="139" t="str">
        <f>IF(_rongji5_month_all!D41="","",_rongji5_month_all!D41)</f>
        <v/>
      </c>
      <c r="J43" s="139" t="str">
        <f>IF(_rongji5_month_all!E41="","",_rongji5_month_all!E41)</f>
        <v/>
      </c>
      <c r="K43" s="139" t="str">
        <f>IF(_rongji5_month_all!F41="","",_rongji5_month_all!F41)</f>
        <v/>
      </c>
      <c r="L43" s="139" t="str">
        <f>IF(_rongji5_month_all!G41="","",_rongji5_month_all!G41)</f>
        <v/>
      </c>
      <c r="M43" s="139" t="str">
        <f>IF(_rongji5_month_all!H41="","",_rongji5_month_all!H41)</f>
        <v/>
      </c>
      <c r="N43" s="139" t="str">
        <f>IF(_rongji5_month_all!I41="","",_rongji5_month_all!I41)</f>
        <v/>
      </c>
      <c r="O43" s="139" t="str">
        <f>IF(_rongji5_month_all!J41="","",_rongji5_month_all!J41)</f>
        <v/>
      </c>
      <c r="P43" s="141" t="e">
        <f>IF(LOOKUP($A43,质量日常跟踪表!$J$4:$J$744,质量日常跟踪表!W$4:W$744)="","",LOOKUP($A43,质量日常跟踪表!$J$4:$J$744,质量日常跟踪表!W$4:W$744))</f>
        <v>#N/A</v>
      </c>
      <c r="Q43" s="91"/>
    </row>
    <row r="44">
      <c r="A44" s="136" t="str">
        <f>IF(A43&lt;$A$2,A43+1,"")</f>
        <v/>
      </c>
      <c r="B44" s="126" t="str">
        <f>IF(_rongji5_month_all!A42="","",_rongji5_month_all!A42)</f>
        <v/>
      </c>
      <c r="C44" s="136" t="str">
        <f>IF(_rongji5_month_all!K42="","",_rongji5_month_all!K42)</f>
        <v/>
      </c>
      <c r="D44" s="134" t="str">
        <f>IF($A44="","",LOOKUP($A44,质量日常跟踪表!$J$4:$J$744,质量日常跟踪表!E$4:E$744))</f>
        <v/>
      </c>
      <c r="E44" s="127" t="str">
        <f>IF(_rongji5_month_all!A42="","",_rongji5_month_all!A42)</f>
        <v/>
      </c>
      <c r="F44" s="149"/>
      <c r="G44" s="139" t="str">
        <f>IF(_rongji5_month_all!B42="","",_rongji5_month_all!B42)</f>
        <v/>
      </c>
      <c r="H44" s="139" t="str">
        <f>IF(_rongji5_month_all!C42="","",_rongji5_month_all!C42)</f>
        <v/>
      </c>
      <c r="I44" s="139" t="str">
        <f>IF(_rongji5_month_all!D42="","",_rongji5_month_all!D42)</f>
        <v/>
      </c>
      <c r="J44" s="139" t="str">
        <f>IF(_rongji5_month_all!E42="","",_rongji5_month_all!E42)</f>
        <v/>
      </c>
      <c r="K44" s="139" t="str">
        <f>IF(_rongji5_month_all!F42="","",_rongji5_month_all!F42)</f>
        <v/>
      </c>
      <c r="L44" s="139" t="str">
        <f>IF(_rongji5_month_all!G42="","",_rongji5_month_all!G42)</f>
        <v/>
      </c>
      <c r="M44" s="139" t="str">
        <f>IF(_rongji5_month_all!H42="","",_rongji5_month_all!H42)</f>
        <v/>
      </c>
      <c r="N44" s="139" t="str">
        <f>IF(_rongji5_month_all!I42="","",_rongji5_month_all!I42)</f>
        <v/>
      </c>
      <c r="O44" s="139" t="str">
        <f>IF(_rongji5_month_all!J42="","",_rongji5_month_all!J42)</f>
        <v/>
      </c>
      <c r="P44" s="141" t="e">
        <f>IF(LOOKUP($A44,质量日常跟踪表!$J$4:$J$744,质量日常跟踪表!W$4:W$744)="","",LOOKUP($A44,质量日常跟踪表!$J$4:$J$744,质量日常跟踪表!W$4:W$744))</f>
        <v>#N/A</v>
      </c>
      <c r="Q44" s="91"/>
    </row>
    <row r="45">
      <c r="A45" s="136" t="str">
        <f>IF(A44&lt;$A$2,A44+1,"")</f>
        <v/>
      </c>
      <c r="B45" s="126" t="str">
        <f>IF(_rongji5_month_all!A43="","",_rongji5_month_all!A43)</f>
        <v/>
      </c>
      <c r="C45" s="136" t="str">
        <f>IF(_rongji5_month_all!K43="","",_rongji5_month_all!K43)</f>
        <v/>
      </c>
      <c r="D45" s="134" t="str">
        <f>IF($A45="","",LOOKUP($A45,质量日常跟踪表!$J$4:$J$744,质量日常跟踪表!E$4:E$744))</f>
        <v/>
      </c>
      <c r="E45" s="127" t="str">
        <f>IF(_rongji5_month_all!A43="","",_rongji5_month_all!A43)</f>
        <v/>
      </c>
      <c r="F45" s="149"/>
      <c r="G45" s="139" t="str">
        <f>IF(_rongji5_month_all!B43="","",_rongji5_month_all!B43)</f>
        <v/>
      </c>
      <c r="H45" s="139" t="str">
        <f>IF(_rongji5_month_all!C43="","",_rongji5_month_all!C43)</f>
        <v/>
      </c>
      <c r="I45" s="139" t="str">
        <f>IF(_rongji5_month_all!D43="","",_rongji5_month_all!D43)</f>
        <v/>
      </c>
      <c r="J45" s="139" t="str">
        <f>IF(_rongji5_month_all!E43="","",_rongji5_month_all!E43)</f>
        <v/>
      </c>
      <c r="K45" s="139" t="str">
        <f>IF(_rongji5_month_all!F43="","",_rongji5_month_all!F43)</f>
        <v/>
      </c>
      <c r="L45" s="139" t="str">
        <f>IF(_rongji5_month_all!G43="","",_rongji5_month_all!G43)</f>
        <v/>
      </c>
      <c r="M45" s="139" t="str">
        <f>IF(_rongji5_month_all!H43="","",_rongji5_month_all!H43)</f>
        <v/>
      </c>
      <c r="N45" s="139" t="str">
        <f>IF(_rongji5_month_all!I43="","",_rongji5_month_all!I43)</f>
        <v/>
      </c>
      <c r="O45" s="139" t="str">
        <f>IF(_rongji5_month_all!J43="","",_rongji5_month_all!J43)</f>
        <v/>
      </c>
      <c r="P45" s="141" t="e">
        <f>IF(LOOKUP($A45,质量日常跟踪表!$J$4:$J$744,质量日常跟踪表!W$4:W$744)="","",LOOKUP($A45,质量日常跟踪表!$J$4:$J$744,质量日常跟踪表!W$4:W$744))</f>
        <v>#N/A</v>
      </c>
      <c r="Q45" s="91"/>
    </row>
    <row r="46">
      <c r="A46" s="136" t="str">
        <f>IF(A45&lt;$A$2,A45+1,"")</f>
        <v/>
      </c>
      <c r="B46" s="126" t="str">
        <f>IF(_rongji5_month_all!A44="","",_rongji5_month_all!A44)</f>
        <v/>
      </c>
      <c r="C46" s="136" t="str">
        <f>IF(_rongji5_month_all!K44="","",_rongji5_month_all!K44)</f>
        <v/>
      </c>
      <c r="D46" s="134" t="str">
        <f>IF($A46="","",LOOKUP($A46,质量日常跟踪表!$J$4:$J$744,质量日常跟踪表!E$4:E$744))</f>
        <v/>
      </c>
      <c r="E46" s="127" t="str">
        <f>IF(_rongji5_month_all!A44="","",_rongji5_month_all!A44)</f>
        <v/>
      </c>
      <c r="F46" s="149"/>
      <c r="G46" s="139" t="str">
        <f>IF(_rongji5_month_all!B44="","",_rongji5_month_all!B44)</f>
        <v/>
      </c>
      <c r="H46" s="139" t="str">
        <f>IF(_rongji5_month_all!C44="","",_rongji5_month_all!C44)</f>
        <v/>
      </c>
      <c r="I46" s="139" t="str">
        <f>IF(_rongji5_month_all!D44="","",_rongji5_month_all!D44)</f>
        <v/>
      </c>
      <c r="J46" s="139" t="str">
        <f>IF(_rongji5_month_all!E44="","",_rongji5_month_all!E44)</f>
        <v/>
      </c>
      <c r="K46" s="139" t="str">
        <f>IF(_rongji5_month_all!F44="","",_rongji5_month_all!F44)</f>
        <v/>
      </c>
      <c r="L46" s="139" t="str">
        <f>IF(_rongji5_month_all!G44="","",_rongji5_month_all!G44)</f>
        <v/>
      </c>
      <c r="M46" s="139" t="str">
        <f>IF(_rongji5_month_all!H44="","",_rongji5_month_all!H44)</f>
        <v/>
      </c>
      <c r="N46" s="139" t="str">
        <f>IF(_rongji5_month_all!I44="","",_rongji5_month_all!I44)</f>
        <v/>
      </c>
      <c r="O46" s="139" t="str">
        <f>IF(_rongji5_month_all!J44="","",_rongji5_month_all!J44)</f>
        <v/>
      </c>
      <c r="P46" s="141" t="e">
        <f>IF(LOOKUP($A46,质量日常跟踪表!$J$4:$J$744,质量日常跟踪表!W$4:W$744)="","",LOOKUP($A46,质量日常跟踪表!$J$4:$J$744,质量日常跟踪表!W$4:W$744))</f>
        <v>#N/A</v>
      </c>
      <c r="Q46" s="91"/>
    </row>
    <row r="47">
      <c r="A47" s="136" t="str">
        <f>IF(A46&lt;$A$2,A46+1,"")</f>
        <v/>
      </c>
      <c r="B47" s="126" t="str">
        <f>IF(_rongji5_month_all!A45="","",_rongji5_month_all!A45)</f>
        <v/>
      </c>
      <c r="C47" s="136" t="str">
        <f>IF(_rongji5_month_all!K45="","",_rongji5_month_all!K45)</f>
        <v/>
      </c>
      <c r="D47" s="134" t="str">
        <f>IF($A47="","",LOOKUP($A47,质量日常跟踪表!$J$4:$J$744,质量日常跟踪表!E$4:E$744))</f>
        <v/>
      </c>
      <c r="E47" s="127" t="str">
        <f>IF(_rongji5_month_all!A45="","",_rongji5_month_all!A45)</f>
        <v/>
      </c>
      <c r="F47" s="149"/>
      <c r="G47" s="139" t="str">
        <f>IF(_rongji5_month_all!B45="","",_rongji5_month_all!B45)</f>
        <v/>
      </c>
      <c r="H47" s="139" t="str">
        <f>IF(_rongji5_month_all!C45="","",_rongji5_month_all!C45)</f>
        <v/>
      </c>
      <c r="I47" s="139" t="str">
        <f>IF(_rongji5_month_all!D45="","",_rongji5_month_all!D45)</f>
        <v/>
      </c>
      <c r="J47" s="139" t="str">
        <f>IF(_rongji5_month_all!E45="","",_rongji5_month_all!E45)</f>
        <v/>
      </c>
      <c r="K47" s="139" t="str">
        <f>IF(_rongji5_month_all!F45="","",_rongji5_month_all!F45)</f>
        <v/>
      </c>
      <c r="L47" s="139" t="str">
        <f>IF(_rongji5_month_all!G45="","",_rongji5_month_all!G45)</f>
        <v/>
      </c>
      <c r="M47" s="139" t="str">
        <f>IF(_rongji5_month_all!H45="","",_rongji5_month_all!H45)</f>
        <v/>
      </c>
      <c r="N47" s="139" t="str">
        <f>IF(_rongji5_month_all!I45="","",_rongji5_month_all!I45)</f>
        <v/>
      </c>
      <c r="O47" s="139" t="str">
        <f>IF(_rongji5_month_all!J45="","",_rongji5_month_all!J45)</f>
        <v/>
      </c>
      <c r="P47" s="141" t="e">
        <f>IF(LOOKUP($A47,质量日常跟踪表!$J$4:$J$744,质量日常跟踪表!W$4:W$744)="","",LOOKUP($A47,质量日常跟踪表!$J$4:$J$744,质量日常跟踪表!W$4:W$744))</f>
        <v>#N/A</v>
      </c>
      <c r="Q47" s="91"/>
    </row>
    <row r="48">
      <c r="A48" s="136" t="str">
        <f>IF(A47&lt;$A$2,A47+1,"")</f>
        <v/>
      </c>
      <c r="B48" s="126" t="str">
        <f>IF(_rongji5_month_all!A46="","",_rongji5_month_all!A46)</f>
        <v/>
      </c>
      <c r="C48" s="136" t="str">
        <f>IF(_rongji5_month_all!K46="","",_rongji5_month_all!K46)</f>
        <v/>
      </c>
      <c r="D48" s="134" t="str">
        <f>IF($A48="","",LOOKUP($A48,质量日常跟踪表!$J$4:$J$744,质量日常跟踪表!E$4:E$744))</f>
        <v/>
      </c>
      <c r="E48" s="127" t="str">
        <f>IF(_rongji5_month_all!A46="","",_rongji5_month_all!A46)</f>
        <v/>
      </c>
      <c r="F48" s="149"/>
      <c r="G48" s="139" t="str">
        <f>IF(_rongji5_month_all!B46="","",_rongji5_month_all!B46)</f>
        <v/>
      </c>
      <c r="H48" s="139" t="str">
        <f>IF(_rongji5_month_all!C46="","",_rongji5_month_all!C46)</f>
        <v/>
      </c>
      <c r="I48" s="139" t="str">
        <f>IF(_rongji5_month_all!D46="","",_rongji5_month_all!D46)</f>
        <v/>
      </c>
      <c r="J48" s="139" t="str">
        <f>IF(_rongji5_month_all!E46="","",_rongji5_month_all!E46)</f>
        <v/>
      </c>
      <c r="K48" s="139" t="str">
        <f>IF(_rongji5_month_all!F46="","",_rongji5_month_all!F46)</f>
        <v/>
      </c>
      <c r="L48" s="139" t="str">
        <f>IF(_rongji5_month_all!G46="","",_rongji5_month_all!G46)</f>
        <v/>
      </c>
      <c r="M48" s="139" t="str">
        <f>IF(_rongji5_month_all!H46="","",_rongji5_month_all!H46)</f>
        <v/>
      </c>
      <c r="N48" s="139" t="str">
        <f>IF(_rongji5_month_all!I46="","",_rongji5_month_all!I46)</f>
        <v/>
      </c>
      <c r="O48" s="139" t="str">
        <f>IF(_rongji5_month_all!J46="","",_rongji5_month_all!J46)</f>
        <v/>
      </c>
      <c r="P48" s="141" t="e">
        <f>IF(LOOKUP($A48,质量日常跟踪表!$J$4:$J$744,质量日常跟踪表!W$4:W$744)="","",LOOKUP($A48,质量日常跟踪表!$J$4:$J$744,质量日常跟踪表!W$4:W$744))</f>
        <v>#N/A</v>
      </c>
      <c r="Q48" s="91"/>
    </row>
    <row r="49">
      <c r="A49" s="136" t="str">
        <f>IF(A48&lt;$A$2,A48+1,"")</f>
        <v/>
      </c>
      <c r="B49" s="126" t="str">
        <f>IF(_rongji5_month_all!A47="","",_rongji5_month_all!A47)</f>
        <v/>
      </c>
      <c r="C49" s="136" t="str">
        <f>IF(_rongji5_month_all!K47="","",_rongji5_month_all!K47)</f>
        <v/>
      </c>
      <c r="D49" s="134" t="str">
        <f>IF($A49="","",LOOKUP($A49,质量日常跟踪表!$J$4:$J$744,质量日常跟踪表!E$4:E$744))</f>
        <v/>
      </c>
      <c r="E49" s="127" t="str">
        <f>IF(_rongji5_month_all!A47="","",_rongji5_month_all!A47)</f>
        <v/>
      </c>
      <c r="F49" s="149"/>
      <c r="G49" s="139" t="str">
        <f>IF(_rongji5_month_all!B47="","",_rongji5_month_all!B47)</f>
        <v/>
      </c>
      <c r="H49" s="139" t="str">
        <f>IF(_rongji5_month_all!C47="","",_rongji5_month_all!C47)</f>
        <v/>
      </c>
      <c r="I49" s="139" t="str">
        <f>IF(_rongji5_month_all!D47="","",_rongji5_month_all!D47)</f>
        <v/>
      </c>
      <c r="J49" s="139" t="str">
        <f>IF(_rongji5_month_all!E47="","",_rongji5_month_all!E47)</f>
        <v/>
      </c>
      <c r="K49" s="139" t="str">
        <f>IF(_rongji5_month_all!F47="","",_rongji5_month_all!F47)</f>
        <v/>
      </c>
      <c r="L49" s="139" t="str">
        <f>IF(_rongji5_month_all!G47="","",_rongji5_month_all!G47)</f>
        <v/>
      </c>
      <c r="M49" s="139" t="str">
        <f>IF(_rongji5_month_all!H47="","",_rongji5_month_all!H47)</f>
        <v/>
      </c>
      <c r="N49" s="139" t="str">
        <f>IF(_rongji5_month_all!I47="","",_rongji5_month_all!I47)</f>
        <v/>
      </c>
      <c r="O49" s="139" t="str">
        <f>IF(_rongji5_month_all!J47="","",_rongji5_month_all!J47)</f>
        <v/>
      </c>
      <c r="P49" s="141" t="e">
        <f>IF(LOOKUP($A49,质量日常跟踪表!$J$4:$J$744,质量日常跟踪表!W$4:W$744)="","",LOOKUP($A49,质量日常跟踪表!$J$4:$J$744,质量日常跟踪表!W$4:W$744))</f>
        <v>#N/A</v>
      </c>
      <c r="Q49" s="91"/>
    </row>
    <row r="50">
      <c r="A50" s="136" t="str">
        <f>IF(A49&lt;$A$2,A49+1,"")</f>
        <v/>
      </c>
      <c r="B50" s="126" t="str">
        <f>IF(_rongji5_month_all!A48="","",_rongji5_month_all!A48)</f>
        <v/>
      </c>
      <c r="C50" s="136" t="str">
        <f>IF(_rongji5_month_all!K48="","",_rongji5_month_all!K48)</f>
        <v/>
      </c>
      <c r="D50" s="134" t="str">
        <f>IF($A50="","",LOOKUP($A50,质量日常跟踪表!$J$4:$J$744,质量日常跟踪表!E$4:E$744))</f>
        <v/>
      </c>
      <c r="E50" s="127" t="str">
        <f>IF(_rongji5_month_all!A48="","",_rongji5_month_all!A48)</f>
        <v/>
      </c>
      <c r="F50" s="149"/>
      <c r="G50" s="139" t="str">
        <f>IF(_rongji5_month_all!B48="","",_rongji5_month_all!B48)</f>
        <v/>
      </c>
      <c r="H50" s="139" t="str">
        <f>IF(_rongji5_month_all!C48="","",_rongji5_month_all!C48)</f>
        <v/>
      </c>
      <c r="I50" s="139" t="str">
        <f>IF(_rongji5_month_all!D48="","",_rongji5_month_all!D48)</f>
        <v/>
      </c>
      <c r="J50" s="139" t="str">
        <f>IF(_rongji5_month_all!E48="","",_rongji5_month_all!E48)</f>
        <v/>
      </c>
      <c r="K50" s="139" t="str">
        <f>IF(_rongji5_month_all!F48="","",_rongji5_month_all!F48)</f>
        <v/>
      </c>
      <c r="L50" s="139" t="str">
        <f>IF(_rongji5_month_all!G48="","",_rongji5_month_all!G48)</f>
        <v/>
      </c>
      <c r="M50" s="139" t="str">
        <f>IF(_rongji5_month_all!H48="","",_rongji5_month_all!H48)</f>
        <v/>
      </c>
      <c r="N50" s="139" t="str">
        <f>IF(_rongji5_month_all!I48="","",_rongji5_month_all!I48)</f>
        <v/>
      </c>
      <c r="O50" s="139" t="str">
        <f>IF(_rongji5_month_all!J48="","",_rongji5_month_all!J48)</f>
        <v/>
      </c>
      <c r="P50" s="141" t="e">
        <f>IF(LOOKUP($A50,质量日常跟踪表!$J$4:$J$744,质量日常跟踪表!W$4:W$744)="","",LOOKUP($A50,质量日常跟踪表!$J$4:$J$744,质量日常跟踪表!W$4:W$744))</f>
        <v>#N/A</v>
      </c>
      <c r="Q50" s="91"/>
    </row>
    <row r="51">
      <c r="A51" s="136" t="str">
        <f>IF(A50&lt;$A$2,A50+1,"")</f>
        <v/>
      </c>
      <c r="B51" s="126" t="str">
        <f>IF(_rongji5_month_all!A49="","",_rongji5_month_all!A49)</f>
        <v/>
      </c>
      <c r="C51" s="136" t="str">
        <f>IF(_rongji5_month_all!K49="","",_rongji5_month_all!K49)</f>
        <v/>
      </c>
      <c r="D51" s="134" t="str">
        <f>IF($A51="","",LOOKUP($A51,质量日常跟踪表!$J$4:$J$744,质量日常跟踪表!E$4:E$744))</f>
        <v/>
      </c>
      <c r="E51" s="127" t="str">
        <f>IF(_rongji5_month_all!A49="","",_rongji5_month_all!A49)</f>
        <v/>
      </c>
      <c r="F51" s="149"/>
      <c r="G51" s="139" t="str">
        <f>IF(_rongji5_month_all!B49="","",_rongji5_month_all!B49)</f>
        <v/>
      </c>
      <c r="H51" s="139" t="str">
        <f>IF(_rongji5_month_all!C49="","",_rongji5_month_all!C49)</f>
        <v/>
      </c>
      <c r="I51" s="139" t="str">
        <f>IF(_rongji5_month_all!D49="","",_rongji5_month_all!D49)</f>
        <v/>
      </c>
      <c r="J51" s="139" t="str">
        <f>IF(_rongji5_month_all!E49="","",_rongji5_month_all!E49)</f>
        <v/>
      </c>
      <c r="K51" s="139" t="str">
        <f>IF(_rongji5_month_all!F49="","",_rongji5_month_all!F49)</f>
        <v/>
      </c>
      <c r="L51" s="139" t="str">
        <f>IF(_rongji5_month_all!G49="","",_rongji5_month_all!G49)</f>
        <v/>
      </c>
      <c r="M51" s="139" t="str">
        <f>IF(_rongji5_month_all!H49="","",_rongji5_month_all!H49)</f>
        <v/>
      </c>
      <c r="N51" s="139" t="str">
        <f>IF(_rongji5_month_all!I49="","",_rongji5_month_all!I49)</f>
        <v/>
      </c>
      <c r="O51" s="139" t="str">
        <f>IF(_rongji5_month_all!J49="","",_rongji5_month_all!J49)</f>
        <v/>
      </c>
      <c r="P51" s="141" t="e">
        <f>IF(LOOKUP($A51,质量日常跟踪表!$J$4:$J$744,质量日常跟踪表!W$4:W$744)="","",LOOKUP($A51,质量日常跟踪表!$J$4:$J$744,质量日常跟踪表!W$4:W$744))</f>
        <v>#N/A</v>
      </c>
      <c r="Q51" s="91"/>
    </row>
    <row r="52">
      <c r="A52" s="136" t="str">
        <f>IF(A51&lt;$A$2,A51+1,"")</f>
        <v/>
      </c>
      <c r="B52" s="126" t="str">
        <f>IF(_rongji5_month_all!A50="","",_rongji5_month_all!A50)</f>
        <v/>
      </c>
      <c r="C52" s="136" t="str">
        <f>IF(_rongji5_month_all!K50="","",_rongji5_month_all!K50)</f>
        <v/>
      </c>
      <c r="D52" s="134" t="str">
        <f>IF($A52="","",LOOKUP($A52,质量日常跟踪表!$J$4:$J$744,质量日常跟踪表!E$4:E$744))</f>
        <v/>
      </c>
      <c r="E52" s="127" t="str">
        <f>IF(_rongji5_month_all!A50="","",_rongji5_month_all!A50)</f>
        <v/>
      </c>
      <c r="F52" s="149"/>
      <c r="G52" s="139" t="str">
        <f>IF(_rongji5_month_all!B50="","",_rongji5_month_all!B50)</f>
        <v/>
      </c>
      <c r="H52" s="139" t="str">
        <f>IF(_rongji5_month_all!C50="","",_rongji5_month_all!C50)</f>
        <v/>
      </c>
      <c r="I52" s="139" t="str">
        <f>IF(_rongji5_month_all!D50="","",_rongji5_month_all!D50)</f>
        <v/>
      </c>
      <c r="J52" s="139" t="str">
        <f>IF(_rongji5_month_all!E50="","",_rongji5_month_all!E50)</f>
        <v/>
      </c>
      <c r="K52" s="139" t="str">
        <f>IF(_rongji5_month_all!F50="","",_rongji5_month_all!F50)</f>
        <v/>
      </c>
      <c r="L52" s="139" t="str">
        <f>IF(_rongji5_month_all!G50="","",_rongji5_month_all!G50)</f>
        <v/>
      </c>
      <c r="M52" s="139" t="str">
        <f>IF(_rongji5_month_all!H50="","",_rongji5_month_all!H50)</f>
        <v/>
      </c>
      <c r="N52" s="139" t="str">
        <f>IF(_rongji5_month_all!I50="","",_rongji5_month_all!I50)</f>
        <v/>
      </c>
      <c r="O52" s="139" t="str">
        <f>IF(_rongji5_month_all!J50="","",_rongji5_month_all!J50)</f>
        <v/>
      </c>
      <c r="P52" s="141" t="e">
        <f>IF(LOOKUP($A52,质量日常跟踪表!$J$4:$J$744,质量日常跟踪表!W$4:W$744)="","",LOOKUP($A52,质量日常跟踪表!$J$4:$J$744,质量日常跟踪表!W$4:W$744))</f>
        <v>#N/A</v>
      </c>
      <c r="Q52" s="91"/>
    </row>
    <row r="53">
      <c r="A53" s="136" t="str">
        <f>IF(A52&lt;$A$2,A52+1,"")</f>
        <v/>
      </c>
      <c r="B53" s="126" t="str">
        <f>IF(_rongji5_month_all!A51="","",_rongji5_month_all!A51)</f>
        <v/>
      </c>
      <c r="C53" s="136" t="str">
        <f>IF(_rongji5_month_all!K51="","",_rongji5_month_all!K51)</f>
        <v/>
      </c>
      <c r="D53" s="134" t="str">
        <f>IF($A53="","",LOOKUP($A53,质量日常跟踪表!$J$4:$J$744,质量日常跟踪表!E$4:E$744))</f>
        <v/>
      </c>
      <c r="E53" s="127" t="str">
        <f>IF(_rongji5_month_all!A51="","",_rongji5_month_all!A51)</f>
        <v/>
      </c>
      <c r="F53" s="149"/>
      <c r="G53" s="139" t="str">
        <f>IF(_rongji5_month_all!B51="","",_rongji5_month_all!B51)</f>
        <v/>
      </c>
      <c r="H53" s="139" t="str">
        <f>IF(_rongji5_month_all!C51="","",_rongji5_month_all!C51)</f>
        <v/>
      </c>
      <c r="I53" s="139" t="str">
        <f>IF(_rongji5_month_all!D51="","",_rongji5_month_all!D51)</f>
        <v/>
      </c>
      <c r="J53" s="139" t="str">
        <f>IF(_rongji5_month_all!E51="","",_rongji5_month_all!E51)</f>
        <v/>
      </c>
      <c r="K53" s="139" t="str">
        <f>IF(_rongji5_month_all!F51="","",_rongji5_month_all!F51)</f>
        <v/>
      </c>
      <c r="L53" s="139" t="str">
        <f>IF(_rongji5_month_all!G51="","",_rongji5_month_all!G51)</f>
        <v/>
      </c>
      <c r="M53" s="139" t="str">
        <f>IF(_rongji5_month_all!H51="","",_rongji5_month_all!H51)</f>
        <v/>
      </c>
      <c r="N53" s="139" t="str">
        <f>IF(_rongji5_month_all!I51="","",_rongji5_month_all!I51)</f>
        <v/>
      </c>
      <c r="O53" s="139" t="str">
        <f>IF(_rongji5_month_all!J51="","",_rongji5_month_all!J51)</f>
        <v/>
      </c>
      <c r="P53" s="141" t="e">
        <f>IF(LOOKUP($A53,质量日常跟踪表!$J$4:$J$744,质量日常跟踪表!W$4:W$744)="","",LOOKUP($A53,质量日常跟踪表!$J$4:$J$744,质量日常跟踪表!W$4:W$744))</f>
        <v>#N/A</v>
      </c>
      <c r="Q53" s="91"/>
    </row>
    <row r="54">
      <c r="A54" s="136" t="str">
        <f>IF(A53&lt;$A$2,A53+1,"")</f>
        <v/>
      </c>
      <c r="B54" s="126" t="str">
        <f>IF(_rongji5_month_all!A52="","",_rongji5_month_all!A52)</f>
        <v/>
      </c>
      <c r="C54" s="136" t="str">
        <f>IF(_rongji5_month_all!K52="","",_rongji5_month_all!K52)</f>
        <v/>
      </c>
      <c r="D54" s="134" t="str">
        <f>IF($A54="","",LOOKUP($A54,质量日常跟踪表!$J$4:$J$744,质量日常跟踪表!E$4:E$744))</f>
        <v/>
      </c>
      <c r="E54" s="127" t="str">
        <f>IF(_rongji5_month_all!A52="","",_rongji5_month_all!A52)</f>
        <v/>
      </c>
      <c r="F54" s="149"/>
      <c r="G54" s="139" t="str">
        <f>IF(_rongji5_month_all!B52="","",_rongji5_month_all!B52)</f>
        <v/>
      </c>
      <c r="H54" s="139" t="str">
        <f>IF(_rongji5_month_all!C52="","",_rongji5_month_all!C52)</f>
        <v/>
      </c>
      <c r="I54" s="139" t="str">
        <f>IF(_rongji5_month_all!D52="","",_rongji5_month_all!D52)</f>
        <v/>
      </c>
      <c r="J54" s="139" t="str">
        <f>IF(_rongji5_month_all!E52="","",_rongji5_month_all!E52)</f>
        <v/>
      </c>
      <c r="K54" s="139" t="str">
        <f>IF(_rongji5_month_all!F52="","",_rongji5_month_all!F52)</f>
        <v/>
      </c>
      <c r="L54" s="139" t="str">
        <f>IF(_rongji5_month_all!G52="","",_rongji5_month_all!G52)</f>
        <v/>
      </c>
      <c r="M54" s="139" t="str">
        <f>IF(_rongji5_month_all!H52="","",_rongji5_month_all!H52)</f>
        <v/>
      </c>
      <c r="N54" s="139" t="str">
        <f>IF(_rongji5_month_all!I52="","",_rongji5_month_all!I52)</f>
        <v/>
      </c>
      <c r="O54" s="139" t="str">
        <f>IF(_rongji5_month_all!J52="","",_rongji5_month_all!J52)</f>
        <v/>
      </c>
      <c r="P54" s="141" t="e">
        <f>IF(LOOKUP($A54,质量日常跟踪表!$J$4:$J$744,质量日常跟踪表!W$4:W$744)="","",LOOKUP($A54,质量日常跟踪表!$J$4:$J$744,质量日常跟踪表!W$4:W$744))</f>
        <v>#N/A</v>
      </c>
      <c r="Q54" s="91"/>
    </row>
    <row r="55">
      <c r="A55" s="136" t="str">
        <f>IF(A54&lt;$A$2,A54+1,"")</f>
        <v/>
      </c>
      <c r="B55" s="126" t="str">
        <f>IF(_rongji5_month_all!A53="","",_rongji5_month_all!A53)</f>
        <v/>
      </c>
      <c r="C55" s="136" t="str">
        <f>IF(_rongji5_month_all!K53="","",_rongji5_month_all!K53)</f>
        <v/>
      </c>
      <c r="D55" s="134" t="str">
        <f>IF($A55="","",LOOKUP($A55,质量日常跟踪表!$J$4:$J$744,质量日常跟踪表!E$4:E$744))</f>
        <v/>
      </c>
      <c r="E55" s="127" t="str">
        <f>IF(_rongji5_month_all!A53="","",_rongji5_month_all!A53)</f>
        <v/>
      </c>
      <c r="F55" s="149"/>
      <c r="G55" s="139" t="str">
        <f>IF(_rongji5_month_all!B53="","",_rongji5_month_all!B53)</f>
        <v/>
      </c>
      <c r="H55" s="139" t="str">
        <f>IF(_rongji5_month_all!C53="","",_rongji5_month_all!C53)</f>
        <v/>
      </c>
      <c r="I55" s="139" t="str">
        <f>IF(_rongji5_month_all!D53="","",_rongji5_month_all!D53)</f>
        <v/>
      </c>
      <c r="J55" s="139" t="str">
        <f>IF(_rongji5_month_all!E53="","",_rongji5_month_all!E53)</f>
        <v/>
      </c>
      <c r="K55" s="139" t="str">
        <f>IF(_rongji5_month_all!F53="","",_rongji5_month_all!F53)</f>
        <v/>
      </c>
      <c r="L55" s="139" t="str">
        <f>IF(_rongji5_month_all!G53="","",_rongji5_month_all!G53)</f>
        <v/>
      </c>
      <c r="M55" s="139" t="str">
        <f>IF(_rongji5_month_all!H53="","",_rongji5_month_all!H53)</f>
        <v/>
      </c>
      <c r="N55" s="139" t="str">
        <f>IF(_rongji5_month_all!I53="","",_rongji5_month_all!I53)</f>
        <v/>
      </c>
      <c r="O55" s="139" t="str">
        <f>IF(_rongji5_month_all!J53="","",_rongji5_month_all!J53)</f>
        <v/>
      </c>
      <c r="P55" s="141" t="e">
        <f>IF(LOOKUP($A55,质量日常跟踪表!$J$4:$J$744,质量日常跟踪表!W$4:W$744)="","",LOOKUP($A55,质量日常跟踪表!$J$4:$J$744,质量日常跟踪表!W$4:W$744))</f>
        <v>#N/A</v>
      </c>
      <c r="Q55" s="91"/>
    </row>
    <row r="56">
      <c r="A56" s="136" t="str">
        <f>IF(A55&lt;$A$2,A55+1,"")</f>
        <v/>
      </c>
      <c r="B56" s="126" t="str">
        <f>IF(_rongji5_month_all!A54="","",_rongji5_month_all!A54)</f>
        <v/>
      </c>
      <c r="C56" s="136" t="str">
        <f>IF(_rongji5_month_all!K54="","",_rongji5_month_all!K54)</f>
        <v/>
      </c>
      <c r="D56" s="134" t="str">
        <f>IF($A56="","",LOOKUP($A56,质量日常跟踪表!$J$4:$J$744,质量日常跟踪表!E$4:E$744))</f>
        <v/>
      </c>
      <c r="E56" s="127" t="str">
        <f>IF(_rongji5_month_all!A54="","",_rongji5_month_all!A54)</f>
        <v/>
      </c>
      <c r="F56" s="149"/>
      <c r="G56" s="139" t="str">
        <f>IF(_rongji5_month_all!B54="","",_rongji5_month_all!B54)</f>
        <v/>
      </c>
      <c r="H56" s="139" t="str">
        <f>IF(_rongji5_month_all!C54="","",_rongji5_month_all!C54)</f>
        <v/>
      </c>
      <c r="I56" s="139" t="str">
        <f>IF(_rongji5_month_all!D54="","",_rongji5_month_all!D54)</f>
        <v/>
      </c>
      <c r="J56" s="139" t="str">
        <f>IF(_rongji5_month_all!E54="","",_rongji5_month_all!E54)</f>
        <v/>
      </c>
      <c r="K56" s="139" t="str">
        <f>IF(_rongji5_month_all!F54="","",_rongji5_month_all!F54)</f>
        <v/>
      </c>
      <c r="L56" s="139" t="str">
        <f>IF(_rongji5_month_all!G54="","",_rongji5_month_all!G54)</f>
        <v/>
      </c>
      <c r="M56" s="139" t="str">
        <f>IF(_rongji5_month_all!H54="","",_rongji5_month_all!H54)</f>
        <v/>
      </c>
      <c r="N56" s="139" t="str">
        <f>IF(_rongji5_month_all!I54="","",_rongji5_month_all!I54)</f>
        <v/>
      </c>
      <c r="O56" s="139" t="str">
        <f>IF(_rongji5_month_all!J54="","",_rongji5_month_all!J54)</f>
        <v/>
      </c>
      <c r="P56" s="141" t="e">
        <f>IF(LOOKUP($A56,质量日常跟踪表!$J$4:$J$744,质量日常跟踪表!W$4:W$744)="","",LOOKUP($A56,质量日常跟踪表!$J$4:$J$744,质量日常跟踪表!W$4:W$744))</f>
        <v>#N/A</v>
      </c>
      <c r="Q56" s="91"/>
    </row>
    <row r="57">
      <c r="A57" s="136" t="str">
        <f>IF(A56&lt;$A$2,A56+1,"")</f>
        <v/>
      </c>
      <c r="B57" s="126" t="str">
        <f>IF(_rongji5_month_all!A55="","",_rongji5_month_all!A55)</f>
        <v/>
      </c>
      <c r="C57" s="136" t="str">
        <f>IF(_rongji5_month_all!K55="","",_rongji5_month_all!K55)</f>
        <v/>
      </c>
      <c r="D57" s="134" t="str">
        <f>IF($A57="","",LOOKUP($A57,质量日常跟踪表!$J$4:$J$744,质量日常跟踪表!E$4:E$744))</f>
        <v/>
      </c>
      <c r="E57" s="127" t="str">
        <f>IF(_rongji5_month_all!A55="","",_rongji5_month_all!A55)</f>
        <v/>
      </c>
      <c r="F57" s="149"/>
      <c r="G57" s="139" t="str">
        <f>IF(_rongji5_month_all!B55="","",_rongji5_month_all!B55)</f>
        <v/>
      </c>
      <c r="H57" s="139" t="str">
        <f>IF(_rongji5_month_all!C55="","",_rongji5_month_all!C55)</f>
        <v/>
      </c>
      <c r="I57" s="139" t="str">
        <f>IF(_rongji5_month_all!D55="","",_rongji5_month_all!D55)</f>
        <v/>
      </c>
      <c r="J57" s="139" t="str">
        <f>IF(_rongji5_month_all!E55="","",_rongji5_month_all!E55)</f>
        <v/>
      </c>
      <c r="K57" s="139" t="str">
        <f>IF(_rongji5_month_all!F55="","",_rongji5_month_all!F55)</f>
        <v/>
      </c>
      <c r="L57" s="139" t="str">
        <f>IF(_rongji5_month_all!G55="","",_rongji5_month_all!G55)</f>
        <v/>
      </c>
      <c r="M57" s="139" t="str">
        <f>IF(_rongji5_month_all!H55="","",_rongji5_month_all!H55)</f>
        <v/>
      </c>
      <c r="N57" s="139" t="str">
        <f>IF(_rongji5_month_all!I55="","",_rongji5_month_all!I55)</f>
        <v/>
      </c>
      <c r="O57" s="139" t="str">
        <f>IF(_rongji5_month_all!J55="","",_rongji5_month_all!J55)</f>
        <v/>
      </c>
      <c r="P57" s="141" t="e">
        <f>IF(LOOKUP($A57,质量日常跟踪表!$J$4:$J$744,质量日常跟踪表!W$4:W$744)="","",LOOKUP($A57,质量日常跟踪表!$J$4:$J$744,质量日常跟踪表!W$4:W$744))</f>
        <v>#N/A</v>
      </c>
      <c r="Q57" s="91"/>
    </row>
    <row r="58">
      <c r="A58" s="136" t="str">
        <f>IF(A57&lt;$A$2,A57+1,"")</f>
        <v/>
      </c>
      <c r="B58" s="126" t="str">
        <f>IF(_rongji5_month_all!A56="","",_rongji5_month_all!A56)</f>
        <v/>
      </c>
      <c r="C58" s="136" t="str">
        <f>IF(_rongji5_month_all!K56="","",_rongji5_month_all!K56)</f>
        <v/>
      </c>
      <c r="D58" s="134" t="str">
        <f>IF($A58="","",LOOKUP($A58,质量日常跟踪表!$J$4:$J$744,质量日常跟踪表!E$4:E$744))</f>
        <v/>
      </c>
      <c r="E58" s="127" t="str">
        <f>IF(_rongji5_month_all!A56="","",_rongji5_month_all!A56)</f>
        <v/>
      </c>
      <c r="F58" s="149"/>
      <c r="G58" s="139" t="str">
        <f>IF(_rongji5_month_all!B56="","",_rongji5_month_all!B56)</f>
        <v/>
      </c>
      <c r="H58" s="139" t="str">
        <f>IF(_rongji5_month_all!C56="","",_rongji5_month_all!C56)</f>
        <v/>
      </c>
      <c r="I58" s="139" t="str">
        <f>IF(_rongji5_month_all!D56="","",_rongji5_month_all!D56)</f>
        <v/>
      </c>
      <c r="J58" s="139" t="str">
        <f>IF(_rongji5_month_all!E56="","",_rongji5_month_all!E56)</f>
        <v/>
      </c>
      <c r="K58" s="139" t="str">
        <f>IF(_rongji5_month_all!F56="","",_rongji5_month_all!F56)</f>
        <v/>
      </c>
      <c r="L58" s="139" t="str">
        <f>IF(_rongji5_month_all!G56="","",_rongji5_month_all!G56)</f>
        <v/>
      </c>
      <c r="M58" s="139" t="str">
        <f>IF(_rongji5_month_all!H56="","",_rongji5_month_all!H56)</f>
        <v/>
      </c>
      <c r="N58" s="139" t="str">
        <f>IF(_rongji5_month_all!I56="","",_rongji5_month_all!I56)</f>
        <v/>
      </c>
      <c r="O58" s="139" t="str">
        <f>IF(_rongji5_month_all!J56="","",_rongji5_month_all!J56)</f>
        <v/>
      </c>
      <c r="P58" s="141" t="e">
        <f>IF(LOOKUP($A58,质量日常跟踪表!$J$4:$J$744,质量日常跟踪表!W$4:W$744)="","",LOOKUP($A58,质量日常跟踪表!$J$4:$J$744,质量日常跟踪表!W$4:W$744))</f>
        <v>#N/A</v>
      </c>
      <c r="Q58" s="91"/>
    </row>
    <row r="59">
      <c r="A59" s="136" t="str">
        <f>IF(A58&lt;$A$2,A58+1,"")</f>
        <v/>
      </c>
      <c r="B59" s="126" t="str">
        <f>IF(_rongji5_month_all!A57="","",_rongji5_month_all!A57)</f>
        <v/>
      </c>
      <c r="C59" s="136" t="str">
        <f>IF(_rongji5_month_all!K57="","",_rongji5_month_all!K57)</f>
        <v/>
      </c>
      <c r="D59" s="134" t="str">
        <f>IF($A59="","",LOOKUP($A59,质量日常跟踪表!$J$4:$J$744,质量日常跟踪表!E$4:E$744))</f>
        <v/>
      </c>
      <c r="E59" s="127" t="str">
        <f>IF(_rongji5_month_all!A57="","",_rongji5_month_all!A57)</f>
        <v/>
      </c>
      <c r="F59" s="149"/>
      <c r="G59" s="139" t="str">
        <f>IF(_rongji5_month_all!B57="","",_rongji5_month_all!B57)</f>
        <v/>
      </c>
      <c r="H59" s="139" t="str">
        <f>IF(_rongji5_month_all!C57="","",_rongji5_month_all!C57)</f>
        <v/>
      </c>
      <c r="I59" s="139" t="str">
        <f>IF(_rongji5_month_all!D57="","",_rongji5_month_all!D57)</f>
        <v/>
      </c>
      <c r="J59" s="139" t="str">
        <f>IF(_rongji5_month_all!E57="","",_rongji5_month_all!E57)</f>
        <v/>
      </c>
      <c r="K59" s="139" t="str">
        <f>IF(_rongji5_month_all!F57="","",_rongji5_month_all!F57)</f>
        <v/>
      </c>
      <c r="L59" s="139" t="str">
        <f>IF(_rongji5_month_all!G57="","",_rongji5_month_all!G57)</f>
        <v/>
      </c>
      <c r="M59" s="139" t="str">
        <f>IF(_rongji5_month_all!H57="","",_rongji5_month_all!H57)</f>
        <v/>
      </c>
      <c r="N59" s="139" t="str">
        <f>IF(_rongji5_month_all!I57="","",_rongji5_month_all!I57)</f>
        <v/>
      </c>
      <c r="O59" s="139" t="str">
        <f>IF(_rongji5_month_all!J57="","",_rongji5_month_all!J57)</f>
        <v/>
      </c>
      <c r="P59" s="141" t="e">
        <f>IF(LOOKUP($A59,质量日常跟踪表!$J$4:$J$744,质量日常跟踪表!W$4:W$744)="","",LOOKUP($A59,质量日常跟踪表!$J$4:$J$744,质量日常跟踪表!W$4:W$744))</f>
        <v>#N/A</v>
      </c>
      <c r="Q59" s="91"/>
    </row>
    <row r="60">
      <c r="A60" s="136" t="str">
        <f>IF(A59&lt;$A$2,A59+1,"")</f>
        <v/>
      </c>
      <c r="B60" s="126" t="str">
        <f>IF(_rongji5_month_all!A58="","",_rongji5_month_all!A58)</f>
        <v/>
      </c>
      <c r="C60" s="136" t="str">
        <f>IF(_rongji5_month_all!K58="","",_rongji5_month_all!K58)</f>
        <v/>
      </c>
      <c r="D60" s="134" t="str">
        <f>IF($A60="","",LOOKUP($A60,质量日常跟踪表!$J$4:$J$744,质量日常跟踪表!E$4:E$744))</f>
        <v/>
      </c>
      <c r="E60" s="127" t="str">
        <f>IF(_rongji5_month_all!A58="","",_rongji5_month_all!A58)</f>
        <v/>
      </c>
      <c r="F60" s="149"/>
      <c r="G60" s="139" t="str">
        <f>IF(_rongji5_month_all!B58="","",_rongji5_month_all!B58)</f>
        <v/>
      </c>
      <c r="H60" s="139" t="str">
        <f>IF(_rongji5_month_all!C58="","",_rongji5_month_all!C58)</f>
        <v/>
      </c>
      <c r="I60" s="139" t="str">
        <f>IF(_rongji5_month_all!D58="","",_rongji5_month_all!D58)</f>
        <v/>
      </c>
      <c r="J60" s="139" t="str">
        <f>IF(_rongji5_month_all!E58="","",_rongji5_month_all!E58)</f>
        <v/>
      </c>
      <c r="K60" s="139" t="str">
        <f>IF(_rongji5_month_all!F58="","",_rongji5_month_all!F58)</f>
        <v/>
      </c>
      <c r="L60" s="139" t="str">
        <f>IF(_rongji5_month_all!G58="","",_rongji5_month_all!G58)</f>
        <v/>
      </c>
      <c r="M60" s="139" t="str">
        <f>IF(_rongji5_month_all!H58="","",_rongji5_month_all!H58)</f>
        <v/>
      </c>
      <c r="N60" s="139" t="str">
        <f>IF(_rongji5_month_all!I58="","",_rongji5_month_all!I58)</f>
        <v/>
      </c>
      <c r="O60" s="139" t="str">
        <f>IF(_rongji5_month_all!J58="","",_rongji5_month_all!J58)</f>
        <v/>
      </c>
      <c r="P60" s="141" t="e">
        <f>IF(LOOKUP($A60,质量日常跟踪表!$J$4:$J$744,质量日常跟踪表!W$4:W$744)="","",LOOKUP($A60,质量日常跟踪表!$J$4:$J$744,质量日常跟踪表!W$4:W$744))</f>
        <v>#N/A</v>
      </c>
      <c r="Q60" s="91"/>
    </row>
    <row r="61">
      <c r="A61" s="136" t="str">
        <f>IF(A60&lt;$A$2,A60+1,"")</f>
        <v/>
      </c>
      <c r="B61" s="126" t="str">
        <f>IF(_rongji5_month_all!A59="","",_rongji5_month_all!A59)</f>
        <v/>
      </c>
      <c r="C61" s="136" t="str">
        <f>IF(_rongji5_month_all!K59="","",_rongji5_month_all!K59)</f>
        <v/>
      </c>
      <c r="D61" s="134" t="str">
        <f>IF($A61="","",LOOKUP($A61,质量日常跟踪表!$J$4:$J$744,质量日常跟踪表!E$4:E$744))</f>
        <v/>
      </c>
      <c r="E61" s="127" t="str">
        <f>IF(_rongji5_month_all!A59="","",_rongji5_month_all!A59)</f>
        <v/>
      </c>
      <c r="F61" s="149"/>
      <c r="G61" s="139" t="str">
        <f>IF(_rongji5_month_all!B59="","",_rongji5_month_all!B59)</f>
        <v/>
      </c>
      <c r="H61" s="139" t="str">
        <f>IF(_rongji5_month_all!C59="","",_rongji5_month_all!C59)</f>
        <v/>
      </c>
      <c r="I61" s="139" t="str">
        <f>IF(_rongji5_month_all!D59="","",_rongji5_month_all!D59)</f>
        <v/>
      </c>
      <c r="J61" s="139" t="str">
        <f>IF(_rongji5_month_all!E59="","",_rongji5_month_all!E59)</f>
        <v/>
      </c>
      <c r="K61" s="139" t="str">
        <f>IF(_rongji5_month_all!F59="","",_rongji5_month_all!F59)</f>
        <v/>
      </c>
      <c r="L61" s="139" t="str">
        <f>IF(_rongji5_month_all!G59="","",_rongji5_month_all!G59)</f>
        <v/>
      </c>
      <c r="M61" s="139" t="str">
        <f>IF(_rongji5_month_all!H59="","",_rongji5_month_all!H59)</f>
        <v/>
      </c>
      <c r="N61" s="139" t="str">
        <f>IF(_rongji5_month_all!I59="","",_rongji5_month_all!I59)</f>
        <v/>
      </c>
      <c r="O61" s="139" t="str">
        <f>IF(_rongji5_month_all!J59="","",_rongji5_month_all!J59)</f>
        <v/>
      </c>
      <c r="P61" s="141" t="e">
        <f>IF(LOOKUP($A61,质量日常跟踪表!$J$4:$J$744,质量日常跟踪表!W$4:W$744)="","",LOOKUP($A61,质量日常跟踪表!$J$4:$J$744,质量日常跟踪表!W$4:W$744))</f>
        <v>#N/A</v>
      </c>
      <c r="Q61" s="91"/>
    </row>
    <row r="62">
      <c r="A62" s="136" t="str">
        <f>IF(A61&lt;$A$2,A61+1,"")</f>
        <v/>
      </c>
      <c r="B62" s="126" t="str">
        <f>IF(_rongji5_month_all!A60="","",_rongji5_month_all!A60)</f>
        <v/>
      </c>
      <c r="C62" s="136" t="str">
        <f>IF(_rongji5_month_all!K60="","",_rongji5_month_all!K60)</f>
        <v/>
      </c>
      <c r="D62" s="134" t="str">
        <f>IF($A62="","",LOOKUP($A62,质量日常跟踪表!$J$4:$J$744,质量日常跟踪表!E$4:E$744))</f>
        <v/>
      </c>
      <c r="E62" s="127" t="str">
        <f>IF(_rongji5_month_all!A60="","",_rongji5_month_all!A60)</f>
        <v/>
      </c>
      <c r="F62" s="149"/>
      <c r="G62" s="139" t="str">
        <f>IF(_rongji5_month_all!B60="","",_rongji5_month_all!B60)</f>
        <v/>
      </c>
      <c r="H62" s="139" t="str">
        <f>IF(_rongji5_month_all!C60="","",_rongji5_month_all!C60)</f>
        <v/>
      </c>
      <c r="I62" s="139" t="str">
        <f>IF(_rongji5_month_all!D60="","",_rongji5_month_all!D60)</f>
        <v/>
      </c>
      <c r="J62" s="139" t="str">
        <f>IF(_rongji5_month_all!E60="","",_rongji5_month_all!E60)</f>
        <v/>
      </c>
      <c r="K62" s="139" t="str">
        <f>IF(_rongji5_month_all!F60="","",_rongji5_month_all!F60)</f>
        <v/>
      </c>
      <c r="L62" s="139" t="str">
        <f>IF(_rongji5_month_all!G60="","",_rongji5_month_all!G60)</f>
        <v/>
      </c>
      <c r="M62" s="139" t="str">
        <f>IF(_rongji5_month_all!H60="","",_rongji5_month_all!H60)</f>
        <v/>
      </c>
      <c r="N62" s="139" t="str">
        <f>IF(_rongji5_month_all!I60="","",_rongji5_month_all!I60)</f>
        <v/>
      </c>
      <c r="O62" s="139" t="str">
        <f>IF(_rongji5_month_all!J60="","",_rongji5_month_all!J60)</f>
        <v/>
      </c>
      <c r="P62" s="141" t="e">
        <f>IF(LOOKUP($A62,质量日常跟踪表!$J$4:$J$744,质量日常跟踪表!W$4:W$744)="","",LOOKUP($A62,质量日常跟踪表!$J$4:$J$744,质量日常跟踪表!W$4:W$744))</f>
        <v>#N/A</v>
      </c>
      <c r="Q62" s="91"/>
    </row>
    <row r="63">
      <c r="A63" s="136" t="str">
        <f>IF(A62&lt;$A$2,A62+1,"")</f>
        <v/>
      </c>
      <c r="B63" s="126" t="str">
        <f>IF(_rongji5_month_all!A61="","",_rongji5_month_all!A61)</f>
        <v/>
      </c>
      <c r="C63" s="136" t="str">
        <f>IF(_rongji5_month_all!K61="","",_rongji5_month_all!K61)</f>
        <v/>
      </c>
      <c r="D63" s="134" t="str">
        <f>IF($A63="","",LOOKUP($A63,质量日常跟踪表!$J$4:$J$744,质量日常跟踪表!E$4:E$744))</f>
        <v/>
      </c>
      <c r="E63" s="127" t="str">
        <f>IF(_rongji5_month_all!A61="","",_rongji5_month_all!A61)</f>
        <v/>
      </c>
      <c r="F63" s="149"/>
      <c r="G63" s="139" t="str">
        <f>IF(_rongji5_month_all!B61="","",_rongji5_month_all!B61)</f>
        <v/>
      </c>
      <c r="H63" s="139" t="str">
        <f>IF(_rongji5_month_all!C61="","",_rongji5_month_all!C61)</f>
        <v/>
      </c>
      <c r="I63" s="139" t="str">
        <f>IF(_rongji5_month_all!D61="","",_rongji5_month_all!D61)</f>
        <v/>
      </c>
      <c r="J63" s="139" t="str">
        <f>IF(_rongji5_month_all!E61="","",_rongji5_month_all!E61)</f>
        <v/>
      </c>
      <c r="K63" s="139" t="str">
        <f>IF(_rongji5_month_all!F61="","",_rongji5_month_all!F61)</f>
        <v/>
      </c>
      <c r="L63" s="139" t="str">
        <f>IF(_rongji5_month_all!G61="","",_rongji5_month_all!G61)</f>
        <v/>
      </c>
      <c r="M63" s="139" t="str">
        <f>IF(_rongji5_month_all!H61="","",_rongji5_month_all!H61)</f>
        <v/>
      </c>
      <c r="N63" s="139" t="str">
        <f>IF(_rongji5_month_all!I61="","",_rongji5_month_all!I61)</f>
        <v/>
      </c>
      <c r="O63" s="139" t="str">
        <f>IF(_rongji5_month_all!J61="","",_rongji5_month_all!J61)</f>
        <v/>
      </c>
      <c r="P63" s="141" t="e">
        <f>IF(LOOKUP($A63,质量日常跟踪表!$J$4:$J$744,质量日常跟踪表!W$4:W$744)="","",LOOKUP($A63,质量日常跟踪表!$J$4:$J$744,质量日常跟踪表!W$4:W$744))</f>
        <v>#N/A</v>
      </c>
      <c r="Q63" s="91"/>
    </row>
    <row r="64">
      <c r="A64" s="136" t="str">
        <f>IF(A63&lt;$A$2,A63+1,"")</f>
        <v/>
      </c>
      <c r="B64" s="126" t="str">
        <f>IF(_rongji5_month_all!A62="","",_rongji5_month_all!A62)</f>
        <v/>
      </c>
      <c r="C64" s="136" t="str">
        <f>IF(_rongji5_month_all!K62="","",_rongji5_month_all!K62)</f>
        <v/>
      </c>
      <c r="D64" s="134" t="str">
        <f>IF($A64="","",LOOKUP($A64,质量日常跟踪表!$J$4:$J$744,质量日常跟踪表!E$4:E$744))</f>
        <v/>
      </c>
      <c r="E64" s="127" t="str">
        <f>IF(_rongji5_month_all!A62="","",_rongji5_month_all!A62)</f>
        <v/>
      </c>
      <c r="F64" s="149"/>
      <c r="G64" s="139" t="str">
        <f>IF(_rongji5_month_all!B62="","",_rongji5_month_all!B62)</f>
        <v/>
      </c>
      <c r="H64" s="139" t="str">
        <f>IF(_rongji5_month_all!C62="","",_rongji5_month_all!C62)</f>
        <v/>
      </c>
      <c r="I64" s="139" t="str">
        <f>IF(_rongji5_month_all!D62="","",_rongji5_month_all!D62)</f>
        <v/>
      </c>
      <c r="J64" s="139" t="str">
        <f>IF(_rongji5_month_all!E62="","",_rongji5_month_all!E62)</f>
        <v/>
      </c>
      <c r="K64" s="139" t="str">
        <f>IF(_rongji5_month_all!F62="","",_rongji5_month_all!F62)</f>
        <v/>
      </c>
      <c r="L64" s="139" t="str">
        <f>IF(_rongji5_month_all!G62="","",_rongji5_month_all!G62)</f>
        <v/>
      </c>
      <c r="M64" s="139" t="str">
        <f>IF(_rongji5_month_all!H62="","",_rongji5_month_all!H62)</f>
        <v/>
      </c>
      <c r="N64" s="139" t="str">
        <f>IF(_rongji5_month_all!I62="","",_rongji5_month_all!I62)</f>
        <v/>
      </c>
      <c r="O64" s="139" t="str">
        <f>IF(_rongji5_month_all!J62="","",_rongji5_month_all!J62)</f>
        <v/>
      </c>
      <c r="P64" s="141" t="e">
        <f>IF(LOOKUP($A64,质量日常跟踪表!$J$4:$J$744,质量日常跟踪表!W$4:W$744)="","",LOOKUP($A64,质量日常跟踪表!$J$4:$J$744,质量日常跟踪表!W$4:W$744))</f>
        <v>#N/A</v>
      </c>
      <c r="Q64" s="91"/>
    </row>
    <row r="65">
      <c r="A65" s="136" t="str">
        <f>IF(A64&lt;$A$2,A64+1,"")</f>
        <v/>
      </c>
      <c r="B65" s="126" t="str">
        <f>IF(_rongji5_month_all!A63="","",_rongji5_month_all!A63)</f>
        <v/>
      </c>
      <c r="C65" s="136" t="str">
        <f>IF(_rongji5_month_all!K63="","",_rongji5_month_all!K63)</f>
        <v/>
      </c>
      <c r="D65" s="134" t="str">
        <f>IF($A65="","",LOOKUP($A65,质量日常跟踪表!$J$4:$J$744,质量日常跟踪表!E$4:E$744))</f>
        <v/>
      </c>
      <c r="E65" s="127" t="str">
        <f>IF(_rongji5_month_all!A63="","",_rongji5_month_all!A63)</f>
        <v/>
      </c>
      <c r="F65" s="149"/>
      <c r="G65" s="139" t="str">
        <f>IF(_rongji5_month_all!B63="","",_rongji5_month_all!B63)</f>
        <v/>
      </c>
      <c r="H65" s="139" t="str">
        <f>IF(_rongji5_month_all!C63="","",_rongji5_month_all!C63)</f>
        <v/>
      </c>
      <c r="I65" s="139" t="str">
        <f>IF(_rongji5_month_all!D63="","",_rongji5_month_all!D63)</f>
        <v/>
      </c>
      <c r="J65" s="139" t="str">
        <f>IF(_rongji5_month_all!E63="","",_rongji5_month_all!E63)</f>
        <v/>
      </c>
      <c r="K65" s="139" t="str">
        <f>IF(_rongji5_month_all!F63="","",_rongji5_month_all!F63)</f>
        <v/>
      </c>
      <c r="L65" s="139" t="str">
        <f>IF(_rongji5_month_all!G63="","",_rongji5_month_all!G63)</f>
        <v/>
      </c>
      <c r="M65" s="139" t="str">
        <f>IF(_rongji5_month_all!H63="","",_rongji5_month_all!H63)</f>
        <v/>
      </c>
      <c r="N65" s="139" t="str">
        <f>IF(_rongji5_month_all!I63="","",_rongji5_month_all!I63)</f>
        <v/>
      </c>
      <c r="O65" s="139" t="str">
        <f>IF(_rongji5_month_all!J63="","",_rongji5_month_all!J63)</f>
        <v/>
      </c>
      <c r="P65" s="141" t="e">
        <f>IF(LOOKUP($A65,质量日常跟踪表!$J$4:$J$744,质量日常跟踪表!W$4:W$744)="","",LOOKUP($A65,质量日常跟踪表!$J$4:$J$744,质量日常跟踪表!W$4:W$744))</f>
        <v>#N/A</v>
      </c>
      <c r="Q65" s="91"/>
    </row>
    <row r="66">
      <c r="A66" s="136" t="str">
        <f>IF(A65&lt;$A$2,A65+1,"")</f>
        <v/>
      </c>
      <c r="B66" s="126" t="str">
        <f>IF(_rongji5_month_all!A64="","",_rongji5_month_all!A64)</f>
        <v/>
      </c>
      <c r="C66" s="136" t="str">
        <f>IF(_rongji5_month_all!K64="","",_rongji5_month_all!K64)</f>
        <v/>
      </c>
      <c r="D66" s="134" t="str">
        <f>IF($A66="","",LOOKUP($A66,质量日常跟踪表!$J$4:$J$744,质量日常跟踪表!E$4:E$744))</f>
        <v/>
      </c>
      <c r="E66" s="127" t="str">
        <f>IF(_rongji5_month_all!A64="","",_rongji5_month_all!A64)</f>
        <v/>
      </c>
      <c r="F66" s="149"/>
      <c r="G66" s="139" t="str">
        <f>IF(_rongji5_month_all!B64="","",_rongji5_month_all!B64)</f>
        <v/>
      </c>
      <c r="H66" s="139" t="str">
        <f>IF(_rongji5_month_all!C64="","",_rongji5_month_all!C64)</f>
        <v/>
      </c>
      <c r="I66" s="139" t="str">
        <f>IF(_rongji5_month_all!D64="","",_rongji5_month_all!D64)</f>
        <v/>
      </c>
      <c r="J66" s="139" t="str">
        <f>IF(_rongji5_month_all!E64="","",_rongji5_month_all!E64)</f>
        <v/>
      </c>
      <c r="K66" s="139" t="str">
        <f>IF(_rongji5_month_all!F64="","",_rongji5_month_all!F64)</f>
        <v/>
      </c>
      <c r="L66" s="139" t="str">
        <f>IF(_rongji5_month_all!G64="","",_rongji5_month_all!G64)</f>
        <v/>
      </c>
      <c r="M66" s="139" t="str">
        <f>IF(_rongji5_month_all!H64="","",_rongji5_month_all!H64)</f>
        <v/>
      </c>
      <c r="N66" s="139" t="str">
        <f>IF(_rongji5_month_all!I64="","",_rongji5_month_all!I64)</f>
        <v/>
      </c>
      <c r="O66" s="139" t="str">
        <f>IF(_rongji5_month_all!J64="","",_rongji5_month_all!J64)</f>
        <v/>
      </c>
      <c r="P66" s="141" t="e">
        <f>IF(LOOKUP($A66,质量日常跟踪表!$J$4:$J$744,质量日常跟踪表!W$4:W$744)="","",LOOKUP($A66,质量日常跟踪表!$J$4:$J$744,质量日常跟踪表!W$4:W$744))</f>
        <v>#N/A</v>
      </c>
      <c r="Q66" s="91"/>
    </row>
    <row r="67">
      <c r="A67" s="136" t="str">
        <f>IF(A66&lt;$A$2,A66+1,"")</f>
        <v/>
      </c>
      <c r="B67" s="142"/>
      <c r="C67" s="51"/>
      <c r="D67" s="51"/>
      <c r="E67" s="143"/>
      <c r="F67" s="51"/>
      <c r="G67" s="51" t="e">
        <f>AVERAGEIF(G4:G66,"&gt;0")</f>
        <v>#DIV/0!</v>
      </c>
      <c r="H67" s="51" t="e">
        <f>AVERAGEIF(H4:H66,"&gt;0")</f>
        <v>#DIV/0!</v>
      </c>
      <c r="I67" s="51" t="e">
        <f>AVERAGEIF(I4:I66,"&gt;0")</f>
        <v>#DIV/0!</v>
      </c>
      <c r="J67" s="51" t="e">
        <f>AVERAGEIF(J4:J66,"&gt;0")</f>
        <v>#DIV/0!</v>
      </c>
      <c r="K67" s="51" t="e">
        <f>AVERAGEIF(K4:K66,"&gt;0")</f>
        <v>#DIV/0!</v>
      </c>
      <c r="L67" s="51" t="e">
        <f>AVERAGEIF(L4:L66,"&gt;0")</f>
        <v>#DIV/0!</v>
      </c>
      <c r="M67" s="51" t="e">
        <f>AVERAGEIF(M4:M66,"&gt;0")</f>
        <v>#DIV/0!</v>
      </c>
      <c r="N67" s="145" t="e">
        <f>AVERAGEIF(N4:N66,"&gt;0")</f>
        <v>#DIV/0!</v>
      </c>
      <c r="O67" s="145" t="e">
        <f>AVERAGEIF(O4:O66,"&gt;0")</f>
        <v>#DIV/0!</v>
      </c>
      <c r="P67" s="135"/>
      <c r="Q67" s="91"/>
    </row>
  </sheetData>
  <mergeCells count="3">
    <mergeCell ref="C1:D1"/>
    <mergeCell ref="G1:P1"/>
    <mergeCell ref="G2:M2"/>
  </mergeCells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pane state="frozen" topLeftCell="D2" xSplit="3" ySplit="1"/>
      <selection activeCell="G7" activeCellId="0" sqref="G7"/>
    </sheetView>
  </sheetViews>
  <sheetFormatPr defaultColWidth="9" defaultRowHeight="14.25"/>
  <cols>
    <col customWidth="1" hidden="1" min="1" max="1" width="4.5"/>
    <col customWidth="1" hidden="1" min="2" max="2" width="5.75"/>
    <col customWidth="1" min="3" max="3" width="9.625"/>
    <col min="9" max="9" style="0" width="9"/>
    <col customWidth="1" hidden="1" min="10" max="11" width="9"/>
  </cols>
  <sheetData>
    <row r="1">
      <c r="A1" s="0" t="s">
        <v>82</v>
      </c>
      <c r="B1" s="0"/>
      <c r="C1" s="150" t="s">
        <v>83</v>
      </c>
      <c r="D1" s="151" t="s">
        <v>33</v>
      </c>
    </row>
    <row r="2">
      <c r="A2" s="152">
        <f>IF(D1="甲",1,IF(D1="乙",2,IF(D1="丙",3,4)))</f>
        <v>4</v>
      </c>
      <c r="B2" s="152"/>
      <c r="C2" s="110"/>
      <c r="D2" s="22" t="str">
        <f>D1&amp;"班5烧焦粉"</f>
        <v>丁班5烧焦粉</v>
      </c>
      <c r="E2" s="22"/>
      <c r="F2" s="22"/>
      <c r="G2" s="22"/>
      <c r="H2" s="22"/>
      <c r="I2" s="153"/>
      <c r="L2" s="110"/>
      <c r="M2" s="154" t="str">
        <f>D1&amp;"班6烧焦粉"</f>
        <v>丁班6烧焦粉</v>
      </c>
      <c r="N2" s="155"/>
      <c r="O2" s="155"/>
      <c r="P2" s="155"/>
      <c r="Q2" s="156"/>
    </row>
    <row r="3">
      <c r="A3" s="110" t="s">
        <v>79</v>
      </c>
      <c r="B3" s="110" t="s">
        <v>2</v>
      </c>
      <c r="C3" s="39" t="s">
        <v>3</v>
      </c>
      <c r="D3" s="116" t="s">
        <v>14</v>
      </c>
      <c r="E3" s="116" t="s">
        <v>86</v>
      </c>
      <c r="F3" s="116" t="s">
        <v>71</v>
      </c>
      <c r="G3" s="157" t="s">
        <v>87</v>
      </c>
      <c r="H3" s="117" t="s">
        <v>21</v>
      </c>
      <c r="I3" s="153"/>
      <c r="J3" s="110" t="s">
        <v>79</v>
      </c>
      <c r="K3" s="158" t="s">
        <v>2</v>
      </c>
      <c r="L3" s="39" t="s">
        <v>3</v>
      </c>
      <c r="M3" s="116" t="s">
        <v>14</v>
      </c>
      <c r="N3" s="116" t="s">
        <v>86</v>
      </c>
      <c r="O3" s="116" t="s">
        <v>71</v>
      </c>
      <c r="P3" s="157" t="s">
        <v>87</v>
      </c>
      <c r="Q3" s="117" t="s">
        <v>21</v>
      </c>
    </row>
    <row r="4">
      <c r="A4" s="110">
        <f>IF($A$2=1,SUMIF(焦粉报表!$AP$6:$AP$67,$B4,焦粉报表!$AO$6:$AO$67),IF($A$2=2,SUMIF(焦粉报表!$AQ$6:$AQ$67,$B4,焦粉报表!$AO$6:$AO$67),IF($A$2=3,SUMIF(焦粉报表!$AR$6:$AR$67,$B4,焦粉报表!$AO$6:$AO$67),SUMIF(焦粉报表!$AS$6:$AS$67,$B4,焦粉报表!$AO$6:$AO$67))))</f>
        <v>0</v>
      </c>
      <c r="B4" s="110">
        <v>1</v>
      </c>
      <c r="C4" s="159" t="str">
        <f>IF($A4=0,"",INDEX(焦粉报表!B$1:B$67,$A4,1))</f>
        <v/>
      </c>
      <c r="D4" s="160" t="str">
        <f>IF($A4=0,"",INDEX(焦粉报表!F$1:F$67,$A4,1))</f>
        <v/>
      </c>
      <c r="E4" s="160" t="str">
        <f>IF($A4=0,"",INDEX(焦粉报表!G$1:G$67,$A4,1))</f>
        <v/>
      </c>
      <c r="F4" s="160" t="str">
        <f>IF(D4="","",IF(SUM(D4:E4)=0,0,100-D4-E4))</f>
        <v/>
      </c>
      <c r="G4" s="160" t="str">
        <f>IF(D4="","",D4+E4)</f>
        <v/>
      </c>
      <c r="H4" s="160" t="str">
        <f>IF($A4=0,"",INDEX(焦粉报表!M$1:M$67,$A4,1))</f>
        <v/>
      </c>
      <c r="I4" s="153"/>
      <c r="J4" s="0">
        <f>IF($A$2=1,SUMIF(焦粉报表!$AV$6:$AV$67,$K4,焦粉报表!$AO$6:$AO$67),IF($A$2=2,SUMIF(焦粉报表!$AW$6:$AW$67,$K4,焦粉报表!$AO$6:$AO$67),IF($A$2=3,SUMIF(焦粉报表!$AX$6:$AX$67,$K4,焦粉报表!$AO$6:$AO$67),SUMIF(焦粉报表!$AY$6:$AY$67,$K4,焦粉报表!$AO$6:$AO$67))))</f>
        <v>0</v>
      </c>
      <c r="K4" s="0">
        <v>1</v>
      </c>
      <c r="L4" s="159" t="str">
        <f>IF($J4=0,"",INDEX(焦粉报表!V$1:V$67,$J4,1))</f>
        <v/>
      </c>
      <c r="M4" s="110" t="str">
        <f>IF($J4=0,"",INDEX(焦粉报表!Z$1:Z$67,$J4,1))</f>
        <v/>
      </c>
      <c r="N4" s="110" t="str">
        <f>IF($J4=0,"",INDEX(焦粉报表!AA$1:AA$67,$J4,1))</f>
        <v/>
      </c>
      <c r="O4" s="160" t="str">
        <f>IF(M4="","",IF(SUM(M4:N4)=0,0,100-M4-N4))</f>
        <v/>
      </c>
      <c r="P4" s="160" t="str">
        <f>IF(M4="","",M4+N4)</f>
        <v/>
      </c>
      <c r="Q4" s="160" t="str">
        <f>IF($J4=0,"",INDEX(焦粉报表!AG$1:AG$67,$J4,1))</f>
        <v/>
      </c>
    </row>
    <row r="5">
      <c r="A5" s="110">
        <f>IF($A$2=1,SUMIF(焦粉报表!$AP$6:$AP$67,$B5,焦粉报表!$AO$6:$AO$67),IF($A$2=2,SUMIF(焦粉报表!$AQ$6:$AQ$67,$B5,焦粉报表!$AO$6:$AO$67),IF($A$2=3,SUMIF(焦粉报表!$AR$6:$AR$67,$B5,焦粉报表!$AO$6:$AO$67),SUMIF(焦粉报表!$AS$6:$AS$67,$B5,焦粉报表!$AO$6:$AO$67))))</f>
        <v>0</v>
      </c>
      <c r="B5" s="110">
        <f>B4+1</f>
        <v>2</v>
      </c>
      <c r="C5" s="159" t="str">
        <f>IF($A5=0,"",INDEX(焦粉报表!B$1:B$67,$A5,1))</f>
        <v/>
      </c>
      <c r="D5" s="160" t="str">
        <f>IF($A5=0,"",INDEX(焦粉报表!F$1:F$67,$A5,1))</f>
        <v/>
      </c>
      <c r="E5" s="160" t="str">
        <f>IF($A5=0,"",INDEX(焦粉报表!G$1:G$67,$A5,1))</f>
        <v/>
      </c>
      <c r="F5" s="160" t="str">
        <f>IF(D5="","",IF(SUM(D5:E5)=0,0,100-D5-E5))</f>
        <v/>
      </c>
      <c r="G5" s="160" t="str">
        <f>IF(D5="","",D5+E5)</f>
        <v/>
      </c>
      <c r="H5" s="160" t="str">
        <f>IF($A5=0,"",INDEX(焦粉报表!M$1:M$67,$A5,1))</f>
        <v/>
      </c>
      <c r="I5" s="153"/>
      <c r="J5" s="0">
        <f>IF($A$2=1,SUMIF(焦粉报表!$AV$6:$AV$67,$K5,焦粉报表!$AO$6:$AO$67),IF($A$2=2,SUMIF(焦粉报表!$AW$6:$AW$67,$K5,焦粉报表!$AO$6:$AO$67),IF($A$2=3,SUMIF(焦粉报表!$AX$6:$AX$67,$K5,焦粉报表!$AO$6:$AO$67),SUMIF(焦粉报表!$AY$6:$AY$67,$K5,焦粉报表!$AO$6:$AO$67))))</f>
        <v>0</v>
      </c>
      <c r="K5" s="0">
        <f>K4+1</f>
        <v>2</v>
      </c>
      <c r="L5" s="159" t="str">
        <f>IF($J5=0,"",INDEX(焦粉报表!V$1:V$67,$J5,1))</f>
        <v/>
      </c>
      <c r="M5" s="110" t="str">
        <f>IF($J5=0,"",INDEX(焦粉报表!Z$1:Z$67,$J5,1))</f>
        <v/>
      </c>
      <c r="N5" s="110" t="str">
        <f>IF($J5=0,"",INDEX(焦粉报表!AA$1:AA$67,$J5,1))</f>
        <v/>
      </c>
      <c r="O5" s="160" t="str">
        <f>IF(M5="","",IF(SUM(M5:N5)=0,0,100-M5-N5))</f>
        <v/>
      </c>
      <c r="P5" s="160" t="str">
        <f>IF(M5="","",M5+N5)</f>
        <v/>
      </c>
      <c r="Q5" s="160" t="str">
        <f>IF($J5=0,"",INDEX(焦粉报表!AG$1:AG$67,$J5,1))</f>
        <v/>
      </c>
    </row>
    <row r="6">
      <c r="A6" s="110">
        <f>IF($A$2=1,SUMIF(焦粉报表!$AP$6:$AP$67,$B6,焦粉报表!$AO$6:$AO$67),IF($A$2=2,SUMIF(焦粉报表!$AQ$6:$AQ$67,$B6,焦粉报表!$AO$6:$AO$67),IF($A$2=3,SUMIF(焦粉报表!$AR$6:$AR$67,$B6,焦粉报表!$AO$6:$AO$67),SUMIF(焦粉报表!$AS$6:$AS$67,$B6,焦粉报表!$AO$6:$AO$67))))</f>
        <v>0</v>
      </c>
      <c r="B6" s="110">
        <f>B5+1</f>
        <v>3</v>
      </c>
      <c r="C6" s="159" t="str">
        <f>IF($A6=0,"",INDEX(焦粉报表!B$1:B$67,$A6,1))</f>
        <v/>
      </c>
      <c r="D6" s="160" t="str">
        <f>IF($A6=0,"",INDEX(焦粉报表!F$1:F$67,$A6,1))</f>
        <v/>
      </c>
      <c r="E6" s="160" t="str">
        <f>IF($A6=0,"",INDEX(焦粉报表!G$1:G$67,$A6,1))</f>
        <v/>
      </c>
      <c r="F6" s="160" t="str">
        <f>IF(D6="","",IF(SUM(D6:E6)=0,0,100-D6-E6))</f>
        <v/>
      </c>
      <c r="G6" s="160" t="str">
        <f>IF(D6="","",D6+E6)</f>
        <v/>
      </c>
      <c r="H6" s="160" t="str">
        <f>IF($A6=0,"",INDEX(焦粉报表!M$1:M$67,$A6,1))</f>
        <v/>
      </c>
      <c r="I6" s="153"/>
      <c r="J6" s="0">
        <f>IF($A$2=1,SUMIF(焦粉报表!$AV$6:$AV$67,$K6,焦粉报表!$AO$6:$AO$67),IF($A$2=2,SUMIF(焦粉报表!$AW$6:$AW$67,$K6,焦粉报表!$AO$6:$AO$67),IF($A$2=3,SUMIF(焦粉报表!$AX$6:$AX$67,$K6,焦粉报表!$AO$6:$AO$67),SUMIF(焦粉报表!$AY$6:$AY$67,$K6,焦粉报表!$AO$6:$AO$67))))</f>
        <v>0</v>
      </c>
      <c r="K6" s="0">
        <f>K5+1</f>
        <v>3</v>
      </c>
      <c r="L6" s="159" t="str">
        <f>IF($J6=0,"",INDEX(焦粉报表!V$1:V$67,$J6,1))</f>
        <v/>
      </c>
      <c r="M6" s="110" t="str">
        <f>IF($J6=0,"",INDEX(焦粉报表!Z$1:Z$67,$J6,1))</f>
        <v/>
      </c>
      <c r="N6" s="110" t="str">
        <f>IF($J6=0,"",INDEX(焦粉报表!AA$1:AA$67,$J6,1))</f>
        <v/>
      </c>
      <c r="O6" s="160" t="str">
        <f>IF(M6="","",IF(SUM(M6:N6)=0,0,100-M6-N6))</f>
        <v/>
      </c>
      <c r="P6" s="160" t="str">
        <f>IF(M6="","",M6+N6)</f>
        <v/>
      </c>
      <c r="Q6" s="160" t="str">
        <f>IF($J6=0,"",INDEX(焦粉报表!AG$1:AG$67,$J6,1))</f>
        <v/>
      </c>
    </row>
    <row r="7">
      <c r="A7" s="110">
        <f>IF($A$2=1,SUMIF(焦粉报表!$AP$6:$AP$67,$B7,焦粉报表!$AO$6:$AO$67),IF($A$2=2,SUMIF(焦粉报表!$AQ$6:$AQ$67,$B7,焦粉报表!$AO$6:$AO$67),IF($A$2=3,SUMIF(焦粉报表!$AR$6:$AR$67,$B7,焦粉报表!$AO$6:$AO$67),SUMIF(焦粉报表!$AS$6:$AS$67,$B7,焦粉报表!$AO$6:$AO$67))))</f>
        <v>0</v>
      </c>
      <c r="B7" s="110">
        <f>B6+1</f>
        <v>4</v>
      </c>
      <c r="C7" s="159" t="str">
        <f>IF($A7=0,"",INDEX(焦粉报表!B$1:B$67,$A7,1))</f>
        <v/>
      </c>
      <c r="D7" s="160" t="str">
        <f>IF($A7=0,"",INDEX(焦粉报表!F$1:F$67,$A7,1))</f>
        <v/>
      </c>
      <c r="E7" s="160" t="str">
        <f>IF($A7=0,"",INDEX(焦粉报表!G$1:G$67,$A7,1))</f>
        <v/>
      </c>
      <c r="F7" s="160" t="str">
        <f>IF(D7="","",IF(SUM(D7:E7)=0,0,100-D7-E7))</f>
        <v/>
      </c>
      <c r="G7" s="160" t="str">
        <f>IF(D7="","",D7+E7)</f>
        <v/>
      </c>
      <c r="H7" s="160" t="str">
        <f>IF($A7=0,"",INDEX(焦粉报表!M$1:M$67,$A7,1))</f>
        <v/>
      </c>
      <c r="I7" s="153"/>
      <c r="J7" s="0">
        <f>IF($A$2=1,SUMIF(焦粉报表!$AV$6:$AV$67,$K7,焦粉报表!$AO$6:$AO$67),IF($A$2=2,SUMIF(焦粉报表!$AW$6:$AW$67,$K7,焦粉报表!$AO$6:$AO$67),IF($A$2=3,SUMIF(焦粉报表!$AX$6:$AX$67,$K7,焦粉报表!$AO$6:$AO$67),SUMIF(焦粉报表!$AY$6:$AY$67,$K7,焦粉报表!$AO$6:$AO$67))))</f>
        <v>0</v>
      </c>
      <c r="K7" s="0">
        <f>K6+1</f>
        <v>4</v>
      </c>
      <c r="L7" s="159" t="str">
        <f>IF($J7=0,"",INDEX(焦粉报表!V$1:V$67,$J7,1))</f>
        <v/>
      </c>
      <c r="M7" s="110" t="str">
        <f>IF($J7=0,"",INDEX(焦粉报表!Z$1:Z$67,$J7,1))</f>
        <v/>
      </c>
      <c r="N7" s="110" t="str">
        <f>IF($J7=0,"",INDEX(焦粉报表!AA$1:AA$67,$J7,1))</f>
        <v/>
      </c>
      <c r="O7" s="160" t="str">
        <f>IF(M7="","",IF(SUM(M7:N7)=0,0,100-M7-N7))</f>
        <v/>
      </c>
      <c r="P7" s="160" t="str">
        <f>IF(M7="","",M7+N7)</f>
        <v/>
      </c>
      <c r="Q7" s="160" t="str">
        <f>IF($J7=0,"",INDEX(焦粉报表!AG$1:AG$67,$J7,1))</f>
        <v/>
      </c>
    </row>
    <row r="8">
      <c r="A8" s="110">
        <f>IF($A$2=1,SUMIF(焦粉报表!$AP$6:$AP$67,$B8,焦粉报表!$AO$6:$AO$67),IF($A$2=2,SUMIF(焦粉报表!$AQ$6:$AQ$67,$B8,焦粉报表!$AO$6:$AO$67),IF($A$2=3,SUMIF(焦粉报表!$AR$6:$AR$67,$B8,焦粉报表!$AO$6:$AO$67),SUMIF(焦粉报表!$AS$6:$AS$67,$B8,焦粉报表!$AO$6:$AO$67))))</f>
        <v>0</v>
      </c>
      <c r="B8" s="110">
        <f>B7+1</f>
        <v>5</v>
      </c>
      <c r="C8" s="159" t="str">
        <f>IF($A8=0,"",INDEX(焦粉报表!B$1:B$67,$A8,1))</f>
        <v/>
      </c>
      <c r="D8" s="160" t="str">
        <f>IF($A8=0,"",INDEX(焦粉报表!F$1:F$67,$A8,1))</f>
        <v/>
      </c>
      <c r="E8" s="160" t="str">
        <f>IF($A8=0,"",INDEX(焦粉报表!G$1:G$67,$A8,1))</f>
        <v/>
      </c>
      <c r="F8" s="160" t="str">
        <f>IF(D8="","",IF(SUM(D8:E8)=0,0,100-D8-E8))</f>
        <v/>
      </c>
      <c r="G8" s="160" t="str">
        <f>IF(D8="","",D8+E8)</f>
        <v/>
      </c>
      <c r="H8" s="160" t="str">
        <f>IF($A8=0,"",INDEX(焦粉报表!M$1:M$67,$A8,1))</f>
        <v/>
      </c>
      <c r="I8" s="153"/>
      <c r="J8" s="0">
        <f>IF($A$2=1,SUMIF(焦粉报表!$AV$6:$AV$67,$K8,焦粉报表!$AO$6:$AO$67),IF($A$2=2,SUMIF(焦粉报表!$AW$6:$AW$67,$K8,焦粉报表!$AO$6:$AO$67),IF($A$2=3,SUMIF(焦粉报表!$AX$6:$AX$67,$K8,焦粉报表!$AO$6:$AO$67),SUMIF(焦粉报表!$AY$6:$AY$67,$K8,焦粉报表!$AO$6:$AO$67))))</f>
        <v>0</v>
      </c>
      <c r="K8" s="0">
        <f>K7+1</f>
        <v>5</v>
      </c>
      <c r="L8" s="159" t="str">
        <f>IF($J8=0,"",INDEX(焦粉报表!V$1:V$67,$J8,1))</f>
        <v/>
      </c>
      <c r="M8" s="110" t="str">
        <f>IF($J8=0,"",INDEX(焦粉报表!Z$1:Z$67,$J8,1))</f>
        <v/>
      </c>
      <c r="N8" s="110" t="str">
        <f>IF($J8=0,"",INDEX(焦粉报表!AA$1:AA$67,$J8,1))</f>
        <v/>
      </c>
      <c r="O8" s="160" t="str">
        <f>IF(M8="","",IF(SUM(M8:N8)=0,0,100-M8-N8))</f>
        <v/>
      </c>
      <c r="P8" s="160" t="str">
        <f>IF(M8="","",M8+N8)</f>
        <v/>
      </c>
      <c r="Q8" s="160" t="str">
        <f>IF($J8=0,"",INDEX(焦粉报表!AG$1:AG$67,$J8,1))</f>
        <v/>
      </c>
    </row>
    <row r="9">
      <c r="A9" s="110">
        <f>IF($A$2=1,SUMIF(焦粉报表!$AP$6:$AP$67,$B9,焦粉报表!$AO$6:$AO$67),IF($A$2=2,SUMIF(焦粉报表!$AQ$6:$AQ$67,$B9,焦粉报表!$AO$6:$AO$67),IF($A$2=3,SUMIF(焦粉报表!$AR$6:$AR$67,$B9,焦粉报表!$AO$6:$AO$67),SUMIF(焦粉报表!$AS$6:$AS$67,$B9,焦粉报表!$AO$6:$AO$67))))</f>
        <v>0</v>
      </c>
      <c r="B9" s="110">
        <f>B8+1</f>
        <v>6</v>
      </c>
      <c r="C9" s="159" t="str">
        <f>IF($A9=0,"",INDEX(焦粉报表!B$1:B$67,$A9,1))</f>
        <v/>
      </c>
      <c r="D9" s="160" t="str">
        <f>IF($A9=0,"",INDEX(焦粉报表!F$1:F$67,$A9,1))</f>
        <v/>
      </c>
      <c r="E9" s="160" t="str">
        <f>IF($A9=0,"",INDEX(焦粉报表!G$1:G$67,$A9,1))</f>
        <v/>
      </c>
      <c r="F9" s="160" t="str">
        <f>IF(D9="","",IF(SUM(D9:E9)=0,0,100-D9-E9))</f>
        <v/>
      </c>
      <c r="G9" s="160" t="str">
        <f>IF(D9="","",D9+E9)</f>
        <v/>
      </c>
      <c r="H9" s="160" t="str">
        <f>IF($A9=0,"",INDEX(焦粉报表!M$1:M$67,$A9,1))</f>
        <v/>
      </c>
      <c r="I9" s="153"/>
      <c r="J9" s="0">
        <f>IF($A$2=1,SUMIF(焦粉报表!$AV$6:$AV$67,$K9,焦粉报表!$AO$6:$AO$67),IF($A$2=2,SUMIF(焦粉报表!$AW$6:$AW$67,$K9,焦粉报表!$AO$6:$AO$67),IF($A$2=3,SUMIF(焦粉报表!$AX$6:$AX$67,$K9,焦粉报表!$AO$6:$AO$67),SUMIF(焦粉报表!$AY$6:$AY$67,$K9,焦粉报表!$AO$6:$AO$67))))</f>
        <v>0</v>
      </c>
      <c r="K9" s="0">
        <f>K8+1</f>
        <v>6</v>
      </c>
      <c r="L9" s="159" t="str">
        <f>IF($J9=0,"",INDEX(焦粉报表!V$1:V$67,$J9,1))</f>
        <v/>
      </c>
      <c r="M9" s="110" t="str">
        <f>IF($J9=0,"",INDEX(焦粉报表!Z$1:Z$67,$J9,1))</f>
        <v/>
      </c>
      <c r="N9" s="110" t="str">
        <f>IF($J9=0,"",INDEX(焦粉报表!AA$1:AA$67,$J9,1))</f>
        <v/>
      </c>
      <c r="O9" s="160" t="str">
        <f>IF(M9="","",IF(SUM(M9:N9)=0,0,100-M9-N9))</f>
        <v/>
      </c>
      <c r="P9" s="160" t="str">
        <f>IF(M9="","",M9+N9)</f>
        <v/>
      </c>
      <c r="Q9" s="160" t="str">
        <f>IF($J9=0,"",INDEX(焦粉报表!AG$1:AG$67,$J9,1))</f>
        <v/>
      </c>
    </row>
    <row r="10">
      <c r="A10" s="110">
        <f>IF($A$2=1,SUMIF(焦粉报表!$AP$6:$AP$67,$B10,焦粉报表!$AO$6:$AO$67),IF($A$2=2,SUMIF(焦粉报表!$AQ$6:$AQ$67,$B10,焦粉报表!$AO$6:$AO$67),IF($A$2=3,SUMIF(焦粉报表!$AR$6:$AR$67,$B10,焦粉报表!$AO$6:$AO$67),SUMIF(焦粉报表!$AS$6:$AS$67,$B10,焦粉报表!$AO$6:$AO$67))))</f>
        <v>0</v>
      </c>
      <c r="B10" s="110">
        <f>B9+1</f>
        <v>7</v>
      </c>
      <c r="C10" s="159" t="str">
        <f>IF($A10=0,"",INDEX(焦粉报表!B$1:B$67,$A10,1))</f>
        <v/>
      </c>
      <c r="D10" s="160" t="str">
        <f>IF($A10=0,"",INDEX(焦粉报表!F$1:F$67,$A10,1))</f>
        <v/>
      </c>
      <c r="E10" s="160" t="str">
        <f>IF($A10=0,"",INDEX(焦粉报表!G$1:G$67,$A10,1))</f>
        <v/>
      </c>
      <c r="F10" s="160" t="str">
        <f>IF(D10="","",IF(SUM(D10:E10)=0,0,100-D10-E10))</f>
        <v/>
      </c>
      <c r="G10" s="160" t="str">
        <f>IF(D10="","",D10+E10)</f>
        <v/>
      </c>
      <c r="H10" s="160" t="str">
        <f>IF($A10=0,"",INDEX(焦粉报表!M$1:M$67,$A10,1))</f>
        <v/>
      </c>
      <c r="I10" s="153"/>
      <c r="J10" s="0">
        <f>IF($A$2=1,SUMIF(焦粉报表!$AV$6:$AV$67,$K10,焦粉报表!$AO$6:$AO$67),IF($A$2=2,SUMIF(焦粉报表!$AW$6:$AW$67,$K10,焦粉报表!$AO$6:$AO$67),IF($A$2=3,SUMIF(焦粉报表!$AX$6:$AX$67,$K10,焦粉报表!$AO$6:$AO$67),SUMIF(焦粉报表!$AY$6:$AY$67,$K10,焦粉报表!$AO$6:$AO$67))))</f>
        <v>0</v>
      </c>
      <c r="K10" s="0">
        <f>K9+1</f>
        <v>7</v>
      </c>
      <c r="L10" s="159" t="str">
        <f>IF($J10=0,"",INDEX(焦粉报表!V$1:V$67,$J10,1))</f>
        <v/>
      </c>
      <c r="M10" s="110" t="str">
        <f>IF($J10=0,"",INDEX(焦粉报表!Z$1:Z$67,$J10,1))</f>
        <v/>
      </c>
      <c r="N10" s="110" t="str">
        <f>IF($J10=0,"",INDEX(焦粉报表!AA$1:AA$67,$J10,1))</f>
        <v/>
      </c>
      <c r="O10" s="160" t="str">
        <f>IF(M10="","",IF(SUM(M10:N10)=0,0,100-M10-N10))</f>
        <v/>
      </c>
      <c r="P10" s="160" t="str">
        <f>IF(M10="","",M10+N10)</f>
        <v/>
      </c>
      <c r="Q10" s="160" t="str">
        <f>IF($J10=0,"",INDEX(焦粉报表!AG$1:AG$67,$J10,1))</f>
        <v/>
      </c>
    </row>
    <row r="11">
      <c r="A11" s="110">
        <f>IF($A$2=1,SUMIF(焦粉报表!$AP$6:$AP$67,$B11,焦粉报表!$AO$6:$AO$67),IF($A$2=2,SUMIF(焦粉报表!$AQ$6:$AQ$67,$B11,焦粉报表!$AO$6:$AO$67),IF($A$2=3,SUMIF(焦粉报表!$AR$6:$AR$67,$B11,焦粉报表!$AO$6:$AO$67),SUMIF(焦粉报表!$AS$6:$AS$67,$B11,焦粉报表!$AO$6:$AO$67))))</f>
        <v>0</v>
      </c>
      <c r="B11" s="110">
        <f>B10+1</f>
        <v>8</v>
      </c>
      <c r="C11" s="159" t="str">
        <f>IF($A11=0,"",INDEX(焦粉报表!B$1:B$67,$A11,1))</f>
        <v/>
      </c>
      <c r="D11" s="160" t="str">
        <f>IF($A11=0,"",INDEX(焦粉报表!F$1:F$67,$A11,1))</f>
        <v/>
      </c>
      <c r="E11" s="160" t="str">
        <f>IF($A11=0,"",INDEX(焦粉报表!G$1:G$67,$A11,1))</f>
        <v/>
      </c>
      <c r="F11" s="160" t="str">
        <f>IF(D11="","",IF(SUM(D11:E11)=0,0,100-D11-E11))</f>
        <v/>
      </c>
      <c r="G11" s="160" t="str">
        <f>IF(D11="","",D11+E11)</f>
        <v/>
      </c>
      <c r="H11" s="160" t="str">
        <f>IF($A11=0,"",INDEX(焦粉报表!M$1:M$67,$A11,1))</f>
        <v/>
      </c>
      <c r="I11" s="153"/>
      <c r="J11" s="0">
        <f>IF($A$2=1,SUMIF(焦粉报表!$AV$6:$AV$67,$K11,焦粉报表!$AO$6:$AO$67),IF($A$2=2,SUMIF(焦粉报表!$AW$6:$AW$67,$K11,焦粉报表!$AO$6:$AO$67),IF($A$2=3,SUMIF(焦粉报表!$AX$6:$AX$67,$K11,焦粉报表!$AO$6:$AO$67),SUMIF(焦粉报表!$AY$6:$AY$67,$K11,焦粉报表!$AO$6:$AO$67))))</f>
        <v>0</v>
      </c>
      <c r="K11" s="0">
        <f>K10+1</f>
        <v>8</v>
      </c>
      <c r="L11" s="159" t="str">
        <f>IF($J11=0,"",INDEX(焦粉报表!V$1:V$67,$J11,1))</f>
        <v/>
      </c>
      <c r="M11" s="110" t="str">
        <f>IF($J11=0,"",INDEX(焦粉报表!Z$1:Z$67,$J11,1))</f>
        <v/>
      </c>
      <c r="N11" s="110" t="str">
        <f>IF($J11=0,"",INDEX(焦粉报表!AA$1:AA$67,$J11,1))</f>
        <v/>
      </c>
      <c r="O11" s="160" t="str">
        <f>IF(M11="","",IF(SUM(M11:N11)=0,0,100-M11-N11))</f>
        <v/>
      </c>
      <c r="P11" s="160" t="str">
        <f>IF(M11="","",M11+N11)</f>
        <v/>
      </c>
      <c r="Q11" s="160" t="str">
        <f>IF($J11=0,"",INDEX(焦粉报表!AG$1:AG$67,$J11,1))</f>
        <v/>
      </c>
    </row>
    <row r="12">
      <c r="A12" s="110">
        <f>IF($A$2=1,SUMIF(焦粉报表!$AP$6:$AP$67,$B12,焦粉报表!$AO$6:$AO$67),IF($A$2=2,SUMIF(焦粉报表!$AQ$6:$AQ$67,$B12,焦粉报表!$AO$6:$AO$67),IF($A$2=3,SUMIF(焦粉报表!$AR$6:$AR$67,$B12,焦粉报表!$AO$6:$AO$67),SUMIF(焦粉报表!$AS$6:$AS$67,$B12,焦粉报表!$AO$6:$AO$67))))</f>
        <v>0</v>
      </c>
      <c r="B12" s="110">
        <f>B11+1</f>
        <v>9</v>
      </c>
      <c r="C12" s="159" t="str">
        <f>IF($A12=0,"",INDEX(焦粉报表!B$1:B$67,$A12,1))</f>
        <v/>
      </c>
      <c r="D12" s="160" t="str">
        <f>IF($A12=0,"",INDEX(焦粉报表!F$1:F$67,$A12,1))</f>
        <v/>
      </c>
      <c r="E12" s="160" t="str">
        <f>IF($A12=0,"",INDEX(焦粉报表!G$1:G$67,$A12,1))</f>
        <v/>
      </c>
      <c r="F12" s="160" t="str">
        <f>IF(D12="","",IF(SUM(D12:E12)=0,0,100-D12-E12))</f>
        <v/>
      </c>
      <c r="G12" s="160" t="str">
        <f>IF(D12="","",D12+E12)</f>
        <v/>
      </c>
      <c r="H12" s="160" t="str">
        <f>IF($A12=0,"",INDEX(焦粉报表!M$1:M$67,$A12,1))</f>
        <v/>
      </c>
      <c r="I12" s="153"/>
      <c r="J12" s="0">
        <f>IF($A$2=1,SUMIF(焦粉报表!$AV$6:$AV$67,$K12,焦粉报表!$AO$6:$AO$67),IF($A$2=2,SUMIF(焦粉报表!$AW$6:$AW$67,$K12,焦粉报表!$AO$6:$AO$67),IF($A$2=3,SUMIF(焦粉报表!$AX$6:$AX$67,$K12,焦粉报表!$AO$6:$AO$67),SUMIF(焦粉报表!$AY$6:$AY$67,$K12,焦粉报表!$AO$6:$AO$67))))</f>
        <v>0</v>
      </c>
      <c r="K12" s="0">
        <f>K11+1</f>
        <v>9</v>
      </c>
      <c r="L12" s="159" t="str">
        <f>IF($J12=0,"",INDEX(焦粉报表!V$1:V$67,$J12,1))</f>
        <v/>
      </c>
      <c r="M12" s="110" t="str">
        <f>IF($J12=0,"",INDEX(焦粉报表!Z$1:Z$67,$J12,1))</f>
        <v/>
      </c>
      <c r="N12" s="110" t="str">
        <f>IF($J12=0,"",INDEX(焦粉报表!AA$1:AA$67,$J12,1))</f>
        <v/>
      </c>
      <c r="O12" s="160" t="str">
        <f>IF(M12="","",IF(SUM(M12:N12)=0,0,100-M12-N12))</f>
        <v/>
      </c>
      <c r="P12" s="160" t="str">
        <f>IF(M12="","",M12+N12)</f>
        <v/>
      </c>
      <c r="Q12" s="160" t="str">
        <f>IF($J12=0,"",INDEX(焦粉报表!AG$1:AG$67,$J12,1))</f>
        <v/>
      </c>
    </row>
    <row r="13">
      <c r="A13" s="110">
        <f>IF($A$2=1,SUMIF(焦粉报表!$AP$6:$AP$67,$B13,焦粉报表!$AO$6:$AO$67),IF($A$2=2,SUMIF(焦粉报表!$AQ$6:$AQ$67,$B13,焦粉报表!$AO$6:$AO$67),IF($A$2=3,SUMIF(焦粉报表!$AR$6:$AR$67,$B13,焦粉报表!$AO$6:$AO$67),SUMIF(焦粉报表!$AS$6:$AS$67,$B13,焦粉报表!$AO$6:$AO$67))))</f>
        <v>0</v>
      </c>
      <c r="B13" s="110">
        <f>B12+1</f>
        <v>10</v>
      </c>
      <c r="C13" s="159" t="str">
        <f>IF($A13=0,"",INDEX(焦粉报表!B$1:B$67,$A13,1))</f>
        <v/>
      </c>
      <c r="D13" s="160" t="str">
        <f>IF($A13=0,"",INDEX(焦粉报表!F$1:F$67,$A13,1))</f>
        <v/>
      </c>
      <c r="E13" s="160" t="str">
        <f>IF($A13=0,"",INDEX(焦粉报表!G$1:G$67,$A13,1))</f>
        <v/>
      </c>
      <c r="F13" s="160" t="str">
        <f>IF(D13="","",IF(SUM(D13:E13)=0,0,100-D13-E13))</f>
        <v/>
      </c>
      <c r="G13" s="160" t="str">
        <f>IF(D13="","",D13+E13)</f>
        <v/>
      </c>
      <c r="H13" s="160" t="str">
        <f>IF($A13=0,"",INDEX(焦粉报表!M$1:M$67,$A13,1))</f>
        <v/>
      </c>
      <c r="I13" s="153"/>
      <c r="J13" s="0">
        <f>IF($A$2=1,SUMIF(焦粉报表!$AV$6:$AV$67,$K13,焦粉报表!$AO$6:$AO$67),IF($A$2=2,SUMIF(焦粉报表!$AW$6:$AW$67,$K13,焦粉报表!$AO$6:$AO$67),IF($A$2=3,SUMIF(焦粉报表!$AX$6:$AX$67,$K13,焦粉报表!$AO$6:$AO$67),SUMIF(焦粉报表!$AY$6:$AY$67,$K13,焦粉报表!$AO$6:$AO$67))))</f>
        <v>0</v>
      </c>
      <c r="K13" s="0">
        <f>K12+1</f>
        <v>10</v>
      </c>
      <c r="L13" s="159" t="str">
        <f>IF($J13=0,"",INDEX(焦粉报表!V$1:V$67,$J13,1))</f>
        <v/>
      </c>
      <c r="M13" s="110" t="str">
        <f>IF($J13=0,"",INDEX(焦粉报表!Z$1:Z$67,$J13,1))</f>
        <v/>
      </c>
      <c r="N13" s="110" t="str">
        <f>IF($J13=0,"",INDEX(焦粉报表!AA$1:AA$67,$J13,1))</f>
        <v/>
      </c>
      <c r="O13" s="160" t="str">
        <f>IF(M13="","",IF(SUM(M13:N13)=0,0,100-M13-N13))</f>
        <v/>
      </c>
      <c r="P13" s="160" t="str">
        <f>IF(M13="","",M13+N13)</f>
        <v/>
      </c>
      <c r="Q13" s="160" t="str">
        <f>IF($J13=0,"",INDEX(焦粉报表!AG$1:AG$67,$J13,1))</f>
        <v/>
      </c>
    </row>
    <row r="14">
      <c r="A14" s="110">
        <f>IF($A$2=1,SUMIF(焦粉报表!$AP$6:$AP$67,$B14,焦粉报表!$AO$6:$AO$67),IF($A$2=2,SUMIF(焦粉报表!$AQ$6:$AQ$67,$B14,焦粉报表!$AO$6:$AO$67),IF($A$2=3,SUMIF(焦粉报表!$AR$6:$AR$67,$B14,焦粉报表!$AO$6:$AO$67),SUMIF(焦粉报表!$AS$6:$AS$67,$B14,焦粉报表!$AO$6:$AO$67))))</f>
        <v>0</v>
      </c>
      <c r="B14" s="110">
        <f>B13+1</f>
        <v>11</v>
      </c>
      <c r="C14" s="159" t="str">
        <f>IF($A14=0,"",INDEX(焦粉报表!B$1:B$67,$A14,1))</f>
        <v/>
      </c>
      <c r="D14" s="160" t="str">
        <f>IF($A14=0,"",INDEX(焦粉报表!F$1:F$67,$A14,1))</f>
        <v/>
      </c>
      <c r="E14" s="160" t="str">
        <f>IF($A14=0,"",INDEX(焦粉报表!G$1:G$67,$A14,1))</f>
        <v/>
      </c>
      <c r="F14" s="160" t="str">
        <f>IF(D14="","",IF(SUM(D14:E14)=0,0,100-D14-E14))</f>
        <v/>
      </c>
      <c r="G14" s="160" t="str">
        <f>IF(D14="","",D14+E14)</f>
        <v/>
      </c>
      <c r="H14" s="160" t="str">
        <f>IF($A14=0,"",INDEX(焦粉报表!M$1:M$67,$A14,1))</f>
        <v/>
      </c>
      <c r="I14" s="153"/>
      <c r="J14" s="0">
        <f>IF($A$2=1,SUMIF(焦粉报表!$AV$6:$AV$67,$K14,焦粉报表!$AO$6:$AO$67),IF($A$2=2,SUMIF(焦粉报表!$AW$6:$AW$67,$K14,焦粉报表!$AO$6:$AO$67),IF($A$2=3,SUMIF(焦粉报表!$AX$6:$AX$67,$K14,焦粉报表!$AO$6:$AO$67),SUMIF(焦粉报表!$AY$6:$AY$67,$K14,焦粉报表!$AO$6:$AO$67))))</f>
        <v>0</v>
      </c>
      <c r="K14" s="0">
        <f>K13+1</f>
        <v>11</v>
      </c>
      <c r="L14" s="159" t="str">
        <f>IF($J14=0,"",INDEX(焦粉报表!V$1:V$67,$J14,1))</f>
        <v/>
      </c>
      <c r="M14" s="110" t="str">
        <f>IF($J14=0,"",INDEX(焦粉报表!Z$1:Z$67,$J14,1))</f>
        <v/>
      </c>
      <c r="N14" s="110" t="str">
        <f>IF($J14=0,"",INDEX(焦粉报表!AA$1:AA$67,$J14,1))</f>
        <v/>
      </c>
      <c r="O14" s="160" t="str">
        <f>IF(M14="","",IF(SUM(M14:N14)=0,0,100-M14-N14))</f>
        <v/>
      </c>
      <c r="P14" s="160" t="str">
        <f>IF(M14="","",M14+N14)</f>
        <v/>
      </c>
      <c r="Q14" s="160" t="str">
        <f>IF($J14=0,"",INDEX(焦粉报表!AG$1:AG$67,$J14,1))</f>
        <v/>
      </c>
    </row>
    <row r="15">
      <c r="A15" s="110">
        <f>IF($A$2=1,SUMIF(焦粉报表!$AP$6:$AP$67,$B15,焦粉报表!$AO$6:$AO$67),IF($A$2=2,SUMIF(焦粉报表!$AQ$6:$AQ$67,$B15,焦粉报表!$AO$6:$AO$67),IF($A$2=3,SUMIF(焦粉报表!$AR$6:$AR$67,$B15,焦粉报表!$AO$6:$AO$67),SUMIF(焦粉报表!$AS$6:$AS$67,$B15,焦粉报表!$AO$6:$AO$67))))</f>
        <v>0</v>
      </c>
      <c r="B15" s="110">
        <f>B14+1</f>
        <v>12</v>
      </c>
      <c r="C15" s="159" t="str">
        <f>IF($A15=0,"",INDEX(焦粉报表!B$1:B$67,$A15,1))</f>
        <v/>
      </c>
      <c r="D15" s="160" t="str">
        <f>IF($A15=0,"",INDEX(焦粉报表!F$1:F$67,$A15,1))</f>
        <v/>
      </c>
      <c r="E15" s="160" t="str">
        <f>IF($A15=0,"",INDEX(焦粉报表!G$1:G$67,$A15,1))</f>
        <v/>
      </c>
      <c r="F15" s="160" t="str">
        <f>IF(D15="","",IF(SUM(D15:E15)=0,0,100-D15-E15))</f>
        <v/>
      </c>
      <c r="G15" s="160" t="str">
        <f>IF(D15="","",D15+E15)</f>
        <v/>
      </c>
      <c r="H15" s="160" t="str">
        <f>IF($A15=0,"",INDEX(焦粉报表!M$1:M$67,$A15,1))</f>
        <v/>
      </c>
      <c r="I15" s="153"/>
      <c r="J15" s="0">
        <f>IF($A$2=1,SUMIF(焦粉报表!$AV$6:$AV$67,$K15,焦粉报表!$AO$6:$AO$67),IF($A$2=2,SUMIF(焦粉报表!$AW$6:$AW$67,$K15,焦粉报表!$AO$6:$AO$67),IF($A$2=3,SUMIF(焦粉报表!$AX$6:$AX$67,$K15,焦粉报表!$AO$6:$AO$67),SUMIF(焦粉报表!$AY$6:$AY$67,$K15,焦粉报表!$AO$6:$AO$67))))</f>
        <v>0</v>
      </c>
      <c r="K15" s="0">
        <f>K14+1</f>
        <v>12</v>
      </c>
      <c r="L15" s="159" t="str">
        <f>IF($J15=0,"",INDEX(焦粉报表!V$1:V$67,$J15,1))</f>
        <v/>
      </c>
      <c r="M15" s="110" t="str">
        <f>IF($J15=0,"",INDEX(焦粉报表!Z$1:Z$67,$J15,1))</f>
        <v/>
      </c>
      <c r="N15" s="110" t="str">
        <f>IF($J15=0,"",INDEX(焦粉报表!AA$1:AA$67,$J15,1))</f>
        <v/>
      </c>
      <c r="O15" s="160" t="str">
        <f>IF(M15="","",IF(SUM(M15:N15)=0,0,100-M15-N15))</f>
        <v/>
      </c>
      <c r="P15" s="160" t="str">
        <f>IF(M15="","",M15+N15)</f>
        <v/>
      </c>
      <c r="Q15" s="160" t="str">
        <f>IF($J15=0,"",INDEX(焦粉报表!AG$1:AG$67,$J15,1))</f>
        <v/>
      </c>
    </row>
    <row r="16">
      <c r="A16" s="110">
        <f>IF($A$2=1,SUMIF(焦粉报表!$AP$6:$AP$67,$B16,焦粉报表!$AO$6:$AO$67),IF($A$2=2,SUMIF(焦粉报表!$AQ$6:$AQ$67,$B16,焦粉报表!$AO$6:$AO$67),IF($A$2=3,SUMIF(焦粉报表!$AR$6:$AR$67,$B16,焦粉报表!$AO$6:$AO$67),SUMIF(焦粉报表!$AS$6:$AS$67,$B16,焦粉报表!$AO$6:$AO$67))))</f>
        <v>0</v>
      </c>
      <c r="B16" s="110">
        <f>B15+1</f>
        <v>13</v>
      </c>
      <c r="C16" s="159" t="str">
        <f>IF($A16=0,"",INDEX(焦粉报表!B$1:B$67,$A16,1))</f>
        <v/>
      </c>
      <c r="D16" s="160" t="str">
        <f>IF($A16=0,"",INDEX(焦粉报表!F$1:F$67,$A16,1))</f>
        <v/>
      </c>
      <c r="E16" s="160" t="str">
        <f>IF($A16=0,"",INDEX(焦粉报表!G$1:G$67,$A16,1))</f>
        <v/>
      </c>
      <c r="F16" s="160" t="str">
        <f>IF(D16="","",IF(SUM(D16:E16)=0,0,100-D16-E16))</f>
        <v/>
      </c>
      <c r="G16" s="160" t="str">
        <f>IF(D16="","",D16+E16)</f>
        <v/>
      </c>
      <c r="H16" s="160" t="str">
        <f>IF($A16=0,"",INDEX(焦粉报表!M$1:M$67,$A16,1))</f>
        <v/>
      </c>
      <c r="I16" s="153"/>
      <c r="J16" s="0">
        <f>IF($A$2=1,SUMIF(焦粉报表!$AV$6:$AV$67,$K16,焦粉报表!$AO$6:$AO$67),IF($A$2=2,SUMIF(焦粉报表!$AW$6:$AW$67,$K16,焦粉报表!$AO$6:$AO$67),IF($A$2=3,SUMIF(焦粉报表!$AX$6:$AX$67,$K16,焦粉报表!$AO$6:$AO$67),SUMIF(焦粉报表!$AY$6:$AY$67,$K16,焦粉报表!$AO$6:$AO$67))))</f>
        <v>0</v>
      </c>
      <c r="K16" s="0">
        <f>K15+1</f>
        <v>13</v>
      </c>
      <c r="L16" s="159" t="str">
        <f>IF($J16=0,"",INDEX(焦粉报表!V$1:V$67,$J16,1))</f>
        <v/>
      </c>
      <c r="M16" s="110" t="str">
        <f>IF($J16=0,"",INDEX(焦粉报表!Z$1:Z$67,$J16,1))</f>
        <v/>
      </c>
      <c r="N16" s="110" t="str">
        <f>IF($J16=0,"",INDEX(焦粉报表!AA$1:AA$67,$J16,1))</f>
        <v/>
      </c>
      <c r="O16" s="160" t="str">
        <f>IF(M16="","",IF(SUM(M16:N16)=0,0,100-M16-N16))</f>
        <v/>
      </c>
      <c r="P16" s="160" t="str">
        <f>IF(M16="","",M16+N16)</f>
        <v/>
      </c>
      <c r="Q16" s="160" t="str">
        <f>IF($J16=0,"",INDEX(焦粉报表!AG$1:AG$67,$J16,1))</f>
        <v/>
      </c>
    </row>
    <row r="17">
      <c r="A17" s="110">
        <f>IF($A$2=1,SUMIF(焦粉报表!$AP$6:$AP$67,$B17,焦粉报表!$AO$6:$AO$67),IF($A$2=2,SUMIF(焦粉报表!$AQ$6:$AQ$67,$B17,焦粉报表!$AO$6:$AO$67),IF($A$2=3,SUMIF(焦粉报表!$AR$6:$AR$67,$B17,焦粉报表!$AO$6:$AO$67),SUMIF(焦粉报表!$AS$6:$AS$67,$B17,焦粉报表!$AO$6:$AO$67))))</f>
        <v>0</v>
      </c>
      <c r="B17" s="110">
        <f>B16+1</f>
        <v>14</v>
      </c>
      <c r="C17" s="159" t="str">
        <f>IF($A17=0,"",INDEX(焦粉报表!B$1:B$67,$A17,1))</f>
        <v/>
      </c>
      <c r="D17" s="160" t="str">
        <f>IF($A17=0,"",INDEX(焦粉报表!F$1:F$67,$A17,1))</f>
        <v/>
      </c>
      <c r="E17" s="160" t="str">
        <f>IF($A17=0,"",INDEX(焦粉报表!G$1:G$67,$A17,1))</f>
        <v/>
      </c>
      <c r="F17" s="160" t="str">
        <f>IF(D17="","",IF(SUM(D17:E17)=0,0,100-D17-E17))</f>
        <v/>
      </c>
      <c r="G17" s="160" t="str">
        <f>IF(D17="","",D17+E17)</f>
        <v/>
      </c>
      <c r="H17" s="160" t="str">
        <f>IF($A17=0,"",INDEX(焦粉报表!M$1:M$67,$A17,1))</f>
        <v/>
      </c>
      <c r="I17" s="153"/>
      <c r="J17" s="0">
        <f>IF($A$2=1,SUMIF(焦粉报表!$AV$6:$AV$67,$K17,焦粉报表!$AO$6:$AO$67),IF($A$2=2,SUMIF(焦粉报表!$AW$6:$AW$67,$K17,焦粉报表!$AO$6:$AO$67),IF($A$2=3,SUMIF(焦粉报表!$AX$6:$AX$67,$K17,焦粉报表!$AO$6:$AO$67),SUMIF(焦粉报表!$AY$6:$AY$67,$K17,焦粉报表!$AO$6:$AO$67))))</f>
        <v>0</v>
      </c>
      <c r="K17" s="0">
        <f>K16+1</f>
        <v>14</v>
      </c>
      <c r="L17" s="159" t="str">
        <f>IF($J17=0,"",INDEX(焦粉报表!V$1:V$67,$J17,1))</f>
        <v/>
      </c>
      <c r="M17" s="110" t="str">
        <f>IF($J17=0,"",INDEX(焦粉报表!Z$1:Z$67,$J17,1))</f>
        <v/>
      </c>
      <c r="N17" s="110" t="str">
        <f>IF($J17=0,"",INDEX(焦粉报表!AA$1:AA$67,$J17,1))</f>
        <v/>
      </c>
      <c r="O17" s="160" t="str">
        <f>IF(M17="","",IF(SUM(M17:N17)=0,0,100-M17-N17))</f>
        <v/>
      </c>
      <c r="P17" s="160" t="str">
        <f>IF(M17="","",M17+N17)</f>
        <v/>
      </c>
      <c r="Q17" s="160" t="str">
        <f>IF($J17=0,"",INDEX(焦粉报表!AG$1:AG$67,$J17,1))</f>
        <v/>
      </c>
    </row>
    <row r="18">
      <c r="A18" s="110">
        <f>IF($A$2=1,SUMIF(焦粉报表!$AP$6:$AP$67,$B18,焦粉报表!$AO$6:$AO$67),IF($A$2=2,SUMIF(焦粉报表!$AQ$6:$AQ$67,$B18,焦粉报表!$AO$6:$AO$67),IF($A$2=3,SUMIF(焦粉报表!$AR$6:$AR$67,$B18,焦粉报表!$AO$6:$AO$67),SUMIF(焦粉报表!$AS$6:$AS$67,$B18,焦粉报表!$AO$6:$AO$67))))</f>
        <v>0</v>
      </c>
      <c r="B18" s="110">
        <f>B17+1</f>
        <v>15</v>
      </c>
      <c r="C18" s="159" t="str">
        <f>IF($A18=0,"",INDEX(焦粉报表!B$1:B$67,$A18,1))</f>
        <v/>
      </c>
      <c r="D18" s="160" t="str">
        <f>IF($A18=0,"",INDEX(焦粉报表!F$1:F$67,$A18,1))</f>
        <v/>
      </c>
      <c r="E18" s="160" t="str">
        <f>IF($A18=0,"",INDEX(焦粉报表!G$1:G$67,$A18,1))</f>
        <v/>
      </c>
      <c r="F18" s="160" t="str">
        <f>IF(D18="","",IF(SUM(D18:E18)=0,0,100-D18-E18))</f>
        <v/>
      </c>
      <c r="G18" s="160" t="str">
        <f>IF(D18="","",D18+E18)</f>
        <v/>
      </c>
      <c r="H18" s="160" t="str">
        <f>IF($A18=0,"",INDEX(焦粉报表!M$1:M$67,$A18,1))</f>
        <v/>
      </c>
      <c r="I18" s="153"/>
      <c r="J18" s="0">
        <f>IF($A$2=1,SUMIF(焦粉报表!$AV$6:$AV$67,$K18,焦粉报表!$AO$6:$AO$67),IF($A$2=2,SUMIF(焦粉报表!$AW$6:$AW$67,$K18,焦粉报表!$AO$6:$AO$67),IF($A$2=3,SUMIF(焦粉报表!$AX$6:$AX$67,$K18,焦粉报表!$AO$6:$AO$67),SUMIF(焦粉报表!$AY$6:$AY$67,$K18,焦粉报表!$AO$6:$AO$67))))</f>
        <v>0</v>
      </c>
      <c r="K18" s="0">
        <f>K17+1</f>
        <v>15</v>
      </c>
      <c r="L18" s="159" t="str">
        <f>IF($J18=0,"",INDEX(焦粉报表!V$1:V$67,$J18,1))</f>
        <v/>
      </c>
      <c r="M18" s="110" t="str">
        <f>IF($J18=0,"",INDEX(焦粉报表!Z$1:Z$67,$J18,1))</f>
        <v/>
      </c>
      <c r="N18" s="110" t="str">
        <f>IF($J18=0,"",INDEX(焦粉报表!AA$1:AA$67,$J18,1))</f>
        <v/>
      </c>
      <c r="O18" s="160" t="str">
        <f>IF(M18="","",IF(SUM(M18:N18)=0,0,100-M18-N18))</f>
        <v/>
      </c>
      <c r="P18" s="160" t="str">
        <f>IF(M18="","",M18+N18)</f>
        <v/>
      </c>
      <c r="Q18" s="160" t="str">
        <f>IF($J18=0,"",INDEX(焦粉报表!AG$1:AG$67,$J18,1))</f>
        <v/>
      </c>
    </row>
    <row r="19">
      <c r="A19" s="110">
        <f>IF($A$2=1,SUMIF(焦粉报表!$AP$6:$AP$67,$B19,焦粉报表!$AO$6:$AO$67),IF($A$2=2,SUMIF(焦粉报表!$AQ$6:$AQ$67,$B19,焦粉报表!$AO$6:$AO$67),IF($A$2=3,SUMIF(焦粉报表!$AR$6:$AR$67,$B19,焦粉报表!$AO$6:$AO$67),SUMIF(焦粉报表!$AS$6:$AS$67,$B19,焦粉报表!$AO$6:$AO$67))))</f>
        <v>0</v>
      </c>
      <c r="B19" s="110">
        <f>B18+1</f>
        <v>16</v>
      </c>
      <c r="C19" s="159" t="str">
        <f>IF($A19=0,"",INDEX(焦粉报表!B$1:B$67,$A19,1))</f>
        <v/>
      </c>
      <c r="D19" s="160" t="str">
        <f>IF($A19=0,"",INDEX(焦粉报表!F$1:F$67,$A19,1))</f>
        <v/>
      </c>
      <c r="E19" s="160" t="str">
        <f>IF($A19=0,"",INDEX(焦粉报表!G$1:G$67,$A19,1))</f>
        <v/>
      </c>
      <c r="F19" s="160" t="str">
        <f>IF(D19="","",IF(SUM(D19:E19)=0,0,100-D19-E19))</f>
        <v/>
      </c>
      <c r="G19" s="160" t="str">
        <f>IF(D19="","",D19+E19)</f>
        <v/>
      </c>
      <c r="H19" s="160" t="str">
        <f>IF($A19=0,"",INDEX(焦粉报表!M$1:M$67,$A19,1))</f>
        <v/>
      </c>
      <c r="I19" s="153"/>
      <c r="J19" s="0">
        <f>IF($A$2=1,SUMIF(焦粉报表!$AV$6:$AV$67,$K19,焦粉报表!$AO$6:$AO$67),IF($A$2=2,SUMIF(焦粉报表!$AW$6:$AW$67,$K19,焦粉报表!$AO$6:$AO$67),IF($A$2=3,SUMIF(焦粉报表!$AX$6:$AX$67,$K19,焦粉报表!$AO$6:$AO$67),SUMIF(焦粉报表!$AY$6:$AY$67,$K19,焦粉报表!$AO$6:$AO$67))))</f>
        <v>0</v>
      </c>
      <c r="K19" s="0">
        <f>K18+1</f>
        <v>16</v>
      </c>
      <c r="L19" s="159" t="str">
        <f>IF($J19=0,"",INDEX(焦粉报表!V$1:V$67,$J19,1))</f>
        <v/>
      </c>
      <c r="M19" s="110" t="str">
        <f>IF($J19=0,"",INDEX(焦粉报表!Z$1:Z$67,$J19,1))</f>
        <v/>
      </c>
      <c r="N19" s="110" t="str">
        <f>IF($J19=0,"",INDEX(焦粉报表!AA$1:AA$67,$J19,1))</f>
        <v/>
      </c>
      <c r="O19" s="160" t="str">
        <f>IF(M19="","",IF(SUM(M19:N19)=0,0,100-M19-N19))</f>
        <v/>
      </c>
      <c r="P19" s="160" t="str">
        <f>IF(M19="","",M19+N19)</f>
        <v/>
      </c>
      <c r="Q19" s="160" t="str">
        <f>IF($J19=0,"",INDEX(焦粉报表!AG$1:AG$67,$J19,1))</f>
        <v/>
      </c>
    </row>
    <row r="20">
      <c r="A20" s="110">
        <f>IF($A$2=1,SUMIF(焦粉报表!$AP$6:$AP$67,$B20,焦粉报表!$AO$6:$AO$67),IF($A$2=2,SUMIF(焦粉报表!$AQ$6:$AQ$67,$B20,焦粉报表!$AO$6:$AO$67),IF($A$2=3,SUMIF(焦粉报表!$AR$6:$AR$67,$B20,焦粉报表!$AO$6:$AO$67),SUMIF(焦粉报表!$AS$6:$AS$67,$B20,焦粉报表!$AO$6:$AO$67))))</f>
        <v>0</v>
      </c>
      <c r="B20" s="110">
        <f>B19+1</f>
        <v>17</v>
      </c>
      <c r="C20" s="159" t="str">
        <f>IF($A20=0,"",INDEX(焦粉报表!B$1:B$67,$A20,1))</f>
        <v/>
      </c>
      <c r="D20" s="160" t="str">
        <f>IF($A20=0,"",INDEX(焦粉报表!F$1:F$67,$A20,1))</f>
        <v/>
      </c>
      <c r="E20" s="160" t="str">
        <f>IF($A20=0,"",INDEX(焦粉报表!G$1:G$67,$A20,1))</f>
        <v/>
      </c>
      <c r="F20" s="160" t="str">
        <f>IF(D20="","",IF(SUM(D20:E20)=0,0,100-D20-E20))</f>
        <v/>
      </c>
      <c r="G20" s="160" t="str">
        <f>IF(D20="","",D20+E20)</f>
        <v/>
      </c>
      <c r="H20" s="160" t="str">
        <f>IF($A20=0,"",INDEX(焦粉报表!M$1:M$67,$A20,1))</f>
        <v/>
      </c>
      <c r="I20" s="153"/>
      <c r="J20" s="0">
        <f>IF($A$2=1,SUMIF(焦粉报表!$AV$6:$AV$67,$K20,焦粉报表!$AO$6:$AO$67),IF($A$2=2,SUMIF(焦粉报表!$AW$6:$AW$67,$K20,焦粉报表!$AO$6:$AO$67),IF($A$2=3,SUMIF(焦粉报表!$AX$6:$AX$67,$K20,焦粉报表!$AO$6:$AO$67),SUMIF(焦粉报表!$AY$6:$AY$67,$K20,焦粉报表!$AO$6:$AO$67))))</f>
        <v>0</v>
      </c>
      <c r="K20" s="0">
        <f>K19+1</f>
        <v>17</v>
      </c>
      <c r="L20" s="159" t="str">
        <f>IF($J20=0,"",INDEX(焦粉报表!V$1:V$67,$J20,1))</f>
        <v/>
      </c>
      <c r="M20" s="110" t="str">
        <f>IF($J20=0,"",INDEX(焦粉报表!Z$1:Z$67,$J20,1))</f>
        <v/>
      </c>
      <c r="N20" s="110" t="str">
        <f>IF($J20=0,"",INDEX(焦粉报表!AA$1:AA$67,$J20,1))</f>
        <v/>
      </c>
      <c r="O20" s="160" t="str">
        <f>IF(M20="","",IF(SUM(M20:N20)=0,0,100-M20-N20))</f>
        <v/>
      </c>
      <c r="P20" s="160" t="str">
        <f>IF(M20="","",M20+N20)</f>
        <v/>
      </c>
      <c r="Q20" s="160" t="str">
        <f>IF($J20=0,"",INDEX(焦粉报表!AG$1:AG$67,$J20,1))</f>
        <v/>
      </c>
    </row>
    <row r="21">
      <c r="A21" s="110">
        <f>IF($A$2=1,SUMIF(焦粉报表!$AP$6:$AP$67,$B21,焦粉报表!$AO$6:$AO$67),IF($A$2=2,SUMIF(焦粉报表!$AQ$6:$AQ$67,$B21,焦粉报表!$AO$6:$AO$67),IF($A$2=3,SUMIF(焦粉报表!$AR$6:$AR$67,$B21,焦粉报表!$AO$6:$AO$67),SUMIF(焦粉报表!$AS$6:$AS$67,$B21,焦粉报表!$AO$6:$AO$67))))</f>
        <v>0</v>
      </c>
      <c r="B21" s="110">
        <f>B20+1</f>
        <v>18</v>
      </c>
      <c r="C21" s="159" t="str">
        <f>IF($A21=0,"",INDEX(焦粉报表!B$1:B$67,$A21,1))</f>
        <v/>
      </c>
      <c r="D21" s="160" t="str">
        <f>IF($A21=0,"",INDEX(焦粉报表!F$1:F$67,$A21,1))</f>
        <v/>
      </c>
      <c r="E21" s="160" t="str">
        <f>IF($A21=0,"",INDEX(焦粉报表!G$1:G$67,$A21,1))</f>
        <v/>
      </c>
      <c r="F21" s="160" t="str">
        <f>IF(D21="","",IF(SUM(D21:E21)=0,0,100-D21-E21))</f>
        <v/>
      </c>
      <c r="G21" s="160" t="str">
        <f>IF(D21="","",D21+E21)</f>
        <v/>
      </c>
      <c r="H21" s="160" t="str">
        <f>IF($A21=0,"",INDEX(焦粉报表!M$1:M$67,$A21,1))</f>
        <v/>
      </c>
      <c r="I21" s="153"/>
      <c r="J21" s="0">
        <f>IF($A$2=1,SUMIF(焦粉报表!$AV$6:$AV$67,$K21,焦粉报表!$AO$6:$AO$67),IF($A$2=2,SUMIF(焦粉报表!$AW$6:$AW$67,$K21,焦粉报表!$AO$6:$AO$67),IF($A$2=3,SUMIF(焦粉报表!$AX$6:$AX$67,$K21,焦粉报表!$AO$6:$AO$67),SUMIF(焦粉报表!$AY$6:$AY$67,$K21,焦粉报表!$AO$6:$AO$67))))</f>
        <v>0</v>
      </c>
      <c r="K21" s="0">
        <f>K20+1</f>
        <v>18</v>
      </c>
      <c r="L21" s="159" t="str">
        <f>IF($J21=0,"",INDEX(焦粉报表!V$1:V$67,$J21,1))</f>
        <v/>
      </c>
      <c r="M21" s="110" t="str">
        <f>IF($J21=0,"",INDEX(焦粉报表!Z$1:Z$67,$J21,1))</f>
        <v/>
      </c>
      <c r="N21" s="110" t="str">
        <f>IF($J21=0,"",INDEX(焦粉报表!AA$1:AA$67,$J21,1))</f>
        <v/>
      </c>
      <c r="O21" s="160" t="str">
        <f>IF(M21="","",IF(SUM(M21:N21)=0,0,100-M21-N21))</f>
        <v/>
      </c>
      <c r="P21" s="160" t="str">
        <f>IF(M21="","",M21+N21)</f>
        <v/>
      </c>
      <c r="Q21" s="160" t="str">
        <f>IF($J21=0,"",INDEX(焦粉报表!AG$1:AG$67,$J21,1))</f>
        <v/>
      </c>
    </row>
    <row r="22">
      <c r="A22" s="110">
        <f>IF($A$2=1,SUMIF(焦粉报表!$AP$6:$AP$67,$B22,焦粉报表!$AO$6:$AO$67),IF($A$2=2,SUMIF(焦粉报表!$AQ$6:$AQ$67,$B22,焦粉报表!$AO$6:$AO$67),IF($A$2=3,SUMIF(焦粉报表!$AR$6:$AR$67,$B22,焦粉报表!$AO$6:$AO$67),SUMIF(焦粉报表!$AS$6:$AS$67,$B22,焦粉报表!$AO$6:$AO$67))))</f>
        <v>0</v>
      </c>
      <c r="B22" s="110">
        <f>B21+1</f>
        <v>19</v>
      </c>
      <c r="C22" s="159" t="str">
        <f>IF($A22=0,"",INDEX(焦粉报表!B$1:B$67,$A22,1))</f>
        <v/>
      </c>
      <c r="D22" s="160" t="str">
        <f>IF($A22=0,"",INDEX(焦粉报表!F$1:F$67,$A22,1))</f>
        <v/>
      </c>
      <c r="E22" s="160" t="str">
        <f>IF($A22=0,"",INDEX(焦粉报表!G$1:G$67,$A22,1))</f>
        <v/>
      </c>
      <c r="F22" s="160" t="str">
        <f>IF(D22="","",IF(SUM(D22:E22)=0,0,100-D22-E22))</f>
        <v/>
      </c>
      <c r="G22" s="160" t="str">
        <f>IF(D22="","",D22+E22)</f>
        <v/>
      </c>
      <c r="H22" s="160" t="str">
        <f>IF($A22=0,"",INDEX(焦粉报表!M$1:M$67,$A22,1))</f>
        <v/>
      </c>
      <c r="I22" s="153"/>
      <c r="J22" s="0">
        <f>IF($A$2=1,SUMIF(焦粉报表!$AV$6:$AV$67,$K22,焦粉报表!$AO$6:$AO$67),IF($A$2=2,SUMIF(焦粉报表!$AW$6:$AW$67,$K22,焦粉报表!$AO$6:$AO$67),IF($A$2=3,SUMIF(焦粉报表!$AX$6:$AX$67,$K22,焦粉报表!$AO$6:$AO$67),SUMIF(焦粉报表!$AY$6:$AY$67,$K22,焦粉报表!$AO$6:$AO$67))))</f>
        <v>0</v>
      </c>
      <c r="K22" s="0">
        <f>K21+1</f>
        <v>19</v>
      </c>
      <c r="L22" s="159" t="str">
        <f>IF($J22=0,"",INDEX(焦粉报表!V$1:V$67,$J22,1))</f>
        <v/>
      </c>
      <c r="M22" s="110" t="str">
        <f>IF($J22=0,"",INDEX(焦粉报表!Z$1:Z$67,$J22,1))</f>
        <v/>
      </c>
      <c r="N22" s="110" t="str">
        <f>IF($J22=0,"",INDEX(焦粉报表!AA$1:AA$67,$J22,1))</f>
        <v/>
      </c>
      <c r="O22" s="160" t="str">
        <f>IF(M22="","",IF(SUM(M22:N22)=0,0,100-M22-N22))</f>
        <v/>
      </c>
      <c r="P22" s="160" t="str">
        <f>IF(M22="","",M22+N22)</f>
        <v/>
      </c>
      <c r="Q22" s="160" t="str">
        <f>IF($J22=0,"",INDEX(焦粉报表!AG$1:AG$67,$J22,1))</f>
        <v/>
      </c>
    </row>
    <row r="23">
      <c r="A23" s="110">
        <f>IF($A$2=1,SUMIF(焦粉报表!$AP$6:$AP$67,$B23,焦粉报表!$AO$6:$AO$67),IF($A$2=2,SUMIF(焦粉报表!$AQ$6:$AQ$67,$B23,焦粉报表!$AO$6:$AO$67),IF($A$2=3,SUMIF(焦粉报表!$AR$6:$AR$67,$B23,焦粉报表!$AO$6:$AO$67),SUMIF(焦粉报表!$AS$6:$AS$67,$B23,焦粉报表!$AO$6:$AO$67))))</f>
        <v>0</v>
      </c>
      <c r="B23" s="110">
        <f>B22+1</f>
        <v>20</v>
      </c>
      <c r="C23" s="159" t="str">
        <f>IF($A23=0,"",INDEX(焦粉报表!B$1:B$67,$A23,1))</f>
        <v/>
      </c>
      <c r="D23" s="160" t="str">
        <f>IF($A23=0,"",INDEX(焦粉报表!F$1:F$67,$A23,1))</f>
        <v/>
      </c>
      <c r="E23" s="160" t="str">
        <f>IF($A23=0,"",INDEX(焦粉报表!G$1:G$67,$A23,1))</f>
        <v/>
      </c>
      <c r="F23" s="160" t="str">
        <f>IF(D23="","",IF(SUM(D23:E23)=0,0,100-D23-E23))</f>
        <v/>
      </c>
      <c r="G23" s="160" t="str">
        <f>IF(D23="","",D23+E23)</f>
        <v/>
      </c>
      <c r="H23" s="160" t="str">
        <f>IF($A23=0,"",INDEX(焦粉报表!M$1:M$67,$A23,1))</f>
        <v/>
      </c>
      <c r="I23" s="153"/>
      <c r="J23" s="0">
        <f>IF($A$2=1,SUMIF(焦粉报表!$AV$6:$AV$67,$K23,焦粉报表!$AO$6:$AO$67),IF($A$2=2,SUMIF(焦粉报表!$AW$6:$AW$67,$K23,焦粉报表!$AO$6:$AO$67),IF($A$2=3,SUMIF(焦粉报表!$AX$6:$AX$67,$K23,焦粉报表!$AO$6:$AO$67),SUMIF(焦粉报表!$AY$6:$AY$67,$K23,焦粉报表!$AO$6:$AO$67))))</f>
        <v>0</v>
      </c>
      <c r="K23" s="0">
        <f>K22+1</f>
        <v>20</v>
      </c>
      <c r="L23" s="159" t="str">
        <f>IF($J23=0,"",INDEX(焦粉报表!V$1:V$67,$J23,1))</f>
        <v/>
      </c>
      <c r="M23" s="110" t="str">
        <f>IF($J23=0,"",INDEX(焦粉报表!Z$1:Z$67,$J23,1))</f>
        <v/>
      </c>
      <c r="N23" s="110" t="str">
        <f>IF($J23=0,"",INDEX(焦粉报表!AA$1:AA$67,$J23,1))</f>
        <v/>
      </c>
      <c r="O23" s="160" t="str">
        <f>IF(M23="","",IF(SUM(M23:N23)=0,0,100-M23-N23))</f>
        <v/>
      </c>
      <c r="P23" s="160" t="str">
        <f>IF(M23="","",M23+N23)</f>
        <v/>
      </c>
      <c r="Q23" s="160" t="str">
        <f>IF($J23=0,"",INDEX(焦粉报表!AG$1:AG$67,$J23,1))</f>
        <v/>
      </c>
    </row>
    <row r="24">
      <c r="C24" s="161" t="s">
        <v>68</v>
      </c>
      <c r="D24" s="162" t="e">
        <f>AVERAGEIF(D4:D23,"&gt;0")</f>
        <v>#DIV/0!</v>
      </c>
      <c r="E24" s="162" t="e">
        <f>AVERAGEIF(E4:E23,"&gt;0")</f>
        <v>#DIV/0!</v>
      </c>
      <c r="F24" s="162" t="e">
        <f>AVERAGEIF(F4:F23,"&gt;0")</f>
        <v>#DIV/0!</v>
      </c>
      <c r="G24" s="162" t="e">
        <f>AVERAGEIF(G4:G23,"&gt;0")</f>
        <v>#DIV/0!</v>
      </c>
      <c r="H24" s="162" t="e">
        <f>AVERAGEIF(H4:H23,"&gt;0")</f>
        <v>#DIV/0!</v>
      </c>
      <c r="L24" s="161" t="str">
        <f>C24</f>
        <v>合计</v>
      </c>
      <c r="M24" s="162" t="e">
        <f>AVERAGEIF(M4:M23,"&gt;0")</f>
        <v>#DIV/0!</v>
      </c>
      <c r="N24" s="162" t="e">
        <f>AVERAGEIF(N4:N23,"&gt;0")</f>
        <v>#DIV/0!</v>
      </c>
      <c r="O24" s="162" t="e">
        <f>AVERAGEIF(O4:O23,"&gt;0")</f>
        <v>#DIV/0!</v>
      </c>
      <c r="P24" s="162" t="e">
        <f>AVERAGEIF(P4:P23,"&gt;0")</f>
        <v>#DIV/0!</v>
      </c>
      <c r="Q24" s="162" t="e">
        <f>AVERAGEIF(Q4:Q23,"&gt;0")</f>
        <v>#DIV/0!</v>
      </c>
    </row>
  </sheetData>
  <mergeCells count="2">
    <mergeCell ref="D2:H2"/>
    <mergeCell ref="M2:Q2"/>
  </mergeCells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2" activeCellId="0" sqref="K12"/>
    </sheetView>
  </sheetViews>
  <sheetFormatPr defaultColWidth="9" defaultRowHeight="14.25"/>
  <cols>
    <col min="1" max="1" style="163" width="10.5"/>
    <col min="2" max="2" style="163" width="5.5"/>
    <col customWidth="1" min="3" max="3" style="163" width="8.25"/>
    <col customWidth="1" min="4" max="4" style="163" width="5.375"/>
    <col min="5" max="5" style="163" width="5.5"/>
    <col min="6" max="6" style="163" width="8.5"/>
    <col customWidth="1" min="14" max="14" width="9.75"/>
    <col customWidth="1" min="15" max="15" width="7.875"/>
    <col customWidth="1" min="16" max="16" width="9"/>
    <col customWidth="1" min="17" max="17" style="163" width="6.625"/>
    <col min="18" max="18" style="163" width="9"/>
    <col customWidth="1" min="28" max="28" width="13.5"/>
    <col customWidth="1" min="29" max="29" width="9.75"/>
    <col customWidth="1" min="31" max="31" width="8.75"/>
  </cols>
  <sheetData>
    <row r="1">
      <c r="F1" s="164" t="s">
        <v>8</v>
      </c>
      <c r="P1" s="0"/>
      <c r="Q1" s="165">
        <v>0.71999999999999997</v>
      </c>
      <c r="T1" s="164" t="s">
        <v>9</v>
      </c>
      <c r="AD1" s="0"/>
      <c r="AE1" s="165">
        <v>0.71999999999999997</v>
      </c>
    </row>
    <row r="2">
      <c r="A2" s="12" t="s">
        <v>3</v>
      </c>
      <c r="B2" s="152" t="s">
        <v>4</v>
      </c>
      <c r="C2" s="152" t="s">
        <v>82</v>
      </c>
      <c r="D2" s="152" t="s">
        <v>6</v>
      </c>
      <c r="E2" s="152" t="s">
        <v>5</v>
      </c>
      <c r="F2" s="166" t="s">
        <v>7</v>
      </c>
      <c r="G2" s="116" t="s">
        <v>14</v>
      </c>
      <c r="H2" s="116" t="s">
        <v>15</v>
      </c>
      <c r="I2" s="116" t="s">
        <v>16</v>
      </c>
      <c r="J2" s="116" t="s">
        <v>17</v>
      </c>
      <c r="K2" s="116" t="s">
        <v>18</v>
      </c>
      <c r="L2" s="116" t="s">
        <v>19</v>
      </c>
      <c r="M2" s="116" t="s">
        <v>20</v>
      </c>
      <c r="N2" s="117" t="s">
        <v>21</v>
      </c>
      <c r="O2" s="18" t="s">
        <v>22</v>
      </c>
      <c r="P2" s="116" t="s">
        <v>88</v>
      </c>
      <c r="Q2" s="116" t="s">
        <v>89</v>
      </c>
      <c r="R2" s="116" t="s">
        <v>90</v>
      </c>
      <c r="S2" s="167"/>
      <c r="T2" s="166" t="s">
        <v>7</v>
      </c>
      <c r="U2" s="116" t="s">
        <v>14</v>
      </c>
      <c r="V2" s="116" t="s">
        <v>15</v>
      </c>
      <c r="W2" s="116" t="s">
        <v>16</v>
      </c>
      <c r="X2" s="116" t="s">
        <v>17</v>
      </c>
      <c r="Y2" s="116" t="s">
        <v>18</v>
      </c>
      <c r="Z2" s="116" t="s">
        <v>19</v>
      </c>
      <c r="AA2" s="116" t="s">
        <v>20</v>
      </c>
      <c r="AB2" s="117" t="s">
        <v>21</v>
      </c>
      <c r="AC2" s="18" t="s">
        <v>22</v>
      </c>
      <c r="AD2" s="116" t="s">
        <v>88</v>
      </c>
      <c r="AE2" s="116" t="s">
        <v>89</v>
      </c>
      <c r="AF2" s="116" t="s">
        <v>90</v>
      </c>
    </row>
    <row r="3">
      <c r="A3" s="168">
        <f>质量日常跟踪表!B4</f>
        <v>43344</v>
      </c>
      <c r="B3" s="39" t="s">
        <v>28</v>
      </c>
      <c r="C3" s="39">
        <v>1</v>
      </c>
      <c r="D3" s="39">
        <f>SUMPRODUCT((考核汇总!$A$4:$A$1185=A3)*(考核汇总!$B$4:$B$1185=B3),考核汇总!$C$4:$C$1185)</f>
        <v>2</v>
      </c>
      <c r="E3" s="39" t="str">
        <f>IF(D3=1,"甲",IF(D3=2,"乙",IF(D3=3,"丙",IF(D3=4,"丁",""))))</f>
        <v>乙</v>
      </c>
      <c r="F3" s="169" t="e">
        <f>SUMPRODUCT((焦粉报表!$B$6:$B$67=$A3)*(焦粉报表!$C$6:$C$67=$B3),焦粉报表!E$6:E$67)</f>
        <v>#REF!</v>
      </c>
      <c r="G3" s="39" t="e">
        <f>SUMPRODUCT((焦粉报表!$B$6:$B$67=$A3)*(焦粉报表!$C$6:$C$67=$B3),焦粉报表!F$6:F$67)</f>
        <v>#REF!</v>
      </c>
      <c r="H3" s="39" t="e">
        <f>SUMPRODUCT((焦粉报表!$B$6:$B$67=$A3)*(焦粉报表!$C$6:$C$67=$B3),焦粉报表!G$6:G$67)</f>
        <v>#REF!</v>
      </c>
      <c r="I3" s="39" t="e">
        <f>SUMPRODUCT((焦粉报表!$B$6:$B$67=$A3)*(焦粉报表!$C$6:$C$67=$B3),焦粉报表!H$6:H$67)</f>
        <v>#REF!</v>
      </c>
      <c r="J3" s="39" t="e">
        <f>SUMPRODUCT((焦粉报表!$B$6:$B$67=$A3)*(焦粉报表!$C$6:$C$67=$B3),焦粉报表!I$6:I$67)</f>
        <v>#REF!</v>
      </c>
      <c r="K3" s="39" t="e">
        <f>SUMPRODUCT((焦粉报表!$B$6:$B$67=$A3)*(焦粉报表!$C$6:$C$67=$B3),焦粉报表!J$6:J$67)</f>
        <v>#REF!</v>
      </c>
      <c r="L3" s="39" t="e">
        <f>SUMPRODUCT((焦粉报表!$B$6:$B$67=$A3)*(焦粉报表!$C$6:$C$67=$B3),焦粉报表!K$6:K$67)</f>
        <v>#REF!</v>
      </c>
      <c r="M3" s="39" t="e">
        <f>SUMPRODUCT((焦粉报表!$B$6:$B$67=$A3)*(焦粉报表!$C$6:$C$67=$B3),焦粉报表!L$6:L$67)</f>
        <v>#REF!</v>
      </c>
      <c r="N3" s="170" t="e">
        <f>SUMPRODUCT((焦粉报表!$B$6:$B$67=$A3)*(焦粉报表!$C$6:$C$67=$B3),焦粉报表!M$6:M$67)</f>
        <v>#REF!</v>
      </c>
      <c r="O3" s="39" t="e">
        <f>SUMPRODUCT((焦粉报表!$B$6:$B$67=$A3)*(焦粉报表!$C$6:$C$67=$B3),焦粉报表!N$6:N$67)</f>
        <v>#REF!</v>
      </c>
      <c r="P3" s="171" t="e">
        <f>SUMPRODUCT((焦粉报表!$B$6:$B$67=$A3)*(焦粉报表!$C$6:$C$67=$B3),焦粉报表!O$6:O$67)</f>
        <v>#REF!</v>
      </c>
      <c r="Q3" s="133" t="e">
        <f>IF(P3=0,0,IF(AND(P3&gt;0,P3&gt;$Q$1),30,考核汇总!$S$1))</f>
        <v>#REF!</v>
      </c>
      <c r="R3" s="133" t="e">
        <f>IF(C3=2,Q3,IF(C3=1,Q3*0.7,IF(C3=3,Q4*0.3,0)))</f>
        <v>#REF!</v>
      </c>
      <c r="T3" s="169" t="e">
        <f>SUMPRODUCT((焦粉报表!$V$6:$V$67=$A3)*(焦粉报表!$W$6:$W$67=$B3),焦粉报表!Y$6:Y$67)</f>
        <v>#REF!</v>
      </c>
      <c r="U3" s="152" t="e">
        <f>SUMPRODUCT((焦粉报表!$V$6:$V$67=$A3)*(焦粉报表!$W$6:$W$67=$B3),焦粉报表!Z$6:Z$67)</f>
        <v>#REF!</v>
      </c>
      <c r="V3" s="152" t="e">
        <f>SUMPRODUCT((焦粉报表!$V$6:$V$67=$A3)*(焦粉报表!$W$6:$W$67=$B3),焦粉报表!AA$6:AA$67)</f>
        <v>#REF!</v>
      </c>
      <c r="W3" s="152" t="e">
        <f>SUMPRODUCT((焦粉报表!$V$6:$V$67=$A3)*(焦粉报表!$W$6:$W$67=$B3),焦粉报表!AB$6:AB$67)</f>
        <v>#REF!</v>
      </c>
      <c r="X3" s="152" t="e">
        <f>SUMPRODUCT((焦粉报表!$V$6:$V$67=$A3)*(焦粉报表!$W$6:$W$67=$B3),焦粉报表!AC$6:AC$67)</f>
        <v>#REF!</v>
      </c>
      <c r="Y3" s="152" t="e">
        <f>SUMPRODUCT((焦粉报表!$V$6:$V$67=$A3)*(焦粉报表!$W$6:$W$67=$B3),焦粉报表!AD$6:AD$67)</f>
        <v>#REF!</v>
      </c>
      <c r="Z3" s="152" t="e">
        <f>SUMPRODUCT((焦粉报表!$V$6:$V$67=$A3)*(焦粉报表!$W$6:$W$67=$B3),焦粉报表!AE$6:AE$67)</f>
        <v>#REF!</v>
      </c>
      <c r="AA3" s="152" t="e">
        <f>SUMPRODUCT((焦粉报表!$V$6:$V$67=$A3)*(焦粉报表!$W$6:$W$67=$B3),焦粉报表!AF$6:AF$67)</f>
        <v>#REF!</v>
      </c>
      <c r="AB3" s="172" t="e">
        <f>SUMPRODUCT((焦粉报表!$V$6:$V$67=$A3)*(焦粉报表!$W$6:$W$67=$B3),焦粉报表!AG$6:AG$67)</f>
        <v>#REF!</v>
      </c>
      <c r="AC3" s="152" t="e">
        <f>SUMPRODUCT((焦粉报表!$V$6:$V$67=$A3)*(焦粉报表!$W$6:$W$67=$B3),焦粉报表!AH$6:AH$67)</f>
        <v>#REF!</v>
      </c>
      <c r="AD3" s="171" t="e">
        <f>SUMPRODUCT((焦粉报表!$V$6:$V$67=$A3)*(焦粉报表!$W$6:$W$67=$B3),焦粉报表!AI$6:AI$67)</f>
        <v>#REF!</v>
      </c>
      <c r="AE3" s="133" t="e">
        <f>IF(AD3=0,0,IF(AND(AD3&gt;0,AD3&gt;$AE$1),30,考核汇总!$S$1))</f>
        <v>#REF!</v>
      </c>
      <c r="AF3" s="133" t="e">
        <f>IF(C3=2,AE3,IF(C3=1,AE3*0.7,IF(C3=3,AE4*0.3,0)))</f>
        <v>#REF!</v>
      </c>
    </row>
    <row r="4">
      <c r="A4" s="168">
        <f>A3</f>
        <v>43344</v>
      </c>
      <c r="B4" s="39" t="s">
        <v>30</v>
      </c>
      <c r="C4" s="39">
        <v>2</v>
      </c>
      <c r="D4" s="39">
        <f>SUMPRODUCT((考核汇总!$A$4:$A$1185=A4)*(考核汇总!$B$4:$B$1185=B4),考核汇总!$C$4:$C$1185)</f>
        <v>3</v>
      </c>
      <c r="E4" s="39" t="str">
        <f>IF(D4=1,"甲",IF(D4=2,"乙",IF(D4=3,"丙",IF(D4=4,"丁",""))))</f>
        <v>丙</v>
      </c>
      <c r="F4" s="169" t="e">
        <f>SUMPRODUCT((焦粉报表!$B$6:$B$67=$A4)*(焦粉报表!$C$6:$C$67=$B4),焦粉报表!E$6:E$67)</f>
        <v>#REF!</v>
      </c>
      <c r="G4" s="39" t="e">
        <f>SUMPRODUCT((焦粉报表!$B$6:$B$67=$A4)*(焦粉报表!$C$6:$C$67=$B4),焦粉报表!F$6:F$67)</f>
        <v>#REF!</v>
      </c>
      <c r="H4" s="39" t="e">
        <f>SUMPRODUCT((焦粉报表!$B$6:$B$67=$A4)*(焦粉报表!$C$6:$C$67=$B4),焦粉报表!G$6:G$67)</f>
        <v>#REF!</v>
      </c>
      <c r="I4" s="39" t="e">
        <f>SUMPRODUCT((焦粉报表!$B$6:$B$67=$A4)*(焦粉报表!$C$6:$C$67=$B4),焦粉报表!H$6:H$67)</f>
        <v>#REF!</v>
      </c>
      <c r="J4" s="39" t="e">
        <f>SUMPRODUCT((焦粉报表!$B$6:$B$67=$A4)*(焦粉报表!$C$6:$C$67=$B4),焦粉报表!I$6:I$67)</f>
        <v>#REF!</v>
      </c>
      <c r="K4" s="39" t="e">
        <f>SUMPRODUCT((焦粉报表!$B$6:$B$67=$A4)*(焦粉报表!$C$6:$C$67=$B4),焦粉报表!J$6:J$67)</f>
        <v>#REF!</v>
      </c>
      <c r="L4" s="39" t="e">
        <f>SUMPRODUCT((焦粉报表!$B$6:$B$67=$A4)*(焦粉报表!$C$6:$C$67=$B4),焦粉报表!K$6:K$67)</f>
        <v>#REF!</v>
      </c>
      <c r="M4" s="39" t="e">
        <f>SUMPRODUCT((焦粉报表!$B$6:$B$67=$A4)*(焦粉报表!$C$6:$C$67=$B4),焦粉报表!L$6:L$67)</f>
        <v>#REF!</v>
      </c>
      <c r="N4" s="170" t="e">
        <f>SUMPRODUCT((焦粉报表!$B$6:$B$67=$A4)*(焦粉报表!$C$6:$C$67=$B4),焦粉报表!M$6:M$67)</f>
        <v>#REF!</v>
      </c>
      <c r="O4" s="39" t="e">
        <f>SUMPRODUCT((焦粉报表!$B$6:$B$67=$A4)*(焦粉报表!$C$6:$C$67=$B4),焦粉报表!N$6:N$67)</f>
        <v>#REF!</v>
      </c>
      <c r="P4" s="171" t="e">
        <f>SUMPRODUCT((焦粉报表!$B$6:$B$67=$A4)*(焦粉报表!$C$6:$C$67=$B4),焦粉报表!O$6:O$67)</f>
        <v>#REF!</v>
      </c>
      <c r="Q4" s="133" t="e">
        <f>IF(P4=0,0,IF(AND(P4&gt;0,P4&gt;$Q$1),30,考核汇总!$S$1))</f>
        <v>#REF!</v>
      </c>
      <c r="R4" s="133" t="e">
        <f>IF(C4=2,Q4,IF(C4=1,Q4*0.7,IF(C4=3,Q5*0.3,0)))</f>
        <v>#REF!</v>
      </c>
      <c r="T4" s="169" t="e">
        <f>SUMPRODUCT((焦粉报表!$V$6:$V$67=$A4)*(焦粉报表!$W$6:$W$67=$B4),焦粉报表!Y$6:Y$67)</f>
        <v>#REF!</v>
      </c>
      <c r="U4" s="152" t="e">
        <f>SUMPRODUCT((焦粉报表!$V$6:$V$67=$A4)*(焦粉报表!$W$6:$W$67=$B4),焦粉报表!Z$6:Z$67)</f>
        <v>#REF!</v>
      </c>
      <c r="V4" s="152" t="e">
        <f>SUMPRODUCT((焦粉报表!$V$6:$V$67=$A4)*(焦粉报表!$W$6:$W$67=$B4),焦粉报表!AA$6:AA$67)</f>
        <v>#REF!</v>
      </c>
      <c r="W4" s="152" t="e">
        <f>SUMPRODUCT((焦粉报表!$V$6:$V$67=$A4)*(焦粉报表!$W$6:$W$67=$B4),焦粉报表!AB$6:AB$67)</f>
        <v>#REF!</v>
      </c>
      <c r="X4" s="152" t="e">
        <f>SUMPRODUCT((焦粉报表!$V$6:$V$67=$A4)*(焦粉报表!$W$6:$W$67=$B4),焦粉报表!AC$6:AC$67)</f>
        <v>#REF!</v>
      </c>
      <c r="Y4" s="152" t="e">
        <f>SUMPRODUCT((焦粉报表!$V$6:$V$67=$A4)*(焦粉报表!$W$6:$W$67=$B4),焦粉报表!AD$6:AD$67)</f>
        <v>#REF!</v>
      </c>
      <c r="Z4" s="152" t="e">
        <f>SUMPRODUCT((焦粉报表!$V$6:$V$67=$A4)*(焦粉报表!$W$6:$W$67=$B4),焦粉报表!AE$6:AE$67)</f>
        <v>#REF!</v>
      </c>
      <c r="AA4" s="152" t="e">
        <f>SUMPRODUCT((焦粉报表!$V$6:$V$67=$A4)*(焦粉报表!$W$6:$W$67=$B4),焦粉报表!AF$6:AF$67)</f>
        <v>#REF!</v>
      </c>
      <c r="AB4" s="172" t="e">
        <f>SUMPRODUCT((焦粉报表!$V$6:$V$67=$A4)*(焦粉报表!$W$6:$W$67=$B4),焦粉报表!AG$6:AG$67)</f>
        <v>#REF!</v>
      </c>
      <c r="AC4" s="152" t="e">
        <f>SUMPRODUCT((焦粉报表!$V$6:$V$67=$A4)*(焦粉报表!$W$6:$W$67=$B4),焦粉报表!AH$6:AH$67)</f>
        <v>#REF!</v>
      </c>
      <c r="AD4" s="171" t="e">
        <f>SUMPRODUCT((焦粉报表!$V$6:$V$67=$A4)*(焦粉报表!$W$6:$W$67=$B4),焦粉报表!AI$6:AI$67)</f>
        <v>#REF!</v>
      </c>
      <c r="AE4" s="133" t="e">
        <f>IF(AD4=0,0,IF(AND(AD4&gt;0,AD4&gt;$AE$1),30,考核汇总!$S$1))</f>
        <v>#REF!</v>
      </c>
      <c r="AF4" s="133" t="e">
        <f>IF(C4=2,AE4,IF(C4=1,AE4*0.7,IF(C4=3,AE5*0.3,0)))</f>
        <v>#REF!</v>
      </c>
    </row>
    <row r="5">
      <c r="A5" s="168">
        <f>A3</f>
        <v>43344</v>
      </c>
      <c r="B5" s="39" t="s">
        <v>32</v>
      </c>
      <c r="C5" s="39">
        <v>3</v>
      </c>
      <c r="D5" s="39">
        <f>SUMPRODUCT((考核汇总!$A$4:$A$1185=A5)*(考核汇总!$B$4:$B$1185=B5),考核汇总!$C$4:$C$1185)</f>
        <v>4</v>
      </c>
      <c r="E5" s="39" t="str">
        <f>IF(D5=1,"甲",IF(D5=2,"乙",IF(D5=3,"丙",IF(D5=4,"丁",""))))</f>
        <v>丁</v>
      </c>
      <c r="F5" s="169" t="e">
        <f>SUMPRODUCT((焦粉报表!$B$6:$B$67=$A5)*(焦粉报表!$C$6:$C$67=$B5),焦粉报表!E$6:E$67)</f>
        <v>#REF!</v>
      </c>
      <c r="G5" s="39" t="e">
        <f>SUMPRODUCT((焦粉报表!$B$6:$B$67=$A5)*(焦粉报表!$C$6:$C$67=$B5),焦粉报表!F$6:F$67)</f>
        <v>#REF!</v>
      </c>
      <c r="H5" s="39" t="e">
        <f>SUMPRODUCT((焦粉报表!$B$6:$B$67=$A5)*(焦粉报表!$C$6:$C$67=$B5),焦粉报表!G$6:G$67)</f>
        <v>#REF!</v>
      </c>
      <c r="I5" s="39" t="e">
        <f>SUMPRODUCT((焦粉报表!$B$6:$B$67=$A5)*(焦粉报表!$C$6:$C$67=$B5),焦粉报表!H$6:H$67)</f>
        <v>#REF!</v>
      </c>
      <c r="J5" s="39" t="e">
        <f>SUMPRODUCT((焦粉报表!$B$6:$B$67=$A5)*(焦粉报表!$C$6:$C$67=$B5),焦粉报表!I$6:I$67)</f>
        <v>#REF!</v>
      </c>
      <c r="K5" s="39" t="e">
        <f>SUMPRODUCT((焦粉报表!$B$6:$B$67=$A5)*(焦粉报表!$C$6:$C$67=$B5),焦粉报表!J$6:J$67)</f>
        <v>#REF!</v>
      </c>
      <c r="L5" s="39" t="e">
        <f>SUMPRODUCT((焦粉报表!$B$6:$B$67=$A5)*(焦粉报表!$C$6:$C$67=$B5),焦粉报表!K$6:K$67)</f>
        <v>#REF!</v>
      </c>
      <c r="M5" s="39" t="e">
        <f>SUMPRODUCT((焦粉报表!$B$6:$B$67=$A5)*(焦粉报表!$C$6:$C$67=$B5),焦粉报表!L$6:L$67)</f>
        <v>#REF!</v>
      </c>
      <c r="N5" s="170" t="e">
        <f>SUMPRODUCT((焦粉报表!$B$6:$B$67=$A5)*(焦粉报表!$C$6:$C$67=$B5),焦粉报表!M$6:M$67)</f>
        <v>#REF!</v>
      </c>
      <c r="O5" s="39" t="e">
        <f>SUMPRODUCT((焦粉报表!$B$6:$B$67=$A5)*(焦粉报表!$C$6:$C$67=$B5),焦粉报表!N$6:N$67)</f>
        <v>#REF!</v>
      </c>
      <c r="P5" s="171" t="e">
        <f>SUMPRODUCT((焦粉报表!$B$6:$B$67=$A5)*(焦粉报表!$C$6:$C$67=$B5),焦粉报表!O$6:O$67)</f>
        <v>#REF!</v>
      </c>
      <c r="Q5" s="133" t="e">
        <f>IF(P5=0,0,IF(AND(P5&gt;0,P5&gt;$Q$1),30,考核汇总!$S$1))</f>
        <v>#REF!</v>
      </c>
      <c r="R5" s="133" t="e">
        <f>IF(C5=2,Q5,IF(C5=1,Q5*0.7,IF(C5=3,Q6*0.3,0)))</f>
        <v>#REF!</v>
      </c>
      <c r="T5" s="169" t="e">
        <f>SUMPRODUCT((焦粉报表!$V$6:$V$67=$A5)*(焦粉报表!$W$6:$W$67=$B5),焦粉报表!Y$6:Y$67)</f>
        <v>#REF!</v>
      </c>
      <c r="U5" s="152" t="e">
        <f>SUMPRODUCT((焦粉报表!$V$6:$V$67=$A5)*(焦粉报表!$W$6:$W$67=$B5),焦粉报表!Z$6:Z$67)</f>
        <v>#REF!</v>
      </c>
      <c r="V5" s="152" t="e">
        <f>SUMPRODUCT((焦粉报表!$V$6:$V$67=$A5)*(焦粉报表!$W$6:$W$67=$B5),焦粉报表!AA$6:AA$67)</f>
        <v>#REF!</v>
      </c>
      <c r="W5" s="152" t="e">
        <f>SUMPRODUCT((焦粉报表!$V$6:$V$67=$A5)*(焦粉报表!$W$6:$W$67=$B5),焦粉报表!AB$6:AB$67)</f>
        <v>#REF!</v>
      </c>
      <c r="X5" s="152" t="e">
        <f>SUMPRODUCT((焦粉报表!$V$6:$V$67=$A5)*(焦粉报表!$W$6:$W$67=$B5),焦粉报表!AC$6:AC$67)</f>
        <v>#REF!</v>
      </c>
      <c r="Y5" s="152" t="e">
        <f>SUMPRODUCT((焦粉报表!$V$6:$V$67=$A5)*(焦粉报表!$W$6:$W$67=$B5),焦粉报表!AD$6:AD$67)</f>
        <v>#REF!</v>
      </c>
      <c r="Z5" s="152" t="e">
        <f>SUMPRODUCT((焦粉报表!$V$6:$V$67=$A5)*(焦粉报表!$W$6:$W$67=$B5),焦粉报表!AE$6:AE$67)</f>
        <v>#REF!</v>
      </c>
      <c r="AA5" s="152" t="e">
        <f>SUMPRODUCT((焦粉报表!$V$6:$V$67=$A5)*(焦粉报表!$W$6:$W$67=$B5),焦粉报表!AF$6:AF$67)</f>
        <v>#REF!</v>
      </c>
      <c r="AB5" s="172" t="e">
        <f>SUMPRODUCT((焦粉报表!$V$6:$V$67=$A5)*(焦粉报表!$W$6:$W$67=$B5),焦粉报表!AG$6:AG$67)</f>
        <v>#REF!</v>
      </c>
      <c r="AC5" s="152" t="e">
        <f>SUMPRODUCT((焦粉报表!$V$6:$V$67=$A5)*(焦粉报表!$W$6:$W$67=$B5),焦粉报表!AH$6:AH$67)</f>
        <v>#REF!</v>
      </c>
      <c r="AD5" s="171" t="e">
        <f>SUMPRODUCT((焦粉报表!$V$6:$V$67=$A5)*(焦粉报表!$W$6:$W$67=$B5),焦粉报表!AI$6:AI$67)</f>
        <v>#REF!</v>
      </c>
      <c r="AE5" s="133" t="e">
        <f>IF(AD5=0,0,IF(AND(AD5&gt;0,AD5&gt;$AE$1),30,考核汇总!$S$1))</f>
        <v>#REF!</v>
      </c>
      <c r="AF5" s="133" t="e">
        <f>IF(C5=2,AE5,IF(C5=1,AE5*0.7,IF(C5=3,AE6*0.3,0)))</f>
        <v>#REF!</v>
      </c>
    </row>
    <row r="6">
      <c r="A6" s="168">
        <f>A3+1</f>
        <v>43345</v>
      </c>
      <c r="B6" s="39" t="s">
        <v>28</v>
      </c>
      <c r="C6" s="39">
        <f>C3</f>
        <v>1</v>
      </c>
      <c r="D6" s="39">
        <f>SUMPRODUCT((考核汇总!$A$4:$A$1185=A6)*(考核汇总!$B$4:$B$1185=B6),考核汇总!$C$4:$C$1185)</f>
        <v>1</v>
      </c>
      <c r="E6" s="39" t="str">
        <f>IF(D6=1,"甲",IF(D6=2,"乙",IF(D6=3,"丙",IF(D6=4,"丁",""))))</f>
        <v>甲</v>
      </c>
      <c r="F6" s="169" t="e">
        <f>SUMPRODUCT((焦粉报表!$B$6:$B$67=$A6)*(焦粉报表!$C$6:$C$67=$B6),焦粉报表!E$6:E$67)</f>
        <v>#REF!</v>
      </c>
      <c r="G6" s="39" t="e">
        <f>SUMPRODUCT((焦粉报表!$B$6:$B$67=$A6)*(焦粉报表!$C$6:$C$67=$B6),焦粉报表!F$6:F$67)</f>
        <v>#REF!</v>
      </c>
      <c r="H6" s="39" t="e">
        <f>SUMPRODUCT((焦粉报表!$B$6:$B$67=$A6)*(焦粉报表!$C$6:$C$67=$B6),焦粉报表!G$6:G$67)</f>
        <v>#REF!</v>
      </c>
      <c r="I6" s="39" t="e">
        <f>SUMPRODUCT((焦粉报表!$B$6:$B$67=$A6)*(焦粉报表!$C$6:$C$67=$B6),焦粉报表!H$6:H$67)</f>
        <v>#REF!</v>
      </c>
      <c r="J6" s="39" t="e">
        <f>SUMPRODUCT((焦粉报表!$B$6:$B$67=$A6)*(焦粉报表!$C$6:$C$67=$B6),焦粉报表!I$6:I$67)</f>
        <v>#REF!</v>
      </c>
      <c r="K6" s="39" t="e">
        <f>SUMPRODUCT((焦粉报表!$B$6:$B$67=$A6)*(焦粉报表!$C$6:$C$67=$B6),焦粉报表!J$6:J$67)</f>
        <v>#REF!</v>
      </c>
      <c r="L6" s="39" t="e">
        <f>SUMPRODUCT((焦粉报表!$B$6:$B$67=$A6)*(焦粉报表!$C$6:$C$67=$B6),焦粉报表!K$6:K$67)</f>
        <v>#REF!</v>
      </c>
      <c r="M6" s="39" t="e">
        <f>SUMPRODUCT((焦粉报表!$B$6:$B$67=$A6)*(焦粉报表!$C$6:$C$67=$B6),焦粉报表!L$6:L$67)</f>
        <v>#REF!</v>
      </c>
      <c r="N6" s="170" t="e">
        <f>SUMPRODUCT((焦粉报表!$B$6:$B$67=$A6)*(焦粉报表!$C$6:$C$67=$B6),焦粉报表!M$6:M$67)</f>
        <v>#REF!</v>
      </c>
      <c r="O6" s="39" t="e">
        <f>SUMPRODUCT((焦粉报表!$B$6:$B$67=$A6)*(焦粉报表!$C$6:$C$67=$B6),焦粉报表!N$6:N$67)</f>
        <v>#REF!</v>
      </c>
      <c r="P6" s="171" t="e">
        <f>SUMPRODUCT((焦粉报表!$B$6:$B$67=$A6)*(焦粉报表!$C$6:$C$67=$B6),焦粉报表!O$6:O$67)</f>
        <v>#REF!</v>
      </c>
      <c r="Q6" s="133" t="e">
        <f>IF(P6=0,0,IF(AND(P6&gt;0,P6&gt;$Q$1),30,考核汇总!$S$1))</f>
        <v>#REF!</v>
      </c>
      <c r="R6" s="133" t="e">
        <f>IF(C6=2,Q6,IF(C6=1,Q6*0.7,IF(C6=3,Q7*0.3,0)))</f>
        <v>#REF!</v>
      </c>
      <c r="T6" s="169" t="e">
        <f>SUMPRODUCT((焦粉报表!$V$6:$V$67=$A6)*(焦粉报表!$W$6:$W$67=$B6),焦粉报表!Y$6:Y$67)</f>
        <v>#REF!</v>
      </c>
      <c r="U6" s="152" t="e">
        <f>SUMPRODUCT((焦粉报表!$V$6:$V$67=$A6)*(焦粉报表!$W$6:$W$67=$B6),焦粉报表!Z$6:Z$67)</f>
        <v>#REF!</v>
      </c>
      <c r="V6" s="152" t="e">
        <f>SUMPRODUCT((焦粉报表!$V$6:$V$67=$A6)*(焦粉报表!$W$6:$W$67=$B6),焦粉报表!AA$6:AA$67)</f>
        <v>#REF!</v>
      </c>
      <c r="W6" s="152" t="e">
        <f>SUMPRODUCT((焦粉报表!$V$6:$V$67=$A6)*(焦粉报表!$W$6:$W$67=$B6),焦粉报表!AB$6:AB$67)</f>
        <v>#REF!</v>
      </c>
      <c r="X6" s="152" t="e">
        <f>SUMPRODUCT((焦粉报表!$V$6:$V$67=$A6)*(焦粉报表!$W$6:$W$67=$B6),焦粉报表!AC$6:AC$67)</f>
        <v>#REF!</v>
      </c>
      <c r="Y6" s="152" t="e">
        <f>SUMPRODUCT((焦粉报表!$V$6:$V$67=$A6)*(焦粉报表!$W$6:$W$67=$B6),焦粉报表!AD$6:AD$67)</f>
        <v>#REF!</v>
      </c>
      <c r="Z6" s="152" t="e">
        <f>SUMPRODUCT((焦粉报表!$V$6:$V$67=$A6)*(焦粉报表!$W$6:$W$67=$B6),焦粉报表!AE$6:AE$67)</f>
        <v>#REF!</v>
      </c>
      <c r="AA6" s="152" t="e">
        <f>SUMPRODUCT((焦粉报表!$V$6:$V$67=$A6)*(焦粉报表!$W$6:$W$67=$B6),焦粉报表!AF$6:AF$67)</f>
        <v>#REF!</v>
      </c>
      <c r="AB6" s="172" t="e">
        <f>SUMPRODUCT((焦粉报表!$V$6:$V$67=$A6)*(焦粉报表!$W$6:$W$67=$B6),焦粉报表!AG$6:AG$67)</f>
        <v>#REF!</v>
      </c>
      <c r="AC6" s="152" t="e">
        <f>SUMPRODUCT((焦粉报表!$V$6:$V$67=$A6)*(焦粉报表!$W$6:$W$67=$B6),焦粉报表!AH$6:AH$67)</f>
        <v>#REF!</v>
      </c>
      <c r="AD6" s="171" t="e">
        <f>SUMPRODUCT((焦粉报表!$V$6:$V$67=$A6)*(焦粉报表!$W$6:$W$67=$B6),焦粉报表!AI$6:AI$67)</f>
        <v>#REF!</v>
      </c>
      <c r="AE6" s="133" t="e">
        <f>IF(AD6=0,0,IF(AND(AD6&gt;0,AD6&gt;$AE$1),30,考核汇总!$S$1))</f>
        <v>#REF!</v>
      </c>
      <c r="AF6" s="133" t="e">
        <f>IF(C6=2,AE6,IF(C6=1,AE6*0.7,IF(C6=3,AE7*0.3,0)))</f>
        <v>#REF!</v>
      </c>
    </row>
    <row r="7">
      <c r="A7" s="168">
        <f>A4+1</f>
        <v>43345</v>
      </c>
      <c r="B7" s="39" t="s">
        <v>30</v>
      </c>
      <c r="C7" s="39">
        <f>C4</f>
        <v>2</v>
      </c>
      <c r="D7" s="39">
        <f>SUMPRODUCT((考核汇总!$A$4:$A$1185=A7)*(考核汇总!$B$4:$B$1185=B7),考核汇总!$C$4:$C$1185)</f>
        <v>2</v>
      </c>
      <c r="E7" s="39" t="str">
        <f>IF(D7=1,"甲",IF(D7=2,"乙",IF(D7=3,"丙",IF(D7=4,"丁",""))))</f>
        <v>乙</v>
      </c>
      <c r="F7" s="169" t="e">
        <f>SUMPRODUCT((焦粉报表!$B$6:$B$67=$A7)*(焦粉报表!$C$6:$C$67=$B7),焦粉报表!E$6:E$67)</f>
        <v>#REF!</v>
      </c>
      <c r="G7" s="39" t="e">
        <f>SUMPRODUCT((焦粉报表!$B$6:$B$67=$A7)*(焦粉报表!$C$6:$C$67=$B7),焦粉报表!F$6:F$67)</f>
        <v>#REF!</v>
      </c>
      <c r="H7" s="39" t="e">
        <f>SUMPRODUCT((焦粉报表!$B$6:$B$67=$A7)*(焦粉报表!$C$6:$C$67=$B7),焦粉报表!G$6:G$67)</f>
        <v>#REF!</v>
      </c>
      <c r="I7" s="39" t="e">
        <f>SUMPRODUCT((焦粉报表!$B$6:$B$67=$A7)*(焦粉报表!$C$6:$C$67=$B7),焦粉报表!H$6:H$67)</f>
        <v>#REF!</v>
      </c>
      <c r="J7" s="39" t="e">
        <f>SUMPRODUCT((焦粉报表!$B$6:$B$67=$A7)*(焦粉报表!$C$6:$C$67=$B7),焦粉报表!I$6:I$67)</f>
        <v>#REF!</v>
      </c>
      <c r="K7" s="39" t="e">
        <f>SUMPRODUCT((焦粉报表!$B$6:$B$67=$A7)*(焦粉报表!$C$6:$C$67=$B7),焦粉报表!J$6:J$67)</f>
        <v>#REF!</v>
      </c>
      <c r="L7" s="39" t="e">
        <f>SUMPRODUCT((焦粉报表!$B$6:$B$67=$A7)*(焦粉报表!$C$6:$C$67=$B7),焦粉报表!K$6:K$67)</f>
        <v>#REF!</v>
      </c>
      <c r="M7" s="39" t="e">
        <f>SUMPRODUCT((焦粉报表!$B$6:$B$67=$A7)*(焦粉报表!$C$6:$C$67=$B7),焦粉报表!L$6:L$67)</f>
        <v>#REF!</v>
      </c>
      <c r="N7" s="170" t="e">
        <f>SUMPRODUCT((焦粉报表!$B$6:$B$67=$A7)*(焦粉报表!$C$6:$C$67=$B7),焦粉报表!M$6:M$67)</f>
        <v>#REF!</v>
      </c>
      <c r="O7" s="39" t="e">
        <f>SUMPRODUCT((焦粉报表!$B$6:$B$67=$A7)*(焦粉报表!$C$6:$C$67=$B7),焦粉报表!N$6:N$67)</f>
        <v>#REF!</v>
      </c>
      <c r="P7" s="171" t="e">
        <f>SUMPRODUCT((焦粉报表!$B$6:$B$67=$A7)*(焦粉报表!$C$6:$C$67=$B7),焦粉报表!O$6:O$67)</f>
        <v>#REF!</v>
      </c>
      <c r="Q7" s="133" t="e">
        <f>IF(P7=0,0,IF(AND(P7&gt;0,P7&gt;$Q$1),30,考核汇总!$S$1))</f>
        <v>#REF!</v>
      </c>
      <c r="R7" s="133" t="e">
        <f>IF(C7=2,Q7,IF(C7=1,Q7*0.7,IF(C7=3,Q8*0.3,0)))</f>
        <v>#REF!</v>
      </c>
      <c r="T7" s="169" t="e">
        <f>SUMPRODUCT((焦粉报表!$V$6:$V$67=$A7)*(焦粉报表!$W$6:$W$67=$B7),焦粉报表!Y$6:Y$67)</f>
        <v>#REF!</v>
      </c>
      <c r="U7" s="152" t="e">
        <f>SUMPRODUCT((焦粉报表!$V$6:$V$67=$A7)*(焦粉报表!$W$6:$W$67=$B7),焦粉报表!Z$6:Z$67)</f>
        <v>#REF!</v>
      </c>
      <c r="V7" s="152" t="e">
        <f>SUMPRODUCT((焦粉报表!$V$6:$V$67=$A7)*(焦粉报表!$W$6:$W$67=$B7),焦粉报表!AA$6:AA$67)</f>
        <v>#REF!</v>
      </c>
      <c r="W7" s="152" t="e">
        <f>SUMPRODUCT((焦粉报表!$V$6:$V$67=$A7)*(焦粉报表!$W$6:$W$67=$B7),焦粉报表!AB$6:AB$67)</f>
        <v>#REF!</v>
      </c>
      <c r="X7" s="152" t="e">
        <f>SUMPRODUCT((焦粉报表!$V$6:$V$67=$A7)*(焦粉报表!$W$6:$W$67=$B7),焦粉报表!AC$6:AC$67)</f>
        <v>#REF!</v>
      </c>
      <c r="Y7" s="152" t="e">
        <f>SUMPRODUCT((焦粉报表!$V$6:$V$67=$A7)*(焦粉报表!$W$6:$W$67=$B7),焦粉报表!AD$6:AD$67)</f>
        <v>#REF!</v>
      </c>
      <c r="Z7" s="152" t="e">
        <f>SUMPRODUCT((焦粉报表!$V$6:$V$67=$A7)*(焦粉报表!$W$6:$W$67=$B7),焦粉报表!AE$6:AE$67)</f>
        <v>#REF!</v>
      </c>
      <c r="AA7" s="152" t="e">
        <f>SUMPRODUCT((焦粉报表!$V$6:$V$67=$A7)*(焦粉报表!$W$6:$W$67=$B7),焦粉报表!AF$6:AF$67)</f>
        <v>#REF!</v>
      </c>
      <c r="AB7" s="172" t="e">
        <f>SUMPRODUCT((焦粉报表!$V$6:$V$67=$A7)*(焦粉报表!$W$6:$W$67=$B7),焦粉报表!AG$6:AG$67)</f>
        <v>#REF!</v>
      </c>
      <c r="AC7" s="152" t="e">
        <f>SUMPRODUCT((焦粉报表!$V$6:$V$67=$A7)*(焦粉报表!$W$6:$W$67=$B7),焦粉报表!AH$6:AH$67)</f>
        <v>#REF!</v>
      </c>
      <c r="AD7" s="171" t="e">
        <f>SUMPRODUCT((焦粉报表!$V$6:$V$67=$A7)*(焦粉报表!$W$6:$W$67=$B7),焦粉报表!AI$6:AI$67)</f>
        <v>#REF!</v>
      </c>
      <c r="AE7" s="133" t="e">
        <f>IF(AD7=0,0,IF(AND(AD7&gt;0,AD7&gt;$AE$1),30,考核汇总!$S$1))</f>
        <v>#REF!</v>
      </c>
      <c r="AF7" s="133" t="e">
        <f>IF(C7=2,AE7,IF(C7=1,AE7*0.7,IF(C7=3,AE8*0.3,0)))</f>
        <v>#REF!</v>
      </c>
    </row>
    <row r="8">
      <c r="A8" s="168">
        <f>A5+1</f>
        <v>43345</v>
      </c>
      <c r="B8" s="39" t="s">
        <v>32</v>
      </c>
      <c r="C8" s="39">
        <f>C5</f>
        <v>3</v>
      </c>
      <c r="D8" s="39">
        <f>SUMPRODUCT((考核汇总!$A$4:$A$1185=A8)*(考核汇总!$B$4:$B$1185=B8),考核汇总!$C$4:$C$1185)</f>
        <v>3</v>
      </c>
      <c r="E8" s="39" t="str">
        <f>IF(D8=1,"甲",IF(D8=2,"乙",IF(D8=3,"丙",IF(D8=4,"丁",""))))</f>
        <v>丙</v>
      </c>
      <c r="F8" s="169" t="e">
        <f>SUMPRODUCT((焦粉报表!$B$6:$B$67=$A8)*(焦粉报表!$C$6:$C$67=$B8),焦粉报表!E$6:E$67)</f>
        <v>#REF!</v>
      </c>
      <c r="G8" s="39" t="e">
        <f>SUMPRODUCT((焦粉报表!$B$6:$B$67=$A8)*(焦粉报表!$C$6:$C$67=$B8),焦粉报表!F$6:F$67)</f>
        <v>#REF!</v>
      </c>
      <c r="H8" s="39" t="e">
        <f>SUMPRODUCT((焦粉报表!$B$6:$B$67=$A8)*(焦粉报表!$C$6:$C$67=$B8),焦粉报表!G$6:G$67)</f>
        <v>#REF!</v>
      </c>
      <c r="I8" s="39" t="e">
        <f>SUMPRODUCT((焦粉报表!$B$6:$B$67=$A8)*(焦粉报表!$C$6:$C$67=$B8),焦粉报表!H$6:H$67)</f>
        <v>#REF!</v>
      </c>
      <c r="J8" s="39" t="e">
        <f>SUMPRODUCT((焦粉报表!$B$6:$B$67=$A8)*(焦粉报表!$C$6:$C$67=$B8),焦粉报表!I$6:I$67)</f>
        <v>#REF!</v>
      </c>
      <c r="K8" s="39" t="e">
        <f>SUMPRODUCT((焦粉报表!$B$6:$B$67=$A8)*(焦粉报表!$C$6:$C$67=$B8),焦粉报表!J$6:J$67)</f>
        <v>#REF!</v>
      </c>
      <c r="L8" s="39" t="e">
        <f>SUMPRODUCT((焦粉报表!$B$6:$B$67=$A8)*(焦粉报表!$C$6:$C$67=$B8),焦粉报表!K$6:K$67)</f>
        <v>#REF!</v>
      </c>
      <c r="M8" s="39" t="e">
        <f>SUMPRODUCT((焦粉报表!$B$6:$B$67=$A8)*(焦粉报表!$C$6:$C$67=$B8),焦粉报表!L$6:L$67)</f>
        <v>#REF!</v>
      </c>
      <c r="N8" s="170" t="e">
        <f>SUMPRODUCT((焦粉报表!$B$6:$B$67=$A8)*(焦粉报表!$C$6:$C$67=$B8),焦粉报表!M$6:M$67)</f>
        <v>#REF!</v>
      </c>
      <c r="O8" s="39" t="e">
        <f>SUMPRODUCT((焦粉报表!$B$6:$B$67=$A8)*(焦粉报表!$C$6:$C$67=$B8),焦粉报表!N$6:N$67)</f>
        <v>#REF!</v>
      </c>
      <c r="P8" s="171" t="e">
        <f>SUMPRODUCT((焦粉报表!$B$6:$B$67=$A8)*(焦粉报表!$C$6:$C$67=$B8),焦粉报表!O$6:O$67)</f>
        <v>#REF!</v>
      </c>
      <c r="Q8" s="133" t="e">
        <f>IF(P8=0,0,IF(AND(P8&gt;0,P8&gt;$Q$1),30,考核汇总!$S$1))</f>
        <v>#REF!</v>
      </c>
      <c r="R8" s="133" t="e">
        <f>IF(C8=2,Q8,IF(C8=1,Q8*0.7,IF(C8=3,Q9*0.3,0)))</f>
        <v>#REF!</v>
      </c>
      <c r="T8" s="169" t="e">
        <f>SUMPRODUCT((焦粉报表!$V$6:$V$67=$A8)*(焦粉报表!$W$6:$W$67=$B8),焦粉报表!Y$6:Y$67)</f>
        <v>#REF!</v>
      </c>
      <c r="U8" s="152" t="e">
        <f>SUMPRODUCT((焦粉报表!$V$6:$V$67=$A8)*(焦粉报表!$W$6:$W$67=$B8),焦粉报表!Z$6:Z$67)</f>
        <v>#REF!</v>
      </c>
      <c r="V8" s="152" t="e">
        <f>SUMPRODUCT((焦粉报表!$V$6:$V$67=$A8)*(焦粉报表!$W$6:$W$67=$B8),焦粉报表!AA$6:AA$67)</f>
        <v>#REF!</v>
      </c>
      <c r="W8" s="152" t="e">
        <f>SUMPRODUCT((焦粉报表!$V$6:$V$67=$A8)*(焦粉报表!$W$6:$W$67=$B8),焦粉报表!AB$6:AB$67)</f>
        <v>#REF!</v>
      </c>
      <c r="X8" s="152" t="e">
        <f>SUMPRODUCT((焦粉报表!$V$6:$V$67=$A8)*(焦粉报表!$W$6:$W$67=$B8),焦粉报表!AC$6:AC$67)</f>
        <v>#REF!</v>
      </c>
      <c r="Y8" s="152" t="e">
        <f>SUMPRODUCT((焦粉报表!$V$6:$V$67=$A8)*(焦粉报表!$W$6:$W$67=$B8),焦粉报表!AD$6:AD$67)</f>
        <v>#REF!</v>
      </c>
      <c r="Z8" s="152" t="e">
        <f>SUMPRODUCT((焦粉报表!$V$6:$V$67=$A8)*(焦粉报表!$W$6:$W$67=$B8),焦粉报表!AE$6:AE$67)</f>
        <v>#REF!</v>
      </c>
      <c r="AA8" s="152" t="e">
        <f>SUMPRODUCT((焦粉报表!$V$6:$V$67=$A8)*(焦粉报表!$W$6:$W$67=$B8),焦粉报表!AF$6:AF$67)</f>
        <v>#REF!</v>
      </c>
      <c r="AB8" s="172" t="e">
        <f>SUMPRODUCT((焦粉报表!$V$6:$V$67=$A8)*(焦粉报表!$W$6:$W$67=$B8),焦粉报表!AG$6:AG$67)</f>
        <v>#REF!</v>
      </c>
      <c r="AC8" s="152" t="e">
        <f>SUMPRODUCT((焦粉报表!$V$6:$V$67=$A8)*(焦粉报表!$W$6:$W$67=$B8),焦粉报表!AH$6:AH$67)</f>
        <v>#REF!</v>
      </c>
      <c r="AD8" s="171" t="e">
        <f>SUMPRODUCT((焦粉报表!$V$6:$V$67=$A8)*(焦粉报表!$W$6:$W$67=$B8),焦粉报表!AI$6:AI$67)</f>
        <v>#REF!</v>
      </c>
      <c r="AE8" s="133" t="e">
        <f>IF(AD8=0,0,IF(AND(AD8&gt;0,AD8&gt;$AE$1),30,考核汇总!$S$1))</f>
        <v>#REF!</v>
      </c>
      <c r="AF8" s="133" t="e">
        <f>IF(C8=2,AE8,IF(C8=1,AE8*0.7,IF(C8=3,AE9*0.3,0)))</f>
        <v>#REF!</v>
      </c>
    </row>
    <row r="9">
      <c r="A9" s="168">
        <f>A6+1</f>
        <v>43346</v>
      </c>
      <c r="B9" s="39" t="s">
        <v>28</v>
      </c>
      <c r="C9" s="39">
        <f>C6</f>
        <v>1</v>
      </c>
      <c r="D9" s="39">
        <f>SUMPRODUCT((考核汇总!$A$4:$A$1185=A9)*(考核汇总!$B$4:$B$1185=B9),考核汇总!$C$4:$C$1185)</f>
        <v>1</v>
      </c>
      <c r="E9" s="39" t="str">
        <f>IF(D9=1,"甲",IF(D9=2,"乙",IF(D9=3,"丙",IF(D9=4,"丁",""))))</f>
        <v>甲</v>
      </c>
      <c r="F9" s="169" t="e">
        <f>SUMPRODUCT((焦粉报表!$B$6:$B$67=$A9)*(焦粉报表!$C$6:$C$67=$B9),焦粉报表!E$6:E$67)</f>
        <v>#REF!</v>
      </c>
      <c r="G9" s="39" t="e">
        <f>SUMPRODUCT((焦粉报表!$B$6:$B$67=$A9)*(焦粉报表!$C$6:$C$67=$B9),焦粉报表!F$6:F$67)</f>
        <v>#REF!</v>
      </c>
      <c r="H9" s="39" t="e">
        <f>SUMPRODUCT((焦粉报表!$B$6:$B$67=$A9)*(焦粉报表!$C$6:$C$67=$B9),焦粉报表!G$6:G$67)</f>
        <v>#REF!</v>
      </c>
      <c r="I9" s="39" t="e">
        <f>SUMPRODUCT((焦粉报表!$B$6:$B$67=$A9)*(焦粉报表!$C$6:$C$67=$B9),焦粉报表!H$6:H$67)</f>
        <v>#REF!</v>
      </c>
      <c r="J9" s="39" t="e">
        <f>SUMPRODUCT((焦粉报表!$B$6:$B$67=$A9)*(焦粉报表!$C$6:$C$67=$B9),焦粉报表!I$6:I$67)</f>
        <v>#REF!</v>
      </c>
      <c r="K9" s="39" t="e">
        <f>SUMPRODUCT((焦粉报表!$B$6:$B$67=$A9)*(焦粉报表!$C$6:$C$67=$B9),焦粉报表!J$6:J$67)</f>
        <v>#REF!</v>
      </c>
      <c r="L9" s="39" t="e">
        <f>SUMPRODUCT((焦粉报表!$B$6:$B$67=$A9)*(焦粉报表!$C$6:$C$67=$B9),焦粉报表!K$6:K$67)</f>
        <v>#REF!</v>
      </c>
      <c r="M9" s="39" t="e">
        <f>SUMPRODUCT((焦粉报表!$B$6:$B$67=$A9)*(焦粉报表!$C$6:$C$67=$B9),焦粉报表!L$6:L$67)</f>
        <v>#REF!</v>
      </c>
      <c r="N9" s="170" t="e">
        <f>SUMPRODUCT((焦粉报表!$B$6:$B$67=$A9)*(焦粉报表!$C$6:$C$67=$B9),焦粉报表!M$6:M$67)</f>
        <v>#REF!</v>
      </c>
      <c r="O9" s="39" t="e">
        <f>SUMPRODUCT((焦粉报表!$B$6:$B$67=$A9)*(焦粉报表!$C$6:$C$67=$B9),焦粉报表!N$6:N$67)</f>
        <v>#REF!</v>
      </c>
      <c r="P9" s="171" t="e">
        <f>SUMPRODUCT((焦粉报表!$B$6:$B$67=$A9)*(焦粉报表!$C$6:$C$67=$B9),焦粉报表!O$6:O$67)</f>
        <v>#REF!</v>
      </c>
      <c r="Q9" s="133" t="e">
        <f>IF(P9=0,0,IF(AND(P9&gt;0,P9&gt;$Q$1),30,考核汇总!$S$1))</f>
        <v>#REF!</v>
      </c>
      <c r="R9" s="133" t="e">
        <f>IF(C9=2,Q9,IF(C9=1,Q9*0.7,IF(C9=3,Q10*0.3,0)))</f>
        <v>#REF!</v>
      </c>
      <c r="T9" s="169" t="e">
        <f>SUMPRODUCT((焦粉报表!$V$6:$V$67=$A9)*(焦粉报表!$W$6:$W$67=$B9),焦粉报表!Y$6:Y$67)</f>
        <v>#REF!</v>
      </c>
      <c r="U9" s="152" t="e">
        <f>SUMPRODUCT((焦粉报表!$V$6:$V$67=$A9)*(焦粉报表!$W$6:$W$67=$B9),焦粉报表!Z$6:Z$67)</f>
        <v>#REF!</v>
      </c>
      <c r="V9" s="152" t="e">
        <f>SUMPRODUCT((焦粉报表!$V$6:$V$67=$A9)*(焦粉报表!$W$6:$W$67=$B9),焦粉报表!AA$6:AA$67)</f>
        <v>#REF!</v>
      </c>
      <c r="W9" s="152" t="e">
        <f>SUMPRODUCT((焦粉报表!$V$6:$V$67=$A9)*(焦粉报表!$W$6:$W$67=$B9),焦粉报表!AB$6:AB$67)</f>
        <v>#REF!</v>
      </c>
      <c r="X9" s="152" t="e">
        <f>SUMPRODUCT((焦粉报表!$V$6:$V$67=$A9)*(焦粉报表!$W$6:$W$67=$B9),焦粉报表!AC$6:AC$67)</f>
        <v>#REF!</v>
      </c>
      <c r="Y9" s="152" t="e">
        <f>SUMPRODUCT((焦粉报表!$V$6:$V$67=$A9)*(焦粉报表!$W$6:$W$67=$B9),焦粉报表!AD$6:AD$67)</f>
        <v>#REF!</v>
      </c>
      <c r="Z9" s="152" t="e">
        <f>SUMPRODUCT((焦粉报表!$V$6:$V$67=$A9)*(焦粉报表!$W$6:$W$67=$B9),焦粉报表!AE$6:AE$67)</f>
        <v>#REF!</v>
      </c>
      <c r="AA9" s="152" t="e">
        <f>SUMPRODUCT((焦粉报表!$V$6:$V$67=$A9)*(焦粉报表!$W$6:$W$67=$B9),焦粉报表!AF$6:AF$67)</f>
        <v>#REF!</v>
      </c>
      <c r="AB9" s="172" t="e">
        <f>SUMPRODUCT((焦粉报表!$V$6:$V$67=$A9)*(焦粉报表!$W$6:$W$67=$B9),焦粉报表!AG$6:AG$67)</f>
        <v>#REF!</v>
      </c>
      <c r="AC9" s="152" t="e">
        <f>SUMPRODUCT((焦粉报表!$V$6:$V$67=$A9)*(焦粉报表!$W$6:$W$67=$B9),焦粉报表!AH$6:AH$67)</f>
        <v>#REF!</v>
      </c>
      <c r="AD9" s="171" t="e">
        <f>SUMPRODUCT((焦粉报表!$V$6:$V$67=$A9)*(焦粉报表!$W$6:$W$67=$B9),焦粉报表!AI$6:AI$67)</f>
        <v>#REF!</v>
      </c>
      <c r="AE9" s="133" t="e">
        <f>IF(AD9=0,0,IF(AND(AD9&gt;0,AD9&gt;$AE$1),30,考核汇总!$S$1))</f>
        <v>#REF!</v>
      </c>
      <c r="AF9" s="133" t="e">
        <f>IF(C9=2,AE9,IF(C9=1,AE9*0.7,IF(C9=3,AE10*0.3,0)))</f>
        <v>#REF!</v>
      </c>
    </row>
    <row r="10">
      <c r="A10" s="168">
        <f>A7+1</f>
        <v>43346</v>
      </c>
      <c r="B10" s="39" t="s">
        <v>30</v>
      </c>
      <c r="C10" s="39">
        <f>C7</f>
        <v>2</v>
      </c>
      <c r="D10" s="39">
        <f>SUMPRODUCT((考核汇总!$A$4:$A$1185=A10)*(考核汇总!$B$4:$B$1185=B10),考核汇总!$C$4:$C$1185)</f>
        <v>2</v>
      </c>
      <c r="E10" s="39" t="str">
        <f>IF(D10=1,"甲",IF(D10=2,"乙",IF(D10=3,"丙",IF(D10=4,"丁",""))))</f>
        <v>乙</v>
      </c>
      <c r="F10" s="169" t="e">
        <f>SUMPRODUCT((焦粉报表!$B$6:$B$67=$A10)*(焦粉报表!$C$6:$C$67=$B10),焦粉报表!E$6:E$67)</f>
        <v>#REF!</v>
      </c>
      <c r="G10" s="39" t="e">
        <f>SUMPRODUCT((焦粉报表!$B$6:$B$67=$A10)*(焦粉报表!$C$6:$C$67=$B10),焦粉报表!F$6:F$67)</f>
        <v>#REF!</v>
      </c>
      <c r="H10" s="39" t="e">
        <f>SUMPRODUCT((焦粉报表!$B$6:$B$67=$A10)*(焦粉报表!$C$6:$C$67=$B10),焦粉报表!G$6:G$67)</f>
        <v>#REF!</v>
      </c>
      <c r="I10" s="39" t="e">
        <f>SUMPRODUCT((焦粉报表!$B$6:$B$67=$A10)*(焦粉报表!$C$6:$C$67=$B10),焦粉报表!H$6:H$67)</f>
        <v>#REF!</v>
      </c>
      <c r="J10" s="39" t="e">
        <f>SUMPRODUCT((焦粉报表!$B$6:$B$67=$A10)*(焦粉报表!$C$6:$C$67=$B10),焦粉报表!I$6:I$67)</f>
        <v>#REF!</v>
      </c>
      <c r="K10" s="39" t="e">
        <f>SUMPRODUCT((焦粉报表!$B$6:$B$67=$A10)*(焦粉报表!$C$6:$C$67=$B10),焦粉报表!J$6:J$67)</f>
        <v>#REF!</v>
      </c>
      <c r="L10" s="39" t="e">
        <f>SUMPRODUCT((焦粉报表!$B$6:$B$67=$A10)*(焦粉报表!$C$6:$C$67=$B10),焦粉报表!K$6:K$67)</f>
        <v>#REF!</v>
      </c>
      <c r="M10" s="39" t="e">
        <f>SUMPRODUCT((焦粉报表!$B$6:$B$67=$A10)*(焦粉报表!$C$6:$C$67=$B10),焦粉报表!L$6:L$67)</f>
        <v>#REF!</v>
      </c>
      <c r="N10" s="170" t="e">
        <f>SUMPRODUCT((焦粉报表!$B$6:$B$67=$A10)*(焦粉报表!$C$6:$C$67=$B10),焦粉报表!M$6:M$67)</f>
        <v>#REF!</v>
      </c>
      <c r="O10" s="39" t="e">
        <f>SUMPRODUCT((焦粉报表!$B$6:$B$67=$A10)*(焦粉报表!$C$6:$C$67=$B10),焦粉报表!N$6:N$67)</f>
        <v>#REF!</v>
      </c>
      <c r="P10" s="171" t="e">
        <f>SUMPRODUCT((焦粉报表!$B$6:$B$67=$A10)*(焦粉报表!$C$6:$C$67=$B10),焦粉报表!O$6:O$67)</f>
        <v>#REF!</v>
      </c>
      <c r="Q10" s="133" t="e">
        <f>IF(P10=0,0,IF(AND(P10&gt;0,P10&gt;$Q$1),30,考核汇总!$S$1))</f>
        <v>#REF!</v>
      </c>
      <c r="R10" s="133" t="e">
        <f>IF(C10=2,Q10,IF(C10=1,Q10*0.7,IF(C10=3,Q11*0.3,0)))</f>
        <v>#REF!</v>
      </c>
      <c r="T10" s="169" t="e">
        <f>SUMPRODUCT((焦粉报表!$V$6:$V$67=$A10)*(焦粉报表!$W$6:$W$67=$B10),焦粉报表!Y$6:Y$67)</f>
        <v>#REF!</v>
      </c>
      <c r="U10" s="152" t="e">
        <f>SUMPRODUCT((焦粉报表!$V$6:$V$67=$A10)*(焦粉报表!$W$6:$W$67=$B10),焦粉报表!Z$6:Z$67)</f>
        <v>#REF!</v>
      </c>
      <c r="V10" s="152" t="e">
        <f>SUMPRODUCT((焦粉报表!$V$6:$V$67=$A10)*(焦粉报表!$W$6:$W$67=$B10),焦粉报表!AA$6:AA$67)</f>
        <v>#REF!</v>
      </c>
      <c r="W10" s="152" t="e">
        <f>SUMPRODUCT((焦粉报表!$V$6:$V$67=$A10)*(焦粉报表!$W$6:$W$67=$B10),焦粉报表!AB$6:AB$67)</f>
        <v>#REF!</v>
      </c>
      <c r="X10" s="152" t="e">
        <f>SUMPRODUCT((焦粉报表!$V$6:$V$67=$A10)*(焦粉报表!$W$6:$W$67=$B10),焦粉报表!AC$6:AC$67)</f>
        <v>#REF!</v>
      </c>
      <c r="Y10" s="152" t="e">
        <f>SUMPRODUCT((焦粉报表!$V$6:$V$67=$A10)*(焦粉报表!$W$6:$W$67=$B10),焦粉报表!AD$6:AD$67)</f>
        <v>#REF!</v>
      </c>
      <c r="Z10" s="152" t="e">
        <f>SUMPRODUCT((焦粉报表!$V$6:$V$67=$A10)*(焦粉报表!$W$6:$W$67=$B10),焦粉报表!AE$6:AE$67)</f>
        <v>#REF!</v>
      </c>
      <c r="AA10" s="152" t="e">
        <f>SUMPRODUCT((焦粉报表!$V$6:$V$67=$A10)*(焦粉报表!$W$6:$W$67=$B10),焦粉报表!AF$6:AF$67)</f>
        <v>#REF!</v>
      </c>
      <c r="AB10" s="172" t="e">
        <f>SUMPRODUCT((焦粉报表!$V$6:$V$67=$A10)*(焦粉报表!$W$6:$W$67=$B10),焦粉报表!AG$6:AG$67)</f>
        <v>#REF!</v>
      </c>
      <c r="AC10" s="152" t="e">
        <f>SUMPRODUCT((焦粉报表!$V$6:$V$67=$A10)*(焦粉报表!$W$6:$W$67=$B10),焦粉报表!AH$6:AH$67)</f>
        <v>#REF!</v>
      </c>
      <c r="AD10" s="171" t="e">
        <f>SUMPRODUCT((焦粉报表!$V$6:$V$67=$A10)*(焦粉报表!$W$6:$W$67=$B10),焦粉报表!AI$6:AI$67)</f>
        <v>#REF!</v>
      </c>
      <c r="AE10" s="133" t="e">
        <f>IF(AD10=0,0,IF(AND(AD10&gt;0,AD10&gt;$AE$1),30,考核汇总!$S$1))</f>
        <v>#REF!</v>
      </c>
      <c r="AF10" s="133" t="e">
        <f>IF(C10=2,AE10,IF(C10=1,AE10*0.7,IF(C10=3,AE11*0.3,0)))</f>
        <v>#REF!</v>
      </c>
    </row>
    <row r="11">
      <c r="A11" s="168">
        <f>A8+1</f>
        <v>43346</v>
      </c>
      <c r="B11" s="39" t="s">
        <v>32</v>
      </c>
      <c r="C11" s="39">
        <f>C8</f>
        <v>3</v>
      </c>
      <c r="D11" s="39">
        <f>SUMPRODUCT((考核汇总!$A$4:$A$1185=A11)*(考核汇总!$B$4:$B$1185=B11),考核汇总!$C$4:$C$1185)</f>
        <v>3</v>
      </c>
      <c r="E11" s="39" t="str">
        <f>IF(D11=1,"甲",IF(D11=2,"乙",IF(D11=3,"丙",IF(D11=4,"丁",""))))</f>
        <v>丙</v>
      </c>
      <c r="F11" s="169" t="e">
        <f>SUMPRODUCT((焦粉报表!$B$6:$B$67=$A11)*(焦粉报表!$C$6:$C$67=$B11),焦粉报表!E$6:E$67)</f>
        <v>#REF!</v>
      </c>
      <c r="G11" s="39" t="e">
        <f>SUMPRODUCT((焦粉报表!$B$6:$B$67=$A11)*(焦粉报表!$C$6:$C$67=$B11),焦粉报表!F$6:F$67)</f>
        <v>#REF!</v>
      </c>
      <c r="H11" s="39" t="e">
        <f>SUMPRODUCT((焦粉报表!$B$6:$B$67=$A11)*(焦粉报表!$C$6:$C$67=$B11),焦粉报表!G$6:G$67)</f>
        <v>#REF!</v>
      </c>
      <c r="I11" s="39" t="e">
        <f>SUMPRODUCT((焦粉报表!$B$6:$B$67=$A11)*(焦粉报表!$C$6:$C$67=$B11),焦粉报表!H$6:H$67)</f>
        <v>#REF!</v>
      </c>
      <c r="J11" s="39" t="e">
        <f>SUMPRODUCT((焦粉报表!$B$6:$B$67=$A11)*(焦粉报表!$C$6:$C$67=$B11),焦粉报表!I$6:I$67)</f>
        <v>#REF!</v>
      </c>
      <c r="K11" s="39" t="e">
        <f>SUMPRODUCT((焦粉报表!$B$6:$B$67=$A11)*(焦粉报表!$C$6:$C$67=$B11),焦粉报表!J$6:J$67)</f>
        <v>#REF!</v>
      </c>
      <c r="L11" s="39" t="e">
        <f>SUMPRODUCT((焦粉报表!$B$6:$B$67=$A11)*(焦粉报表!$C$6:$C$67=$B11),焦粉报表!K$6:K$67)</f>
        <v>#REF!</v>
      </c>
      <c r="M11" s="39" t="e">
        <f>SUMPRODUCT((焦粉报表!$B$6:$B$67=$A11)*(焦粉报表!$C$6:$C$67=$B11),焦粉报表!L$6:L$67)</f>
        <v>#REF!</v>
      </c>
      <c r="N11" s="170" t="e">
        <f>SUMPRODUCT((焦粉报表!$B$6:$B$67=$A11)*(焦粉报表!$C$6:$C$67=$B11),焦粉报表!M$6:M$67)</f>
        <v>#REF!</v>
      </c>
      <c r="O11" s="39" t="e">
        <f>SUMPRODUCT((焦粉报表!$B$6:$B$67=$A11)*(焦粉报表!$C$6:$C$67=$B11),焦粉报表!N$6:N$67)</f>
        <v>#REF!</v>
      </c>
      <c r="P11" s="171" t="e">
        <f>SUMPRODUCT((焦粉报表!$B$6:$B$67=$A11)*(焦粉报表!$C$6:$C$67=$B11),焦粉报表!O$6:O$67)</f>
        <v>#REF!</v>
      </c>
      <c r="Q11" s="133" t="e">
        <f>IF(P11=0,0,IF(AND(P11&gt;0,P11&gt;$Q$1),30,考核汇总!$S$1))</f>
        <v>#REF!</v>
      </c>
      <c r="R11" s="133" t="e">
        <f>IF(C11=2,Q11,IF(C11=1,Q11*0.7,IF(C11=3,Q12*0.3,0)))</f>
        <v>#REF!</v>
      </c>
      <c r="T11" s="169" t="e">
        <f>SUMPRODUCT((焦粉报表!$V$6:$V$67=$A11)*(焦粉报表!$W$6:$W$67=$B11),焦粉报表!Y$6:Y$67)</f>
        <v>#REF!</v>
      </c>
      <c r="U11" s="152" t="e">
        <f>SUMPRODUCT((焦粉报表!$V$6:$V$67=$A11)*(焦粉报表!$W$6:$W$67=$B11),焦粉报表!Z$6:Z$67)</f>
        <v>#REF!</v>
      </c>
      <c r="V11" s="152" t="e">
        <f>SUMPRODUCT((焦粉报表!$V$6:$V$67=$A11)*(焦粉报表!$W$6:$W$67=$B11),焦粉报表!AA$6:AA$67)</f>
        <v>#REF!</v>
      </c>
      <c r="W11" s="152" t="e">
        <f>SUMPRODUCT((焦粉报表!$V$6:$V$67=$A11)*(焦粉报表!$W$6:$W$67=$B11),焦粉报表!AB$6:AB$67)</f>
        <v>#REF!</v>
      </c>
      <c r="X11" s="152" t="e">
        <f>SUMPRODUCT((焦粉报表!$V$6:$V$67=$A11)*(焦粉报表!$W$6:$W$67=$B11),焦粉报表!AC$6:AC$67)</f>
        <v>#REF!</v>
      </c>
      <c r="Y11" s="152" t="e">
        <f>SUMPRODUCT((焦粉报表!$V$6:$V$67=$A11)*(焦粉报表!$W$6:$W$67=$B11),焦粉报表!AD$6:AD$67)</f>
        <v>#REF!</v>
      </c>
      <c r="Z11" s="152" t="e">
        <f>SUMPRODUCT((焦粉报表!$V$6:$V$67=$A11)*(焦粉报表!$W$6:$W$67=$B11),焦粉报表!AE$6:AE$67)</f>
        <v>#REF!</v>
      </c>
      <c r="AA11" s="152" t="e">
        <f>SUMPRODUCT((焦粉报表!$V$6:$V$67=$A11)*(焦粉报表!$W$6:$W$67=$B11),焦粉报表!AF$6:AF$67)</f>
        <v>#REF!</v>
      </c>
      <c r="AB11" s="172" t="e">
        <f>SUMPRODUCT((焦粉报表!$V$6:$V$67=$A11)*(焦粉报表!$W$6:$W$67=$B11),焦粉报表!AG$6:AG$67)</f>
        <v>#REF!</v>
      </c>
      <c r="AC11" s="152" t="e">
        <f>SUMPRODUCT((焦粉报表!$V$6:$V$67=$A11)*(焦粉报表!$W$6:$W$67=$B11),焦粉报表!AH$6:AH$67)</f>
        <v>#REF!</v>
      </c>
      <c r="AD11" s="171" t="e">
        <f>SUMPRODUCT((焦粉报表!$V$6:$V$67=$A11)*(焦粉报表!$W$6:$W$67=$B11),焦粉报表!AI$6:AI$67)</f>
        <v>#REF!</v>
      </c>
      <c r="AE11" s="133" t="e">
        <f>IF(AD11=0,0,IF(AND(AD11&gt;0,AD11&gt;$AE$1),30,考核汇总!$S$1))</f>
        <v>#REF!</v>
      </c>
      <c r="AF11" s="133" t="e">
        <f>IF(C11=2,AE11,IF(C11=1,AE11*0.7,IF(C11=3,AE12*0.3,0)))</f>
        <v>#REF!</v>
      </c>
    </row>
    <row r="12">
      <c r="A12" s="168">
        <f>A9+1</f>
        <v>43347</v>
      </c>
      <c r="B12" s="39" t="s">
        <v>28</v>
      </c>
      <c r="C12" s="39">
        <f>C9</f>
        <v>1</v>
      </c>
      <c r="D12" s="39">
        <f>SUMPRODUCT((考核汇总!$A$4:$A$1185=A12)*(考核汇总!$B$4:$B$1185=B12),考核汇总!$C$4:$C$1185)</f>
        <v>4</v>
      </c>
      <c r="E12" s="39" t="str">
        <f>IF(D12=1,"甲",IF(D12=2,"乙",IF(D12=3,"丙",IF(D12=4,"丁",""))))</f>
        <v>丁</v>
      </c>
      <c r="F12" s="169" t="e">
        <f>SUMPRODUCT((焦粉报表!$B$6:$B$67=$A12)*(焦粉报表!$C$6:$C$67=$B12),焦粉报表!E$6:E$67)</f>
        <v>#REF!</v>
      </c>
      <c r="G12" s="39" t="e">
        <f>SUMPRODUCT((焦粉报表!$B$6:$B$67=$A12)*(焦粉报表!$C$6:$C$67=$B12),焦粉报表!F$6:F$67)</f>
        <v>#REF!</v>
      </c>
      <c r="H12" s="39" t="e">
        <f>SUMPRODUCT((焦粉报表!$B$6:$B$67=$A12)*(焦粉报表!$C$6:$C$67=$B12),焦粉报表!G$6:G$67)</f>
        <v>#REF!</v>
      </c>
      <c r="I12" s="39" t="e">
        <f>SUMPRODUCT((焦粉报表!$B$6:$B$67=$A12)*(焦粉报表!$C$6:$C$67=$B12),焦粉报表!H$6:H$67)</f>
        <v>#REF!</v>
      </c>
      <c r="J12" s="39" t="e">
        <f>SUMPRODUCT((焦粉报表!$B$6:$B$67=$A12)*(焦粉报表!$C$6:$C$67=$B12),焦粉报表!I$6:I$67)</f>
        <v>#REF!</v>
      </c>
      <c r="K12" s="39" t="e">
        <f>SUMPRODUCT((焦粉报表!$B$6:$B$67=$A12)*(焦粉报表!$C$6:$C$67=$B12),焦粉报表!J$6:J$67)</f>
        <v>#REF!</v>
      </c>
      <c r="L12" s="39" t="e">
        <f>SUMPRODUCT((焦粉报表!$B$6:$B$67=$A12)*(焦粉报表!$C$6:$C$67=$B12),焦粉报表!K$6:K$67)</f>
        <v>#REF!</v>
      </c>
      <c r="M12" s="39" t="e">
        <f>SUMPRODUCT((焦粉报表!$B$6:$B$67=$A12)*(焦粉报表!$C$6:$C$67=$B12),焦粉报表!L$6:L$67)</f>
        <v>#REF!</v>
      </c>
      <c r="N12" s="170" t="e">
        <f>SUMPRODUCT((焦粉报表!$B$6:$B$67=$A12)*(焦粉报表!$C$6:$C$67=$B12),焦粉报表!M$6:M$67)</f>
        <v>#REF!</v>
      </c>
      <c r="O12" s="39" t="e">
        <f>SUMPRODUCT((焦粉报表!$B$6:$B$67=$A12)*(焦粉报表!$C$6:$C$67=$B12),焦粉报表!N$6:N$67)</f>
        <v>#REF!</v>
      </c>
      <c r="P12" s="171" t="e">
        <f>SUMPRODUCT((焦粉报表!$B$6:$B$67=$A12)*(焦粉报表!$C$6:$C$67=$B12),焦粉报表!O$6:O$67)</f>
        <v>#REF!</v>
      </c>
      <c r="Q12" s="133" t="e">
        <f>IF(P12=0,0,IF(AND(P12&gt;0,P12&gt;$Q$1),30,考核汇总!$S$1))</f>
        <v>#REF!</v>
      </c>
      <c r="R12" s="133" t="e">
        <f>IF(C12=2,Q12,IF(C12=1,Q12*0.7,IF(C12=3,Q13*0.3,0)))</f>
        <v>#REF!</v>
      </c>
      <c r="T12" s="169" t="e">
        <f>SUMPRODUCT((焦粉报表!$V$6:$V$67=$A12)*(焦粉报表!$W$6:$W$67=$B12),焦粉报表!Y$6:Y$67)</f>
        <v>#REF!</v>
      </c>
      <c r="U12" s="152" t="e">
        <f>SUMPRODUCT((焦粉报表!$V$6:$V$67=$A12)*(焦粉报表!$W$6:$W$67=$B12),焦粉报表!Z$6:Z$67)</f>
        <v>#REF!</v>
      </c>
      <c r="V12" s="152" t="e">
        <f>SUMPRODUCT((焦粉报表!$V$6:$V$67=$A12)*(焦粉报表!$W$6:$W$67=$B12),焦粉报表!AA$6:AA$67)</f>
        <v>#REF!</v>
      </c>
      <c r="W12" s="152" t="e">
        <f>SUMPRODUCT((焦粉报表!$V$6:$V$67=$A12)*(焦粉报表!$W$6:$W$67=$B12),焦粉报表!AB$6:AB$67)</f>
        <v>#REF!</v>
      </c>
      <c r="X12" s="152" t="e">
        <f>SUMPRODUCT((焦粉报表!$V$6:$V$67=$A12)*(焦粉报表!$W$6:$W$67=$B12),焦粉报表!AC$6:AC$67)</f>
        <v>#REF!</v>
      </c>
      <c r="Y12" s="152" t="e">
        <f>SUMPRODUCT((焦粉报表!$V$6:$V$67=$A12)*(焦粉报表!$W$6:$W$67=$B12),焦粉报表!AD$6:AD$67)</f>
        <v>#REF!</v>
      </c>
      <c r="Z12" s="152" t="e">
        <f>SUMPRODUCT((焦粉报表!$V$6:$V$67=$A12)*(焦粉报表!$W$6:$W$67=$B12),焦粉报表!AE$6:AE$67)</f>
        <v>#REF!</v>
      </c>
      <c r="AA12" s="152" t="e">
        <f>SUMPRODUCT((焦粉报表!$V$6:$V$67=$A12)*(焦粉报表!$W$6:$W$67=$B12),焦粉报表!AF$6:AF$67)</f>
        <v>#REF!</v>
      </c>
      <c r="AB12" s="172" t="e">
        <f>SUMPRODUCT((焦粉报表!$V$6:$V$67=$A12)*(焦粉报表!$W$6:$W$67=$B12),焦粉报表!AG$6:AG$67)</f>
        <v>#REF!</v>
      </c>
      <c r="AC12" s="152" t="e">
        <f>SUMPRODUCT((焦粉报表!$V$6:$V$67=$A12)*(焦粉报表!$W$6:$W$67=$B12),焦粉报表!AH$6:AH$67)</f>
        <v>#REF!</v>
      </c>
      <c r="AD12" s="171" t="e">
        <f>SUMPRODUCT((焦粉报表!$V$6:$V$67=$A12)*(焦粉报表!$W$6:$W$67=$B12),焦粉报表!AI$6:AI$67)</f>
        <v>#REF!</v>
      </c>
      <c r="AE12" s="133" t="e">
        <f>IF(AD12=0,0,IF(AND(AD12&gt;0,AD12&gt;$AE$1),30,考核汇总!$S$1))</f>
        <v>#REF!</v>
      </c>
      <c r="AF12" s="133" t="e">
        <f>IF(C12=2,AE12,IF(C12=1,AE12*0.7,IF(C12=3,AE13*0.3,0)))</f>
        <v>#REF!</v>
      </c>
    </row>
    <row r="13">
      <c r="A13" s="168">
        <f>A10+1</f>
        <v>43347</v>
      </c>
      <c r="B13" s="39" t="s">
        <v>30</v>
      </c>
      <c r="C13" s="39">
        <f>C10</f>
        <v>2</v>
      </c>
      <c r="D13" s="39">
        <f>SUMPRODUCT((考核汇总!$A$4:$A$1185=A13)*(考核汇总!$B$4:$B$1185=B13),考核汇总!$C$4:$C$1185)</f>
        <v>1</v>
      </c>
      <c r="E13" s="39" t="str">
        <f>IF(D13=1,"甲",IF(D13=2,"乙",IF(D13=3,"丙",IF(D13=4,"丁",""))))</f>
        <v>甲</v>
      </c>
      <c r="F13" s="169" t="e">
        <f>SUMPRODUCT((焦粉报表!$B$6:$B$67=$A13)*(焦粉报表!$C$6:$C$67=$B13),焦粉报表!E$6:E$67)</f>
        <v>#REF!</v>
      </c>
      <c r="G13" s="39" t="e">
        <f>SUMPRODUCT((焦粉报表!$B$6:$B$67=$A13)*(焦粉报表!$C$6:$C$67=$B13),焦粉报表!F$6:F$67)</f>
        <v>#REF!</v>
      </c>
      <c r="H13" s="39" t="e">
        <f>SUMPRODUCT((焦粉报表!$B$6:$B$67=$A13)*(焦粉报表!$C$6:$C$67=$B13),焦粉报表!G$6:G$67)</f>
        <v>#REF!</v>
      </c>
      <c r="I13" s="39" t="e">
        <f>SUMPRODUCT((焦粉报表!$B$6:$B$67=$A13)*(焦粉报表!$C$6:$C$67=$B13),焦粉报表!H$6:H$67)</f>
        <v>#REF!</v>
      </c>
      <c r="J13" s="39" t="e">
        <f>SUMPRODUCT((焦粉报表!$B$6:$B$67=$A13)*(焦粉报表!$C$6:$C$67=$B13),焦粉报表!I$6:I$67)</f>
        <v>#REF!</v>
      </c>
      <c r="K13" s="39" t="e">
        <f>SUMPRODUCT((焦粉报表!$B$6:$B$67=$A13)*(焦粉报表!$C$6:$C$67=$B13),焦粉报表!J$6:J$67)</f>
        <v>#REF!</v>
      </c>
      <c r="L13" s="39" t="e">
        <f>SUMPRODUCT((焦粉报表!$B$6:$B$67=$A13)*(焦粉报表!$C$6:$C$67=$B13),焦粉报表!K$6:K$67)</f>
        <v>#REF!</v>
      </c>
      <c r="M13" s="39" t="e">
        <f>SUMPRODUCT((焦粉报表!$B$6:$B$67=$A13)*(焦粉报表!$C$6:$C$67=$B13),焦粉报表!L$6:L$67)</f>
        <v>#REF!</v>
      </c>
      <c r="N13" s="170" t="e">
        <f>SUMPRODUCT((焦粉报表!$B$6:$B$67=$A13)*(焦粉报表!$C$6:$C$67=$B13),焦粉报表!M$6:M$67)</f>
        <v>#REF!</v>
      </c>
      <c r="O13" s="39" t="e">
        <f>SUMPRODUCT((焦粉报表!$B$6:$B$67=$A13)*(焦粉报表!$C$6:$C$67=$B13),焦粉报表!N$6:N$67)</f>
        <v>#REF!</v>
      </c>
      <c r="P13" s="171" t="e">
        <f>SUMPRODUCT((焦粉报表!$B$6:$B$67=$A13)*(焦粉报表!$C$6:$C$67=$B13),焦粉报表!O$6:O$67)</f>
        <v>#REF!</v>
      </c>
      <c r="Q13" s="133" t="e">
        <f>IF(P13=0,0,IF(AND(P13&gt;0,P13&gt;$Q$1),30,考核汇总!$S$1))</f>
        <v>#REF!</v>
      </c>
      <c r="R13" s="133" t="e">
        <f>IF(C13=2,Q13,IF(C13=1,Q13*0.7,IF(C13=3,Q14*0.3,0)))</f>
        <v>#REF!</v>
      </c>
      <c r="T13" s="169" t="e">
        <f>SUMPRODUCT((焦粉报表!$V$6:$V$67=$A13)*(焦粉报表!$W$6:$W$67=$B13),焦粉报表!Y$6:Y$67)</f>
        <v>#REF!</v>
      </c>
      <c r="U13" s="152" t="e">
        <f>SUMPRODUCT((焦粉报表!$V$6:$V$67=$A13)*(焦粉报表!$W$6:$W$67=$B13),焦粉报表!Z$6:Z$67)</f>
        <v>#REF!</v>
      </c>
      <c r="V13" s="152" t="e">
        <f>SUMPRODUCT((焦粉报表!$V$6:$V$67=$A13)*(焦粉报表!$W$6:$W$67=$B13),焦粉报表!AA$6:AA$67)</f>
        <v>#REF!</v>
      </c>
      <c r="W13" s="152" t="e">
        <f>SUMPRODUCT((焦粉报表!$V$6:$V$67=$A13)*(焦粉报表!$W$6:$W$67=$B13),焦粉报表!AB$6:AB$67)</f>
        <v>#REF!</v>
      </c>
      <c r="X13" s="152" t="e">
        <f>SUMPRODUCT((焦粉报表!$V$6:$V$67=$A13)*(焦粉报表!$W$6:$W$67=$B13),焦粉报表!AC$6:AC$67)</f>
        <v>#REF!</v>
      </c>
      <c r="Y13" s="152" t="e">
        <f>SUMPRODUCT((焦粉报表!$V$6:$V$67=$A13)*(焦粉报表!$W$6:$W$67=$B13),焦粉报表!AD$6:AD$67)</f>
        <v>#REF!</v>
      </c>
      <c r="Z13" s="152" t="e">
        <f>SUMPRODUCT((焦粉报表!$V$6:$V$67=$A13)*(焦粉报表!$W$6:$W$67=$B13),焦粉报表!AE$6:AE$67)</f>
        <v>#REF!</v>
      </c>
      <c r="AA13" s="152" t="e">
        <f>SUMPRODUCT((焦粉报表!$V$6:$V$67=$A13)*(焦粉报表!$W$6:$W$67=$B13),焦粉报表!AF$6:AF$67)</f>
        <v>#REF!</v>
      </c>
      <c r="AB13" s="172" t="e">
        <f>SUMPRODUCT((焦粉报表!$V$6:$V$67=$A13)*(焦粉报表!$W$6:$W$67=$B13),焦粉报表!AG$6:AG$67)</f>
        <v>#REF!</v>
      </c>
      <c r="AC13" s="152" t="e">
        <f>SUMPRODUCT((焦粉报表!$V$6:$V$67=$A13)*(焦粉报表!$W$6:$W$67=$B13),焦粉报表!AH$6:AH$67)</f>
        <v>#REF!</v>
      </c>
      <c r="AD13" s="171" t="e">
        <f>SUMPRODUCT((焦粉报表!$V$6:$V$67=$A13)*(焦粉报表!$W$6:$W$67=$B13),焦粉报表!AI$6:AI$67)</f>
        <v>#REF!</v>
      </c>
      <c r="AE13" s="133" t="e">
        <f>IF(AD13=0,0,IF(AND(AD13&gt;0,AD13&gt;$AE$1),30,考核汇总!$S$1))</f>
        <v>#REF!</v>
      </c>
      <c r="AF13" s="133" t="e">
        <f>IF(C13=2,AE13,IF(C13=1,AE13*0.7,IF(C13=3,AE14*0.3,0)))</f>
        <v>#REF!</v>
      </c>
    </row>
    <row r="14">
      <c r="A14" s="168">
        <f>A11+1</f>
        <v>43347</v>
      </c>
      <c r="B14" s="39" t="s">
        <v>32</v>
      </c>
      <c r="C14" s="39">
        <f>C11</f>
        <v>3</v>
      </c>
      <c r="D14" s="39">
        <f>SUMPRODUCT((考核汇总!$A$4:$A$1185=A14)*(考核汇总!$B$4:$B$1185=B14),考核汇总!$C$4:$C$1185)</f>
        <v>2</v>
      </c>
      <c r="E14" s="39" t="str">
        <f>IF(D14=1,"甲",IF(D14=2,"乙",IF(D14=3,"丙",IF(D14=4,"丁",""))))</f>
        <v>乙</v>
      </c>
      <c r="F14" s="169" t="e">
        <f>SUMPRODUCT((焦粉报表!$B$6:$B$67=$A14)*(焦粉报表!$C$6:$C$67=$B14),焦粉报表!E$6:E$67)</f>
        <v>#REF!</v>
      </c>
      <c r="G14" s="39" t="e">
        <f>SUMPRODUCT((焦粉报表!$B$6:$B$67=$A14)*(焦粉报表!$C$6:$C$67=$B14),焦粉报表!F$6:F$67)</f>
        <v>#REF!</v>
      </c>
      <c r="H14" s="39" t="e">
        <f>SUMPRODUCT((焦粉报表!$B$6:$B$67=$A14)*(焦粉报表!$C$6:$C$67=$B14),焦粉报表!G$6:G$67)</f>
        <v>#REF!</v>
      </c>
      <c r="I14" s="39" t="e">
        <f>SUMPRODUCT((焦粉报表!$B$6:$B$67=$A14)*(焦粉报表!$C$6:$C$67=$B14),焦粉报表!H$6:H$67)</f>
        <v>#REF!</v>
      </c>
      <c r="J14" s="39" t="e">
        <f>SUMPRODUCT((焦粉报表!$B$6:$B$67=$A14)*(焦粉报表!$C$6:$C$67=$B14),焦粉报表!I$6:I$67)</f>
        <v>#REF!</v>
      </c>
      <c r="K14" s="39" t="e">
        <f>SUMPRODUCT((焦粉报表!$B$6:$B$67=$A14)*(焦粉报表!$C$6:$C$67=$B14),焦粉报表!J$6:J$67)</f>
        <v>#REF!</v>
      </c>
      <c r="L14" s="39" t="e">
        <f>SUMPRODUCT((焦粉报表!$B$6:$B$67=$A14)*(焦粉报表!$C$6:$C$67=$B14),焦粉报表!K$6:K$67)</f>
        <v>#REF!</v>
      </c>
      <c r="M14" s="39" t="e">
        <f>SUMPRODUCT((焦粉报表!$B$6:$B$67=$A14)*(焦粉报表!$C$6:$C$67=$B14),焦粉报表!L$6:L$67)</f>
        <v>#REF!</v>
      </c>
      <c r="N14" s="170" t="e">
        <f>SUMPRODUCT((焦粉报表!$B$6:$B$67=$A14)*(焦粉报表!$C$6:$C$67=$B14),焦粉报表!M$6:M$67)</f>
        <v>#REF!</v>
      </c>
      <c r="O14" s="39" t="e">
        <f>SUMPRODUCT((焦粉报表!$B$6:$B$67=$A14)*(焦粉报表!$C$6:$C$67=$B14),焦粉报表!N$6:N$67)</f>
        <v>#REF!</v>
      </c>
      <c r="P14" s="171" t="e">
        <f>SUMPRODUCT((焦粉报表!$B$6:$B$67=$A14)*(焦粉报表!$C$6:$C$67=$B14),焦粉报表!O$6:O$67)</f>
        <v>#REF!</v>
      </c>
      <c r="Q14" s="133" t="e">
        <f>IF(P14=0,0,IF(AND(P14&gt;0,P14&gt;$Q$1),30,考核汇总!$S$1))</f>
        <v>#REF!</v>
      </c>
      <c r="R14" s="133" t="e">
        <f>IF(C14=2,Q14,IF(C14=1,Q14*0.7,IF(C14=3,Q15*0.3,0)))</f>
        <v>#REF!</v>
      </c>
      <c r="T14" s="169" t="e">
        <f>SUMPRODUCT((焦粉报表!$V$6:$V$67=$A14)*(焦粉报表!$W$6:$W$67=$B14),焦粉报表!Y$6:Y$67)</f>
        <v>#REF!</v>
      </c>
      <c r="U14" s="152" t="e">
        <f>SUMPRODUCT((焦粉报表!$V$6:$V$67=$A14)*(焦粉报表!$W$6:$W$67=$B14),焦粉报表!Z$6:Z$67)</f>
        <v>#REF!</v>
      </c>
      <c r="V14" s="152" t="e">
        <f>SUMPRODUCT((焦粉报表!$V$6:$V$67=$A14)*(焦粉报表!$W$6:$W$67=$B14),焦粉报表!AA$6:AA$67)</f>
        <v>#REF!</v>
      </c>
      <c r="W14" s="152" t="e">
        <f>SUMPRODUCT((焦粉报表!$V$6:$V$67=$A14)*(焦粉报表!$W$6:$W$67=$B14),焦粉报表!AB$6:AB$67)</f>
        <v>#REF!</v>
      </c>
      <c r="X14" s="152" t="e">
        <f>SUMPRODUCT((焦粉报表!$V$6:$V$67=$A14)*(焦粉报表!$W$6:$W$67=$B14),焦粉报表!AC$6:AC$67)</f>
        <v>#REF!</v>
      </c>
      <c r="Y14" s="152" t="e">
        <f>SUMPRODUCT((焦粉报表!$V$6:$V$67=$A14)*(焦粉报表!$W$6:$W$67=$B14),焦粉报表!AD$6:AD$67)</f>
        <v>#REF!</v>
      </c>
      <c r="Z14" s="152" t="e">
        <f>SUMPRODUCT((焦粉报表!$V$6:$V$67=$A14)*(焦粉报表!$W$6:$W$67=$B14),焦粉报表!AE$6:AE$67)</f>
        <v>#REF!</v>
      </c>
      <c r="AA14" s="152" t="e">
        <f>SUMPRODUCT((焦粉报表!$V$6:$V$67=$A14)*(焦粉报表!$W$6:$W$67=$B14),焦粉报表!AF$6:AF$67)</f>
        <v>#REF!</v>
      </c>
      <c r="AB14" s="172" t="e">
        <f>SUMPRODUCT((焦粉报表!$V$6:$V$67=$A14)*(焦粉报表!$W$6:$W$67=$B14),焦粉报表!AG$6:AG$67)</f>
        <v>#REF!</v>
      </c>
      <c r="AC14" s="152" t="e">
        <f>SUMPRODUCT((焦粉报表!$V$6:$V$67=$A14)*(焦粉报表!$W$6:$W$67=$B14),焦粉报表!AH$6:AH$67)</f>
        <v>#REF!</v>
      </c>
      <c r="AD14" s="171" t="e">
        <f>SUMPRODUCT((焦粉报表!$V$6:$V$67=$A14)*(焦粉报表!$W$6:$W$67=$B14),焦粉报表!AI$6:AI$67)</f>
        <v>#REF!</v>
      </c>
      <c r="AE14" s="133" t="e">
        <f>IF(AD14=0,0,IF(AND(AD14&gt;0,AD14&gt;$AE$1),30,考核汇总!$S$1))</f>
        <v>#REF!</v>
      </c>
      <c r="AF14" s="133" t="e">
        <f>IF(C14=2,AE14,IF(C14=1,AE14*0.7,IF(C14=3,AE15*0.3,0)))</f>
        <v>#REF!</v>
      </c>
    </row>
    <row r="15">
      <c r="A15" s="168">
        <f>A12+1</f>
        <v>43348</v>
      </c>
      <c r="B15" s="39" t="s">
        <v>28</v>
      </c>
      <c r="C15" s="39">
        <f>C12</f>
        <v>1</v>
      </c>
      <c r="D15" s="39">
        <f>SUMPRODUCT((考核汇总!$A$4:$A$1185=A15)*(考核汇总!$B$4:$B$1185=B15),考核汇总!$C$4:$C$1185)</f>
        <v>4</v>
      </c>
      <c r="E15" s="39" t="str">
        <f>IF(D15=1,"甲",IF(D15=2,"乙",IF(D15=3,"丙",IF(D15=4,"丁",""))))</f>
        <v>丁</v>
      </c>
      <c r="F15" s="169" t="e">
        <f>SUMPRODUCT((焦粉报表!$B$6:$B$67=$A15)*(焦粉报表!$C$6:$C$67=$B15),焦粉报表!E$6:E$67)</f>
        <v>#REF!</v>
      </c>
      <c r="G15" s="39" t="e">
        <f>SUMPRODUCT((焦粉报表!$B$6:$B$67=$A15)*(焦粉报表!$C$6:$C$67=$B15),焦粉报表!F$6:F$67)</f>
        <v>#REF!</v>
      </c>
      <c r="H15" s="39" t="e">
        <f>SUMPRODUCT((焦粉报表!$B$6:$B$67=$A15)*(焦粉报表!$C$6:$C$67=$B15),焦粉报表!G$6:G$67)</f>
        <v>#REF!</v>
      </c>
      <c r="I15" s="39" t="e">
        <f>SUMPRODUCT((焦粉报表!$B$6:$B$67=$A15)*(焦粉报表!$C$6:$C$67=$B15),焦粉报表!H$6:H$67)</f>
        <v>#REF!</v>
      </c>
      <c r="J15" s="39" t="e">
        <f>SUMPRODUCT((焦粉报表!$B$6:$B$67=$A15)*(焦粉报表!$C$6:$C$67=$B15),焦粉报表!I$6:I$67)</f>
        <v>#REF!</v>
      </c>
      <c r="K15" s="39" t="e">
        <f>SUMPRODUCT((焦粉报表!$B$6:$B$67=$A15)*(焦粉报表!$C$6:$C$67=$B15),焦粉报表!J$6:J$67)</f>
        <v>#REF!</v>
      </c>
      <c r="L15" s="39" t="e">
        <f>SUMPRODUCT((焦粉报表!$B$6:$B$67=$A15)*(焦粉报表!$C$6:$C$67=$B15),焦粉报表!K$6:K$67)</f>
        <v>#REF!</v>
      </c>
      <c r="M15" s="39" t="e">
        <f>SUMPRODUCT((焦粉报表!$B$6:$B$67=$A15)*(焦粉报表!$C$6:$C$67=$B15),焦粉报表!L$6:L$67)</f>
        <v>#REF!</v>
      </c>
      <c r="N15" s="170" t="e">
        <f>SUMPRODUCT((焦粉报表!$B$6:$B$67=$A15)*(焦粉报表!$C$6:$C$67=$B15),焦粉报表!M$6:M$67)</f>
        <v>#REF!</v>
      </c>
      <c r="O15" s="39" t="e">
        <f>SUMPRODUCT((焦粉报表!$B$6:$B$67=$A15)*(焦粉报表!$C$6:$C$67=$B15),焦粉报表!N$6:N$67)</f>
        <v>#REF!</v>
      </c>
      <c r="P15" s="171" t="e">
        <f>SUMPRODUCT((焦粉报表!$B$6:$B$67=$A15)*(焦粉报表!$C$6:$C$67=$B15),焦粉报表!O$6:O$67)</f>
        <v>#REF!</v>
      </c>
      <c r="Q15" s="133" t="e">
        <f>IF(P15=0,0,IF(AND(P15&gt;0,P15&gt;$Q$1),30,考核汇总!$S$1))</f>
        <v>#REF!</v>
      </c>
      <c r="R15" s="133" t="e">
        <f>IF(C15=2,Q15,IF(C15=1,Q15*0.7,IF(C15=3,Q16*0.3,0)))</f>
        <v>#REF!</v>
      </c>
      <c r="T15" s="169" t="e">
        <f>SUMPRODUCT((焦粉报表!$V$6:$V$67=$A15)*(焦粉报表!$W$6:$W$67=$B15),焦粉报表!Y$6:Y$67)</f>
        <v>#REF!</v>
      </c>
      <c r="U15" s="152" t="e">
        <f>SUMPRODUCT((焦粉报表!$V$6:$V$67=$A15)*(焦粉报表!$W$6:$W$67=$B15),焦粉报表!Z$6:Z$67)</f>
        <v>#REF!</v>
      </c>
      <c r="V15" s="152" t="e">
        <f>SUMPRODUCT((焦粉报表!$V$6:$V$67=$A15)*(焦粉报表!$W$6:$W$67=$B15),焦粉报表!AA$6:AA$67)</f>
        <v>#REF!</v>
      </c>
      <c r="W15" s="152" t="e">
        <f>SUMPRODUCT((焦粉报表!$V$6:$V$67=$A15)*(焦粉报表!$W$6:$W$67=$B15),焦粉报表!AB$6:AB$67)</f>
        <v>#REF!</v>
      </c>
      <c r="X15" s="152" t="e">
        <f>SUMPRODUCT((焦粉报表!$V$6:$V$67=$A15)*(焦粉报表!$W$6:$W$67=$B15),焦粉报表!AC$6:AC$67)</f>
        <v>#REF!</v>
      </c>
      <c r="Y15" s="152" t="e">
        <f>SUMPRODUCT((焦粉报表!$V$6:$V$67=$A15)*(焦粉报表!$W$6:$W$67=$B15),焦粉报表!AD$6:AD$67)</f>
        <v>#REF!</v>
      </c>
      <c r="Z15" s="152" t="e">
        <f>SUMPRODUCT((焦粉报表!$V$6:$V$67=$A15)*(焦粉报表!$W$6:$W$67=$B15),焦粉报表!AE$6:AE$67)</f>
        <v>#REF!</v>
      </c>
      <c r="AA15" s="152" t="e">
        <f>SUMPRODUCT((焦粉报表!$V$6:$V$67=$A15)*(焦粉报表!$W$6:$W$67=$B15),焦粉报表!AF$6:AF$67)</f>
        <v>#REF!</v>
      </c>
      <c r="AB15" s="172" t="e">
        <f>SUMPRODUCT((焦粉报表!$V$6:$V$67=$A15)*(焦粉报表!$W$6:$W$67=$B15),焦粉报表!AG$6:AG$67)</f>
        <v>#REF!</v>
      </c>
      <c r="AC15" s="152" t="e">
        <f>SUMPRODUCT((焦粉报表!$V$6:$V$67=$A15)*(焦粉报表!$W$6:$W$67=$B15),焦粉报表!AH$6:AH$67)</f>
        <v>#REF!</v>
      </c>
      <c r="AD15" s="171" t="e">
        <f>SUMPRODUCT((焦粉报表!$V$6:$V$67=$A15)*(焦粉报表!$W$6:$W$67=$B15),焦粉报表!AI$6:AI$67)</f>
        <v>#REF!</v>
      </c>
      <c r="AE15" s="133" t="e">
        <f>IF(AD15=0,0,IF(AND(AD15&gt;0,AD15&gt;$AE$1),30,考核汇总!$S$1))</f>
        <v>#REF!</v>
      </c>
      <c r="AF15" s="133" t="e">
        <f>IF(C15=2,AE15,IF(C15=1,AE15*0.7,IF(C15=3,AE16*0.3,0)))</f>
        <v>#REF!</v>
      </c>
    </row>
    <row r="16">
      <c r="A16" s="168">
        <f>A13+1</f>
        <v>43348</v>
      </c>
      <c r="B16" s="39" t="s">
        <v>30</v>
      </c>
      <c r="C16" s="39">
        <f>C13</f>
        <v>2</v>
      </c>
      <c r="D16" s="39">
        <f>SUMPRODUCT((考核汇总!$A$4:$A$1185=A16)*(考核汇总!$B$4:$B$1185=B16),考核汇总!$C$4:$C$1185)</f>
        <v>1</v>
      </c>
      <c r="E16" s="39" t="str">
        <f>IF(D16=1,"甲",IF(D16=2,"乙",IF(D16=3,"丙",IF(D16=4,"丁",""))))</f>
        <v>甲</v>
      </c>
      <c r="F16" s="169" t="e">
        <f>SUMPRODUCT((焦粉报表!$B$6:$B$67=$A16)*(焦粉报表!$C$6:$C$67=$B16),焦粉报表!E$6:E$67)</f>
        <v>#REF!</v>
      </c>
      <c r="G16" s="39" t="e">
        <f>SUMPRODUCT((焦粉报表!$B$6:$B$67=$A16)*(焦粉报表!$C$6:$C$67=$B16),焦粉报表!F$6:F$67)</f>
        <v>#REF!</v>
      </c>
      <c r="H16" s="39" t="e">
        <f>SUMPRODUCT((焦粉报表!$B$6:$B$67=$A16)*(焦粉报表!$C$6:$C$67=$B16),焦粉报表!G$6:G$67)</f>
        <v>#REF!</v>
      </c>
      <c r="I16" s="39" t="e">
        <f>SUMPRODUCT((焦粉报表!$B$6:$B$67=$A16)*(焦粉报表!$C$6:$C$67=$B16),焦粉报表!H$6:H$67)</f>
        <v>#REF!</v>
      </c>
      <c r="J16" s="39" t="e">
        <f>SUMPRODUCT((焦粉报表!$B$6:$B$67=$A16)*(焦粉报表!$C$6:$C$67=$B16),焦粉报表!I$6:I$67)</f>
        <v>#REF!</v>
      </c>
      <c r="K16" s="39" t="e">
        <f>SUMPRODUCT((焦粉报表!$B$6:$B$67=$A16)*(焦粉报表!$C$6:$C$67=$B16),焦粉报表!J$6:J$67)</f>
        <v>#REF!</v>
      </c>
      <c r="L16" s="39" t="e">
        <f>SUMPRODUCT((焦粉报表!$B$6:$B$67=$A16)*(焦粉报表!$C$6:$C$67=$B16),焦粉报表!K$6:K$67)</f>
        <v>#REF!</v>
      </c>
      <c r="M16" s="39" t="e">
        <f>SUMPRODUCT((焦粉报表!$B$6:$B$67=$A16)*(焦粉报表!$C$6:$C$67=$B16),焦粉报表!L$6:L$67)</f>
        <v>#REF!</v>
      </c>
      <c r="N16" s="170" t="e">
        <f>SUMPRODUCT((焦粉报表!$B$6:$B$67=$A16)*(焦粉报表!$C$6:$C$67=$B16),焦粉报表!M$6:M$67)</f>
        <v>#REF!</v>
      </c>
      <c r="O16" s="39" t="e">
        <f>SUMPRODUCT((焦粉报表!$B$6:$B$67=$A16)*(焦粉报表!$C$6:$C$67=$B16),焦粉报表!N$6:N$67)</f>
        <v>#REF!</v>
      </c>
      <c r="P16" s="171" t="e">
        <f>SUMPRODUCT((焦粉报表!$B$6:$B$67=$A16)*(焦粉报表!$C$6:$C$67=$B16),焦粉报表!O$6:O$67)</f>
        <v>#REF!</v>
      </c>
      <c r="Q16" s="133" t="e">
        <f>IF(P16=0,0,IF(AND(P16&gt;0,P16&gt;$Q$1),30,考核汇总!$S$1))</f>
        <v>#REF!</v>
      </c>
      <c r="R16" s="133" t="e">
        <f>IF(C16=2,Q16,IF(C16=1,Q16*0.7,IF(C16=3,Q17*0.3,0)))</f>
        <v>#REF!</v>
      </c>
      <c r="T16" s="169" t="e">
        <f>SUMPRODUCT((焦粉报表!$V$6:$V$67=$A16)*(焦粉报表!$W$6:$W$67=$B16),焦粉报表!Y$6:Y$67)</f>
        <v>#REF!</v>
      </c>
      <c r="U16" s="152" t="e">
        <f>SUMPRODUCT((焦粉报表!$V$6:$V$67=$A16)*(焦粉报表!$W$6:$W$67=$B16),焦粉报表!Z$6:Z$67)</f>
        <v>#REF!</v>
      </c>
      <c r="V16" s="152" t="e">
        <f>SUMPRODUCT((焦粉报表!$V$6:$V$67=$A16)*(焦粉报表!$W$6:$W$67=$B16),焦粉报表!AA$6:AA$67)</f>
        <v>#REF!</v>
      </c>
      <c r="W16" s="152" t="e">
        <f>SUMPRODUCT((焦粉报表!$V$6:$V$67=$A16)*(焦粉报表!$W$6:$W$67=$B16),焦粉报表!AB$6:AB$67)</f>
        <v>#REF!</v>
      </c>
      <c r="X16" s="152" t="e">
        <f>SUMPRODUCT((焦粉报表!$V$6:$V$67=$A16)*(焦粉报表!$W$6:$W$67=$B16),焦粉报表!AC$6:AC$67)</f>
        <v>#REF!</v>
      </c>
      <c r="Y16" s="152" t="e">
        <f>SUMPRODUCT((焦粉报表!$V$6:$V$67=$A16)*(焦粉报表!$W$6:$W$67=$B16),焦粉报表!AD$6:AD$67)</f>
        <v>#REF!</v>
      </c>
      <c r="Z16" s="152" t="e">
        <f>SUMPRODUCT((焦粉报表!$V$6:$V$67=$A16)*(焦粉报表!$W$6:$W$67=$B16),焦粉报表!AE$6:AE$67)</f>
        <v>#REF!</v>
      </c>
      <c r="AA16" s="152" t="e">
        <f>SUMPRODUCT((焦粉报表!$V$6:$V$67=$A16)*(焦粉报表!$W$6:$W$67=$B16),焦粉报表!AF$6:AF$67)</f>
        <v>#REF!</v>
      </c>
      <c r="AB16" s="172" t="e">
        <f>SUMPRODUCT((焦粉报表!$V$6:$V$67=$A16)*(焦粉报表!$W$6:$W$67=$B16),焦粉报表!AG$6:AG$67)</f>
        <v>#REF!</v>
      </c>
      <c r="AC16" s="152" t="e">
        <f>SUMPRODUCT((焦粉报表!$V$6:$V$67=$A16)*(焦粉报表!$W$6:$W$67=$B16),焦粉报表!AH$6:AH$67)</f>
        <v>#REF!</v>
      </c>
      <c r="AD16" s="171" t="e">
        <f>SUMPRODUCT((焦粉报表!$V$6:$V$67=$A16)*(焦粉报表!$W$6:$W$67=$B16),焦粉报表!AI$6:AI$67)</f>
        <v>#REF!</v>
      </c>
      <c r="AE16" s="133" t="e">
        <f>IF(AD16=0,0,IF(AND(AD16&gt;0,AD16&gt;$AE$1),30,考核汇总!$S$1))</f>
        <v>#REF!</v>
      </c>
      <c r="AF16" s="133" t="e">
        <f>IF(C16=2,AE16,IF(C16=1,AE16*0.7,IF(C16=3,AE17*0.3,0)))</f>
        <v>#REF!</v>
      </c>
    </row>
    <row r="17">
      <c r="A17" s="168">
        <f>A14+1</f>
        <v>43348</v>
      </c>
      <c r="B17" s="39" t="s">
        <v>32</v>
      </c>
      <c r="C17" s="39">
        <f>C14</f>
        <v>3</v>
      </c>
      <c r="D17" s="39">
        <f>SUMPRODUCT((考核汇总!$A$4:$A$1185=A17)*(考核汇总!$B$4:$B$1185=B17),考核汇总!$C$4:$C$1185)</f>
        <v>2</v>
      </c>
      <c r="E17" s="39" t="str">
        <f>IF(D17=1,"甲",IF(D17=2,"乙",IF(D17=3,"丙",IF(D17=4,"丁",""))))</f>
        <v>乙</v>
      </c>
      <c r="F17" s="169" t="e">
        <f>SUMPRODUCT((焦粉报表!$B$6:$B$67=$A17)*(焦粉报表!$C$6:$C$67=$B17),焦粉报表!E$6:E$67)</f>
        <v>#REF!</v>
      </c>
      <c r="G17" s="39" t="e">
        <f>SUMPRODUCT((焦粉报表!$B$6:$B$67=$A17)*(焦粉报表!$C$6:$C$67=$B17),焦粉报表!F$6:F$67)</f>
        <v>#REF!</v>
      </c>
      <c r="H17" s="39" t="e">
        <f>SUMPRODUCT((焦粉报表!$B$6:$B$67=$A17)*(焦粉报表!$C$6:$C$67=$B17),焦粉报表!G$6:G$67)</f>
        <v>#REF!</v>
      </c>
      <c r="I17" s="39" t="e">
        <f>SUMPRODUCT((焦粉报表!$B$6:$B$67=$A17)*(焦粉报表!$C$6:$C$67=$B17),焦粉报表!H$6:H$67)</f>
        <v>#REF!</v>
      </c>
      <c r="J17" s="39" t="e">
        <f>SUMPRODUCT((焦粉报表!$B$6:$B$67=$A17)*(焦粉报表!$C$6:$C$67=$B17),焦粉报表!I$6:I$67)</f>
        <v>#REF!</v>
      </c>
      <c r="K17" s="39" t="e">
        <f>SUMPRODUCT((焦粉报表!$B$6:$B$67=$A17)*(焦粉报表!$C$6:$C$67=$B17),焦粉报表!J$6:J$67)</f>
        <v>#REF!</v>
      </c>
      <c r="L17" s="39" t="e">
        <f>SUMPRODUCT((焦粉报表!$B$6:$B$67=$A17)*(焦粉报表!$C$6:$C$67=$B17),焦粉报表!K$6:K$67)</f>
        <v>#REF!</v>
      </c>
      <c r="M17" s="39" t="e">
        <f>SUMPRODUCT((焦粉报表!$B$6:$B$67=$A17)*(焦粉报表!$C$6:$C$67=$B17),焦粉报表!L$6:L$67)</f>
        <v>#REF!</v>
      </c>
      <c r="N17" s="170" t="e">
        <f>SUMPRODUCT((焦粉报表!$B$6:$B$67=$A17)*(焦粉报表!$C$6:$C$67=$B17),焦粉报表!M$6:M$67)</f>
        <v>#REF!</v>
      </c>
      <c r="O17" s="39" t="e">
        <f>SUMPRODUCT((焦粉报表!$B$6:$B$67=$A17)*(焦粉报表!$C$6:$C$67=$B17),焦粉报表!N$6:N$67)</f>
        <v>#REF!</v>
      </c>
      <c r="P17" s="171" t="e">
        <f>SUMPRODUCT((焦粉报表!$B$6:$B$67=$A17)*(焦粉报表!$C$6:$C$67=$B17),焦粉报表!O$6:O$67)</f>
        <v>#REF!</v>
      </c>
      <c r="Q17" s="133" t="e">
        <f>IF(P17=0,0,IF(AND(P17&gt;0,P17&gt;$Q$1),30,考核汇总!$S$1))</f>
        <v>#REF!</v>
      </c>
      <c r="R17" s="133" t="e">
        <f>IF(C17=2,Q17,IF(C17=1,Q17*0.7,IF(C17=3,Q18*0.3,0)))</f>
        <v>#REF!</v>
      </c>
      <c r="T17" s="169" t="e">
        <f>SUMPRODUCT((焦粉报表!$V$6:$V$67=$A17)*(焦粉报表!$W$6:$W$67=$B17),焦粉报表!Y$6:Y$67)</f>
        <v>#REF!</v>
      </c>
      <c r="U17" s="152" t="e">
        <f>SUMPRODUCT((焦粉报表!$V$6:$V$67=$A17)*(焦粉报表!$W$6:$W$67=$B17),焦粉报表!Z$6:Z$67)</f>
        <v>#REF!</v>
      </c>
      <c r="V17" s="152" t="e">
        <f>SUMPRODUCT((焦粉报表!$V$6:$V$67=$A17)*(焦粉报表!$W$6:$W$67=$B17),焦粉报表!AA$6:AA$67)</f>
        <v>#REF!</v>
      </c>
      <c r="W17" s="152" t="e">
        <f>SUMPRODUCT((焦粉报表!$V$6:$V$67=$A17)*(焦粉报表!$W$6:$W$67=$B17),焦粉报表!AB$6:AB$67)</f>
        <v>#REF!</v>
      </c>
      <c r="X17" s="152" t="e">
        <f>SUMPRODUCT((焦粉报表!$V$6:$V$67=$A17)*(焦粉报表!$W$6:$W$67=$B17),焦粉报表!AC$6:AC$67)</f>
        <v>#REF!</v>
      </c>
      <c r="Y17" s="152" t="e">
        <f>SUMPRODUCT((焦粉报表!$V$6:$V$67=$A17)*(焦粉报表!$W$6:$W$67=$B17),焦粉报表!AD$6:AD$67)</f>
        <v>#REF!</v>
      </c>
      <c r="Z17" s="152" t="e">
        <f>SUMPRODUCT((焦粉报表!$V$6:$V$67=$A17)*(焦粉报表!$W$6:$W$67=$B17),焦粉报表!AE$6:AE$67)</f>
        <v>#REF!</v>
      </c>
      <c r="AA17" s="152" t="e">
        <f>SUMPRODUCT((焦粉报表!$V$6:$V$67=$A17)*(焦粉报表!$W$6:$W$67=$B17),焦粉报表!AF$6:AF$67)</f>
        <v>#REF!</v>
      </c>
      <c r="AB17" s="172" t="e">
        <f>SUMPRODUCT((焦粉报表!$V$6:$V$67=$A17)*(焦粉报表!$W$6:$W$67=$B17),焦粉报表!AG$6:AG$67)</f>
        <v>#REF!</v>
      </c>
      <c r="AC17" s="152" t="e">
        <f>SUMPRODUCT((焦粉报表!$V$6:$V$67=$A17)*(焦粉报表!$W$6:$W$67=$B17),焦粉报表!AH$6:AH$67)</f>
        <v>#REF!</v>
      </c>
      <c r="AD17" s="171" t="e">
        <f>SUMPRODUCT((焦粉报表!$V$6:$V$67=$A17)*(焦粉报表!$W$6:$W$67=$B17),焦粉报表!AI$6:AI$67)</f>
        <v>#REF!</v>
      </c>
      <c r="AE17" s="133" t="e">
        <f>IF(AD17=0,0,IF(AND(AD17&gt;0,AD17&gt;$AE$1),30,考核汇总!$S$1))</f>
        <v>#REF!</v>
      </c>
      <c r="AF17" s="133" t="e">
        <f>IF(C17=2,AE17,IF(C17=1,AE17*0.7,IF(C17=3,AE18*0.3,0)))</f>
        <v>#REF!</v>
      </c>
    </row>
    <row r="18">
      <c r="A18" s="168">
        <f>A15+1</f>
        <v>43349</v>
      </c>
      <c r="B18" s="39" t="s">
        <v>28</v>
      </c>
      <c r="C18" s="39">
        <f>C15</f>
        <v>1</v>
      </c>
      <c r="D18" s="39">
        <f>SUMPRODUCT((考核汇总!$A$4:$A$1185=A18)*(考核汇总!$B$4:$B$1185=B18),考核汇总!$C$4:$C$1185)</f>
        <v>3</v>
      </c>
      <c r="E18" s="39" t="str">
        <f>IF(D18=1,"甲",IF(D18=2,"乙",IF(D18=3,"丙",IF(D18=4,"丁",""))))</f>
        <v>丙</v>
      </c>
      <c r="F18" s="169" t="e">
        <f>SUMPRODUCT((焦粉报表!$B$6:$B$67=$A18)*(焦粉报表!$C$6:$C$67=$B18),焦粉报表!E$6:E$67)</f>
        <v>#REF!</v>
      </c>
      <c r="G18" s="39" t="e">
        <f>SUMPRODUCT((焦粉报表!$B$6:$B$67=$A18)*(焦粉报表!$C$6:$C$67=$B18),焦粉报表!F$6:F$67)</f>
        <v>#REF!</v>
      </c>
      <c r="H18" s="39" t="e">
        <f>SUMPRODUCT((焦粉报表!$B$6:$B$67=$A18)*(焦粉报表!$C$6:$C$67=$B18),焦粉报表!G$6:G$67)</f>
        <v>#REF!</v>
      </c>
      <c r="I18" s="39" t="e">
        <f>SUMPRODUCT((焦粉报表!$B$6:$B$67=$A18)*(焦粉报表!$C$6:$C$67=$B18),焦粉报表!H$6:H$67)</f>
        <v>#REF!</v>
      </c>
      <c r="J18" s="39" t="e">
        <f>SUMPRODUCT((焦粉报表!$B$6:$B$67=$A18)*(焦粉报表!$C$6:$C$67=$B18),焦粉报表!I$6:I$67)</f>
        <v>#REF!</v>
      </c>
      <c r="K18" s="39" t="e">
        <f>SUMPRODUCT((焦粉报表!$B$6:$B$67=$A18)*(焦粉报表!$C$6:$C$67=$B18),焦粉报表!J$6:J$67)</f>
        <v>#REF!</v>
      </c>
      <c r="L18" s="39" t="e">
        <f>SUMPRODUCT((焦粉报表!$B$6:$B$67=$A18)*(焦粉报表!$C$6:$C$67=$B18),焦粉报表!K$6:K$67)</f>
        <v>#REF!</v>
      </c>
      <c r="M18" s="39" t="e">
        <f>SUMPRODUCT((焦粉报表!$B$6:$B$67=$A18)*(焦粉报表!$C$6:$C$67=$B18),焦粉报表!L$6:L$67)</f>
        <v>#REF!</v>
      </c>
      <c r="N18" s="170" t="e">
        <f>SUMPRODUCT((焦粉报表!$B$6:$B$67=$A18)*(焦粉报表!$C$6:$C$67=$B18),焦粉报表!M$6:M$67)</f>
        <v>#REF!</v>
      </c>
      <c r="O18" s="39" t="e">
        <f>SUMPRODUCT((焦粉报表!$B$6:$B$67=$A18)*(焦粉报表!$C$6:$C$67=$B18),焦粉报表!N$6:N$67)</f>
        <v>#REF!</v>
      </c>
      <c r="P18" s="171" t="e">
        <f>SUMPRODUCT((焦粉报表!$B$6:$B$67=$A18)*(焦粉报表!$C$6:$C$67=$B18),焦粉报表!O$6:O$67)</f>
        <v>#REF!</v>
      </c>
      <c r="Q18" s="133" t="e">
        <f>IF(P18=0,0,IF(AND(P18&gt;0,P18&gt;$Q$1),30,考核汇总!$S$1))</f>
        <v>#REF!</v>
      </c>
      <c r="R18" s="133" t="e">
        <f>IF(C18=2,Q18,IF(C18=1,Q18*0.7,IF(C18=3,Q19*0.3,0)))</f>
        <v>#REF!</v>
      </c>
      <c r="T18" s="169" t="e">
        <f>SUMPRODUCT((焦粉报表!$V$6:$V$67=$A18)*(焦粉报表!$W$6:$W$67=$B18),焦粉报表!Y$6:Y$67)</f>
        <v>#REF!</v>
      </c>
      <c r="U18" s="152" t="e">
        <f>SUMPRODUCT((焦粉报表!$V$6:$V$67=$A18)*(焦粉报表!$W$6:$W$67=$B18),焦粉报表!Z$6:Z$67)</f>
        <v>#REF!</v>
      </c>
      <c r="V18" s="152" t="e">
        <f>SUMPRODUCT((焦粉报表!$V$6:$V$67=$A18)*(焦粉报表!$W$6:$W$67=$B18),焦粉报表!AA$6:AA$67)</f>
        <v>#REF!</v>
      </c>
      <c r="W18" s="152" t="e">
        <f>SUMPRODUCT((焦粉报表!$V$6:$V$67=$A18)*(焦粉报表!$W$6:$W$67=$B18),焦粉报表!AB$6:AB$67)</f>
        <v>#REF!</v>
      </c>
      <c r="X18" s="152" t="e">
        <f>SUMPRODUCT((焦粉报表!$V$6:$V$67=$A18)*(焦粉报表!$W$6:$W$67=$B18),焦粉报表!AC$6:AC$67)</f>
        <v>#REF!</v>
      </c>
      <c r="Y18" s="152" t="e">
        <f>SUMPRODUCT((焦粉报表!$V$6:$V$67=$A18)*(焦粉报表!$W$6:$W$67=$B18),焦粉报表!AD$6:AD$67)</f>
        <v>#REF!</v>
      </c>
      <c r="Z18" s="152" t="e">
        <f>SUMPRODUCT((焦粉报表!$V$6:$V$67=$A18)*(焦粉报表!$W$6:$W$67=$B18),焦粉报表!AE$6:AE$67)</f>
        <v>#REF!</v>
      </c>
      <c r="AA18" s="152" t="e">
        <f>SUMPRODUCT((焦粉报表!$V$6:$V$67=$A18)*(焦粉报表!$W$6:$W$67=$B18),焦粉报表!AF$6:AF$67)</f>
        <v>#REF!</v>
      </c>
      <c r="AB18" s="172" t="e">
        <f>SUMPRODUCT((焦粉报表!$V$6:$V$67=$A18)*(焦粉报表!$W$6:$W$67=$B18),焦粉报表!AG$6:AG$67)</f>
        <v>#REF!</v>
      </c>
      <c r="AC18" s="152" t="e">
        <f>SUMPRODUCT((焦粉报表!$V$6:$V$67=$A18)*(焦粉报表!$W$6:$W$67=$B18),焦粉报表!AH$6:AH$67)</f>
        <v>#REF!</v>
      </c>
      <c r="AD18" s="171" t="e">
        <f>SUMPRODUCT((焦粉报表!$V$6:$V$67=$A18)*(焦粉报表!$W$6:$W$67=$B18),焦粉报表!AI$6:AI$67)</f>
        <v>#REF!</v>
      </c>
      <c r="AE18" s="133" t="e">
        <f>IF(AD18=0,0,IF(AND(AD18&gt;0,AD18&gt;$AE$1),30,考核汇总!$S$1))</f>
        <v>#REF!</v>
      </c>
      <c r="AF18" s="133" t="e">
        <f>IF(C18=2,AE18,IF(C18=1,AE18*0.7,IF(C18=3,AE19*0.3,0)))</f>
        <v>#REF!</v>
      </c>
    </row>
    <row r="19">
      <c r="A19" s="168">
        <f>A16+1</f>
        <v>43349</v>
      </c>
      <c r="B19" s="39" t="s">
        <v>30</v>
      </c>
      <c r="C19" s="39">
        <f>C16</f>
        <v>2</v>
      </c>
      <c r="D19" s="39">
        <f>SUMPRODUCT((考核汇总!$A$4:$A$1185=A19)*(考核汇总!$B$4:$B$1185=B19),考核汇总!$C$4:$C$1185)</f>
        <v>4</v>
      </c>
      <c r="E19" s="39" t="str">
        <f>IF(D19=1,"甲",IF(D19=2,"乙",IF(D19=3,"丙",IF(D19=4,"丁",""))))</f>
        <v>丁</v>
      </c>
      <c r="F19" s="169" t="e">
        <f>SUMPRODUCT((焦粉报表!$B$6:$B$67=$A19)*(焦粉报表!$C$6:$C$67=$B19),焦粉报表!E$6:E$67)</f>
        <v>#REF!</v>
      </c>
      <c r="G19" s="39" t="e">
        <f>SUMPRODUCT((焦粉报表!$B$6:$B$67=$A19)*(焦粉报表!$C$6:$C$67=$B19),焦粉报表!F$6:F$67)</f>
        <v>#REF!</v>
      </c>
      <c r="H19" s="39" t="e">
        <f>SUMPRODUCT((焦粉报表!$B$6:$B$67=$A19)*(焦粉报表!$C$6:$C$67=$B19),焦粉报表!G$6:G$67)</f>
        <v>#REF!</v>
      </c>
      <c r="I19" s="39" t="e">
        <f>SUMPRODUCT((焦粉报表!$B$6:$B$67=$A19)*(焦粉报表!$C$6:$C$67=$B19),焦粉报表!H$6:H$67)</f>
        <v>#REF!</v>
      </c>
      <c r="J19" s="39" t="e">
        <f>SUMPRODUCT((焦粉报表!$B$6:$B$67=$A19)*(焦粉报表!$C$6:$C$67=$B19),焦粉报表!I$6:I$67)</f>
        <v>#REF!</v>
      </c>
      <c r="K19" s="39" t="e">
        <f>SUMPRODUCT((焦粉报表!$B$6:$B$67=$A19)*(焦粉报表!$C$6:$C$67=$B19),焦粉报表!J$6:J$67)</f>
        <v>#REF!</v>
      </c>
      <c r="L19" s="39" t="e">
        <f>SUMPRODUCT((焦粉报表!$B$6:$B$67=$A19)*(焦粉报表!$C$6:$C$67=$B19),焦粉报表!K$6:K$67)</f>
        <v>#REF!</v>
      </c>
      <c r="M19" s="39" t="e">
        <f>SUMPRODUCT((焦粉报表!$B$6:$B$67=$A19)*(焦粉报表!$C$6:$C$67=$B19),焦粉报表!L$6:L$67)</f>
        <v>#REF!</v>
      </c>
      <c r="N19" s="170" t="e">
        <f>SUMPRODUCT((焦粉报表!$B$6:$B$67=$A19)*(焦粉报表!$C$6:$C$67=$B19),焦粉报表!M$6:M$67)</f>
        <v>#REF!</v>
      </c>
      <c r="O19" s="39" t="e">
        <f>SUMPRODUCT((焦粉报表!$B$6:$B$67=$A19)*(焦粉报表!$C$6:$C$67=$B19),焦粉报表!N$6:N$67)</f>
        <v>#REF!</v>
      </c>
      <c r="P19" s="171" t="e">
        <f>SUMPRODUCT((焦粉报表!$B$6:$B$67=$A19)*(焦粉报表!$C$6:$C$67=$B19),焦粉报表!O$6:O$67)</f>
        <v>#REF!</v>
      </c>
      <c r="Q19" s="133" t="e">
        <f>IF(P19=0,0,IF(AND(P19&gt;0,P19&gt;$Q$1),30,考核汇总!$S$1))</f>
        <v>#REF!</v>
      </c>
      <c r="R19" s="133" t="e">
        <f>IF(C19=2,Q19,IF(C19=1,Q19*0.7,IF(C19=3,Q20*0.3,0)))</f>
        <v>#REF!</v>
      </c>
      <c r="T19" s="169" t="e">
        <f>SUMPRODUCT((焦粉报表!$V$6:$V$67=$A19)*(焦粉报表!$W$6:$W$67=$B19),焦粉报表!Y$6:Y$67)</f>
        <v>#REF!</v>
      </c>
      <c r="U19" s="152" t="e">
        <f>SUMPRODUCT((焦粉报表!$V$6:$V$67=$A19)*(焦粉报表!$W$6:$W$67=$B19),焦粉报表!Z$6:Z$67)</f>
        <v>#REF!</v>
      </c>
      <c r="V19" s="152" t="e">
        <f>SUMPRODUCT((焦粉报表!$V$6:$V$67=$A19)*(焦粉报表!$W$6:$W$67=$B19),焦粉报表!AA$6:AA$67)</f>
        <v>#REF!</v>
      </c>
      <c r="W19" s="152" t="e">
        <f>SUMPRODUCT((焦粉报表!$V$6:$V$67=$A19)*(焦粉报表!$W$6:$W$67=$B19),焦粉报表!AB$6:AB$67)</f>
        <v>#REF!</v>
      </c>
      <c r="X19" s="152" t="e">
        <f>SUMPRODUCT((焦粉报表!$V$6:$V$67=$A19)*(焦粉报表!$W$6:$W$67=$B19),焦粉报表!AC$6:AC$67)</f>
        <v>#REF!</v>
      </c>
      <c r="Y19" s="152" t="e">
        <f>SUMPRODUCT((焦粉报表!$V$6:$V$67=$A19)*(焦粉报表!$W$6:$W$67=$B19),焦粉报表!AD$6:AD$67)</f>
        <v>#REF!</v>
      </c>
      <c r="Z19" s="152" t="e">
        <f>SUMPRODUCT((焦粉报表!$V$6:$V$67=$A19)*(焦粉报表!$W$6:$W$67=$B19),焦粉报表!AE$6:AE$67)</f>
        <v>#REF!</v>
      </c>
      <c r="AA19" s="152" t="e">
        <f>SUMPRODUCT((焦粉报表!$V$6:$V$67=$A19)*(焦粉报表!$W$6:$W$67=$B19),焦粉报表!AF$6:AF$67)</f>
        <v>#REF!</v>
      </c>
      <c r="AB19" s="172" t="e">
        <f>SUMPRODUCT((焦粉报表!$V$6:$V$67=$A19)*(焦粉报表!$W$6:$W$67=$B19),焦粉报表!AG$6:AG$67)</f>
        <v>#REF!</v>
      </c>
      <c r="AC19" s="152" t="e">
        <f>SUMPRODUCT((焦粉报表!$V$6:$V$67=$A19)*(焦粉报表!$W$6:$W$67=$B19),焦粉报表!AH$6:AH$67)</f>
        <v>#REF!</v>
      </c>
      <c r="AD19" s="171" t="e">
        <f>SUMPRODUCT((焦粉报表!$V$6:$V$67=$A19)*(焦粉报表!$W$6:$W$67=$B19),焦粉报表!AI$6:AI$67)</f>
        <v>#REF!</v>
      </c>
      <c r="AE19" s="133" t="e">
        <f>IF(AD19=0,0,IF(AND(AD19&gt;0,AD19&gt;$AE$1),30,考核汇总!$S$1))</f>
        <v>#REF!</v>
      </c>
      <c r="AF19" s="133" t="e">
        <f>IF(C19=2,AE19,IF(C19=1,AE19*0.7,IF(C19=3,AE20*0.3,0)))</f>
        <v>#REF!</v>
      </c>
    </row>
    <row r="20">
      <c r="A20" s="168">
        <f>A17+1</f>
        <v>43349</v>
      </c>
      <c r="B20" s="39" t="s">
        <v>32</v>
      </c>
      <c r="C20" s="39">
        <f>C17</f>
        <v>3</v>
      </c>
      <c r="D20" s="39">
        <f>SUMPRODUCT((考核汇总!$A$4:$A$1185=A20)*(考核汇总!$B$4:$B$1185=B20),考核汇总!$C$4:$C$1185)</f>
        <v>1</v>
      </c>
      <c r="E20" s="39" t="str">
        <f>IF(D20=1,"甲",IF(D20=2,"乙",IF(D20=3,"丙",IF(D20=4,"丁",""))))</f>
        <v>甲</v>
      </c>
      <c r="F20" s="169" t="e">
        <f>SUMPRODUCT((焦粉报表!$B$6:$B$67=$A20)*(焦粉报表!$C$6:$C$67=$B20),焦粉报表!E$6:E$67)</f>
        <v>#REF!</v>
      </c>
      <c r="G20" s="39" t="e">
        <f>SUMPRODUCT((焦粉报表!$B$6:$B$67=$A20)*(焦粉报表!$C$6:$C$67=$B20),焦粉报表!F$6:F$67)</f>
        <v>#REF!</v>
      </c>
      <c r="H20" s="39" t="e">
        <f>SUMPRODUCT((焦粉报表!$B$6:$B$67=$A20)*(焦粉报表!$C$6:$C$67=$B20),焦粉报表!G$6:G$67)</f>
        <v>#REF!</v>
      </c>
      <c r="I20" s="39" t="e">
        <f>SUMPRODUCT((焦粉报表!$B$6:$B$67=$A20)*(焦粉报表!$C$6:$C$67=$B20),焦粉报表!H$6:H$67)</f>
        <v>#REF!</v>
      </c>
      <c r="J20" s="39" t="e">
        <f>SUMPRODUCT((焦粉报表!$B$6:$B$67=$A20)*(焦粉报表!$C$6:$C$67=$B20),焦粉报表!I$6:I$67)</f>
        <v>#REF!</v>
      </c>
      <c r="K20" s="39" t="e">
        <f>SUMPRODUCT((焦粉报表!$B$6:$B$67=$A20)*(焦粉报表!$C$6:$C$67=$B20),焦粉报表!J$6:J$67)</f>
        <v>#REF!</v>
      </c>
      <c r="L20" s="39" t="e">
        <f>SUMPRODUCT((焦粉报表!$B$6:$B$67=$A20)*(焦粉报表!$C$6:$C$67=$B20),焦粉报表!K$6:K$67)</f>
        <v>#REF!</v>
      </c>
      <c r="M20" s="39" t="e">
        <f>SUMPRODUCT((焦粉报表!$B$6:$B$67=$A20)*(焦粉报表!$C$6:$C$67=$B20),焦粉报表!L$6:L$67)</f>
        <v>#REF!</v>
      </c>
      <c r="N20" s="170" t="e">
        <f>SUMPRODUCT((焦粉报表!$B$6:$B$67=$A20)*(焦粉报表!$C$6:$C$67=$B20),焦粉报表!M$6:M$67)</f>
        <v>#REF!</v>
      </c>
      <c r="O20" s="39" t="e">
        <f>SUMPRODUCT((焦粉报表!$B$6:$B$67=$A20)*(焦粉报表!$C$6:$C$67=$B20),焦粉报表!N$6:N$67)</f>
        <v>#REF!</v>
      </c>
      <c r="P20" s="171" t="e">
        <f>SUMPRODUCT((焦粉报表!$B$6:$B$67=$A20)*(焦粉报表!$C$6:$C$67=$B20),焦粉报表!O$6:O$67)</f>
        <v>#REF!</v>
      </c>
      <c r="Q20" s="133" t="e">
        <f>IF(P20=0,0,IF(AND(P20&gt;0,P20&gt;$Q$1),30,考核汇总!$S$1))</f>
        <v>#REF!</v>
      </c>
      <c r="R20" s="133" t="e">
        <f>IF(C20=2,Q20,IF(C20=1,Q20*0.7,IF(C20=3,Q21*0.3,0)))</f>
        <v>#REF!</v>
      </c>
      <c r="T20" s="169" t="e">
        <f>SUMPRODUCT((焦粉报表!$V$6:$V$67=$A20)*(焦粉报表!$W$6:$W$67=$B20),焦粉报表!Y$6:Y$67)</f>
        <v>#REF!</v>
      </c>
      <c r="U20" s="152" t="e">
        <f>SUMPRODUCT((焦粉报表!$V$6:$V$67=$A20)*(焦粉报表!$W$6:$W$67=$B20),焦粉报表!Z$6:Z$67)</f>
        <v>#REF!</v>
      </c>
      <c r="V20" s="152" t="e">
        <f>SUMPRODUCT((焦粉报表!$V$6:$V$67=$A20)*(焦粉报表!$W$6:$W$67=$B20),焦粉报表!AA$6:AA$67)</f>
        <v>#REF!</v>
      </c>
      <c r="W20" s="152" t="e">
        <f>SUMPRODUCT((焦粉报表!$V$6:$V$67=$A20)*(焦粉报表!$W$6:$W$67=$B20),焦粉报表!AB$6:AB$67)</f>
        <v>#REF!</v>
      </c>
      <c r="X20" s="152" t="e">
        <f>SUMPRODUCT((焦粉报表!$V$6:$V$67=$A20)*(焦粉报表!$W$6:$W$67=$B20),焦粉报表!AC$6:AC$67)</f>
        <v>#REF!</v>
      </c>
      <c r="Y20" s="152" t="e">
        <f>SUMPRODUCT((焦粉报表!$V$6:$V$67=$A20)*(焦粉报表!$W$6:$W$67=$B20),焦粉报表!AD$6:AD$67)</f>
        <v>#REF!</v>
      </c>
      <c r="Z20" s="152" t="e">
        <f>SUMPRODUCT((焦粉报表!$V$6:$V$67=$A20)*(焦粉报表!$W$6:$W$67=$B20),焦粉报表!AE$6:AE$67)</f>
        <v>#REF!</v>
      </c>
      <c r="AA20" s="152" t="e">
        <f>SUMPRODUCT((焦粉报表!$V$6:$V$67=$A20)*(焦粉报表!$W$6:$W$67=$B20),焦粉报表!AF$6:AF$67)</f>
        <v>#REF!</v>
      </c>
      <c r="AB20" s="172" t="e">
        <f>SUMPRODUCT((焦粉报表!$V$6:$V$67=$A20)*(焦粉报表!$W$6:$W$67=$B20),焦粉报表!AG$6:AG$67)</f>
        <v>#REF!</v>
      </c>
      <c r="AC20" s="152" t="e">
        <f>SUMPRODUCT((焦粉报表!$V$6:$V$67=$A20)*(焦粉报表!$W$6:$W$67=$B20),焦粉报表!AH$6:AH$67)</f>
        <v>#REF!</v>
      </c>
      <c r="AD20" s="171" t="e">
        <f>SUMPRODUCT((焦粉报表!$V$6:$V$67=$A20)*(焦粉报表!$W$6:$W$67=$B20),焦粉报表!AI$6:AI$67)</f>
        <v>#REF!</v>
      </c>
      <c r="AE20" s="133" t="e">
        <f>IF(AD20=0,0,IF(AND(AD20&gt;0,AD20&gt;$AE$1),30,考核汇总!$S$1))</f>
        <v>#REF!</v>
      </c>
      <c r="AF20" s="133" t="e">
        <f>IF(C20=2,AE20,IF(C20=1,AE20*0.7,IF(C20=3,AE21*0.3,0)))</f>
        <v>#REF!</v>
      </c>
    </row>
    <row r="21">
      <c r="A21" s="168">
        <f>A18+1</f>
        <v>43350</v>
      </c>
      <c r="B21" s="39" t="s">
        <v>28</v>
      </c>
      <c r="C21" s="39">
        <f>C18</f>
        <v>1</v>
      </c>
      <c r="D21" s="39">
        <f>SUMPRODUCT((考核汇总!$A$4:$A$1185=A21)*(考核汇总!$B$4:$B$1185=B21),考核汇总!$C$4:$C$1185)</f>
        <v>3</v>
      </c>
      <c r="E21" s="39" t="str">
        <f>IF(D21=1,"甲",IF(D21=2,"乙",IF(D21=3,"丙",IF(D21=4,"丁",""))))</f>
        <v>丙</v>
      </c>
      <c r="F21" s="169" t="e">
        <f>SUMPRODUCT((焦粉报表!$B$6:$B$67=$A21)*(焦粉报表!$C$6:$C$67=$B21),焦粉报表!E$6:E$67)</f>
        <v>#REF!</v>
      </c>
      <c r="G21" s="39" t="e">
        <f>SUMPRODUCT((焦粉报表!$B$6:$B$67=$A21)*(焦粉报表!$C$6:$C$67=$B21),焦粉报表!F$6:F$67)</f>
        <v>#REF!</v>
      </c>
      <c r="H21" s="39" t="e">
        <f>SUMPRODUCT((焦粉报表!$B$6:$B$67=$A21)*(焦粉报表!$C$6:$C$67=$B21),焦粉报表!G$6:G$67)</f>
        <v>#REF!</v>
      </c>
      <c r="I21" s="39" t="e">
        <f>SUMPRODUCT((焦粉报表!$B$6:$B$67=$A21)*(焦粉报表!$C$6:$C$67=$B21),焦粉报表!H$6:H$67)</f>
        <v>#REF!</v>
      </c>
      <c r="J21" s="39" t="e">
        <f>SUMPRODUCT((焦粉报表!$B$6:$B$67=$A21)*(焦粉报表!$C$6:$C$67=$B21),焦粉报表!I$6:I$67)</f>
        <v>#REF!</v>
      </c>
      <c r="K21" s="39" t="e">
        <f>SUMPRODUCT((焦粉报表!$B$6:$B$67=$A21)*(焦粉报表!$C$6:$C$67=$B21),焦粉报表!J$6:J$67)</f>
        <v>#REF!</v>
      </c>
      <c r="L21" s="39" t="e">
        <f>SUMPRODUCT((焦粉报表!$B$6:$B$67=$A21)*(焦粉报表!$C$6:$C$67=$B21),焦粉报表!K$6:K$67)</f>
        <v>#REF!</v>
      </c>
      <c r="M21" s="39" t="e">
        <f>SUMPRODUCT((焦粉报表!$B$6:$B$67=$A21)*(焦粉报表!$C$6:$C$67=$B21),焦粉报表!L$6:L$67)</f>
        <v>#REF!</v>
      </c>
      <c r="N21" s="170" t="e">
        <f>SUMPRODUCT((焦粉报表!$B$6:$B$67=$A21)*(焦粉报表!$C$6:$C$67=$B21),焦粉报表!M$6:M$67)</f>
        <v>#REF!</v>
      </c>
      <c r="O21" s="39" t="e">
        <f>SUMPRODUCT((焦粉报表!$B$6:$B$67=$A21)*(焦粉报表!$C$6:$C$67=$B21),焦粉报表!N$6:N$67)</f>
        <v>#REF!</v>
      </c>
      <c r="P21" s="171" t="e">
        <f>SUMPRODUCT((焦粉报表!$B$6:$B$67=$A21)*(焦粉报表!$C$6:$C$67=$B21),焦粉报表!O$6:O$67)</f>
        <v>#REF!</v>
      </c>
      <c r="Q21" s="133" t="e">
        <f>IF(P21=0,0,IF(AND(P21&gt;0,P21&gt;$Q$1),30,考核汇总!$S$1))</f>
        <v>#REF!</v>
      </c>
      <c r="R21" s="133" t="e">
        <f>IF(C21=2,Q21,IF(C21=1,Q21*0.7,IF(C21=3,Q22*0.3,0)))</f>
        <v>#REF!</v>
      </c>
      <c r="T21" s="169" t="e">
        <f>SUMPRODUCT((焦粉报表!$V$6:$V$67=$A21)*(焦粉报表!$W$6:$W$67=$B21),焦粉报表!Y$6:Y$67)</f>
        <v>#REF!</v>
      </c>
      <c r="U21" s="152" t="e">
        <f>SUMPRODUCT((焦粉报表!$V$6:$V$67=$A21)*(焦粉报表!$W$6:$W$67=$B21),焦粉报表!Z$6:Z$67)</f>
        <v>#REF!</v>
      </c>
      <c r="V21" s="152" t="e">
        <f>SUMPRODUCT((焦粉报表!$V$6:$V$67=$A21)*(焦粉报表!$W$6:$W$67=$B21),焦粉报表!AA$6:AA$67)</f>
        <v>#REF!</v>
      </c>
      <c r="W21" s="152" t="e">
        <f>SUMPRODUCT((焦粉报表!$V$6:$V$67=$A21)*(焦粉报表!$W$6:$W$67=$B21),焦粉报表!AB$6:AB$67)</f>
        <v>#REF!</v>
      </c>
      <c r="X21" s="152" t="e">
        <f>SUMPRODUCT((焦粉报表!$V$6:$V$67=$A21)*(焦粉报表!$W$6:$W$67=$B21),焦粉报表!AC$6:AC$67)</f>
        <v>#REF!</v>
      </c>
      <c r="Y21" s="152" t="e">
        <f>SUMPRODUCT((焦粉报表!$V$6:$V$67=$A21)*(焦粉报表!$W$6:$W$67=$B21),焦粉报表!AD$6:AD$67)</f>
        <v>#REF!</v>
      </c>
      <c r="Z21" s="152" t="e">
        <f>SUMPRODUCT((焦粉报表!$V$6:$V$67=$A21)*(焦粉报表!$W$6:$W$67=$B21),焦粉报表!AE$6:AE$67)</f>
        <v>#REF!</v>
      </c>
      <c r="AA21" s="152" t="e">
        <f>SUMPRODUCT((焦粉报表!$V$6:$V$67=$A21)*(焦粉报表!$W$6:$W$67=$B21),焦粉报表!AF$6:AF$67)</f>
        <v>#REF!</v>
      </c>
      <c r="AB21" s="172" t="e">
        <f>SUMPRODUCT((焦粉报表!$V$6:$V$67=$A21)*(焦粉报表!$W$6:$W$67=$B21),焦粉报表!AG$6:AG$67)</f>
        <v>#REF!</v>
      </c>
      <c r="AC21" s="152" t="e">
        <f>SUMPRODUCT((焦粉报表!$V$6:$V$67=$A21)*(焦粉报表!$W$6:$W$67=$B21),焦粉报表!AH$6:AH$67)</f>
        <v>#REF!</v>
      </c>
      <c r="AD21" s="171" t="e">
        <f>SUMPRODUCT((焦粉报表!$V$6:$V$67=$A21)*(焦粉报表!$W$6:$W$67=$B21),焦粉报表!AI$6:AI$67)</f>
        <v>#REF!</v>
      </c>
      <c r="AE21" s="133" t="e">
        <f>IF(AD21=0,0,IF(AND(AD21&gt;0,AD21&gt;$AE$1),30,考核汇总!$S$1))</f>
        <v>#REF!</v>
      </c>
      <c r="AF21" s="133" t="e">
        <f>IF(C21=2,AE21,IF(C21=1,AE21*0.7,IF(C21=3,AE22*0.3,0)))</f>
        <v>#REF!</v>
      </c>
    </row>
    <row r="22">
      <c r="A22" s="168">
        <f>A19+1</f>
        <v>43350</v>
      </c>
      <c r="B22" s="39" t="s">
        <v>30</v>
      </c>
      <c r="C22" s="39">
        <f>C19</f>
        <v>2</v>
      </c>
      <c r="D22" s="39">
        <f>SUMPRODUCT((考核汇总!$A$4:$A$1185=A22)*(考核汇总!$B$4:$B$1185=B22),考核汇总!$C$4:$C$1185)</f>
        <v>4</v>
      </c>
      <c r="E22" s="39" t="str">
        <f>IF(D22=1,"甲",IF(D22=2,"乙",IF(D22=3,"丙",IF(D22=4,"丁",""))))</f>
        <v>丁</v>
      </c>
      <c r="F22" s="169" t="e">
        <f>SUMPRODUCT((焦粉报表!$B$6:$B$67=$A22)*(焦粉报表!$C$6:$C$67=$B22),焦粉报表!E$6:E$67)</f>
        <v>#REF!</v>
      </c>
      <c r="G22" s="39" t="e">
        <f>SUMPRODUCT((焦粉报表!$B$6:$B$67=$A22)*(焦粉报表!$C$6:$C$67=$B22),焦粉报表!F$6:F$67)</f>
        <v>#REF!</v>
      </c>
      <c r="H22" s="39" t="e">
        <f>SUMPRODUCT((焦粉报表!$B$6:$B$67=$A22)*(焦粉报表!$C$6:$C$67=$B22),焦粉报表!G$6:G$67)</f>
        <v>#REF!</v>
      </c>
      <c r="I22" s="39" t="e">
        <f>SUMPRODUCT((焦粉报表!$B$6:$B$67=$A22)*(焦粉报表!$C$6:$C$67=$B22),焦粉报表!H$6:H$67)</f>
        <v>#REF!</v>
      </c>
      <c r="J22" s="39" t="e">
        <f>SUMPRODUCT((焦粉报表!$B$6:$B$67=$A22)*(焦粉报表!$C$6:$C$67=$B22),焦粉报表!I$6:I$67)</f>
        <v>#REF!</v>
      </c>
      <c r="K22" s="39" t="e">
        <f>SUMPRODUCT((焦粉报表!$B$6:$B$67=$A22)*(焦粉报表!$C$6:$C$67=$B22),焦粉报表!J$6:J$67)</f>
        <v>#REF!</v>
      </c>
      <c r="L22" s="39" t="e">
        <f>SUMPRODUCT((焦粉报表!$B$6:$B$67=$A22)*(焦粉报表!$C$6:$C$67=$B22),焦粉报表!K$6:K$67)</f>
        <v>#REF!</v>
      </c>
      <c r="M22" s="39" t="e">
        <f>SUMPRODUCT((焦粉报表!$B$6:$B$67=$A22)*(焦粉报表!$C$6:$C$67=$B22),焦粉报表!L$6:L$67)</f>
        <v>#REF!</v>
      </c>
      <c r="N22" s="170" t="e">
        <f>SUMPRODUCT((焦粉报表!$B$6:$B$67=$A22)*(焦粉报表!$C$6:$C$67=$B22),焦粉报表!M$6:M$67)</f>
        <v>#REF!</v>
      </c>
      <c r="O22" s="39" t="e">
        <f>SUMPRODUCT((焦粉报表!$B$6:$B$67=$A22)*(焦粉报表!$C$6:$C$67=$B22),焦粉报表!N$6:N$67)</f>
        <v>#REF!</v>
      </c>
      <c r="P22" s="171" t="e">
        <f>SUMPRODUCT((焦粉报表!$B$6:$B$67=$A22)*(焦粉报表!$C$6:$C$67=$B22),焦粉报表!O$6:O$67)</f>
        <v>#REF!</v>
      </c>
      <c r="Q22" s="133" t="e">
        <f>IF(P22=0,0,IF(AND(P22&gt;0,P22&gt;$Q$1),30,考核汇总!$S$1))</f>
        <v>#REF!</v>
      </c>
      <c r="R22" s="133" t="e">
        <f>IF(C22=2,Q22,IF(C22=1,Q22*0.7,IF(C22=3,Q23*0.3,0)))</f>
        <v>#REF!</v>
      </c>
      <c r="T22" s="169" t="e">
        <f>SUMPRODUCT((焦粉报表!$V$6:$V$67=$A22)*(焦粉报表!$W$6:$W$67=$B22),焦粉报表!Y$6:Y$67)</f>
        <v>#REF!</v>
      </c>
      <c r="U22" s="152" t="e">
        <f>SUMPRODUCT((焦粉报表!$V$6:$V$67=$A22)*(焦粉报表!$W$6:$W$67=$B22),焦粉报表!Z$6:Z$67)</f>
        <v>#REF!</v>
      </c>
      <c r="V22" s="152" t="e">
        <f>SUMPRODUCT((焦粉报表!$V$6:$V$67=$A22)*(焦粉报表!$W$6:$W$67=$B22),焦粉报表!AA$6:AA$67)</f>
        <v>#REF!</v>
      </c>
      <c r="W22" s="152" t="e">
        <f>SUMPRODUCT((焦粉报表!$V$6:$V$67=$A22)*(焦粉报表!$W$6:$W$67=$B22),焦粉报表!AB$6:AB$67)</f>
        <v>#REF!</v>
      </c>
      <c r="X22" s="152" t="e">
        <f>SUMPRODUCT((焦粉报表!$V$6:$V$67=$A22)*(焦粉报表!$W$6:$W$67=$B22),焦粉报表!AC$6:AC$67)</f>
        <v>#REF!</v>
      </c>
      <c r="Y22" s="152" t="e">
        <f>SUMPRODUCT((焦粉报表!$V$6:$V$67=$A22)*(焦粉报表!$W$6:$W$67=$B22),焦粉报表!AD$6:AD$67)</f>
        <v>#REF!</v>
      </c>
      <c r="Z22" s="152" t="e">
        <f>SUMPRODUCT((焦粉报表!$V$6:$V$67=$A22)*(焦粉报表!$W$6:$W$67=$B22),焦粉报表!AE$6:AE$67)</f>
        <v>#REF!</v>
      </c>
      <c r="AA22" s="152" t="e">
        <f>SUMPRODUCT((焦粉报表!$V$6:$V$67=$A22)*(焦粉报表!$W$6:$W$67=$B22),焦粉报表!AF$6:AF$67)</f>
        <v>#REF!</v>
      </c>
      <c r="AB22" s="172" t="e">
        <f>SUMPRODUCT((焦粉报表!$V$6:$V$67=$A22)*(焦粉报表!$W$6:$W$67=$B22),焦粉报表!AG$6:AG$67)</f>
        <v>#REF!</v>
      </c>
      <c r="AC22" s="152" t="e">
        <f>SUMPRODUCT((焦粉报表!$V$6:$V$67=$A22)*(焦粉报表!$W$6:$W$67=$B22),焦粉报表!AH$6:AH$67)</f>
        <v>#REF!</v>
      </c>
      <c r="AD22" s="171" t="e">
        <f>SUMPRODUCT((焦粉报表!$V$6:$V$67=$A22)*(焦粉报表!$W$6:$W$67=$B22),焦粉报表!AI$6:AI$67)</f>
        <v>#REF!</v>
      </c>
      <c r="AE22" s="133" t="e">
        <f>IF(AD22=0,0,IF(AND(AD22&gt;0,AD22&gt;$AE$1),30,考核汇总!$S$1))</f>
        <v>#REF!</v>
      </c>
      <c r="AF22" s="133" t="e">
        <f>IF(C22=2,AE22,IF(C22=1,AE22*0.7,IF(C22=3,AE23*0.3,0)))</f>
        <v>#REF!</v>
      </c>
    </row>
    <row r="23">
      <c r="A23" s="168">
        <f>A20+1</f>
        <v>43350</v>
      </c>
      <c r="B23" s="39" t="s">
        <v>32</v>
      </c>
      <c r="C23" s="39">
        <f>C20</f>
        <v>3</v>
      </c>
      <c r="D23" s="39">
        <f>SUMPRODUCT((考核汇总!$A$4:$A$1185=A23)*(考核汇总!$B$4:$B$1185=B23),考核汇总!$C$4:$C$1185)</f>
        <v>1</v>
      </c>
      <c r="E23" s="39" t="str">
        <f>IF(D23=1,"甲",IF(D23=2,"乙",IF(D23=3,"丙",IF(D23=4,"丁",""))))</f>
        <v>甲</v>
      </c>
      <c r="F23" s="169" t="e">
        <f>SUMPRODUCT((焦粉报表!$B$6:$B$67=$A23)*(焦粉报表!$C$6:$C$67=$B23),焦粉报表!E$6:E$67)</f>
        <v>#REF!</v>
      </c>
      <c r="G23" s="39" t="e">
        <f>SUMPRODUCT((焦粉报表!$B$6:$B$67=$A23)*(焦粉报表!$C$6:$C$67=$B23),焦粉报表!F$6:F$67)</f>
        <v>#REF!</v>
      </c>
      <c r="H23" s="39" t="e">
        <f>SUMPRODUCT((焦粉报表!$B$6:$B$67=$A23)*(焦粉报表!$C$6:$C$67=$B23),焦粉报表!G$6:G$67)</f>
        <v>#REF!</v>
      </c>
      <c r="I23" s="39" t="e">
        <f>SUMPRODUCT((焦粉报表!$B$6:$B$67=$A23)*(焦粉报表!$C$6:$C$67=$B23),焦粉报表!H$6:H$67)</f>
        <v>#REF!</v>
      </c>
      <c r="J23" s="39" t="e">
        <f>SUMPRODUCT((焦粉报表!$B$6:$B$67=$A23)*(焦粉报表!$C$6:$C$67=$B23),焦粉报表!I$6:I$67)</f>
        <v>#REF!</v>
      </c>
      <c r="K23" s="39" t="e">
        <f>SUMPRODUCT((焦粉报表!$B$6:$B$67=$A23)*(焦粉报表!$C$6:$C$67=$B23),焦粉报表!J$6:J$67)</f>
        <v>#REF!</v>
      </c>
      <c r="L23" s="39" t="e">
        <f>SUMPRODUCT((焦粉报表!$B$6:$B$67=$A23)*(焦粉报表!$C$6:$C$67=$B23),焦粉报表!K$6:K$67)</f>
        <v>#REF!</v>
      </c>
      <c r="M23" s="39" t="e">
        <f>SUMPRODUCT((焦粉报表!$B$6:$B$67=$A23)*(焦粉报表!$C$6:$C$67=$B23),焦粉报表!L$6:L$67)</f>
        <v>#REF!</v>
      </c>
      <c r="N23" s="170" t="e">
        <f>SUMPRODUCT((焦粉报表!$B$6:$B$67=$A23)*(焦粉报表!$C$6:$C$67=$B23),焦粉报表!M$6:M$67)</f>
        <v>#REF!</v>
      </c>
      <c r="O23" s="39" t="e">
        <f>SUMPRODUCT((焦粉报表!$B$6:$B$67=$A23)*(焦粉报表!$C$6:$C$67=$B23),焦粉报表!N$6:N$67)</f>
        <v>#REF!</v>
      </c>
      <c r="P23" s="171" t="e">
        <f>SUMPRODUCT((焦粉报表!$B$6:$B$67=$A23)*(焦粉报表!$C$6:$C$67=$B23),焦粉报表!O$6:O$67)</f>
        <v>#REF!</v>
      </c>
      <c r="Q23" s="133" t="e">
        <f>IF(P23=0,0,IF(AND(P23&gt;0,P23&gt;$Q$1),30,考核汇总!$S$1))</f>
        <v>#REF!</v>
      </c>
      <c r="R23" s="133" t="e">
        <f>IF(C23=2,Q23,IF(C23=1,Q23*0.7,IF(C23=3,Q24*0.3,0)))</f>
        <v>#REF!</v>
      </c>
      <c r="T23" s="169" t="e">
        <f>SUMPRODUCT((焦粉报表!$V$6:$V$67=$A23)*(焦粉报表!$W$6:$W$67=$B23),焦粉报表!Y$6:Y$67)</f>
        <v>#REF!</v>
      </c>
      <c r="U23" s="152" t="e">
        <f>SUMPRODUCT((焦粉报表!$V$6:$V$67=$A23)*(焦粉报表!$W$6:$W$67=$B23),焦粉报表!Z$6:Z$67)</f>
        <v>#REF!</v>
      </c>
      <c r="V23" s="152" t="e">
        <f>SUMPRODUCT((焦粉报表!$V$6:$V$67=$A23)*(焦粉报表!$W$6:$W$67=$B23),焦粉报表!AA$6:AA$67)</f>
        <v>#REF!</v>
      </c>
      <c r="W23" s="152" t="e">
        <f>SUMPRODUCT((焦粉报表!$V$6:$V$67=$A23)*(焦粉报表!$W$6:$W$67=$B23),焦粉报表!AB$6:AB$67)</f>
        <v>#REF!</v>
      </c>
      <c r="X23" s="152" t="e">
        <f>SUMPRODUCT((焦粉报表!$V$6:$V$67=$A23)*(焦粉报表!$W$6:$W$67=$B23),焦粉报表!AC$6:AC$67)</f>
        <v>#REF!</v>
      </c>
      <c r="Y23" s="152" t="e">
        <f>SUMPRODUCT((焦粉报表!$V$6:$V$67=$A23)*(焦粉报表!$W$6:$W$67=$B23),焦粉报表!AD$6:AD$67)</f>
        <v>#REF!</v>
      </c>
      <c r="Z23" s="152" t="e">
        <f>SUMPRODUCT((焦粉报表!$V$6:$V$67=$A23)*(焦粉报表!$W$6:$W$67=$B23),焦粉报表!AE$6:AE$67)</f>
        <v>#REF!</v>
      </c>
      <c r="AA23" s="152" t="e">
        <f>SUMPRODUCT((焦粉报表!$V$6:$V$67=$A23)*(焦粉报表!$W$6:$W$67=$B23),焦粉报表!AF$6:AF$67)</f>
        <v>#REF!</v>
      </c>
      <c r="AB23" s="172" t="e">
        <f>SUMPRODUCT((焦粉报表!$V$6:$V$67=$A23)*(焦粉报表!$W$6:$W$67=$B23),焦粉报表!AG$6:AG$67)</f>
        <v>#REF!</v>
      </c>
      <c r="AC23" s="152" t="e">
        <f>SUMPRODUCT((焦粉报表!$V$6:$V$67=$A23)*(焦粉报表!$W$6:$W$67=$B23),焦粉报表!AH$6:AH$67)</f>
        <v>#REF!</v>
      </c>
      <c r="AD23" s="171" t="e">
        <f>SUMPRODUCT((焦粉报表!$V$6:$V$67=$A23)*(焦粉报表!$W$6:$W$67=$B23),焦粉报表!AI$6:AI$67)</f>
        <v>#REF!</v>
      </c>
      <c r="AE23" s="133" t="e">
        <f>IF(AD23=0,0,IF(AND(AD23&gt;0,AD23&gt;$AE$1),30,考核汇总!$S$1))</f>
        <v>#REF!</v>
      </c>
      <c r="AF23" s="133" t="e">
        <f>IF(C23=2,AE23,IF(C23=1,AE23*0.7,IF(C23=3,AE24*0.3,0)))</f>
        <v>#REF!</v>
      </c>
    </row>
    <row r="24">
      <c r="A24" s="168">
        <f>A21+1</f>
        <v>43351</v>
      </c>
      <c r="B24" s="39" t="s">
        <v>28</v>
      </c>
      <c r="C24" s="39">
        <f>C21</f>
        <v>1</v>
      </c>
      <c r="D24" s="39">
        <f>SUMPRODUCT((考核汇总!$A$4:$A$1185=A24)*(考核汇总!$B$4:$B$1185=B24),考核汇总!$C$4:$C$1185)</f>
        <v>2</v>
      </c>
      <c r="E24" s="39" t="str">
        <f>IF(D24=1,"甲",IF(D24=2,"乙",IF(D24=3,"丙",IF(D24=4,"丁",""))))</f>
        <v>乙</v>
      </c>
      <c r="F24" s="169" t="e">
        <f>SUMPRODUCT((焦粉报表!$B$6:$B$67=$A24)*(焦粉报表!$C$6:$C$67=$B24),焦粉报表!E$6:E$67)</f>
        <v>#REF!</v>
      </c>
      <c r="G24" s="39" t="e">
        <f>SUMPRODUCT((焦粉报表!$B$6:$B$67=$A24)*(焦粉报表!$C$6:$C$67=$B24),焦粉报表!F$6:F$67)</f>
        <v>#REF!</v>
      </c>
      <c r="H24" s="39" t="e">
        <f>SUMPRODUCT((焦粉报表!$B$6:$B$67=$A24)*(焦粉报表!$C$6:$C$67=$B24),焦粉报表!G$6:G$67)</f>
        <v>#REF!</v>
      </c>
      <c r="I24" s="39" t="e">
        <f>SUMPRODUCT((焦粉报表!$B$6:$B$67=$A24)*(焦粉报表!$C$6:$C$67=$B24),焦粉报表!H$6:H$67)</f>
        <v>#REF!</v>
      </c>
      <c r="J24" s="39" t="e">
        <f>SUMPRODUCT((焦粉报表!$B$6:$B$67=$A24)*(焦粉报表!$C$6:$C$67=$B24),焦粉报表!I$6:I$67)</f>
        <v>#REF!</v>
      </c>
      <c r="K24" s="39" t="e">
        <f>SUMPRODUCT((焦粉报表!$B$6:$B$67=$A24)*(焦粉报表!$C$6:$C$67=$B24),焦粉报表!J$6:J$67)</f>
        <v>#REF!</v>
      </c>
      <c r="L24" s="39" t="e">
        <f>SUMPRODUCT((焦粉报表!$B$6:$B$67=$A24)*(焦粉报表!$C$6:$C$67=$B24),焦粉报表!K$6:K$67)</f>
        <v>#REF!</v>
      </c>
      <c r="M24" s="39" t="e">
        <f>SUMPRODUCT((焦粉报表!$B$6:$B$67=$A24)*(焦粉报表!$C$6:$C$67=$B24),焦粉报表!L$6:L$67)</f>
        <v>#REF!</v>
      </c>
      <c r="N24" s="170" t="e">
        <f>SUMPRODUCT((焦粉报表!$B$6:$B$67=$A24)*(焦粉报表!$C$6:$C$67=$B24),焦粉报表!M$6:M$67)</f>
        <v>#REF!</v>
      </c>
      <c r="O24" s="39" t="e">
        <f>SUMPRODUCT((焦粉报表!$B$6:$B$67=$A24)*(焦粉报表!$C$6:$C$67=$B24),焦粉报表!N$6:N$67)</f>
        <v>#REF!</v>
      </c>
      <c r="P24" s="171" t="e">
        <f>SUMPRODUCT((焦粉报表!$B$6:$B$67=$A24)*(焦粉报表!$C$6:$C$67=$B24),焦粉报表!O$6:O$67)</f>
        <v>#REF!</v>
      </c>
      <c r="Q24" s="133" t="e">
        <f>IF(P24=0,0,IF(AND(P24&gt;0,P24&gt;$Q$1),30,考核汇总!$S$1))</f>
        <v>#REF!</v>
      </c>
      <c r="R24" s="133" t="e">
        <f>IF(C24=2,Q24,IF(C24=1,Q24*0.7,IF(C24=3,Q25*0.3,0)))</f>
        <v>#REF!</v>
      </c>
      <c r="T24" s="169" t="e">
        <f>SUMPRODUCT((焦粉报表!$V$6:$V$67=$A24)*(焦粉报表!$W$6:$W$67=$B24),焦粉报表!Y$6:Y$67)</f>
        <v>#REF!</v>
      </c>
      <c r="U24" s="152" t="e">
        <f>SUMPRODUCT((焦粉报表!$V$6:$V$67=$A24)*(焦粉报表!$W$6:$W$67=$B24),焦粉报表!Z$6:Z$67)</f>
        <v>#REF!</v>
      </c>
      <c r="V24" s="152" t="e">
        <f>SUMPRODUCT((焦粉报表!$V$6:$V$67=$A24)*(焦粉报表!$W$6:$W$67=$B24),焦粉报表!AA$6:AA$67)</f>
        <v>#REF!</v>
      </c>
      <c r="W24" s="152" t="e">
        <f>SUMPRODUCT((焦粉报表!$V$6:$V$67=$A24)*(焦粉报表!$W$6:$W$67=$B24),焦粉报表!AB$6:AB$67)</f>
        <v>#REF!</v>
      </c>
      <c r="X24" s="152" t="e">
        <f>SUMPRODUCT((焦粉报表!$V$6:$V$67=$A24)*(焦粉报表!$W$6:$W$67=$B24),焦粉报表!AC$6:AC$67)</f>
        <v>#REF!</v>
      </c>
      <c r="Y24" s="152" t="e">
        <f>SUMPRODUCT((焦粉报表!$V$6:$V$67=$A24)*(焦粉报表!$W$6:$W$67=$B24),焦粉报表!AD$6:AD$67)</f>
        <v>#REF!</v>
      </c>
      <c r="Z24" s="152" t="e">
        <f>SUMPRODUCT((焦粉报表!$V$6:$V$67=$A24)*(焦粉报表!$W$6:$W$67=$B24),焦粉报表!AE$6:AE$67)</f>
        <v>#REF!</v>
      </c>
      <c r="AA24" s="152" t="e">
        <f>SUMPRODUCT((焦粉报表!$V$6:$V$67=$A24)*(焦粉报表!$W$6:$W$67=$B24),焦粉报表!AF$6:AF$67)</f>
        <v>#REF!</v>
      </c>
      <c r="AB24" s="172" t="e">
        <f>SUMPRODUCT((焦粉报表!$V$6:$V$67=$A24)*(焦粉报表!$W$6:$W$67=$B24),焦粉报表!AG$6:AG$67)</f>
        <v>#REF!</v>
      </c>
      <c r="AC24" s="152" t="e">
        <f>SUMPRODUCT((焦粉报表!$V$6:$V$67=$A24)*(焦粉报表!$W$6:$W$67=$B24),焦粉报表!AH$6:AH$67)</f>
        <v>#REF!</v>
      </c>
      <c r="AD24" s="171" t="e">
        <f>SUMPRODUCT((焦粉报表!$V$6:$V$67=$A24)*(焦粉报表!$W$6:$W$67=$B24),焦粉报表!AI$6:AI$67)</f>
        <v>#REF!</v>
      </c>
      <c r="AE24" s="133" t="e">
        <f>IF(AD24=0,0,IF(AND(AD24&gt;0,AD24&gt;$AE$1),30,考核汇总!$S$1))</f>
        <v>#REF!</v>
      </c>
      <c r="AF24" s="133" t="e">
        <f>IF(C24=2,AE24,IF(C24=1,AE24*0.7,IF(C24=3,AE25*0.3,0)))</f>
        <v>#REF!</v>
      </c>
    </row>
    <row r="25">
      <c r="A25" s="168">
        <f>A22+1</f>
        <v>43351</v>
      </c>
      <c r="B25" s="39" t="s">
        <v>30</v>
      </c>
      <c r="C25" s="39">
        <f>C22</f>
        <v>2</v>
      </c>
      <c r="D25" s="39">
        <f>SUMPRODUCT((考核汇总!$A$4:$A$1185=A25)*(考核汇总!$B$4:$B$1185=B25),考核汇总!$C$4:$C$1185)</f>
        <v>3</v>
      </c>
      <c r="E25" s="39" t="str">
        <f>IF(D25=1,"甲",IF(D25=2,"乙",IF(D25=3,"丙",IF(D25=4,"丁",""))))</f>
        <v>丙</v>
      </c>
      <c r="F25" s="169" t="e">
        <f>SUMPRODUCT((焦粉报表!$B$6:$B$67=$A25)*(焦粉报表!$C$6:$C$67=$B25),焦粉报表!E$6:E$67)</f>
        <v>#REF!</v>
      </c>
      <c r="G25" s="39" t="e">
        <f>SUMPRODUCT((焦粉报表!$B$6:$B$67=$A25)*(焦粉报表!$C$6:$C$67=$B25),焦粉报表!F$6:F$67)</f>
        <v>#REF!</v>
      </c>
      <c r="H25" s="39" t="e">
        <f>SUMPRODUCT((焦粉报表!$B$6:$B$67=$A25)*(焦粉报表!$C$6:$C$67=$B25),焦粉报表!G$6:G$67)</f>
        <v>#REF!</v>
      </c>
      <c r="I25" s="39" t="e">
        <f>SUMPRODUCT((焦粉报表!$B$6:$B$67=$A25)*(焦粉报表!$C$6:$C$67=$B25),焦粉报表!H$6:H$67)</f>
        <v>#REF!</v>
      </c>
      <c r="J25" s="39" t="e">
        <f>SUMPRODUCT((焦粉报表!$B$6:$B$67=$A25)*(焦粉报表!$C$6:$C$67=$B25),焦粉报表!I$6:I$67)</f>
        <v>#REF!</v>
      </c>
      <c r="K25" s="39" t="e">
        <f>SUMPRODUCT((焦粉报表!$B$6:$B$67=$A25)*(焦粉报表!$C$6:$C$67=$B25),焦粉报表!J$6:J$67)</f>
        <v>#REF!</v>
      </c>
      <c r="L25" s="39" t="e">
        <f>SUMPRODUCT((焦粉报表!$B$6:$B$67=$A25)*(焦粉报表!$C$6:$C$67=$B25),焦粉报表!K$6:K$67)</f>
        <v>#REF!</v>
      </c>
      <c r="M25" s="39" t="e">
        <f>SUMPRODUCT((焦粉报表!$B$6:$B$67=$A25)*(焦粉报表!$C$6:$C$67=$B25),焦粉报表!L$6:L$67)</f>
        <v>#REF!</v>
      </c>
      <c r="N25" s="170" t="e">
        <f>SUMPRODUCT((焦粉报表!$B$6:$B$67=$A25)*(焦粉报表!$C$6:$C$67=$B25),焦粉报表!M$6:M$67)</f>
        <v>#REF!</v>
      </c>
      <c r="O25" s="39" t="e">
        <f>SUMPRODUCT((焦粉报表!$B$6:$B$67=$A25)*(焦粉报表!$C$6:$C$67=$B25),焦粉报表!N$6:N$67)</f>
        <v>#REF!</v>
      </c>
      <c r="P25" s="171" t="e">
        <f>SUMPRODUCT((焦粉报表!$B$6:$B$67=$A25)*(焦粉报表!$C$6:$C$67=$B25),焦粉报表!O$6:O$67)</f>
        <v>#REF!</v>
      </c>
      <c r="Q25" s="133" t="e">
        <f>IF(P25=0,0,IF(AND(P25&gt;0,P25&gt;$Q$1),30,考核汇总!$S$1))</f>
        <v>#REF!</v>
      </c>
      <c r="R25" s="133" t="e">
        <f>IF(C25=2,Q25,IF(C25=1,Q25*0.7,IF(C25=3,Q26*0.3,0)))</f>
        <v>#REF!</v>
      </c>
      <c r="T25" s="169" t="e">
        <f>SUMPRODUCT((焦粉报表!$V$6:$V$67=$A25)*(焦粉报表!$W$6:$W$67=$B25),焦粉报表!Y$6:Y$67)</f>
        <v>#REF!</v>
      </c>
      <c r="U25" s="152" t="e">
        <f>SUMPRODUCT((焦粉报表!$V$6:$V$67=$A25)*(焦粉报表!$W$6:$W$67=$B25),焦粉报表!Z$6:Z$67)</f>
        <v>#REF!</v>
      </c>
      <c r="V25" s="152" t="e">
        <f>SUMPRODUCT((焦粉报表!$V$6:$V$67=$A25)*(焦粉报表!$W$6:$W$67=$B25),焦粉报表!AA$6:AA$67)</f>
        <v>#REF!</v>
      </c>
      <c r="W25" s="152" t="e">
        <f>SUMPRODUCT((焦粉报表!$V$6:$V$67=$A25)*(焦粉报表!$W$6:$W$67=$B25),焦粉报表!AB$6:AB$67)</f>
        <v>#REF!</v>
      </c>
      <c r="X25" s="152" t="e">
        <f>SUMPRODUCT((焦粉报表!$V$6:$V$67=$A25)*(焦粉报表!$W$6:$W$67=$B25),焦粉报表!AC$6:AC$67)</f>
        <v>#REF!</v>
      </c>
      <c r="Y25" s="152" t="e">
        <f>SUMPRODUCT((焦粉报表!$V$6:$V$67=$A25)*(焦粉报表!$W$6:$W$67=$B25),焦粉报表!AD$6:AD$67)</f>
        <v>#REF!</v>
      </c>
      <c r="Z25" s="152" t="e">
        <f>SUMPRODUCT((焦粉报表!$V$6:$V$67=$A25)*(焦粉报表!$W$6:$W$67=$B25),焦粉报表!AE$6:AE$67)</f>
        <v>#REF!</v>
      </c>
      <c r="AA25" s="152" t="e">
        <f>SUMPRODUCT((焦粉报表!$V$6:$V$67=$A25)*(焦粉报表!$W$6:$W$67=$B25),焦粉报表!AF$6:AF$67)</f>
        <v>#REF!</v>
      </c>
      <c r="AB25" s="172" t="e">
        <f>SUMPRODUCT((焦粉报表!$V$6:$V$67=$A25)*(焦粉报表!$W$6:$W$67=$B25),焦粉报表!AG$6:AG$67)</f>
        <v>#REF!</v>
      </c>
      <c r="AC25" s="152" t="e">
        <f>SUMPRODUCT((焦粉报表!$V$6:$V$67=$A25)*(焦粉报表!$W$6:$W$67=$B25),焦粉报表!AH$6:AH$67)</f>
        <v>#REF!</v>
      </c>
      <c r="AD25" s="171" t="e">
        <f>SUMPRODUCT((焦粉报表!$V$6:$V$67=$A25)*(焦粉报表!$W$6:$W$67=$B25),焦粉报表!AI$6:AI$67)</f>
        <v>#REF!</v>
      </c>
      <c r="AE25" s="133" t="e">
        <f>IF(AD25=0,0,IF(AND(AD25&gt;0,AD25&gt;$AE$1),30,考核汇总!$S$1))</f>
        <v>#REF!</v>
      </c>
      <c r="AF25" s="133" t="e">
        <f>IF(C25=2,AE25,IF(C25=1,AE25*0.7,IF(C25=3,AE26*0.3,0)))</f>
        <v>#REF!</v>
      </c>
    </row>
    <row r="26">
      <c r="A26" s="168">
        <f>A23+1</f>
        <v>43351</v>
      </c>
      <c r="B26" s="39" t="s">
        <v>32</v>
      </c>
      <c r="C26" s="39">
        <f>C23</f>
        <v>3</v>
      </c>
      <c r="D26" s="39">
        <f>SUMPRODUCT((考核汇总!$A$4:$A$1185=A26)*(考核汇总!$B$4:$B$1185=B26),考核汇总!$C$4:$C$1185)</f>
        <v>4</v>
      </c>
      <c r="E26" s="39" t="str">
        <f>IF(D26=1,"甲",IF(D26=2,"乙",IF(D26=3,"丙",IF(D26=4,"丁",""))))</f>
        <v>丁</v>
      </c>
      <c r="F26" s="169" t="e">
        <f>SUMPRODUCT((焦粉报表!$B$6:$B$67=$A26)*(焦粉报表!$C$6:$C$67=$B26),焦粉报表!E$6:E$67)</f>
        <v>#REF!</v>
      </c>
      <c r="G26" s="39" t="e">
        <f>SUMPRODUCT((焦粉报表!$B$6:$B$67=$A26)*(焦粉报表!$C$6:$C$67=$B26),焦粉报表!F$6:F$67)</f>
        <v>#REF!</v>
      </c>
      <c r="H26" s="39" t="e">
        <f>SUMPRODUCT((焦粉报表!$B$6:$B$67=$A26)*(焦粉报表!$C$6:$C$67=$B26),焦粉报表!G$6:G$67)</f>
        <v>#REF!</v>
      </c>
      <c r="I26" s="39" t="e">
        <f>SUMPRODUCT((焦粉报表!$B$6:$B$67=$A26)*(焦粉报表!$C$6:$C$67=$B26),焦粉报表!H$6:H$67)</f>
        <v>#REF!</v>
      </c>
      <c r="J26" s="39" t="e">
        <f>SUMPRODUCT((焦粉报表!$B$6:$B$67=$A26)*(焦粉报表!$C$6:$C$67=$B26),焦粉报表!I$6:I$67)</f>
        <v>#REF!</v>
      </c>
      <c r="K26" s="39" t="e">
        <f>SUMPRODUCT((焦粉报表!$B$6:$B$67=$A26)*(焦粉报表!$C$6:$C$67=$B26),焦粉报表!J$6:J$67)</f>
        <v>#REF!</v>
      </c>
      <c r="L26" s="39" t="e">
        <f>SUMPRODUCT((焦粉报表!$B$6:$B$67=$A26)*(焦粉报表!$C$6:$C$67=$B26),焦粉报表!K$6:K$67)</f>
        <v>#REF!</v>
      </c>
      <c r="M26" s="39" t="e">
        <f>SUMPRODUCT((焦粉报表!$B$6:$B$67=$A26)*(焦粉报表!$C$6:$C$67=$B26),焦粉报表!L$6:L$67)</f>
        <v>#REF!</v>
      </c>
      <c r="N26" s="170" t="e">
        <f>SUMPRODUCT((焦粉报表!$B$6:$B$67=$A26)*(焦粉报表!$C$6:$C$67=$B26),焦粉报表!M$6:M$67)</f>
        <v>#REF!</v>
      </c>
      <c r="O26" s="39" t="e">
        <f>SUMPRODUCT((焦粉报表!$B$6:$B$67=$A26)*(焦粉报表!$C$6:$C$67=$B26),焦粉报表!N$6:N$67)</f>
        <v>#REF!</v>
      </c>
      <c r="P26" s="171" t="e">
        <f>SUMPRODUCT((焦粉报表!$B$6:$B$67=$A26)*(焦粉报表!$C$6:$C$67=$B26),焦粉报表!O$6:O$67)</f>
        <v>#REF!</v>
      </c>
      <c r="Q26" s="133" t="e">
        <f>IF(P26=0,0,IF(AND(P26&gt;0,P26&gt;$Q$1),30,考核汇总!$S$1))</f>
        <v>#REF!</v>
      </c>
      <c r="R26" s="133" t="e">
        <f>IF(C26=2,Q26,IF(C26=1,Q26*0.7,IF(C26=3,Q27*0.3,0)))</f>
        <v>#REF!</v>
      </c>
      <c r="T26" s="169" t="e">
        <f>SUMPRODUCT((焦粉报表!$V$6:$V$67=$A26)*(焦粉报表!$W$6:$W$67=$B26),焦粉报表!Y$6:Y$67)</f>
        <v>#REF!</v>
      </c>
      <c r="U26" s="152" t="e">
        <f>SUMPRODUCT((焦粉报表!$V$6:$V$67=$A26)*(焦粉报表!$W$6:$W$67=$B26),焦粉报表!Z$6:Z$67)</f>
        <v>#REF!</v>
      </c>
      <c r="V26" s="152" t="e">
        <f>SUMPRODUCT((焦粉报表!$V$6:$V$67=$A26)*(焦粉报表!$W$6:$W$67=$B26),焦粉报表!AA$6:AA$67)</f>
        <v>#REF!</v>
      </c>
      <c r="W26" s="152" t="e">
        <f>SUMPRODUCT((焦粉报表!$V$6:$V$67=$A26)*(焦粉报表!$W$6:$W$67=$B26),焦粉报表!AB$6:AB$67)</f>
        <v>#REF!</v>
      </c>
      <c r="X26" s="152" t="e">
        <f>SUMPRODUCT((焦粉报表!$V$6:$V$67=$A26)*(焦粉报表!$W$6:$W$67=$B26),焦粉报表!AC$6:AC$67)</f>
        <v>#REF!</v>
      </c>
      <c r="Y26" s="152" t="e">
        <f>SUMPRODUCT((焦粉报表!$V$6:$V$67=$A26)*(焦粉报表!$W$6:$W$67=$B26),焦粉报表!AD$6:AD$67)</f>
        <v>#REF!</v>
      </c>
      <c r="Z26" s="152" t="e">
        <f>SUMPRODUCT((焦粉报表!$V$6:$V$67=$A26)*(焦粉报表!$W$6:$W$67=$B26),焦粉报表!AE$6:AE$67)</f>
        <v>#REF!</v>
      </c>
      <c r="AA26" s="152" t="e">
        <f>SUMPRODUCT((焦粉报表!$V$6:$V$67=$A26)*(焦粉报表!$W$6:$W$67=$B26),焦粉报表!AF$6:AF$67)</f>
        <v>#REF!</v>
      </c>
      <c r="AB26" s="172" t="e">
        <f>SUMPRODUCT((焦粉报表!$V$6:$V$67=$A26)*(焦粉报表!$W$6:$W$67=$B26),焦粉报表!AG$6:AG$67)</f>
        <v>#REF!</v>
      </c>
      <c r="AC26" s="152" t="e">
        <f>SUMPRODUCT((焦粉报表!$V$6:$V$67=$A26)*(焦粉报表!$W$6:$W$67=$B26),焦粉报表!AH$6:AH$67)</f>
        <v>#REF!</v>
      </c>
      <c r="AD26" s="171" t="e">
        <f>SUMPRODUCT((焦粉报表!$V$6:$V$67=$A26)*(焦粉报表!$W$6:$W$67=$B26),焦粉报表!AI$6:AI$67)</f>
        <v>#REF!</v>
      </c>
      <c r="AE26" s="133" t="e">
        <f>IF(AD26=0,0,IF(AND(AD26&gt;0,AD26&gt;$AE$1),30,考核汇总!$S$1))</f>
        <v>#REF!</v>
      </c>
      <c r="AF26" s="133" t="e">
        <f>IF(C26=2,AE26,IF(C26=1,AE26*0.7,IF(C26=3,AE27*0.3,0)))</f>
        <v>#REF!</v>
      </c>
    </row>
    <row r="27">
      <c r="A27" s="168">
        <f>A24+1</f>
        <v>43352</v>
      </c>
      <c r="B27" s="39" t="s">
        <v>28</v>
      </c>
      <c r="C27" s="39">
        <f>C24</f>
        <v>1</v>
      </c>
      <c r="D27" s="39">
        <f>SUMPRODUCT((考核汇总!$A$4:$A$1185=A27)*(考核汇总!$B$4:$B$1185=B27),考核汇总!$C$4:$C$1185)</f>
        <v>2</v>
      </c>
      <c r="E27" s="39" t="str">
        <f>IF(D27=1,"甲",IF(D27=2,"乙",IF(D27=3,"丙",IF(D27=4,"丁",""))))</f>
        <v>乙</v>
      </c>
      <c r="F27" s="169" t="e">
        <f>SUMPRODUCT((焦粉报表!$B$6:$B$67=$A27)*(焦粉报表!$C$6:$C$67=$B27),焦粉报表!E$6:E$67)</f>
        <v>#REF!</v>
      </c>
      <c r="G27" s="39" t="e">
        <f>SUMPRODUCT((焦粉报表!$B$6:$B$67=$A27)*(焦粉报表!$C$6:$C$67=$B27),焦粉报表!F$6:F$67)</f>
        <v>#REF!</v>
      </c>
      <c r="H27" s="39" t="e">
        <f>SUMPRODUCT((焦粉报表!$B$6:$B$67=$A27)*(焦粉报表!$C$6:$C$67=$B27),焦粉报表!G$6:G$67)</f>
        <v>#REF!</v>
      </c>
      <c r="I27" s="39" t="e">
        <f>SUMPRODUCT((焦粉报表!$B$6:$B$67=$A27)*(焦粉报表!$C$6:$C$67=$B27),焦粉报表!H$6:H$67)</f>
        <v>#REF!</v>
      </c>
      <c r="J27" s="39" t="e">
        <f>SUMPRODUCT((焦粉报表!$B$6:$B$67=$A27)*(焦粉报表!$C$6:$C$67=$B27),焦粉报表!I$6:I$67)</f>
        <v>#REF!</v>
      </c>
      <c r="K27" s="39" t="e">
        <f>SUMPRODUCT((焦粉报表!$B$6:$B$67=$A27)*(焦粉报表!$C$6:$C$67=$B27),焦粉报表!J$6:J$67)</f>
        <v>#REF!</v>
      </c>
      <c r="L27" s="39" t="e">
        <f>SUMPRODUCT((焦粉报表!$B$6:$B$67=$A27)*(焦粉报表!$C$6:$C$67=$B27),焦粉报表!K$6:K$67)</f>
        <v>#REF!</v>
      </c>
      <c r="M27" s="39" t="e">
        <f>SUMPRODUCT((焦粉报表!$B$6:$B$67=$A27)*(焦粉报表!$C$6:$C$67=$B27),焦粉报表!L$6:L$67)</f>
        <v>#REF!</v>
      </c>
      <c r="N27" s="170" t="e">
        <f>SUMPRODUCT((焦粉报表!$B$6:$B$67=$A27)*(焦粉报表!$C$6:$C$67=$B27),焦粉报表!M$6:M$67)</f>
        <v>#REF!</v>
      </c>
      <c r="O27" s="39" t="e">
        <f>SUMPRODUCT((焦粉报表!$B$6:$B$67=$A27)*(焦粉报表!$C$6:$C$67=$B27),焦粉报表!N$6:N$67)</f>
        <v>#REF!</v>
      </c>
      <c r="P27" s="171" t="e">
        <f>SUMPRODUCT((焦粉报表!$B$6:$B$67=$A27)*(焦粉报表!$C$6:$C$67=$B27),焦粉报表!O$6:O$67)</f>
        <v>#REF!</v>
      </c>
      <c r="Q27" s="133" t="e">
        <f>IF(P27=0,0,IF(AND(P27&gt;0,P27&gt;$Q$1),30,考核汇总!$S$1))</f>
        <v>#REF!</v>
      </c>
      <c r="R27" s="133" t="e">
        <f>IF(C27=2,Q27,IF(C27=1,Q27*0.7,IF(C27=3,Q28*0.3,0)))</f>
        <v>#REF!</v>
      </c>
      <c r="T27" s="169" t="e">
        <f>SUMPRODUCT((焦粉报表!$V$6:$V$67=$A27)*(焦粉报表!$W$6:$W$67=$B27),焦粉报表!Y$6:Y$67)</f>
        <v>#REF!</v>
      </c>
      <c r="U27" s="152" t="e">
        <f>SUMPRODUCT((焦粉报表!$V$6:$V$67=$A27)*(焦粉报表!$W$6:$W$67=$B27),焦粉报表!Z$6:Z$67)</f>
        <v>#REF!</v>
      </c>
      <c r="V27" s="152" t="e">
        <f>SUMPRODUCT((焦粉报表!$V$6:$V$67=$A27)*(焦粉报表!$W$6:$W$67=$B27),焦粉报表!AA$6:AA$67)</f>
        <v>#REF!</v>
      </c>
      <c r="W27" s="152" t="e">
        <f>SUMPRODUCT((焦粉报表!$V$6:$V$67=$A27)*(焦粉报表!$W$6:$W$67=$B27),焦粉报表!AB$6:AB$67)</f>
        <v>#REF!</v>
      </c>
      <c r="X27" s="152" t="e">
        <f>SUMPRODUCT((焦粉报表!$V$6:$V$67=$A27)*(焦粉报表!$W$6:$W$67=$B27),焦粉报表!AC$6:AC$67)</f>
        <v>#REF!</v>
      </c>
      <c r="Y27" s="152" t="e">
        <f>SUMPRODUCT((焦粉报表!$V$6:$V$67=$A27)*(焦粉报表!$W$6:$W$67=$B27),焦粉报表!AD$6:AD$67)</f>
        <v>#REF!</v>
      </c>
      <c r="Z27" s="152" t="e">
        <f>SUMPRODUCT((焦粉报表!$V$6:$V$67=$A27)*(焦粉报表!$W$6:$W$67=$B27),焦粉报表!AE$6:AE$67)</f>
        <v>#REF!</v>
      </c>
      <c r="AA27" s="152" t="e">
        <f>SUMPRODUCT((焦粉报表!$V$6:$V$67=$A27)*(焦粉报表!$W$6:$W$67=$B27),焦粉报表!AF$6:AF$67)</f>
        <v>#REF!</v>
      </c>
      <c r="AB27" s="172" t="e">
        <f>SUMPRODUCT((焦粉报表!$V$6:$V$67=$A27)*(焦粉报表!$W$6:$W$67=$B27),焦粉报表!AG$6:AG$67)</f>
        <v>#REF!</v>
      </c>
      <c r="AC27" s="152" t="e">
        <f>SUMPRODUCT((焦粉报表!$V$6:$V$67=$A27)*(焦粉报表!$W$6:$W$67=$B27),焦粉报表!AH$6:AH$67)</f>
        <v>#REF!</v>
      </c>
      <c r="AD27" s="171" t="e">
        <f>SUMPRODUCT((焦粉报表!$V$6:$V$67=$A27)*(焦粉报表!$W$6:$W$67=$B27),焦粉报表!AI$6:AI$67)</f>
        <v>#REF!</v>
      </c>
      <c r="AE27" s="133" t="e">
        <f>IF(AD27=0,0,IF(AND(AD27&gt;0,AD27&gt;$AE$1),30,考核汇总!$S$1))</f>
        <v>#REF!</v>
      </c>
      <c r="AF27" s="133" t="e">
        <f>IF(C27=2,AE27,IF(C27=1,AE27*0.7,IF(C27=3,AE28*0.3,0)))</f>
        <v>#REF!</v>
      </c>
    </row>
    <row r="28">
      <c r="A28" s="168">
        <f>A25+1</f>
        <v>43352</v>
      </c>
      <c r="B28" s="39" t="s">
        <v>30</v>
      </c>
      <c r="C28" s="39">
        <f>C25</f>
        <v>2</v>
      </c>
      <c r="D28" s="39">
        <f>SUMPRODUCT((考核汇总!$A$4:$A$1185=A28)*(考核汇总!$B$4:$B$1185=B28),考核汇总!$C$4:$C$1185)</f>
        <v>3</v>
      </c>
      <c r="E28" s="39" t="str">
        <f>IF(D28=1,"甲",IF(D28=2,"乙",IF(D28=3,"丙",IF(D28=4,"丁",""))))</f>
        <v>丙</v>
      </c>
      <c r="F28" s="169" t="e">
        <f>SUMPRODUCT((焦粉报表!$B$6:$B$67=$A28)*(焦粉报表!$C$6:$C$67=$B28),焦粉报表!E$6:E$67)</f>
        <v>#REF!</v>
      </c>
      <c r="G28" s="39" t="e">
        <f>SUMPRODUCT((焦粉报表!$B$6:$B$67=$A28)*(焦粉报表!$C$6:$C$67=$B28),焦粉报表!F$6:F$67)</f>
        <v>#REF!</v>
      </c>
      <c r="H28" s="39" t="e">
        <f>SUMPRODUCT((焦粉报表!$B$6:$B$67=$A28)*(焦粉报表!$C$6:$C$67=$B28),焦粉报表!G$6:G$67)</f>
        <v>#REF!</v>
      </c>
      <c r="I28" s="39" t="e">
        <f>SUMPRODUCT((焦粉报表!$B$6:$B$67=$A28)*(焦粉报表!$C$6:$C$67=$B28),焦粉报表!H$6:H$67)</f>
        <v>#REF!</v>
      </c>
      <c r="J28" s="39" t="e">
        <f>SUMPRODUCT((焦粉报表!$B$6:$B$67=$A28)*(焦粉报表!$C$6:$C$67=$B28),焦粉报表!I$6:I$67)</f>
        <v>#REF!</v>
      </c>
      <c r="K28" s="39" t="e">
        <f>SUMPRODUCT((焦粉报表!$B$6:$B$67=$A28)*(焦粉报表!$C$6:$C$67=$B28),焦粉报表!J$6:J$67)</f>
        <v>#REF!</v>
      </c>
      <c r="L28" s="39" t="e">
        <f>SUMPRODUCT((焦粉报表!$B$6:$B$67=$A28)*(焦粉报表!$C$6:$C$67=$B28),焦粉报表!K$6:K$67)</f>
        <v>#REF!</v>
      </c>
      <c r="M28" s="39" t="e">
        <f>SUMPRODUCT((焦粉报表!$B$6:$B$67=$A28)*(焦粉报表!$C$6:$C$67=$B28),焦粉报表!L$6:L$67)</f>
        <v>#REF!</v>
      </c>
      <c r="N28" s="170" t="e">
        <f>SUMPRODUCT((焦粉报表!$B$6:$B$67=$A28)*(焦粉报表!$C$6:$C$67=$B28),焦粉报表!M$6:M$67)</f>
        <v>#REF!</v>
      </c>
      <c r="O28" s="39" t="e">
        <f>SUMPRODUCT((焦粉报表!$B$6:$B$67=$A28)*(焦粉报表!$C$6:$C$67=$B28),焦粉报表!N$6:N$67)</f>
        <v>#REF!</v>
      </c>
      <c r="P28" s="171" t="e">
        <f>SUMPRODUCT((焦粉报表!$B$6:$B$67=$A28)*(焦粉报表!$C$6:$C$67=$B28),焦粉报表!O$6:O$67)</f>
        <v>#REF!</v>
      </c>
      <c r="Q28" s="133" t="e">
        <f>IF(P28=0,0,IF(AND(P28&gt;0,P28&gt;$Q$1),30,考核汇总!$S$1))</f>
        <v>#REF!</v>
      </c>
      <c r="R28" s="133" t="e">
        <f>IF(C28=2,Q28,IF(C28=1,Q28*0.7,IF(C28=3,Q29*0.3,0)))</f>
        <v>#REF!</v>
      </c>
      <c r="T28" s="169" t="e">
        <f>SUMPRODUCT((焦粉报表!$V$6:$V$67=$A28)*(焦粉报表!$W$6:$W$67=$B28),焦粉报表!Y$6:Y$67)</f>
        <v>#REF!</v>
      </c>
      <c r="U28" s="152" t="e">
        <f>SUMPRODUCT((焦粉报表!$V$6:$V$67=$A28)*(焦粉报表!$W$6:$W$67=$B28),焦粉报表!Z$6:Z$67)</f>
        <v>#REF!</v>
      </c>
      <c r="V28" s="152" t="e">
        <f>SUMPRODUCT((焦粉报表!$V$6:$V$67=$A28)*(焦粉报表!$W$6:$W$67=$B28),焦粉报表!AA$6:AA$67)</f>
        <v>#REF!</v>
      </c>
      <c r="W28" s="152" t="e">
        <f>SUMPRODUCT((焦粉报表!$V$6:$V$67=$A28)*(焦粉报表!$W$6:$W$67=$B28),焦粉报表!AB$6:AB$67)</f>
        <v>#REF!</v>
      </c>
      <c r="X28" s="152" t="e">
        <f>SUMPRODUCT((焦粉报表!$V$6:$V$67=$A28)*(焦粉报表!$W$6:$W$67=$B28),焦粉报表!AC$6:AC$67)</f>
        <v>#REF!</v>
      </c>
      <c r="Y28" s="152" t="e">
        <f>SUMPRODUCT((焦粉报表!$V$6:$V$67=$A28)*(焦粉报表!$W$6:$W$67=$B28),焦粉报表!AD$6:AD$67)</f>
        <v>#REF!</v>
      </c>
      <c r="Z28" s="152" t="e">
        <f>SUMPRODUCT((焦粉报表!$V$6:$V$67=$A28)*(焦粉报表!$W$6:$W$67=$B28),焦粉报表!AE$6:AE$67)</f>
        <v>#REF!</v>
      </c>
      <c r="AA28" s="152" t="e">
        <f>SUMPRODUCT((焦粉报表!$V$6:$V$67=$A28)*(焦粉报表!$W$6:$W$67=$B28),焦粉报表!AF$6:AF$67)</f>
        <v>#REF!</v>
      </c>
      <c r="AB28" s="172" t="e">
        <f>SUMPRODUCT((焦粉报表!$V$6:$V$67=$A28)*(焦粉报表!$W$6:$W$67=$B28),焦粉报表!AG$6:AG$67)</f>
        <v>#REF!</v>
      </c>
      <c r="AC28" s="152" t="e">
        <f>SUMPRODUCT((焦粉报表!$V$6:$V$67=$A28)*(焦粉报表!$W$6:$W$67=$B28),焦粉报表!AH$6:AH$67)</f>
        <v>#REF!</v>
      </c>
      <c r="AD28" s="171" t="e">
        <f>SUMPRODUCT((焦粉报表!$V$6:$V$67=$A28)*(焦粉报表!$W$6:$W$67=$B28),焦粉报表!AI$6:AI$67)</f>
        <v>#REF!</v>
      </c>
      <c r="AE28" s="133" t="e">
        <f>IF(AD28=0,0,IF(AND(AD28&gt;0,AD28&gt;$AE$1),30,考核汇总!$S$1))</f>
        <v>#REF!</v>
      </c>
      <c r="AF28" s="133" t="e">
        <f>IF(C28=2,AE28,IF(C28=1,AE28*0.7,IF(C28=3,AE29*0.3,0)))</f>
        <v>#REF!</v>
      </c>
    </row>
    <row r="29">
      <c r="A29" s="168">
        <f>A26+1</f>
        <v>43352</v>
      </c>
      <c r="B29" s="39" t="s">
        <v>32</v>
      </c>
      <c r="C29" s="39">
        <f>C26</f>
        <v>3</v>
      </c>
      <c r="D29" s="39">
        <f>SUMPRODUCT((考核汇总!$A$4:$A$1185=A29)*(考核汇总!$B$4:$B$1185=B29),考核汇总!$C$4:$C$1185)</f>
        <v>4</v>
      </c>
      <c r="E29" s="39" t="str">
        <f>IF(D29=1,"甲",IF(D29=2,"乙",IF(D29=3,"丙",IF(D29=4,"丁",""))))</f>
        <v>丁</v>
      </c>
      <c r="F29" s="169" t="e">
        <f>SUMPRODUCT((焦粉报表!$B$6:$B$67=$A29)*(焦粉报表!$C$6:$C$67=$B29),焦粉报表!E$6:E$67)</f>
        <v>#REF!</v>
      </c>
      <c r="G29" s="39" t="e">
        <f>SUMPRODUCT((焦粉报表!$B$6:$B$67=$A29)*(焦粉报表!$C$6:$C$67=$B29),焦粉报表!F$6:F$67)</f>
        <v>#REF!</v>
      </c>
      <c r="H29" s="39" t="e">
        <f>SUMPRODUCT((焦粉报表!$B$6:$B$67=$A29)*(焦粉报表!$C$6:$C$67=$B29),焦粉报表!G$6:G$67)</f>
        <v>#REF!</v>
      </c>
      <c r="I29" s="39" t="e">
        <f>SUMPRODUCT((焦粉报表!$B$6:$B$67=$A29)*(焦粉报表!$C$6:$C$67=$B29),焦粉报表!H$6:H$67)</f>
        <v>#REF!</v>
      </c>
      <c r="J29" s="39" t="e">
        <f>SUMPRODUCT((焦粉报表!$B$6:$B$67=$A29)*(焦粉报表!$C$6:$C$67=$B29),焦粉报表!I$6:I$67)</f>
        <v>#REF!</v>
      </c>
      <c r="K29" s="39" t="e">
        <f>SUMPRODUCT((焦粉报表!$B$6:$B$67=$A29)*(焦粉报表!$C$6:$C$67=$B29),焦粉报表!J$6:J$67)</f>
        <v>#REF!</v>
      </c>
      <c r="L29" s="39" t="e">
        <f>SUMPRODUCT((焦粉报表!$B$6:$B$67=$A29)*(焦粉报表!$C$6:$C$67=$B29),焦粉报表!K$6:K$67)</f>
        <v>#REF!</v>
      </c>
      <c r="M29" s="39" t="e">
        <f>SUMPRODUCT((焦粉报表!$B$6:$B$67=$A29)*(焦粉报表!$C$6:$C$67=$B29),焦粉报表!L$6:L$67)</f>
        <v>#REF!</v>
      </c>
      <c r="N29" s="170" t="e">
        <f>SUMPRODUCT((焦粉报表!$B$6:$B$67=$A29)*(焦粉报表!$C$6:$C$67=$B29),焦粉报表!M$6:M$67)</f>
        <v>#REF!</v>
      </c>
      <c r="O29" s="39" t="e">
        <f>SUMPRODUCT((焦粉报表!$B$6:$B$67=$A29)*(焦粉报表!$C$6:$C$67=$B29),焦粉报表!N$6:N$67)</f>
        <v>#REF!</v>
      </c>
      <c r="P29" s="171" t="e">
        <f>SUMPRODUCT((焦粉报表!$B$6:$B$67=$A29)*(焦粉报表!$C$6:$C$67=$B29),焦粉报表!O$6:O$67)</f>
        <v>#REF!</v>
      </c>
      <c r="Q29" s="133" t="e">
        <f>IF(P29=0,0,IF(AND(P29&gt;0,P29&gt;$Q$1),30,考核汇总!$S$1))</f>
        <v>#REF!</v>
      </c>
      <c r="R29" s="133" t="e">
        <f>IF(C29=2,Q29,IF(C29=1,Q29*0.7,IF(C29=3,Q30*0.3,0)))</f>
        <v>#REF!</v>
      </c>
      <c r="T29" s="169" t="e">
        <f>SUMPRODUCT((焦粉报表!$V$6:$V$67=$A29)*(焦粉报表!$W$6:$W$67=$B29),焦粉报表!Y$6:Y$67)</f>
        <v>#REF!</v>
      </c>
      <c r="U29" s="152" t="e">
        <f>SUMPRODUCT((焦粉报表!$V$6:$V$67=$A29)*(焦粉报表!$W$6:$W$67=$B29),焦粉报表!Z$6:Z$67)</f>
        <v>#REF!</v>
      </c>
      <c r="V29" s="152" t="e">
        <f>SUMPRODUCT((焦粉报表!$V$6:$V$67=$A29)*(焦粉报表!$W$6:$W$67=$B29),焦粉报表!AA$6:AA$67)</f>
        <v>#REF!</v>
      </c>
      <c r="W29" s="152" t="e">
        <f>SUMPRODUCT((焦粉报表!$V$6:$V$67=$A29)*(焦粉报表!$W$6:$W$67=$B29),焦粉报表!AB$6:AB$67)</f>
        <v>#REF!</v>
      </c>
      <c r="X29" s="152" t="e">
        <f>SUMPRODUCT((焦粉报表!$V$6:$V$67=$A29)*(焦粉报表!$W$6:$W$67=$B29),焦粉报表!AC$6:AC$67)</f>
        <v>#REF!</v>
      </c>
      <c r="Y29" s="152" t="e">
        <f>SUMPRODUCT((焦粉报表!$V$6:$V$67=$A29)*(焦粉报表!$W$6:$W$67=$B29),焦粉报表!AD$6:AD$67)</f>
        <v>#REF!</v>
      </c>
      <c r="Z29" s="152" t="e">
        <f>SUMPRODUCT((焦粉报表!$V$6:$V$67=$A29)*(焦粉报表!$W$6:$W$67=$B29),焦粉报表!AE$6:AE$67)</f>
        <v>#REF!</v>
      </c>
      <c r="AA29" s="152" t="e">
        <f>SUMPRODUCT((焦粉报表!$V$6:$V$67=$A29)*(焦粉报表!$W$6:$W$67=$B29),焦粉报表!AF$6:AF$67)</f>
        <v>#REF!</v>
      </c>
      <c r="AB29" s="172" t="e">
        <f>SUMPRODUCT((焦粉报表!$V$6:$V$67=$A29)*(焦粉报表!$W$6:$W$67=$B29),焦粉报表!AG$6:AG$67)</f>
        <v>#REF!</v>
      </c>
      <c r="AC29" s="152" t="e">
        <f>SUMPRODUCT((焦粉报表!$V$6:$V$67=$A29)*(焦粉报表!$W$6:$W$67=$B29),焦粉报表!AH$6:AH$67)</f>
        <v>#REF!</v>
      </c>
      <c r="AD29" s="171" t="e">
        <f>SUMPRODUCT((焦粉报表!$V$6:$V$67=$A29)*(焦粉报表!$W$6:$W$67=$B29),焦粉报表!AI$6:AI$67)</f>
        <v>#REF!</v>
      </c>
      <c r="AE29" s="133" t="e">
        <f>IF(AD29=0,0,IF(AND(AD29&gt;0,AD29&gt;$AE$1),30,考核汇总!$S$1))</f>
        <v>#REF!</v>
      </c>
      <c r="AF29" s="133" t="e">
        <f>IF(C29=2,AE29,IF(C29=1,AE29*0.7,IF(C29=3,AE30*0.3,0)))</f>
        <v>#REF!</v>
      </c>
    </row>
    <row r="30">
      <c r="A30" s="168">
        <f>A27+1</f>
        <v>43353</v>
      </c>
      <c r="B30" s="39" t="s">
        <v>28</v>
      </c>
      <c r="C30" s="39">
        <f>C27</f>
        <v>1</v>
      </c>
      <c r="D30" s="39">
        <f>SUMPRODUCT((考核汇总!$A$4:$A$1185=A30)*(考核汇总!$B$4:$B$1185=B30),考核汇总!$C$4:$C$1185)</f>
        <v>1</v>
      </c>
      <c r="E30" s="39" t="str">
        <f>IF(D30=1,"甲",IF(D30=2,"乙",IF(D30=3,"丙",IF(D30=4,"丁",""))))</f>
        <v>甲</v>
      </c>
      <c r="F30" s="169" t="e">
        <f>SUMPRODUCT((焦粉报表!$B$6:$B$67=$A30)*(焦粉报表!$C$6:$C$67=$B30),焦粉报表!E$6:E$67)</f>
        <v>#REF!</v>
      </c>
      <c r="G30" s="39" t="e">
        <f>SUMPRODUCT((焦粉报表!$B$6:$B$67=$A30)*(焦粉报表!$C$6:$C$67=$B30),焦粉报表!F$6:F$67)</f>
        <v>#REF!</v>
      </c>
      <c r="H30" s="39" t="e">
        <f>SUMPRODUCT((焦粉报表!$B$6:$B$67=$A30)*(焦粉报表!$C$6:$C$67=$B30),焦粉报表!G$6:G$67)</f>
        <v>#REF!</v>
      </c>
      <c r="I30" s="39" t="e">
        <f>SUMPRODUCT((焦粉报表!$B$6:$B$67=$A30)*(焦粉报表!$C$6:$C$67=$B30),焦粉报表!H$6:H$67)</f>
        <v>#REF!</v>
      </c>
      <c r="J30" s="39" t="e">
        <f>SUMPRODUCT((焦粉报表!$B$6:$B$67=$A30)*(焦粉报表!$C$6:$C$67=$B30),焦粉报表!I$6:I$67)</f>
        <v>#REF!</v>
      </c>
      <c r="K30" s="39" t="e">
        <f>SUMPRODUCT((焦粉报表!$B$6:$B$67=$A30)*(焦粉报表!$C$6:$C$67=$B30),焦粉报表!J$6:J$67)</f>
        <v>#REF!</v>
      </c>
      <c r="L30" s="39" t="e">
        <f>SUMPRODUCT((焦粉报表!$B$6:$B$67=$A30)*(焦粉报表!$C$6:$C$67=$B30),焦粉报表!K$6:K$67)</f>
        <v>#REF!</v>
      </c>
      <c r="M30" s="39" t="e">
        <f>SUMPRODUCT((焦粉报表!$B$6:$B$67=$A30)*(焦粉报表!$C$6:$C$67=$B30),焦粉报表!L$6:L$67)</f>
        <v>#REF!</v>
      </c>
      <c r="N30" s="170" t="e">
        <f>SUMPRODUCT((焦粉报表!$B$6:$B$67=$A30)*(焦粉报表!$C$6:$C$67=$B30),焦粉报表!M$6:M$67)</f>
        <v>#REF!</v>
      </c>
      <c r="O30" s="39" t="e">
        <f>SUMPRODUCT((焦粉报表!$B$6:$B$67=$A30)*(焦粉报表!$C$6:$C$67=$B30),焦粉报表!N$6:N$67)</f>
        <v>#REF!</v>
      </c>
      <c r="P30" s="171" t="e">
        <f>SUMPRODUCT((焦粉报表!$B$6:$B$67=$A30)*(焦粉报表!$C$6:$C$67=$B30),焦粉报表!O$6:O$67)</f>
        <v>#REF!</v>
      </c>
      <c r="Q30" s="133" t="e">
        <f>IF(P30=0,0,IF(AND(P30&gt;0,P30&gt;$Q$1),30,考核汇总!$S$1))</f>
        <v>#REF!</v>
      </c>
      <c r="R30" s="133" t="e">
        <f>IF(C30=2,Q30,IF(C30=1,Q30*0.7,IF(C30=3,Q31*0.3,0)))</f>
        <v>#REF!</v>
      </c>
      <c r="T30" s="169" t="e">
        <f>SUMPRODUCT((焦粉报表!$V$6:$V$67=$A30)*(焦粉报表!$W$6:$W$67=$B30),焦粉报表!Y$6:Y$67)</f>
        <v>#REF!</v>
      </c>
      <c r="U30" s="152" t="e">
        <f>SUMPRODUCT((焦粉报表!$V$6:$V$67=$A30)*(焦粉报表!$W$6:$W$67=$B30),焦粉报表!Z$6:Z$67)</f>
        <v>#REF!</v>
      </c>
      <c r="V30" s="152" t="e">
        <f>SUMPRODUCT((焦粉报表!$V$6:$V$67=$A30)*(焦粉报表!$W$6:$W$67=$B30),焦粉报表!AA$6:AA$67)</f>
        <v>#REF!</v>
      </c>
      <c r="W30" s="152" t="e">
        <f>SUMPRODUCT((焦粉报表!$V$6:$V$67=$A30)*(焦粉报表!$W$6:$W$67=$B30),焦粉报表!AB$6:AB$67)</f>
        <v>#REF!</v>
      </c>
      <c r="X30" s="152" t="e">
        <f>SUMPRODUCT((焦粉报表!$V$6:$V$67=$A30)*(焦粉报表!$W$6:$W$67=$B30),焦粉报表!AC$6:AC$67)</f>
        <v>#REF!</v>
      </c>
      <c r="Y30" s="152" t="e">
        <f>SUMPRODUCT((焦粉报表!$V$6:$V$67=$A30)*(焦粉报表!$W$6:$W$67=$B30),焦粉报表!AD$6:AD$67)</f>
        <v>#REF!</v>
      </c>
      <c r="Z30" s="152" t="e">
        <f>SUMPRODUCT((焦粉报表!$V$6:$V$67=$A30)*(焦粉报表!$W$6:$W$67=$B30),焦粉报表!AE$6:AE$67)</f>
        <v>#REF!</v>
      </c>
      <c r="AA30" s="152" t="e">
        <f>SUMPRODUCT((焦粉报表!$V$6:$V$67=$A30)*(焦粉报表!$W$6:$W$67=$B30),焦粉报表!AF$6:AF$67)</f>
        <v>#REF!</v>
      </c>
      <c r="AB30" s="172" t="e">
        <f>SUMPRODUCT((焦粉报表!$V$6:$V$67=$A30)*(焦粉报表!$W$6:$W$67=$B30),焦粉报表!AG$6:AG$67)</f>
        <v>#REF!</v>
      </c>
      <c r="AC30" s="152" t="e">
        <f>SUMPRODUCT((焦粉报表!$V$6:$V$67=$A30)*(焦粉报表!$W$6:$W$67=$B30),焦粉报表!AH$6:AH$67)</f>
        <v>#REF!</v>
      </c>
      <c r="AD30" s="171" t="e">
        <f>SUMPRODUCT((焦粉报表!$V$6:$V$67=$A30)*(焦粉报表!$W$6:$W$67=$B30),焦粉报表!AI$6:AI$67)</f>
        <v>#REF!</v>
      </c>
      <c r="AE30" s="133" t="e">
        <f>IF(AD30=0,0,IF(AND(AD30&gt;0,AD30&gt;$AE$1),30,考核汇总!$S$1))</f>
        <v>#REF!</v>
      </c>
      <c r="AF30" s="133" t="e">
        <f>IF(C30=2,AE30,IF(C30=1,AE30*0.7,IF(C30=3,AE31*0.3,0)))</f>
        <v>#REF!</v>
      </c>
    </row>
    <row r="31">
      <c r="A31" s="168">
        <f>A28+1</f>
        <v>43353</v>
      </c>
      <c r="B31" s="39" t="s">
        <v>30</v>
      </c>
      <c r="C31" s="39">
        <f>C28</f>
        <v>2</v>
      </c>
      <c r="D31" s="39">
        <f>SUMPRODUCT((考核汇总!$A$4:$A$1185=A31)*(考核汇总!$B$4:$B$1185=B31),考核汇总!$C$4:$C$1185)</f>
        <v>2</v>
      </c>
      <c r="E31" s="39" t="str">
        <f>IF(D31=1,"甲",IF(D31=2,"乙",IF(D31=3,"丙",IF(D31=4,"丁",""))))</f>
        <v>乙</v>
      </c>
      <c r="F31" s="169" t="e">
        <f>SUMPRODUCT((焦粉报表!$B$6:$B$67=$A31)*(焦粉报表!$C$6:$C$67=$B31),焦粉报表!E$6:E$67)</f>
        <v>#REF!</v>
      </c>
      <c r="G31" s="39" t="e">
        <f>SUMPRODUCT((焦粉报表!$B$6:$B$67=$A31)*(焦粉报表!$C$6:$C$67=$B31),焦粉报表!F$6:F$67)</f>
        <v>#REF!</v>
      </c>
      <c r="H31" s="39" t="e">
        <f>SUMPRODUCT((焦粉报表!$B$6:$B$67=$A31)*(焦粉报表!$C$6:$C$67=$B31),焦粉报表!G$6:G$67)</f>
        <v>#REF!</v>
      </c>
      <c r="I31" s="39" t="e">
        <f>SUMPRODUCT((焦粉报表!$B$6:$B$67=$A31)*(焦粉报表!$C$6:$C$67=$B31),焦粉报表!H$6:H$67)</f>
        <v>#REF!</v>
      </c>
      <c r="J31" s="39" t="e">
        <f>SUMPRODUCT((焦粉报表!$B$6:$B$67=$A31)*(焦粉报表!$C$6:$C$67=$B31),焦粉报表!I$6:I$67)</f>
        <v>#REF!</v>
      </c>
      <c r="K31" s="39" t="e">
        <f>SUMPRODUCT((焦粉报表!$B$6:$B$67=$A31)*(焦粉报表!$C$6:$C$67=$B31),焦粉报表!J$6:J$67)</f>
        <v>#REF!</v>
      </c>
      <c r="L31" s="39" t="e">
        <f>SUMPRODUCT((焦粉报表!$B$6:$B$67=$A31)*(焦粉报表!$C$6:$C$67=$B31),焦粉报表!K$6:K$67)</f>
        <v>#REF!</v>
      </c>
      <c r="M31" s="39" t="e">
        <f>SUMPRODUCT((焦粉报表!$B$6:$B$67=$A31)*(焦粉报表!$C$6:$C$67=$B31),焦粉报表!L$6:L$67)</f>
        <v>#REF!</v>
      </c>
      <c r="N31" s="170" t="e">
        <f>SUMPRODUCT((焦粉报表!$B$6:$B$67=$A31)*(焦粉报表!$C$6:$C$67=$B31),焦粉报表!M$6:M$67)</f>
        <v>#REF!</v>
      </c>
      <c r="O31" s="39" t="e">
        <f>SUMPRODUCT((焦粉报表!$B$6:$B$67=$A31)*(焦粉报表!$C$6:$C$67=$B31),焦粉报表!N$6:N$67)</f>
        <v>#REF!</v>
      </c>
      <c r="P31" s="171" t="e">
        <f>SUMPRODUCT((焦粉报表!$B$6:$B$67=$A31)*(焦粉报表!$C$6:$C$67=$B31),焦粉报表!O$6:O$67)</f>
        <v>#REF!</v>
      </c>
      <c r="Q31" s="133" t="e">
        <f>IF(P31=0,0,IF(AND(P31&gt;0,P31&gt;$Q$1),30,考核汇总!$S$1))</f>
        <v>#REF!</v>
      </c>
      <c r="R31" s="133" t="e">
        <f>IF(C31=2,Q31,IF(C31=1,Q31*0.7,IF(C31=3,Q32*0.3,0)))</f>
        <v>#REF!</v>
      </c>
      <c r="T31" s="169" t="e">
        <f>SUMPRODUCT((焦粉报表!$V$6:$V$67=$A31)*(焦粉报表!$W$6:$W$67=$B31),焦粉报表!Y$6:Y$67)</f>
        <v>#REF!</v>
      </c>
      <c r="U31" s="152" t="e">
        <f>SUMPRODUCT((焦粉报表!$V$6:$V$67=$A31)*(焦粉报表!$W$6:$W$67=$B31),焦粉报表!Z$6:Z$67)</f>
        <v>#REF!</v>
      </c>
      <c r="V31" s="152" t="e">
        <f>SUMPRODUCT((焦粉报表!$V$6:$V$67=$A31)*(焦粉报表!$W$6:$W$67=$B31),焦粉报表!AA$6:AA$67)</f>
        <v>#REF!</v>
      </c>
      <c r="W31" s="152" t="e">
        <f>SUMPRODUCT((焦粉报表!$V$6:$V$67=$A31)*(焦粉报表!$W$6:$W$67=$B31),焦粉报表!AB$6:AB$67)</f>
        <v>#REF!</v>
      </c>
      <c r="X31" s="152" t="e">
        <f>SUMPRODUCT((焦粉报表!$V$6:$V$67=$A31)*(焦粉报表!$W$6:$W$67=$B31),焦粉报表!AC$6:AC$67)</f>
        <v>#REF!</v>
      </c>
      <c r="Y31" s="152" t="e">
        <f>SUMPRODUCT((焦粉报表!$V$6:$V$67=$A31)*(焦粉报表!$W$6:$W$67=$B31),焦粉报表!AD$6:AD$67)</f>
        <v>#REF!</v>
      </c>
      <c r="Z31" s="152" t="e">
        <f>SUMPRODUCT((焦粉报表!$V$6:$V$67=$A31)*(焦粉报表!$W$6:$W$67=$B31),焦粉报表!AE$6:AE$67)</f>
        <v>#REF!</v>
      </c>
      <c r="AA31" s="152" t="e">
        <f>SUMPRODUCT((焦粉报表!$V$6:$V$67=$A31)*(焦粉报表!$W$6:$W$67=$B31),焦粉报表!AF$6:AF$67)</f>
        <v>#REF!</v>
      </c>
      <c r="AB31" s="172" t="e">
        <f>SUMPRODUCT((焦粉报表!$V$6:$V$67=$A31)*(焦粉报表!$W$6:$W$67=$B31),焦粉报表!AG$6:AG$67)</f>
        <v>#REF!</v>
      </c>
      <c r="AC31" s="152" t="e">
        <f>SUMPRODUCT((焦粉报表!$V$6:$V$67=$A31)*(焦粉报表!$W$6:$W$67=$B31),焦粉报表!AH$6:AH$67)</f>
        <v>#REF!</v>
      </c>
      <c r="AD31" s="171" t="e">
        <f>SUMPRODUCT((焦粉报表!$V$6:$V$67=$A31)*(焦粉报表!$W$6:$W$67=$B31),焦粉报表!AI$6:AI$67)</f>
        <v>#REF!</v>
      </c>
      <c r="AE31" s="133" t="e">
        <f>IF(AD31=0,0,IF(AND(AD31&gt;0,AD31&gt;$AE$1),30,考核汇总!$S$1))</f>
        <v>#REF!</v>
      </c>
      <c r="AF31" s="133" t="e">
        <f>IF(C31=2,AE31,IF(C31=1,AE31*0.7,IF(C31=3,AE32*0.3,0)))</f>
        <v>#REF!</v>
      </c>
    </row>
    <row r="32">
      <c r="A32" s="168">
        <f>A29+1</f>
        <v>43353</v>
      </c>
      <c r="B32" s="39" t="s">
        <v>32</v>
      </c>
      <c r="C32" s="39">
        <f>C29</f>
        <v>3</v>
      </c>
      <c r="D32" s="39">
        <f>SUMPRODUCT((考核汇总!$A$4:$A$1185=A32)*(考核汇总!$B$4:$B$1185=B32),考核汇总!$C$4:$C$1185)</f>
        <v>3</v>
      </c>
      <c r="E32" s="39" t="str">
        <f>IF(D32=1,"甲",IF(D32=2,"乙",IF(D32=3,"丙",IF(D32=4,"丁",""))))</f>
        <v>丙</v>
      </c>
      <c r="F32" s="169" t="e">
        <f>SUMPRODUCT((焦粉报表!$B$6:$B$67=$A32)*(焦粉报表!$C$6:$C$67=$B32),焦粉报表!E$6:E$67)</f>
        <v>#REF!</v>
      </c>
      <c r="G32" s="39" t="e">
        <f>SUMPRODUCT((焦粉报表!$B$6:$B$67=$A32)*(焦粉报表!$C$6:$C$67=$B32),焦粉报表!F$6:F$67)</f>
        <v>#REF!</v>
      </c>
      <c r="H32" s="39" t="e">
        <f>SUMPRODUCT((焦粉报表!$B$6:$B$67=$A32)*(焦粉报表!$C$6:$C$67=$B32),焦粉报表!G$6:G$67)</f>
        <v>#REF!</v>
      </c>
      <c r="I32" s="39" t="e">
        <f>SUMPRODUCT((焦粉报表!$B$6:$B$67=$A32)*(焦粉报表!$C$6:$C$67=$B32),焦粉报表!H$6:H$67)</f>
        <v>#REF!</v>
      </c>
      <c r="J32" s="39" t="e">
        <f>SUMPRODUCT((焦粉报表!$B$6:$B$67=$A32)*(焦粉报表!$C$6:$C$67=$B32),焦粉报表!I$6:I$67)</f>
        <v>#REF!</v>
      </c>
      <c r="K32" s="39" t="e">
        <f>SUMPRODUCT((焦粉报表!$B$6:$B$67=$A32)*(焦粉报表!$C$6:$C$67=$B32),焦粉报表!J$6:J$67)</f>
        <v>#REF!</v>
      </c>
      <c r="L32" s="39" t="e">
        <f>SUMPRODUCT((焦粉报表!$B$6:$B$67=$A32)*(焦粉报表!$C$6:$C$67=$B32),焦粉报表!K$6:K$67)</f>
        <v>#REF!</v>
      </c>
      <c r="M32" s="39" t="e">
        <f>SUMPRODUCT((焦粉报表!$B$6:$B$67=$A32)*(焦粉报表!$C$6:$C$67=$B32),焦粉报表!L$6:L$67)</f>
        <v>#REF!</v>
      </c>
      <c r="N32" s="170" t="e">
        <f>SUMPRODUCT((焦粉报表!$B$6:$B$67=$A32)*(焦粉报表!$C$6:$C$67=$B32),焦粉报表!M$6:M$67)</f>
        <v>#REF!</v>
      </c>
      <c r="O32" s="39" t="e">
        <f>SUMPRODUCT((焦粉报表!$B$6:$B$67=$A32)*(焦粉报表!$C$6:$C$67=$B32),焦粉报表!N$6:N$67)</f>
        <v>#REF!</v>
      </c>
      <c r="P32" s="171" t="e">
        <f>SUMPRODUCT((焦粉报表!$B$6:$B$67=$A32)*(焦粉报表!$C$6:$C$67=$B32),焦粉报表!O$6:O$67)</f>
        <v>#REF!</v>
      </c>
      <c r="Q32" s="133" t="e">
        <f>IF(P32=0,0,IF(AND(P32&gt;0,P32&gt;$Q$1),30,考核汇总!$S$1))</f>
        <v>#REF!</v>
      </c>
      <c r="R32" s="133" t="e">
        <f>IF(C32=2,Q32,IF(C32=1,Q32*0.7,IF(C32=3,Q33*0.3,0)))</f>
        <v>#REF!</v>
      </c>
      <c r="T32" s="169" t="e">
        <f>SUMPRODUCT((焦粉报表!$V$6:$V$67=$A32)*(焦粉报表!$W$6:$W$67=$B32),焦粉报表!Y$6:Y$67)</f>
        <v>#REF!</v>
      </c>
      <c r="U32" s="152" t="e">
        <f>SUMPRODUCT((焦粉报表!$V$6:$V$67=$A32)*(焦粉报表!$W$6:$W$67=$B32),焦粉报表!Z$6:Z$67)</f>
        <v>#REF!</v>
      </c>
      <c r="V32" s="152" t="e">
        <f>SUMPRODUCT((焦粉报表!$V$6:$V$67=$A32)*(焦粉报表!$W$6:$W$67=$B32),焦粉报表!AA$6:AA$67)</f>
        <v>#REF!</v>
      </c>
      <c r="W32" s="152" t="e">
        <f>SUMPRODUCT((焦粉报表!$V$6:$V$67=$A32)*(焦粉报表!$W$6:$W$67=$B32),焦粉报表!AB$6:AB$67)</f>
        <v>#REF!</v>
      </c>
      <c r="X32" s="152" t="e">
        <f>SUMPRODUCT((焦粉报表!$V$6:$V$67=$A32)*(焦粉报表!$W$6:$W$67=$B32),焦粉报表!AC$6:AC$67)</f>
        <v>#REF!</v>
      </c>
      <c r="Y32" s="152" t="e">
        <f>SUMPRODUCT((焦粉报表!$V$6:$V$67=$A32)*(焦粉报表!$W$6:$W$67=$B32),焦粉报表!AD$6:AD$67)</f>
        <v>#REF!</v>
      </c>
      <c r="Z32" s="152" t="e">
        <f>SUMPRODUCT((焦粉报表!$V$6:$V$67=$A32)*(焦粉报表!$W$6:$W$67=$B32),焦粉报表!AE$6:AE$67)</f>
        <v>#REF!</v>
      </c>
      <c r="AA32" s="152" t="e">
        <f>SUMPRODUCT((焦粉报表!$V$6:$V$67=$A32)*(焦粉报表!$W$6:$W$67=$B32),焦粉报表!AF$6:AF$67)</f>
        <v>#REF!</v>
      </c>
      <c r="AB32" s="172" t="e">
        <f>SUMPRODUCT((焦粉报表!$V$6:$V$67=$A32)*(焦粉报表!$W$6:$W$67=$B32),焦粉报表!AG$6:AG$67)</f>
        <v>#REF!</v>
      </c>
      <c r="AC32" s="152" t="e">
        <f>SUMPRODUCT((焦粉报表!$V$6:$V$67=$A32)*(焦粉报表!$W$6:$W$67=$B32),焦粉报表!AH$6:AH$67)</f>
        <v>#REF!</v>
      </c>
      <c r="AD32" s="171" t="e">
        <f>SUMPRODUCT((焦粉报表!$V$6:$V$67=$A32)*(焦粉报表!$W$6:$W$67=$B32),焦粉报表!AI$6:AI$67)</f>
        <v>#REF!</v>
      </c>
      <c r="AE32" s="133" t="e">
        <f>IF(AD32=0,0,IF(AND(AD32&gt;0,AD32&gt;$AE$1),30,考核汇总!$S$1))</f>
        <v>#REF!</v>
      </c>
      <c r="AF32" s="133" t="e">
        <f>IF(C32=2,AE32,IF(C32=1,AE32*0.7,IF(C32=3,AE33*0.3,0)))</f>
        <v>#REF!</v>
      </c>
    </row>
    <row r="33">
      <c r="A33" s="168">
        <f>A30+1</f>
        <v>43354</v>
      </c>
      <c r="B33" s="39" t="s">
        <v>28</v>
      </c>
      <c r="C33" s="39">
        <f>C30</f>
        <v>1</v>
      </c>
      <c r="D33" s="39">
        <f>SUMPRODUCT((考核汇总!$A$4:$A$1185=A33)*(考核汇总!$B$4:$B$1185=B33),考核汇总!$C$4:$C$1185)</f>
        <v>1</v>
      </c>
      <c r="E33" s="39" t="str">
        <f>IF(D33=1,"甲",IF(D33=2,"乙",IF(D33=3,"丙",IF(D33=4,"丁",""))))</f>
        <v>甲</v>
      </c>
      <c r="F33" s="169" t="e">
        <f>SUMPRODUCT((焦粉报表!$B$6:$B$67=$A33)*(焦粉报表!$C$6:$C$67=$B33),焦粉报表!E$6:E$67)</f>
        <v>#REF!</v>
      </c>
      <c r="G33" s="39" t="e">
        <f>SUMPRODUCT((焦粉报表!$B$6:$B$67=$A33)*(焦粉报表!$C$6:$C$67=$B33),焦粉报表!F$6:F$67)</f>
        <v>#REF!</v>
      </c>
      <c r="H33" s="39" t="e">
        <f>SUMPRODUCT((焦粉报表!$B$6:$B$67=$A33)*(焦粉报表!$C$6:$C$67=$B33),焦粉报表!G$6:G$67)</f>
        <v>#REF!</v>
      </c>
      <c r="I33" s="39" t="e">
        <f>SUMPRODUCT((焦粉报表!$B$6:$B$67=$A33)*(焦粉报表!$C$6:$C$67=$B33),焦粉报表!H$6:H$67)</f>
        <v>#REF!</v>
      </c>
      <c r="J33" s="39" t="e">
        <f>SUMPRODUCT((焦粉报表!$B$6:$B$67=$A33)*(焦粉报表!$C$6:$C$67=$B33),焦粉报表!I$6:I$67)</f>
        <v>#REF!</v>
      </c>
      <c r="K33" s="39" t="e">
        <f>SUMPRODUCT((焦粉报表!$B$6:$B$67=$A33)*(焦粉报表!$C$6:$C$67=$B33),焦粉报表!J$6:J$67)</f>
        <v>#REF!</v>
      </c>
      <c r="L33" s="39" t="e">
        <f>SUMPRODUCT((焦粉报表!$B$6:$B$67=$A33)*(焦粉报表!$C$6:$C$67=$B33),焦粉报表!K$6:K$67)</f>
        <v>#REF!</v>
      </c>
      <c r="M33" s="39" t="e">
        <f>SUMPRODUCT((焦粉报表!$B$6:$B$67=$A33)*(焦粉报表!$C$6:$C$67=$B33),焦粉报表!L$6:L$67)</f>
        <v>#REF!</v>
      </c>
      <c r="N33" s="170" t="e">
        <f>SUMPRODUCT((焦粉报表!$B$6:$B$67=$A33)*(焦粉报表!$C$6:$C$67=$B33),焦粉报表!M$6:M$67)</f>
        <v>#REF!</v>
      </c>
      <c r="O33" s="39" t="e">
        <f>SUMPRODUCT((焦粉报表!$B$6:$B$67=$A33)*(焦粉报表!$C$6:$C$67=$B33),焦粉报表!N$6:N$67)</f>
        <v>#REF!</v>
      </c>
      <c r="P33" s="171" t="e">
        <f>SUMPRODUCT((焦粉报表!$B$6:$B$67=$A33)*(焦粉报表!$C$6:$C$67=$B33),焦粉报表!O$6:O$67)</f>
        <v>#REF!</v>
      </c>
      <c r="Q33" s="133" t="e">
        <f>IF(P33=0,0,IF(AND(P33&gt;0,P33&gt;$Q$1),30,考核汇总!$S$1))</f>
        <v>#REF!</v>
      </c>
      <c r="R33" s="133" t="e">
        <f>IF(C33=2,Q33,IF(C33=1,Q33*0.7,IF(C33=3,Q34*0.3,0)))</f>
        <v>#REF!</v>
      </c>
      <c r="T33" s="169" t="e">
        <f>SUMPRODUCT((焦粉报表!$V$6:$V$67=$A33)*(焦粉报表!$W$6:$W$67=$B33),焦粉报表!Y$6:Y$67)</f>
        <v>#REF!</v>
      </c>
      <c r="U33" s="152" t="e">
        <f>SUMPRODUCT((焦粉报表!$V$6:$V$67=$A33)*(焦粉报表!$W$6:$W$67=$B33),焦粉报表!Z$6:Z$67)</f>
        <v>#REF!</v>
      </c>
      <c r="V33" s="152" t="e">
        <f>SUMPRODUCT((焦粉报表!$V$6:$V$67=$A33)*(焦粉报表!$W$6:$W$67=$B33),焦粉报表!AA$6:AA$67)</f>
        <v>#REF!</v>
      </c>
      <c r="W33" s="152" t="e">
        <f>SUMPRODUCT((焦粉报表!$V$6:$V$67=$A33)*(焦粉报表!$W$6:$W$67=$B33),焦粉报表!AB$6:AB$67)</f>
        <v>#REF!</v>
      </c>
      <c r="X33" s="152" t="e">
        <f>SUMPRODUCT((焦粉报表!$V$6:$V$67=$A33)*(焦粉报表!$W$6:$W$67=$B33),焦粉报表!AC$6:AC$67)</f>
        <v>#REF!</v>
      </c>
      <c r="Y33" s="152" t="e">
        <f>SUMPRODUCT((焦粉报表!$V$6:$V$67=$A33)*(焦粉报表!$W$6:$W$67=$B33),焦粉报表!AD$6:AD$67)</f>
        <v>#REF!</v>
      </c>
      <c r="Z33" s="152" t="e">
        <f>SUMPRODUCT((焦粉报表!$V$6:$V$67=$A33)*(焦粉报表!$W$6:$W$67=$B33),焦粉报表!AE$6:AE$67)</f>
        <v>#REF!</v>
      </c>
      <c r="AA33" s="152" t="e">
        <f>SUMPRODUCT((焦粉报表!$V$6:$V$67=$A33)*(焦粉报表!$W$6:$W$67=$B33),焦粉报表!AF$6:AF$67)</f>
        <v>#REF!</v>
      </c>
      <c r="AB33" s="172" t="e">
        <f>SUMPRODUCT((焦粉报表!$V$6:$V$67=$A33)*(焦粉报表!$W$6:$W$67=$B33),焦粉报表!AG$6:AG$67)</f>
        <v>#REF!</v>
      </c>
      <c r="AC33" s="152" t="e">
        <f>SUMPRODUCT((焦粉报表!$V$6:$V$67=$A33)*(焦粉报表!$W$6:$W$67=$B33),焦粉报表!AH$6:AH$67)</f>
        <v>#REF!</v>
      </c>
      <c r="AD33" s="171" t="e">
        <f>SUMPRODUCT((焦粉报表!$V$6:$V$67=$A33)*(焦粉报表!$W$6:$W$67=$B33),焦粉报表!AI$6:AI$67)</f>
        <v>#REF!</v>
      </c>
      <c r="AE33" s="133" t="e">
        <f>IF(AD33=0,0,IF(AND(AD33&gt;0,AD33&gt;$AE$1),30,考核汇总!$S$1))</f>
        <v>#REF!</v>
      </c>
      <c r="AF33" s="133" t="e">
        <f>IF(C33=2,AE33,IF(C33=1,AE33*0.7,IF(C33=3,AE34*0.3,0)))</f>
        <v>#REF!</v>
      </c>
    </row>
    <row r="34">
      <c r="A34" s="168">
        <f>A31+1</f>
        <v>43354</v>
      </c>
      <c r="B34" s="39" t="s">
        <v>30</v>
      </c>
      <c r="C34" s="39">
        <f>C31</f>
        <v>2</v>
      </c>
      <c r="D34" s="39">
        <f>SUMPRODUCT((考核汇总!$A$4:$A$1185=A34)*(考核汇总!$B$4:$B$1185=B34),考核汇总!$C$4:$C$1185)</f>
        <v>2</v>
      </c>
      <c r="E34" s="39" t="str">
        <f>IF(D34=1,"甲",IF(D34=2,"乙",IF(D34=3,"丙",IF(D34=4,"丁",""))))</f>
        <v>乙</v>
      </c>
      <c r="F34" s="169" t="e">
        <f>SUMPRODUCT((焦粉报表!$B$6:$B$67=$A34)*(焦粉报表!$C$6:$C$67=$B34),焦粉报表!E$6:E$67)</f>
        <v>#REF!</v>
      </c>
      <c r="G34" s="39" t="e">
        <f>SUMPRODUCT((焦粉报表!$B$6:$B$67=$A34)*(焦粉报表!$C$6:$C$67=$B34),焦粉报表!F$6:F$67)</f>
        <v>#REF!</v>
      </c>
      <c r="H34" s="39" t="e">
        <f>SUMPRODUCT((焦粉报表!$B$6:$B$67=$A34)*(焦粉报表!$C$6:$C$67=$B34),焦粉报表!G$6:G$67)</f>
        <v>#REF!</v>
      </c>
      <c r="I34" s="39" t="e">
        <f>SUMPRODUCT((焦粉报表!$B$6:$B$67=$A34)*(焦粉报表!$C$6:$C$67=$B34),焦粉报表!H$6:H$67)</f>
        <v>#REF!</v>
      </c>
      <c r="J34" s="39" t="e">
        <f>SUMPRODUCT((焦粉报表!$B$6:$B$67=$A34)*(焦粉报表!$C$6:$C$67=$B34),焦粉报表!I$6:I$67)</f>
        <v>#REF!</v>
      </c>
      <c r="K34" s="39" t="e">
        <f>SUMPRODUCT((焦粉报表!$B$6:$B$67=$A34)*(焦粉报表!$C$6:$C$67=$B34),焦粉报表!J$6:J$67)</f>
        <v>#REF!</v>
      </c>
      <c r="L34" s="39" t="e">
        <f>SUMPRODUCT((焦粉报表!$B$6:$B$67=$A34)*(焦粉报表!$C$6:$C$67=$B34),焦粉报表!K$6:K$67)</f>
        <v>#REF!</v>
      </c>
      <c r="M34" s="39" t="e">
        <f>SUMPRODUCT((焦粉报表!$B$6:$B$67=$A34)*(焦粉报表!$C$6:$C$67=$B34),焦粉报表!L$6:L$67)</f>
        <v>#REF!</v>
      </c>
      <c r="N34" s="170" t="e">
        <f>SUMPRODUCT((焦粉报表!$B$6:$B$67=$A34)*(焦粉报表!$C$6:$C$67=$B34),焦粉报表!M$6:M$67)</f>
        <v>#REF!</v>
      </c>
      <c r="O34" s="39" t="e">
        <f>SUMPRODUCT((焦粉报表!$B$6:$B$67=$A34)*(焦粉报表!$C$6:$C$67=$B34),焦粉报表!N$6:N$67)</f>
        <v>#REF!</v>
      </c>
      <c r="P34" s="171" t="e">
        <f>SUMPRODUCT((焦粉报表!$B$6:$B$67=$A34)*(焦粉报表!$C$6:$C$67=$B34),焦粉报表!O$6:O$67)</f>
        <v>#REF!</v>
      </c>
      <c r="Q34" s="133" t="e">
        <f>IF(P34=0,0,IF(AND(P34&gt;0,P34&gt;$Q$1),30,考核汇总!$S$1))</f>
        <v>#REF!</v>
      </c>
      <c r="R34" s="133" t="e">
        <f>IF(C34=2,Q34,IF(C34=1,Q34*0.7,IF(C34=3,Q35*0.3,0)))</f>
        <v>#REF!</v>
      </c>
      <c r="T34" s="169" t="e">
        <f>SUMPRODUCT((焦粉报表!$V$6:$V$67=$A34)*(焦粉报表!$W$6:$W$67=$B34),焦粉报表!Y$6:Y$67)</f>
        <v>#REF!</v>
      </c>
      <c r="U34" s="152" t="e">
        <f>SUMPRODUCT((焦粉报表!$V$6:$V$67=$A34)*(焦粉报表!$W$6:$W$67=$B34),焦粉报表!Z$6:Z$67)</f>
        <v>#REF!</v>
      </c>
      <c r="V34" s="152" t="e">
        <f>SUMPRODUCT((焦粉报表!$V$6:$V$67=$A34)*(焦粉报表!$W$6:$W$67=$B34),焦粉报表!AA$6:AA$67)</f>
        <v>#REF!</v>
      </c>
      <c r="W34" s="152" t="e">
        <f>SUMPRODUCT((焦粉报表!$V$6:$V$67=$A34)*(焦粉报表!$W$6:$W$67=$B34),焦粉报表!AB$6:AB$67)</f>
        <v>#REF!</v>
      </c>
      <c r="X34" s="152" t="e">
        <f>SUMPRODUCT((焦粉报表!$V$6:$V$67=$A34)*(焦粉报表!$W$6:$W$67=$B34),焦粉报表!AC$6:AC$67)</f>
        <v>#REF!</v>
      </c>
      <c r="Y34" s="152" t="e">
        <f>SUMPRODUCT((焦粉报表!$V$6:$V$67=$A34)*(焦粉报表!$W$6:$W$67=$B34),焦粉报表!AD$6:AD$67)</f>
        <v>#REF!</v>
      </c>
      <c r="Z34" s="152" t="e">
        <f>SUMPRODUCT((焦粉报表!$V$6:$V$67=$A34)*(焦粉报表!$W$6:$W$67=$B34),焦粉报表!AE$6:AE$67)</f>
        <v>#REF!</v>
      </c>
      <c r="AA34" s="152" t="e">
        <f>SUMPRODUCT((焦粉报表!$V$6:$V$67=$A34)*(焦粉报表!$W$6:$W$67=$B34),焦粉报表!AF$6:AF$67)</f>
        <v>#REF!</v>
      </c>
      <c r="AB34" s="172" t="e">
        <f>SUMPRODUCT((焦粉报表!$V$6:$V$67=$A34)*(焦粉报表!$W$6:$W$67=$B34),焦粉报表!AG$6:AG$67)</f>
        <v>#REF!</v>
      </c>
      <c r="AC34" s="152" t="e">
        <f>SUMPRODUCT((焦粉报表!$V$6:$V$67=$A34)*(焦粉报表!$W$6:$W$67=$B34),焦粉报表!AH$6:AH$67)</f>
        <v>#REF!</v>
      </c>
      <c r="AD34" s="171" t="e">
        <f>SUMPRODUCT((焦粉报表!$V$6:$V$67=$A34)*(焦粉报表!$W$6:$W$67=$B34),焦粉报表!AI$6:AI$67)</f>
        <v>#REF!</v>
      </c>
      <c r="AE34" s="133" t="e">
        <f>IF(AD34=0,0,IF(AND(AD34&gt;0,AD34&gt;$AE$1),30,考核汇总!$S$1))</f>
        <v>#REF!</v>
      </c>
      <c r="AF34" s="133" t="e">
        <f>IF(C34=2,AE34,IF(C34=1,AE34*0.7,IF(C34=3,AE35*0.3,0)))</f>
        <v>#REF!</v>
      </c>
    </row>
    <row r="35">
      <c r="A35" s="168">
        <f>A32+1</f>
        <v>43354</v>
      </c>
      <c r="B35" s="39" t="s">
        <v>32</v>
      </c>
      <c r="C35" s="39">
        <f>C32</f>
        <v>3</v>
      </c>
      <c r="D35" s="39">
        <f>SUMPRODUCT((考核汇总!$A$4:$A$1185=A35)*(考核汇总!$B$4:$B$1185=B35),考核汇总!$C$4:$C$1185)</f>
        <v>3</v>
      </c>
      <c r="E35" s="39" t="str">
        <f>IF(D35=1,"甲",IF(D35=2,"乙",IF(D35=3,"丙",IF(D35=4,"丁",""))))</f>
        <v>丙</v>
      </c>
      <c r="F35" s="169" t="e">
        <f>SUMPRODUCT((焦粉报表!$B$6:$B$67=$A35)*(焦粉报表!$C$6:$C$67=$B35),焦粉报表!E$6:E$67)</f>
        <v>#REF!</v>
      </c>
      <c r="G35" s="39" t="e">
        <f>SUMPRODUCT((焦粉报表!$B$6:$B$67=$A35)*(焦粉报表!$C$6:$C$67=$B35),焦粉报表!F$6:F$67)</f>
        <v>#REF!</v>
      </c>
      <c r="H35" s="39" t="e">
        <f>SUMPRODUCT((焦粉报表!$B$6:$B$67=$A35)*(焦粉报表!$C$6:$C$67=$B35),焦粉报表!G$6:G$67)</f>
        <v>#REF!</v>
      </c>
      <c r="I35" s="39" t="e">
        <f>SUMPRODUCT((焦粉报表!$B$6:$B$67=$A35)*(焦粉报表!$C$6:$C$67=$B35),焦粉报表!H$6:H$67)</f>
        <v>#REF!</v>
      </c>
      <c r="J35" s="39" t="e">
        <f>SUMPRODUCT((焦粉报表!$B$6:$B$67=$A35)*(焦粉报表!$C$6:$C$67=$B35),焦粉报表!I$6:I$67)</f>
        <v>#REF!</v>
      </c>
      <c r="K35" s="39" t="e">
        <f>SUMPRODUCT((焦粉报表!$B$6:$B$67=$A35)*(焦粉报表!$C$6:$C$67=$B35),焦粉报表!J$6:J$67)</f>
        <v>#REF!</v>
      </c>
      <c r="L35" s="39" t="e">
        <f>SUMPRODUCT((焦粉报表!$B$6:$B$67=$A35)*(焦粉报表!$C$6:$C$67=$B35),焦粉报表!K$6:K$67)</f>
        <v>#REF!</v>
      </c>
      <c r="M35" s="39" t="e">
        <f>SUMPRODUCT((焦粉报表!$B$6:$B$67=$A35)*(焦粉报表!$C$6:$C$67=$B35),焦粉报表!L$6:L$67)</f>
        <v>#REF!</v>
      </c>
      <c r="N35" s="170" t="e">
        <f>SUMPRODUCT((焦粉报表!$B$6:$B$67=$A35)*(焦粉报表!$C$6:$C$67=$B35),焦粉报表!M$6:M$67)</f>
        <v>#REF!</v>
      </c>
      <c r="O35" s="39" t="e">
        <f>SUMPRODUCT((焦粉报表!$B$6:$B$67=$A35)*(焦粉报表!$C$6:$C$67=$B35),焦粉报表!N$6:N$67)</f>
        <v>#REF!</v>
      </c>
      <c r="P35" s="171" t="e">
        <f>SUMPRODUCT((焦粉报表!$B$6:$B$67=$A35)*(焦粉报表!$C$6:$C$67=$B35),焦粉报表!O$6:O$67)</f>
        <v>#REF!</v>
      </c>
      <c r="Q35" s="133" t="e">
        <f>IF(P35=0,0,IF(AND(P35&gt;0,P35&gt;$Q$1),30,考核汇总!$S$1))</f>
        <v>#REF!</v>
      </c>
      <c r="R35" s="133" t="e">
        <f>IF(C35=2,Q35,IF(C35=1,Q35*0.7,IF(C35=3,Q36*0.3,0)))</f>
        <v>#REF!</v>
      </c>
      <c r="T35" s="169" t="e">
        <f>SUMPRODUCT((焦粉报表!$V$6:$V$67=$A35)*(焦粉报表!$W$6:$W$67=$B35),焦粉报表!Y$6:Y$67)</f>
        <v>#REF!</v>
      </c>
      <c r="U35" s="152" t="e">
        <f>SUMPRODUCT((焦粉报表!$V$6:$V$67=$A35)*(焦粉报表!$W$6:$W$67=$B35),焦粉报表!Z$6:Z$67)</f>
        <v>#REF!</v>
      </c>
      <c r="V35" s="152" t="e">
        <f>SUMPRODUCT((焦粉报表!$V$6:$V$67=$A35)*(焦粉报表!$W$6:$W$67=$B35),焦粉报表!AA$6:AA$67)</f>
        <v>#REF!</v>
      </c>
      <c r="W35" s="152" t="e">
        <f>SUMPRODUCT((焦粉报表!$V$6:$V$67=$A35)*(焦粉报表!$W$6:$W$67=$B35),焦粉报表!AB$6:AB$67)</f>
        <v>#REF!</v>
      </c>
      <c r="X35" s="152" t="e">
        <f>SUMPRODUCT((焦粉报表!$V$6:$V$67=$A35)*(焦粉报表!$W$6:$W$67=$B35),焦粉报表!AC$6:AC$67)</f>
        <v>#REF!</v>
      </c>
      <c r="Y35" s="152" t="e">
        <f>SUMPRODUCT((焦粉报表!$V$6:$V$67=$A35)*(焦粉报表!$W$6:$W$67=$B35),焦粉报表!AD$6:AD$67)</f>
        <v>#REF!</v>
      </c>
      <c r="Z35" s="152" t="e">
        <f>SUMPRODUCT((焦粉报表!$V$6:$V$67=$A35)*(焦粉报表!$W$6:$W$67=$B35),焦粉报表!AE$6:AE$67)</f>
        <v>#REF!</v>
      </c>
      <c r="AA35" s="152" t="e">
        <f>SUMPRODUCT((焦粉报表!$V$6:$V$67=$A35)*(焦粉报表!$W$6:$W$67=$B35),焦粉报表!AF$6:AF$67)</f>
        <v>#REF!</v>
      </c>
      <c r="AB35" s="172" t="e">
        <f>SUMPRODUCT((焦粉报表!$V$6:$V$67=$A35)*(焦粉报表!$W$6:$W$67=$B35),焦粉报表!AG$6:AG$67)</f>
        <v>#REF!</v>
      </c>
      <c r="AC35" s="152" t="e">
        <f>SUMPRODUCT((焦粉报表!$V$6:$V$67=$A35)*(焦粉报表!$W$6:$W$67=$B35),焦粉报表!AH$6:AH$67)</f>
        <v>#REF!</v>
      </c>
      <c r="AD35" s="171" t="e">
        <f>SUMPRODUCT((焦粉报表!$V$6:$V$67=$A35)*(焦粉报表!$W$6:$W$67=$B35),焦粉报表!AI$6:AI$67)</f>
        <v>#REF!</v>
      </c>
      <c r="AE35" s="133" t="e">
        <f>IF(AD35=0,0,IF(AND(AD35&gt;0,AD35&gt;$AE$1),30,考核汇总!$S$1))</f>
        <v>#REF!</v>
      </c>
      <c r="AF35" s="133" t="e">
        <f>IF(C35=2,AE35,IF(C35=1,AE35*0.7,IF(C35=3,AE36*0.3,0)))</f>
        <v>#REF!</v>
      </c>
    </row>
    <row r="36">
      <c r="A36" s="168">
        <f>A33+1</f>
        <v>43355</v>
      </c>
      <c r="B36" s="39" t="s">
        <v>28</v>
      </c>
      <c r="C36" s="39">
        <f>C33</f>
        <v>1</v>
      </c>
      <c r="D36" s="39">
        <f>SUMPRODUCT((考核汇总!$A$4:$A$1185=A36)*(考核汇总!$B$4:$B$1185=B36),考核汇总!$C$4:$C$1185)</f>
        <v>4</v>
      </c>
      <c r="E36" s="39" t="str">
        <f>IF(D36=1,"甲",IF(D36=2,"乙",IF(D36=3,"丙",IF(D36=4,"丁",""))))</f>
        <v>丁</v>
      </c>
      <c r="F36" s="169" t="e">
        <f>SUMPRODUCT((焦粉报表!$B$6:$B$67=$A36)*(焦粉报表!$C$6:$C$67=$B36),焦粉报表!E$6:E$67)</f>
        <v>#REF!</v>
      </c>
      <c r="G36" s="39" t="e">
        <f>SUMPRODUCT((焦粉报表!$B$6:$B$67=$A36)*(焦粉报表!$C$6:$C$67=$B36),焦粉报表!F$6:F$67)</f>
        <v>#REF!</v>
      </c>
      <c r="H36" s="39" t="e">
        <f>SUMPRODUCT((焦粉报表!$B$6:$B$67=$A36)*(焦粉报表!$C$6:$C$67=$B36),焦粉报表!G$6:G$67)</f>
        <v>#REF!</v>
      </c>
      <c r="I36" s="39" t="e">
        <f>SUMPRODUCT((焦粉报表!$B$6:$B$67=$A36)*(焦粉报表!$C$6:$C$67=$B36),焦粉报表!H$6:H$67)</f>
        <v>#REF!</v>
      </c>
      <c r="J36" s="39" t="e">
        <f>SUMPRODUCT((焦粉报表!$B$6:$B$67=$A36)*(焦粉报表!$C$6:$C$67=$B36),焦粉报表!I$6:I$67)</f>
        <v>#REF!</v>
      </c>
      <c r="K36" s="39" t="e">
        <f>SUMPRODUCT((焦粉报表!$B$6:$B$67=$A36)*(焦粉报表!$C$6:$C$67=$B36),焦粉报表!J$6:J$67)</f>
        <v>#REF!</v>
      </c>
      <c r="L36" s="39" t="e">
        <f>SUMPRODUCT((焦粉报表!$B$6:$B$67=$A36)*(焦粉报表!$C$6:$C$67=$B36),焦粉报表!K$6:K$67)</f>
        <v>#REF!</v>
      </c>
      <c r="M36" s="39" t="e">
        <f>SUMPRODUCT((焦粉报表!$B$6:$B$67=$A36)*(焦粉报表!$C$6:$C$67=$B36),焦粉报表!L$6:L$67)</f>
        <v>#REF!</v>
      </c>
      <c r="N36" s="170" t="e">
        <f>SUMPRODUCT((焦粉报表!$B$6:$B$67=$A36)*(焦粉报表!$C$6:$C$67=$B36),焦粉报表!M$6:M$67)</f>
        <v>#REF!</v>
      </c>
      <c r="O36" s="39" t="e">
        <f>SUMPRODUCT((焦粉报表!$B$6:$B$67=$A36)*(焦粉报表!$C$6:$C$67=$B36),焦粉报表!N$6:N$67)</f>
        <v>#REF!</v>
      </c>
      <c r="P36" s="171" t="e">
        <f>SUMPRODUCT((焦粉报表!$B$6:$B$67=$A36)*(焦粉报表!$C$6:$C$67=$B36),焦粉报表!O$6:O$67)</f>
        <v>#REF!</v>
      </c>
      <c r="Q36" s="133" t="e">
        <f>IF(P36=0,0,IF(AND(P36&gt;0,P36&gt;$Q$1),30,考核汇总!$S$1))</f>
        <v>#REF!</v>
      </c>
      <c r="R36" s="133" t="e">
        <f>IF(C36=2,Q36,IF(C36=1,Q36*0.7,IF(C36=3,Q37*0.3,0)))</f>
        <v>#REF!</v>
      </c>
      <c r="T36" s="169" t="e">
        <f>SUMPRODUCT((焦粉报表!$V$6:$V$67=$A36)*(焦粉报表!$W$6:$W$67=$B36),焦粉报表!Y$6:Y$67)</f>
        <v>#REF!</v>
      </c>
      <c r="U36" s="152" t="e">
        <f>SUMPRODUCT((焦粉报表!$V$6:$V$67=$A36)*(焦粉报表!$W$6:$W$67=$B36),焦粉报表!Z$6:Z$67)</f>
        <v>#REF!</v>
      </c>
      <c r="V36" s="152" t="e">
        <f>SUMPRODUCT((焦粉报表!$V$6:$V$67=$A36)*(焦粉报表!$W$6:$W$67=$B36),焦粉报表!AA$6:AA$67)</f>
        <v>#REF!</v>
      </c>
      <c r="W36" s="152" t="e">
        <f>SUMPRODUCT((焦粉报表!$V$6:$V$67=$A36)*(焦粉报表!$W$6:$W$67=$B36),焦粉报表!AB$6:AB$67)</f>
        <v>#REF!</v>
      </c>
      <c r="X36" s="152" t="e">
        <f>SUMPRODUCT((焦粉报表!$V$6:$V$67=$A36)*(焦粉报表!$W$6:$W$67=$B36),焦粉报表!AC$6:AC$67)</f>
        <v>#REF!</v>
      </c>
      <c r="Y36" s="152" t="e">
        <f>SUMPRODUCT((焦粉报表!$V$6:$V$67=$A36)*(焦粉报表!$W$6:$W$67=$B36),焦粉报表!AD$6:AD$67)</f>
        <v>#REF!</v>
      </c>
      <c r="Z36" s="152" t="e">
        <f>SUMPRODUCT((焦粉报表!$V$6:$V$67=$A36)*(焦粉报表!$W$6:$W$67=$B36),焦粉报表!AE$6:AE$67)</f>
        <v>#REF!</v>
      </c>
      <c r="AA36" s="152" t="e">
        <f>SUMPRODUCT((焦粉报表!$V$6:$V$67=$A36)*(焦粉报表!$W$6:$W$67=$B36),焦粉报表!AF$6:AF$67)</f>
        <v>#REF!</v>
      </c>
      <c r="AB36" s="172" t="e">
        <f>SUMPRODUCT((焦粉报表!$V$6:$V$67=$A36)*(焦粉报表!$W$6:$W$67=$B36),焦粉报表!AG$6:AG$67)</f>
        <v>#REF!</v>
      </c>
      <c r="AC36" s="152" t="e">
        <f>SUMPRODUCT((焦粉报表!$V$6:$V$67=$A36)*(焦粉报表!$W$6:$W$67=$B36),焦粉报表!AH$6:AH$67)</f>
        <v>#REF!</v>
      </c>
      <c r="AD36" s="171" t="e">
        <f>SUMPRODUCT((焦粉报表!$V$6:$V$67=$A36)*(焦粉报表!$W$6:$W$67=$B36),焦粉报表!AI$6:AI$67)</f>
        <v>#REF!</v>
      </c>
      <c r="AE36" s="133" t="e">
        <f>IF(AD36=0,0,IF(AND(AD36&gt;0,AD36&gt;$AE$1),30,考核汇总!$S$1))</f>
        <v>#REF!</v>
      </c>
      <c r="AF36" s="133" t="e">
        <f>IF(C36=2,AE36,IF(C36=1,AE36*0.7,IF(C36=3,AE37*0.3,0)))</f>
        <v>#REF!</v>
      </c>
    </row>
    <row r="37">
      <c r="A37" s="168">
        <f>A34+1</f>
        <v>43355</v>
      </c>
      <c r="B37" s="39" t="s">
        <v>30</v>
      </c>
      <c r="C37" s="39">
        <f>C34</f>
        <v>2</v>
      </c>
      <c r="D37" s="39">
        <f>SUMPRODUCT((考核汇总!$A$4:$A$1185=A37)*(考核汇总!$B$4:$B$1185=B37),考核汇总!$C$4:$C$1185)</f>
        <v>1</v>
      </c>
      <c r="E37" s="39" t="str">
        <f>IF(D37=1,"甲",IF(D37=2,"乙",IF(D37=3,"丙",IF(D37=4,"丁",""))))</f>
        <v>甲</v>
      </c>
      <c r="F37" s="169" t="e">
        <f>SUMPRODUCT((焦粉报表!$B$6:$B$67=$A37)*(焦粉报表!$C$6:$C$67=$B37),焦粉报表!E$6:E$67)</f>
        <v>#REF!</v>
      </c>
      <c r="G37" s="39" t="e">
        <f>SUMPRODUCT((焦粉报表!$B$6:$B$67=$A37)*(焦粉报表!$C$6:$C$67=$B37),焦粉报表!F$6:F$67)</f>
        <v>#REF!</v>
      </c>
      <c r="H37" s="39" t="e">
        <f>SUMPRODUCT((焦粉报表!$B$6:$B$67=$A37)*(焦粉报表!$C$6:$C$67=$B37),焦粉报表!G$6:G$67)</f>
        <v>#REF!</v>
      </c>
      <c r="I37" s="39" t="e">
        <f>SUMPRODUCT((焦粉报表!$B$6:$B$67=$A37)*(焦粉报表!$C$6:$C$67=$B37),焦粉报表!H$6:H$67)</f>
        <v>#REF!</v>
      </c>
      <c r="J37" s="39" t="e">
        <f>SUMPRODUCT((焦粉报表!$B$6:$B$67=$A37)*(焦粉报表!$C$6:$C$67=$B37),焦粉报表!I$6:I$67)</f>
        <v>#REF!</v>
      </c>
      <c r="K37" s="39" t="e">
        <f>SUMPRODUCT((焦粉报表!$B$6:$B$67=$A37)*(焦粉报表!$C$6:$C$67=$B37),焦粉报表!J$6:J$67)</f>
        <v>#REF!</v>
      </c>
      <c r="L37" s="39" t="e">
        <f>SUMPRODUCT((焦粉报表!$B$6:$B$67=$A37)*(焦粉报表!$C$6:$C$67=$B37),焦粉报表!K$6:K$67)</f>
        <v>#REF!</v>
      </c>
      <c r="M37" s="39" t="e">
        <f>SUMPRODUCT((焦粉报表!$B$6:$B$67=$A37)*(焦粉报表!$C$6:$C$67=$B37),焦粉报表!L$6:L$67)</f>
        <v>#REF!</v>
      </c>
      <c r="N37" s="170" t="e">
        <f>SUMPRODUCT((焦粉报表!$B$6:$B$67=$A37)*(焦粉报表!$C$6:$C$67=$B37),焦粉报表!M$6:M$67)</f>
        <v>#REF!</v>
      </c>
      <c r="O37" s="39" t="e">
        <f>SUMPRODUCT((焦粉报表!$B$6:$B$67=$A37)*(焦粉报表!$C$6:$C$67=$B37),焦粉报表!N$6:N$67)</f>
        <v>#REF!</v>
      </c>
      <c r="P37" s="171" t="e">
        <f>SUMPRODUCT((焦粉报表!$B$6:$B$67=$A37)*(焦粉报表!$C$6:$C$67=$B37),焦粉报表!O$6:O$67)</f>
        <v>#REF!</v>
      </c>
      <c r="Q37" s="133" t="e">
        <f>IF(P37=0,0,IF(AND(P37&gt;0,P37&gt;$Q$1),30,考核汇总!$S$1))</f>
        <v>#REF!</v>
      </c>
      <c r="R37" s="133" t="e">
        <f>IF(C37=2,Q37,IF(C37=1,Q37*0.7,IF(C37=3,Q38*0.3,0)))</f>
        <v>#REF!</v>
      </c>
      <c r="T37" s="169" t="e">
        <f>SUMPRODUCT((焦粉报表!$V$6:$V$67=$A37)*(焦粉报表!$W$6:$W$67=$B37),焦粉报表!Y$6:Y$67)</f>
        <v>#REF!</v>
      </c>
      <c r="U37" s="152" t="e">
        <f>SUMPRODUCT((焦粉报表!$V$6:$V$67=$A37)*(焦粉报表!$W$6:$W$67=$B37),焦粉报表!Z$6:Z$67)</f>
        <v>#REF!</v>
      </c>
      <c r="V37" s="152" t="e">
        <f>SUMPRODUCT((焦粉报表!$V$6:$V$67=$A37)*(焦粉报表!$W$6:$W$67=$B37),焦粉报表!AA$6:AA$67)</f>
        <v>#REF!</v>
      </c>
      <c r="W37" s="152" t="e">
        <f>SUMPRODUCT((焦粉报表!$V$6:$V$67=$A37)*(焦粉报表!$W$6:$W$67=$B37),焦粉报表!AB$6:AB$67)</f>
        <v>#REF!</v>
      </c>
      <c r="X37" s="152" t="e">
        <f>SUMPRODUCT((焦粉报表!$V$6:$V$67=$A37)*(焦粉报表!$W$6:$W$67=$B37),焦粉报表!AC$6:AC$67)</f>
        <v>#REF!</v>
      </c>
      <c r="Y37" s="152" t="e">
        <f>SUMPRODUCT((焦粉报表!$V$6:$V$67=$A37)*(焦粉报表!$W$6:$W$67=$B37),焦粉报表!AD$6:AD$67)</f>
        <v>#REF!</v>
      </c>
      <c r="Z37" s="152" t="e">
        <f>SUMPRODUCT((焦粉报表!$V$6:$V$67=$A37)*(焦粉报表!$W$6:$W$67=$B37),焦粉报表!AE$6:AE$67)</f>
        <v>#REF!</v>
      </c>
      <c r="AA37" s="152" t="e">
        <f>SUMPRODUCT((焦粉报表!$V$6:$V$67=$A37)*(焦粉报表!$W$6:$W$67=$B37),焦粉报表!AF$6:AF$67)</f>
        <v>#REF!</v>
      </c>
      <c r="AB37" s="172" t="e">
        <f>SUMPRODUCT((焦粉报表!$V$6:$V$67=$A37)*(焦粉报表!$W$6:$W$67=$B37),焦粉报表!AG$6:AG$67)</f>
        <v>#REF!</v>
      </c>
      <c r="AC37" s="152" t="e">
        <f>SUMPRODUCT((焦粉报表!$V$6:$V$67=$A37)*(焦粉报表!$W$6:$W$67=$B37),焦粉报表!AH$6:AH$67)</f>
        <v>#REF!</v>
      </c>
      <c r="AD37" s="171" t="e">
        <f>SUMPRODUCT((焦粉报表!$V$6:$V$67=$A37)*(焦粉报表!$W$6:$W$67=$B37),焦粉报表!AI$6:AI$67)</f>
        <v>#REF!</v>
      </c>
      <c r="AE37" s="133" t="e">
        <f>IF(AD37=0,0,IF(AND(AD37&gt;0,AD37&gt;$AE$1),30,考核汇总!$S$1))</f>
        <v>#REF!</v>
      </c>
      <c r="AF37" s="133" t="e">
        <f>IF(C37=2,AE37,IF(C37=1,AE37*0.7,IF(C37=3,AE38*0.3,0)))</f>
        <v>#REF!</v>
      </c>
    </row>
    <row r="38">
      <c r="A38" s="168">
        <f>A35+1</f>
        <v>43355</v>
      </c>
      <c r="B38" s="39" t="s">
        <v>32</v>
      </c>
      <c r="C38" s="39">
        <f>C35</f>
        <v>3</v>
      </c>
      <c r="D38" s="39">
        <f>SUMPRODUCT((考核汇总!$A$4:$A$1185=A38)*(考核汇总!$B$4:$B$1185=B38),考核汇总!$C$4:$C$1185)</f>
        <v>2</v>
      </c>
      <c r="E38" s="39" t="str">
        <f>IF(D38=1,"甲",IF(D38=2,"乙",IF(D38=3,"丙",IF(D38=4,"丁",""))))</f>
        <v>乙</v>
      </c>
      <c r="F38" s="169" t="e">
        <f>SUMPRODUCT((焦粉报表!$B$6:$B$67=$A38)*(焦粉报表!$C$6:$C$67=$B38),焦粉报表!E$6:E$67)</f>
        <v>#REF!</v>
      </c>
      <c r="G38" s="39" t="e">
        <f>SUMPRODUCT((焦粉报表!$B$6:$B$67=$A38)*(焦粉报表!$C$6:$C$67=$B38),焦粉报表!F$6:F$67)</f>
        <v>#REF!</v>
      </c>
      <c r="H38" s="39" t="e">
        <f>SUMPRODUCT((焦粉报表!$B$6:$B$67=$A38)*(焦粉报表!$C$6:$C$67=$B38),焦粉报表!G$6:G$67)</f>
        <v>#REF!</v>
      </c>
      <c r="I38" s="39" t="e">
        <f>SUMPRODUCT((焦粉报表!$B$6:$B$67=$A38)*(焦粉报表!$C$6:$C$67=$B38),焦粉报表!H$6:H$67)</f>
        <v>#REF!</v>
      </c>
      <c r="J38" s="39" t="e">
        <f>SUMPRODUCT((焦粉报表!$B$6:$B$67=$A38)*(焦粉报表!$C$6:$C$67=$B38),焦粉报表!I$6:I$67)</f>
        <v>#REF!</v>
      </c>
      <c r="K38" s="39" t="e">
        <f>SUMPRODUCT((焦粉报表!$B$6:$B$67=$A38)*(焦粉报表!$C$6:$C$67=$B38),焦粉报表!J$6:J$67)</f>
        <v>#REF!</v>
      </c>
      <c r="L38" s="39" t="e">
        <f>SUMPRODUCT((焦粉报表!$B$6:$B$67=$A38)*(焦粉报表!$C$6:$C$67=$B38),焦粉报表!K$6:K$67)</f>
        <v>#REF!</v>
      </c>
      <c r="M38" s="39" t="e">
        <f>SUMPRODUCT((焦粉报表!$B$6:$B$67=$A38)*(焦粉报表!$C$6:$C$67=$B38),焦粉报表!L$6:L$67)</f>
        <v>#REF!</v>
      </c>
      <c r="N38" s="170" t="e">
        <f>SUMPRODUCT((焦粉报表!$B$6:$B$67=$A38)*(焦粉报表!$C$6:$C$67=$B38),焦粉报表!M$6:M$67)</f>
        <v>#REF!</v>
      </c>
      <c r="O38" s="39" t="e">
        <f>SUMPRODUCT((焦粉报表!$B$6:$B$67=$A38)*(焦粉报表!$C$6:$C$67=$B38),焦粉报表!N$6:N$67)</f>
        <v>#REF!</v>
      </c>
      <c r="P38" s="171" t="e">
        <f>SUMPRODUCT((焦粉报表!$B$6:$B$67=$A38)*(焦粉报表!$C$6:$C$67=$B38),焦粉报表!O$6:O$67)</f>
        <v>#REF!</v>
      </c>
      <c r="Q38" s="133" t="e">
        <f>IF(P38=0,0,IF(AND(P38&gt;0,P38&gt;$Q$1),30,考核汇总!$S$1))</f>
        <v>#REF!</v>
      </c>
      <c r="R38" s="133" t="e">
        <f>IF(C38=2,Q38,IF(C38=1,Q38*0.7,IF(C38=3,Q39*0.3,0)))</f>
        <v>#REF!</v>
      </c>
      <c r="T38" s="169" t="e">
        <f>SUMPRODUCT((焦粉报表!$V$6:$V$67=$A38)*(焦粉报表!$W$6:$W$67=$B38),焦粉报表!Y$6:Y$67)</f>
        <v>#REF!</v>
      </c>
      <c r="U38" s="152" t="e">
        <f>SUMPRODUCT((焦粉报表!$V$6:$V$67=$A38)*(焦粉报表!$W$6:$W$67=$B38),焦粉报表!Z$6:Z$67)</f>
        <v>#REF!</v>
      </c>
      <c r="V38" s="152" t="e">
        <f>SUMPRODUCT((焦粉报表!$V$6:$V$67=$A38)*(焦粉报表!$W$6:$W$67=$B38),焦粉报表!AA$6:AA$67)</f>
        <v>#REF!</v>
      </c>
      <c r="W38" s="152" t="e">
        <f>SUMPRODUCT((焦粉报表!$V$6:$V$67=$A38)*(焦粉报表!$W$6:$W$67=$B38),焦粉报表!AB$6:AB$67)</f>
        <v>#REF!</v>
      </c>
      <c r="X38" s="152" t="e">
        <f>SUMPRODUCT((焦粉报表!$V$6:$V$67=$A38)*(焦粉报表!$W$6:$W$67=$B38),焦粉报表!AC$6:AC$67)</f>
        <v>#REF!</v>
      </c>
      <c r="Y38" s="152" t="e">
        <f>SUMPRODUCT((焦粉报表!$V$6:$V$67=$A38)*(焦粉报表!$W$6:$W$67=$B38),焦粉报表!AD$6:AD$67)</f>
        <v>#REF!</v>
      </c>
      <c r="Z38" s="152" t="e">
        <f>SUMPRODUCT((焦粉报表!$V$6:$V$67=$A38)*(焦粉报表!$W$6:$W$67=$B38),焦粉报表!AE$6:AE$67)</f>
        <v>#REF!</v>
      </c>
      <c r="AA38" s="152" t="e">
        <f>SUMPRODUCT((焦粉报表!$V$6:$V$67=$A38)*(焦粉报表!$W$6:$W$67=$B38),焦粉报表!AF$6:AF$67)</f>
        <v>#REF!</v>
      </c>
      <c r="AB38" s="172" t="e">
        <f>SUMPRODUCT((焦粉报表!$V$6:$V$67=$A38)*(焦粉报表!$W$6:$W$67=$B38),焦粉报表!AG$6:AG$67)</f>
        <v>#REF!</v>
      </c>
      <c r="AC38" s="152" t="e">
        <f>SUMPRODUCT((焦粉报表!$V$6:$V$67=$A38)*(焦粉报表!$W$6:$W$67=$B38),焦粉报表!AH$6:AH$67)</f>
        <v>#REF!</v>
      </c>
      <c r="AD38" s="171" t="e">
        <f>SUMPRODUCT((焦粉报表!$V$6:$V$67=$A38)*(焦粉报表!$W$6:$W$67=$B38),焦粉报表!AI$6:AI$67)</f>
        <v>#REF!</v>
      </c>
      <c r="AE38" s="133" t="e">
        <f>IF(AD38=0,0,IF(AND(AD38&gt;0,AD38&gt;$AE$1),30,考核汇总!$S$1))</f>
        <v>#REF!</v>
      </c>
      <c r="AF38" s="133" t="e">
        <f>IF(C38=2,AE38,IF(C38=1,AE38*0.7,IF(C38=3,AE39*0.3,0)))</f>
        <v>#REF!</v>
      </c>
    </row>
    <row r="39">
      <c r="A39" s="168">
        <f>A36+1</f>
        <v>43356</v>
      </c>
      <c r="B39" s="39" t="s">
        <v>28</v>
      </c>
      <c r="C39" s="39">
        <f>C36</f>
        <v>1</v>
      </c>
      <c r="D39" s="39">
        <f>SUMPRODUCT((考核汇总!$A$4:$A$1185=A39)*(考核汇总!$B$4:$B$1185=B39),考核汇总!$C$4:$C$1185)</f>
        <v>4</v>
      </c>
      <c r="E39" s="39" t="str">
        <f>IF(D39=1,"甲",IF(D39=2,"乙",IF(D39=3,"丙",IF(D39=4,"丁",""))))</f>
        <v>丁</v>
      </c>
      <c r="F39" s="169" t="e">
        <f>SUMPRODUCT((焦粉报表!$B$6:$B$67=$A39)*(焦粉报表!$C$6:$C$67=$B39),焦粉报表!E$6:E$67)</f>
        <v>#REF!</v>
      </c>
      <c r="G39" s="39" t="e">
        <f>SUMPRODUCT((焦粉报表!$B$6:$B$67=$A39)*(焦粉报表!$C$6:$C$67=$B39),焦粉报表!F$6:F$67)</f>
        <v>#REF!</v>
      </c>
      <c r="H39" s="39" t="e">
        <f>SUMPRODUCT((焦粉报表!$B$6:$B$67=$A39)*(焦粉报表!$C$6:$C$67=$B39),焦粉报表!G$6:G$67)</f>
        <v>#REF!</v>
      </c>
      <c r="I39" s="39" t="e">
        <f>SUMPRODUCT((焦粉报表!$B$6:$B$67=$A39)*(焦粉报表!$C$6:$C$67=$B39),焦粉报表!H$6:H$67)</f>
        <v>#REF!</v>
      </c>
      <c r="J39" s="39" t="e">
        <f>SUMPRODUCT((焦粉报表!$B$6:$B$67=$A39)*(焦粉报表!$C$6:$C$67=$B39),焦粉报表!I$6:I$67)</f>
        <v>#REF!</v>
      </c>
      <c r="K39" s="39" t="e">
        <f>SUMPRODUCT((焦粉报表!$B$6:$B$67=$A39)*(焦粉报表!$C$6:$C$67=$B39),焦粉报表!J$6:J$67)</f>
        <v>#REF!</v>
      </c>
      <c r="L39" s="39" t="e">
        <f>SUMPRODUCT((焦粉报表!$B$6:$B$67=$A39)*(焦粉报表!$C$6:$C$67=$B39),焦粉报表!K$6:K$67)</f>
        <v>#REF!</v>
      </c>
      <c r="M39" s="39" t="e">
        <f>SUMPRODUCT((焦粉报表!$B$6:$B$67=$A39)*(焦粉报表!$C$6:$C$67=$B39),焦粉报表!L$6:L$67)</f>
        <v>#REF!</v>
      </c>
      <c r="N39" s="170" t="e">
        <f>SUMPRODUCT((焦粉报表!$B$6:$B$67=$A39)*(焦粉报表!$C$6:$C$67=$B39),焦粉报表!M$6:M$67)</f>
        <v>#REF!</v>
      </c>
      <c r="O39" s="39" t="e">
        <f>SUMPRODUCT((焦粉报表!$B$6:$B$67=$A39)*(焦粉报表!$C$6:$C$67=$B39),焦粉报表!N$6:N$67)</f>
        <v>#REF!</v>
      </c>
      <c r="P39" s="171" t="e">
        <f>SUMPRODUCT((焦粉报表!$B$6:$B$67=$A39)*(焦粉报表!$C$6:$C$67=$B39),焦粉报表!O$6:O$67)</f>
        <v>#REF!</v>
      </c>
      <c r="Q39" s="133" t="e">
        <f>IF(P39=0,0,IF(AND(P39&gt;0,P39&gt;$Q$1),30,考核汇总!$S$1))</f>
        <v>#REF!</v>
      </c>
      <c r="R39" s="133" t="e">
        <f>IF(C39=2,Q39,IF(C39=1,Q39*0.7,IF(C39=3,Q40*0.3,0)))</f>
        <v>#REF!</v>
      </c>
      <c r="T39" s="169" t="e">
        <f>SUMPRODUCT((焦粉报表!$V$6:$V$67=$A39)*(焦粉报表!$W$6:$W$67=$B39),焦粉报表!Y$6:Y$67)</f>
        <v>#REF!</v>
      </c>
      <c r="U39" s="152" t="e">
        <f>SUMPRODUCT((焦粉报表!$V$6:$V$67=$A39)*(焦粉报表!$W$6:$W$67=$B39),焦粉报表!Z$6:Z$67)</f>
        <v>#REF!</v>
      </c>
      <c r="V39" s="152" t="e">
        <f>SUMPRODUCT((焦粉报表!$V$6:$V$67=$A39)*(焦粉报表!$W$6:$W$67=$B39),焦粉报表!AA$6:AA$67)</f>
        <v>#REF!</v>
      </c>
      <c r="W39" s="152" t="e">
        <f>SUMPRODUCT((焦粉报表!$V$6:$V$67=$A39)*(焦粉报表!$W$6:$W$67=$B39),焦粉报表!AB$6:AB$67)</f>
        <v>#REF!</v>
      </c>
      <c r="X39" s="152" t="e">
        <f>SUMPRODUCT((焦粉报表!$V$6:$V$67=$A39)*(焦粉报表!$W$6:$W$67=$B39),焦粉报表!AC$6:AC$67)</f>
        <v>#REF!</v>
      </c>
      <c r="Y39" s="152" t="e">
        <f>SUMPRODUCT((焦粉报表!$V$6:$V$67=$A39)*(焦粉报表!$W$6:$W$67=$B39),焦粉报表!AD$6:AD$67)</f>
        <v>#REF!</v>
      </c>
      <c r="Z39" s="152" t="e">
        <f>SUMPRODUCT((焦粉报表!$V$6:$V$67=$A39)*(焦粉报表!$W$6:$W$67=$B39),焦粉报表!AE$6:AE$67)</f>
        <v>#REF!</v>
      </c>
      <c r="AA39" s="152" t="e">
        <f>SUMPRODUCT((焦粉报表!$V$6:$V$67=$A39)*(焦粉报表!$W$6:$W$67=$B39),焦粉报表!AF$6:AF$67)</f>
        <v>#REF!</v>
      </c>
      <c r="AB39" s="172" t="e">
        <f>SUMPRODUCT((焦粉报表!$V$6:$V$67=$A39)*(焦粉报表!$W$6:$W$67=$B39),焦粉报表!AG$6:AG$67)</f>
        <v>#REF!</v>
      </c>
      <c r="AC39" s="152" t="e">
        <f>SUMPRODUCT((焦粉报表!$V$6:$V$67=$A39)*(焦粉报表!$W$6:$W$67=$B39),焦粉报表!AH$6:AH$67)</f>
        <v>#REF!</v>
      </c>
      <c r="AD39" s="171" t="e">
        <f>SUMPRODUCT((焦粉报表!$V$6:$V$67=$A39)*(焦粉报表!$W$6:$W$67=$B39),焦粉报表!AI$6:AI$67)</f>
        <v>#REF!</v>
      </c>
      <c r="AE39" s="133" t="e">
        <f>IF(AD39=0,0,IF(AND(AD39&gt;0,AD39&gt;$AE$1),30,考核汇总!$S$1))</f>
        <v>#REF!</v>
      </c>
      <c r="AF39" s="133" t="e">
        <f>IF(C39=2,AE39,IF(C39=1,AE39*0.7,IF(C39=3,AE40*0.3,0)))</f>
        <v>#REF!</v>
      </c>
    </row>
    <row r="40">
      <c r="A40" s="168">
        <f>A37+1</f>
        <v>43356</v>
      </c>
      <c r="B40" s="39" t="s">
        <v>30</v>
      </c>
      <c r="C40" s="39">
        <f>C37</f>
        <v>2</v>
      </c>
      <c r="D40" s="39">
        <f>SUMPRODUCT((考核汇总!$A$4:$A$1185=A40)*(考核汇总!$B$4:$B$1185=B40),考核汇总!$C$4:$C$1185)</f>
        <v>1</v>
      </c>
      <c r="E40" s="39" t="str">
        <f>IF(D40=1,"甲",IF(D40=2,"乙",IF(D40=3,"丙",IF(D40=4,"丁",""))))</f>
        <v>甲</v>
      </c>
      <c r="F40" s="169" t="e">
        <f>SUMPRODUCT((焦粉报表!$B$6:$B$67=$A40)*(焦粉报表!$C$6:$C$67=$B40),焦粉报表!E$6:E$67)</f>
        <v>#REF!</v>
      </c>
      <c r="G40" s="39" t="e">
        <f>SUMPRODUCT((焦粉报表!$B$6:$B$67=$A40)*(焦粉报表!$C$6:$C$67=$B40),焦粉报表!F$6:F$67)</f>
        <v>#REF!</v>
      </c>
      <c r="H40" s="39" t="e">
        <f>SUMPRODUCT((焦粉报表!$B$6:$B$67=$A40)*(焦粉报表!$C$6:$C$67=$B40),焦粉报表!G$6:G$67)</f>
        <v>#REF!</v>
      </c>
      <c r="I40" s="39" t="e">
        <f>SUMPRODUCT((焦粉报表!$B$6:$B$67=$A40)*(焦粉报表!$C$6:$C$67=$B40),焦粉报表!H$6:H$67)</f>
        <v>#REF!</v>
      </c>
      <c r="J40" s="39" t="e">
        <f>SUMPRODUCT((焦粉报表!$B$6:$B$67=$A40)*(焦粉报表!$C$6:$C$67=$B40),焦粉报表!I$6:I$67)</f>
        <v>#REF!</v>
      </c>
      <c r="K40" s="39" t="e">
        <f>SUMPRODUCT((焦粉报表!$B$6:$B$67=$A40)*(焦粉报表!$C$6:$C$67=$B40),焦粉报表!J$6:J$67)</f>
        <v>#REF!</v>
      </c>
      <c r="L40" s="39" t="e">
        <f>SUMPRODUCT((焦粉报表!$B$6:$B$67=$A40)*(焦粉报表!$C$6:$C$67=$B40),焦粉报表!K$6:K$67)</f>
        <v>#REF!</v>
      </c>
      <c r="M40" s="39" t="e">
        <f>SUMPRODUCT((焦粉报表!$B$6:$B$67=$A40)*(焦粉报表!$C$6:$C$67=$B40),焦粉报表!L$6:L$67)</f>
        <v>#REF!</v>
      </c>
      <c r="N40" s="170" t="e">
        <f>SUMPRODUCT((焦粉报表!$B$6:$B$67=$A40)*(焦粉报表!$C$6:$C$67=$B40),焦粉报表!M$6:M$67)</f>
        <v>#REF!</v>
      </c>
      <c r="O40" s="39" t="e">
        <f>SUMPRODUCT((焦粉报表!$B$6:$B$67=$A40)*(焦粉报表!$C$6:$C$67=$B40),焦粉报表!N$6:N$67)</f>
        <v>#REF!</v>
      </c>
      <c r="P40" s="171" t="e">
        <f>SUMPRODUCT((焦粉报表!$B$6:$B$67=$A40)*(焦粉报表!$C$6:$C$67=$B40),焦粉报表!O$6:O$67)</f>
        <v>#REF!</v>
      </c>
      <c r="Q40" s="133" t="e">
        <f>IF(P40=0,0,IF(AND(P40&gt;0,P40&gt;$Q$1),30,考核汇总!$S$1))</f>
        <v>#REF!</v>
      </c>
      <c r="R40" s="133" t="e">
        <f>IF(C40=2,Q40,IF(C40=1,Q40*0.7,IF(C40=3,Q41*0.3,0)))</f>
        <v>#REF!</v>
      </c>
      <c r="T40" s="169" t="e">
        <f>SUMPRODUCT((焦粉报表!$V$6:$V$67=$A40)*(焦粉报表!$W$6:$W$67=$B40),焦粉报表!Y$6:Y$67)</f>
        <v>#REF!</v>
      </c>
      <c r="U40" s="152" t="e">
        <f>SUMPRODUCT((焦粉报表!$V$6:$V$67=$A40)*(焦粉报表!$W$6:$W$67=$B40),焦粉报表!Z$6:Z$67)</f>
        <v>#REF!</v>
      </c>
      <c r="V40" s="152" t="e">
        <f>SUMPRODUCT((焦粉报表!$V$6:$V$67=$A40)*(焦粉报表!$W$6:$W$67=$B40),焦粉报表!AA$6:AA$67)</f>
        <v>#REF!</v>
      </c>
      <c r="W40" s="152" t="e">
        <f>SUMPRODUCT((焦粉报表!$V$6:$V$67=$A40)*(焦粉报表!$W$6:$W$67=$B40),焦粉报表!AB$6:AB$67)</f>
        <v>#REF!</v>
      </c>
      <c r="X40" s="152" t="e">
        <f>SUMPRODUCT((焦粉报表!$V$6:$V$67=$A40)*(焦粉报表!$W$6:$W$67=$B40),焦粉报表!AC$6:AC$67)</f>
        <v>#REF!</v>
      </c>
      <c r="Y40" s="152" t="e">
        <f>SUMPRODUCT((焦粉报表!$V$6:$V$67=$A40)*(焦粉报表!$W$6:$W$67=$B40),焦粉报表!AD$6:AD$67)</f>
        <v>#REF!</v>
      </c>
      <c r="Z40" s="152" t="e">
        <f>SUMPRODUCT((焦粉报表!$V$6:$V$67=$A40)*(焦粉报表!$W$6:$W$67=$B40),焦粉报表!AE$6:AE$67)</f>
        <v>#REF!</v>
      </c>
      <c r="AA40" s="152" t="e">
        <f>SUMPRODUCT((焦粉报表!$V$6:$V$67=$A40)*(焦粉报表!$W$6:$W$67=$B40),焦粉报表!AF$6:AF$67)</f>
        <v>#REF!</v>
      </c>
      <c r="AB40" s="172" t="e">
        <f>SUMPRODUCT((焦粉报表!$V$6:$V$67=$A40)*(焦粉报表!$W$6:$W$67=$B40),焦粉报表!AG$6:AG$67)</f>
        <v>#REF!</v>
      </c>
      <c r="AC40" s="152" t="e">
        <f>SUMPRODUCT((焦粉报表!$V$6:$V$67=$A40)*(焦粉报表!$W$6:$W$67=$B40),焦粉报表!AH$6:AH$67)</f>
        <v>#REF!</v>
      </c>
      <c r="AD40" s="171" t="e">
        <f>SUMPRODUCT((焦粉报表!$V$6:$V$67=$A40)*(焦粉报表!$W$6:$W$67=$B40),焦粉报表!AI$6:AI$67)</f>
        <v>#REF!</v>
      </c>
      <c r="AE40" s="133" t="e">
        <f>IF(AD40=0,0,IF(AND(AD40&gt;0,AD40&gt;$AE$1),30,考核汇总!$S$1))</f>
        <v>#REF!</v>
      </c>
      <c r="AF40" s="133" t="e">
        <f>IF(C40=2,AE40,IF(C40=1,AE40*0.7,IF(C40=3,AE41*0.3,0)))</f>
        <v>#REF!</v>
      </c>
    </row>
    <row r="41">
      <c r="A41" s="168">
        <f>A38+1</f>
        <v>43356</v>
      </c>
      <c r="B41" s="39" t="s">
        <v>32</v>
      </c>
      <c r="C41" s="39">
        <f>C38</f>
        <v>3</v>
      </c>
      <c r="D41" s="39">
        <f>SUMPRODUCT((考核汇总!$A$4:$A$1185=A41)*(考核汇总!$B$4:$B$1185=B41),考核汇总!$C$4:$C$1185)</f>
        <v>2</v>
      </c>
      <c r="E41" s="39" t="str">
        <f>IF(D41=1,"甲",IF(D41=2,"乙",IF(D41=3,"丙",IF(D41=4,"丁",""))))</f>
        <v>乙</v>
      </c>
      <c r="F41" s="169" t="e">
        <f>SUMPRODUCT((焦粉报表!$B$6:$B$67=$A41)*(焦粉报表!$C$6:$C$67=$B41),焦粉报表!E$6:E$67)</f>
        <v>#REF!</v>
      </c>
      <c r="G41" s="39" t="e">
        <f>SUMPRODUCT((焦粉报表!$B$6:$B$67=$A41)*(焦粉报表!$C$6:$C$67=$B41),焦粉报表!F$6:F$67)</f>
        <v>#REF!</v>
      </c>
      <c r="H41" s="39" t="e">
        <f>SUMPRODUCT((焦粉报表!$B$6:$B$67=$A41)*(焦粉报表!$C$6:$C$67=$B41),焦粉报表!G$6:G$67)</f>
        <v>#REF!</v>
      </c>
      <c r="I41" s="39" t="e">
        <f>SUMPRODUCT((焦粉报表!$B$6:$B$67=$A41)*(焦粉报表!$C$6:$C$67=$B41),焦粉报表!H$6:H$67)</f>
        <v>#REF!</v>
      </c>
      <c r="J41" s="39" t="e">
        <f>SUMPRODUCT((焦粉报表!$B$6:$B$67=$A41)*(焦粉报表!$C$6:$C$67=$B41),焦粉报表!I$6:I$67)</f>
        <v>#REF!</v>
      </c>
      <c r="K41" s="39" t="e">
        <f>SUMPRODUCT((焦粉报表!$B$6:$B$67=$A41)*(焦粉报表!$C$6:$C$67=$B41),焦粉报表!J$6:J$67)</f>
        <v>#REF!</v>
      </c>
      <c r="L41" s="39" t="e">
        <f>SUMPRODUCT((焦粉报表!$B$6:$B$67=$A41)*(焦粉报表!$C$6:$C$67=$B41),焦粉报表!K$6:K$67)</f>
        <v>#REF!</v>
      </c>
      <c r="M41" s="39" t="e">
        <f>SUMPRODUCT((焦粉报表!$B$6:$B$67=$A41)*(焦粉报表!$C$6:$C$67=$B41),焦粉报表!L$6:L$67)</f>
        <v>#REF!</v>
      </c>
      <c r="N41" s="170" t="e">
        <f>SUMPRODUCT((焦粉报表!$B$6:$B$67=$A41)*(焦粉报表!$C$6:$C$67=$B41),焦粉报表!M$6:M$67)</f>
        <v>#REF!</v>
      </c>
      <c r="O41" s="39" t="e">
        <f>SUMPRODUCT((焦粉报表!$B$6:$B$67=$A41)*(焦粉报表!$C$6:$C$67=$B41),焦粉报表!N$6:N$67)</f>
        <v>#REF!</v>
      </c>
      <c r="P41" s="171" t="e">
        <f>SUMPRODUCT((焦粉报表!$B$6:$B$67=$A41)*(焦粉报表!$C$6:$C$67=$B41),焦粉报表!O$6:O$67)</f>
        <v>#REF!</v>
      </c>
      <c r="Q41" s="133" t="e">
        <f>IF(P41=0,0,IF(AND(P41&gt;0,P41&gt;$Q$1),30,考核汇总!$S$1))</f>
        <v>#REF!</v>
      </c>
      <c r="R41" s="133" t="e">
        <f>IF(C41=2,Q41,IF(C41=1,Q41*0.7,IF(C41=3,Q42*0.3,0)))</f>
        <v>#REF!</v>
      </c>
      <c r="T41" s="169" t="e">
        <f>SUMPRODUCT((焦粉报表!$V$6:$V$67=$A41)*(焦粉报表!$W$6:$W$67=$B41),焦粉报表!Y$6:Y$67)</f>
        <v>#REF!</v>
      </c>
      <c r="U41" s="152" t="e">
        <f>SUMPRODUCT((焦粉报表!$V$6:$V$67=$A41)*(焦粉报表!$W$6:$W$67=$B41),焦粉报表!Z$6:Z$67)</f>
        <v>#REF!</v>
      </c>
      <c r="V41" s="152" t="e">
        <f>SUMPRODUCT((焦粉报表!$V$6:$V$67=$A41)*(焦粉报表!$W$6:$W$67=$B41),焦粉报表!AA$6:AA$67)</f>
        <v>#REF!</v>
      </c>
      <c r="W41" s="152" t="e">
        <f>SUMPRODUCT((焦粉报表!$V$6:$V$67=$A41)*(焦粉报表!$W$6:$W$67=$B41),焦粉报表!AB$6:AB$67)</f>
        <v>#REF!</v>
      </c>
      <c r="X41" s="152" t="e">
        <f>SUMPRODUCT((焦粉报表!$V$6:$V$67=$A41)*(焦粉报表!$W$6:$W$67=$B41),焦粉报表!AC$6:AC$67)</f>
        <v>#REF!</v>
      </c>
      <c r="Y41" s="152" t="e">
        <f>SUMPRODUCT((焦粉报表!$V$6:$V$67=$A41)*(焦粉报表!$W$6:$W$67=$B41),焦粉报表!AD$6:AD$67)</f>
        <v>#REF!</v>
      </c>
      <c r="Z41" s="152" t="e">
        <f>SUMPRODUCT((焦粉报表!$V$6:$V$67=$A41)*(焦粉报表!$W$6:$W$67=$B41),焦粉报表!AE$6:AE$67)</f>
        <v>#REF!</v>
      </c>
      <c r="AA41" s="152" t="e">
        <f>SUMPRODUCT((焦粉报表!$V$6:$V$67=$A41)*(焦粉报表!$W$6:$W$67=$B41),焦粉报表!AF$6:AF$67)</f>
        <v>#REF!</v>
      </c>
      <c r="AB41" s="172" t="e">
        <f>SUMPRODUCT((焦粉报表!$V$6:$V$67=$A41)*(焦粉报表!$W$6:$W$67=$B41),焦粉报表!AG$6:AG$67)</f>
        <v>#REF!</v>
      </c>
      <c r="AC41" s="152" t="e">
        <f>SUMPRODUCT((焦粉报表!$V$6:$V$67=$A41)*(焦粉报表!$W$6:$W$67=$B41),焦粉报表!AH$6:AH$67)</f>
        <v>#REF!</v>
      </c>
      <c r="AD41" s="171" t="e">
        <f>SUMPRODUCT((焦粉报表!$V$6:$V$67=$A41)*(焦粉报表!$W$6:$W$67=$B41),焦粉报表!AI$6:AI$67)</f>
        <v>#REF!</v>
      </c>
      <c r="AE41" s="133" t="e">
        <f>IF(AD41=0,0,IF(AND(AD41&gt;0,AD41&gt;$AE$1),30,考核汇总!$S$1))</f>
        <v>#REF!</v>
      </c>
      <c r="AF41" s="133" t="e">
        <f>IF(C41=2,AE41,IF(C41=1,AE41*0.7,IF(C41=3,AE42*0.3,0)))</f>
        <v>#REF!</v>
      </c>
    </row>
    <row r="42">
      <c r="A42" s="168">
        <f>A39+1</f>
        <v>43357</v>
      </c>
      <c r="B42" s="39" t="s">
        <v>28</v>
      </c>
      <c r="C42" s="39">
        <f>C39</f>
        <v>1</v>
      </c>
      <c r="D42" s="39">
        <f>SUMPRODUCT((考核汇总!$A$4:$A$1185=A42)*(考核汇总!$B$4:$B$1185=B42),考核汇总!$C$4:$C$1185)</f>
        <v>3</v>
      </c>
      <c r="E42" s="39" t="str">
        <f>IF(D42=1,"甲",IF(D42=2,"乙",IF(D42=3,"丙",IF(D42=4,"丁",""))))</f>
        <v>丙</v>
      </c>
      <c r="F42" s="169" t="e">
        <f>SUMPRODUCT((焦粉报表!$B$6:$B$67=$A42)*(焦粉报表!$C$6:$C$67=$B42),焦粉报表!E$6:E$67)</f>
        <v>#REF!</v>
      </c>
      <c r="G42" s="39" t="e">
        <f>SUMPRODUCT((焦粉报表!$B$6:$B$67=$A42)*(焦粉报表!$C$6:$C$67=$B42),焦粉报表!F$6:F$67)</f>
        <v>#REF!</v>
      </c>
      <c r="H42" s="39" t="e">
        <f>SUMPRODUCT((焦粉报表!$B$6:$B$67=$A42)*(焦粉报表!$C$6:$C$67=$B42),焦粉报表!G$6:G$67)</f>
        <v>#REF!</v>
      </c>
      <c r="I42" s="39" t="e">
        <f>SUMPRODUCT((焦粉报表!$B$6:$B$67=$A42)*(焦粉报表!$C$6:$C$67=$B42),焦粉报表!H$6:H$67)</f>
        <v>#REF!</v>
      </c>
      <c r="J42" s="39" t="e">
        <f>SUMPRODUCT((焦粉报表!$B$6:$B$67=$A42)*(焦粉报表!$C$6:$C$67=$B42),焦粉报表!I$6:I$67)</f>
        <v>#REF!</v>
      </c>
      <c r="K42" s="39" t="e">
        <f>SUMPRODUCT((焦粉报表!$B$6:$B$67=$A42)*(焦粉报表!$C$6:$C$67=$B42),焦粉报表!J$6:J$67)</f>
        <v>#REF!</v>
      </c>
      <c r="L42" s="39" t="e">
        <f>SUMPRODUCT((焦粉报表!$B$6:$B$67=$A42)*(焦粉报表!$C$6:$C$67=$B42),焦粉报表!K$6:K$67)</f>
        <v>#REF!</v>
      </c>
      <c r="M42" s="39" t="e">
        <f>SUMPRODUCT((焦粉报表!$B$6:$B$67=$A42)*(焦粉报表!$C$6:$C$67=$B42),焦粉报表!L$6:L$67)</f>
        <v>#REF!</v>
      </c>
      <c r="N42" s="170" t="e">
        <f>SUMPRODUCT((焦粉报表!$B$6:$B$67=$A42)*(焦粉报表!$C$6:$C$67=$B42),焦粉报表!M$6:M$67)</f>
        <v>#REF!</v>
      </c>
      <c r="O42" s="39" t="e">
        <f>SUMPRODUCT((焦粉报表!$B$6:$B$67=$A42)*(焦粉报表!$C$6:$C$67=$B42),焦粉报表!N$6:N$67)</f>
        <v>#REF!</v>
      </c>
      <c r="P42" s="171" t="e">
        <f>SUMPRODUCT((焦粉报表!$B$6:$B$67=$A42)*(焦粉报表!$C$6:$C$67=$B42),焦粉报表!O$6:O$67)</f>
        <v>#REF!</v>
      </c>
      <c r="Q42" s="133" t="e">
        <f>IF(P42=0,0,IF(AND(P42&gt;0,P42&gt;$Q$1),30,考核汇总!$S$1))</f>
        <v>#REF!</v>
      </c>
      <c r="R42" s="133" t="e">
        <f>IF(C42=2,Q42,IF(C42=1,Q42*0.7,IF(C42=3,Q43*0.3,0)))</f>
        <v>#REF!</v>
      </c>
      <c r="T42" s="169" t="e">
        <f>SUMPRODUCT((焦粉报表!$V$6:$V$67=$A42)*(焦粉报表!$W$6:$W$67=$B42),焦粉报表!Y$6:Y$67)</f>
        <v>#REF!</v>
      </c>
      <c r="U42" s="152" t="e">
        <f>SUMPRODUCT((焦粉报表!$V$6:$V$67=$A42)*(焦粉报表!$W$6:$W$67=$B42),焦粉报表!Z$6:Z$67)</f>
        <v>#REF!</v>
      </c>
      <c r="V42" s="152" t="e">
        <f>SUMPRODUCT((焦粉报表!$V$6:$V$67=$A42)*(焦粉报表!$W$6:$W$67=$B42),焦粉报表!AA$6:AA$67)</f>
        <v>#REF!</v>
      </c>
      <c r="W42" s="152" t="e">
        <f>SUMPRODUCT((焦粉报表!$V$6:$V$67=$A42)*(焦粉报表!$W$6:$W$67=$B42),焦粉报表!AB$6:AB$67)</f>
        <v>#REF!</v>
      </c>
      <c r="X42" s="152" t="e">
        <f>SUMPRODUCT((焦粉报表!$V$6:$V$67=$A42)*(焦粉报表!$W$6:$W$67=$B42),焦粉报表!AC$6:AC$67)</f>
        <v>#REF!</v>
      </c>
      <c r="Y42" s="152" t="e">
        <f>SUMPRODUCT((焦粉报表!$V$6:$V$67=$A42)*(焦粉报表!$W$6:$W$67=$B42),焦粉报表!AD$6:AD$67)</f>
        <v>#REF!</v>
      </c>
      <c r="Z42" s="152" t="e">
        <f>SUMPRODUCT((焦粉报表!$V$6:$V$67=$A42)*(焦粉报表!$W$6:$W$67=$B42),焦粉报表!AE$6:AE$67)</f>
        <v>#REF!</v>
      </c>
      <c r="AA42" s="152" t="e">
        <f>SUMPRODUCT((焦粉报表!$V$6:$V$67=$A42)*(焦粉报表!$W$6:$W$67=$B42),焦粉报表!AF$6:AF$67)</f>
        <v>#REF!</v>
      </c>
      <c r="AB42" s="172" t="e">
        <f>SUMPRODUCT((焦粉报表!$V$6:$V$67=$A42)*(焦粉报表!$W$6:$W$67=$B42),焦粉报表!AG$6:AG$67)</f>
        <v>#REF!</v>
      </c>
      <c r="AC42" s="152" t="e">
        <f>SUMPRODUCT((焦粉报表!$V$6:$V$67=$A42)*(焦粉报表!$W$6:$W$67=$B42),焦粉报表!AH$6:AH$67)</f>
        <v>#REF!</v>
      </c>
      <c r="AD42" s="171" t="e">
        <f>SUMPRODUCT((焦粉报表!$V$6:$V$67=$A42)*(焦粉报表!$W$6:$W$67=$B42),焦粉报表!AI$6:AI$67)</f>
        <v>#REF!</v>
      </c>
      <c r="AE42" s="133" t="e">
        <f>IF(AD42=0,0,IF(AND(AD42&gt;0,AD42&gt;$AE$1),30,考核汇总!$S$1))</f>
        <v>#REF!</v>
      </c>
      <c r="AF42" s="133" t="e">
        <f>IF(C42=2,AE42,IF(C42=1,AE42*0.7,IF(C42=3,AE43*0.3,0)))</f>
        <v>#REF!</v>
      </c>
    </row>
    <row r="43">
      <c r="A43" s="168">
        <f>A40+1</f>
        <v>43357</v>
      </c>
      <c r="B43" s="39" t="s">
        <v>30</v>
      </c>
      <c r="C43" s="39">
        <f>C40</f>
        <v>2</v>
      </c>
      <c r="D43" s="39">
        <f>SUMPRODUCT((考核汇总!$A$4:$A$1185=A43)*(考核汇总!$B$4:$B$1185=B43),考核汇总!$C$4:$C$1185)</f>
        <v>4</v>
      </c>
      <c r="E43" s="39" t="str">
        <f>IF(D43=1,"甲",IF(D43=2,"乙",IF(D43=3,"丙",IF(D43=4,"丁",""))))</f>
        <v>丁</v>
      </c>
      <c r="F43" s="169" t="e">
        <f>SUMPRODUCT((焦粉报表!$B$6:$B$67=$A43)*(焦粉报表!$C$6:$C$67=$B43),焦粉报表!E$6:E$67)</f>
        <v>#REF!</v>
      </c>
      <c r="G43" s="39" t="e">
        <f>SUMPRODUCT((焦粉报表!$B$6:$B$67=$A43)*(焦粉报表!$C$6:$C$67=$B43),焦粉报表!F$6:F$67)</f>
        <v>#REF!</v>
      </c>
      <c r="H43" s="39" t="e">
        <f>SUMPRODUCT((焦粉报表!$B$6:$B$67=$A43)*(焦粉报表!$C$6:$C$67=$B43),焦粉报表!G$6:G$67)</f>
        <v>#REF!</v>
      </c>
      <c r="I43" s="39" t="e">
        <f>SUMPRODUCT((焦粉报表!$B$6:$B$67=$A43)*(焦粉报表!$C$6:$C$67=$B43),焦粉报表!H$6:H$67)</f>
        <v>#REF!</v>
      </c>
      <c r="J43" s="39" t="e">
        <f>SUMPRODUCT((焦粉报表!$B$6:$B$67=$A43)*(焦粉报表!$C$6:$C$67=$B43),焦粉报表!I$6:I$67)</f>
        <v>#REF!</v>
      </c>
      <c r="K43" s="39" t="e">
        <f>SUMPRODUCT((焦粉报表!$B$6:$B$67=$A43)*(焦粉报表!$C$6:$C$67=$B43),焦粉报表!J$6:J$67)</f>
        <v>#REF!</v>
      </c>
      <c r="L43" s="39" t="e">
        <f>SUMPRODUCT((焦粉报表!$B$6:$B$67=$A43)*(焦粉报表!$C$6:$C$67=$B43),焦粉报表!K$6:K$67)</f>
        <v>#REF!</v>
      </c>
      <c r="M43" s="39" t="e">
        <f>SUMPRODUCT((焦粉报表!$B$6:$B$67=$A43)*(焦粉报表!$C$6:$C$67=$B43),焦粉报表!L$6:L$67)</f>
        <v>#REF!</v>
      </c>
      <c r="N43" s="170" t="e">
        <f>SUMPRODUCT((焦粉报表!$B$6:$B$67=$A43)*(焦粉报表!$C$6:$C$67=$B43),焦粉报表!M$6:M$67)</f>
        <v>#REF!</v>
      </c>
      <c r="O43" s="39" t="e">
        <f>SUMPRODUCT((焦粉报表!$B$6:$B$67=$A43)*(焦粉报表!$C$6:$C$67=$B43),焦粉报表!N$6:N$67)</f>
        <v>#REF!</v>
      </c>
      <c r="P43" s="171" t="e">
        <f>SUMPRODUCT((焦粉报表!$B$6:$B$67=$A43)*(焦粉报表!$C$6:$C$67=$B43),焦粉报表!O$6:O$67)</f>
        <v>#REF!</v>
      </c>
      <c r="Q43" s="133" t="e">
        <f>IF(P43=0,0,IF(AND(P43&gt;0,P43&gt;$Q$1),30,考核汇总!$S$1))</f>
        <v>#REF!</v>
      </c>
      <c r="R43" s="133" t="e">
        <f>IF(C43=2,Q43,IF(C43=1,Q43*0.7,IF(C43=3,Q44*0.3,0)))</f>
        <v>#REF!</v>
      </c>
      <c r="T43" s="169" t="e">
        <f>SUMPRODUCT((焦粉报表!$V$6:$V$67=$A43)*(焦粉报表!$W$6:$W$67=$B43),焦粉报表!Y$6:Y$67)</f>
        <v>#REF!</v>
      </c>
      <c r="U43" s="152" t="e">
        <f>SUMPRODUCT((焦粉报表!$V$6:$V$67=$A43)*(焦粉报表!$W$6:$W$67=$B43),焦粉报表!Z$6:Z$67)</f>
        <v>#REF!</v>
      </c>
      <c r="V43" s="152" t="e">
        <f>SUMPRODUCT((焦粉报表!$V$6:$V$67=$A43)*(焦粉报表!$W$6:$W$67=$B43),焦粉报表!AA$6:AA$67)</f>
        <v>#REF!</v>
      </c>
      <c r="W43" s="152" t="e">
        <f>SUMPRODUCT((焦粉报表!$V$6:$V$67=$A43)*(焦粉报表!$W$6:$W$67=$B43),焦粉报表!AB$6:AB$67)</f>
        <v>#REF!</v>
      </c>
      <c r="X43" s="152" t="e">
        <f>SUMPRODUCT((焦粉报表!$V$6:$V$67=$A43)*(焦粉报表!$W$6:$W$67=$B43),焦粉报表!AC$6:AC$67)</f>
        <v>#REF!</v>
      </c>
      <c r="Y43" s="152" t="e">
        <f>SUMPRODUCT((焦粉报表!$V$6:$V$67=$A43)*(焦粉报表!$W$6:$W$67=$B43),焦粉报表!AD$6:AD$67)</f>
        <v>#REF!</v>
      </c>
      <c r="Z43" s="152" t="e">
        <f>SUMPRODUCT((焦粉报表!$V$6:$V$67=$A43)*(焦粉报表!$W$6:$W$67=$B43),焦粉报表!AE$6:AE$67)</f>
        <v>#REF!</v>
      </c>
      <c r="AA43" s="152" t="e">
        <f>SUMPRODUCT((焦粉报表!$V$6:$V$67=$A43)*(焦粉报表!$W$6:$W$67=$B43),焦粉报表!AF$6:AF$67)</f>
        <v>#REF!</v>
      </c>
      <c r="AB43" s="172" t="e">
        <f>SUMPRODUCT((焦粉报表!$V$6:$V$67=$A43)*(焦粉报表!$W$6:$W$67=$B43),焦粉报表!AG$6:AG$67)</f>
        <v>#REF!</v>
      </c>
      <c r="AC43" s="152" t="e">
        <f>SUMPRODUCT((焦粉报表!$V$6:$V$67=$A43)*(焦粉报表!$W$6:$W$67=$B43),焦粉报表!AH$6:AH$67)</f>
        <v>#REF!</v>
      </c>
      <c r="AD43" s="171" t="e">
        <f>SUMPRODUCT((焦粉报表!$V$6:$V$67=$A43)*(焦粉报表!$W$6:$W$67=$B43),焦粉报表!AI$6:AI$67)</f>
        <v>#REF!</v>
      </c>
      <c r="AE43" s="133" t="e">
        <f>IF(AD43=0,0,IF(AND(AD43&gt;0,AD43&gt;$AE$1),30,考核汇总!$S$1))</f>
        <v>#REF!</v>
      </c>
      <c r="AF43" s="133" t="e">
        <f>IF(C43=2,AE43,IF(C43=1,AE43*0.7,IF(C43=3,AE44*0.3,0)))</f>
        <v>#REF!</v>
      </c>
    </row>
    <row r="44">
      <c r="A44" s="168">
        <f>A41+1</f>
        <v>43357</v>
      </c>
      <c r="B44" s="39" t="s">
        <v>32</v>
      </c>
      <c r="C44" s="39">
        <f>C41</f>
        <v>3</v>
      </c>
      <c r="D44" s="39">
        <f>SUMPRODUCT((考核汇总!$A$4:$A$1185=A44)*(考核汇总!$B$4:$B$1185=B44),考核汇总!$C$4:$C$1185)</f>
        <v>1</v>
      </c>
      <c r="E44" s="39" t="str">
        <f>IF(D44=1,"甲",IF(D44=2,"乙",IF(D44=3,"丙",IF(D44=4,"丁",""))))</f>
        <v>甲</v>
      </c>
      <c r="F44" s="169" t="e">
        <f>SUMPRODUCT((焦粉报表!$B$6:$B$67=$A44)*(焦粉报表!$C$6:$C$67=$B44),焦粉报表!E$6:E$67)</f>
        <v>#REF!</v>
      </c>
      <c r="G44" s="39" t="e">
        <f>SUMPRODUCT((焦粉报表!$B$6:$B$67=$A44)*(焦粉报表!$C$6:$C$67=$B44),焦粉报表!F$6:F$67)</f>
        <v>#REF!</v>
      </c>
      <c r="H44" s="39" t="e">
        <f>SUMPRODUCT((焦粉报表!$B$6:$B$67=$A44)*(焦粉报表!$C$6:$C$67=$B44),焦粉报表!G$6:G$67)</f>
        <v>#REF!</v>
      </c>
      <c r="I44" s="39" t="e">
        <f>SUMPRODUCT((焦粉报表!$B$6:$B$67=$A44)*(焦粉报表!$C$6:$C$67=$B44),焦粉报表!H$6:H$67)</f>
        <v>#REF!</v>
      </c>
      <c r="J44" s="39" t="e">
        <f>SUMPRODUCT((焦粉报表!$B$6:$B$67=$A44)*(焦粉报表!$C$6:$C$67=$B44),焦粉报表!I$6:I$67)</f>
        <v>#REF!</v>
      </c>
      <c r="K44" s="39" t="e">
        <f>SUMPRODUCT((焦粉报表!$B$6:$B$67=$A44)*(焦粉报表!$C$6:$C$67=$B44),焦粉报表!J$6:J$67)</f>
        <v>#REF!</v>
      </c>
      <c r="L44" s="39" t="e">
        <f>SUMPRODUCT((焦粉报表!$B$6:$B$67=$A44)*(焦粉报表!$C$6:$C$67=$B44),焦粉报表!K$6:K$67)</f>
        <v>#REF!</v>
      </c>
      <c r="M44" s="39" t="e">
        <f>SUMPRODUCT((焦粉报表!$B$6:$B$67=$A44)*(焦粉报表!$C$6:$C$67=$B44),焦粉报表!L$6:L$67)</f>
        <v>#REF!</v>
      </c>
      <c r="N44" s="170" t="e">
        <f>SUMPRODUCT((焦粉报表!$B$6:$B$67=$A44)*(焦粉报表!$C$6:$C$67=$B44),焦粉报表!M$6:M$67)</f>
        <v>#REF!</v>
      </c>
      <c r="O44" s="39" t="e">
        <f>SUMPRODUCT((焦粉报表!$B$6:$B$67=$A44)*(焦粉报表!$C$6:$C$67=$B44),焦粉报表!N$6:N$67)</f>
        <v>#REF!</v>
      </c>
      <c r="P44" s="171" t="e">
        <f>SUMPRODUCT((焦粉报表!$B$6:$B$67=$A44)*(焦粉报表!$C$6:$C$67=$B44),焦粉报表!O$6:O$67)</f>
        <v>#REF!</v>
      </c>
      <c r="Q44" s="133" t="e">
        <f>IF(P44=0,0,IF(AND(P44&gt;0,P44&gt;$Q$1),30,考核汇总!$S$1))</f>
        <v>#REF!</v>
      </c>
      <c r="R44" s="133" t="e">
        <f>IF(C44=2,Q44,IF(C44=1,Q44*0.7,IF(C44=3,Q45*0.3,0)))</f>
        <v>#REF!</v>
      </c>
      <c r="T44" s="169" t="e">
        <f>SUMPRODUCT((焦粉报表!$V$6:$V$67=$A44)*(焦粉报表!$W$6:$W$67=$B44),焦粉报表!Y$6:Y$67)</f>
        <v>#REF!</v>
      </c>
      <c r="U44" s="152" t="e">
        <f>SUMPRODUCT((焦粉报表!$V$6:$V$67=$A44)*(焦粉报表!$W$6:$W$67=$B44),焦粉报表!Z$6:Z$67)</f>
        <v>#REF!</v>
      </c>
      <c r="V44" s="152" t="e">
        <f>SUMPRODUCT((焦粉报表!$V$6:$V$67=$A44)*(焦粉报表!$W$6:$W$67=$B44),焦粉报表!AA$6:AA$67)</f>
        <v>#REF!</v>
      </c>
      <c r="W44" s="152" t="e">
        <f>SUMPRODUCT((焦粉报表!$V$6:$V$67=$A44)*(焦粉报表!$W$6:$W$67=$B44),焦粉报表!AB$6:AB$67)</f>
        <v>#REF!</v>
      </c>
      <c r="X44" s="152" t="e">
        <f>SUMPRODUCT((焦粉报表!$V$6:$V$67=$A44)*(焦粉报表!$W$6:$W$67=$B44),焦粉报表!AC$6:AC$67)</f>
        <v>#REF!</v>
      </c>
      <c r="Y44" s="152" t="e">
        <f>SUMPRODUCT((焦粉报表!$V$6:$V$67=$A44)*(焦粉报表!$W$6:$W$67=$B44),焦粉报表!AD$6:AD$67)</f>
        <v>#REF!</v>
      </c>
      <c r="Z44" s="152" t="e">
        <f>SUMPRODUCT((焦粉报表!$V$6:$V$67=$A44)*(焦粉报表!$W$6:$W$67=$B44),焦粉报表!AE$6:AE$67)</f>
        <v>#REF!</v>
      </c>
      <c r="AA44" s="152" t="e">
        <f>SUMPRODUCT((焦粉报表!$V$6:$V$67=$A44)*(焦粉报表!$W$6:$W$67=$B44),焦粉报表!AF$6:AF$67)</f>
        <v>#REF!</v>
      </c>
      <c r="AB44" s="172" t="e">
        <f>SUMPRODUCT((焦粉报表!$V$6:$V$67=$A44)*(焦粉报表!$W$6:$W$67=$B44),焦粉报表!AG$6:AG$67)</f>
        <v>#REF!</v>
      </c>
      <c r="AC44" s="152" t="e">
        <f>SUMPRODUCT((焦粉报表!$V$6:$V$67=$A44)*(焦粉报表!$W$6:$W$67=$B44),焦粉报表!AH$6:AH$67)</f>
        <v>#REF!</v>
      </c>
      <c r="AD44" s="171" t="e">
        <f>SUMPRODUCT((焦粉报表!$V$6:$V$67=$A44)*(焦粉报表!$W$6:$W$67=$B44),焦粉报表!AI$6:AI$67)</f>
        <v>#REF!</v>
      </c>
      <c r="AE44" s="133" t="e">
        <f>IF(AD44=0,0,IF(AND(AD44&gt;0,AD44&gt;$AE$1),30,考核汇总!$S$1))</f>
        <v>#REF!</v>
      </c>
      <c r="AF44" s="133" t="e">
        <f>IF(C44=2,AE44,IF(C44=1,AE44*0.7,IF(C44=3,AE45*0.3,0)))</f>
        <v>#REF!</v>
      </c>
    </row>
    <row r="45">
      <c r="A45" s="168">
        <f>A42+1</f>
        <v>43358</v>
      </c>
      <c r="B45" s="39" t="s">
        <v>28</v>
      </c>
      <c r="C45" s="39">
        <f>C42</f>
        <v>1</v>
      </c>
      <c r="D45" s="39">
        <f>SUMPRODUCT((考核汇总!$A$4:$A$1185=A45)*(考核汇总!$B$4:$B$1185=B45),考核汇总!$C$4:$C$1185)</f>
        <v>3</v>
      </c>
      <c r="E45" s="39" t="str">
        <f>IF(D45=1,"甲",IF(D45=2,"乙",IF(D45=3,"丙",IF(D45=4,"丁",""))))</f>
        <v>丙</v>
      </c>
      <c r="F45" s="169" t="e">
        <f>SUMPRODUCT((焦粉报表!$B$6:$B$67=$A45)*(焦粉报表!$C$6:$C$67=$B45),焦粉报表!E$6:E$67)</f>
        <v>#REF!</v>
      </c>
      <c r="G45" s="39" t="e">
        <f>SUMPRODUCT((焦粉报表!$B$6:$B$67=$A45)*(焦粉报表!$C$6:$C$67=$B45),焦粉报表!F$6:F$67)</f>
        <v>#REF!</v>
      </c>
      <c r="H45" s="39" t="e">
        <f>SUMPRODUCT((焦粉报表!$B$6:$B$67=$A45)*(焦粉报表!$C$6:$C$67=$B45),焦粉报表!G$6:G$67)</f>
        <v>#REF!</v>
      </c>
      <c r="I45" s="39" t="e">
        <f>SUMPRODUCT((焦粉报表!$B$6:$B$67=$A45)*(焦粉报表!$C$6:$C$67=$B45),焦粉报表!H$6:H$67)</f>
        <v>#REF!</v>
      </c>
      <c r="J45" s="39" t="e">
        <f>SUMPRODUCT((焦粉报表!$B$6:$B$67=$A45)*(焦粉报表!$C$6:$C$67=$B45),焦粉报表!I$6:I$67)</f>
        <v>#REF!</v>
      </c>
      <c r="K45" s="39" t="e">
        <f>SUMPRODUCT((焦粉报表!$B$6:$B$67=$A45)*(焦粉报表!$C$6:$C$67=$B45),焦粉报表!J$6:J$67)</f>
        <v>#REF!</v>
      </c>
      <c r="L45" s="39" t="e">
        <f>SUMPRODUCT((焦粉报表!$B$6:$B$67=$A45)*(焦粉报表!$C$6:$C$67=$B45),焦粉报表!K$6:K$67)</f>
        <v>#REF!</v>
      </c>
      <c r="M45" s="39" t="e">
        <f>SUMPRODUCT((焦粉报表!$B$6:$B$67=$A45)*(焦粉报表!$C$6:$C$67=$B45),焦粉报表!L$6:L$67)</f>
        <v>#REF!</v>
      </c>
      <c r="N45" s="170" t="e">
        <f>SUMPRODUCT((焦粉报表!$B$6:$B$67=$A45)*(焦粉报表!$C$6:$C$67=$B45),焦粉报表!M$6:M$67)</f>
        <v>#REF!</v>
      </c>
      <c r="O45" s="39" t="e">
        <f>SUMPRODUCT((焦粉报表!$B$6:$B$67=$A45)*(焦粉报表!$C$6:$C$67=$B45),焦粉报表!N$6:N$67)</f>
        <v>#REF!</v>
      </c>
      <c r="P45" s="171" t="e">
        <f>SUMPRODUCT((焦粉报表!$B$6:$B$67=$A45)*(焦粉报表!$C$6:$C$67=$B45),焦粉报表!O$6:O$67)</f>
        <v>#REF!</v>
      </c>
      <c r="Q45" s="133" t="e">
        <f>IF(P45=0,0,IF(AND(P45&gt;0,P45&gt;$Q$1),30,考核汇总!$S$1))</f>
        <v>#REF!</v>
      </c>
      <c r="R45" s="133" t="e">
        <f>IF(C45=2,Q45,IF(C45=1,Q45*0.7,IF(C45=3,Q46*0.3,0)))</f>
        <v>#REF!</v>
      </c>
      <c r="T45" s="169" t="e">
        <f>SUMPRODUCT((焦粉报表!$V$6:$V$67=$A45)*(焦粉报表!$W$6:$W$67=$B45),焦粉报表!Y$6:Y$67)</f>
        <v>#REF!</v>
      </c>
      <c r="U45" s="152" t="e">
        <f>SUMPRODUCT((焦粉报表!$V$6:$V$67=$A45)*(焦粉报表!$W$6:$W$67=$B45),焦粉报表!Z$6:Z$67)</f>
        <v>#REF!</v>
      </c>
      <c r="V45" s="152" t="e">
        <f>SUMPRODUCT((焦粉报表!$V$6:$V$67=$A45)*(焦粉报表!$W$6:$W$67=$B45),焦粉报表!AA$6:AA$67)</f>
        <v>#REF!</v>
      </c>
      <c r="W45" s="152" t="e">
        <f>SUMPRODUCT((焦粉报表!$V$6:$V$67=$A45)*(焦粉报表!$W$6:$W$67=$B45),焦粉报表!AB$6:AB$67)</f>
        <v>#REF!</v>
      </c>
      <c r="X45" s="152" t="e">
        <f>SUMPRODUCT((焦粉报表!$V$6:$V$67=$A45)*(焦粉报表!$W$6:$W$67=$B45),焦粉报表!AC$6:AC$67)</f>
        <v>#REF!</v>
      </c>
      <c r="Y45" s="152" t="e">
        <f>SUMPRODUCT((焦粉报表!$V$6:$V$67=$A45)*(焦粉报表!$W$6:$W$67=$B45),焦粉报表!AD$6:AD$67)</f>
        <v>#REF!</v>
      </c>
      <c r="Z45" s="152" t="e">
        <f>SUMPRODUCT((焦粉报表!$V$6:$V$67=$A45)*(焦粉报表!$W$6:$W$67=$B45),焦粉报表!AE$6:AE$67)</f>
        <v>#REF!</v>
      </c>
      <c r="AA45" s="152" t="e">
        <f>SUMPRODUCT((焦粉报表!$V$6:$V$67=$A45)*(焦粉报表!$W$6:$W$67=$B45),焦粉报表!AF$6:AF$67)</f>
        <v>#REF!</v>
      </c>
      <c r="AB45" s="172" t="e">
        <f>SUMPRODUCT((焦粉报表!$V$6:$V$67=$A45)*(焦粉报表!$W$6:$W$67=$B45),焦粉报表!AG$6:AG$67)</f>
        <v>#REF!</v>
      </c>
      <c r="AC45" s="152" t="e">
        <f>SUMPRODUCT((焦粉报表!$V$6:$V$67=$A45)*(焦粉报表!$W$6:$W$67=$B45),焦粉报表!AH$6:AH$67)</f>
        <v>#REF!</v>
      </c>
      <c r="AD45" s="171" t="e">
        <f>SUMPRODUCT((焦粉报表!$V$6:$V$67=$A45)*(焦粉报表!$W$6:$W$67=$B45),焦粉报表!AI$6:AI$67)</f>
        <v>#REF!</v>
      </c>
      <c r="AE45" s="133" t="e">
        <f>IF(AD45=0,0,IF(AND(AD45&gt;0,AD45&gt;$AE$1),30,考核汇总!$S$1))</f>
        <v>#REF!</v>
      </c>
      <c r="AF45" s="133" t="e">
        <f>IF(C45=2,AE45,IF(C45=1,AE45*0.7,IF(C45=3,AE46*0.3,0)))</f>
        <v>#REF!</v>
      </c>
    </row>
    <row r="46">
      <c r="A46" s="168">
        <f>A43+1</f>
        <v>43358</v>
      </c>
      <c r="B46" s="39" t="s">
        <v>30</v>
      </c>
      <c r="C46" s="39">
        <f>C43</f>
        <v>2</v>
      </c>
      <c r="D46" s="39">
        <f>SUMPRODUCT((考核汇总!$A$4:$A$1185=A46)*(考核汇总!$B$4:$B$1185=B46),考核汇总!$C$4:$C$1185)</f>
        <v>4</v>
      </c>
      <c r="E46" s="39" t="str">
        <f>IF(D46=1,"甲",IF(D46=2,"乙",IF(D46=3,"丙",IF(D46=4,"丁",""))))</f>
        <v>丁</v>
      </c>
      <c r="F46" s="169" t="e">
        <f>SUMPRODUCT((焦粉报表!$B$6:$B$67=$A46)*(焦粉报表!$C$6:$C$67=$B46),焦粉报表!E$6:E$67)</f>
        <v>#REF!</v>
      </c>
      <c r="G46" s="39" t="e">
        <f>SUMPRODUCT((焦粉报表!$B$6:$B$67=$A46)*(焦粉报表!$C$6:$C$67=$B46),焦粉报表!F$6:F$67)</f>
        <v>#REF!</v>
      </c>
      <c r="H46" s="39" t="e">
        <f>SUMPRODUCT((焦粉报表!$B$6:$B$67=$A46)*(焦粉报表!$C$6:$C$67=$B46),焦粉报表!G$6:G$67)</f>
        <v>#REF!</v>
      </c>
      <c r="I46" s="39" t="e">
        <f>SUMPRODUCT((焦粉报表!$B$6:$B$67=$A46)*(焦粉报表!$C$6:$C$67=$B46),焦粉报表!H$6:H$67)</f>
        <v>#REF!</v>
      </c>
      <c r="J46" s="39" t="e">
        <f>SUMPRODUCT((焦粉报表!$B$6:$B$67=$A46)*(焦粉报表!$C$6:$C$67=$B46),焦粉报表!I$6:I$67)</f>
        <v>#REF!</v>
      </c>
      <c r="K46" s="39" t="e">
        <f>SUMPRODUCT((焦粉报表!$B$6:$B$67=$A46)*(焦粉报表!$C$6:$C$67=$B46),焦粉报表!J$6:J$67)</f>
        <v>#REF!</v>
      </c>
      <c r="L46" s="39" t="e">
        <f>SUMPRODUCT((焦粉报表!$B$6:$B$67=$A46)*(焦粉报表!$C$6:$C$67=$B46),焦粉报表!K$6:K$67)</f>
        <v>#REF!</v>
      </c>
      <c r="M46" s="39" t="e">
        <f>SUMPRODUCT((焦粉报表!$B$6:$B$67=$A46)*(焦粉报表!$C$6:$C$67=$B46),焦粉报表!L$6:L$67)</f>
        <v>#REF!</v>
      </c>
      <c r="N46" s="170" t="e">
        <f>SUMPRODUCT((焦粉报表!$B$6:$B$67=$A46)*(焦粉报表!$C$6:$C$67=$B46),焦粉报表!M$6:M$67)</f>
        <v>#REF!</v>
      </c>
      <c r="O46" s="39" t="e">
        <f>SUMPRODUCT((焦粉报表!$B$6:$B$67=$A46)*(焦粉报表!$C$6:$C$67=$B46),焦粉报表!N$6:N$67)</f>
        <v>#REF!</v>
      </c>
      <c r="P46" s="171" t="e">
        <f>SUMPRODUCT((焦粉报表!$B$6:$B$67=$A46)*(焦粉报表!$C$6:$C$67=$B46),焦粉报表!O$6:O$67)</f>
        <v>#REF!</v>
      </c>
      <c r="Q46" s="133" t="e">
        <f>IF(P46=0,0,IF(AND(P46&gt;0,P46&gt;$Q$1),30,考核汇总!$S$1))</f>
        <v>#REF!</v>
      </c>
      <c r="R46" s="133" t="e">
        <f>IF(C46=2,Q46,IF(C46=1,Q46*0.7,IF(C46=3,Q47*0.3,0)))</f>
        <v>#REF!</v>
      </c>
      <c r="T46" s="169" t="e">
        <f>SUMPRODUCT((焦粉报表!$V$6:$V$67=$A46)*(焦粉报表!$W$6:$W$67=$B46),焦粉报表!Y$6:Y$67)</f>
        <v>#REF!</v>
      </c>
      <c r="U46" s="152" t="e">
        <f>SUMPRODUCT((焦粉报表!$V$6:$V$67=$A46)*(焦粉报表!$W$6:$W$67=$B46),焦粉报表!Z$6:Z$67)</f>
        <v>#REF!</v>
      </c>
      <c r="V46" s="152" t="e">
        <f>SUMPRODUCT((焦粉报表!$V$6:$V$67=$A46)*(焦粉报表!$W$6:$W$67=$B46),焦粉报表!AA$6:AA$67)</f>
        <v>#REF!</v>
      </c>
      <c r="W46" s="152" t="e">
        <f>SUMPRODUCT((焦粉报表!$V$6:$V$67=$A46)*(焦粉报表!$W$6:$W$67=$B46),焦粉报表!AB$6:AB$67)</f>
        <v>#REF!</v>
      </c>
      <c r="X46" s="152" t="e">
        <f>SUMPRODUCT((焦粉报表!$V$6:$V$67=$A46)*(焦粉报表!$W$6:$W$67=$B46),焦粉报表!AC$6:AC$67)</f>
        <v>#REF!</v>
      </c>
      <c r="Y46" s="152" t="e">
        <f>SUMPRODUCT((焦粉报表!$V$6:$V$67=$A46)*(焦粉报表!$W$6:$W$67=$B46),焦粉报表!AD$6:AD$67)</f>
        <v>#REF!</v>
      </c>
      <c r="Z46" s="152" t="e">
        <f>SUMPRODUCT((焦粉报表!$V$6:$V$67=$A46)*(焦粉报表!$W$6:$W$67=$B46),焦粉报表!AE$6:AE$67)</f>
        <v>#REF!</v>
      </c>
      <c r="AA46" s="152" t="e">
        <f>SUMPRODUCT((焦粉报表!$V$6:$V$67=$A46)*(焦粉报表!$W$6:$W$67=$B46),焦粉报表!AF$6:AF$67)</f>
        <v>#REF!</v>
      </c>
      <c r="AB46" s="172" t="e">
        <f>SUMPRODUCT((焦粉报表!$V$6:$V$67=$A46)*(焦粉报表!$W$6:$W$67=$B46),焦粉报表!AG$6:AG$67)</f>
        <v>#REF!</v>
      </c>
      <c r="AC46" s="152" t="e">
        <f>SUMPRODUCT((焦粉报表!$V$6:$V$67=$A46)*(焦粉报表!$W$6:$W$67=$B46),焦粉报表!AH$6:AH$67)</f>
        <v>#REF!</v>
      </c>
      <c r="AD46" s="171" t="e">
        <f>SUMPRODUCT((焦粉报表!$V$6:$V$67=$A46)*(焦粉报表!$W$6:$W$67=$B46),焦粉报表!AI$6:AI$67)</f>
        <v>#REF!</v>
      </c>
      <c r="AE46" s="133" t="e">
        <f>IF(AD46=0,0,IF(AND(AD46&gt;0,AD46&gt;$AE$1),30,考核汇总!$S$1))</f>
        <v>#REF!</v>
      </c>
      <c r="AF46" s="133" t="e">
        <f>IF(C46=2,AE46,IF(C46=1,AE46*0.7,IF(C46=3,AE47*0.3,0)))</f>
        <v>#REF!</v>
      </c>
    </row>
    <row r="47">
      <c r="A47" s="168">
        <f>A44+1</f>
        <v>43358</v>
      </c>
      <c r="B47" s="39" t="s">
        <v>32</v>
      </c>
      <c r="C47" s="39">
        <f>C44</f>
        <v>3</v>
      </c>
      <c r="D47" s="39">
        <f>SUMPRODUCT((考核汇总!$A$4:$A$1185=A47)*(考核汇总!$B$4:$B$1185=B47),考核汇总!$C$4:$C$1185)</f>
        <v>1</v>
      </c>
      <c r="E47" s="39" t="str">
        <f>IF(D47=1,"甲",IF(D47=2,"乙",IF(D47=3,"丙",IF(D47=4,"丁",""))))</f>
        <v>甲</v>
      </c>
      <c r="F47" s="169" t="e">
        <f>SUMPRODUCT((焦粉报表!$B$6:$B$67=$A47)*(焦粉报表!$C$6:$C$67=$B47),焦粉报表!E$6:E$67)</f>
        <v>#REF!</v>
      </c>
      <c r="G47" s="39" t="e">
        <f>SUMPRODUCT((焦粉报表!$B$6:$B$67=$A47)*(焦粉报表!$C$6:$C$67=$B47),焦粉报表!F$6:F$67)</f>
        <v>#REF!</v>
      </c>
      <c r="H47" s="39" t="e">
        <f>SUMPRODUCT((焦粉报表!$B$6:$B$67=$A47)*(焦粉报表!$C$6:$C$67=$B47),焦粉报表!G$6:G$67)</f>
        <v>#REF!</v>
      </c>
      <c r="I47" s="39" t="e">
        <f>SUMPRODUCT((焦粉报表!$B$6:$B$67=$A47)*(焦粉报表!$C$6:$C$67=$B47),焦粉报表!H$6:H$67)</f>
        <v>#REF!</v>
      </c>
      <c r="J47" s="39" t="e">
        <f>SUMPRODUCT((焦粉报表!$B$6:$B$67=$A47)*(焦粉报表!$C$6:$C$67=$B47),焦粉报表!I$6:I$67)</f>
        <v>#REF!</v>
      </c>
      <c r="K47" s="39" t="e">
        <f>SUMPRODUCT((焦粉报表!$B$6:$B$67=$A47)*(焦粉报表!$C$6:$C$67=$B47),焦粉报表!J$6:J$67)</f>
        <v>#REF!</v>
      </c>
      <c r="L47" s="39" t="e">
        <f>SUMPRODUCT((焦粉报表!$B$6:$B$67=$A47)*(焦粉报表!$C$6:$C$67=$B47),焦粉报表!K$6:K$67)</f>
        <v>#REF!</v>
      </c>
      <c r="M47" s="39" t="e">
        <f>SUMPRODUCT((焦粉报表!$B$6:$B$67=$A47)*(焦粉报表!$C$6:$C$67=$B47),焦粉报表!L$6:L$67)</f>
        <v>#REF!</v>
      </c>
      <c r="N47" s="170" t="e">
        <f>SUMPRODUCT((焦粉报表!$B$6:$B$67=$A47)*(焦粉报表!$C$6:$C$67=$B47),焦粉报表!M$6:M$67)</f>
        <v>#REF!</v>
      </c>
      <c r="O47" s="39" t="e">
        <f>SUMPRODUCT((焦粉报表!$B$6:$B$67=$A47)*(焦粉报表!$C$6:$C$67=$B47),焦粉报表!N$6:N$67)</f>
        <v>#REF!</v>
      </c>
      <c r="P47" s="171" t="e">
        <f>SUMPRODUCT((焦粉报表!$B$6:$B$67=$A47)*(焦粉报表!$C$6:$C$67=$B47),焦粉报表!O$6:O$67)</f>
        <v>#REF!</v>
      </c>
      <c r="Q47" s="133" t="e">
        <f>IF(P47=0,0,IF(AND(P47&gt;0,P47&gt;$Q$1),30,考核汇总!$S$1))</f>
        <v>#REF!</v>
      </c>
      <c r="R47" s="133" t="e">
        <f>IF(C47=2,Q47,IF(C47=1,Q47*0.7,IF(C47=3,Q48*0.3,0)))</f>
        <v>#REF!</v>
      </c>
      <c r="T47" s="169" t="e">
        <f>SUMPRODUCT((焦粉报表!$V$6:$V$67=$A47)*(焦粉报表!$W$6:$W$67=$B47),焦粉报表!Y$6:Y$67)</f>
        <v>#REF!</v>
      </c>
      <c r="U47" s="152" t="e">
        <f>SUMPRODUCT((焦粉报表!$V$6:$V$67=$A47)*(焦粉报表!$W$6:$W$67=$B47),焦粉报表!Z$6:Z$67)</f>
        <v>#REF!</v>
      </c>
      <c r="V47" s="152" t="e">
        <f>SUMPRODUCT((焦粉报表!$V$6:$V$67=$A47)*(焦粉报表!$W$6:$W$67=$B47),焦粉报表!AA$6:AA$67)</f>
        <v>#REF!</v>
      </c>
      <c r="W47" s="152" t="e">
        <f>SUMPRODUCT((焦粉报表!$V$6:$V$67=$A47)*(焦粉报表!$W$6:$W$67=$B47),焦粉报表!AB$6:AB$67)</f>
        <v>#REF!</v>
      </c>
      <c r="X47" s="152" t="e">
        <f>SUMPRODUCT((焦粉报表!$V$6:$V$67=$A47)*(焦粉报表!$W$6:$W$67=$B47),焦粉报表!AC$6:AC$67)</f>
        <v>#REF!</v>
      </c>
      <c r="Y47" s="152" t="e">
        <f>SUMPRODUCT((焦粉报表!$V$6:$V$67=$A47)*(焦粉报表!$W$6:$W$67=$B47),焦粉报表!AD$6:AD$67)</f>
        <v>#REF!</v>
      </c>
      <c r="Z47" s="152" t="e">
        <f>SUMPRODUCT((焦粉报表!$V$6:$V$67=$A47)*(焦粉报表!$W$6:$W$67=$B47),焦粉报表!AE$6:AE$67)</f>
        <v>#REF!</v>
      </c>
      <c r="AA47" s="152" t="e">
        <f>SUMPRODUCT((焦粉报表!$V$6:$V$67=$A47)*(焦粉报表!$W$6:$W$67=$B47),焦粉报表!AF$6:AF$67)</f>
        <v>#REF!</v>
      </c>
      <c r="AB47" s="172" t="e">
        <f>SUMPRODUCT((焦粉报表!$V$6:$V$67=$A47)*(焦粉报表!$W$6:$W$67=$B47),焦粉报表!AG$6:AG$67)</f>
        <v>#REF!</v>
      </c>
      <c r="AC47" s="152" t="e">
        <f>SUMPRODUCT((焦粉报表!$V$6:$V$67=$A47)*(焦粉报表!$W$6:$W$67=$B47),焦粉报表!AH$6:AH$67)</f>
        <v>#REF!</v>
      </c>
      <c r="AD47" s="171" t="e">
        <f>SUMPRODUCT((焦粉报表!$V$6:$V$67=$A47)*(焦粉报表!$W$6:$W$67=$B47),焦粉报表!AI$6:AI$67)</f>
        <v>#REF!</v>
      </c>
      <c r="AE47" s="133" t="e">
        <f>IF(AD47=0,0,IF(AND(AD47&gt;0,AD47&gt;$AE$1),30,考核汇总!$S$1))</f>
        <v>#REF!</v>
      </c>
      <c r="AF47" s="133" t="e">
        <f>IF(C47=2,AE47,IF(C47=1,AE47*0.7,IF(C47=3,AE48*0.3,0)))</f>
        <v>#REF!</v>
      </c>
    </row>
    <row r="48">
      <c r="A48" s="168">
        <f>A45+1</f>
        <v>43359</v>
      </c>
      <c r="B48" s="39" t="s">
        <v>28</v>
      </c>
      <c r="C48" s="39">
        <f>C45</f>
        <v>1</v>
      </c>
      <c r="D48" s="39">
        <f>SUMPRODUCT((考核汇总!$A$4:$A$1185=A48)*(考核汇总!$B$4:$B$1185=B48),考核汇总!$C$4:$C$1185)</f>
        <v>2</v>
      </c>
      <c r="E48" s="39" t="str">
        <f>IF(D48=1,"甲",IF(D48=2,"乙",IF(D48=3,"丙",IF(D48=4,"丁",""))))</f>
        <v>乙</v>
      </c>
      <c r="F48" s="169" t="e">
        <f>SUMPRODUCT((焦粉报表!$B$6:$B$67=$A48)*(焦粉报表!$C$6:$C$67=$B48),焦粉报表!E$6:E$67)</f>
        <v>#REF!</v>
      </c>
      <c r="G48" s="39" t="e">
        <f>SUMPRODUCT((焦粉报表!$B$6:$B$67=$A48)*(焦粉报表!$C$6:$C$67=$B48),焦粉报表!F$6:F$67)</f>
        <v>#REF!</v>
      </c>
      <c r="H48" s="39" t="e">
        <f>SUMPRODUCT((焦粉报表!$B$6:$B$67=$A48)*(焦粉报表!$C$6:$C$67=$B48),焦粉报表!G$6:G$67)</f>
        <v>#REF!</v>
      </c>
      <c r="I48" s="39" t="e">
        <f>SUMPRODUCT((焦粉报表!$B$6:$B$67=$A48)*(焦粉报表!$C$6:$C$67=$B48),焦粉报表!H$6:H$67)</f>
        <v>#REF!</v>
      </c>
      <c r="J48" s="39" t="e">
        <f>SUMPRODUCT((焦粉报表!$B$6:$B$67=$A48)*(焦粉报表!$C$6:$C$67=$B48),焦粉报表!I$6:I$67)</f>
        <v>#REF!</v>
      </c>
      <c r="K48" s="39" t="e">
        <f>SUMPRODUCT((焦粉报表!$B$6:$B$67=$A48)*(焦粉报表!$C$6:$C$67=$B48),焦粉报表!J$6:J$67)</f>
        <v>#REF!</v>
      </c>
      <c r="L48" s="39" t="e">
        <f>SUMPRODUCT((焦粉报表!$B$6:$B$67=$A48)*(焦粉报表!$C$6:$C$67=$B48),焦粉报表!K$6:K$67)</f>
        <v>#REF!</v>
      </c>
      <c r="M48" s="39" t="e">
        <f>SUMPRODUCT((焦粉报表!$B$6:$B$67=$A48)*(焦粉报表!$C$6:$C$67=$B48),焦粉报表!L$6:L$67)</f>
        <v>#REF!</v>
      </c>
      <c r="N48" s="170" t="e">
        <f>SUMPRODUCT((焦粉报表!$B$6:$B$67=$A48)*(焦粉报表!$C$6:$C$67=$B48),焦粉报表!M$6:M$67)</f>
        <v>#REF!</v>
      </c>
      <c r="O48" s="39" t="e">
        <f>SUMPRODUCT((焦粉报表!$B$6:$B$67=$A48)*(焦粉报表!$C$6:$C$67=$B48),焦粉报表!N$6:N$67)</f>
        <v>#REF!</v>
      </c>
      <c r="P48" s="171" t="e">
        <f>SUMPRODUCT((焦粉报表!$B$6:$B$67=$A48)*(焦粉报表!$C$6:$C$67=$B48),焦粉报表!O$6:O$67)</f>
        <v>#REF!</v>
      </c>
      <c r="Q48" s="133" t="e">
        <f>IF(P48=0,0,IF(AND(P48&gt;0,P48&gt;$Q$1),30,考核汇总!$S$1))</f>
        <v>#REF!</v>
      </c>
      <c r="R48" s="133" t="e">
        <f>IF(C48=2,Q48,IF(C48=1,Q48*0.7,IF(C48=3,Q49*0.3,0)))</f>
        <v>#REF!</v>
      </c>
      <c r="T48" s="169" t="e">
        <f>SUMPRODUCT((焦粉报表!$V$6:$V$67=$A48)*(焦粉报表!$W$6:$W$67=$B48),焦粉报表!Y$6:Y$67)</f>
        <v>#REF!</v>
      </c>
      <c r="U48" s="152" t="e">
        <f>SUMPRODUCT((焦粉报表!$V$6:$V$67=$A48)*(焦粉报表!$W$6:$W$67=$B48),焦粉报表!Z$6:Z$67)</f>
        <v>#REF!</v>
      </c>
      <c r="V48" s="152" t="e">
        <f>SUMPRODUCT((焦粉报表!$V$6:$V$67=$A48)*(焦粉报表!$W$6:$W$67=$B48),焦粉报表!AA$6:AA$67)</f>
        <v>#REF!</v>
      </c>
      <c r="W48" s="152" t="e">
        <f>SUMPRODUCT((焦粉报表!$V$6:$V$67=$A48)*(焦粉报表!$W$6:$W$67=$B48),焦粉报表!AB$6:AB$67)</f>
        <v>#REF!</v>
      </c>
      <c r="X48" s="152" t="e">
        <f>SUMPRODUCT((焦粉报表!$V$6:$V$67=$A48)*(焦粉报表!$W$6:$W$67=$B48),焦粉报表!AC$6:AC$67)</f>
        <v>#REF!</v>
      </c>
      <c r="Y48" s="152" t="e">
        <f>SUMPRODUCT((焦粉报表!$V$6:$V$67=$A48)*(焦粉报表!$W$6:$W$67=$B48),焦粉报表!AD$6:AD$67)</f>
        <v>#REF!</v>
      </c>
      <c r="Z48" s="152" t="e">
        <f>SUMPRODUCT((焦粉报表!$V$6:$V$67=$A48)*(焦粉报表!$W$6:$W$67=$B48),焦粉报表!AE$6:AE$67)</f>
        <v>#REF!</v>
      </c>
      <c r="AA48" s="152" t="e">
        <f>SUMPRODUCT((焦粉报表!$V$6:$V$67=$A48)*(焦粉报表!$W$6:$W$67=$B48),焦粉报表!AF$6:AF$67)</f>
        <v>#REF!</v>
      </c>
      <c r="AB48" s="172" t="e">
        <f>SUMPRODUCT((焦粉报表!$V$6:$V$67=$A48)*(焦粉报表!$W$6:$W$67=$B48),焦粉报表!AG$6:AG$67)</f>
        <v>#REF!</v>
      </c>
      <c r="AC48" s="152" t="e">
        <f>SUMPRODUCT((焦粉报表!$V$6:$V$67=$A48)*(焦粉报表!$W$6:$W$67=$B48),焦粉报表!AH$6:AH$67)</f>
        <v>#REF!</v>
      </c>
      <c r="AD48" s="171" t="e">
        <f>SUMPRODUCT((焦粉报表!$V$6:$V$67=$A48)*(焦粉报表!$W$6:$W$67=$B48),焦粉报表!AI$6:AI$67)</f>
        <v>#REF!</v>
      </c>
      <c r="AE48" s="133" t="e">
        <f>IF(AD48=0,0,IF(AND(AD48&gt;0,AD48&gt;$AE$1),30,考核汇总!$S$1))</f>
        <v>#REF!</v>
      </c>
      <c r="AF48" s="133" t="e">
        <f>IF(C48=2,AE48,IF(C48=1,AE48*0.7,IF(C48=3,AE49*0.3,0)))</f>
        <v>#REF!</v>
      </c>
    </row>
    <row r="49">
      <c r="A49" s="168">
        <f>A46+1</f>
        <v>43359</v>
      </c>
      <c r="B49" s="39" t="s">
        <v>30</v>
      </c>
      <c r="C49" s="39">
        <f>C46</f>
        <v>2</v>
      </c>
      <c r="D49" s="39">
        <f>SUMPRODUCT((考核汇总!$A$4:$A$1185=A49)*(考核汇总!$B$4:$B$1185=B49),考核汇总!$C$4:$C$1185)</f>
        <v>3</v>
      </c>
      <c r="E49" s="39" t="str">
        <f>IF(D49=1,"甲",IF(D49=2,"乙",IF(D49=3,"丙",IF(D49=4,"丁",""))))</f>
        <v>丙</v>
      </c>
      <c r="F49" s="169" t="e">
        <f>SUMPRODUCT((焦粉报表!$B$6:$B$67=$A49)*(焦粉报表!$C$6:$C$67=$B49),焦粉报表!E$6:E$67)</f>
        <v>#REF!</v>
      </c>
      <c r="G49" s="39" t="e">
        <f>SUMPRODUCT((焦粉报表!$B$6:$B$67=$A49)*(焦粉报表!$C$6:$C$67=$B49),焦粉报表!F$6:F$67)</f>
        <v>#REF!</v>
      </c>
      <c r="H49" s="39" t="e">
        <f>SUMPRODUCT((焦粉报表!$B$6:$B$67=$A49)*(焦粉报表!$C$6:$C$67=$B49),焦粉报表!G$6:G$67)</f>
        <v>#REF!</v>
      </c>
      <c r="I49" s="39" t="e">
        <f>SUMPRODUCT((焦粉报表!$B$6:$B$67=$A49)*(焦粉报表!$C$6:$C$67=$B49),焦粉报表!H$6:H$67)</f>
        <v>#REF!</v>
      </c>
      <c r="J49" s="39" t="e">
        <f>SUMPRODUCT((焦粉报表!$B$6:$B$67=$A49)*(焦粉报表!$C$6:$C$67=$B49),焦粉报表!I$6:I$67)</f>
        <v>#REF!</v>
      </c>
      <c r="K49" s="39" t="e">
        <f>SUMPRODUCT((焦粉报表!$B$6:$B$67=$A49)*(焦粉报表!$C$6:$C$67=$B49),焦粉报表!J$6:J$67)</f>
        <v>#REF!</v>
      </c>
      <c r="L49" s="39" t="e">
        <f>SUMPRODUCT((焦粉报表!$B$6:$B$67=$A49)*(焦粉报表!$C$6:$C$67=$B49),焦粉报表!K$6:K$67)</f>
        <v>#REF!</v>
      </c>
      <c r="M49" s="39" t="e">
        <f>SUMPRODUCT((焦粉报表!$B$6:$B$67=$A49)*(焦粉报表!$C$6:$C$67=$B49),焦粉报表!L$6:L$67)</f>
        <v>#REF!</v>
      </c>
      <c r="N49" s="170" t="e">
        <f>SUMPRODUCT((焦粉报表!$B$6:$B$67=$A49)*(焦粉报表!$C$6:$C$67=$B49),焦粉报表!M$6:M$67)</f>
        <v>#REF!</v>
      </c>
      <c r="O49" s="39" t="e">
        <f>SUMPRODUCT((焦粉报表!$B$6:$B$67=$A49)*(焦粉报表!$C$6:$C$67=$B49),焦粉报表!N$6:N$67)</f>
        <v>#REF!</v>
      </c>
      <c r="P49" s="171" t="e">
        <f>SUMPRODUCT((焦粉报表!$B$6:$B$67=$A49)*(焦粉报表!$C$6:$C$67=$B49),焦粉报表!O$6:O$67)</f>
        <v>#REF!</v>
      </c>
      <c r="Q49" s="133" t="e">
        <f>IF(P49=0,0,IF(AND(P49&gt;0,P49&gt;$Q$1),30,考核汇总!$S$1))</f>
        <v>#REF!</v>
      </c>
      <c r="R49" s="133" t="e">
        <f>IF(C49=2,Q49,IF(C49=1,Q49*0.7,IF(C49=3,Q50*0.3,0)))</f>
        <v>#REF!</v>
      </c>
      <c r="T49" s="169" t="e">
        <f>SUMPRODUCT((焦粉报表!$V$6:$V$67=$A49)*(焦粉报表!$W$6:$W$67=$B49),焦粉报表!Y$6:Y$67)</f>
        <v>#REF!</v>
      </c>
      <c r="U49" s="152" t="e">
        <f>SUMPRODUCT((焦粉报表!$V$6:$V$67=$A49)*(焦粉报表!$W$6:$W$67=$B49),焦粉报表!Z$6:Z$67)</f>
        <v>#REF!</v>
      </c>
      <c r="V49" s="152" t="e">
        <f>SUMPRODUCT((焦粉报表!$V$6:$V$67=$A49)*(焦粉报表!$W$6:$W$67=$B49),焦粉报表!AA$6:AA$67)</f>
        <v>#REF!</v>
      </c>
      <c r="W49" s="152" t="e">
        <f>SUMPRODUCT((焦粉报表!$V$6:$V$67=$A49)*(焦粉报表!$W$6:$W$67=$B49),焦粉报表!AB$6:AB$67)</f>
        <v>#REF!</v>
      </c>
      <c r="X49" s="152" t="e">
        <f>SUMPRODUCT((焦粉报表!$V$6:$V$67=$A49)*(焦粉报表!$W$6:$W$67=$B49),焦粉报表!AC$6:AC$67)</f>
        <v>#REF!</v>
      </c>
      <c r="Y49" s="152" t="e">
        <f>SUMPRODUCT((焦粉报表!$V$6:$V$67=$A49)*(焦粉报表!$W$6:$W$67=$B49),焦粉报表!AD$6:AD$67)</f>
        <v>#REF!</v>
      </c>
      <c r="Z49" s="152" t="e">
        <f>SUMPRODUCT((焦粉报表!$V$6:$V$67=$A49)*(焦粉报表!$W$6:$W$67=$B49),焦粉报表!AE$6:AE$67)</f>
        <v>#REF!</v>
      </c>
      <c r="AA49" s="152" t="e">
        <f>SUMPRODUCT((焦粉报表!$V$6:$V$67=$A49)*(焦粉报表!$W$6:$W$67=$B49),焦粉报表!AF$6:AF$67)</f>
        <v>#REF!</v>
      </c>
      <c r="AB49" s="172" t="e">
        <f>SUMPRODUCT((焦粉报表!$V$6:$V$67=$A49)*(焦粉报表!$W$6:$W$67=$B49),焦粉报表!AG$6:AG$67)</f>
        <v>#REF!</v>
      </c>
      <c r="AC49" s="152" t="e">
        <f>SUMPRODUCT((焦粉报表!$V$6:$V$67=$A49)*(焦粉报表!$W$6:$W$67=$B49),焦粉报表!AH$6:AH$67)</f>
        <v>#REF!</v>
      </c>
      <c r="AD49" s="171" t="e">
        <f>SUMPRODUCT((焦粉报表!$V$6:$V$67=$A49)*(焦粉报表!$W$6:$W$67=$B49),焦粉报表!AI$6:AI$67)</f>
        <v>#REF!</v>
      </c>
      <c r="AE49" s="133" t="e">
        <f>IF(AD49=0,0,IF(AND(AD49&gt;0,AD49&gt;$AE$1),30,考核汇总!$S$1))</f>
        <v>#REF!</v>
      </c>
      <c r="AF49" s="133" t="e">
        <f>IF(C49=2,AE49,IF(C49=1,AE49*0.7,IF(C49=3,AE50*0.3,0)))</f>
        <v>#REF!</v>
      </c>
    </row>
    <row r="50">
      <c r="A50" s="168">
        <f>A47+1</f>
        <v>43359</v>
      </c>
      <c r="B50" s="39" t="s">
        <v>32</v>
      </c>
      <c r="C50" s="39">
        <f>C47</f>
        <v>3</v>
      </c>
      <c r="D50" s="39">
        <f>SUMPRODUCT((考核汇总!$A$4:$A$1185=A50)*(考核汇总!$B$4:$B$1185=B50),考核汇总!$C$4:$C$1185)</f>
        <v>4</v>
      </c>
      <c r="E50" s="39" t="str">
        <f>IF(D50=1,"甲",IF(D50=2,"乙",IF(D50=3,"丙",IF(D50=4,"丁",""))))</f>
        <v>丁</v>
      </c>
      <c r="F50" s="169" t="e">
        <f>SUMPRODUCT((焦粉报表!$B$6:$B$67=$A50)*(焦粉报表!$C$6:$C$67=$B50),焦粉报表!E$6:E$67)</f>
        <v>#REF!</v>
      </c>
      <c r="G50" s="39" t="e">
        <f>SUMPRODUCT((焦粉报表!$B$6:$B$67=$A50)*(焦粉报表!$C$6:$C$67=$B50),焦粉报表!F$6:F$67)</f>
        <v>#REF!</v>
      </c>
      <c r="H50" s="39" t="e">
        <f>SUMPRODUCT((焦粉报表!$B$6:$B$67=$A50)*(焦粉报表!$C$6:$C$67=$B50),焦粉报表!G$6:G$67)</f>
        <v>#REF!</v>
      </c>
      <c r="I50" s="39" t="e">
        <f>SUMPRODUCT((焦粉报表!$B$6:$B$67=$A50)*(焦粉报表!$C$6:$C$67=$B50),焦粉报表!H$6:H$67)</f>
        <v>#REF!</v>
      </c>
      <c r="J50" s="39" t="e">
        <f>SUMPRODUCT((焦粉报表!$B$6:$B$67=$A50)*(焦粉报表!$C$6:$C$67=$B50),焦粉报表!I$6:I$67)</f>
        <v>#REF!</v>
      </c>
      <c r="K50" s="39" t="e">
        <f>SUMPRODUCT((焦粉报表!$B$6:$B$67=$A50)*(焦粉报表!$C$6:$C$67=$B50),焦粉报表!J$6:J$67)</f>
        <v>#REF!</v>
      </c>
      <c r="L50" s="39" t="e">
        <f>SUMPRODUCT((焦粉报表!$B$6:$B$67=$A50)*(焦粉报表!$C$6:$C$67=$B50),焦粉报表!K$6:K$67)</f>
        <v>#REF!</v>
      </c>
      <c r="M50" s="39" t="e">
        <f>SUMPRODUCT((焦粉报表!$B$6:$B$67=$A50)*(焦粉报表!$C$6:$C$67=$B50),焦粉报表!L$6:L$67)</f>
        <v>#REF!</v>
      </c>
      <c r="N50" s="170" t="e">
        <f>SUMPRODUCT((焦粉报表!$B$6:$B$67=$A50)*(焦粉报表!$C$6:$C$67=$B50),焦粉报表!M$6:M$67)</f>
        <v>#REF!</v>
      </c>
      <c r="O50" s="39" t="e">
        <f>SUMPRODUCT((焦粉报表!$B$6:$B$67=$A50)*(焦粉报表!$C$6:$C$67=$B50),焦粉报表!N$6:N$67)</f>
        <v>#REF!</v>
      </c>
      <c r="P50" s="171" t="e">
        <f>SUMPRODUCT((焦粉报表!$B$6:$B$67=$A50)*(焦粉报表!$C$6:$C$67=$B50),焦粉报表!O$6:O$67)</f>
        <v>#REF!</v>
      </c>
      <c r="Q50" s="133" t="e">
        <f>IF(P50=0,0,IF(AND(P50&gt;0,P50&gt;$Q$1),30,考核汇总!$S$1))</f>
        <v>#REF!</v>
      </c>
      <c r="R50" s="133" t="e">
        <f>IF(C50=2,Q50,IF(C50=1,Q50*0.7,IF(C50=3,Q51*0.3,0)))</f>
        <v>#REF!</v>
      </c>
      <c r="T50" s="169" t="e">
        <f>SUMPRODUCT((焦粉报表!$V$6:$V$67=$A50)*(焦粉报表!$W$6:$W$67=$B50),焦粉报表!Y$6:Y$67)</f>
        <v>#REF!</v>
      </c>
      <c r="U50" s="152" t="e">
        <f>SUMPRODUCT((焦粉报表!$V$6:$V$67=$A50)*(焦粉报表!$W$6:$W$67=$B50),焦粉报表!Z$6:Z$67)</f>
        <v>#REF!</v>
      </c>
      <c r="V50" s="152" t="e">
        <f>SUMPRODUCT((焦粉报表!$V$6:$V$67=$A50)*(焦粉报表!$W$6:$W$67=$B50),焦粉报表!AA$6:AA$67)</f>
        <v>#REF!</v>
      </c>
      <c r="W50" s="152" t="e">
        <f>SUMPRODUCT((焦粉报表!$V$6:$V$67=$A50)*(焦粉报表!$W$6:$W$67=$B50),焦粉报表!AB$6:AB$67)</f>
        <v>#REF!</v>
      </c>
      <c r="X50" s="152" t="e">
        <f>SUMPRODUCT((焦粉报表!$V$6:$V$67=$A50)*(焦粉报表!$W$6:$W$67=$B50),焦粉报表!AC$6:AC$67)</f>
        <v>#REF!</v>
      </c>
      <c r="Y50" s="152" t="e">
        <f>SUMPRODUCT((焦粉报表!$V$6:$V$67=$A50)*(焦粉报表!$W$6:$W$67=$B50),焦粉报表!AD$6:AD$67)</f>
        <v>#REF!</v>
      </c>
      <c r="Z50" s="152" t="e">
        <f>SUMPRODUCT((焦粉报表!$V$6:$V$67=$A50)*(焦粉报表!$W$6:$W$67=$B50),焦粉报表!AE$6:AE$67)</f>
        <v>#REF!</v>
      </c>
      <c r="AA50" s="152" t="e">
        <f>SUMPRODUCT((焦粉报表!$V$6:$V$67=$A50)*(焦粉报表!$W$6:$W$67=$B50),焦粉报表!AF$6:AF$67)</f>
        <v>#REF!</v>
      </c>
      <c r="AB50" s="172" t="e">
        <f>SUMPRODUCT((焦粉报表!$V$6:$V$67=$A50)*(焦粉报表!$W$6:$W$67=$B50),焦粉报表!AG$6:AG$67)</f>
        <v>#REF!</v>
      </c>
      <c r="AC50" s="152" t="e">
        <f>SUMPRODUCT((焦粉报表!$V$6:$V$67=$A50)*(焦粉报表!$W$6:$W$67=$B50),焦粉报表!AH$6:AH$67)</f>
        <v>#REF!</v>
      </c>
      <c r="AD50" s="171" t="e">
        <f>SUMPRODUCT((焦粉报表!$V$6:$V$67=$A50)*(焦粉报表!$W$6:$W$67=$B50),焦粉报表!AI$6:AI$67)</f>
        <v>#REF!</v>
      </c>
      <c r="AE50" s="133" t="e">
        <f>IF(AD50=0,0,IF(AND(AD50&gt;0,AD50&gt;$AE$1),30,考核汇总!$S$1))</f>
        <v>#REF!</v>
      </c>
      <c r="AF50" s="133" t="e">
        <f>IF(C50=2,AE50,IF(C50=1,AE50*0.7,IF(C50=3,AE51*0.3,0)))</f>
        <v>#REF!</v>
      </c>
    </row>
    <row r="51">
      <c r="A51" s="168">
        <f>A48+1</f>
        <v>43360</v>
      </c>
      <c r="B51" s="39" t="s">
        <v>28</v>
      </c>
      <c r="C51" s="39">
        <f>C48</f>
        <v>1</v>
      </c>
      <c r="D51" s="39">
        <f>SUMPRODUCT((考核汇总!$A$4:$A$1185=A51)*(考核汇总!$B$4:$B$1185=B51),考核汇总!$C$4:$C$1185)</f>
        <v>2</v>
      </c>
      <c r="E51" s="39" t="str">
        <f>IF(D51=1,"甲",IF(D51=2,"乙",IF(D51=3,"丙",IF(D51=4,"丁",""))))</f>
        <v>乙</v>
      </c>
      <c r="F51" s="169" t="e">
        <f>SUMPRODUCT((焦粉报表!$B$6:$B$67=$A51)*(焦粉报表!$C$6:$C$67=$B51),焦粉报表!E$6:E$67)</f>
        <v>#REF!</v>
      </c>
      <c r="G51" s="39" t="e">
        <f>SUMPRODUCT((焦粉报表!$B$6:$B$67=$A51)*(焦粉报表!$C$6:$C$67=$B51),焦粉报表!F$6:F$67)</f>
        <v>#REF!</v>
      </c>
      <c r="H51" s="39" t="e">
        <f>SUMPRODUCT((焦粉报表!$B$6:$B$67=$A51)*(焦粉报表!$C$6:$C$67=$B51),焦粉报表!G$6:G$67)</f>
        <v>#REF!</v>
      </c>
      <c r="I51" s="39" t="e">
        <f>SUMPRODUCT((焦粉报表!$B$6:$B$67=$A51)*(焦粉报表!$C$6:$C$67=$B51),焦粉报表!H$6:H$67)</f>
        <v>#REF!</v>
      </c>
      <c r="J51" s="39" t="e">
        <f>SUMPRODUCT((焦粉报表!$B$6:$B$67=$A51)*(焦粉报表!$C$6:$C$67=$B51),焦粉报表!I$6:I$67)</f>
        <v>#REF!</v>
      </c>
      <c r="K51" s="39" t="e">
        <f>SUMPRODUCT((焦粉报表!$B$6:$B$67=$A51)*(焦粉报表!$C$6:$C$67=$B51),焦粉报表!J$6:J$67)</f>
        <v>#REF!</v>
      </c>
      <c r="L51" s="39" t="e">
        <f>SUMPRODUCT((焦粉报表!$B$6:$B$67=$A51)*(焦粉报表!$C$6:$C$67=$B51),焦粉报表!K$6:K$67)</f>
        <v>#REF!</v>
      </c>
      <c r="M51" s="39" t="e">
        <f>SUMPRODUCT((焦粉报表!$B$6:$B$67=$A51)*(焦粉报表!$C$6:$C$67=$B51),焦粉报表!L$6:L$67)</f>
        <v>#REF!</v>
      </c>
      <c r="N51" s="170" t="e">
        <f>SUMPRODUCT((焦粉报表!$B$6:$B$67=$A51)*(焦粉报表!$C$6:$C$67=$B51),焦粉报表!M$6:M$67)</f>
        <v>#REF!</v>
      </c>
      <c r="O51" s="39" t="e">
        <f>SUMPRODUCT((焦粉报表!$B$6:$B$67=$A51)*(焦粉报表!$C$6:$C$67=$B51),焦粉报表!N$6:N$67)</f>
        <v>#REF!</v>
      </c>
      <c r="P51" s="171" t="e">
        <f>SUMPRODUCT((焦粉报表!$B$6:$B$67=$A51)*(焦粉报表!$C$6:$C$67=$B51),焦粉报表!O$6:O$67)</f>
        <v>#REF!</v>
      </c>
      <c r="Q51" s="133" t="e">
        <f>IF(P51=0,0,IF(AND(P51&gt;0,P51&gt;$Q$1),30,考核汇总!$S$1))</f>
        <v>#REF!</v>
      </c>
      <c r="R51" s="133" t="e">
        <f>IF(C51=2,Q51,IF(C51=1,Q51*0.7,IF(C51=3,Q52*0.3,0)))</f>
        <v>#REF!</v>
      </c>
      <c r="T51" s="169" t="e">
        <f>SUMPRODUCT((焦粉报表!$V$6:$V$67=$A51)*(焦粉报表!$W$6:$W$67=$B51),焦粉报表!Y$6:Y$67)</f>
        <v>#REF!</v>
      </c>
      <c r="U51" s="152" t="e">
        <f>SUMPRODUCT((焦粉报表!$V$6:$V$67=$A51)*(焦粉报表!$W$6:$W$67=$B51),焦粉报表!Z$6:Z$67)</f>
        <v>#REF!</v>
      </c>
      <c r="V51" s="152" t="e">
        <f>SUMPRODUCT((焦粉报表!$V$6:$V$67=$A51)*(焦粉报表!$W$6:$W$67=$B51),焦粉报表!AA$6:AA$67)</f>
        <v>#REF!</v>
      </c>
      <c r="W51" s="152" t="e">
        <f>SUMPRODUCT((焦粉报表!$V$6:$V$67=$A51)*(焦粉报表!$W$6:$W$67=$B51),焦粉报表!AB$6:AB$67)</f>
        <v>#REF!</v>
      </c>
      <c r="X51" s="152" t="e">
        <f>SUMPRODUCT((焦粉报表!$V$6:$V$67=$A51)*(焦粉报表!$W$6:$W$67=$B51),焦粉报表!AC$6:AC$67)</f>
        <v>#REF!</v>
      </c>
      <c r="Y51" s="152" t="e">
        <f>SUMPRODUCT((焦粉报表!$V$6:$V$67=$A51)*(焦粉报表!$W$6:$W$67=$B51),焦粉报表!AD$6:AD$67)</f>
        <v>#REF!</v>
      </c>
      <c r="Z51" s="152" t="e">
        <f>SUMPRODUCT((焦粉报表!$V$6:$V$67=$A51)*(焦粉报表!$W$6:$W$67=$B51),焦粉报表!AE$6:AE$67)</f>
        <v>#REF!</v>
      </c>
      <c r="AA51" s="152" t="e">
        <f>SUMPRODUCT((焦粉报表!$V$6:$V$67=$A51)*(焦粉报表!$W$6:$W$67=$B51),焦粉报表!AF$6:AF$67)</f>
        <v>#REF!</v>
      </c>
      <c r="AB51" s="172" t="e">
        <f>SUMPRODUCT((焦粉报表!$V$6:$V$67=$A51)*(焦粉报表!$W$6:$W$67=$B51),焦粉报表!AG$6:AG$67)</f>
        <v>#REF!</v>
      </c>
      <c r="AC51" s="152" t="e">
        <f>SUMPRODUCT((焦粉报表!$V$6:$V$67=$A51)*(焦粉报表!$W$6:$W$67=$B51),焦粉报表!AH$6:AH$67)</f>
        <v>#REF!</v>
      </c>
      <c r="AD51" s="171" t="e">
        <f>SUMPRODUCT((焦粉报表!$V$6:$V$67=$A51)*(焦粉报表!$W$6:$W$67=$B51),焦粉报表!AI$6:AI$67)</f>
        <v>#REF!</v>
      </c>
      <c r="AE51" s="133" t="e">
        <f>IF(AD51=0,0,IF(AND(AD51&gt;0,AD51&gt;$AE$1),30,考核汇总!$S$1))</f>
        <v>#REF!</v>
      </c>
      <c r="AF51" s="133" t="e">
        <f>IF(C51=2,AE51,IF(C51=1,AE51*0.7,IF(C51=3,AE52*0.3,0)))</f>
        <v>#REF!</v>
      </c>
    </row>
    <row r="52">
      <c r="A52" s="168">
        <f>A49+1</f>
        <v>43360</v>
      </c>
      <c r="B52" s="39" t="s">
        <v>30</v>
      </c>
      <c r="C52" s="39">
        <f>C49</f>
        <v>2</v>
      </c>
      <c r="D52" s="39">
        <f>SUMPRODUCT((考核汇总!$A$4:$A$1185=A52)*(考核汇总!$B$4:$B$1185=B52),考核汇总!$C$4:$C$1185)</f>
        <v>3</v>
      </c>
      <c r="E52" s="39" t="str">
        <f>IF(D52=1,"甲",IF(D52=2,"乙",IF(D52=3,"丙",IF(D52=4,"丁",""))))</f>
        <v>丙</v>
      </c>
      <c r="F52" s="169" t="e">
        <f>SUMPRODUCT((焦粉报表!$B$6:$B$67=$A52)*(焦粉报表!$C$6:$C$67=$B52),焦粉报表!E$6:E$67)</f>
        <v>#REF!</v>
      </c>
      <c r="G52" s="39" t="e">
        <f>SUMPRODUCT((焦粉报表!$B$6:$B$67=$A52)*(焦粉报表!$C$6:$C$67=$B52),焦粉报表!F$6:F$67)</f>
        <v>#REF!</v>
      </c>
      <c r="H52" s="39" t="e">
        <f>SUMPRODUCT((焦粉报表!$B$6:$B$67=$A52)*(焦粉报表!$C$6:$C$67=$B52),焦粉报表!G$6:G$67)</f>
        <v>#REF!</v>
      </c>
      <c r="I52" s="39" t="e">
        <f>SUMPRODUCT((焦粉报表!$B$6:$B$67=$A52)*(焦粉报表!$C$6:$C$67=$B52),焦粉报表!H$6:H$67)</f>
        <v>#REF!</v>
      </c>
      <c r="J52" s="39" t="e">
        <f>SUMPRODUCT((焦粉报表!$B$6:$B$67=$A52)*(焦粉报表!$C$6:$C$67=$B52),焦粉报表!I$6:I$67)</f>
        <v>#REF!</v>
      </c>
      <c r="K52" s="39" t="e">
        <f>SUMPRODUCT((焦粉报表!$B$6:$B$67=$A52)*(焦粉报表!$C$6:$C$67=$B52),焦粉报表!J$6:J$67)</f>
        <v>#REF!</v>
      </c>
      <c r="L52" s="39" t="e">
        <f>SUMPRODUCT((焦粉报表!$B$6:$B$67=$A52)*(焦粉报表!$C$6:$C$67=$B52),焦粉报表!K$6:K$67)</f>
        <v>#REF!</v>
      </c>
      <c r="M52" s="39" t="e">
        <f>SUMPRODUCT((焦粉报表!$B$6:$B$67=$A52)*(焦粉报表!$C$6:$C$67=$B52),焦粉报表!L$6:L$67)</f>
        <v>#REF!</v>
      </c>
      <c r="N52" s="170" t="e">
        <f>SUMPRODUCT((焦粉报表!$B$6:$B$67=$A52)*(焦粉报表!$C$6:$C$67=$B52),焦粉报表!M$6:M$67)</f>
        <v>#REF!</v>
      </c>
      <c r="O52" s="39" t="e">
        <f>SUMPRODUCT((焦粉报表!$B$6:$B$67=$A52)*(焦粉报表!$C$6:$C$67=$B52),焦粉报表!N$6:N$67)</f>
        <v>#REF!</v>
      </c>
      <c r="P52" s="171" t="e">
        <f>SUMPRODUCT((焦粉报表!$B$6:$B$67=$A52)*(焦粉报表!$C$6:$C$67=$B52),焦粉报表!O$6:O$67)</f>
        <v>#REF!</v>
      </c>
      <c r="Q52" s="133" t="e">
        <f>IF(P52=0,0,IF(AND(P52&gt;0,P52&gt;$Q$1),30,考核汇总!$S$1))</f>
        <v>#REF!</v>
      </c>
      <c r="R52" s="133" t="e">
        <f>IF(C52=2,Q52,IF(C52=1,Q52*0.7,IF(C52=3,Q53*0.3,0)))</f>
        <v>#REF!</v>
      </c>
      <c r="T52" s="169" t="e">
        <f>SUMPRODUCT((焦粉报表!$V$6:$V$67=$A52)*(焦粉报表!$W$6:$W$67=$B52),焦粉报表!Y$6:Y$67)</f>
        <v>#REF!</v>
      </c>
      <c r="U52" s="152" t="e">
        <f>SUMPRODUCT((焦粉报表!$V$6:$V$67=$A52)*(焦粉报表!$W$6:$W$67=$B52),焦粉报表!Z$6:Z$67)</f>
        <v>#REF!</v>
      </c>
      <c r="V52" s="152" t="e">
        <f>SUMPRODUCT((焦粉报表!$V$6:$V$67=$A52)*(焦粉报表!$W$6:$W$67=$B52),焦粉报表!AA$6:AA$67)</f>
        <v>#REF!</v>
      </c>
      <c r="W52" s="152" t="e">
        <f>SUMPRODUCT((焦粉报表!$V$6:$V$67=$A52)*(焦粉报表!$W$6:$W$67=$B52),焦粉报表!AB$6:AB$67)</f>
        <v>#REF!</v>
      </c>
      <c r="X52" s="152" t="e">
        <f>SUMPRODUCT((焦粉报表!$V$6:$V$67=$A52)*(焦粉报表!$W$6:$W$67=$B52),焦粉报表!AC$6:AC$67)</f>
        <v>#REF!</v>
      </c>
      <c r="Y52" s="152" t="e">
        <f>SUMPRODUCT((焦粉报表!$V$6:$V$67=$A52)*(焦粉报表!$W$6:$W$67=$B52),焦粉报表!AD$6:AD$67)</f>
        <v>#REF!</v>
      </c>
      <c r="Z52" s="152" t="e">
        <f>SUMPRODUCT((焦粉报表!$V$6:$V$67=$A52)*(焦粉报表!$W$6:$W$67=$B52),焦粉报表!AE$6:AE$67)</f>
        <v>#REF!</v>
      </c>
      <c r="AA52" s="152" t="e">
        <f>SUMPRODUCT((焦粉报表!$V$6:$V$67=$A52)*(焦粉报表!$W$6:$W$67=$B52),焦粉报表!AF$6:AF$67)</f>
        <v>#REF!</v>
      </c>
      <c r="AB52" s="172" t="e">
        <f>SUMPRODUCT((焦粉报表!$V$6:$V$67=$A52)*(焦粉报表!$W$6:$W$67=$B52),焦粉报表!AG$6:AG$67)</f>
        <v>#REF!</v>
      </c>
      <c r="AC52" s="152" t="e">
        <f>SUMPRODUCT((焦粉报表!$V$6:$V$67=$A52)*(焦粉报表!$W$6:$W$67=$B52),焦粉报表!AH$6:AH$67)</f>
        <v>#REF!</v>
      </c>
      <c r="AD52" s="171" t="e">
        <f>SUMPRODUCT((焦粉报表!$V$6:$V$67=$A52)*(焦粉报表!$W$6:$W$67=$B52),焦粉报表!AI$6:AI$67)</f>
        <v>#REF!</v>
      </c>
      <c r="AE52" s="133" t="e">
        <f>IF(AD52=0,0,IF(AND(AD52&gt;0,AD52&gt;$AE$1),30,考核汇总!$S$1))</f>
        <v>#REF!</v>
      </c>
      <c r="AF52" s="133" t="e">
        <f>IF(C52=2,AE52,IF(C52=1,AE52*0.7,IF(C52=3,AE53*0.3,0)))</f>
        <v>#REF!</v>
      </c>
    </row>
    <row r="53">
      <c r="A53" s="168">
        <f>A50+1</f>
        <v>43360</v>
      </c>
      <c r="B53" s="39" t="s">
        <v>32</v>
      </c>
      <c r="C53" s="39">
        <f>C50</f>
        <v>3</v>
      </c>
      <c r="D53" s="39">
        <f>SUMPRODUCT((考核汇总!$A$4:$A$1185=A53)*(考核汇总!$B$4:$B$1185=B53),考核汇总!$C$4:$C$1185)</f>
        <v>4</v>
      </c>
      <c r="E53" s="39" t="str">
        <f>IF(D53=1,"甲",IF(D53=2,"乙",IF(D53=3,"丙",IF(D53=4,"丁",""))))</f>
        <v>丁</v>
      </c>
      <c r="F53" s="169" t="e">
        <f>SUMPRODUCT((焦粉报表!$B$6:$B$67=$A53)*(焦粉报表!$C$6:$C$67=$B53),焦粉报表!E$6:E$67)</f>
        <v>#REF!</v>
      </c>
      <c r="G53" s="39" t="e">
        <f>SUMPRODUCT((焦粉报表!$B$6:$B$67=$A53)*(焦粉报表!$C$6:$C$67=$B53),焦粉报表!F$6:F$67)</f>
        <v>#REF!</v>
      </c>
      <c r="H53" s="39" t="e">
        <f>SUMPRODUCT((焦粉报表!$B$6:$B$67=$A53)*(焦粉报表!$C$6:$C$67=$B53),焦粉报表!G$6:G$67)</f>
        <v>#REF!</v>
      </c>
      <c r="I53" s="39" t="e">
        <f>SUMPRODUCT((焦粉报表!$B$6:$B$67=$A53)*(焦粉报表!$C$6:$C$67=$B53),焦粉报表!H$6:H$67)</f>
        <v>#REF!</v>
      </c>
      <c r="J53" s="39" t="e">
        <f>SUMPRODUCT((焦粉报表!$B$6:$B$67=$A53)*(焦粉报表!$C$6:$C$67=$B53),焦粉报表!I$6:I$67)</f>
        <v>#REF!</v>
      </c>
      <c r="K53" s="39" t="e">
        <f>SUMPRODUCT((焦粉报表!$B$6:$B$67=$A53)*(焦粉报表!$C$6:$C$67=$B53),焦粉报表!J$6:J$67)</f>
        <v>#REF!</v>
      </c>
      <c r="L53" s="39" t="e">
        <f>SUMPRODUCT((焦粉报表!$B$6:$B$67=$A53)*(焦粉报表!$C$6:$C$67=$B53),焦粉报表!K$6:K$67)</f>
        <v>#REF!</v>
      </c>
      <c r="M53" s="39" t="e">
        <f>SUMPRODUCT((焦粉报表!$B$6:$B$67=$A53)*(焦粉报表!$C$6:$C$67=$B53),焦粉报表!L$6:L$67)</f>
        <v>#REF!</v>
      </c>
      <c r="N53" s="170" t="e">
        <f>SUMPRODUCT((焦粉报表!$B$6:$B$67=$A53)*(焦粉报表!$C$6:$C$67=$B53),焦粉报表!M$6:M$67)</f>
        <v>#REF!</v>
      </c>
      <c r="O53" s="39" t="e">
        <f>SUMPRODUCT((焦粉报表!$B$6:$B$67=$A53)*(焦粉报表!$C$6:$C$67=$B53),焦粉报表!N$6:N$67)</f>
        <v>#REF!</v>
      </c>
      <c r="P53" s="171" t="e">
        <f>SUMPRODUCT((焦粉报表!$B$6:$B$67=$A53)*(焦粉报表!$C$6:$C$67=$B53),焦粉报表!O$6:O$67)</f>
        <v>#REF!</v>
      </c>
      <c r="Q53" s="133" t="e">
        <f>IF(P53=0,0,IF(AND(P53&gt;0,P53&gt;$Q$1),30,考核汇总!$S$1))</f>
        <v>#REF!</v>
      </c>
      <c r="R53" s="133" t="e">
        <f>IF(C53=2,Q53,IF(C53=1,Q53*0.7,IF(C53=3,Q54*0.3,0)))</f>
        <v>#REF!</v>
      </c>
      <c r="T53" s="169" t="e">
        <f>SUMPRODUCT((焦粉报表!$V$6:$V$67=$A53)*(焦粉报表!$W$6:$W$67=$B53),焦粉报表!Y$6:Y$67)</f>
        <v>#REF!</v>
      </c>
      <c r="U53" s="152" t="e">
        <f>SUMPRODUCT((焦粉报表!$V$6:$V$67=$A53)*(焦粉报表!$W$6:$W$67=$B53),焦粉报表!Z$6:Z$67)</f>
        <v>#REF!</v>
      </c>
      <c r="V53" s="152" t="e">
        <f>SUMPRODUCT((焦粉报表!$V$6:$V$67=$A53)*(焦粉报表!$W$6:$W$67=$B53),焦粉报表!AA$6:AA$67)</f>
        <v>#REF!</v>
      </c>
      <c r="W53" s="152" t="e">
        <f>SUMPRODUCT((焦粉报表!$V$6:$V$67=$A53)*(焦粉报表!$W$6:$W$67=$B53),焦粉报表!AB$6:AB$67)</f>
        <v>#REF!</v>
      </c>
      <c r="X53" s="152" t="e">
        <f>SUMPRODUCT((焦粉报表!$V$6:$V$67=$A53)*(焦粉报表!$W$6:$W$67=$B53),焦粉报表!AC$6:AC$67)</f>
        <v>#REF!</v>
      </c>
      <c r="Y53" s="152" t="e">
        <f>SUMPRODUCT((焦粉报表!$V$6:$V$67=$A53)*(焦粉报表!$W$6:$W$67=$B53),焦粉报表!AD$6:AD$67)</f>
        <v>#REF!</v>
      </c>
      <c r="Z53" s="152" t="e">
        <f>SUMPRODUCT((焦粉报表!$V$6:$V$67=$A53)*(焦粉报表!$W$6:$W$67=$B53),焦粉报表!AE$6:AE$67)</f>
        <v>#REF!</v>
      </c>
      <c r="AA53" s="152" t="e">
        <f>SUMPRODUCT((焦粉报表!$V$6:$V$67=$A53)*(焦粉报表!$W$6:$W$67=$B53),焦粉报表!AF$6:AF$67)</f>
        <v>#REF!</v>
      </c>
      <c r="AB53" s="172" t="e">
        <f>SUMPRODUCT((焦粉报表!$V$6:$V$67=$A53)*(焦粉报表!$W$6:$W$67=$B53),焦粉报表!AG$6:AG$67)</f>
        <v>#REF!</v>
      </c>
      <c r="AC53" s="152" t="e">
        <f>SUMPRODUCT((焦粉报表!$V$6:$V$67=$A53)*(焦粉报表!$W$6:$W$67=$B53),焦粉报表!AH$6:AH$67)</f>
        <v>#REF!</v>
      </c>
      <c r="AD53" s="171" t="e">
        <f>SUMPRODUCT((焦粉报表!$V$6:$V$67=$A53)*(焦粉报表!$W$6:$W$67=$B53),焦粉报表!AI$6:AI$67)</f>
        <v>#REF!</v>
      </c>
      <c r="AE53" s="133" t="e">
        <f>IF(AD53=0,0,IF(AND(AD53&gt;0,AD53&gt;$AE$1),30,考核汇总!$S$1))</f>
        <v>#REF!</v>
      </c>
      <c r="AF53" s="133" t="e">
        <f>IF(C53=2,AE53,IF(C53=1,AE53*0.7,IF(C53=3,AE54*0.3,0)))</f>
        <v>#REF!</v>
      </c>
    </row>
    <row r="54">
      <c r="A54" s="168">
        <f>A51+1</f>
        <v>43361</v>
      </c>
      <c r="B54" s="39" t="s">
        <v>28</v>
      </c>
      <c r="C54" s="39">
        <f>C51</f>
        <v>1</v>
      </c>
      <c r="D54" s="39">
        <f>SUMPRODUCT((考核汇总!$A$4:$A$1185=A54)*(考核汇总!$B$4:$B$1185=B54),考核汇总!$C$4:$C$1185)</f>
        <v>1</v>
      </c>
      <c r="E54" s="39" t="str">
        <f>IF(D54=1,"甲",IF(D54=2,"乙",IF(D54=3,"丙",IF(D54=4,"丁",""))))</f>
        <v>甲</v>
      </c>
      <c r="F54" s="169" t="e">
        <f>SUMPRODUCT((焦粉报表!$B$6:$B$67=$A54)*(焦粉报表!$C$6:$C$67=$B54),焦粉报表!E$6:E$67)</f>
        <v>#REF!</v>
      </c>
      <c r="G54" s="39" t="e">
        <f>SUMPRODUCT((焦粉报表!$B$6:$B$67=$A54)*(焦粉报表!$C$6:$C$67=$B54),焦粉报表!F$6:F$67)</f>
        <v>#REF!</v>
      </c>
      <c r="H54" s="39" t="e">
        <f>SUMPRODUCT((焦粉报表!$B$6:$B$67=$A54)*(焦粉报表!$C$6:$C$67=$B54),焦粉报表!G$6:G$67)</f>
        <v>#REF!</v>
      </c>
      <c r="I54" s="39" t="e">
        <f>SUMPRODUCT((焦粉报表!$B$6:$B$67=$A54)*(焦粉报表!$C$6:$C$67=$B54),焦粉报表!H$6:H$67)</f>
        <v>#REF!</v>
      </c>
      <c r="J54" s="39" t="e">
        <f>SUMPRODUCT((焦粉报表!$B$6:$B$67=$A54)*(焦粉报表!$C$6:$C$67=$B54),焦粉报表!I$6:I$67)</f>
        <v>#REF!</v>
      </c>
      <c r="K54" s="39" t="e">
        <f>SUMPRODUCT((焦粉报表!$B$6:$B$67=$A54)*(焦粉报表!$C$6:$C$67=$B54),焦粉报表!J$6:J$67)</f>
        <v>#REF!</v>
      </c>
      <c r="L54" s="39" t="e">
        <f>SUMPRODUCT((焦粉报表!$B$6:$B$67=$A54)*(焦粉报表!$C$6:$C$67=$B54),焦粉报表!K$6:K$67)</f>
        <v>#REF!</v>
      </c>
      <c r="M54" s="39" t="e">
        <f>SUMPRODUCT((焦粉报表!$B$6:$B$67=$A54)*(焦粉报表!$C$6:$C$67=$B54),焦粉报表!L$6:L$67)</f>
        <v>#REF!</v>
      </c>
      <c r="N54" s="170" t="e">
        <f>SUMPRODUCT((焦粉报表!$B$6:$B$67=$A54)*(焦粉报表!$C$6:$C$67=$B54),焦粉报表!M$6:M$67)</f>
        <v>#REF!</v>
      </c>
      <c r="O54" s="39" t="e">
        <f>SUMPRODUCT((焦粉报表!$B$6:$B$67=$A54)*(焦粉报表!$C$6:$C$67=$B54),焦粉报表!N$6:N$67)</f>
        <v>#REF!</v>
      </c>
      <c r="P54" s="171" t="e">
        <f>SUMPRODUCT((焦粉报表!$B$6:$B$67=$A54)*(焦粉报表!$C$6:$C$67=$B54),焦粉报表!O$6:O$67)</f>
        <v>#REF!</v>
      </c>
      <c r="Q54" s="133" t="e">
        <f>IF(P54=0,0,IF(AND(P54&gt;0,P54&gt;$Q$1),30,考核汇总!$S$1))</f>
        <v>#REF!</v>
      </c>
      <c r="R54" s="133" t="e">
        <f>IF(C54=2,Q54,IF(C54=1,Q54*0.7,IF(C54=3,Q55*0.3,0)))</f>
        <v>#REF!</v>
      </c>
      <c r="T54" s="169" t="e">
        <f>SUMPRODUCT((焦粉报表!$V$6:$V$67=$A54)*(焦粉报表!$W$6:$W$67=$B54),焦粉报表!Y$6:Y$67)</f>
        <v>#REF!</v>
      </c>
      <c r="U54" s="152" t="e">
        <f>SUMPRODUCT((焦粉报表!$V$6:$V$67=$A54)*(焦粉报表!$W$6:$W$67=$B54),焦粉报表!Z$6:Z$67)</f>
        <v>#REF!</v>
      </c>
      <c r="V54" s="152" t="e">
        <f>SUMPRODUCT((焦粉报表!$V$6:$V$67=$A54)*(焦粉报表!$W$6:$W$67=$B54),焦粉报表!AA$6:AA$67)</f>
        <v>#REF!</v>
      </c>
      <c r="W54" s="152" t="e">
        <f>SUMPRODUCT((焦粉报表!$V$6:$V$67=$A54)*(焦粉报表!$W$6:$W$67=$B54),焦粉报表!AB$6:AB$67)</f>
        <v>#REF!</v>
      </c>
      <c r="X54" s="152" t="e">
        <f>SUMPRODUCT((焦粉报表!$V$6:$V$67=$A54)*(焦粉报表!$W$6:$W$67=$B54),焦粉报表!AC$6:AC$67)</f>
        <v>#REF!</v>
      </c>
      <c r="Y54" s="152" t="e">
        <f>SUMPRODUCT((焦粉报表!$V$6:$V$67=$A54)*(焦粉报表!$W$6:$W$67=$B54),焦粉报表!AD$6:AD$67)</f>
        <v>#REF!</v>
      </c>
      <c r="Z54" s="152" t="e">
        <f>SUMPRODUCT((焦粉报表!$V$6:$V$67=$A54)*(焦粉报表!$W$6:$W$67=$B54),焦粉报表!AE$6:AE$67)</f>
        <v>#REF!</v>
      </c>
      <c r="AA54" s="152" t="e">
        <f>SUMPRODUCT((焦粉报表!$V$6:$V$67=$A54)*(焦粉报表!$W$6:$W$67=$B54),焦粉报表!AF$6:AF$67)</f>
        <v>#REF!</v>
      </c>
      <c r="AB54" s="172" t="e">
        <f>SUMPRODUCT((焦粉报表!$V$6:$V$67=$A54)*(焦粉报表!$W$6:$W$67=$B54),焦粉报表!AG$6:AG$67)</f>
        <v>#REF!</v>
      </c>
      <c r="AC54" s="152" t="e">
        <f>SUMPRODUCT((焦粉报表!$V$6:$V$67=$A54)*(焦粉报表!$W$6:$W$67=$B54),焦粉报表!AH$6:AH$67)</f>
        <v>#REF!</v>
      </c>
      <c r="AD54" s="171" t="e">
        <f>SUMPRODUCT((焦粉报表!$V$6:$V$67=$A54)*(焦粉报表!$W$6:$W$67=$B54),焦粉报表!AI$6:AI$67)</f>
        <v>#REF!</v>
      </c>
      <c r="AE54" s="133" t="e">
        <f>IF(AD54=0,0,IF(AND(AD54&gt;0,AD54&gt;$AE$1),30,考核汇总!$S$1))</f>
        <v>#REF!</v>
      </c>
      <c r="AF54" s="133" t="e">
        <f>IF(C54=2,AE54,IF(C54=1,AE54*0.7,IF(C54=3,AE55*0.3,0)))</f>
        <v>#REF!</v>
      </c>
    </row>
    <row r="55">
      <c r="A55" s="168">
        <f>A52+1</f>
        <v>43361</v>
      </c>
      <c r="B55" s="39" t="s">
        <v>30</v>
      </c>
      <c r="C55" s="39">
        <f>C52</f>
        <v>2</v>
      </c>
      <c r="D55" s="39">
        <f>SUMPRODUCT((考核汇总!$A$4:$A$1185=A55)*(考核汇总!$B$4:$B$1185=B55),考核汇总!$C$4:$C$1185)</f>
        <v>2</v>
      </c>
      <c r="E55" s="39" t="str">
        <f>IF(D55=1,"甲",IF(D55=2,"乙",IF(D55=3,"丙",IF(D55=4,"丁",""))))</f>
        <v>乙</v>
      </c>
      <c r="F55" s="169" t="e">
        <f>SUMPRODUCT((焦粉报表!$B$6:$B$67=$A55)*(焦粉报表!$C$6:$C$67=$B55),焦粉报表!E$6:E$67)</f>
        <v>#REF!</v>
      </c>
      <c r="G55" s="39" t="e">
        <f>SUMPRODUCT((焦粉报表!$B$6:$B$67=$A55)*(焦粉报表!$C$6:$C$67=$B55),焦粉报表!F$6:F$67)</f>
        <v>#REF!</v>
      </c>
      <c r="H55" s="39" t="e">
        <f>SUMPRODUCT((焦粉报表!$B$6:$B$67=$A55)*(焦粉报表!$C$6:$C$67=$B55),焦粉报表!G$6:G$67)</f>
        <v>#REF!</v>
      </c>
      <c r="I55" s="39" t="e">
        <f>SUMPRODUCT((焦粉报表!$B$6:$B$67=$A55)*(焦粉报表!$C$6:$C$67=$B55),焦粉报表!H$6:H$67)</f>
        <v>#REF!</v>
      </c>
      <c r="J55" s="39" t="e">
        <f>SUMPRODUCT((焦粉报表!$B$6:$B$67=$A55)*(焦粉报表!$C$6:$C$67=$B55),焦粉报表!I$6:I$67)</f>
        <v>#REF!</v>
      </c>
      <c r="K55" s="39" t="e">
        <f>SUMPRODUCT((焦粉报表!$B$6:$B$67=$A55)*(焦粉报表!$C$6:$C$67=$B55),焦粉报表!J$6:J$67)</f>
        <v>#REF!</v>
      </c>
      <c r="L55" s="39" t="e">
        <f>SUMPRODUCT((焦粉报表!$B$6:$B$67=$A55)*(焦粉报表!$C$6:$C$67=$B55),焦粉报表!K$6:K$67)</f>
        <v>#REF!</v>
      </c>
      <c r="M55" s="39" t="e">
        <f>SUMPRODUCT((焦粉报表!$B$6:$B$67=$A55)*(焦粉报表!$C$6:$C$67=$B55),焦粉报表!L$6:L$67)</f>
        <v>#REF!</v>
      </c>
      <c r="N55" s="170" t="e">
        <f>SUMPRODUCT((焦粉报表!$B$6:$B$67=$A55)*(焦粉报表!$C$6:$C$67=$B55),焦粉报表!M$6:M$67)</f>
        <v>#REF!</v>
      </c>
      <c r="O55" s="39" t="e">
        <f>SUMPRODUCT((焦粉报表!$B$6:$B$67=$A55)*(焦粉报表!$C$6:$C$67=$B55),焦粉报表!N$6:N$67)</f>
        <v>#REF!</v>
      </c>
      <c r="P55" s="171" t="e">
        <f>SUMPRODUCT((焦粉报表!$B$6:$B$67=$A55)*(焦粉报表!$C$6:$C$67=$B55),焦粉报表!O$6:O$67)</f>
        <v>#REF!</v>
      </c>
      <c r="Q55" s="133" t="e">
        <f>IF(P55=0,0,IF(AND(P55&gt;0,P55&gt;$Q$1),30,考核汇总!$S$1))</f>
        <v>#REF!</v>
      </c>
      <c r="R55" s="133" t="e">
        <f>IF(C55=2,Q55,IF(C55=1,Q55*0.7,IF(C55=3,Q56*0.3,0)))</f>
        <v>#REF!</v>
      </c>
      <c r="T55" s="169" t="e">
        <f>SUMPRODUCT((焦粉报表!$V$6:$V$67=$A55)*(焦粉报表!$W$6:$W$67=$B55),焦粉报表!Y$6:Y$67)</f>
        <v>#REF!</v>
      </c>
      <c r="U55" s="152" t="e">
        <f>SUMPRODUCT((焦粉报表!$V$6:$V$67=$A55)*(焦粉报表!$W$6:$W$67=$B55),焦粉报表!Z$6:Z$67)</f>
        <v>#REF!</v>
      </c>
      <c r="V55" s="152" t="e">
        <f>SUMPRODUCT((焦粉报表!$V$6:$V$67=$A55)*(焦粉报表!$W$6:$W$67=$B55),焦粉报表!AA$6:AA$67)</f>
        <v>#REF!</v>
      </c>
      <c r="W55" s="152" t="e">
        <f>SUMPRODUCT((焦粉报表!$V$6:$V$67=$A55)*(焦粉报表!$W$6:$W$67=$B55),焦粉报表!AB$6:AB$67)</f>
        <v>#REF!</v>
      </c>
      <c r="X55" s="152" t="e">
        <f>SUMPRODUCT((焦粉报表!$V$6:$V$67=$A55)*(焦粉报表!$W$6:$W$67=$B55),焦粉报表!AC$6:AC$67)</f>
        <v>#REF!</v>
      </c>
      <c r="Y55" s="152" t="e">
        <f>SUMPRODUCT((焦粉报表!$V$6:$V$67=$A55)*(焦粉报表!$W$6:$W$67=$B55),焦粉报表!AD$6:AD$67)</f>
        <v>#REF!</v>
      </c>
      <c r="Z55" s="152" t="e">
        <f>SUMPRODUCT((焦粉报表!$V$6:$V$67=$A55)*(焦粉报表!$W$6:$W$67=$B55),焦粉报表!AE$6:AE$67)</f>
        <v>#REF!</v>
      </c>
      <c r="AA55" s="152" t="e">
        <f>SUMPRODUCT((焦粉报表!$V$6:$V$67=$A55)*(焦粉报表!$W$6:$W$67=$B55),焦粉报表!AF$6:AF$67)</f>
        <v>#REF!</v>
      </c>
      <c r="AB55" s="172" t="e">
        <f>SUMPRODUCT((焦粉报表!$V$6:$V$67=$A55)*(焦粉报表!$W$6:$W$67=$B55),焦粉报表!AG$6:AG$67)</f>
        <v>#REF!</v>
      </c>
      <c r="AC55" s="152" t="e">
        <f>SUMPRODUCT((焦粉报表!$V$6:$V$67=$A55)*(焦粉报表!$W$6:$W$67=$B55),焦粉报表!AH$6:AH$67)</f>
        <v>#REF!</v>
      </c>
      <c r="AD55" s="171" t="e">
        <f>SUMPRODUCT((焦粉报表!$V$6:$V$67=$A55)*(焦粉报表!$W$6:$W$67=$B55),焦粉报表!AI$6:AI$67)</f>
        <v>#REF!</v>
      </c>
      <c r="AE55" s="133" t="e">
        <f>IF(AD55=0,0,IF(AND(AD55&gt;0,AD55&gt;$AE$1),30,考核汇总!$S$1))</f>
        <v>#REF!</v>
      </c>
      <c r="AF55" s="133" t="e">
        <f>IF(C55=2,AE55,IF(C55=1,AE55*0.7,IF(C55=3,AE56*0.3,0)))</f>
        <v>#REF!</v>
      </c>
    </row>
    <row r="56">
      <c r="A56" s="168">
        <f>A53+1</f>
        <v>43361</v>
      </c>
      <c r="B56" s="39" t="s">
        <v>32</v>
      </c>
      <c r="C56" s="39">
        <f>C53</f>
        <v>3</v>
      </c>
      <c r="D56" s="39">
        <f>SUMPRODUCT((考核汇总!$A$4:$A$1185=A56)*(考核汇总!$B$4:$B$1185=B56),考核汇总!$C$4:$C$1185)</f>
        <v>3</v>
      </c>
      <c r="E56" s="39" t="str">
        <f>IF(D56=1,"甲",IF(D56=2,"乙",IF(D56=3,"丙",IF(D56=4,"丁",""))))</f>
        <v>丙</v>
      </c>
      <c r="F56" s="169" t="e">
        <f>SUMPRODUCT((焦粉报表!$B$6:$B$67=$A56)*(焦粉报表!$C$6:$C$67=$B56),焦粉报表!E$6:E$67)</f>
        <v>#REF!</v>
      </c>
      <c r="G56" s="39" t="e">
        <f>SUMPRODUCT((焦粉报表!$B$6:$B$67=$A56)*(焦粉报表!$C$6:$C$67=$B56),焦粉报表!F$6:F$67)</f>
        <v>#REF!</v>
      </c>
      <c r="H56" s="39" t="e">
        <f>SUMPRODUCT((焦粉报表!$B$6:$B$67=$A56)*(焦粉报表!$C$6:$C$67=$B56),焦粉报表!G$6:G$67)</f>
        <v>#REF!</v>
      </c>
      <c r="I56" s="39" t="e">
        <f>SUMPRODUCT((焦粉报表!$B$6:$B$67=$A56)*(焦粉报表!$C$6:$C$67=$B56),焦粉报表!H$6:H$67)</f>
        <v>#REF!</v>
      </c>
      <c r="J56" s="39" t="e">
        <f>SUMPRODUCT((焦粉报表!$B$6:$B$67=$A56)*(焦粉报表!$C$6:$C$67=$B56),焦粉报表!I$6:I$67)</f>
        <v>#REF!</v>
      </c>
      <c r="K56" s="39" t="e">
        <f>SUMPRODUCT((焦粉报表!$B$6:$B$67=$A56)*(焦粉报表!$C$6:$C$67=$B56),焦粉报表!J$6:J$67)</f>
        <v>#REF!</v>
      </c>
      <c r="L56" s="39" t="e">
        <f>SUMPRODUCT((焦粉报表!$B$6:$B$67=$A56)*(焦粉报表!$C$6:$C$67=$B56),焦粉报表!K$6:K$67)</f>
        <v>#REF!</v>
      </c>
      <c r="M56" s="39" t="e">
        <f>SUMPRODUCT((焦粉报表!$B$6:$B$67=$A56)*(焦粉报表!$C$6:$C$67=$B56),焦粉报表!L$6:L$67)</f>
        <v>#REF!</v>
      </c>
      <c r="N56" s="170" t="e">
        <f>SUMPRODUCT((焦粉报表!$B$6:$B$67=$A56)*(焦粉报表!$C$6:$C$67=$B56),焦粉报表!M$6:M$67)</f>
        <v>#REF!</v>
      </c>
      <c r="O56" s="39" t="e">
        <f>SUMPRODUCT((焦粉报表!$B$6:$B$67=$A56)*(焦粉报表!$C$6:$C$67=$B56),焦粉报表!N$6:N$67)</f>
        <v>#REF!</v>
      </c>
      <c r="P56" s="171" t="e">
        <f>SUMPRODUCT((焦粉报表!$B$6:$B$67=$A56)*(焦粉报表!$C$6:$C$67=$B56),焦粉报表!O$6:O$67)</f>
        <v>#REF!</v>
      </c>
      <c r="Q56" s="133" t="e">
        <f>IF(P56=0,0,IF(AND(P56&gt;0,P56&gt;$Q$1),30,考核汇总!$S$1))</f>
        <v>#REF!</v>
      </c>
      <c r="R56" s="133" t="e">
        <f>IF(C56=2,Q56,IF(C56=1,Q56*0.7,IF(C56=3,Q57*0.3,0)))</f>
        <v>#REF!</v>
      </c>
      <c r="T56" s="169" t="e">
        <f>SUMPRODUCT((焦粉报表!$V$6:$V$67=$A56)*(焦粉报表!$W$6:$W$67=$B56),焦粉报表!Y$6:Y$67)</f>
        <v>#REF!</v>
      </c>
      <c r="U56" s="152" t="e">
        <f>SUMPRODUCT((焦粉报表!$V$6:$V$67=$A56)*(焦粉报表!$W$6:$W$67=$B56),焦粉报表!Z$6:Z$67)</f>
        <v>#REF!</v>
      </c>
      <c r="V56" s="152" t="e">
        <f>SUMPRODUCT((焦粉报表!$V$6:$V$67=$A56)*(焦粉报表!$W$6:$W$67=$B56),焦粉报表!AA$6:AA$67)</f>
        <v>#REF!</v>
      </c>
      <c r="W56" s="152" t="e">
        <f>SUMPRODUCT((焦粉报表!$V$6:$V$67=$A56)*(焦粉报表!$W$6:$W$67=$B56),焦粉报表!AB$6:AB$67)</f>
        <v>#REF!</v>
      </c>
      <c r="X56" s="152" t="e">
        <f>SUMPRODUCT((焦粉报表!$V$6:$V$67=$A56)*(焦粉报表!$W$6:$W$67=$B56),焦粉报表!AC$6:AC$67)</f>
        <v>#REF!</v>
      </c>
      <c r="Y56" s="152" t="e">
        <f>SUMPRODUCT((焦粉报表!$V$6:$V$67=$A56)*(焦粉报表!$W$6:$W$67=$B56),焦粉报表!AD$6:AD$67)</f>
        <v>#REF!</v>
      </c>
      <c r="Z56" s="152" t="e">
        <f>SUMPRODUCT((焦粉报表!$V$6:$V$67=$A56)*(焦粉报表!$W$6:$W$67=$B56),焦粉报表!AE$6:AE$67)</f>
        <v>#REF!</v>
      </c>
      <c r="AA56" s="152" t="e">
        <f>SUMPRODUCT((焦粉报表!$V$6:$V$67=$A56)*(焦粉报表!$W$6:$W$67=$B56),焦粉报表!AF$6:AF$67)</f>
        <v>#REF!</v>
      </c>
      <c r="AB56" s="172" t="e">
        <f>SUMPRODUCT((焦粉报表!$V$6:$V$67=$A56)*(焦粉报表!$W$6:$W$67=$B56),焦粉报表!AG$6:AG$67)</f>
        <v>#REF!</v>
      </c>
      <c r="AC56" s="152" t="e">
        <f>SUMPRODUCT((焦粉报表!$V$6:$V$67=$A56)*(焦粉报表!$W$6:$W$67=$B56),焦粉报表!AH$6:AH$67)</f>
        <v>#REF!</v>
      </c>
      <c r="AD56" s="171" t="e">
        <f>SUMPRODUCT((焦粉报表!$V$6:$V$67=$A56)*(焦粉报表!$W$6:$W$67=$B56),焦粉报表!AI$6:AI$67)</f>
        <v>#REF!</v>
      </c>
      <c r="AE56" s="133" t="e">
        <f>IF(AD56=0,0,IF(AND(AD56&gt;0,AD56&gt;$AE$1),30,考核汇总!$S$1))</f>
        <v>#REF!</v>
      </c>
      <c r="AF56" s="133" t="e">
        <f>IF(C56=2,AE56,IF(C56=1,AE56*0.7,IF(C56=3,AE57*0.3,0)))</f>
        <v>#REF!</v>
      </c>
    </row>
    <row r="57">
      <c r="A57" s="168">
        <f>A54+1</f>
        <v>43362</v>
      </c>
      <c r="B57" s="39" t="s">
        <v>28</v>
      </c>
      <c r="C57" s="39">
        <f>C54</f>
        <v>1</v>
      </c>
      <c r="D57" s="39">
        <f>SUMPRODUCT((考核汇总!$A$4:$A$1185=A57)*(考核汇总!$B$4:$B$1185=B57),考核汇总!$C$4:$C$1185)</f>
        <v>1</v>
      </c>
      <c r="E57" s="39" t="str">
        <f>IF(D57=1,"甲",IF(D57=2,"乙",IF(D57=3,"丙",IF(D57=4,"丁",""))))</f>
        <v>甲</v>
      </c>
      <c r="F57" s="169" t="e">
        <f>SUMPRODUCT((焦粉报表!$B$6:$B$67=$A57)*(焦粉报表!$C$6:$C$67=$B57),焦粉报表!E$6:E$67)</f>
        <v>#REF!</v>
      </c>
      <c r="G57" s="39" t="e">
        <f>SUMPRODUCT((焦粉报表!$B$6:$B$67=$A57)*(焦粉报表!$C$6:$C$67=$B57),焦粉报表!F$6:F$67)</f>
        <v>#REF!</v>
      </c>
      <c r="H57" s="39" t="e">
        <f>SUMPRODUCT((焦粉报表!$B$6:$B$67=$A57)*(焦粉报表!$C$6:$C$67=$B57),焦粉报表!G$6:G$67)</f>
        <v>#REF!</v>
      </c>
      <c r="I57" s="39" t="e">
        <f>SUMPRODUCT((焦粉报表!$B$6:$B$67=$A57)*(焦粉报表!$C$6:$C$67=$B57),焦粉报表!H$6:H$67)</f>
        <v>#REF!</v>
      </c>
      <c r="J57" s="39" t="e">
        <f>SUMPRODUCT((焦粉报表!$B$6:$B$67=$A57)*(焦粉报表!$C$6:$C$67=$B57),焦粉报表!I$6:I$67)</f>
        <v>#REF!</v>
      </c>
      <c r="K57" s="39" t="e">
        <f>SUMPRODUCT((焦粉报表!$B$6:$B$67=$A57)*(焦粉报表!$C$6:$C$67=$B57),焦粉报表!J$6:J$67)</f>
        <v>#REF!</v>
      </c>
      <c r="L57" s="39" t="e">
        <f>SUMPRODUCT((焦粉报表!$B$6:$B$67=$A57)*(焦粉报表!$C$6:$C$67=$B57),焦粉报表!K$6:K$67)</f>
        <v>#REF!</v>
      </c>
      <c r="M57" s="39" t="e">
        <f>SUMPRODUCT((焦粉报表!$B$6:$B$67=$A57)*(焦粉报表!$C$6:$C$67=$B57),焦粉报表!L$6:L$67)</f>
        <v>#REF!</v>
      </c>
      <c r="N57" s="170" t="e">
        <f>SUMPRODUCT((焦粉报表!$B$6:$B$67=$A57)*(焦粉报表!$C$6:$C$67=$B57),焦粉报表!M$6:M$67)</f>
        <v>#REF!</v>
      </c>
      <c r="O57" s="39" t="e">
        <f>SUMPRODUCT((焦粉报表!$B$6:$B$67=$A57)*(焦粉报表!$C$6:$C$67=$B57),焦粉报表!N$6:N$67)</f>
        <v>#REF!</v>
      </c>
      <c r="P57" s="171" t="e">
        <f>SUMPRODUCT((焦粉报表!$B$6:$B$67=$A57)*(焦粉报表!$C$6:$C$67=$B57),焦粉报表!O$6:O$67)</f>
        <v>#REF!</v>
      </c>
      <c r="Q57" s="133" t="e">
        <f>IF(P57=0,0,IF(AND(P57&gt;0,P57&gt;$Q$1),30,考核汇总!$S$1))</f>
        <v>#REF!</v>
      </c>
      <c r="R57" s="133" t="e">
        <f>IF(C57=2,Q57,IF(C57=1,Q57*0.7,IF(C57=3,Q58*0.3,0)))</f>
        <v>#REF!</v>
      </c>
      <c r="T57" s="169" t="e">
        <f>SUMPRODUCT((焦粉报表!$V$6:$V$67=$A57)*(焦粉报表!$W$6:$W$67=$B57),焦粉报表!Y$6:Y$67)</f>
        <v>#REF!</v>
      </c>
      <c r="U57" s="152" t="e">
        <f>SUMPRODUCT((焦粉报表!$V$6:$V$67=$A57)*(焦粉报表!$W$6:$W$67=$B57),焦粉报表!Z$6:Z$67)</f>
        <v>#REF!</v>
      </c>
      <c r="V57" s="152" t="e">
        <f>SUMPRODUCT((焦粉报表!$V$6:$V$67=$A57)*(焦粉报表!$W$6:$W$67=$B57),焦粉报表!AA$6:AA$67)</f>
        <v>#REF!</v>
      </c>
      <c r="W57" s="152" t="e">
        <f>SUMPRODUCT((焦粉报表!$V$6:$V$67=$A57)*(焦粉报表!$W$6:$W$67=$B57),焦粉报表!AB$6:AB$67)</f>
        <v>#REF!</v>
      </c>
      <c r="X57" s="152" t="e">
        <f>SUMPRODUCT((焦粉报表!$V$6:$V$67=$A57)*(焦粉报表!$W$6:$W$67=$B57),焦粉报表!AC$6:AC$67)</f>
        <v>#REF!</v>
      </c>
      <c r="Y57" s="152" t="e">
        <f>SUMPRODUCT((焦粉报表!$V$6:$V$67=$A57)*(焦粉报表!$W$6:$W$67=$B57),焦粉报表!AD$6:AD$67)</f>
        <v>#REF!</v>
      </c>
      <c r="Z57" s="152" t="e">
        <f>SUMPRODUCT((焦粉报表!$V$6:$V$67=$A57)*(焦粉报表!$W$6:$W$67=$B57),焦粉报表!AE$6:AE$67)</f>
        <v>#REF!</v>
      </c>
      <c r="AA57" s="152" t="e">
        <f>SUMPRODUCT((焦粉报表!$V$6:$V$67=$A57)*(焦粉报表!$W$6:$W$67=$B57),焦粉报表!AF$6:AF$67)</f>
        <v>#REF!</v>
      </c>
      <c r="AB57" s="172" t="e">
        <f>SUMPRODUCT((焦粉报表!$V$6:$V$67=$A57)*(焦粉报表!$W$6:$W$67=$B57),焦粉报表!AG$6:AG$67)</f>
        <v>#REF!</v>
      </c>
      <c r="AC57" s="152" t="e">
        <f>SUMPRODUCT((焦粉报表!$V$6:$V$67=$A57)*(焦粉报表!$W$6:$W$67=$B57),焦粉报表!AH$6:AH$67)</f>
        <v>#REF!</v>
      </c>
      <c r="AD57" s="171" t="e">
        <f>SUMPRODUCT((焦粉报表!$V$6:$V$67=$A57)*(焦粉报表!$W$6:$W$67=$B57),焦粉报表!AI$6:AI$67)</f>
        <v>#REF!</v>
      </c>
      <c r="AE57" s="133" t="e">
        <f>IF(AD57=0,0,IF(AND(AD57&gt;0,AD57&gt;$AE$1),30,考核汇总!$S$1))</f>
        <v>#REF!</v>
      </c>
      <c r="AF57" s="133" t="e">
        <f>IF(C57=2,AE57,IF(C57=1,AE57*0.7,IF(C57=3,AE58*0.3,0)))</f>
        <v>#REF!</v>
      </c>
    </row>
    <row r="58">
      <c r="A58" s="168">
        <f>A55+1</f>
        <v>43362</v>
      </c>
      <c r="B58" s="39" t="s">
        <v>30</v>
      </c>
      <c r="C58" s="39">
        <f>C55</f>
        <v>2</v>
      </c>
      <c r="D58" s="39">
        <f>SUMPRODUCT((考核汇总!$A$4:$A$1185=A58)*(考核汇总!$B$4:$B$1185=B58),考核汇总!$C$4:$C$1185)</f>
        <v>2</v>
      </c>
      <c r="E58" s="39" t="str">
        <f>IF(D58=1,"甲",IF(D58=2,"乙",IF(D58=3,"丙",IF(D58=4,"丁",""))))</f>
        <v>乙</v>
      </c>
      <c r="F58" s="169" t="e">
        <f>SUMPRODUCT((焦粉报表!$B$6:$B$67=$A58)*(焦粉报表!$C$6:$C$67=$B58),焦粉报表!E$6:E$67)</f>
        <v>#REF!</v>
      </c>
      <c r="G58" s="39" t="e">
        <f>SUMPRODUCT((焦粉报表!$B$6:$B$67=$A58)*(焦粉报表!$C$6:$C$67=$B58),焦粉报表!F$6:F$67)</f>
        <v>#REF!</v>
      </c>
      <c r="H58" s="39" t="e">
        <f>SUMPRODUCT((焦粉报表!$B$6:$B$67=$A58)*(焦粉报表!$C$6:$C$67=$B58),焦粉报表!G$6:G$67)</f>
        <v>#REF!</v>
      </c>
      <c r="I58" s="39" t="e">
        <f>SUMPRODUCT((焦粉报表!$B$6:$B$67=$A58)*(焦粉报表!$C$6:$C$67=$B58),焦粉报表!H$6:H$67)</f>
        <v>#REF!</v>
      </c>
      <c r="J58" s="39" t="e">
        <f>SUMPRODUCT((焦粉报表!$B$6:$B$67=$A58)*(焦粉报表!$C$6:$C$67=$B58),焦粉报表!I$6:I$67)</f>
        <v>#REF!</v>
      </c>
      <c r="K58" s="39" t="e">
        <f>SUMPRODUCT((焦粉报表!$B$6:$B$67=$A58)*(焦粉报表!$C$6:$C$67=$B58),焦粉报表!J$6:J$67)</f>
        <v>#REF!</v>
      </c>
      <c r="L58" s="39" t="e">
        <f>SUMPRODUCT((焦粉报表!$B$6:$B$67=$A58)*(焦粉报表!$C$6:$C$67=$B58),焦粉报表!K$6:K$67)</f>
        <v>#REF!</v>
      </c>
      <c r="M58" s="39" t="e">
        <f>SUMPRODUCT((焦粉报表!$B$6:$B$67=$A58)*(焦粉报表!$C$6:$C$67=$B58),焦粉报表!L$6:L$67)</f>
        <v>#REF!</v>
      </c>
      <c r="N58" s="170" t="e">
        <f>SUMPRODUCT((焦粉报表!$B$6:$B$67=$A58)*(焦粉报表!$C$6:$C$67=$B58),焦粉报表!M$6:M$67)</f>
        <v>#REF!</v>
      </c>
      <c r="O58" s="39" t="e">
        <f>SUMPRODUCT((焦粉报表!$B$6:$B$67=$A58)*(焦粉报表!$C$6:$C$67=$B58),焦粉报表!N$6:N$67)</f>
        <v>#REF!</v>
      </c>
      <c r="P58" s="171" t="e">
        <f>SUMPRODUCT((焦粉报表!$B$6:$B$67=$A58)*(焦粉报表!$C$6:$C$67=$B58),焦粉报表!O$6:O$67)</f>
        <v>#REF!</v>
      </c>
      <c r="Q58" s="133" t="e">
        <f>IF(P58=0,0,IF(AND(P58&gt;0,P58&gt;$Q$1),30,考核汇总!$S$1))</f>
        <v>#REF!</v>
      </c>
      <c r="R58" s="133" t="e">
        <f>IF(C58=2,Q58,IF(C58=1,Q58*0.7,IF(C58=3,Q59*0.3,0)))</f>
        <v>#REF!</v>
      </c>
      <c r="T58" s="169" t="e">
        <f>SUMPRODUCT((焦粉报表!$V$6:$V$67=$A58)*(焦粉报表!$W$6:$W$67=$B58),焦粉报表!Y$6:Y$67)</f>
        <v>#REF!</v>
      </c>
      <c r="U58" s="152" t="e">
        <f>SUMPRODUCT((焦粉报表!$V$6:$V$67=$A58)*(焦粉报表!$W$6:$W$67=$B58),焦粉报表!Z$6:Z$67)</f>
        <v>#REF!</v>
      </c>
      <c r="V58" s="152" t="e">
        <f>SUMPRODUCT((焦粉报表!$V$6:$V$67=$A58)*(焦粉报表!$W$6:$W$67=$B58),焦粉报表!AA$6:AA$67)</f>
        <v>#REF!</v>
      </c>
      <c r="W58" s="152" t="e">
        <f>SUMPRODUCT((焦粉报表!$V$6:$V$67=$A58)*(焦粉报表!$W$6:$W$67=$B58),焦粉报表!AB$6:AB$67)</f>
        <v>#REF!</v>
      </c>
      <c r="X58" s="152" t="e">
        <f>SUMPRODUCT((焦粉报表!$V$6:$V$67=$A58)*(焦粉报表!$W$6:$W$67=$B58),焦粉报表!AC$6:AC$67)</f>
        <v>#REF!</v>
      </c>
      <c r="Y58" s="152" t="e">
        <f>SUMPRODUCT((焦粉报表!$V$6:$V$67=$A58)*(焦粉报表!$W$6:$W$67=$B58),焦粉报表!AD$6:AD$67)</f>
        <v>#REF!</v>
      </c>
      <c r="Z58" s="152" t="e">
        <f>SUMPRODUCT((焦粉报表!$V$6:$V$67=$A58)*(焦粉报表!$W$6:$W$67=$B58),焦粉报表!AE$6:AE$67)</f>
        <v>#REF!</v>
      </c>
      <c r="AA58" s="152" t="e">
        <f>SUMPRODUCT((焦粉报表!$V$6:$V$67=$A58)*(焦粉报表!$W$6:$W$67=$B58),焦粉报表!AF$6:AF$67)</f>
        <v>#REF!</v>
      </c>
      <c r="AB58" s="172" t="e">
        <f>SUMPRODUCT((焦粉报表!$V$6:$V$67=$A58)*(焦粉报表!$W$6:$W$67=$B58),焦粉报表!AG$6:AG$67)</f>
        <v>#REF!</v>
      </c>
      <c r="AC58" s="152" t="e">
        <f>SUMPRODUCT((焦粉报表!$V$6:$V$67=$A58)*(焦粉报表!$W$6:$W$67=$B58),焦粉报表!AH$6:AH$67)</f>
        <v>#REF!</v>
      </c>
      <c r="AD58" s="171" t="e">
        <f>SUMPRODUCT((焦粉报表!$V$6:$V$67=$A58)*(焦粉报表!$W$6:$W$67=$B58),焦粉报表!AI$6:AI$67)</f>
        <v>#REF!</v>
      </c>
      <c r="AE58" s="133" t="e">
        <f>IF(AD58=0,0,IF(AND(AD58&gt;0,AD58&gt;$AE$1),30,考核汇总!$S$1))</f>
        <v>#REF!</v>
      </c>
      <c r="AF58" s="133" t="e">
        <f>IF(C58=2,AE58,IF(C58=1,AE58*0.7,IF(C58=3,AE59*0.3,0)))</f>
        <v>#REF!</v>
      </c>
    </row>
    <row r="59">
      <c r="A59" s="168">
        <f>A56+1</f>
        <v>43362</v>
      </c>
      <c r="B59" s="39" t="s">
        <v>32</v>
      </c>
      <c r="C59" s="39">
        <f>C56</f>
        <v>3</v>
      </c>
      <c r="D59" s="39">
        <f>SUMPRODUCT((考核汇总!$A$4:$A$1185=A59)*(考核汇总!$B$4:$B$1185=B59),考核汇总!$C$4:$C$1185)</f>
        <v>3</v>
      </c>
      <c r="E59" s="39" t="str">
        <f>IF(D59=1,"甲",IF(D59=2,"乙",IF(D59=3,"丙",IF(D59=4,"丁",""))))</f>
        <v>丙</v>
      </c>
      <c r="F59" s="169" t="e">
        <f>SUMPRODUCT((焦粉报表!$B$6:$B$67=$A59)*(焦粉报表!$C$6:$C$67=$B59),焦粉报表!E$6:E$67)</f>
        <v>#REF!</v>
      </c>
      <c r="G59" s="39" t="e">
        <f>SUMPRODUCT((焦粉报表!$B$6:$B$67=$A59)*(焦粉报表!$C$6:$C$67=$B59),焦粉报表!F$6:F$67)</f>
        <v>#REF!</v>
      </c>
      <c r="H59" s="39" t="e">
        <f>SUMPRODUCT((焦粉报表!$B$6:$B$67=$A59)*(焦粉报表!$C$6:$C$67=$B59),焦粉报表!G$6:G$67)</f>
        <v>#REF!</v>
      </c>
      <c r="I59" s="39" t="e">
        <f>SUMPRODUCT((焦粉报表!$B$6:$B$67=$A59)*(焦粉报表!$C$6:$C$67=$B59),焦粉报表!H$6:H$67)</f>
        <v>#REF!</v>
      </c>
      <c r="J59" s="39" t="e">
        <f>SUMPRODUCT((焦粉报表!$B$6:$B$67=$A59)*(焦粉报表!$C$6:$C$67=$B59),焦粉报表!I$6:I$67)</f>
        <v>#REF!</v>
      </c>
      <c r="K59" s="39" t="e">
        <f>SUMPRODUCT((焦粉报表!$B$6:$B$67=$A59)*(焦粉报表!$C$6:$C$67=$B59),焦粉报表!J$6:J$67)</f>
        <v>#REF!</v>
      </c>
      <c r="L59" s="39" t="e">
        <f>SUMPRODUCT((焦粉报表!$B$6:$B$67=$A59)*(焦粉报表!$C$6:$C$67=$B59),焦粉报表!K$6:K$67)</f>
        <v>#REF!</v>
      </c>
      <c r="M59" s="39" t="e">
        <f>SUMPRODUCT((焦粉报表!$B$6:$B$67=$A59)*(焦粉报表!$C$6:$C$67=$B59),焦粉报表!L$6:L$67)</f>
        <v>#REF!</v>
      </c>
      <c r="N59" s="170" t="e">
        <f>SUMPRODUCT((焦粉报表!$B$6:$B$67=$A59)*(焦粉报表!$C$6:$C$67=$B59),焦粉报表!M$6:M$67)</f>
        <v>#REF!</v>
      </c>
      <c r="O59" s="39" t="e">
        <f>SUMPRODUCT((焦粉报表!$B$6:$B$67=$A59)*(焦粉报表!$C$6:$C$67=$B59),焦粉报表!N$6:N$67)</f>
        <v>#REF!</v>
      </c>
      <c r="P59" s="171" t="e">
        <f>SUMPRODUCT((焦粉报表!$B$6:$B$67=$A59)*(焦粉报表!$C$6:$C$67=$B59),焦粉报表!O$6:O$67)</f>
        <v>#REF!</v>
      </c>
      <c r="Q59" s="133" t="e">
        <f>IF(P59=0,0,IF(AND(P59&gt;0,P59&gt;$Q$1),30,考核汇总!$S$1))</f>
        <v>#REF!</v>
      </c>
      <c r="R59" s="133" t="e">
        <f>IF(C59=2,Q59,IF(C59=1,Q59*0.7,IF(C59=3,Q60*0.3,0)))</f>
        <v>#REF!</v>
      </c>
      <c r="T59" s="169" t="e">
        <f>SUMPRODUCT((焦粉报表!$V$6:$V$67=$A59)*(焦粉报表!$W$6:$W$67=$B59),焦粉报表!Y$6:Y$67)</f>
        <v>#REF!</v>
      </c>
      <c r="U59" s="152" t="e">
        <f>SUMPRODUCT((焦粉报表!$V$6:$V$67=$A59)*(焦粉报表!$W$6:$W$67=$B59),焦粉报表!Z$6:Z$67)</f>
        <v>#REF!</v>
      </c>
      <c r="V59" s="152" t="e">
        <f>SUMPRODUCT((焦粉报表!$V$6:$V$67=$A59)*(焦粉报表!$W$6:$W$67=$B59),焦粉报表!AA$6:AA$67)</f>
        <v>#REF!</v>
      </c>
      <c r="W59" s="152" t="e">
        <f>SUMPRODUCT((焦粉报表!$V$6:$V$67=$A59)*(焦粉报表!$W$6:$W$67=$B59),焦粉报表!AB$6:AB$67)</f>
        <v>#REF!</v>
      </c>
      <c r="X59" s="152" t="e">
        <f>SUMPRODUCT((焦粉报表!$V$6:$V$67=$A59)*(焦粉报表!$W$6:$W$67=$B59),焦粉报表!AC$6:AC$67)</f>
        <v>#REF!</v>
      </c>
      <c r="Y59" s="152" t="e">
        <f>SUMPRODUCT((焦粉报表!$V$6:$V$67=$A59)*(焦粉报表!$W$6:$W$67=$B59),焦粉报表!AD$6:AD$67)</f>
        <v>#REF!</v>
      </c>
      <c r="Z59" s="152" t="e">
        <f>SUMPRODUCT((焦粉报表!$V$6:$V$67=$A59)*(焦粉报表!$W$6:$W$67=$B59),焦粉报表!AE$6:AE$67)</f>
        <v>#REF!</v>
      </c>
      <c r="AA59" s="152" t="e">
        <f>SUMPRODUCT((焦粉报表!$V$6:$V$67=$A59)*(焦粉报表!$W$6:$W$67=$B59),焦粉报表!AF$6:AF$67)</f>
        <v>#REF!</v>
      </c>
      <c r="AB59" s="172" t="e">
        <f>SUMPRODUCT((焦粉报表!$V$6:$V$67=$A59)*(焦粉报表!$W$6:$W$67=$B59),焦粉报表!AG$6:AG$67)</f>
        <v>#REF!</v>
      </c>
      <c r="AC59" s="152" t="e">
        <f>SUMPRODUCT((焦粉报表!$V$6:$V$67=$A59)*(焦粉报表!$W$6:$W$67=$B59),焦粉报表!AH$6:AH$67)</f>
        <v>#REF!</v>
      </c>
      <c r="AD59" s="171" t="e">
        <f>SUMPRODUCT((焦粉报表!$V$6:$V$67=$A59)*(焦粉报表!$W$6:$W$67=$B59),焦粉报表!AI$6:AI$67)</f>
        <v>#REF!</v>
      </c>
      <c r="AE59" s="133" t="e">
        <f>IF(AD59=0,0,IF(AND(AD59&gt;0,AD59&gt;$AE$1),30,考核汇总!$S$1))</f>
        <v>#REF!</v>
      </c>
      <c r="AF59" s="133" t="e">
        <f>IF(C59=2,AE59,IF(C59=1,AE59*0.7,IF(C59=3,AE60*0.3,0)))</f>
        <v>#REF!</v>
      </c>
    </row>
    <row r="60">
      <c r="A60" s="168">
        <f>A57+1</f>
        <v>43363</v>
      </c>
      <c r="B60" s="39" t="s">
        <v>28</v>
      </c>
      <c r="C60" s="39">
        <f>C57</f>
        <v>1</v>
      </c>
      <c r="D60" s="39">
        <f>SUMPRODUCT((考核汇总!$A$4:$A$1185=A60)*(考核汇总!$B$4:$B$1185=B60),考核汇总!$C$4:$C$1185)</f>
        <v>4</v>
      </c>
      <c r="E60" s="39" t="str">
        <f>IF(D60=1,"甲",IF(D60=2,"乙",IF(D60=3,"丙",IF(D60=4,"丁",""))))</f>
        <v>丁</v>
      </c>
      <c r="F60" s="169" t="e">
        <f>SUMPRODUCT((焦粉报表!$B$6:$B$67=$A60)*(焦粉报表!$C$6:$C$67=$B60),焦粉报表!E$6:E$67)</f>
        <v>#REF!</v>
      </c>
      <c r="G60" s="39" t="e">
        <f>SUMPRODUCT((焦粉报表!$B$6:$B$67=$A60)*(焦粉报表!$C$6:$C$67=$B60),焦粉报表!F$6:F$67)</f>
        <v>#REF!</v>
      </c>
      <c r="H60" s="39" t="e">
        <f>SUMPRODUCT((焦粉报表!$B$6:$B$67=$A60)*(焦粉报表!$C$6:$C$67=$B60),焦粉报表!G$6:G$67)</f>
        <v>#REF!</v>
      </c>
      <c r="I60" s="39" t="e">
        <f>SUMPRODUCT((焦粉报表!$B$6:$B$67=$A60)*(焦粉报表!$C$6:$C$67=$B60),焦粉报表!H$6:H$67)</f>
        <v>#REF!</v>
      </c>
      <c r="J60" s="39" t="e">
        <f>SUMPRODUCT((焦粉报表!$B$6:$B$67=$A60)*(焦粉报表!$C$6:$C$67=$B60),焦粉报表!I$6:I$67)</f>
        <v>#REF!</v>
      </c>
      <c r="K60" s="39" t="e">
        <f>SUMPRODUCT((焦粉报表!$B$6:$B$67=$A60)*(焦粉报表!$C$6:$C$67=$B60),焦粉报表!J$6:J$67)</f>
        <v>#REF!</v>
      </c>
      <c r="L60" s="39" t="e">
        <f>SUMPRODUCT((焦粉报表!$B$6:$B$67=$A60)*(焦粉报表!$C$6:$C$67=$B60),焦粉报表!K$6:K$67)</f>
        <v>#REF!</v>
      </c>
      <c r="M60" s="39" t="e">
        <f>SUMPRODUCT((焦粉报表!$B$6:$B$67=$A60)*(焦粉报表!$C$6:$C$67=$B60),焦粉报表!L$6:L$67)</f>
        <v>#REF!</v>
      </c>
      <c r="N60" s="170" t="e">
        <f>SUMPRODUCT((焦粉报表!$B$6:$B$67=$A60)*(焦粉报表!$C$6:$C$67=$B60),焦粉报表!M$6:M$67)</f>
        <v>#REF!</v>
      </c>
      <c r="O60" s="39" t="e">
        <f>SUMPRODUCT((焦粉报表!$B$6:$B$67=$A60)*(焦粉报表!$C$6:$C$67=$B60),焦粉报表!N$6:N$67)</f>
        <v>#REF!</v>
      </c>
      <c r="P60" s="171" t="e">
        <f>SUMPRODUCT((焦粉报表!$B$6:$B$67=$A60)*(焦粉报表!$C$6:$C$67=$B60),焦粉报表!O$6:O$67)</f>
        <v>#REF!</v>
      </c>
      <c r="Q60" s="133" t="e">
        <f>IF(P60=0,0,IF(AND(P60&gt;0,P60&gt;$Q$1),30,考核汇总!$S$1))</f>
        <v>#REF!</v>
      </c>
      <c r="R60" s="133" t="e">
        <f>IF(C60=2,Q60,IF(C60=1,Q60*0.7,IF(C60=3,Q61*0.3,0)))</f>
        <v>#REF!</v>
      </c>
      <c r="T60" s="169" t="e">
        <f>SUMPRODUCT((焦粉报表!$V$6:$V$67=$A60)*(焦粉报表!$W$6:$W$67=$B60),焦粉报表!Y$6:Y$67)</f>
        <v>#REF!</v>
      </c>
      <c r="U60" s="152" t="e">
        <f>SUMPRODUCT((焦粉报表!$V$6:$V$67=$A60)*(焦粉报表!$W$6:$W$67=$B60),焦粉报表!Z$6:Z$67)</f>
        <v>#REF!</v>
      </c>
      <c r="V60" s="152" t="e">
        <f>SUMPRODUCT((焦粉报表!$V$6:$V$67=$A60)*(焦粉报表!$W$6:$W$67=$B60),焦粉报表!AA$6:AA$67)</f>
        <v>#REF!</v>
      </c>
      <c r="W60" s="152" t="e">
        <f>SUMPRODUCT((焦粉报表!$V$6:$V$67=$A60)*(焦粉报表!$W$6:$W$67=$B60),焦粉报表!AB$6:AB$67)</f>
        <v>#REF!</v>
      </c>
      <c r="X60" s="152" t="e">
        <f>SUMPRODUCT((焦粉报表!$V$6:$V$67=$A60)*(焦粉报表!$W$6:$W$67=$B60),焦粉报表!AC$6:AC$67)</f>
        <v>#REF!</v>
      </c>
      <c r="Y60" s="152" t="e">
        <f>SUMPRODUCT((焦粉报表!$V$6:$V$67=$A60)*(焦粉报表!$W$6:$W$67=$B60),焦粉报表!AD$6:AD$67)</f>
        <v>#REF!</v>
      </c>
      <c r="Z60" s="152" t="e">
        <f>SUMPRODUCT((焦粉报表!$V$6:$V$67=$A60)*(焦粉报表!$W$6:$W$67=$B60),焦粉报表!AE$6:AE$67)</f>
        <v>#REF!</v>
      </c>
      <c r="AA60" s="152" t="e">
        <f>SUMPRODUCT((焦粉报表!$V$6:$V$67=$A60)*(焦粉报表!$W$6:$W$67=$B60),焦粉报表!AF$6:AF$67)</f>
        <v>#REF!</v>
      </c>
      <c r="AB60" s="172" t="e">
        <f>SUMPRODUCT((焦粉报表!$V$6:$V$67=$A60)*(焦粉报表!$W$6:$W$67=$B60),焦粉报表!AG$6:AG$67)</f>
        <v>#REF!</v>
      </c>
      <c r="AC60" s="152" t="e">
        <f>SUMPRODUCT((焦粉报表!$V$6:$V$67=$A60)*(焦粉报表!$W$6:$W$67=$B60),焦粉报表!AH$6:AH$67)</f>
        <v>#REF!</v>
      </c>
      <c r="AD60" s="171" t="e">
        <f>SUMPRODUCT((焦粉报表!$V$6:$V$67=$A60)*(焦粉报表!$W$6:$W$67=$B60),焦粉报表!AI$6:AI$67)</f>
        <v>#REF!</v>
      </c>
      <c r="AE60" s="133" t="e">
        <f>IF(AD60=0,0,IF(AND(AD60&gt;0,AD60&gt;$AE$1),30,考核汇总!$S$1))</f>
        <v>#REF!</v>
      </c>
      <c r="AF60" s="133" t="e">
        <f>IF(C60=2,AE60,IF(C60=1,AE60*0.7,IF(C60=3,AE61*0.3,0)))</f>
        <v>#REF!</v>
      </c>
    </row>
    <row r="61">
      <c r="A61" s="168">
        <f>A58+1</f>
        <v>43363</v>
      </c>
      <c r="B61" s="39" t="s">
        <v>30</v>
      </c>
      <c r="C61" s="39">
        <f>C58</f>
        <v>2</v>
      </c>
      <c r="D61" s="39">
        <f>SUMPRODUCT((考核汇总!$A$4:$A$1185=A61)*(考核汇总!$B$4:$B$1185=B61),考核汇总!$C$4:$C$1185)</f>
        <v>1</v>
      </c>
      <c r="E61" s="39" t="str">
        <f>IF(D61=1,"甲",IF(D61=2,"乙",IF(D61=3,"丙",IF(D61=4,"丁",""))))</f>
        <v>甲</v>
      </c>
      <c r="F61" s="169" t="e">
        <f>SUMPRODUCT((焦粉报表!$B$6:$B$67=$A61)*(焦粉报表!$C$6:$C$67=$B61),焦粉报表!E$6:E$67)</f>
        <v>#REF!</v>
      </c>
      <c r="G61" s="39" t="e">
        <f>SUMPRODUCT((焦粉报表!$B$6:$B$67=$A61)*(焦粉报表!$C$6:$C$67=$B61),焦粉报表!F$6:F$67)</f>
        <v>#REF!</v>
      </c>
      <c r="H61" s="39" t="e">
        <f>SUMPRODUCT((焦粉报表!$B$6:$B$67=$A61)*(焦粉报表!$C$6:$C$67=$B61),焦粉报表!G$6:G$67)</f>
        <v>#REF!</v>
      </c>
      <c r="I61" s="39" t="e">
        <f>SUMPRODUCT((焦粉报表!$B$6:$B$67=$A61)*(焦粉报表!$C$6:$C$67=$B61),焦粉报表!H$6:H$67)</f>
        <v>#REF!</v>
      </c>
      <c r="J61" s="39" t="e">
        <f>SUMPRODUCT((焦粉报表!$B$6:$B$67=$A61)*(焦粉报表!$C$6:$C$67=$B61),焦粉报表!I$6:I$67)</f>
        <v>#REF!</v>
      </c>
      <c r="K61" s="39" t="e">
        <f>SUMPRODUCT((焦粉报表!$B$6:$B$67=$A61)*(焦粉报表!$C$6:$C$67=$B61),焦粉报表!J$6:J$67)</f>
        <v>#REF!</v>
      </c>
      <c r="L61" s="39" t="e">
        <f>SUMPRODUCT((焦粉报表!$B$6:$B$67=$A61)*(焦粉报表!$C$6:$C$67=$B61),焦粉报表!K$6:K$67)</f>
        <v>#REF!</v>
      </c>
      <c r="M61" s="39" t="e">
        <f>SUMPRODUCT((焦粉报表!$B$6:$B$67=$A61)*(焦粉报表!$C$6:$C$67=$B61),焦粉报表!L$6:L$67)</f>
        <v>#REF!</v>
      </c>
      <c r="N61" s="170" t="e">
        <f>SUMPRODUCT((焦粉报表!$B$6:$B$67=$A61)*(焦粉报表!$C$6:$C$67=$B61),焦粉报表!M$6:M$67)</f>
        <v>#REF!</v>
      </c>
      <c r="O61" s="39" t="e">
        <f>SUMPRODUCT((焦粉报表!$B$6:$B$67=$A61)*(焦粉报表!$C$6:$C$67=$B61),焦粉报表!N$6:N$67)</f>
        <v>#REF!</v>
      </c>
      <c r="P61" s="171" t="e">
        <f>SUMPRODUCT((焦粉报表!$B$6:$B$67=$A61)*(焦粉报表!$C$6:$C$67=$B61),焦粉报表!O$6:O$67)</f>
        <v>#REF!</v>
      </c>
      <c r="Q61" s="133" t="e">
        <f>IF(P61=0,0,IF(AND(P61&gt;0,P61&gt;$Q$1),30,考核汇总!$S$1))</f>
        <v>#REF!</v>
      </c>
      <c r="R61" s="133" t="e">
        <f>IF(C61=2,Q61,IF(C61=1,Q61*0.7,IF(C61=3,Q62*0.3,0)))</f>
        <v>#REF!</v>
      </c>
      <c r="T61" s="169" t="e">
        <f>SUMPRODUCT((焦粉报表!$V$6:$V$67=$A61)*(焦粉报表!$W$6:$W$67=$B61),焦粉报表!Y$6:Y$67)</f>
        <v>#REF!</v>
      </c>
      <c r="U61" s="152" t="e">
        <f>SUMPRODUCT((焦粉报表!$V$6:$V$67=$A61)*(焦粉报表!$W$6:$W$67=$B61),焦粉报表!Z$6:Z$67)</f>
        <v>#REF!</v>
      </c>
      <c r="V61" s="152" t="e">
        <f>SUMPRODUCT((焦粉报表!$V$6:$V$67=$A61)*(焦粉报表!$W$6:$W$67=$B61),焦粉报表!AA$6:AA$67)</f>
        <v>#REF!</v>
      </c>
      <c r="W61" s="152" t="e">
        <f>SUMPRODUCT((焦粉报表!$V$6:$V$67=$A61)*(焦粉报表!$W$6:$W$67=$B61),焦粉报表!AB$6:AB$67)</f>
        <v>#REF!</v>
      </c>
      <c r="X61" s="152" t="e">
        <f>SUMPRODUCT((焦粉报表!$V$6:$V$67=$A61)*(焦粉报表!$W$6:$W$67=$B61),焦粉报表!AC$6:AC$67)</f>
        <v>#REF!</v>
      </c>
      <c r="Y61" s="152" t="e">
        <f>SUMPRODUCT((焦粉报表!$V$6:$V$67=$A61)*(焦粉报表!$W$6:$W$67=$B61),焦粉报表!AD$6:AD$67)</f>
        <v>#REF!</v>
      </c>
      <c r="Z61" s="152" t="e">
        <f>SUMPRODUCT((焦粉报表!$V$6:$V$67=$A61)*(焦粉报表!$W$6:$W$67=$B61),焦粉报表!AE$6:AE$67)</f>
        <v>#REF!</v>
      </c>
      <c r="AA61" s="152" t="e">
        <f>SUMPRODUCT((焦粉报表!$V$6:$V$67=$A61)*(焦粉报表!$W$6:$W$67=$B61),焦粉报表!AF$6:AF$67)</f>
        <v>#REF!</v>
      </c>
      <c r="AB61" s="172" t="e">
        <f>SUMPRODUCT((焦粉报表!$V$6:$V$67=$A61)*(焦粉报表!$W$6:$W$67=$B61),焦粉报表!AG$6:AG$67)</f>
        <v>#REF!</v>
      </c>
      <c r="AC61" s="152" t="e">
        <f>SUMPRODUCT((焦粉报表!$V$6:$V$67=$A61)*(焦粉报表!$W$6:$W$67=$B61),焦粉报表!AH$6:AH$67)</f>
        <v>#REF!</v>
      </c>
      <c r="AD61" s="171" t="e">
        <f>SUMPRODUCT((焦粉报表!$V$6:$V$67=$A61)*(焦粉报表!$W$6:$W$67=$B61),焦粉报表!AI$6:AI$67)</f>
        <v>#REF!</v>
      </c>
      <c r="AE61" s="133" t="e">
        <f>IF(AD61=0,0,IF(AND(AD61&gt;0,AD61&gt;$AE$1),30,考核汇总!$S$1))</f>
        <v>#REF!</v>
      </c>
      <c r="AF61" s="133" t="e">
        <f>IF(C61=2,AE61,IF(C61=1,AE61*0.7,IF(C61=3,AE62*0.3,0)))</f>
        <v>#REF!</v>
      </c>
    </row>
    <row r="62">
      <c r="A62" s="168">
        <f>A59+1</f>
        <v>43363</v>
      </c>
      <c r="B62" s="39" t="s">
        <v>32</v>
      </c>
      <c r="C62" s="39">
        <f>C59</f>
        <v>3</v>
      </c>
      <c r="D62" s="39">
        <f>SUMPRODUCT((考核汇总!$A$4:$A$1185=A62)*(考核汇总!$B$4:$B$1185=B62),考核汇总!$C$4:$C$1185)</f>
        <v>2</v>
      </c>
      <c r="E62" s="39" t="str">
        <f>IF(D62=1,"甲",IF(D62=2,"乙",IF(D62=3,"丙",IF(D62=4,"丁",""))))</f>
        <v>乙</v>
      </c>
      <c r="F62" s="169" t="e">
        <f>SUMPRODUCT((焦粉报表!$B$6:$B$67=$A62)*(焦粉报表!$C$6:$C$67=$B62),焦粉报表!E$6:E$67)</f>
        <v>#REF!</v>
      </c>
      <c r="G62" s="39" t="e">
        <f>SUMPRODUCT((焦粉报表!$B$6:$B$67=$A62)*(焦粉报表!$C$6:$C$67=$B62),焦粉报表!F$6:F$67)</f>
        <v>#REF!</v>
      </c>
      <c r="H62" s="39" t="e">
        <f>SUMPRODUCT((焦粉报表!$B$6:$B$67=$A62)*(焦粉报表!$C$6:$C$67=$B62),焦粉报表!G$6:G$67)</f>
        <v>#REF!</v>
      </c>
      <c r="I62" s="39" t="e">
        <f>SUMPRODUCT((焦粉报表!$B$6:$B$67=$A62)*(焦粉报表!$C$6:$C$67=$B62),焦粉报表!H$6:H$67)</f>
        <v>#REF!</v>
      </c>
      <c r="J62" s="39" t="e">
        <f>SUMPRODUCT((焦粉报表!$B$6:$B$67=$A62)*(焦粉报表!$C$6:$C$67=$B62),焦粉报表!I$6:I$67)</f>
        <v>#REF!</v>
      </c>
      <c r="K62" s="39" t="e">
        <f>SUMPRODUCT((焦粉报表!$B$6:$B$67=$A62)*(焦粉报表!$C$6:$C$67=$B62),焦粉报表!J$6:J$67)</f>
        <v>#REF!</v>
      </c>
      <c r="L62" s="39" t="e">
        <f>SUMPRODUCT((焦粉报表!$B$6:$B$67=$A62)*(焦粉报表!$C$6:$C$67=$B62),焦粉报表!K$6:K$67)</f>
        <v>#REF!</v>
      </c>
      <c r="M62" s="39" t="e">
        <f>SUMPRODUCT((焦粉报表!$B$6:$B$67=$A62)*(焦粉报表!$C$6:$C$67=$B62),焦粉报表!L$6:L$67)</f>
        <v>#REF!</v>
      </c>
      <c r="N62" s="170" t="e">
        <f>SUMPRODUCT((焦粉报表!$B$6:$B$67=$A62)*(焦粉报表!$C$6:$C$67=$B62),焦粉报表!M$6:M$67)</f>
        <v>#REF!</v>
      </c>
      <c r="O62" s="39" t="e">
        <f>SUMPRODUCT((焦粉报表!$B$6:$B$67=$A62)*(焦粉报表!$C$6:$C$67=$B62),焦粉报表!N$6:N$67)</f>
        <v>#REF!</v>
      </c>
      <c r="P62" s="171" t="e">
        <f>SUMPRODUCT((焦粉报表!$B$6:$B$67=$A62)*(焦粉报表!$C$6:$C$67=$B62),焦粉报表!O$6:O$67)</f>
        <v>#REF!</v>
      </c>
      <c r="Q62" s="133" t="e">
        <f>IF(P62=0,0,IF(AND(P62&gt;0,P62&gt;$Q$1),30,考核汇总!$S$1))</f>
        <v>#REF!</v>
      </c>
      <c r="R62" s="133" t="e">
        <f>IF(C62=2,Q62,IF(C62=1,Q62*0.7,IF(C62=3,Q63*0.3,0)))</f>
        <v>#REF!</v>
      </c>
      <c r="T62" s="169" t="e">
        <f>SUMPRODUCT((焦粉报表!$V$6:$V$67=$A62)*(焦粉报表!$W$6:$W$67=$B62),焦粉报表!Y$6:Y$67)</f>
        <v>#REF!</v>
      </c>
      <c r="U62" s="152" t="e">
        <f>SUMPRODUCT((焦粉报表!$V$6:$V$67=$A62)*(焦粉报表!$W$6:$W$67=$B62),焦粉报表!Z$6:Z$67)</f>
        <v>#REF!</v>
      </c>
      <c r="V62" s="152" t="e">
        <f>SUMPRODUCT((焦粉报表!$V$6:$V$67=$A62)*(焦粉报表!$W$6:$W$67=$B62),焦粉报表!AA$6:AA$67)</f>
        <v>#REF!</v>
      </c>
      <c r="W62" s="152" t="e">
        <f>SUMPRODUCT((焦粉报表!$V$6:$V$67=$A62)*(焦粉报表!$W$6:$W$67=$B62),焦粉报表!AB$6:AB$67)</f>
        <v>#REF!</v>
      </c>
      <c r="X62" s="152" t="e">
        <f>SUMPRODUCT((焦粉报表!$V$6:$V$67=$A62)*(焦粉报表!$W$6:$W$67=$B62),焦粉报表!AC$6:AC$67)</f>
        <v>#REF!</v>
      </c>
      <c r="Y62" s="152" t="e">
        <f>SUMPRODUCT((焦粉报表!$V$6:$V$67=$A62)*(焦粉报表!$W$6:$W$67=$B62),焦粉报表!AD$6:AD$67)</f>
        <v>#REF!</v>
      </c>
      <c r="Z62" s="152" t="e">
        <f>SUMPRODUCT((焦粉报表!$V$6:$V$67=$A62)*(焦粉报表!$W$6:$W$67=$B62),焦粉报表!AE$6:AE$67)</f>
        <v>#REF!</v>
      </c>
      <c r="AA62" s="152" t="e">
        <f>SUMPRODUCT((焦粉报表!$V$6:$V$67=$A62)*(焦粉报表!$W$6:$W$67=$B62),焦粉报表!AF$6:AF$67)</f>
        <v>#REF!</v>
      </c>
      <c r="AB62" s="172" t="e">
        <f>SUMPRODUCT((焦粉报表!$V$6:$V$67=$A62)*(焦粉报表!$W$6:$W$67=$B62),焦粉报表!AG$6:AG$67)</f>
        <v>#REF!</v>
      </c>
      <c r="AC62" s="152" t="e">
        <f>SUMPRODUCT((焦粉报表!$V$6:$V$67=$A62)*(焦粉报表!$W$6:$W$67=$B62),焦粉报表!AH$6:AH$67)</f>
        <v>#REF!</v>
      </c>
      <c r="AD62" s="171" t="e">
        <f>SUMPRODUCT((焦粉报表!$V$6:$V$67=$A62)*(焦粉报表!$W$6:$W$67=$B62),焦粉报表!AI$6:AI$67)</f>
        <v>#REF!</v>
      </c>
      <c r="AE62" s="133" t="e">
        <f>IF(AD62=0,0,IF(AND(AD62&gt;0,AD62&gt;$AE$1),30,考核汇总!$S$1))</f>
        <v>#REF!</v>
      </c>
      <c r="AF62" s="133" t="e">
        <f>IF(C62=2,AE62,IF(C62=1,AE62*0.7,IF(C62=3,AE63*0.3,0)))</f>
        <v>#REF!</v>
      </c>
    </row>
    <row r="63">
      <c r="A63" s="168">
        <f>A60+1</f>
        <v>43364</v>
      </c>
      <c r="B63" s="39" t="s">
        <v>28</v>
      </c>
      <c r="C63" s="39">
        <f>C60</f>
        <v>1</v>
      </c>
      <c r="D63" s="39">
        <f>SUMPRODUCT((考核汇总!$A$4:$A$1185=A63)*(考核汇总!$B$4:$B$1185=B63),考核汇总!$C$4:$C$1185)</f>
        <v>4</v>
      </c>
      <c r="E63" s="39" t="str">
        <f>IF(D63=1,"甲",IF(D63=2,"乙",IF(D63=3,"丙",IF(D63=4,"丁",""))))</f>
        <v>丁</v>
      </c>
      <c r="F63" s="169" t="e">
        <f>SUMPRODUCT((焦粉报表!$B$6:$B$67=$A63)*(焦粉报表!$C$6:$C$67=$B63),焦粉报表!E$6:E$67)</f>
        <v>#REF!</v>
      </c>
      <c r="G63" s="39" t="e">
        <f>SUMPRODUCT((焦粉报表!$B$6:$B$67=$A63)*(焦粉报表!$C$6:$C$67=$B63),焦粉报表!F$6:F$67)</f>
        <v>#REF!</v>
      </c>
      <c r="H63" s="39" t="e">
        <f>SUMPRODUCT((焦粉报表!$B$6:$B$67=$A63)*(焦粉报表!$C$6:$C$67=$B63),焦粉报表!G$6:G$67)</f>
        <v>#REF!</v>
      </c>
      <c r="I63" s="39" t="e">
        <f>SUMPRODUCT((焦粉报表!$B$6:$B$67=$A63)*(焦粉报表!$C$6:$C$67=$B63),焦粉报表!H$6:H$67)</f>
        <v>#REF!</v>
      </c>
      <c r="J63" s="39" t="e">
        <f>SUMPRODUCT((焦粉报表!$B$6:$B$67=$A63)*(焦粉报表!$C$6:$C$67=$B63),焦粉报表!I$6:I$67)</f>
        <v>#REF!</v>
      </c>
      <c r="K63" s="39" t="e">
        <f>SUMPRODUCT((焦粉报表!$B$6:$B$67=$A63)*(焦粉报表!$C$6:$C$67=$B63),焦粉报表!J$6:J$67)</f>
        <v>#REF!</v>
      </c>
      <c r="L63" s="39" t="e">
        <f>SUMPRODUCT((焦粉报表!$B$6:$B$67=$A63)*(焦粉报表!$C$6:$C$67=$B63),焦粉报表!K$6:K$67)</f>
        <v>#REF!</v>
      </c>
      <c r="M63" s="39" t="e">
        <f>SUMPRODUCT((焦粉报表!$B$6:$B$67=$A63)*(焦粉报表!$C$6:$C$67=$B63),焦粉报表!L$6:L$67)</f>
        <v>#REF!</v>
      </c>
      <c r="N63" s="170" t="e">
        <f>SUMPRODUCT((焦粉报表!$B$6:$B$67=$A63)*(焦粉报表!$C$6:$C$67=$B63),焦粉报表!M$6:M$67)</f>
        <v>#REF!</v>
      </c>
      <c r="O63" s="39" t="e">
        <f>SUMPRODUCT((焦粉报表!$B$6:$B$67=$A63)*(焦粉报表!$C$6:$C$67=$B63),焦粉报表!N$6:N$67)</f>
        <v>#REF!</v>
      </c>
      <c r="P63" s="171" t="e">
        <f>SUMPRODUCT((焦粉报表!$B$6:$B$67=$A63)*(焦粉报表!$C$6:$C$67=$B63),焦粉报表!O$6:O$67)</f>
        <v>#REF!</v>
      </c>
      <c r="Q63" s="133" t="e">
        <f>IF(P63=0,0,IF(AND(P63&gt;0,P63&gt;$Q$1),30,考核汇总!$S$1))</f>
        <v>#REF!</v>
      </c>
      <c r="R63" s="133" t="e">
        <f>IF(C63=2,Q63,IF(C63=1,Q63*0.7,IF(C63=3,Q64*0.3,0)))</f>
        <v>#REF!</v>
      </c>
      <c r="T63" s="169" t="e">
        <f>SUMPRODUCT((焦粉报表!$V$6:$V$67=$A63)*(焦粉报表!$W$6:$W$67=$B63),焦粉报表!Y$6:Y$67)</f>
        <v>#REF!</v>
      </c>
      <c r="U63" s="152" t="e">
        <f>SUMPRODUCT((焦粉报表!$V$6:$V$67=$A63)*(焦粉报表!$W$6:$W$67=$B63),焦粉报表!Z$6:Z$67)</f>
        <v>#REF!</v>
      </c>
      <c r="V63" s="152" t="e">
        <f>SUMPRODUCT((焦粉报表!$V$6:$V$67=$A63)*(焦粉报表!$W$6:$W$67=$B63),焦粉报表!AA$6:AA$67)</f>
        <v>#REF!</v>
      </c>
      <c r="W63" s="152" t="e">
        <f>SUMPRODUCT((焦粉报表!$V$6:$V$67=$A63)*(焦粉报表!$W$6:$W$67=$B63),焦粉报表!AB$6:AB$67)</f>
        <v>#REF!</v>
      </c>
      <c r="X63" s="152" t="e">
        <f>SUMPRODUCT((焦粉报表!$V$6:$V$67=$A63)*(焦粉报表!$W$6:$W$67=$B63),焦粉报表!AC$6:AC$67)</f>
        <v>#REF!</v>
      </c>
      <c r="Y63" s="152" t="e">
        <f>SUMPRODUCT((焦粉报表!$V$6:$V$67=$A63)*(焦粉报表!$W$6:$W$67=$B63),焦粉报表!AD$6:AD$67)</f>
        <v>#REF!</v>
      </c>
      <c r="Z63" s="152" t="e">
        <f>SUMPRODUCT((焦粉报表!$V$6:$V$67=$A63)*(焦粉报表!$W$6:$W$67=$B63),焦粉报表!AE$6:AE$67)</f>
        <v>#REF!</v>
      </c>
      <c r="AA63" s="152" t="e">
        <f>SUMPRODUCT((焦粉报表!$V$6:$V$67=$A63)*(焦粉报表!$W$6:$W$67=$B63),焦粉报表!AF$6:AF$67)</f>
        <v>#REF!</v>
      </c>
      <c r="AB63" s="172" t="e">
        <f>SUMPRODUCT((焦粉报表!$V$6:$V$67=$A63)*(焦粉报表!$W$6:$W$67=$B63),焦粉报表!AG$6:AG$67)</f>
        <v>#REF!</v>
      </c>
      <c r="AC63" s="152" t="e">
        <f>SUMPRODUCT((焦粉报表!$V$6:$V$67=$A63)*(焦粉报表!$W$6:$W$67=$B63),焦粉报表!AH$6:AH$67)</f>
        <v>#REF!</v>
      </c>
      <c r="AD63" s="171" t="e">
        <f>SUMPRODUCT((焦粉报表!$V$6:$V$67=$A63)*(焦粉报表!$W$6:$W$67=$B63),焦粉报表!AI$6:AI$67)</f>
        <v>#REF!</v>
      </c>
      <c r="AE63" s="133" t="e">
        <f>IF(AD63=0,0,IF(AND(AD63&gt;0,AD63&gt;$AE$1),30,考核汇总!$S$1))</f>
        <v>#REF!</v>
      </c>
      <c r="AF63" s="133" t="e">
        <f>IF(C63=2,AE63,IF(C63=1,AE63*0.7,IF(C63=3,AE64*0.3,0)))</f>
        <v>#REF!</v>
      </c>
    </row>
    <row r="64">
      <c r="A64" s="168">
        <f>A61+1</f>
        <v>43364</v>
      </c>
      <c r="B64" s="39" t="s">
        <v>30</v>
      </c>
      <c r="C64" s="39">
        <f>C61</f>
        <v>2</v>
      </c>
      <c r="D64" s="39">
        <f>SUMPRODUCT((考核汇总!$A$4:$A$1185=A64)*(考核汇总!$B$4:$B$1185=B64),考核汇总!$C$4:$C$1185)</f>
        <v>1</v>
      </c>
      <c r="E64" s="39" t="str">
        <f>IF(D64=1,"甲",IF(D64=2,"乙",IF(D64=3,"丙",IF(D64=4,"丁",""))))</f>
        <v>甲</v>
      </c>
      <c r="F64" s="169" t="e">
        <f>SUMPRODUCT((焦粉报表!$B$6:$B$67=$A64)*(焦粉报表!$C$6:$C$67=$B64),焦粉报表!E$6:E$67)</f>
        <v>#REF!</v>
      </c>
      <c r="G64" s="39" t="e">
        <f>SUMPRODUCT((焦粉报表!$B$6:$B$67=$A64)*(焦粉报表!$C$6:$C$67=$B64),焦粉报表!F$6:F$67)</f>
        <v>#REF!</v>
      </c>
      <c r="H64" s="39" t="e">
        <f>SUMPRODUCT((焦粉报表!$B$6:$B$67=$A64)*(焦粉报表!$C$6:$C$67=$B64),焦粉报表!G$6:G$67)</f>
        <v>#REF!</v>
      </c>
      <c r="I64" s="39" t="e">
        <f>SUMPRODUCT((焦粉报表!$B$6:$B$67=$A64)*(焦粉报表!$C$6:$C$67=$B64),焦粉报表!H$6:H$67)</f>
        <v>#REF!</v>
      </c>
      <c r="J64" s="39" t="e">
        <f>SUMPRODUCT((焦粉报表!$B$6:$B$67=$A64)*(焦粉报表!$C$6:$C$67=$B64),焦粉报表!I$6:I$67)</f>
        <v>#REF!</v>
      </c>
      <c r="K64" s="39" t="e">
        <f>SUMPRODUCT((焦粉报表!$B$6:$B$67=$A64)*(焦粉报表!$C$6:$C$67=$B64),焦粉报表!J$6:J$67)</f>
        <v>#REF!</v>
      </c>
      <c r="L64" s="39" t="e">
        <f>SUMPRODUCT((焦粉报表!$B$6:$B$67=$A64)*(焦粉报表!$C$6:$C$67=$B64),焦粉报表!K$6:K$67)</f>
        <v>#REF!</v>
      </c>
      <c r="M64" s="39" t="e">
        <f>SUMPRODUCT((焦粉报表!$B$6:$B$67=$A64)*(焦粉报表!$C$6:$C$67=$B64),焦粉报表!L$6:L$67)</f>
        <v>#REF!</v>
      </c>
      <c r="N64" s="170" t="e">
        <f>SUMPRODUCT((焦粉报表!$B$6:$B$67=$A64)*(焦粉报表!$C$6:$C$67=$B64),焦粉报表!M$6:M$67)</f>
        <v>#REF!</v>
      </c>
      <c r="O64" s="39" t="e">
        <f>SUMPRODUCT((焦粉报表!$B$6:$B$67=$A64)*(焦粉报表!$C$6:$C$67=$B64),焦粉报表!N$6:N$67)</f>
        <v>#REF!</v>
      </c>
      <c r="P64" s="171" t="e">
        <f>SUMPRODUCT((焦粉报表!$B$6:$B$67=$A64)*(焦粉报表!$C$6:$C$67=$B64),焦粉报表!O$6:O$67)</f>
        <v>#REF!</v>
      </c>
      <c r="Q64" s="133" t="e">
        <f>IF(P64=0,0,IF(AND(P64&gt;0,P64&gt;$Q$1),30,考核汇总!$S$1))</f>
        <v>#REF!</v>
      </c>
      <c r="R64" s="133" t="e">
        <f>IF(C64=2,Q64,IF(C64=1,Q64*0.7,IF(C64=3,Q65*0.3,0)))</f>
        <v>#REF!</v>
      </c>
      <c r="T64" s="169" t="e">
        <f>SUMPRODUCT((焦粉报表!$V$6:$V$67=$A64)*(焦粉报表!$W$6:$W$67=$B64),焦粉报表!Y$6:Y$67)</f>
        <v>#REF!</v>
      </c>
      <c r="U64" s="152" t="e">
        <f>SUMPRODUCT((焦粉报表!$V$6:$V$67=$A64)*(焦粉报表!$W$6:$W$67=$B64),焦粉报表!Z$6:Z$67)</f>
        <v>#REF!</v>
      </c>
      <c r="V64" s="152" t="e">
        <f>SUMPRODUCT((焦粉报表!$V$6:$V$67=$A64)*(焦粉报表!$W$6:$W$67=$B64),焦粉报表!AA$6:AA$67)</f>
        <v>#REF!</v>
      </c>
      <c r="W64" s="152" t="e">
        <f>SUMPRODUCT((焦粉报表!$V$6:$V$67=$A64)*(焦粉报表!$W$6:$W$67=$B64),焦粉报表!AB$6:AB$67)</f>
        <v>#REF!</v>
      </c>
      <c r="X64" s="152" t="e">
        <f>SUMPRODUCT((焦粉报表!$V$6:$V$67=$A64)*(焦粉报表!$W$6:$W$67=$B64),焦粉报表!AC$6:AC$67)</f>
        <v>#REF!</v>
      </c>
      <c r="Y64" s="152" t="e">
        <f>SUMPRODUCT((焦粉报表!$V$6:$V$67=$A64)*(焦粉报表!$W$6:$W$67=$B64),焦粉报表!AD$6:AD$67)</f>
        <v>#REF!</v>
      </c>
      <c r="Z64" s="152" t="e">
        <f>SUMPRODUCT((焦粉报表!$V$6:$V$67=$A64)*(焦粉报表!$W$6:$W$67=$B64),焦粉报表!AE$6:AE$67)</f>
        <v>#REF!</v>
      </c>
      <c r="AA64" s="152" t="e">
        <f>SUMPRODUCT((焦粉报表!$V$6:$V$67=$A64)*(焦粉报表!$W$6:$W$67=$B64),焦粉报表!AF$6:AF$67)</f>
        <v>#REF!</v>
      </c>
      <c r="AB64" s="172" t="e">
        <f>SUMPRODUCT((焦粉报表!$V$6:$V$67=$A64)*(焦粉报表!$W$6:$W$67=$B64),焦粉报表!AG$6:AG$67)</f>
        <v>#REF!</v>
      </c>
      <c r="AC64" s="152" t="e">
        <f>SUMPRODUCT((焦粉报表!$V$6:$V$67=$A64)*(焦粉报表!$W$6:$W$67=$B64),焦粉报表!AH$6:AH$67)</f>
        <v>#REF!</v>
      </c>
      <c r="AD64" s="171" t="e">
        <f>SUMPRODUCT((焦粉报表!$V$6:$V$67=$A64)*(焦粉报表!$W$6:$W$67=$B64),焦粉报表!AI$6:AI$67)</f>
        <v>#REF!</v>
      </c>
      <c r="AE64" s="133" t="e">
        <f>IF(AD64=0,0,IF(AND(AD64&gt;0,AD64&gt;$AE$1),30,考核汇总!$S$1))</f>
        <v>#REF!</v>
      </c>
      <c r="AF64" s="133" t="e">
        <f>IF(C64=2,AE64,IF(C64=1,AE64*0.7,IF(C64=3,AE65*0.3,0)))</f>
        <v>#REF!</v>
      </c>
    </row>
    <row r="65">
      <c r="A65" s="168">
        <f>A62+1</f>
        <v>43364</v>
      </c>
      <c r="B65" s="39" t="s">
        <v>32</v>
      </c>
      <c r="C65" s="39">
        <f>C62</f>
        <v>3</v>
      </c>
      <c r="D65" s="39">
        <f>SUMPRODUCT((考核汇总!$A$4:$A$1185=A65)*(考核汇总!$B$4:$B$1185=B65),考核汇总!$C$4:$C$1185)</f>
        <v>2</v>
      </c>
      <c r="E65" s="39" t="str">
        <f>IF(D65=1,"甲",IF(D65=2,"乙",IF(D65=3,"丙",IF(D65=4,"丁",""))))</f>
        <v>乙</v>
      </c>
      <c r="F65" s="169" t="e">
        <f>SUMPRODUCT((焦粉报表!$B$6:$B$67=$A65)*(焦粉报表!$C$6:$C$67=$B65),焦粉报表!E$6:E$67)</f>
        <v>#REF!</v>
      </c>
      <c r="G65" s="39" t="e">
        <f>SUMPRODUCT((焦粉报表!$B$6:$B$67=$A65)*(焦粉报表!$C$6:$C$67=$B65),焦粉报表!F$6:F$67)</f>
        <v>#REF!</v>
      </c>
      <c r="H65" s="39" t="e">
        <f>SUMPRODUCT((焦粉报表!$B$6:$B$67=$A65)*(焦粉报表!$C$6:$C$67=$B65),焦粉报表!G$6:G$67)</f>
        <v>#REF!</v>
      </c>
      <c r="I65" s="39" t="e">
        <f>SUMPRODUCT((焦粉报表!$B$6:$B$67=$A65)*(焦粉报表!$C$6:$C$67=$B65),焦粉报表!H$6:H$67)</f>
        <v>#REF!</v>
      </c>
      <c r="J65" s="39" t="e">
        <f>SUMPRODUCT((焦粉报表!$B$6:$B$67=$A65)*(焦粉报表!$C$6:$C$67=$B65),焦粉报表!I$6:I$67)</f>
        <v>#REF!</v>
      </c>
      <c r="K65" s="39" t="e">
        <f>SUMPRODUCT((焦粉报表!$B$6:$B$67=$A65)*(焦粉报表!$C$6:$C$67=$B65),焦粉报表!J$6:J$67)</f>
        <v>#REF!</v>
      </c>
      <c r="L65" s="39" t="e">
        <f>SUMPRODUCT((焦粉报表!$B$6:$B$67=$A65)*(焦粉报表!$C$6:$C$67=$B65),焦粉报表!K$6:K$67)</f>
        <v>#REF!</v>
      </c>
      <c r="M65" s="39" t="e">
        <f>SUMPRODUCT((焦粉报表!$B$6:$B$67=$A65)*(焦粉报表!$C$6:$C$67=$B65),焦粉报表!L$6:L$67)</f>
        <v>#REF!</v>
      </c>
      <c r="N65" s="170" t="e">
        <f>SUMPRODUCT((焦粉报表!$B$6:$B$67=$A65)*(焦粉报表!$C$6:$C$67=$B65),焦粉报表!M$6:M$67)</f>
        <v>#REF!</v>
      </c>
      <c r="O65" s="39" t="e">
        <f>SUMPRODUCT((焦粉报表!$B$6:$B$67=$A65)*(焦粉报表!$C$6:$C$67=$B65),焦粉报表!N$6:N$67)</f>
        <v>#REF!</v>
      </c>
      <c r="P65" s="171" t="e">
        <f>SUMPRODUCT((焦粉报表!$B$6:$B$67=$A65)*(焦粉报表!$C$6:$C$67=$B65),焦粉报表!O$6:O$67)</f>
        <v>#REF!</v>
      </c>
      <c r="Q65" s="133" t="e">
        <f>IF(P65=0,0,IF(AND(P65&gt;0,P65&gt;$Q$1),30,考核汇总!$S$1))</f>
        <v>#REF!</v>
      </c>
      <c r="R65" s="133" t="e">
        <f>IF(C65=2,Q65,IF(C65=1,Q65*0.7,IF(C65=3,Q66*0.3,0)))</f>
        <v>#REF!</v>
      </c>
      <c r="T65" s="169" t="e">
        <f>SUMPRODUCT((焦粉报表!$V$6:$V$67=$A65)*(焦粉报表!$W$6:$W$67=$B65),焦粉报表!Y$6:Y$67)</f>
        <v>#REF!</v>
      </c>
      <c r="U65" s="152" t="e">
        <f>SUMPRODUCT((焦粉报表!$V$6:$V$67=$A65)*(焦粉报表!$W$6:$W$67=$B65),焦粉报表!Z$6:Z$67)</f>
        <v>#REF!</v>
      </c>
      <c r="V65" s="152" t="e">
        <f>SUMPRODUCT((焦粉报表!$V$6:$V$67=$A65)*(焦粉报表!$W$6:$W$67=$B65),焦粉报表!AA$6:AA$67)</f>
        <v>#REF!</v>
      </c>
      <c r="W65" s="152" t="e">
        <f>SUMPRODUCT((焦粉报表!$V$6:$V$67=$A65)*(焦粉报表!$W$6:$W$67=$B65),焦粉报表!AB$6:AB$67)</f>
        <v>#REF!</v>
      </c>
      <c r="X65" s="152" t="e">
        <f>SUMPRODUCT((焦粉报表!$V$6:$V$67=$A65)*(焦粉报表!$W$6:$W$67=$B65),焦粉报表!AC$6:AC$67)</f>
        <v>#REF!</v>
      </c>
      <c r="Y65" s="152" t="e">
        <f>SUMPRODUCT((焦粉报表!$V$6:$V$67=$A65)*(焦粉报表!$W$6:$W$67=$B65),焦粉报表!AD$6:AD$67)</f>
        <v>#REF!</v>
      </c>
      <c r="Z65" s="152" t="e">
        <f>SUMPRODUCT((焦粉报表!$V$6:$V$67=$A65)*(焦粉报表!$W$6:$W$67=$B65),焦粉报表!AE$6:AE$67)</f>
        <v>#REF!</v>
      </c>
      <c r="AA65" s="152" t="e">
        <f>SUMPRODUCT((焦粉报表!$V$6:$V$67=$A65)*(焦粉报表!$W$6:$W$67=$B65),焦粉报表!AF$6:AF$67)</f>
        <v>#REF!</v>
      </c>
      <c r="AB65" s="172" t="e">
        <f>SUMPRODUCT((焦粉报表!$V$6:$V$67=$A65)*(焦粉报表!$W$6:$W$67=$B65),焦粉报表!AG$6:AG$67)</f>
        <v>#REF!</v>
      </c>
      <c r="AC65" s="152" t="e">
        <f>SUMPRODUCT((焦粉报表!$V$6:$V$67=$A65)*(焦粉报表!$W$6:$W$67=$B65),焦粉报表!AH$6:AH$67)</f>
        <v>#REF!</v>
      </c>
      <c r="AD65" s="171" t="e">
        <f>SUMPRODUCT((焦粉报表!$V$6:$V$67=$A65)*(焦粉报表!$W$6:$W$67=$B65),焦粉报表!AI$6:AI$67)</f>
        <v>#REF!</v>
      </c>
      <c r="AE65" s="133" t="e">
        <f>IF(AD65=0,0,IF(AND(AD65&gt;0,AD65&gt;$AE$1),30,考核汇总!$S$1))</f>
        <v>#REF!</v>
      </c>
      <c r="AF65" s="133" t="e">
        <f>IF(C65=2,AE65,IF(C65=1,AE65*0.7,IF(C65=3,AE66*0.3,0)))</f>
        <v>#REF!</v>
      </c>
    </row>
    <row r="66">
      <c r="A66" s="168">
        <f>A63+1</f>
        <v>43365</v>
      </c>
      <c r="B66" s="39" t="s">
        <v>28</v>
      </c>
      <c r="C66" s="39">
        <f>C63</f>
        <v>1</v>
      </c>
      <c r="D66" s="39">
        <f>SUMPRODUCT((考核汇总!$A$4:$A$1185=A66)*(考核汇总!$B$4:$B$1185=B66),考核汇总!$C$4:$C$1185)</f>
        <v>3</v>
      </c>
      <c r="E66" s="39" t="str">
        <f>IF(D66=1,"甲",IF(D66=2,"乙",IF(D66=3,"丙",IF(D66=4,"丁",""))))</f>
        <v>丙</v>
      </c>
      <c r="F66" s="169" t="e">
        <f>SUMPRODUCT((焦粉报表!$B$6:$B$67=$A66)*(焦粉报表!$C$6:$C$67=$B66),焦粉报表!E$6:E$67)</f>
        <v>#REF!</v>
      </c>
      <c r="G66" s="39" t="e">
        <f>SUMPRODUCT((焦粉报表!$B$6:$B$67=$A66)*(焦粉报表!$C$6:$C$67=$B66),焦粉报表!F$6:F$67)</f>
        <v>#REF!</v>
      </c>
      <c r="H66" s="39" t="e">
        <f>SUMPRODUCT((焦粉报表!$B$6:$B$67=$A66)*(焦粉报表!$C$6:$C$67=$B66),焦粉报表!G$6:G$67)</f>
        <v>#REF!</v>
      </c>
      <c r="I66" s="39" t="e">
        <f>SUMPRODUCT((焦粉报表!$B$6:$B$67=$A66)*(焦粉报表!$C$6:$C$67=$B66),焦粉报表!H$6:H$67)</f>
        <v>#REF!</v>
      </c>
      <c r="J66" s="39" t="e">
        <f>SUMPRODUCT((焦粉报表!$B$6:$B$67=$A66)*(焦粉报表!$C$6:$C$67=$B66),焦粉报表!I$6:I$67)</f>
        <v>#REF!</v>
      </c>
      <c r="K66" s="39" t="e">
        <f>SUMPRODUCT((焦粉报表!$B$6:$B$67=$A66)*(焦粉报表!$C$6:$C$67=$B66),焦粉报表!J$6:J$67)</f>
        <v>#REF!</v>
      </c>
      <c r="L66" s="39" t="e">
        <f>SUMPRODUCT((焦粉报表!$B$6:$B$67=$A66)*(焦粉报表!$C$6:$C$67=$B66),焦粉报表!K$6:K$67)</f>
        <v>#REF!</v>
      </c>
      <c r="M66" s="39" t="e">
        <f>SUMPRODUCT((焦粉报表!$B$6:$B$67=$A66)*(焦粉报表!$C$6:$C$67=$B66),焦粉报表!L$6:L$67)</f>
        <v>#REF!</v>
      </c>
      <c r="N66" s="170" t="e">
        <f>SUMPRODUCT((焦粉报表!$B$6:$B$67=$A66)*(焦粉报表!$C$6:$C$67=$B66),焦粉报表!M$6:M$67)</f>
        <v>#REF!</v>
      </c>
      <c r="O66" s="39" t="e">
        <f>SUMPRODUCT((焦粉报表!$B$6:$B$67=$A66)*(焦粉报表!$C$6:$C$67=$B66),焦粉报表!N$6:N$67)</f>
        <v>#REF!</v>
      </c>
      <c r="P66" s="171" t="e">
        <f>SUMPRODUCT((焦粉报表!$B$6:$B$67=$A66)*(焦粉报表!$C$6:$C$67=$B66),焦粉报表!O$6:O$67)</f>
        <v>#REF!</v>
      </c>
      <c r="Q66" s="133" t="e">
        <f>IF(P66=0,0,IF(AND(P66&gt;0,P66&gt;$Q$1),30,考核汇总!$S$1))</f>
        <v>#REF!</v>
      </c>
      <c r="R66" s="133" t="e">
        <f>IF(C66=2,Q66,IF(C66=1,Q66*0.7,IF(C66=3,Q67*0.3,0)))</f>
        <v>#REF!</v>
      </c>
      <c r="T66" s="169" t="e">
        <f>SUMPRODUCT((焦粉报表!$V$6:$V$67=$A66)*(焦粉报表!$W$6:$W$67=$B66),焦粉报表!Y$6:Y$67)</f>
        <v>#REF!</v>
      </c>
      <c r="U66" s="152" t="e">
        <f>SUMPRODUCT((焦粉报表!$V$6:$V$67=$A66)*(焦粉报表!$W$6:$W$67=$B66),焦粉报表!Z$6:Z$67)</f>
        <v>#REF!</v>
      </c>
      <c r="V66" s="152" t="e">
        <f>SUMPRODUCT((焦粉报表!$V$6:$V$67=$A66)*(焦粉报表!$W$6:$W$67=$B66),焦粉报表!AA$6:AA$67)</f>
        <v>#REF!</v>
      </c>
      <c r="W66" s="152" t="e">
        <f>SUMPRODUCT((焦粉报表!$V$6:$V$67=$A66)*(焦粉报表!$W$6:$W$67=$B66),焦粉报表!AB$6:AB$67)</f>
        <v>#REF!</v>
      </c>
      <c r="X66" s="152" t="e">
        <f>SUMPRODUCT((焦粉报表!$V$6:$V$67=$A66)*(焦粉报表!$W$6:$W$67=$B66),焦粉报表!AC$6:AC$67)</f>
        <v>#REF!</v>
      </c>
      <c r="Y66" s="152" t="e">
        <f>SUMPRODUCT((焦粉报表!$V$6:$V$67=$A66)*(焦粉报表!$W$6:$W$67=$B66),焦粉报表!AD$6:AD$67)</f>
        <v>#REF!</v>
      </c>
      <c r="Z66" s="152" t="e">
        <f>SUMPRODUCT((焦粉报表!$V$6:$V$67=$A66)*(焦粉报表!$W$6:$W$67=$B66),焦粉报表!AE$6:AE$67)</f>
        <v>#REF!</v>
      </c>
      <c r="AA66" s="152" t="e">
        <f>SUMPRODUCT((焦粉报表!$V$6:$V$67=$A66)*(焦粉报表!$W$6:$W$67=$B66),焦粉报表!AF$6:AF$67)</f>
        <v>#REF!</v>
      </c>
      <c r="AB66" s="172" t="e">
        <f>SUMPRODUCT((焦粉报表!$V$6:$V$67=$A66)*(焦粉报表!$W$6:$W$67=$B66),焦粉报表!AG$6:AG$67)</f>
        <v>#REF!</v>
      </c>
      <c r="AC66" s="152" t="e">
        <f>SUMPRODUCT((焦粉报表!$V$6:$V$67=$A66)*(焦粉报表!$W$6:$W$67=$B66),焦粉报表!AH$6:AH$67)</f>
        <v>#REF!</v>
      </c>
      <c r="AD66" s="171" t="e">
        <f>SUMPRODUCT((焦粉报表!$V$6:$V$67=$A66)*(焦粉报表!$W$6:$W$67=$B66),焦粉报表!AI$6:AI$67)</f>
        <v>#REF!</v>
      </c>
      <c r="AE66" s="133" t="e">
        <f>IF(AD66=0,0,IF(AND(AD66&gt;0,AD66&gt;$AE$1),30,考核汇总!$S$1))</f>
        <v>#REF!</v>
      </c>
      <c r="AF66" s="133" t="e">
        <f>IF(C66=2,AE66,IF(C66=1,AE66*0.7,IF(C66=3,AE67*0.3,0)))</f>
        <v>#REF!</v>
      </c>
    </row>
    <row r="67">
      <c r="A67" s="168">
        <f>A64+1</f>
        <v>43365</v>
      </c>
      <c r="B67" s="39" t="s">
        <v>30</v>
      </c>
      <c r="C67" s="39">
        <f>C64</f>
        <v>2</v>
      </c>
      <c r="D67" s="39">
        <f>SUMPRODUCT((考核汇总!$A$4:$A$1185=A67)*(考核汇总!$B$4:$B$1185=B67),考核汇总!$C$4:$C$1185)</f>
        <v>4</v>
      </c>
      <c r="E67" s="39" t="str">
        <f>IF(D67=1,"甲",IF(D67=2,"乙",IF(D67=3,"丙",IF(D67=4,"丁",""))))</f>
        <v>丁</v>
      </c>
      <c r="F67" s="169" t="e">
        <f>SUMPRODUCT((焦粉报表!$B$6:$B$67=$A67)*(焦粉报表!$C$6:$C$67=$B67),焦粉报表!E$6:E$67)</f>
        <v>#REF!</v>
      </c>
      <c r="G67" s="39" t="e">
        <f>SUMPRODUCT((焦粉报表!$B$6:$B$67=$A67)*(焦粉报表!$C$6:$C$67=$B67),焦粉报表!F$6:F$67)</f>
        <v>#REF!</v>
      </c>
      <c r="H67" s="39" t="e">
        <f>SUMPRODUCT((焦粉报表!$B$6:$B$67=$A67)*(焦粉报表!$C$6:$C$67=$B67),焦粉报表!G$6:G$67)</f>
        <v>#REF!</v>
      </c>
      <c r="I67" s="39" t="e">
        <f>SUMPRODUCT((焦粉报表!$B$6:$B$67=$A67)*(焦粉报表!$C$6:$C$67=$B67),焦粉报表!H$6:H$67)</f>
        <v>#REF!</v>
      </c>
      <c r="J67" s="39" t="e">
        <f>SUMPRODUCT((焦粉报表!$B$6:$B$67=$A67)*(焦粉报表!$C$6:$C$67=$B67),焦粉报表!I$6:I$67)</f>
        <v>#REF!</v>
      </c>
      <c r="K67" s="39" t="e">
        <f>SUMPRODUCT((焦粉报表!$B$6:$B$67=$A67)*(焦粉报表!$C$6:$C$67=$B67),焦粉报表!J$6:J$67)</f>
        <v>#REF!</v>
      </c>
      <c r="L67" s="39" t="e">
        <f>SUMPRODUCT((焦粉报表!$B$6:$B$67=$A67)*(焦粉报表!$C$6:$C$67=$B67),焦粉报表!K$6:K$67)</f>
        <v>#REF!</v>
      </c>
      <c r="M67" s="39" t="e">
        <f>SUMPRODUCT((焦粉报表!$B$6:$B$67=$A67)*(焦粉报表!$C$6:$C$67=$B67),焦粉报表!L$6:L$67)</f>
        <v>#REF!</v>
      </c>
      <c r="N67" s="170" t="e">
        <f>SUMPRODUCT((焦粉报表!$B$6:$B$67=$A67)*(焦粉报表!$C$6:$C$67=$B67),焦粉报表!M$6:M$67)</f>
        <v>#REF!</v>
      </c>
      <c r="O67" s="39" t="e">
        <f>SUMPRODUCT((焦粉报表!$B$6:$B$67=$A67)*(焦粉报表!$C$6:$C$67=$B67),焦粉报表!N$6:N$67)</f>
        <v>#REF!</v>
      </c>
      <c r="P67" s="171" t="e">
        <f>SUMPRODUCT((焦粉报表!$B$6:$B$67=$A67)*(焦粉报表!$C$6:$C$67=$B67),焦粉报表!O$6:O$67)</f>
        <v>#REF!</v>
      </c>
      <c r="Q67" s="133" t="e">
        <f>IF(P67=0,0,IF(AND(P67&gt;0,P67&gt;$Q$1),30,考核汇总!$S$1))</f>
        <v>#REF!</v>
      </c>
      <c r="R67" s="133" t="e">
        <f>IF(C67=2,Q67,IF(C67=1,Q67*0.7,IF(C67=3,Q68*0.3,0)))</f>
        <v>#REF!</v>
      </c>
      <c r="T67" s="169" t="e">
        <f>SUMPRODUCT((焦粉报表!$V$6:$V$67=$A67)*(焦粉报表!$W$6:$W$67=$B67),焦粉报表!Y$6:Y$67)</f>
        <v>#REF!</v>
      </c>
      <c r="U67" s="152" t="e">
        <f>SUMPRODUCT((焦粉报表!$V$6:$V$67=$A67)*(焦粉报表!$W$6:$W$67=$B67),焦粉报表!Z$6:Z$67)</f>
        <v>#REF!</v>
      </c>
      <c r="V67" s="152" t="e">
        <f>SUMPRODUCT((焦粉报表!$V$6:$V$67=$A67)*(焦粉报表!$W$6:$W$67=$B67),焦粉报表!AA$6:AA$67)</f>
        <v>#REF!</v>
      </c>
      <c r="W67" s="152" t="e">
        <f>SUMPRODUCT((焦粉报表!$V$6:$V$67=$A67)*(焦粉报表!$W$6:$W$67=$B67),焦粉报表!AB$6:AB$67)</f>
        <v>#REF!</v>
      </c>
      <c r="X67" s="152" t="e">
        <f>SUMPRODUCT((焦粉报表!$V$6:$V$67=$A67)*(焦粉报表!$W$6:$W$67=$B67),焦粉报表!AC$6:AC$67)</f>
        <v>#REF!</v>
      </c>
      <c r="Y67" s="152" t="e">
        <f>SUMPRODUCT((焦粉报表!$V$6:$V$67=$A67)*(焦粉报表!$W$6:$W$67=$B67),焦粉报表!AD$6:AD$67)</f>
        <v>#REF!</v>
      </c>
      <c r="Z67" s="152" t="e">
        <f>SUMPRODUCT((焦粉报表!$V$6:$V$67=$A67)*(焦粉报表!$W$6:$W$67=$B67),焦粉报表!AE$6:AE$67)</f>
        <v>#REF!</v>
      </c>
      <c r="AA67" s="152" t="e">
        <f>SUMPRODUCT((焦粉报表!$V$6:$V$67=$A67)*(焦粉报表!$W$6:$W$67=$B67),焦粉报表!AF$6:AF$67)</f>
        <v>#REF!</v>
      </c>
      <c r="AB67" s="172" t="e">
        <f>SUMPRODUCT((焦粉报表!$V$6:$V$67=$A67)*(焦粉报表!$W$6:$W$67=$B67),焦粉报表!AG$6:AG$67)</f>
        <v>#REF!</v>
      </c>
      <c r="AC67" s="152" t="e">
        <f>SUMPRODUCT((焦粉报表!$V$6:$V$67=$A67)*(焦粉报表!$W$6:$W$67=$B67),焦粉报表!AH$6:AH$67)</f>
        <v>#REF!</v>
      </c>
      <c r="AD67" s="171" t="e">
        <f>SUMPRODUCT((焦粉报表!$V$6:$V$67=$A67)*(焦粉报表!$W$6:$W$67=$B67),焦粉报表!AI$6:AI$67)</f>
        <v>#REF!</v>
      </c>
      <c r="AE67" s="133" t="e">
        <f>IF(AD67=0,0,IF(AND(AD67&gt;0,AD67&gt;$AE$1),30,考核汇总!$S$1))</f>
        <v>#REF!</v>
      </c>
      <c r="AF67" s="133" t="e">
        <f>IF(C67=2,AE67,IF(C67=1,AE67*0.7,IF(C67=3,AE68*0.3,0)))</f>
        <v>#REF!</v>
      </c>
    </row>
    <row r="68">
      <c r="A68" s="168">
        <f>A65+1</f>
        <v>43365</v>
      </c>
      <c r="B68" s="39" t="s">
        <v>32</v>
      </c>
      <c r="C68" s="39">
        <f>C65</f>
        <v>3</v>
      </c>
      <c r="D68" s="39">
        <f>SUMPRODUCT((考核汇总!$A$4:$A$1185=A68)*(考核汇总!$B$4:$B$1185=B68),考核汇总!$C$4:$C$1185)</f>
        <v>1</v>
      </c>
      <c r="E68" s="39" t="str">
        <f>IF(D68=1,"甲",IF(D68=2,"乙",IF(D68=3,"丙",IF(D68=4,"丁",""))))</f>
        <v>甲</v>
      </c>
      <c r="F68" s="169" t="e">
        <f>SUMPRODUCT((焦粉报表!$B$6:$B$67=$A68)*(焦粉报表!$C$6:$C$67=$B68),焦粉报表!E$6:E$67)</f>
        <v>#REF!</v>
      </c>
      <c r="G68" s="39" t="e">
        <f>SUMPRODUCT((焦粉报表!$B$6:$B$67=$A68)*(焦粉报表!$C$6:$C$67=$B68),焦粉报表!F$6:F$67)</f>
        <v>#REF!</v>
      </c>
      <c r="H68" s="39" t="e">
        <f>SUMPRODUCT((焦粉报表!$B$6:$B$67=$A68)*(焦粉报表!$C$6:$C$67=$B68),焦粉报表!G$6:G$67)</f>
        <v>#REF!</v>
      </c>
      <c r="I68" s="39" t="e">
        <f>SUMPRODUCT((焦粉报表!$B$6:$B$67=$A68)*(焦粉报表!$C$6:$C$67=$B68),焦粉报表!H$6:H$67)</f>
        <v>#REF!</v>
      </c>
      <c r="J68" s="39" t="e">
        <f>SUMPRODUCT((焦粉报表!$B$6:$B$67=$A68)*(焦粉报表!$C$6:$C$67=$B68),焦粉报表!I$6:I$67)</f>
        <v>#REF!</v>
      </c>
      <c r="K68" s="39" t="e">
        <f>SUMPRODUCT((焦粉报表!$B$6:$B$67=$A68)*(焦粉报表!$C$6:$C$67=$B68),焦粉报表!J$6:J$67)</f>
        <v>#REF!</v>
      </c>
      <c r="L68" s="39" t="e">
        <f>SUMPRODUCT((焦粉报表!$B$6:$B$67=$A68)*(焦粉报表!$C$6:$C$67=$B68),焦粉报表!K$6:K$67)</f>
        <v>#REF!</v>
      </c>
      <c r="M68" s="39" t="e">
        <f>SUMPRODUCT((焦粉报表!$B$6:$B$67=$A68)*(焦粉报表!$C$6:$C$67=$B68),焦粉报表!L$6:L$67)</f>
        <v>#REF!</v>
      </c>
      <c r="N68" s="170" t="e">
        <f>SUMPRODUCT((焦粉报表!$B$6:$B$67=$A68)*(焦粉报表!$C$6:$C$67=$B68),焦粉报表!M$6:M$67)</f>
        <v>#REF!</v>
      </c>
      <c r="O68" s="39" t="e">
        <f>SUMPRODUCT((焦粉报表!$B$6:$B$67=$A68)*(焦粉报表!$C$6:$C$67=$B68),焦粉报表!N$6:N$67)</f>
        <v>#REF!</v>
      </c>
      <c r="P68" s="171" t="e">
        <f>SUMPRODUCT((焦粉报表!$B$6:$B$67=$A68)*(焦粉报表!$C$6:$C$67=$B68),焦粉报表!O$6:O$67)</f>
        <v>#REF!</v>
      </c>
      <c r="Q68" s="133" t="e">
        <f>IF(P68=0,0,IF(AND(P68&gt;0,P68&gt;$Q$1),30,考核汇总!$S$1))</f>
        <v>#REF!</v>
      </c>
      <c r="R68" s="133" t="e">
        <f>IF(C68=2,Q68,IF(C68=1,Q68*0.7,IF(C68=3,Q69*0.3,0)))</f>
        <v>#REF!</v>
      </c>
      <c r="T68" s="169" t="e">
        <f>SUMPRODUCT((焦粉报表!$V$6:$V$67=$A68)*(焦粉报表!$W$6:$W$67=$B68),焦粉报表!Y$6:Y$67)</f>
        <v>#REF!</v>
      </c>
      <c r="U68" s="152" t="e">
        <f>SUMPRODUCT((焦粉报表!$V$6:$V$67=$A68)*(焦粉报表!$W$6:$W$67=$B68),焦粉报表!Z$6:Z$67)</f>
        <v>#REF!</v>
      </c>
      <c r="V68" s="152" t="e">
        <f>SUMPRODUCT((焦粉报表!$V$6:$V$67=$A68)*(焦粉报表!$W$6:$W$67=$B68),焦粉报表!AA$6:AA$67)</f>
        <v>#REF!</v>
      </c>
      <c r="W68" s="152" t="e">
        <f>SUMPRODUCT((焦粉报表!$V$6:$V$67=$A68)*(焦粉报表!$W$6:$W$67=$B68),焦粉报表!AB$6:AB$67)</f>
        <v>#REF!</v>
      </c>
      <c r="X68" s="152" t="e">
        <f>SUMPRODUCT((焦粉报表!$V$6:$V$67=$A68)*(焦粉报表!$W$6:$W$67=$B68),焦粉报表!AC$6:AC$67)</f>
        <v>#REF!</v>
      </c>
      <c r="Y68" s="152" t="e">
        <f>SUMPRODUCT((焦粉报表!$V$6:$V$67=$A68)*(焦粉报表!$W$6:$W$67=$B68),焦粉报表!AD$6:AD$67)</f>
        <v>#REF!</v>
      </c>
      <c r="Z68" s="152" t="e">
        <f>SUMPRODUCT((焦粉报表!$V$6:$V$67=$A68)*(焦粉报表!$W$6:$W$67=$B68),焦粉报表!AE$6:AE$67)</f>
        <v>#REF!</v>
      </c>
      <c r="AA68" s="152" t="e">
        <f>SUMPRODUCT((焦粉报表!$V$6:$V$67=$A68)*(焦粉报表!$W$6:$W$67=$B68),焦粉报表!AF$6:AF$67)</f>
        <v>#REF!</v>
      </c>
      <c r="AB68" s="172" t="e">
        <f>SUMPRODUCT((焦粉报表!$V$6:$V$67=$A68)*(焦粉报表!$W$6:$W$67=$B68),焦粉报表!AG$6:AG$67)</f>
        <v>#REF!</v>
      </c>
      <c r="AC68" s="152" t="e">
        <f>SUMPRODUCT((焦粉报表!$V$6:$V$67=$A68)*(焦粉报表!$W$6:$W$67=$B68),焦粉报表!AH$6:AH$67)</f>
        <v>#REF!</v>
      </c>
      <c r="AD68" s="171" t="e">
        <f>SUMPRODUCT((焦粉报表!$V$6:$V$67=$A68)*(焦粉报表!$W$6:$W$67=$B68),焦粉报表!AI$6:AI$67)</f>
        <v>#REF!</v>
      </c>
      <c r="AE68" s="133" t="e">
        <f>IF(AD68=0,0,IF(AND(AD68&gt;0,AD68&gt;$AE$1),30,考核汇总!$S$1))</f>
        <v>#REF!</v>
      </c>
      <c r="AF68" s="133" t="e">
        <f>IF(C68=2,AE68,IF(C68=1,AE68*0.7,IF(C68=3,AE69*0.3,0)))</f>
        <v>#REF!</v>
      </c>
    </row>
    <row r="69">
      <c r="A69" s="168">
        <f>A66+1</f>
        <v>43366</v>
      </c>
      <c r="B69" s="39" t="s">
        <v>28</v>
      </c>
      <c r="C69" s="39">
        <f>C66</f>
        <v>1</v>
      </c>
      <c r="D69" s="39">
        <f>SUMPRODUCT((考核汇总!$A$4:$A$1185=A69)*(考核汇总!$B$4:$B$1185=B69),考核汇总!$C$4:$C$1185)</f>
        <v>3</v>
      </c>
      <c r="E69" s="39" t="str">
        <f>IF(D69=1,"甲",IF(D69=2,"乙",IF(D69=3,"丙",IF(D69=4,"丁",""))))</f>
        <v>丙</v>
      </c>
      <c r="F69" s="169" t="e">
        <f>SUMPRODUCT((焦粉报表!$B$6:$B$67=$A69)*(焦粉报表!$C$6:$C$67=$B69),焦粉报表!E$6:E$67)</f>
        <v>#REF!</v>
      </c>
      <c r="G69" s="39" t="e">
        <f>SUMPRODUCT((焦粉报表!$B$6:$B$67=$A69)*(焦粉报表!$C$6:$C$67=$B69),焦粉报表!F$6:F$67)</f>
        <v>#REF!</v>
      </c>
      <c r="H69" s="39" t="e">
        <f>SUMPRODUCT((焦粉报表!$B$6:$B$67=$A69)*(焦粉报表!$C$6:$C$67=$B69),焦粉报表!G$6:G$67)</f>
        <v>#REF!</v>
      </c>
      <c r="I69" s="39" t="e">
        <f>SUMPRODUCT((焦粉报表!$B$6:$B$67=$A69)*(焦粉报表!$C$6:$C$67=$B69),焦粉报表!H$6:H$67)</f>
        <v>#REF!</v>
      </c>
      <c r="J69" s="39" t="e">
        <f>SUMPRODUCT((焦粉报表!$B$6:$B$67=$A69)*(焦粉报表!$C$6:$C$67=$B69),焦粉报表!I$6:I$67)</f>
        <v>#REF!</v>
      </c>
      <c r="K69" s="39" t="e">
        <f>SUMPRODUCT((焦粉报表!$B$6:$B$67=$A69)*(焦粉报表!$C$6:$C$67=$B69),焦粉报表!J$6:J$67)</f>
        <v>#REF!</v>
      </c>
      <c r="L69" s="39" t="e">
        <f>SUMPRODUCT((焦粉报表!$B$6:$B$67=$A69)*(焦粉报表!$C$6:$C$67=$B69),焦粉报表!K$6:K$67)</f>
        <v>#REF!</v>
      </c>
      <c r="M69" s="39" t="e">
        <f>SUMPRODUCT((焦粉报表!$B$6:$B$67=$A69)*(焦粉报表!$C$6:$C$67=$B69),焦粉报表!L$6:L$67)</f>
        <v>#REF!</v>
      </c>
      <c r="N69" s="170" t="e">
        <f>SUMPRODUCT((焦粉报表!$B$6:$B$67=$A69)*(焦粉报表!$C$6:$C$67=$B69),焦粉报表!M$6:M$67)</f>
        <v>#REF!</v>
      </c>
      <c r="O69" s="39" t="e">
        <f>SUMPRODUCT((焦粉报表!$B$6:$B$67=$A69)*(焦粉报表!$C$6:$C$67=$B69),焦粉报表!N$6:N$67)</f>
        <v>#REF!</v>
      </c>
      <c r="P69" s="171" t="e">
        <f>SUMPRODUCT((焦粉报表!$B$6:$B$67=$A69)*(焦粉报表!$C$6:$C$67=$B69),焦粉报表!O$6:O$67)</f>
        <v>#REF!</v>
      </c>
      <c r="Q69" s="133" t="e">
        <f>IF(P69=0,0,IF(AND(P69&gt;0,P69&gt;$Q$1),30,考核汇总!$S$1))</f>
        <v>#REF!</v>
      </c>
      <c r="R69" s="133" t="e">
        <f>IF(C69=2,Q69,IF(C69=1,Q69*0.7,IF(C69=3,Q70*0.3,0)))</f>
        <v>#REF!</v>
      </c>
      <c r="T69" s="169" t="e">
        <f>SUMPRODUCT((焦粉报表!$V$6:$V$67=$A69)*(焦粉报表!$W$6:$W$67=$B69),焦粉报表!Y$6:Y$67)</f>
        <v>#REF!</v>
      </c>
      <c r="U69" s="152" t="e">
        <f>SUMPRODUCT((焦粉报表!$V$6:$V$67=$A69)*(焦粉报表!$W$6:$W$67=$B69),焦粉报表!Z$6:Z$67)</f>
        <v>#REF!</v>
      </c>
      <c r="V69" s="152" t="e">
        <f>SUMPRODUCT((焦粉报表!$V$6:$V$67=$A69)*(焦粉报表!$W$6:$W$67=$B69),焦粉报表!AA$6:AA$67)</f>
        <v>#REF!</v>
      </c>
      <c r="W69" s="152" t="e">
        <f>SUMPRODUCT((焦粉报表!$V$6:$V$67=$A69)*(焦粉报表!$W$6:$W$67=$B69),焦粉报表!AB$6:AB$67)</f>
        <v>#REF!</v>
      </c>
      <c r="X69" s="152" t="e">
        <f>SUMPRODUCT((焦粉报表!$V$6:$V$67=$A69)*(焦粉报表!$W$6:$W$67=$B69),焦粉报表!AC$6:AC$67)</f>
        <v>#REF!</v>
      </c>
      <c r="Y69" s="152" t="e">
        <f>SUMPRODUCT((焦粉报表!$V$6:$V$67=$A69)*(焦粉报表!$W$6:$W$67=$B69),焦粉报表!AD$6:AD$67)</f>
        <v>#REF!</v>
      </c>
      <c r="Z69" s="152" t="e">
        <f>SUMPRODUCT((焦粉报表!$V$6:$V$67=$A69)*(焦粉报表!$W$6:$W$67=$B69),焦粉报表!AE$6:AE$67)</f>
        <v>#REF!</v>
      </c>
      <c r="AA69" s="152" t="e">
        <f>SUMPRODUCT((焦粉报表!$V$6:$V$67=$A69)*(焦粉报表!$W$6:$W$67=$B69),焦粉报表!AF$6:AF$67)</f>
        <v>#REF!</v>
      </c>
      <c r="AB69" s="172" t="e">
        <f>SUMPRODUCT((焦粉报表!$V$6:$V$67=$A69)*(焦粉报表!$W$6:$W$67=$B69),焦粉报表!AG$6:AG$67)</f>
        <v>#REF!</v>
      </c>
      <c r="AC69" s="152" t="e">
        <f>SUMPRODUCT((焦粉报表!$V$6:$V$67=$A69)*(焦粉报表!$W$6:$W$67=$B69),焦粉报表!AH$6:AH$67)</f>
        <v>#REF!</v>
      </c>
      <c r="AD69" s="171" t="e">
        <f>SUMPRODUCT((焦粉报表!$V$6:$V$67=$A69)*(焦粉报表!$W$6:$W$67=$B69),焦粉报表!AI$6:AI$67)</f>
        <v>#REF!</v>
      </c>
      <c r="AE69" s="133" t="e">
        <f>IF(AD69=0,0,IF(AND(AD69&gt;0,AD69&gt;$AE$1),30,考核汇总!$S$1))</f>
        <v>#REF!</v>
      </c>
      <c r="AF69" s="133" t="e">
        <f>IF(C69=2,AE69,IF(C69=1,AE69*0.7,IF(C69=3,AE70*0.3,0)))</f>
        <v>#REF!</v>
      </c>
    </row>
    <row r="70">
      <c r="A70" s="168">
        <f>A67+1</f>
        <v>43366</v>
      </c>
      <c r="B70" s="39" t="s">
        <v>30</v>
      </c>
      <c r="C70" s="39">
        <f>C67</f>
        <v>2</v>
      </c>
      <c r="D70" s="39">
        <f>SUMPRODUCT((考核汇总!$A$4:$A$1185=A70)*(考核汇总!$B$4:$B$1185=B70),考核汇总!$C$4:$C$1185)</f>
        <v>4</v>
      </c>
      <c r="E70" s="39" t="str">
        <f>IF(D70=1,"甲",IF(D70=2,"乙",IF(D70=3,"丙",IF(D70=4,"丁",""))))</f>
        <v>丁</v>
      </c>
      <c r="F70" s="169" t="e">
        <f>SUMPRODUCT((焦粉报表!$B$6:$B$67=$A70)*(焦粉报表!$C$6:$C$67=$B70),焦粉报表!E$6:E$67)</f>
        <v>#REF!</v>
      </c>
      <c r="G70" s="39" t="e">
        <f>SUMPRODUCT((焦粉报表!$B$6:$B$67=$A70)*(焦粉报表!$C$6:$C$67=$B70),焦粉报表!F$6:F$67)</f>
        <v>#REF!</v>
      </c>
      <c r="H70" s="39" t="e">
        <f>SUMPRODUCT((焦粉报表!$B$6:$B$67=$A70)*(焦粉报表!$C$6:$C$67=$B70),焦粉报表!G$6:G$67)</f>
        <v>#REF!</v>
      </c>
      <c r="I70" s="39" t="e">
        <f>SUMPRODUCT((焦粉报表!$B$6:$B$67=$A70)*(焦粉报表!$C$6:$C$67=$B70),焦粉报表!H$6:H$67)</f>
        <v>#REF!</v>
      </c>
      <c r="J70" s="39" t="e">
        <f>SUMPRODUCT((焦粉报表!$B$6:$B$67=$A70)*(焦粉报表!$C$6:$C$67=$B70),焦粉报表!I$6:I$67)</f>
        <v>#REF!</v>
      </c>
      <c r="K70" s="39" t="e">
        <f>SUMPRODUCT((焦粉报表!$B$6:$B$67=$A70)*(焦粉报表!$C$6:$C$67=$B70),焦粉报表!J$6:J$67)</f>
        <v>#REF!</v>
      </c>
      <c r="L70" s="39" t="e">
        <f>SUMPRODUCT((焦粉报表!$B$6:$B$67=$A70)*(焦粉报表!$C$6:$C$67=$B70),焦粉报表!K$6:K$67)</f>
        <v>#REF!</v>
      </c>
      <c r="M70" s="39" t="e">
        <f>SUMPRODUCT((焦粉报表!$B$6:$B$67=$A70)*(焦粉报表!$C$6:$C$67=$B70),焦粉报表!L$6:L$67)</f>
        <v>#REF!</v>
      </c>
      <c r="N70" s="170" t="e">
        <f>SUMPRODUCT((焦粉报表!$B$6:$B$67=$A70)*(焦粉报表!$C$6:$C$67=$B70),焦粉报表!M$6:M$67)</f>
        <v>#REF!</v>
      </c>
      <c r="O70" s="39" t="e">
        <f>SUMPRODUCT((焦粉报表!$B$6:$B$67=$A70)*(焦粉报表!$C$6:$C$67=$B70),焦粉报表!N$6:N$67)</f>
        <v>#REF!</v>
      </c>
      <c r="P70" s="171" t="e">
        <f>SUMPRODUCT((焦粉报表!$B$6:$B$67=$A70)*(焦粉报表!$C$6:$C$67=$B70),焦粉报表!O$6:O$67)</f>
        <v>#REF!</v>
      </c>
      <c r="Q70" s="133" t="e">
        <f>IF(P70=0,0,IF(AND(P70&gt;0,P70&gt;$Q$1),30,考核汇总!$S$1))</f>
        <v>#REF!</v>
      </c>
      <c r="R70" s="133" t="e">
        <f>IF(C70=2,Q70,IF(C70=1,Q70*0.7,IF(C70=3,Q71*0.3,0)))</f>
        <v>#REF!</v>
      </c>
      <c r="T70" s="169" t="e">
        <f>SUMPRODUCT((焦粉报表!$V$6:$V$67=$A70)*(焦粉报表!$W$6:$W$67=$B70),焦粉报表!Y$6:Y$67)</f>
        <v>#REF!</v>
      </c>
      <c r="U70" s="152" t="e">
        <f>SUMPRODUCT((焦粉报表!$V$6:$V$67=$A70)*(焦粉报表!$W$6:$W$67=$B70),焦粉报表!Z$6:Z$67)</f>
        <v>#REF!</v>
      </c>
      <c r="V70" s="152" t="e">
        <f>SUMPRODUCT((焦粉报表!$V$6:$V$67=$A70)*(焦粉报表!$W$6:$W$67=$B70),焦粉报表!AA$6:AA$67)</f>
        <v>#REF!</v>
      </c>
      <c r="W70" s="152" t="e">
        <f>SUMPRODUCT((焦粉报表!$V$6:$V$67=$A70)*(焦粉报表!$W$6:$W$67=$B70),焦粉报表!AB$6:AB$67)</f>
        <v>#REF!</v>
      </c>
      <c r="X70" s="152" t="e">
        <f>SUMPRODUCT((焦粉报表!$V$6:$V$67=$A70)*(焦粉报表!$W$6:$W$67=$B70),焦粉报表!AC$6:AC$67)</f>
        <v>#REF!</v>
      </c>
      <c r="Y70" s="152" t="e">
        <f>SUMPRODUCT((焦粉报表!$V$6:$V$67=$A70)*(焦粉报表!$W$6:$W$67=$B70),焦粉报表!AD$6:AD$67)</f>
        <v>#REF!</v>
      </c>
      <c r="Z70" s="152" t="e">
        <f>SUMPRODUCT((焦粉报表!$V$6:$V$67=$A70)*(焦粉报表!$W$6:$W$67=$B70),焦粉报表!AE$6:AE$67)</f>
        <v>#REF!</v>
      </c>
      <c r="AA70" s="152" t="e">
        <f>SUMPRODUCT((焦粉报表!$V$6:$V$67=$A70)*(焦粉报表!$W$6:$W$67=$B70),焦粉报表!AF$6:AF$67)</f>
        <v>#REF!</v>
      </c>
      <c r="AB70" s="172" t="e">
        <f>SUMPRODUCT((焦粉报表!$V$6:$V$67=$A70)*(焦粉报表!$W$6:$W$67=$B70),焦粉报表!AG$6:AG$67)</f>
        <v>#REF!</v>
      </c>
      <c r="AC70" s="152" t="e">
        <f>SUMPRODUCT((焦粉报表!$V$6:$V$67=$A70)*(焦粉报表!$W$6:$W$67=$B70),焦粉报表!AH$6:AH$67)</f>
        <v>#REF!</v>
      </c>
      <c r="AD70" s="171" t="e">
        <f>SUMPRODUCT((焦粉报表!$V$6:$V$67=$A70)*(焦粉报表!$W$6:$W$67=$B70),焦粉报表!AI$6:AI$67)</f>
        <v>#REF!</v>
      </c>
      <c r="AE70" s="133" t="e">
        <f>IF(AD70=0,0,IF(AND(AD70&gt;0,AD70&gt;$AE$1),30,考核汇总!$S$1))</f>
        <v>#REF!</v>
      </c>
      <c r="AF70" s="133" t="e">
        <f>IF(C70=2,AE70,IF(C70=1,AE70*0.7,IF(C70=3,AE71*0.3,0)))</f>
        <v>#REF!</v>
      </c>
    </row>
    <row r="71">
      <c r="A71" s="168">
        <f>A68+1</f>
        <v>43366</v>
      </c>
      <c r="B71" s="39" t="s">
        <v>32</v>
      </c>
      <c r="C71" s="39">
        <f>C68</f>
        <v>3</v>
      </c>
      <c r="D71" s="39">
        <f>SUMPRODUCT((考核汇总!$A$4:$A$1185=A71)*(考核汇总!$B$4:$B$1185=B71),考核汇总!$C$4:$C$1185)</f>
        <v>1</v>
      </c>
      <c r="E71" s="39" t="str">
        <f>IF(D71=1,"甲",IF(D71=2,"乙",IF(D71=3,"丙",IF(D71=4,"丁",""))))</f>
        <v>甲</v>
      </c>
      <c r="F71" s="169" t="e">
        <f>SUMPRODUCT((焦粉报表!$B$6:$B$67=$A71)*(焦粉报表!$C$6:$C$67=$B71),焦粉报表!E$6:E$67)</f>
        <v>#REF!</v>
      </c>
      <c r="G71" s="39" t="e">
        <f>SUMPRODUCT((焦粉报表!$B$6:$B$67=$A71)*(焦粉报表!$C$6:$C$67=$B71),焦粉报表!F$6:F$67)</f>
        <v>#REF!</v>
      </c>
      <c r="H71" s="39" t="e">
        <f>SUMPRODUCT((焦粉报表!$B$6:$B$67=$A71)*(焦粉报表!$C$6:$C$67=$B71),焦粉报表!G$6:G$67)</f>
        <v>#REF!</v>
      </c>
      <c r="I71" s="39" t="e">
        <f>SUMPRODUCT((焦粉报表!$B$6:$B$67=$A71)*(焦粉报表!$C$6:$C$67=$B71),焦粉报表!H$6:H$67)</f>
        <v>#REF!</v>
      </c>
      <c r="J71" s="39" t="e">
        <f>SUMPRODUCT((焦粉报表!$B$6:$B$67=$A71)*(焦粉报表!$C$6:$C$67=$B71),焦粉报表!I$6:I$67)</f>
        <v>#REF!</v>
      </c>
      <c r="K71" s="39" t="e">
        <f>SUMPRODUCT((焦粉报表!$B$6:$B$67=$A71)*(焦粉报表!$C$6:$C$67=$B71),焦粉报表!J$6:J$67)</f>
        <v>#REF!</v>
      </c>
      <c r="L71" s="39" t="e">
        <f>SUMPRODUCT((焦粉报表!$B$6:$B$67=$A71)*(焦粉报表!$C$6:$C$67=$B71),焦粉报表!K$6:K$67)</f>
        <v>#REF!</v>
      </c>
      <c r="M71" s="39" t="e">
        <f>SUMPRODUCT((焦粉报表!$B$6:$B$67=$A71)*(焦粉报表!$C$6:$C$67=$B71),焦粉报表!L$6:L$67)</f>
        <v>#REF!</v>
      </c>
      <c r="N71" s="170" t="e">
        <f>SUMPRODUCT((焦粉报表!$B$6:$B$67=$A71)*(焦粉报表!$C$6:$C$67=$B71),焦粉报表!M$6:M$67)</f>
        <v>#REF!</v>
      </c>
      <c r="O71" s="39" t="e">
        <f>SUMPRODUCT((焦粉报表!$B$6:$B$67=$A71)*(焦粉报表!$C$6:$C$67=$B71),焦粉报表!N$6:N$67)</f>
        <v>#REF!</v>
      </c>
      <c r="P71" s="171" t="e">
        <f>SUMPRODUCT((焦粉报表!$B$6:$B$67=$A71)*(焦粉报表!$C$6:$C$67=$B71),焦粉报表!O$6:O$67)</f>
        <v>#REF!</v>
      </c>
      <c r="Q71" s="133" t="e">
        <f>IF(P71=0,0,IF(AND(P71&gt;0,P71&gt;$Q$1),30,考核汇总!$S$1))</f>
        <v>#REF!</v>
      </c>
      <c r="R71" s="133" t="e">
        <f>IF(C71=2,Q71,IF(C71=1,Q71*0.7,IF(C71=3,Q72*0.3,0)))</f>
        <v>#REF!</v>
      </c>
      <c r="T71" s="169" t="e">
        <f>SUMPRODUCT((焦粉报表!$V$6:$V$67=$A71)*(焦粉报表!$W$6:$W$67=$B71),焦粉报表!Y$6:Y$67)</f>
        <v>#REF!</v>
      </c>
      <c r="U71" s="152" t="e">
        <f>SUMPRODUCT((焦粉报表!$V$6:$V$67=$A71)*(焦粉报表!$W$6:$W$67=$B71),焦粉报表!Z$6:Z$67)</f>
        <v>#REF!</v>
      </c>
      <c r="V71" s="152" t="e">
        <f>SUMPRODUCT((焦粉报表!$V$6:$V$67=$A71)*(焦粉报表!$W$6:$W$67=$B71),焦粉报表!AA$6:AA$67)</f>
        <v>#REF!</v>
      </c>
      <c r="W71" s="152" t="e">
        <f>SUMPRODUCT((焦粉报表!$V$6:$V$67=$A71)*(焦粉报表!$W$6:$W$67=$B71),焦粉报表!AB$6:AB$67)</f>
        <v>#REF!</v>
      </c>
      <c r="X71" s="152" t="e">
        <f>SUMPRODUCT((焦粉报表!$V$6:$V$67=$A71)*(焦粉报表!$W$6:$W$67=$B71),焦粉报表!AC$6:AC$67)</f>
        <v>#REF!</v>
      </c>
      <c r="Y71" s="152" t="e">
        <f>SUMPRODUCT((焦粉报表!$V$6:$V$67=$A71)*(焦粉报表!$W$6:$W$67=$B71),焦粉报表!AD$6:AD$67)</f>
        <v>#REF!</v>
      </c>
      <c r="Z71" s="152" t="e">
        <f>SUMPRODUCT((焦粉报表!$V$6:$V$67=$A71)*(焦粉报表!$W$6:$W$67=$B71),焦粉报表!AE$6:AE$67)</f>
        <v>#REF!</v>
      </c>
      <c r="AA71" s="152" t="e">
        <f>SUMPRODUCT((焦粉报表!$V$6:$V$67=$A71)*(焦粉报表!$W$6:$W$67=$B71),焦粉报表!AF$6:AF$67)</f>
        <v>#REF!</v>
      </c>
      <c r="AB71" s="172" t="e">
        <f>SUMPRODUCT((焦粉报表!$V$6:$V$67=$A71)*(焦粉报表!$W$6:$W$67=$B71),焦粉报表!AG$6:AG$67)</f>
        <v>#REF!</v>
      </c>
      <c r="AC71" s="152" t="e">
        <f>SUMPRODUCT((焦粉报表!$V$6:$V$67=$A71)*(焦粉报表!$W$6:$W$67=$B71),焦粉报表!AH$6:AH$67)</f>
        <v>#REF!</v>
      </c>
      <c r="AD71" s="171" t="e">
        <f>SUMPRODUCT((焦粉报表!$V$6:$V$67=$A71)*(焦粉报表!$W$6:$W$67=$B71),焦粉报表!AI$6:AI$67)</f>
        <v>#REF!</v>
      </c>
      <c r="AE71" s="133" t="e">
        <f>IF(AD71=0,0,IF(AND(AD71&gt;0,AD71&gt;$AE$1),30,考核汇总!$S$1))</f>
        <v>#REF!</v>
      </c>
      <c r="AF71" s="133" t="e">
        <f>IF(C71=2,AE71,IF(C71=1,AE71*0.7,IF(C71=3,AE72*0.3,0)))</f>
        <v>#REF!</v>
      </c>
    </row>
    <row r="72">
      <c r="A72" s="168">
        <f>A69+1</f>
        <v>43367</v>
      </c>
      <c r="B72" s="39" t="s">
        <v>28</v>
      </c>
      <c r="C72" s="39">
        <f>C69</f>
        <v>1</v>
      </c>
      <c r="D72" s="39">
        <f>SUMPRODUCT((考核汇总!$A$4:$A$1185=A72)*(考核汇总!$B$4:$B$1185=B72),考核汇总!$C$4:$C$1185)</f>
        <v>2</v>
      </c>
      <c r="E72" s="39" t="str">
        <f>IF(D72=1,"甲",IF(D72=2,"乙",IF(D72=3,"丙",IF(D72=4,"丁",""))))</f>
        <v>乙</v>
      </c>
      <c r="F72" s="169" t="e">
        <f>SUMPRODUCT((焦粉报表!$B$6:$B$67=$A72)*(焦粉报表!$C$6:$C$67=$B72),焦粉报表!E$6:E$67)</f>
        <v>#REF!</v>
      </c>
      <c r="G72" s="39" t="e">
        <f>SUMPRODUCT((焦粉报表!$B$6:$B$67=$A72)*(焦粉报表!$C$6:$C$67=$B72),焦粉报表!F$6:F$67)</f>
        <v>#REF!</v>
      </c>
      <c r="H72" s="39" t="e">
        <f>SUMPRODUCT((焦粉报表!$B$6:$B$67=$A72)*(焦粉报表!$C$6:$C$67=$B72),焦粉报表!G$6:G$67)</f>
        <v>#REF!</v>
      </c>
      <c r="I72" s="39" t="e">
        <f>SUMPRODUCT((焦粉报表!$B$6:$B$67=$A72)*(焦粉报表!$C$6:$C$67=$B72),焦粉报表!H$6:H$67)</f>
        <v>#REF!</v>
      </c>
      <c r="J72" s="39" t="e">
        <f>SUMPRODUCT((焦粉报表!$B$6:$B$67=$A72)*(焦粉报表!$C$6:$C$67=$B72),焦粉报表!I$6:I$67)</f>
        <v>#REF!</v>
      </c>
      <c r="K72" s="39" t="e">
        <f>SUMPRODUCT((焦粉报表!$B$6:$B$67=$A72)*(焦粉报表!$C$6:$C$67=$B72),焦粉报表!J$6:J$67)</f>
        <v>#REF!</v>
      </c>
      <c r="L72" s="39" t="e">
        <f>SUMPRODUCT((焦粉报表!$B$6:$B$67=$A72)*(焦粉报表!$C$6:$C$67=$B72),焦粉报表!K$6:K$67)</f>
        <v>#REF!</v>
      </c>
      <c r="M72" s="39" t="e">
        <f>SUMPRODUCT((焦粉报表!$B$6:$B$67=$A72)*(焦粉报表!$C$6:$C$67=$B72),焦粉报表!L$6:L$67)</f>
        <v>#REF!</v>
      </c>
      <c r="N72" s="170" t="e">
        <f>SUMPRODUCT((焦粉报表!$B$6:$B$67=$A72)*(焦粉报表!$C$6:$C$67=$B72),焦粉报表!M$6:M$67)</f>
        <v>#REF!</v>
      </c>
      <c r="O72" s="39" t="e">
        <f>SUMPRODUCT((焦粉报表!$B$6:$B$67=$A72)*(焦粉报表!$C$6:$C$67=$B72),焦粉报表!N$6:N$67)</f>
        <v>#REF!</v>
      </c>
      <c r="P72" s="171" t="e">
        <f>SUMPRODUCT((焦粉报表!$B$6:$B$67=$A72)*(焦粉报表!$C$6:$C$67=$B72),焦粉报表!O$6:O$67)</f>
        <v>#REF!</v>
      </c>
      <c r="Q72" s="133" t="e">
        <f>IF(P72=0,0,IF(AND(P72&gt;0,P72&gt;$Q$1),30,考核汇总!$S$1))</f>
        <v>#REF!</v>
      </c>
      <c r="R72" s="133" t="e">
        <f>IF(C72=2,Q72,IF(C72=1,Q72*0.7,IF(C72=3,Q73*0.3,0)))</f>
        <v>#REF!</v>
      </c>
      <c r="T72" s="169" t="e">
        <f>SUMPRODUCT((焦粉报表!$V$6:$V$67=$A72)*(焦粉报表!$W$6:$W$67=$B72),焦粉报表!Y$6:Y$67)</f>
        <v>#REF!</v>
      </c>
      <c r="U72" s="152" t="e">
        <f>SUMPRODUCT((焦粉报表!$V$6:$V$67=$A72)*(焦粉报表!$W$6:$W$67=$B72),焦粉报表!Z$6:Z$67)</f>
        <v>#REF!</v>
      </c>
      <c r="V72" s="152" t="e">
        <f>SUMPRODUCT((焦粉报表!$V$6:$V$67=$A72)*(焦粉报表!$W$6:$W$67=$B72),焦粉报表!AA$6:AA$67)</f>
        <v>#REF!</v>
      </c>
      <c r="W72" s="152" t="e">
        <f>SUMPRODUCT((焦粉报表!$V$6:$V$67=$A72)*(焦粉报表!$W$6:$W$67=$B72),焦粉报表!AB$6:AB$67)</f>
        <v>#REF!</v>
      </c>
      <c r="X72" s="152" t="e">
        <f>SUMPRODUCT((焦粉报表!$V$6:$V$67=$A72)*(焦粉报表!$W$6:$W$67=$B72),焦粉报表!AC$6:AC$67)</f>
        <v>#REF!</v>
      </c>
      <c r="Y72" s="152" t="e">
        <f>SUMPRODUCT((焦粉报表!$V$6:$V$67=$A72)*(焦粉报表!$W$6:$W$67=$B72),焦粉报表!AD$6:AD$67)</f>
        <v>#REF!</v>
      </c>
      <c r="Z72" s="152" t="e">
        <f>SUMPRODUCT((焦粉报表!$V$6:$V$67=$A72)*(焦粉报表!$W$6:$W$67=$B72),焦粉报表!AE$6:AE$67)</f>
        <v>#REF!</v>
      </c>
      <c r="AA72" s="152" t="e">
        <f>SUMPRODUCT((焦粉报表!$V$6:$V$67=$A72)*(焦粉报表!$W$6:$W$67=$B72),焦粉报表!AF$6:AF$67)</f>
        <v>#REF!</v>
      </c>
      <c r="AB72" s="172" t="e">
        <f>SUMPRODUCT((焦粉报表!$V$6:$V$67=$A72)*(焦粉报表!$W$6:$W$67=$B72),焦粉报表!AG$6:AG$67)</f>
        <v>#REF!</v>
      </c>
      <c r="AC72" s="152" t="e">
        <f>SUMPRODUCT((焦粉报表!$V$6:$V$67=$A72)*(焦粉报表!$W$6:$W$67=$B72),焦粉报表!AH$6:AH$67)</f>
        <v>#REF!</v>
      </c>
      <c r="AD72" s="171" t="e">
        <f>SUMPRODUCT((焦粉报表!$V$6:$V$67=$A72)*(焦粉报表!$W$6:$W$67=$B72),焦粉报表!AI$6:AI$67)</f>
        <v>#REF!</v>
      </c>
      <c r="AE72" s="133" t="e">
        <f>IF(AD72=0,0,IF(AND(AD72&gt;0,AD72&gt;$AE$1),30,考核汇总!$S$1))</f>
        <v>#REF!</v>
      </c>
      <c r="AF72" s="133" t="e">
        <f>IF(C72=2,AE72,IF(C72=1,AE72*0.7,IF(C72=3,AE73*0.3,0)))</f>
        <v>#REF!</v>
      </c>
    </row>
    <row r="73">
      <c r="A73" s="168">
        <f>A70+1</f>
        <v>43367</v>
      </c>
      <c r="B73" s="39" t="s">
        <v>30</v>
      </c>
      <c r="C73" s="39">
        <f>C70</f>
        <v>2</v>
      </c>
      <c r="D73" s="39">
        <f>SUMPRODUCT((考核汇总!$A$4:$A$1185=A73)*(考核汇总!$B$4:$B$1185=B73),考核汇总!$C$4:$C$1185)</f>
        <v>3</v>
      </c>
      <c r="E73" s="39" t="str">
        <f>IF(D73=1,"甲",IF(D73=2,"乙",IF(D73=3,"丙",IF(D73=4,"丁",""))))</f>
        <v>丙</v>
      </c>
      <c r="F73" s="169" t="e">
        <f>SUMPRODUCT((焦粉报表!$B$6:$B$67=$A73)*(焦粉报表!$C$6:$C$67=$B73),焦粉报表!E$6:E$67)</f>
        <v>#REF!</v>
      </c>
      <c r="G73" s="39" t="e">
        <f>SUMPRODUCT((焦粉报表!$B$6:$B$67=$A73)*(焦粉报表!$C$6:$C$67=$B73),焦粉报表!F$6:F$67)</f>
        <v>#REF!</v>
      </c>
      <c r="H73" s="39" t="e">
        <f>SUMPRODUCT((焦粉报表!$B$6:$B$67=$A73)*(焦粉报表!$C$6:$C$67=$B73),焦粉报表!G$6:G$67)</f>
        <v>#REF!</v>
      </c>
      <c r="I73" s="39" t="e">
        <f>SUMPRODUCT((焦粉报表!$B$6:$B$67=$A73)*(焦粉报表!$C$6:$C$67=$B73),焦粉报表!H$6:H$67)</f>
        <v>#REF!</v>
      </c>
      <c r="J73" s="39" t="e">
        <f>SUMPRODUCT((焦粉报表!$B$6:$B$67=$A73)*(焦粉报表!$C$6:$C$67=$B73),焦粉报表!I$6:I$67)</f>
        <v>#REF!</v>
      </c>
      <c r="K73" s="39" t="e">
        <f>SUMPRODUCT((焦粉报表!$B$6:$B$67=$A73)*(焦粉报表!$C$6:$C$67=$B73),焦粉报表!J$6:J$67)</f>
        <v>#REF!</v>
      </c>
      <c r="L73" s="39" t="e">
        <f>SUMPRODUCT((焦粉报表!$B$6:$B$67=$A73)*(焦粉报表!$C$6:$C$67=$B73),焦粉报表!K$6:K$67)</f>
        <v>#REF!</v>
      </c>
      <c r="M73" s="39" t="e">
        <f>SUMPRODUCT((焦粉报表!$B$6:$B$67=$A73)*(焦粉报表!$C$6:$C$67=$B73),焦粉报表!L$6:L$67)</f>
        <v>#REF!</v>
      </c>
      <c r="N73" s="170" t="e">
        <f>SUMPRODUCT((焦粉报表!$B$6:$B$67=$A73)*(焦粉报表!$C$6:$C$67=$B73),焦粉报表!M$6:M$67)</f>
        <v>#REF!</v>
      </c>
      <c r="O73" s="39" t="e">
        <f>SUMPRODUCT((焦粉报表!$B$6:$B$67=$A73)*(焦粉报表!$C$6:$C$67=$B73),焦粉报表!N$6:N$67)</f>
        <v>#REF!</v>
      </c>
      <c r="P73" s="171" t="e">
        <f>SUMPRODUCT((焦粉报表!$B$6:$B$67=$A73)*(焦粉报表!$C$6:$C$67=$B73),焦粉报表!O$6:O$67)</f>
        <v>#REF!</v>
      </c>
      <c r="Q73" s="133" t="e">
        <f>IF(P73=0,0,IF(AND(P73&gt;0,P73&gt;$Q$1),30,考核汇总!$S$1))</f>
        <v>#REF!</v>
      </c>
      <c r="R73" s="133" t="e">
        <f>IF(C73=2,Q73,IF(C73=1,Q73*0.7,IF(C73=3,Q74*0.3,0)))</f>
        <v>#REF!</v>
      </c>
      <c r="T73" s="169" t="e">
        <f>SUMPRODUCT((焦粉报表!$V$6:$V$67=$A73)*(焦粉报表!$W$6:$W$67=$B73),焦粉报表!Y$6:Y$67)</f>
        <v>#REF!</v>
      </c>
      <c r="U73" s="152" t="e">
        <f>SUMPRODUCT((焦粉报表!$V$6:$V$67=$A73)*(焦粉报表!$W$6:$W$67=$B73),焦粉报表!Z$6:Z$67)</f>
        <v>#REF!</v>
      </c>
      <c r="V73" s="152" t="e">
        <f>SUMPRODUCT((焦粉报表!$V$6:$V$67=$A73)*(焦粉报表!$W$6:$W$67=$B73),焦粉报表!AA$6:AA$67)</f>
        <v>#REF!</v>
      </c>
      <c r="W73" s="152" t="e">
        <f>SUMPRODUCT((焦粉报表!$V$6:$V$67=$A73)*(焦粉报表!$W$6:$W$67=$B73),焦粉报表!AB$6:AB$67)</f>
        <v>#REF!</v>
      </c>
      <c r="X73" s="152" t="e">
        <f>SUMPRODUCT((焦粉报表!$V$6:$V$67=$A73)*(焦粉报表!$W$6:$W$67=$B73),焦粉报表!AC$6:AC$67)</f>
        <v>#REF!</v>
      </c>
      <c r="Y73" s="152" t="e">
        <f>SUMPRODUCT((焦粉报表!$V$6:$V$67=$A73)*(焦粉报表!$W$6:$W$67=$B73),焦粉报表!AD$6:AD$67)</f>
        <v>#REF!</v>
      </c>
      <c r="Z73" s="152" t="e">
        <f>SUMPRODUCT((焦粉报表!$V$6:$V$67=$A73)*(焦粉报表!$W$6:$W$67=$B73),焦粉报表!AE$6:AE$67)</f>
        <v>#REF!</v>
      </c>
      <c r="AA73" s="152" t="e">
        <f>SUMPRODUCT((焦粉报表!$V$6:$V$67=$A73)*(焦粉报表!$W$6:$W$67=$B73),焦粉报表!AF$6:AF$67)</f>
        <v>#REF!</v>
      </c>
      <c r="AB73" s="172" t="e">
        <f>SUMPRODUCT((焦粉报表!$V$6:$V$67=$A73)*(焦粉报表!$W$6:$W$67=$B73),焦粉报表!AG$6:AG$67)</f>
        <v>#REF!</v>
      </c>
      <c r="AC73" s="152" t="e">
        <f>SUMPRODUCT((焦粉报表!$V$6:$V$67=$A73)*(焦粉报表!$W$6:$W$67=$B73),焦粉报表!AH$6:AH$67)</f>
        <v>#REF!</v>
      </c>
      <c r="AD73" s="171" t="e">
        <f>SUMPRODUCT((焦粉报表!$V$6:$V$67=$A73)*(焦粉报表!$W$6:$W$67=$B73),焦粉报表!AI$6:AI$67)</f>
        <v>#REF!</v>
      </c>
      <c r="AE73" s="133" t="e">
        <f>IF(AD73=0,0,IF(AND(AD73&gt;0,AD73&gt;$AE$1),30,考核汇总!$S$1))</f>
        <v>#REF!</v>
      </c>
      <c r="AF73" s="133" t="e">
        <f>IF(C73=2,AE73,IF(C73=1,AE73*0.7,IF(C73=3,AE74*0.3,0)))</f>
        <v>#REF!</v>
      </c>
    </row>
    <row r="74">
      <c r="A74" s="168">
        <f>A71+1</f>
        <v>43367</v>
      </c>
      <c r="B74" s="39" t="s">
        <v>32</v>
      </c>
      <c r="C74" s="39">
        <f>C71</f>
        <v>3</v>
      </c>
      <c r="D74" s="39">
        <f>SUMPRODUCT((考核汇总!$A$4:$A$1185=A74)*(考核汇总!$B$4:$B$1185=B74),考核汇总!$C$4:$C$1185)</f>
        <v>4</v>
      </c>
      <c r="E74" s="39" t="str">
        <f>IF(D74=1,"甲",IF(D74=2,"乙",IF(D74=3,"丙",IF(D74=4,"丁",""))))</f>
        <v>丁</v>
      </c>
      <c r="F74" s="169" t="e">
        <f>SUMPRODUCT((焦粉报表!$B$6:$B$67=$A74)*(焦粉报表!$C$6:$C$67=$B74),焦粉报表!E$6:E$67)</f>
        <v>#REF!</v>
      </c>
      <c r="G74" s="39" t="e">
        <f>SUMPRODUCT((焦粉报表!$B$6:$B$67=$A74)*(焦粉报表!$C$6:$C$67=$B74),焦粉报表!F$6:F$67)</f>
        <v>#REF!</v>
      </c>
      <c r="H74" s="39" t="e">
        <f>SUMPRODUCT((焦粉报表!$B$6:$B$67=$A74)*(焦粉报表!$C$6:$C$67=$B74),焦粉报表!G$6:G$67)</f>
        <v>#REF!</v>
      </c>
      <c r="I74" s="39" t="e">
        <f>SUMPRODUCT((焦粉报表!$B$6:$B$67=$A74)*(焦粉报表!$C$6:$C$67=$B74),焦粉报表!H$6:H$67)</f>
        <v>#REF!</v>
      </c>
      <c r="J74" s="39" t="e">
        <f>SUMPRODUCT((焦粉报表!$B$6:$B$67=$A74)*(焦粉报表!$C$6:$C$67=$B74),焦粉报表!I$6:I$67)</f>
        <v>#REF!</v>
      </c>
      <c r="K74" s="39" t="e">
        <f>SUMPRODUCT((焦粉报表!$B$6:$B$67=$A74)*(焦粉报表!$C$6:$C$67=$B74),焦粉报表!J$6:J$67)</f>
        <v>#REF!</v>
      </c>
      <c r="L74" s="39" t="e">
        <f>SUMPRODUCT((焦粉报表!$B$6:$B$67=$A74)*(焦粉报表!$C$6:$C$67=$B74),焦粉报表!K$6:K$67)</f>
        <v>#REF!</v>
      </c>
      <c r="M74" s="39" t="e">
        <f>SUMPRODUCT((焦粉报表!$B$6:$B$67=$A74)*(焦粉报表!$C$6:$C$67=$B74),焦粉报表!L$6:L$67)</f>
        <v>#REF!</v>
      </c>
      <c r="N74" s="170" t="e">
        <f>SUMPRODUCT((焦粉报表!$B$6:$B$67=$A74)*(焦粉报表!$C$6:$C$67=$B74),焦粉报表!M$6:M$67)</f>
        <v>#REF!</v>
      </c>
      <c r="O74" s="39" t="e">
        <f>SUMPRODUCT((焦粉报表!$B$6:$B$67=$A74)*(焦粉报表!$C$6:$C$67=$B74),焦粉报表!N$6:N$67)</f>
        <v>#REF!</v>
      </c>
      <c r="P74" s="171" t="e">
        <f>SUMPRODUCT((焦粉报表!$B$6:$B$67=$A74)*(焦粉报表!$C$6:$C$67=$B74),焦粉报表!O$6:O$67)</f>
        <v>#REF!</v>
      </c>
      <c r="Q74" s="133" t="e">
        <f>IF(P74=0,0,IF(AND(P74&gt;0,P74&gt;$Q$1),30,考核汇总!$S$1))</f>
        <v>#REF!</v>
      </c>
      <c r="R74" s="133" t="e">
        <f>IF(C74=2,Q74,IF(C74=1,Q74*0.7,IF(C74=3,Q75*0.3,0)))</f>
        <v>#REF!</v>
      </c>
      <c r="T74" s="169" t="e">
        <f>SUMPRODUCT((焦粉报表!$V$6:$V$67=$A74)*(焦粉报表!$W$6:$W$67=$B74),焦粉报表!Y$6:Y$67)</f>
        <v>#REF!</v>
      </c>
      <c r="U74" s="152" t="e">
        <f>SUMPRODUCT((焦粉报表!$V$6:$V$67=$A74)*(焦粉报表!$W$6:$W$67=$B74),焦粉报表!Z$6:Z$67)</f>
        <v>#REF!</v>
      </c>
      <c r="V74" s="152" t="e">
        <f>SUMPRODUCT((焦粉报表!$V$6:$V$67=$A74)*(焦粉报表!$W$6:$W$67=$B74),焦粉报表!AA$6:AA$67)</f>
        <v>#REF!</v>
      </c>
      <c r="W74" s="152" t="e">
        <f>SUMPRODUCT((焦粉报表!$V$6:$V$67=$A74)*(焦粉报表!$W$6:$W$67=$B74),焦粉报表!AB$6:AB$67)</f>
        <v>#REF!</v>
      </c>
      <c r="X74" s="152" t="e">
        <f>SUMPRODUCT((焦粉报表!$V$6:$V$67=$A74)*(焦粉报表!$W$6:$W$67=$B74),焦粉报表!AC$6:AC$67)</f>
        <v>#REF!</v>
      </c>
      <c r="Y74" s="152" t="e">
        <f>SUMPRODUCT((焦粉报表!$V$6:$V$67=$A74)*(焦粉报表!$W$6:$W$67=$B74),焦粉报表!AD$6:AD$67)</f>
        <v>#REF!</v>
      </c>
      <c r="Z74" s="152" t="e">
        <f>SUMPRODUCT((焦粉报表!$V$6:$V$67=$A74)*(焦粉报表!$W$6:$W$67=$B74),焦粉报表!AE$6:AE$67)</f>
        <v>#REF!</v>
      </c>
      <c r="AA74" s="152" t="e">
        <f>SUMPRODUCT((焦粉报表!$V$6:$V$67=$A74)*(焦粉报表!$W$6:$W$67=$B74),焦粉报表!AF$6:AF$67)</f>
        <v>#REF!</v>
      </c>
      <c r="AB74" s="172" t="e">
        <f>SUMPRODUCT((焦粉报表!$V$6:$V$67=$A74)*(焦粉报表!$W$6:$W$67=$B74),焦粉报表!AG$6:AG$67)</f>
        <v>#REF!</v>
      </c>
      <c r="AC74" s="152" t="e">
        <f>SUMPRODUCT((焦粉报表!$V$6:$V$67=$A74)*(焦粉报表!$W$6:$W$67=$B74),焦粉报表!AH$6:AH$67)</f>
        <v>#REF!</v>
      </c>
      <c r="AD74" s="171" t="e">
        <f>SUMPRODUCT((焦粉报表!$V$6:$V$67=$A74)*(焦粉报表!$W$6:$W$67=$B74),焦粉报表!AI$6:AI$67)</f>
        <v>#REF!</v>
      </c>
      <c r="AE74" s="133" t="e">
        <f>IF(AD74=0,0,IF(AND(AD74&gt;0,AD74&gt;$AE$1),30,考核汇总!$S$1))</f>
        <v>#REF!</v>
      </c>
      <c r="AF74" s="133" t="e">
        <f>IF(C74=2,AE74,IF(C74=1,AE74*0.7,IF(C74=3,AE75*0.3,0)))</f>
        <v>#REF!</v>
      </c>
    </row>
    <row r="75">
      <c r="A75" s="168">
        <f>A72+1</f>
        <v>43368</v>
      </c>
      <c r="B75" s="39" t="s">
        <v>28</v>
      </c>
      <c r="C75" s="39">
        <f>C72</f>
        <v>1</v>
      </c>
      <c r="D75" s="39">
        <f>SUMPRODUCT((考核汇总!$A$4:$A$1185=A75)*(考核汇总!$B$4:$B$1185=B75),考核汇总!$C$4:$C$1185)</f>
        <v>2</v>
      </c>
      <c r="E75" s="39" t="str">
        <f>IF(D75=1,"甲",IF(D75=2,"乙",IF(D75=3,"丙",IF(D75=4,"丁",""))))</f>
        <v>乙</v>
      </c>
      <c r="F75" s="169" t="e">
        <f>SUMPRODUCT((焦粉报表!$B$6:$B$67=$A75)*(焦粉报表!$C$6:$C$67=$B75),焦粉报表!E$6:E$67)</f>
        <v>#REF!</v>
      </c>
      <c r="G75" s="39" t="e">
        <f>SUMPRODUCT((焦粉报表!$B$6:$B$67=$A75)*(焦粉报表!$C$6:$C$67=$B75),焦粉报表!F$6:F$67)</f>
        <v>#REF!</v>
      </c>
      <c r="H75" s="39" t="e">
        <f>SUMPRODUCT((焦粉报表!$B$6:$B$67=$A75)*(焦粉报表!$C$6:$C$67=$B75),焦粉报表!G$6:G$67)</f>
        <v>#REF!</v>
      </c>
      <c r="I75" s="39" t="e">
        <f>SUMPRODUCT((焦粉报表!$B$6:$B$67=$A75)*(焦粉报表!$C$6:$C$67=$B75),焦粉报表!H$6:H$67)</f>
        <v>#REF!</v>
      </c>
      <c r="J75" s="39" t="e">
        <f>SUMPRODUCT((焦粉报表!$B$6:$B$67=$A75)*(焦粉报表!$C$6:$C$67=$B75),焦粉报表!I$6:I$67)</f>
        <v>#REF!</v>
      </c>
      <c r="K75" s="39" t="e">
        <f>SUMPRODUCT((焦粉报表!$B$6:$B$67=$A75)*(焦粉报表!$C$6:$C$67=$B75),焦粉报表!J$6:J$67)</f>
        <v>#REF!</v>
      </c>
      <c r="L75" s="39" t="e">
        <f>SUMPRODUCT((焦粉报表!$B$6:$B$67=$A75)*(焦粉报表!$C$6:$C$67=$B75),焦粉报表!K$6:K$67)</f>
        <v>#REF!</v>
      </c>
      <c r="M75" s="39" t="e">
        <f>SUMPRODUCT((焦粉报表!$B$6:$B$67=$A75)*(焦粉报表!$C$6:$C$67=$B75),焦粉报表!L$6:L$67)</f>
        <v>#REF!</v>
      </c>
      <c r="N75" s="170" t="e">
        <f>SUMPRODUCT((焦粉报表!$B$6:$B$67=$A75)*(焦粉报表!$C$6:$C$67=$B75),焦粉报表!M$6:M$67)</f>
        <v>#REF!</v>
      </c>
      <c r="O75" s="39" t="e">
        <f>SUMPRODUCT((焦粉报表!$B$6:$B$67=$A75)*(焦粉报表!$C$6:$C$67=$B75),焦粉报表!N$6:N$67)</f>
        <v>#REF!</v>
      </c>
      <c r="P75" s="171" t="e">
        <f>SUMPRODUCT((焦粉报表!$B$6:$B$67=$A75)*(焦粉报表!$C$6:$C$67=$B75),焦粉报表!O$6:O$67)</f>
        <v>#REF!</v>
      </c>
      <c r="Q75" s="133" t="e">
        <f>IF(P75=0,0,IF(AND(P75&gt;0,P75&gt;$Q$1),30,考核汇总!$S$1))</f>
        <v>#REF!</v>
      </c>
      <c r="R75" s="133" t="e">
        <f>IF(C75=2,Q75,IF(C75=1,Q75*0.7,IF(C75=3,Q76*0.3,0)))</f>
        <v>#REF!</v>
      </c>
      <c r="T75" s="169" t="e">
        <f>SUMPRODUCT((焦粉报表!$V$6:$V$67=$A75)*(焦粉报表!$W$6:$W$67=$B75),焦粉报表!Y$6:Y$67)</f>
        <v>#REF!</v>
      </c>
      <c r="U75" s="152" t="e">
        <f>SUMPRODUCT((焦粉报表!$V$6:$V$67=$A75)*(焦粉报表!$W$6:$W$67=$B75),焦粉报表!Z$6:Z$67)</f>
        <v>#REF!</v>
      </c>
      <c r="V75" s="152" t="e">
        <f>SUMPRODUCT((焦粉报表!$V$6:$V$67=$A75)*(焦粉报表!$W$6:$W$67=$B75),焦粉报表!AA$6:AA$67)</f>
        <v>#REF!</v>
      </c>
      <c r="W75" s="152" t="e">
        <f>SUMPRODUCT((焦粉报表!$V$6:$V$67=$A75)*(焦粉报表!$W$6:$W$67=$B75),焦粉报表!AB$6:AB$67)</f>
        <v>#REF!</v>
      </c>
      <c r="X75" s="152" t="e">
        <f>SUMPRODUCT((焦粉报表!$V$6:$V$67=$A75)*(焦粉报表!$W$6:$W$67=$B75),焦粉报表!AC$6:AC$67)</f>
        <v>#REF!</v>
      </c>
      <c r="Y75" s="152" t="e">
        <f>SUMPRODUCT((焦粉报表!$V$6:$V$67=$A75)*(焦粉报表!$W$6:$W$67=$B75),焦粉报表!AD$6:AD$67)</f>
        <v>#REF!</v>
      </c>
      <c r="Z75" s="152" t="e">
        <f>SUMPRODUCT((焦粉报表!$V$6:$V$67=$A75)*(焦粉报表!$W$6:$W$67=$B75),焦粉报表!AE$6:AE$67)</f>
        <v>#REF!</v>
      </c>
      <c r="AA75" s="152" t="e">
        <f>SUMPRODUCT((焦粉报表!$V$6:$V$67=$A75)*(焦粉报表!$W$6:$W$67=$B75),焦粉报表!AF$6:AF$67)</f>
        <v>#REF!</v>
      </c>
      <c r="AB75" s="172" t="e">
        <f>SUMPRODUCT((焦粉报表!$V$6:$V$67=$A75)*(焦粉报表!$W$6:$W$67=$B75),焦粉报表!AG$6:AG$67)</f>
        <v>#REF!</v>
      </c>
      <c r="AC75" s="152" t="e">
        <f>SUMPRODUCT((焦粉报表!$V$6:$V$67=$A75)*(焦粉报表!$W$6:$W$67=$B75),焦粉报表!AH$6:AH$67)</f>
        <v>#REF!</v>
      </c>
      <c r="AD75" s="171" t="e">
        <f>SUMPRODUCT((焦粉报表!$V$6:$V$67=$A75)*(焦粉报表!$W$6:$W$67=$B75),焦粉报表!AI$6:AI$67)</f>
        <v>#REF!</v>
      </c>
      <c r="AE75" s="133" t="e">
        <f>IF(AD75=0,0,IF(AND(AD75&gt;0,AD75&gt;$AE$1),30,考核汇总!$S$1))</f>
        <v>#REF!</v>
      </c>
      <c r="AF75" s="133" t="e">
        <f>IF(C75=2,AE75,IF(C75=1,AE75*0.7,IF(C75=3,AE76*0.3,0)))</f>
        <v>#REF!</v>
      </c>
    </row>
    <row r="76">
      <c r="A76" s="168">
        <f>A73+1</f>
        <v>43368</v>
      </c>
      <c r="B76" s="39" t="s">
        <v>30</v>
      </c>
      <c r="C76" s="39">
        <f>C73</f>
        <v>2</v>
      </c>
      <c r="D76" s="39">
        <f>SUMPRODUCT((考核汇总!$A$4:$A$1185=A76)*(考核汇总!$B$4:$B$1185=B76),考核汇总!$C$4:$C$1185)</f>
        <v>3</v>
      </c>
      <c r="E76" s="39" t="str">
        <f>IF(D76=1,"甲",IF(D76=2,"乙",IF(D76=3,"丙",IF(D76=4,"丁",""))))</f>
        <v>丙</v>
      </c>
      <c r="F76" s="169" t="e">
        <f>SUMPRODUCT((焦粉报表!$B$6:$B$67=$A76)*(焦粉报表!$C$6:$C$67=$B76),焦粉报表!E$6:E$67)</f>
        <v>#REF!</v>
      </c>
      <c r="G76" s="39" t="e">
        <f>SUMPRODUCT((焦粉报表!$B$6:$B$67=$A76)*(焦粉报表!$C$6:$C$67=$B76),焦粉报表!F$6:F$67)</f>
        <v>#REF!</v>
      </c>
      <c r="H76" s="39" t="e">
        <f>SUMPRODUCT((焦粉报表!$B$6:$B$67=$A76)*(焦粉报表!$C$6:$C$67=$B76),焦粉报表!G$6:G$67)</f>
        <v>#REF!</v>
      </c>
      <c r="I76" s="39" t="e">
        <f>SUMPRODUCT((焦粉报表!$B$6:$B$67=$A76)*(焦粉报表!$C$6:$C$67=$B76),焦粉报表!H$6:H$67)</f>
        <v>#REF!</v>
      </c>
      <c r="J76" s="39" t="e">
        <f>SUMPRODUCT((焦粉报表!$B$6:$B$67=$A76)*(焦粉报表!$C$6:$C$67=$B76),焦粉报表!I$6:I$67)</f>
        <v>#REF!</v>
      </c>
      <c r="K76" s="39" t="e">
        <f>SUMPRODUCT((焦粉报表!$B$6:$B$67=$A76)*(焦粉报表!$C$6:$C$67=$B76),焦粉报表!J$6:J$67)</f>
        <v>#REF!</v>
      </c>
      <c r="L76" s="39" t="e">
        <f>SUMPRODUCT((焦粉报表!$B$6:$B$67=$A76)*(焦粉报表!$C$6:$C$67=$B76),焦粉报表!K$6:K$67)</f>
        <v>#REF!</v>
      </c>
      <c r="M76" s="39" t="e">
        <f>SUMPRODUCT((焦粉报表!$B$6:$B$67=$A76)*(焦粉报表!$C$6:$C$67=$B76),焦粉报表!L$6:L$67)</f>
        <v>#REF!</v>
      </c>
      <c r="N76" s="170" t="e">
        <f>SUMPRODUCT((焦粉报表!$B$6:$B$67=$A76)*(焦粉报表!$C$6:$C$67=$B76),焦粉报表!M$6:M$67)</f>
        <v>#REF!</v>
      </c>
      <c r="O76" s="39" t="e">
        <f>SUMPRODUCT((焦粉报表!$B$6:$B$67=$A76)*(焦粉报表!$C$6:$C$67=$B76),焦粉报表!N$6:N$67)</f>
        <v>#REF!</v>
      </c>
      <c r="P76" s="171" t="e">
        <f>SUMPRODUCT((焦粉报表!$B$6:$B$67=$A76)*(焦粉报表!$C$6:$C$67=$B76),焦粉报表!O$6:O$67)</f>
        <v>#REF!</v>
      </c>
      <c r="Q76" s="133" t="e">
        <f>IF(P76=0,0,IF(AND(P76&gt;0,P76&gt;$Q$1),30,考核汇总!$S$1))</f>
        <v>#REF!</v>
      </c>
      <c r="R76" s="133" t="e">
        <f>IF(C76=2,Q76,IF(C76=1,Q76*0.7,IF(C76=3,Q77*0.3,0)))</f>
        <v>#REF!</v>
      </c>
      <c r="T76" s="169" t="e">
        <f>SUMPRODUCT((焦粉报表!$V$6:$V$67=$A76)*(焦粉报表!$W$6:$W$67=$B76),焦粉报表!Y$6:Y$67)</f>
        <v>#REF!</v>
      </c>
      <c r="U76" s="152" t="e">
        <f>SUMPRODUCT((焦粉报表!$V$6:$V$67=$A76)*(焦粉报表!$W$6:$W$67=$B76),焦粉报表!Z$6:Z$67)</f>
        <v>#REF!</v>
      </c>
      <c r="V76" s="152" t="e">
        <f>SUMPRODUCT((焦粉报表!$V$6:$V$67=$A76)*(焦粉报表!$W$6:$W$67=$B76),焦粉报表!AA$6:AA$67)</f>
        <v>#REF!</v>
      </c>
      <c r="W76" s="152" t="e">
        <f>SUMPRODUCT((焦粉报表!$V$6:$V$67=$A76)*(焦粉报表!$W$6:$W$67=$B76),焦粉报表!AB$6:AB$67)</f>
        <v>#REF!</v>
      </c>
      <c r="X76" s="152" t="e">
        <f>SUMPRODUCT((焦粉报表!$V$6:$V$67=$A76)*(焦粉报表!$W$6:$W$67=$B76),焦粉报表!AC$6:AC$67)</f>
        <v>#REF!</v>
      </c>
      <c r="Y76" s="152" t="e">
        <f>SUMPRODUCT((焦粉报表!$V$6:$V$67=$A76)*(焦粉报表!$W$6:$W$67=$B76),焦粉报表!AD$6:AD$67)</f>
        <v>#REF!</v>
      </c>
      <c r="Z76" s="152" t="e">
        <f>SUMPRODUCT((焦粉报表!$V$6:$V$67=$A76)*(焦粉报表!$W$6:$W$67=$B76),焦粉报表!AE$6:AE$67)</f>
        <v>#REF!</v>
      </c>
      <c r="AA76" s="152" t="e">
        <f>SUMPRODUCT((焦粉报表!$V$6:$V$67=$A76)*(焦粉报表!$W$6:$W$67=$B76),焦粉报表!AF$6:AF$67)</f>
        <v>#REF!</v>
      </c>
      <c r="AB76" s="172" t="e">
        <f>SUMPRODUCT((焦粉报表!$V$6:$V$67=$A76)*(焦粉报表!$W$6:$W$67=$B76),焦粉报表!AG$6:AG$67)</f>
        <v>#REF!</v>
      </c>
      <c r="AC76" s="152" t="e">
        <f>SUMPRODUCT((焦粉报表!$V$6:$V$67=$A76)*(焦粉报表!$W$6:$W$67=$B76),焦粉报表!AH$6:AH$67)</f>
        <v>#REF!</v>
      </c>
      <c r="AD76" s="171" t="e">
        <f>SUMPRODUCT((焦粉报表!$V$6:$V$67=$A76)*(焦粉报表!$W$6:$W$67=$B76),焦粉报表!AI$6:AI$67)</f>
        <v>#REF!</v>
      </c>
      <c r="AE76" s="133" t="e">
        <f>IF(AD76=0,0,IF(AND(AD76&gt;0,AD76&gt;$AE$1),30,考核汇总!$S$1))</f>
        <v>#REF!</v>
      </c>
      <c r="AF76" s="133" t="e">
        <f>IF(C76=2,AE76,IF(C76=1,AE76*0.7,IF(C76=3,AE77*0.3,0)))</f>
        <v>#REF!</v>
      </c>
    </row>
    <row r="77">
      <c r="A77" s="168">
        <f>A74+1</f>
        <v>43368</v>
      </c>
      <c r="B77" s="39" t="s">
        <v>32</v>
      </c>
      <c r="C77" s="39">
        <f>C74</f>
        <v>3</v>
      </c>
      <c r="D77" s="39">
        <f>SUMPRODUCT((考核汇总!$A$4:$A$1185=A77)*(考核汇总!$B$4:$B$1185=B77),考核汇总!$C$4:$C$1185)</f>
        <v>4</v>
      </c>
      <c r="E77" s="39" t="str">
        <f>IF(D77=1,"甲",IF(D77=2,"乙",IF(D77=3,"丙",IF(D77=4,"丁",""))))</f>
        <v>丁</v>
      </c>
      <c r="F77" s="169" t="e">
        <f>SUMPRODUCT((焦粉报表!$B$6:$B$67=$A77)*(焦粉报表!$C$6:$C$67=$B77),焦粉报表!E$6:E$67)</f>
        <v>#REF!</v>
      </c>
      <c r="G77" s="39" t="e">
        <f>SUMPRODUCT((焦粉报表!$B$6:$B$67=$A77)*(焦粉报表!$C$6:$C$67=$B77),焦粉报表!F$6:F$67)</f>
        <v>#REF!</v>
      </c>
      <c r="H77" s="39" t="e">
        <f>SUMPRODUCT((焦粉报表!$B$6:$B$67=$A77)*(焦粉报表!$C$6:$C$67=$B77),焦粉报表!G$6:G$67)</f>
        <v>#REF!</v>
      </c>
      <c r="I77" s="39" t="e">
        <f>SUMPRODUCT((焦粉报表!$B$6:$B$67=$A77)*(焦粉报表!$C$6:$C$67=$B77),焦粉报表!H$6:H$67)</f>
        <v>#REF!</v>
      </c>
      <c r="J77" s="39" t="e">
        <f>SUMPRODUCT((焦粉报表!$B$6:$B$67=$A77)*(焦粉报表!$C$6:$C$67=$B77),焦粉报表!I$6:I$67)</f>
        <v>#REF!</v>
      </c>
      <c r="K77" s="39" t="e">
        <f>SUMPRODUCT((焦粉报表!$B$6:$B$67=$A77)*(焦粉报表!$C$6:$C$67=$B77),焦粉报表!J$6:J$67)</f>
        <v>#REF!</v>
      </c>
      <c r="L77" s="39" t="e">
        <f>SUMPRODUCT((焦粉报表!$B$6:$B$67=$A77)*(焦粉报表!$C$6:$C$67=$B77),焦粉报表!K$6:K$67)</f>
        <v>#REF!</v>
      </c>
      <c r="M77" s="39" t="e">
        <f>SUMPRODUCT((焦粉报表!$B$6:$B$67=$A77)*(焦粉报表!$C$6:$C$67=$B77),焦粉报表!L$6:L$67)</f>
        <v>#REF!</v>
      </c>
      <c r="N77" s="170" t="e">
        <f>SUMPRODUCT((焦粉报表!$B$6:$B$67=$A77)*(焦粉报表!$C$6:$C$67=$B77),焦粉报表!M$6:M$67)</f>
        <v>#REF!</v>
      </c>
      <c r="O77" s="39" t="e">
        <f>SUMPRODUCT((焦粉报表!$B$6:$B$67=$A77)*(焦粉报表!$C$6:$C$67=$B77),焦粉报表!N$6:N$67)</f>
        <v>#REF!</v>
      </c>
      <c r="P77" s="171" t="e">
        <f>SUMPRODUCT((焦粉报表!$B$6:$B$67=$A77)*(焦粉报表!$C$6:$C$67=$B77),焦粉报表!O$6:O$67)</f>
        <v>#REF!</v>
      </c>
      <c r="Q77" s="133" t="e">
        <f>IF(P77=0,0,IF(AND(P77&gt;0,P77&gt;$Q$1),30,考核汇总!$S$1))</f>
        <v>#REF!</v>
      </c>
      <c r="R77" s="133" t="e">
        <f>IF(C77=2,Q77,IF(C77=1,Q77*0.7,IF(C77=3,Q78*0.3,0)))</f>
        <v>#REF!</v>
      </c>
      <c r="T77" s="169" t="e">
        <f>SUMPRODUCT((焦粉报表!$V$6:$V$67=$A77)*(焦粉报表!$W$6:$W$67=$B77),焦粉报表!Y$6:Y$67)</f>
        <v>#REF!</v>
      </c>
      <c r="U77" s="152" t="e">
        <f>SUMPRODUCT((焦粉报表!$V$6:$V$67=$A77)*(焦粉报表!$W$6:$W$67=$B77),焦粉报表!Z$6:Z$67)</f>
        <v>#REF!</v>
      </c>
      <c r="V77" s="152" t="e">
        <f>SUMPRODUCT((焦粉报表!$V$6:$V$67=$A77)*(焦粉报表!$W$6:$W$67=$B77),焦粉报表!AA$6:AA$67)</f>
        <v>#REF!</v>
      </c>
      <c r="W77" s="152" t="e">
        <f>SUMPRODUCT((焦粉报表!$V$6:$V$67=$A77)*(焦粉报表!$W$6:$W$67=$B77),焦粉报表!AB$6:AB$67)</f>
        <v>#REF!</v>
      </c>
      <c r="X77" s="152" t="e">
        <f>SUMPRODUCT((焦粉报表!$V$6:$V$67=$A77)*(焦粉报表!$W$6:$W$67=$B77),焦粉报表!AC$6:AC$67)</f>
        <v>#REF!</v>
      </c>
      <c r="Y77" s="152" t="e">
        <f>SUMPRODUCT((焦粉报表!$V$6:$V$67=$A77)*(焦粉报表!$W$6:$W$67=$B77),焦粉报表!AD$6:AD$67)</f>
        <v>#REF!</v>
      </c>
      <c r="Z77" s="152" t="e">
        <f>SUMPRODUCT((焦粉报表!$V$6:$V$67=$A77)*(焦粉报表!$W$6:$W$67=$B77),焦粉报表!AE$6:AE$67)</f>
        <v>#REF!</v>
      </c>
      <c r="AA77" s="152" t="e">
        <f>SUMPRODUCT((焦粉报表!$V$6:$V$67=$A77)*(焦粉报表!$W$6:$W$67=$B77),焦粉报表!AF$6:AF$67)</f>
        <v>#REF!</v>
      </c>
      <c r="AB77" s="172" t="e">
        <f>SUMPRODUCT((焦粉报表!$V$6:$V$67=$A77)*(焦粉报表!$W$6:$W$67=$B77),焦粉报表!AG$6:AG$67)</f>
        <v>#REF!</v>
      </c>
      <c r="AC77" s="152" t="e">
        <f>SUMPRODUCT((焦粉报表!$V$6:$V$67=$A77)*(焦粉报表!$W$6:$W$67=$B77),焦粉报表!AH$6:AH$67)</f>
        <v>#REF!</v>
      </c>
      <c r="AD77" s="171" t="e">
        <f>SUMPRODUCT((焦粉报表!$V$6:$V$67=$A77)*(焦粉报表!$W$6:$W$67=$B77),焦粉报表!AI$6:AI$67)</f>
        <v>#REF!</v>
      </c>
      <c r="AE77" s="133" t="e">
        <f>IF(AD77=0,0,IF(AND(AD77&gt;0,AD77&gt;$AE$1),30,考核汇总!$S$1))</f>
        <v>#REF!</v>
      </c>
      <c r="AF77" s="133" t="e">
        <f>IF(C77=2,AE77,IF(C77=1,AE77*0.7,IF(C77=3,AE78*0.3,0)))</f>
        <v>#REF!</v>
      </c>
    </row>
    <row r="78">
      <c r="A78" s="168">
        <f>A75+1</f>
        <v>43369</v>
      </c>
      <c r="B78" s="39" t="s">
        <v>28</v>
      </c>
      <c r="C78" s="39">
        <f>C75</f>
        <v>1</v>
      </c>
      <c r="D78" s="39">
        <f>SUMPRODUCT((考核汇总!$A$4:$A$1185=A78)*(考核汇总!$B$4:$B$1185=B78),考核汇总!$C$4:$C$1185)</f>
        <v>1</v>
      </c>
      <c r="E78" s="39" t="str">
        <f>IF(D78=1,"甲",IF(D78=2,"乙",IF(D78=3,"丙",IF(D78=4,"丁",""))))</f>
        <v>甲</v>
      </c>
      <c r="F78" s="169" t="e">
        <f>SUMPRODUCT((焦粉报表!$B$6:$B$67=$A78)*(焦粉报表!$C$6:$C$67=$B78),焦粉报表!E$6:E$67)</f>
        <v>#REF!</v>
      </c>
      <c r="G78" s="39" t="e">
        <f>SUMPRODUCT((焦粉报表!$B$6:$B$67=$A78)*(焦粉报表!$C$6:$C$67=$B78),焦粉报表!F$6:F$67)</f>
        <v>#REF!</v>
      </c>
      <c r="H78" s="39" t="e">
        <f>SUMPRODUCT((焦粉报表!$B$6:$B$67=$A78)*(焦粉报表!$C$6:$C$67=$B78),焦粉报表!G$6:G$67)</f>
        <v>#REF!</v>
      </c>
      <c r="I78" s="39" t="e">
        <f>SUMPRODUCT((焦粉报表!$B$6:$B$67=$A78)*(焦粉报表!$C$6:$C$67=$B78),焦粉报表!H$6:H$67)</f>
        <v>#REF!</v>
      </c>
      <c r="J78" s="39" t="e">
        <f>SUMPRODUCT((焦粉报表!$B$6:$B$67=$A78)*(焦粉报表!$C$6:$C$67=$B78),焦粉报表!I$6:I$67)</f>
        <v>#REF!</v>
      </c>
      <c r="K78" s="39" t="e">
        <f>SUMPRODUCT((焦粉报表!$B$6:$B$67=$A78)*(焦粉报表!$C$6:$C$67=$B78),焦粉报表!J$6:J$67)</f>
        <v>#REF!</v>
      </c>
      <c r="L78" s="39" t="e">
        <f>SUMPRODUCT((焦粉报表!$B$6:$B$67=$A78)*(焦粉报表!$C$6:$C$67=$B78),焦粉报表!K$6:K$67)</f>
        <v>#REF!</v>
      </c>
      <c r="M78" s="39" t="e">
        <f>SUMPRODUCT((焦粉报表!$B$6:$B$67=$A78)*(焦粉报表!$C$6:$C$67=$B78),焦粉报表!L$6:L$67)</f>
        <v>#REF!</v>
      </c>
      <c r="N78" s="170" t="e">
        <f>SUMPRODUCT((焦粉报表!$B$6:$B$67=$A78)*(焦粉报表!$C$6:$C$67=$B78),焦粉报表!M$6:M$67)</f>
        <v>#REF!</v>
      </c>
      <c r="O78" s="39" t="e">
        <f>SUMPRODUCT((焦粉报表!$B$6:$B$67=$A78)*(焦粉报表!$C$6:$C$67=$B78),焦粉报表!N$6:N$67)</f>
        <v>#REF!</v>
      </c>
      <c r="P78" s="171" t="e">
        <f>SUMPRODUCT((焦粉报表!$B$6:$B$67=$A78)*(焦粉报表!$C$6:$C$67=$B78),焦粉报表!O$6:O$67)</f>
        <v>#REF!</v>
      </c>
      <c r="Q78" s="133" t="e">
        <f>IF(P78=0,0,IF(AND(P78&gt;0,P78&gt;$Q$1),30,考核汇总!$S$1))</f>
        <v>#REF!</v>
      </c>
      <c r="R78" s="133" t="e">
        <f>IF(C78=2,Q78,IF(C78=1,Q78*0.7,IF(C78=3,Q79*0.3,0)))</f>
        <v>#REF!</v>
      </c>
      <c r="T78" s="169" t="e">
        <f>SUMPRODUCT((焦粉报表!$V$6:$V$67=$A78)*(焦粉报表!$W$6:$W$67=$B78),焦粉报表!Y$6:Y$67)</f>
        <v>#REF!</v>
      </c>
      <c r="U78" s="152" t="e">
        <f>SUMPRODUCT((焦粉报表!$V$6:$V$67=$A78)*(焦粉报表!$W$6:$W$67=$B78),焦粉报表!Z$6:Z$67)</f>
        <v>#REF!</v>
      </c>
      <c r="V78" s="152" t="e">
        <f>SUMPRODUCT((焦粉报表!$V$6:$V$67=$A78)*(焦粉报表!$W$6:$W$67=$B78),焦粉报表!AA$6:AA$67)</f>
        <v>#REF!</v>
      </c>
      <c r="W78" s="152" t="e">
        <f>SUMPRODUCT((焦粉报表!$V$6:$V$67=$A78)*(焦粉报表!$W$6:$W$67=$B78),焦粉报表!AB$6:AB$67)</f>
        <v>#REF!</v>
      </c>
      <c r="X78" s="152" t="e">
        <f>SUMPRODUCT((焦粉报表!$V$6:$V$67=$A78)*(焦粉报表!$W$6:$W$67=$B78),焦粉报表!AC$6:AC$67)</f>
        <v>#REF!</v>
      </c>
      <c r="Y78" s="152" t="e">
        <f>SUMPRODUCT((焦粉报表!$V$6:$V$67=$A78)*(焦粉报表!$W$6:$W$67=$B78),焦粉报表!AD$6:AD$67)</f>
        <v>#REF!</v>
      </c>
      <c r="Z78" s="152" t="e">
        <f>SUMPRODUCT((焦粉报表!$V$6:$V$67=$A78)*(焦粉报表!$W$6:$W$67=$B78),焦粉报表!AE$6:AE$67)</f>
        <v>#REF!</v>
      </c>
      <c r="AA78" s="152" t="e">
        <f>SUMPRODUCT((焦粉报表!$V$6:$V$67=$A78)*(焦粉报表!$W$6:$W$67=$B78),焦粉报表!AF$6:AF$67)</f>
        <v>#REF!</v>
      </c>
      <c r="AB78" s="172" t="e">
        <f>SUMPRODUCT((焦粉报表!$V$6:$V$67=$A78)*(焦粉报表!$W$6:$W$67=$B78),焦粉报表!AG$6:AG$67)</f>
        <v>#REF!</v>
      </c>
      <c r="AC78" s="152" t="e">
        <f>SUMPRODUCT((焦粉报表!$V$6:$V$67=$A78)*(焦粉报表!$W$6:$W$67=$B78),焦粉报表!AH$6:AH$67)</f>
        <v>#REF!</v>
      </c>
      <c r="AD78" s="171" t="e">
        <f>SUMPRODUCT((焦粉报表!$V$6:$V$67=$A78)*(焦粉报表!$W$6:$W$67=$B78),焦粉报表!AI$6:AI$67)</f>
        <v>#REF!</v>
      </c>
      <c r="AE78" s="133" t="e">
        <f>IF(AD78=0,0,IF(AND(AD78&gt;0,AD78&gt;$AE$1),30,考核汇总!$S$1))</f>
        <v>#REF!</v>
      </c>
      <c r="AF78" s="133" t="e">
        <f>IF(C78=2,AE78,IF(C78=1,AE78*0.7,IF(C78=3,AE79*0.3,0)))</f>
        <v>#REF!</v>
      </c>
    </row>
    <row r="79">
      <c r="A79" s="168">
        <f>A76+1</f>
        <v>43369</v>
      </c>
      <c r="B79" s="39" t="s">
        <v>30</v>
      </c>
      <c r="C79" s="39">
        <f>C76</f>
        <v>2</v>
      </c>
      <c r="D79" s="39">
        <f>SUMPRODUCT((考核汇总!$A$4:$A$1185=A79)*(考核汇总!$B$4:$B$1185=B79),考核汇总!$C$4:$C$1185)</f>
        <v>2</v>
      </c>
      <c r="E79" s="39" t="str">
        <f>IF(D79=1,"甲",IF(D79=2,"乙",IF(D79=3,"丙",IF(D79=4,"丁",""))))</f>
        <v>乙</v>
      </c>
      <c r="F79" s="169" t="e">
        <f>SUMPRODUCT((焦粉报表!$B$6:$B$67=$A79)*(焦粉报表!$C$6:$C$67=$B79),焦粉报表!E$6:E$67)</f>
        <v>#REF!</v>
      </c>
      <c r="G79" s="39" t="e">
        <f>SUMPRODUCT((焦粉报表!$B$6:$B$67=$A79)*(焦粉报表!$C$6:$C$67=$B79),焦粉报表!F$6:F$67)</f>
        <v>#REF!</v>
      </c>
      <c r="H79" s="39" t="e">
        <f>SUMPRODUCT((焦粉报表!$B$6:$B$67=$A79)*(焦粉报表!$C$6:$C$67=$B79),焦粉报表!G$6:G$67)</f>
        <v>#REF!</v>
      </c>
      <c r="I79" s="39" t="e">
        <f>SUMPRODUCT((焦粉报表!$B$6:$B$67=$A79)*(焦粉报表!$C$6:$C$67=$B79),焦粉报表!H$6:H$67)</f>
        <v>#REF!</v>
      </c>
      <c r="J79" s="39" t="e">
        <f>SUMPRODUCT((焦粉报表!$B$6:$B$67=$A79)*(焦粉报表!$C$6:$C$67=$B79),焦粉报表!I$6:I$67)</f>
        <v>#REF!</v>
      </c>
      <c r="K79" s="39" t="e">
        <f>SUMPRODUCT((焦粉报表!$B$6:$B$67=$A79)*(焦粉报表!$C$6:$C$67=$B79),焦粉报表!J$6:J$67)</f>
        <v>#REF!</v>
      </c>
      <c r="L79" s="39" t="e">
        <f>SUMPRODUCT((焦粉报表!$B$6:$B$67=$A79)*(焦粉报表!$C$6:$C$67=$B79),焦粉报表!K$6:K$67)</f>
        <v>#REF!</v>
      </c>
      <c r="M79" s="39" t="e">
        <f>SUMPRODUCT((焦粉报表!$B$6:$B$67=$A79)*(焦粉报表!$C$6:$C$67=$B79),焦粉报表!L$6:L$67)</f>
        <v>#REF!</v>
      </c>
      <c r="N79" s="170" t="e">
        <f>SUMPRODUCT((焦粉报表!$B$6:$B$67=$A79)*(焦粉报表!$C$6:$C$67=$B79),焦粉报表!M$6:M$67)</f>
        <v>#REF!</v>
      </c>
      <c r="O79" s="39" t="e">
        <f>SUMPRODUCT((焦粉报表!$B$6:$B$67=$A79)*(焦粉报表!$C$6:$C$67=$B79),焦粉报表!N$6:N$67)</f>
        <v>#REF!</v>
      </c>
      <c r="P79" s="171" t="e">
        <f>SUMPRODUCT((焦粉报表!$B$6:$B$67=$A79)*(焦粉报表!$C$6:$C$67=$B79),焦粉报表!O$6:O$67)</f>
        <v>#REF!</v>
      </c>
      <c r="Q79" s="133" t="e">
        <f>IF(P79=0,0,IF(AND(P79&gt;0,P79&gt;$Q$1),30,考核汇总!$S$1))</f>
        <v>#REF!</v>
      </c>
      <c r="R79" s="133" t="e">
        <f>IF(C79=2,Q79,IF(C79=1,Q79*0.7,IF(C79=3,Q80*0.3,0)))</f>
        <v>#REF!</v>
      </c>
      <c r="T79" s="169" t="e">
        <f>SUMPRODUCT((焦粉报表!$V$6:$V$67=$A79)*(焦粉报表!$W$6:$W$67=$B79),焦粉报表!Y$6:Y$67)</f>
        <v>#REF!</v>
      </c>
      <c r="U79" s="152" t="e">
        <f>SUMPRODUCT((焦粉报表!$V$6:$V$67=$A79)*(焦粉报表!$W$6:$W$67=$B79),焦粉报表!Z$6:Z$67)</f>
        <v>#REF!</v>
      </c>
      <c r="V79" s="152" t="e">
        <f>SUMPRODUCT((焦粉报表!$V$6:$V$67=$A79)*(焦粉报表!$W$6:$W$67=$B79),焦粉报表!AA$6:AA$67)</f>
        <v>#REF!</v>
      </c>
      <c r="W79" s="152" t="e">
        <f>SUMPRODUCT((焦粉报表!$V$6:$V$67=$A79)*(焦粉报表!$W$6:$W$67=$B79),焦粉报表!AB$6:AB$67)</f>
        <v>#REF!</v>
      </c>
      <c r="X79" s="152" t="e">
        <f>SUMPRODUCT((焦粉报表!$V$6:$V$67=$A79)*(焦粉报表!$W$6:$W$67=$B79),焦粉报表!AC$6:AC$67)</f>
        <v>#REF!</v>
      </c>
      <c r="Y79" s="152" t="e">
        <f>SUMPRODUCT((焦粉报表!$V$6:$V$67=$A79)*(焦粉报表!$W$6:$W$67=$B79),焦粉报表!AD$6:AD$67)</f>
        <v>#REF!</v>
      </c>
      <c r="Z79" s="152" t="e">
        <f>SUMPRODUCT((焦粉报表!$V$6:$V$67=$A79)*(焦粉报表!$W$6:$W$67=$B79),焦粉报表!AE$6:AE$67)</f>
        <v>#REF!</v>
      </c>
      <c r="AA79" s="152" t="e">
        <f>SUMPRODUCT((焦粉报表!$V$6:$V$67=$A79)*(焦粉报表!$W$6:$W$67=$B79),焦粉报表!AF$6:AF$67)</f>
        <v>#REF!</v>
      </c>
      <c r="AB79" s="172" t="e">
        <f>SUMPRODUCT((焦粉报表!$V$6:$V$67=$A79)*(焦粉报表!$W$6:$W$67=$B79),焦粉报表!AG$6:AG$67)</f>
        <v>#REF!</v>
      </c>
      <c r="AC79" s="152" t="e">
        <f>SUMPRODUCT((焦粉报表!$V$6:$V$67=$A79)*(焦粉报表!$W$6:$W$67=$B79),焦粉报表!AH$6:AH$67)</f>
        <v>#REF!</v>
      </c>
      <c r="AD79" s="171" t="e">
        <f>SUMPRODUCT((焦粉报表!$V$6:$V$67=$A79)*(焦粉报表!$W$6:$W$67=$B79),焦粉报表!AI$6:AI$67)</f>
        <v>#REF!</v>
      </c>
      <c r="AE79" s="133" t="e">
        <f>IF(AD79=0,0,IF(AND(AD79&gt;0,AD79&gt;$AE$1),30,考核汇总!$S$1))</f>
        <v>#REF!</v>
      </c>
      <c r="AF79" s="133" t="e">
        <f>IF(C79=2,AE79,IF(C79=1,AE79*0.7,IF(C79=3,AE80*0.3,0)))</f>
        <v>#REF!</v>
      </c>
    </row>
    <row r="80">
      <c r="A80" s="168">
        <f>A77+1</f>
        <v>43369</v>
      </c>
      <c r="B80" s="39" t="s">
        <v>32</v>
      </c>
      <c r="C80" s="39">
        <f>C77</f>
        <v>3</v>
      </c>
      <c r="D80" s="39">
        <f>SUMPRODUCT((考核汇总!$A$4:$A$1185=A80)*(考核汇总!$B$4:$B$1185=B80),考核汇总!$C$4:$C$1185)</f>
        <v>3</v>
      </c>
      <c r="E80" s="39" t="str">
        <f>IF(D80=1,"甲",IF(D80=2,"乙",IF(D80=3,"丙",IF(D80=4,"丁",""))))</f>
        <v>丙</v>
      </c>
      <c r="F80" s="169" t="e">
        <f>SUMPRODUCT((焦粉报表!$B$6:$B$67=$A80)*(焦粉报表!$C$6:$C$67=$B80),焦粉报表!E$6:E$67)</f>
        <v>#REF!</v>
      </c>
      <c r="G80" s="39" t="e">
        <f>SUMPRODUCT((焦粉报表!$B$6:$B$67=$A80)*(焦粉报表!$C$6:$C$67=$B80),焦粉报表!F$6:F$67)</f>
        <v>#REF!</v>
      </c>
      <c r="H80" s="39" t="e">
        <f>SUMPRODUCT((焦粉报表!$B$6:$B$67=$A80)*(焦粉报表!$C$6:$C$67=$B80),焦粉报表!G$6:G$67)</f>
        <v>#REF!</v>
      </c>
      <c r="I80" s="39" t="e">
        <f>SUMPRODUCT((焦粉报表!$B$6:$B$67=$A80)*(焦粉报表!$C$6:$C$67=$B80),焦粉报表!H$6:H$67)</f>
        <v>#REF!</v>
      </c>
      <c r="J80" s="39" t="e">
        <f>SUMPRODUCT((焦粉报表!$B$6:$B$67=$A80)*(焦粉报表!$C$6:$C$67=$B80),焦粉报表!I$6:I$67)</f>
        <v>#REF!</v>
      </c>
      <c r="K80" s="39" t="e">
        <f>SUMPRODUCT((焦粉报表!$B$6:$B$67=$A80)*(焦粉报表!$C$6:$C$67=$B80),焦粉报表!J$6:J$67)</f>
        <v>#REF!</v>
      </c>
      <c r="L80" s="39" t="e">
        <f>SUMPRODUCT((焦粉报表!$B$6:$B$67=$A80)*(焦粉报表!$C$6:$C$67=$B80),焦粉报表!K$6:K$67)</f>
        <v>#REF!</v>
      </c>
      <c r="M80" s="39" t="e">
        <f>SUMPRODUCT((焦粉报表!$B$6:$B$67=$A80)*(焦粉报表!$C$6:$C$67=$B80),焦粉报表!L$6:L$67)</f>
        <v>#REF!</v>
      </c>
      <c r="N80" s="170" t="e">
        <f>SUMPRODUCT((焦粉报表!$B$6:$B$67=$A80)*(焦粉报表!$C$6:$C$67=$B80),焦粉报表!M$6:M$67)</f>
        <v>#REF!</v>
      </c>
      <c r="O80" s="39" t="e">
        <f>SUMPRODUCT((焦粉报表!$B$6:$B$67=$A80)*(焦粉报表!$C$6:$C$67=$B80),焦粉报表!N$6:N$67)</f>
        <v>#REF!</v>
      </c>
      <c r="P80" s="171" t="e">
        <f>SUMPRODUCT((焦粉报表!$B$6:$B$67=$A80)*(焦粉报表!$C$6:$C$67=$B80),焦粉报表!O$6:O$67)</f>
        <v>#REF!</v>
      </c>
      <c r="Q80" s="133" t="e">
        <f>IF(P80=0,0,IF(AND(P80&gt;0,P80&gt;$Q$1),30,考核汇总!$S$1))</f>
        <v>#REF!</v>
      </c>
      <c r="R80" s="133" t="e">
        <f>IF(C80=2,Q80,IF(C80=1,Q80*0.7,IF(C80=3,Q81*0.3,0)))</f>
        <v>#REF!</v>
      </c>
      <c r="T80" s="169" t="e">
        <f>SUMPRODUCT((焦粉报表!$V$6:$V$67=$A80)*(焦粉报表!$W$6:$W$67=$B80),焦粉报表!Y$6:Y$67)</f>
        <v>#REF!</v>
      </c>
      <c r="U80" s="152" t="e">
        <f>SUMPRODUCT((焦粉报表!$V$6:$V$67=$A80)*(焦粉报表!$W$6:$W$67=$B80),焦粉报表!Z$6:Z$67)</f>
        <v>#REF!</v>
      </c>
      <c r="V80" s="152" t="e">
        <f>SUMPRODUCT((焦粉报表!$V$6:$V$67=$A80)*(焦粉报表!$W$6:$W$67=$B80),焦粉报表!AA$6:AA$67)</f>
        <v>#REF!</v>
      </c>
      <c r="W80" s="152" t="e">
        <f>SUMPRODUCT((焦粉报表!$V$6:$V$67=$A80)*(焦粉报表!$W$6:$W$67=$B80),焦粉报表!AB$6:AB$67)</f>
        <v>#REF!</v>
      </c>
      <c r="X80" s="152" t="e">
        <f>SUMPRODUCT((焦粉报表!$V$6:$V$67=$A80)*(焦粉报表!$W$6:$W$67=$B80),焦粉报表!AC$6:AC$67)</f>
        <v>#REF!</v>
      </c>
      <c r="Y80" s="152" t="e">
        <f>SUMPRODUCT((焦粉报表!$V$6:$V$67=$A80)*(焦粉报表!$W$6:$W$67=$B80),焦粉报表!AD$6:AD$67)</f>
        <v>#REF!</v>
      </c>
      <c r="Z80" s="152" t="e">
        <f>SUMPRODUCT((焦粉报表!$V$6:$V$67=$A80)*(焦粉报表!$W$6:$W$67=$B80),焦粉报表!AE$6:AE$67)</f>
        <v>#REF!</v>
      </c>
      <c r="AA80" s="152" t="e">
        <f>SUMPRODUCT((焦粉报表!$V$6:$V$67=$A80)*(焦粉报表!$W$6:$W$67=$B80),焦粉报表!AF$6:AF$67)</f>
        <v>#REF!</v>
      </c>
      <c r="AB80" s="172" t="e">
        <f>SUMPRODUCT((焦粉报表!$V$6:$V$67=$A80)*(焦粉报表!$W$6:$W$67=$B80),焦粉报表!AG$6:AG$67)</f>
        <v>#REF!</v>
      </c>
      <c r="AC80" s="152" t="e">
        <f>SUMPRODUCT((焦粉报表!$V$6:$V$67=$A80)*(焦粉报表!$W$6:$W$67=$B80),焦粉报表!AH$6:AH$67)</f>
        <v>#REF!</v>
      </c>
      <c r="AD80" s="171" t="e">
        <f>SUMPRODUCT((焦粉报表!$V$6:$V$67=$A80)*(焦粉报表!$W$6:$W$67=$B80),焦粉报表!AI$6:AI$67)</f>
        <v>#REF!</v>
      </c>
      <c r="AE80" s="133" t="e">
        <f>IF(AD80=0,0,IF(AND(AD80&gt;0,AD80&gt;$AE$1),30,考核汇总!$S$1))</f>
        <v>#REF!</v>
      </c>
      <c r="AF80" s="133" t="e">
        <f>IF(C80=2,AE80,IF(C80=1,AE80*0.7,IF(C80=3,AE81*0.3,0)))</f>
        <v>#REF!</v>
      </c>
    </row>
    <row r="81">
      <c r="A81" s="168">
        <f>A78+1</f>
        <v>43370</v>
      </c>
      <c r="B81" s="39" t="s">
        <v>28</v>
      </c>
      <c r="C81" s="39">
        <f>C78</f>
        <v>1</v>
      </c>
      <c r="D81" s="39">
        <f>SUMPRODUCT((考核汇总!$A$4:$A$1185=A81)*(考核汇总!$B$4:$B$1185=B81),考核汇总!$C$4:$C$1185)</f>
        <v>1</v>
      </c>
      <c r="E81" s="39" t="str">
        <f>IF(D81=1,"甲",IF(D81=2,"乙",IF(D81=3,"丙",IF(D81=4,"丁",""))))</f>
        <v>甲</v>
      </c>
      <c r="F81" s="169" t="e">
        <f>SUMPRODUCT((焦粉报表!$B$6:$B$67=$A81)*(焦粉报表!$C$6:$C$67=$B81),焦粉报表!E$6:E$67)</f>
        <v>#REF!</v>
      </c>
      <c r="G81" s="39" t="e">
        <f>SUMPRODUCT((焦粉报表!$B$6:$B$67=$A81)*(焦粉报表!$C$6:$C$67=$B81),焦粉报表!F$6:F$67)</f>
        <v>#REF!</v>
      </c>
      <c r="H81" s="39" t="e">
        <f>SUMPRODUCT((焦粉报表!$B$6:$B$67=$A81)*(焦粉报表!$C$6:$C$67=$B81),焦粉报表!G$6:G$67)</f>
        <v>#REF!</v>
      </c>
      <c r="I81" s="39" t="e">
        <f>SUMPRODUCT((焦粉报表!$B$6:$B$67=$A81)*(焦粉报表!$C$6:$C$67=$B81),焦粉报表!H$6:H$67)</f>
        <v>#REF!</v>
      </c>
      <c r="J81" s="39" t="e">
        <f>SUMPRODUCT((焦粉报表!$B$6:$B$67=$A81)*(焦粉报表!$C$6:$C$67=$B81),焦粉报表!I$6:I$67)</f>
        <v>#REF!</v>
      </c>
      <c r="K81" s="39" t="e">
        <f>SUMPRODUCT((焦粉报表!$B$6:$B$67=$A81)*(焦粉报表!$C$6:$C$67=$B81),焦粉报表!J$6:J$67)</f>
        <v>#REF!</v>
      </c>
      <c r="L81" s="39" t="e">
        <f>SUMPRODUCT((焦粉报表!$B$6:$B$67=$A81)*(焦粉报表!$C$6:$C$67=$B81),焦粉报表!K$6:K$67)</f>
        <v>#REF!</v>
      </c>
      <c r="M81" s="39" t="e">
        <f>SUMPRODUCT((焦粉报表!$B$6:$B$67=$A81)*(焦粉报表!$C$6:$C$67=$B81),焦粉报表!L$6:L$67)</f>
        <v>#REF!</v>
      </c>
      <c r="N81" s="170" t="e">
        <f>SUMPRODUCT((焦粉报表!$B$6:$B$67=$A81)*(焦粉报表!$C$6:$C$67=$B81),焦粉报表!M$6:M$67)</f>
        <v>#REF!</v>
      </c>
      <c r="O81" s="39" t="e">
        <f>SUMPRODUCT((焦粉报表!$B$6:$B$67=$A81)*(焦粉报表!$C$6:$C$67=$B81),焦粉报表!N$6:N$67)</f>
        <v>#REF!</v>
      </c>
      <c r="P81" s="171" t="e">
        <f>SUMPRODUCT((焦粉报表!$B$6:$B$67=$A81)*(焦粉报表!$C$6:$C$67=$B81),焦粉报表!O$6:O$67)</f>
        <v>#REF!</v>
      </c>
      <c r="Q81" s="133" t="e">
        <f>IF(P81=0,0,IF(AND(P81&gt;0,P81&gt;$Q$1),30,考核汇总!$S$1))</f>
        <v>#REF!</v>
      </c>
      <c r="R81" s="133" t="e">
        <f>IF(C81=2,Q81,IF(C81=1,Q81*0.7,IF(C81=3,Q82*0.3,0)))</f>
        <v>#REF!</v>
      </c>
      <c r="T81" s="169" t="e">
        <f>SUMPRODUCT((焦粉报表!$V$6:$V$67=$A81)*(焦粉报表!$W$6:$W$67=$B81),焦粉报表!Y$6:Y$67)</f>
        <v>#REF!</v>
      </c>
      <c r="U81" s="152" t="e">
        <f>SUMPRODUCT((焦粉报表!$V$6:$V$67=$A81)*(焦粉报表!$W$6:$W$67=$B81),焦粉报表!Z$6:Z$67)</f>
        <v>#REF!</v>
      </c>
      <c r="V81" s="152" t="e">
        <f>SUMPRODUCT((焦粉报表!$V$6:$V$67=$A81)*(焦粉报表!$W$6:$W$67=$B81),焦粉报表!AA$6:AA$67)</f>
        <v>#REF!</v>
      </c>
      <c r="W81" s="152" t="e">
        <f>SUMPRODUCT((焦粉报表!$V$6:$V$67=$A81)*(焦粉报表!$W$6:$W$67=$B81),焦粉报表!AB$6:AB$67)</f>
        <v>#REF!</v>
      </c>
      <c r="X81" s="152" t="e">
        <f>SUMPRODUCT((焦粉报表!$V$6:$V$67=$A81)*(焦粉报表!$W$6:$W$67=$B81),焦粉报表!AC$6:AC$67)</f>
        <v>#REF!</v>
      </c>
      <c r="Y81" s="152" t="e">
        <f>SUMPRODUCT((焦粉报表!$V$6:$V$67=$A81)*(焦粉报表!$W$6:$W$67=$B81),焦粉报表!AD$6:AD$67)</f>
        <v>#REF!</v>
      </c>
      <c r="Z81" s="152" t="e">
        <f>SUMPRODUCT((焦粉报表!$V$6:$V$67=$A81)*(焦粉报表!$W$6:$W$67=$B81),焦粉报表!AE$6:AE$67)</f>
        <v>#REF!</v>
      </c>
      <c r="AA81" s="152" t="e">
        <f>SUMPRODUCT((焦粉报表!$V$6:$V$67=$A81)*(焦粉报表!$W$6:$W$67=$B81),焦粉报表!AF$6:AF$67)</f>
        <v>#REF!</v>
      </c>
      <c r="AB81" s="172" t="e">
        <f>SUMPRODUCT((焦粉报表!$V$6:$V$67=$A81)*(焦粉报表!$W$6:$W$67=$B81),焦粉报表!AG$6:AG$67)</f>
        <v>#REF!</v>
      </c>
      <c r="AC81" s="152" t="e">
        <f>SUMPRODUCT((焦粉报表!$V$6:$V$67=$A81)*(焦粉报表!$W$6:$W$67=$B81),焦粉报表!AH$6:AH$67)</f>
        <v>#REF!</v>
      </c>
      <c r="AD81" s="171" t="e">
        <f>SUMPRODUCT((焦粉报表!$V$6:$V$67=$A81)*(焦粉报表!$W$6:$W$67=$B81),焦粉报表!AI$6:AI$67)</f>
        <v>#REF!</v>
      </c>
      <c r="AE81" s="133" t="e">
        <f>IF(AD81=0,0,IF(AND(AD81&gt;0,AD81&gt;$AE$1),30,考核汇总!$S$1))</f>
        <v>#REF!</v>
      </c>
      <c r="AF81" s="133" t="e">
        <f>IF(C81=2,AE81,IF(C81=1,AE81*0.7,IF(C81=3,AE82*0.3,0)))</f>
        <v>#REF!</v>
      </c>
    </row>
    <row r="82">
      <c r="A82" s="168">
        <f>A79+1</f>
        <v>43370</v>
      </c>
      <c r="B82" s="39" t="s">
        <v>30</v>
      </c>
      <c r="C82" s="39">
        <f>C79</f>
        <v>2</v>
      </c>
      <c r="D82" s="39">
        <f>SUMPRODUCT((考核汇总!$A$4:$A$1185=A82)*(考核汇总!$B$4:$B$1185=B82),考核汇总!$C$4:$C$1185)</f>
        <v>2</v>
      </c>
      <c r="E82" s="39" t="str">
        <f>IF(D82=1,"甲",IF(D82=2,"乙",IF(D82=3,"丙",IF(D82=4,"丁",""))))</f>
        <v>乙</v>
      </c>
      <c r="F82" s="169" t="e">
        <f>SUMPRODUCT((焦粉报表!$B$6:$B$67=$A82)*(焦粉报表!$C$6:$C$67=$B82),焦粉报表!E$6:E$67)</f>
        <v>#REF!</v>
      </c>
      <c r="G82" s="39" t="e">
        <f>SUMPRODUCT((焦粉报表!$B$6:$B$67=$A82)*(焦粉报表!$C$6:$C$67=$B82),焦粉报表!F$6:F$67)</f>
        <v>#REF!</v>
      </c>
      <c r="H82" s="39" t="e">
        <f>SUMPRODUCT((焦粉报表!$B$6:$B$67=$A82)*(焦粉报表!$C$6:$C$67=$B82),焦粉报表!G$6:G$67)</f>
        <v>#REF!</v>
      </c>
      <c r="I82" s="39" t="e">
        <f>SUMPRODUCT((焦粉报表!$B$6:$B$67=$A82)*(焦粉报表!$C$6:$C$67=$B82),焦粉报表!H$6:H$67)</f>
        <v>#REF!</v>
      </c>
      <c r="J82" s="39" t="e">
        <f>SUMPRODUCT((焦粉报表!$B$6:$B$67=$A82)*(焦粉报表!$C$6:$C$67=$B82),焦粉报表!I$6:I$67)</f>
        <v>#REF!</v>
      </c>
      <c r="K82" s="39" t="e">
        <f>SUMPRODUCT((焦粉报表!$B$6:$B$67=$A82)*(焦粉报表!$C$6:$C$67=$B82),焦粉报表!J$6:J$67)</f>
        <v>#REF!</v>
      </c>
      <c r="L82" s="39" t="e">
        <f>SUMPRODUCT((焦粉报表!$B$6:$B$67=$A82)*(焦粉报表!$C$6:$C$67=$B82),焦粉报表!K$6:K$67)</f>
        <v>#REF!</v>
      </c>
      <c r="M82" s="39" t="e">
        <f>SUMPRODUCT((焦粉报表!$B$6:$B$67=$A82)*(焦粉报表!$C$6:$C$67=$B82),焦粉报表!L$6:L$67)</f>
        <v>#REF!</v>
      </c>
      <c r="N82" s="170" t="e">
        <f>SUMPRODUCT((焦粉报表!$B$6:$B$67=$A82)*(焦粉报表!$C$6:$C$67=$B82),焦粉报表!M$6:M$67)</f>
        <v>#REF!</v>
      </c>
      <c r="O82" s="39" t="e">
        <f>SUMPRODUCT((焦粉报表!$B$6:$B$67=$A82)*(焦粉报表!$C$6:$C$67=$B82),焦粉报表!N$6:N$67)</f>
        <v>#REF!</v>
      </c>
      <c r="P82" s="171" t="e">
        <f>SUMPRODUCT((焦粉报表!$B$6:$B$67=$A82)*(焦粉报表!$C$6:$C$67=$B82),焦粉报表!O$6:O$67)</f>
        <v>#REF!</v>
      </c>
      <c r="Q82" s="133" t="e">
        <f>IF(P82=0,0,IF(AND(P82&gt;0,P82&gt;$Q$1),30,考核汇总!$S$1))</f>
        <v>#REF!</v>
      </c>
      <c r="R82" s="133" t="e">
        <f>IF(C82=2,Q82,IF(C82=1,Q82*0.7,IF(C82=3,Q83*0.3,0)))</f>
        <v>#REF!</v>
      </c>
      <c r="T82" s="169" t="e">
        <f>SUMPRODUCT((焦粉报表!$V$6:$V$67=$A82)*(焦粉报表!$W$6:$W$67=$B82),焦粉报表!Y$6:Y$67)</f>
        <v>#REF!</v>
      </c>
      <c r="U82" s="152" t="e">
        <f>SUMPRODUCT((焦粉报表!$V$6:$V$67=$A82)*(焦粉报表!$W$6:$W$67=$B82),焦粉报表!Z$6:Z$67)</f>
        <v>#REF!</v>
      </c>
      <c r="V82" s="152" t="e">
        <f>SUMPRODUCT((焦粉报表!$V$6:$V$67=$A82)*(焦粉报表!$W$6:$W$67=$B82),焦粉报表!AA$6:AA$67)</f>
        <v>#REF!</v>
      </c>
      <c r="W82" s="152" t="e">
        <f>SUMPRODUCT((焦粉报表!$V$6:$V$67=$A82)*(焦粉报表!$W$6:$W$67=$B82),焦粉报表!AB$6:AB$67)</f>
        <v>#REF!</v>
      </c>
      <c r="X82" s="152" t="e">
        <f>SUMPRODUCT((焦粉报表!$V$6:$V$67=$A82)*(焦粉报表!$W$6:$W$67=$B82),焦粉报表!AC$6:AC$67)</f>
        <v>#REF!</v>
      </c>
      <c r="Y82" s="152" t="e">
        <f>SUMPRODUCT((焦粉报表!$V$6:$V$67=$A82)*(焦粉报表!$W$6:$W$67=$B82),焦粉报表!AD$6:AD$67)</f>
        <v>#REF!</v>
      </c>
      <c r="Z82" s="152" t="e">
        <f>SUMPRODUCT((焦粉报表!$V$6:$V$67=$A82)*(焦粉报表!$W$6:$W$67=$B82),焦粉报表!AE$6:AE$67)</f>
        <v>#REF!</v>
      </c>
      <c r="AA82" s="152" t="e">
        <f>SUMPRODUCT((焦粉报表!$V$6:$V$67=$A82)*(焦粉报表!$W$6:$W$67=$B82),焦粉报表!AF$6:AF$67)</f>
        <v>#REF!</v>
      </c>
      <c r="AB82" s="172" t="e">
        <f>SUMPRODUCT((焦粉报表!$V$6:$V$67=$A82)*(焦粉报表!$W$6:$W$67=$B82),焦粉报表!AG$6:AG$67)</f>
        <v>#REF!</v>
      </c>
      <c r="AC82" s="152" t="e">
        <f>SUMPRODUCT((焦粉报表!$V$6:$V$67=$A82)*(焦粉报表!$W$6:$W$67=$B82),焦粉报表!AH$6:AH$67)</f>
        <v>#REF!</v>
      </c>
      <c r="AD82" s="171" t="e">
        <f>SUMPRODUCT((焦粉报表!$V$6:$V$67=$A82)*(焦粉报表!$W$6:$W$67=$B82),焦粉报表!AI$6:AI$67)</f>
        <v>#REF!</v>
      </c>
      <c r="AE82" s="133" t="e">
        <f>IF(AD82=0,0,IF(AND(AD82&gt;0,AD82&gt;$AE$1),30,考核汇总!$S$1))</f>
        <v>#REF!</v>
      </c>
      <c r="AF82" s="133" t="e">
        <f>IF(C82=2,AE82,IF(C82=1,AE82*0.7,IF(C82=3,AE83*0.3,0)))</f>
        <v>#REF!</v>
      </c>
    </row>
    <row r="83">
      <c r="A83" s="168">
        <f>A80+1</f>
        <v>43370</v>
      </c>
      <c r="B83" s="39" t="s">
        <v>32</v>
      </c>
      <c r="C83" s="39">
        <f>C80</f>
        <v>3</v>
      </c>
      <c r="D83" s="39">
        <f>SUMPRODUCT((考核汇总!$A$4:$A$1185=A83)*(考核汇总!$B$4:$B$1185=B83),考核汇总!$C$4:$C$1185)</f>
        <v>3</v>
      </c>
      <c r="E83" s="39" t="str">
        <f>IF(D83=1,"甲",IF(D83=2,"乙",IF(D83=3,"丙",IF(D83=4,"丁",""))))</f>
        <v>丙</v>
      </c>
      <c r="F83" s="169" t="e">
        <f>SUMPRODUCT((焦粉报表!$B$6:$B$67=$A83)*(焦粉报表!$C$6:$C$67=$B83),焦粉报表!E$6:E$67)</f>
        <v>#REF!</v>
      </c>
      <c r="G83" s="39" t="e">
        <f>SUMPRODUCT((焦粉报表!$B$6:$B$67=$A83)*(焦粉报表!$C$6:$C$67=$B83),焦粉报表!F$6:F$67)</f>
        <v>#REF!</v>
      </c>
      <c r="H83" s="39" t="e">
        <f>SUMPRODUCT((焦粉报表!$B$6:$B$67=$A83)*(焦粉报表!$C$6:$C$67=$B83),焦粉报表!G$6:G$67)</f>
        <v>#REF!</v>
      </c>
      <c r="I83" s="39" t="e">
        <f>SUMPRODUCT((焦粉报表!$B$6:$B$67=$A83)*(焦粉报表!$C$6:$C$67=$B83),焦粉报表!H$6:H$67)</f>
        <v>#REF!</v>
      </c>
      <c r="J83" s="39" t="e">
        <f>SUMPRODUCT((焦粉报表!$B$6:$B$67=$A83)*(焦粉报表!$C$6:$C$67=$B83),焦粉报表!I$6:I$67)</f>
        <v>#REF!</v>
      </c>
      <c r="K83" s="39" t="e">
        <f>SUMPRODUCT((焦粉报表!$B$6:$B$67=$A83)*(焦粉报表!$C$6:$C$67=$B83),焦粉报表!J$6:J$67)</f>
        <v>#REF!</v>
      </c>
      <c r="L83" s="39" t="e">
        <f>SUMPRODUCT((焦粉报表!$B$6:$B$67=$A83)*(焦粉报表!$C$6:$C$67=$B83),焦粉报表!K$6:K$67)</f>
        <v>#REF!</v>
      </c>
      <c r="M83" s="39" t="e">
        <f>SUMPRODUCT((焦粉报表!$B$6:$B$67=$A83)*(焦粉报表!$C$6:$C$67=$B83),焦粉报表!L$6:L$67)</f>
        <v>#REF!</v>
      </c>
      <c r="N83" s="170" t="e">
        <f>SUMPRODUCT((焦粉报表!$B$6:$B$67=$A83)*(焦粉报表!$C$6:$C$67=$B83),焦粉报表!M$6:M$67)</f>
        <v>#REF!</v>
      </c>
      <c r="O83" s="39" t="e">
        <f>SUMPRODUCT((焦粉报表!$B$6:$B$67=$A83)*(焦粉报表!$C$6:$C$67=$B83),焦粉报表!N$6:N$67)</f>
        <v>#REF!</v>
      </c>
      <c r="P83" s="171" t="e">
        <f>SUMPRODUCT((焦粉报表!$B$6:$B$67=$A83)*(焦粉报表!$C$6:$C$67=$B83),焦粉报表!O$6:O$67)</f>
        <v>#REF!</v>
      </c>
      <c r="Q83" s="133" t="e">
        <f>IF(P83=0,0,IF(AND(P83&gt;0,P83&gt;$Q$1),30,考核汇总!$S$1))</f>
        <v>#REF!</v>
      </c>
      <c r="R83" s="133" t="e">
        <f>IF(C83=2,Q83,IF(C83=1,Q83*0.7,IF(C83=3,Q84*0.3,0)))</f>
        <v>#REF!</v>
      </c>
      <c r="T83" s="169" t="e">
        <f>SUMPRODUCT((焦粉报表!$V$6:$V$67=$A83)*(焦粉报表!$W$6:$W$67=$B83),焦粉报表!Y$6:Y$67)</f>
        <v>#REF!</v>
      </c>
      <c r="U83" s="152" t="e">
        <f>SUMPRODUCT((焦粉报表!$V$6:$V$67=$A83)*(焦粉报表!$W$6:$W$67=$B83),焦粉报表!Z$6:Z$67)</f>
        <v>#REF!</v>
      </c>
      <c r="V83" s="152" t="e">
        <f>SUMPRODUCT((焦粉报表!$V$6:$V$67=$A83)*(焦粉报表!$W$6:$W$67=$B83),焦粉报表!AA$6:AA$67)</f>
        <v>#REF!</v>
      </c>
      <c r="W83" s="152" t="e">
        <f>SUMPRODUCT((焦粉报表!$V$6:$V$67=$A83)*(焦粉报表!$W$6:$W$67=$B83),焦粉报表!AB$6:AB$67)</f>
        <v>#REF!</v>
      </c>
      <c r="X83" s="152" t="e">
        <f>SUMPRODUCT((焦粉报表!$V$6:$V$67=$A83)*(焦粉报表!$W$6:$W$67=$B83),焦粉报表!AC$6:AC$67)</f>
        <v>#REF!</v>
      </c>
      <c r="Y83" s="152" t="e">
        <f>SUMPRODUCT((焦粉报表!$V$6:$V$67=$A83)*(焦粉报表!$W$6:$W$67=$B83),焦粉报表!AD$6:AD$67)</f>
        <v>#REF!</v>
      </c>
      <c r="Z83" s="152" t="e">
        <f>SUMPRODUCT((焦粉报表!$V$6:$V$67=$A83)*(焦粉报表!$W$6:$W$67=$B83),焦粉报表!AE$6:AE$67)</f>
        <v>#REF!</v>
      </c>
      <c r="AA83" s="152" t="e">
        <f>SUMPRODUCT((焦粉报表!$V$6:$V$67=$A83)*(焦粉报表!$W$6:$W$67=$B83),焦粉报表!AF$6:AF$67)</f>
        <v>#REF!</v>
      </c>
      <c r="AB83" s="172" t="e">
        <f>SUMPRODUCT((焦粉报表!$V$6:$V$67=$A83)*(焦粉报表!$W$6:$W$67=$B83),焦粉报表!AG$6:AG$67)</f>
        <v>#REF!</v>
      </c>
      <c r="AC83" s="152" t="e">
        <f>SUMPRODUCT((焦粉报表!$V$6:$V$67=$A83)*(焦粉报表!$W$6:$W$67=$B83),焦粉报表!AH$6:AH$67)</f>
        <v>#REF!</v>
      </c>
      <c r="AD83" s="171" t="e">
        <f>SUMPRODUCT((焦粉报表!$V$6:$V$67=$A83)*(焦粉报表!$W$6:$W$67=$B83),焦粉报表!AI$6:AI$67)</f>
        <v>#REF!</v>
      </c>
      <c r="AE83" s="133" t="e">
        <f>IF(AD83=0,0,IF(AND(AD83&gt;0,AD83&gt;$AE$1),30,考核汇总!$S$1))</f>
        <v>#REF!</v>
      </c>
      <c r="AF83" s="133" t="e">
        <f>IF(C83=2,AE83,IF(C83=1,AE83*0.7,IF(C83=3,AE84*0.3,0)))</f>
        <v>#REF!</v>
      </c>
    </row>
    <row r="84">
      <c r="A84" s="168">
        <f>A81+1</f>
        <v>43371</v>
      </c>
      <c r="B84" s="39" t="s">
        <v>28</v>
      </c>
      <c r="C84" s="39">
        <f>C81</f>
        <v>1</v>
      </c>
      <c r="D84" s="39">
        <f>SUMPRODUCT((考核汇总!$A$4:$A$1185=A84)*(考核汇总!$B$4:$B$1185=B84),考核汇总!$C$4:$C$1185)</f>
        <v>4</v>
      </c>
      <c r="E84" s="39" t="str">
        <f>IF(D84=1,"甲",IF(D84=2,"乙",IF(D84=3,"丙",IF(D84=4,"丁",""))))</f>
        <v>丁</v>
      </c>
      <c r="F84" s="169" t="e">
        <f>SUMPRODUCT((焦粉报表!$B$6:$B$67=$A84)*(焦粉报表!$C$6:$C$67=$B84),焦粉报表!E$6:E$67)</f>
        <v>#REF!</v>
      </c>
      <c r="G84" s="39" t="e">
        <f>SUMPRODUCT((焦粉报表!$B$6:$B$67=$A84)*(焦粉报表!$C$6:$C$67=$B84),焦粉报表!F$6:F$67)</f>
        <v>#REF!</v>
      </c>
      <c r="H84" s="39" t="e">
        <f>SUMPRODUCT((焦粉报表!$B$6:$B$67=$A84)*(焦粉报表!$C$6:$C$67=$B84),焦粉报表!G$6:G$67)</f>
        <v>#REF!</v>
      </c>
      <c r="I84" s="39" t="e">
        <f>SUMPRODUCT((焦粉报表!$B$6:$B$67=$A84)*(焦粉报表!$C$6:$C$67=$B84),焦粉报表!H$6:H$67)</f>
        <v>#REF!</v>
      </c>
      <c r="J84" s="39" t="e">
        <f>SUMPRODUCT((焦粉报表!$B$6:$B$67=$A84)*(焦粉报表!$C$6:$C$67=$B84),焦粉报表!I$6:I$67)</f>
        <v>#REF!</v>
      </c>
      <c r="K84" s="39" t="e">
        <f>SUMPRODUCT((焦粉报表!$B$6:$B$67=$A84)*(焦粉报表!$C$6:$C$67=$B84),焦粉报表!J$6:J$67)</f>
        <v>#REF!</v>
      </c>
      <c r="L84" s="39" t="e">
        <f>SUMPRODUCT((焦粉报表!$B$6:$B$67=$A84)*(焦粉报表!$C$6:$C$67=$B84),焦粉报表!K$6:K$67)</f>
        <v>#REF!</v>
      </c>
      <c r="M84" s="39" t="e">
        <f>SUMPRODUCT((焦粉报表!$B$6:$B$67=$A84)*(焦粉报表!$C$6:$C$67=$B84),焦粉报表!L$6:L$67)</f>
        <v>#REF!</v>
      </c>
      <c r="N84" s="170" t="e">
        <f>SUMPRODUCT((焦粉报表!$B$6:$B$67=$A84)*(焦粉报表!$C$6:$C$67=$B84),焦粉报表!M$6:M$67)</f>
        <v>#REF!</v>
      </c>
      <c r="O84" s="39" t="e">
        <f>SUMPRODUCT((焦粉报表!$B$6:$B$67=$A84)*(焦粉报表!$C$6:$C$67=$B84),焦粉报表!N$6:N$67)</f>
        <v>#REF!</v>
      </c>
      <c r="P84" s="171" t="e">
        <f>SUMPRODUCT((焦粉报表!$B$6:$B$67=$A84)*(焦粉报表!$C$6:$C$67=$B84),焦粉报表!O$6:O$67)</f>
        <v>#REF!</v>
      </c>
      <c r="Q84" s="133" t="e">
        <f>IF(P84=0,0,IF(AND(P84&gt;0,P84&gt;$Q$1),30,考核汇总!$S$1))</f>
        <v>#REF!</v>
      </c>
      <c r="R84" s="133" t="e">
        <f>IF(C84=2,Q84,IF(C84=1,Q84*0.7,IF(C84=3,Q85*0.3,0)))</f>
        <v>#REF!</v>
      </c>
      <c r="T84" s="169" t="e">
        <f>SUMPRODUCT((焦粉报表!$V$6:$V$67=$A84)*(焦粉报表!$W$6:$W$67=$B84),焦粉报表!Y$6:Y$67)</f>
        <v>#REF!</v>
      </c>
      <c r="U84" s="152" t="e">
        <f>SUMPRODUCT((焦粉报表!$V$6:$V$67=$A84)*(焦粉报表!$W$6:$W$67=$B84),焦粉报表!Z$6:Z$67)</f>
        <v>#REF!</v>
      </c>
      <c r="V84" s="152" t="e">
        <f>SUMPRODUCT((焦粉报表!$V$6:$V$67=$A84)*(焦粉报表!$W$6:$W$67=$B84),焦粉报表!AA$6:AA$67)</f>
        <v>#REF!</v>
      </c>
      <c r="W84" s="152" t="e">
        <f>SUMPRODUCT((焦粉报表!$V$6:$V$67=$A84)*(焦粉报表!$W$6:$W$67=$B84),焦粉报表!AB$6:AB$67)</f>
        <v>#REF!</v>
      </c>
      <c r="X84" s="152" t="e">
        <f>SUMPRODUCT((焦粉报表!$V$6:$V$67=$A84)*(焦粉报表!$W$6:$W$67=$B84),焦粉报表!AC$6:AC$67)</f>
        <v>#REF!</v>
      </c>
      <c r="Y84" s="152" t="e">
        <f>SUMPRODUCT((焦粉报表!$V$6:$V$67=$A84)*(焦粉报表!$W$6:$W$67=$B84),焦粉报表!AD$6:AD$67)</f>
        <v>#REF!</v>
      </c>
      <c r="Z84" s="152" t="e">
        <f>SUMPRODUCT((焦粉报表!$V$6:$V$67=$A84)*(焦粉报表!$W$6:$W$67=$B84),焦粉报表!AE$6:AE$67)</f>
        <v>#REF!</v>
      </c>
      <c r="AA84" s="152" t="e">
        <f>SUMPRODUCT((焦粉报表!$V$6:$V$67=$A84)*(焦粉报表!$W$6:$W$67=$B84),焦粉报表!AF$6:AF$67)</f>
        <v>#REF!</v>
      </c>
      <c r="AB84" s="172" t="e">
        <f>SUMPRODUCT((焦粉报表!$V$6:$V$67=$A84)*(焦粉报表!$W$6:$W$67=$B84),焦粉报表!AG$6:AG$67)</f>
        <v>#REF!</v>
      </c>
      <c r="AC84" s="152" t="e">
        <f>SUMPRODUCT((焦粉报表!$V$6:$V$67=$A84)*(焦粉报表!$W$6:$W$67=$B84),焦粉报表!AH$6:AH$67)</f>
        <v>#REF!</v>
      </c>
      <c r="AD84" s="171" t="e">
        <f>SUMPRODUCT((焦粉报表!$V$6:$V$67=$A84)*(焦粉报表!$W$6:$W$67=$B84),焦粉报表!AI$6:AI$67)</f>
        <v>#REF!</v>
      </c>
      <c r="AE84" s="133" t="e">
        <f>IF(AD84=0,0,IF(AND(AD84&gt;0,AD84&gt;$AE$1),30,考核汇总!$S$1))</f>
        <v>#REF!</v>
      </c>
      <c r="AF84" s="133" t="e">
        <f>IF(C84=2,AE84,IF(C84=1,AE84*0.7,IF(C84=3,AE85*0.3,0)))</f>
        <v>#REF!</v>
      </c>
    </row>
    <row r="85">
      <c r="A85" s="168">
        <f>A82+1</f>
        <v>43371</v>
      </c>
      <c r="B85" s="39" t="s">
        <v>30</v>
      </c>
      <c r="C85" s="39">
        <f>C82</f>
        <v>2</v>
      </c>
      <c r="D85" s="39">
        <f>SUMPRODUCT((考核汇总!$A$4:$A$1185=A85)*(考核汇总!$B$4:$B$1185=B85),考核汇总!$C$4:$C$1185)</f>
        <v>1</v>
      </c>
      <c r="E85" s="39" t="str">
        <f>IF(D85=1,"甲",IF(D85=2,"乙",IF(D85=3,"丙",IF(D85=4,"丁",""))))</f>
        <v>甲</v>
      </c>
      <c r="F85" s="169" t="e">
        <f>SUMPRODUCT((焦粉报表!$B$6:$B$67=$A85)*(焦粉报表!$C$6:$C$67=$B85),焦粉报表!E$6:E$67)</f>
        <v>#REF!</v>
      </c>
      <c r="G85" s="39" t="e">
        <f>SUMPRODUCT((焦粉报表!$B$6:$B$67=$A85)*(焦粉报表!$C$6:$C$67=$B85),焦粉报表!F$6:F$67)</f>
        <v>#REF!</v>
      </c>
      <c r="H85" s="39" t="e">
        <f>SUMPRODUCT((焦粉报表!$B$6:$B$67=$A85)*(焦粉报表!$C$6:$C$67=$B85),焦粉报表!G$6:G$67)</f>
        <v>#REF!</v>
      </c>
      <c r="I85" s="39" t="e">
        <f>SUMPRODUCT((焦粉报表!$B$6:$B$67=$A85)*(焦粉报表!$C$6:$C$67=$B85),焦粉报表!H$6:H$67)</f>
        <v>#REF!</v>
      </c>
      <c r="J85" s="39" t="e">
        <f>SUMPRODUCT((焦粉报表!$B$6:$B$67=$A85)*(焦粉报表!$C$6:$C$67=$B85),焦粉报表!I$6:I$67)</f>
        <v>#REF!</v>
      </c>
      <c r="K85" s="39" t="e">
        <f>SUMPRODUCT((焦粉报表!$B$6:$B$67=$A85)*(焦粉报表!$C$6:$C$67=$B85),焦粉报表!J$6:J$67)</f>
        <v>#REF!</v>
      </c>
      <c r="L85" s="39" t="e">
        <f>SUMPRODUCT((焦粉报表!$B$6:$B$67=$A85)*(焦粉报表!$C$6:$C$67=$B85),焦粉报表!K$6:K$67)</f>
        <v>#REF!</v>
      </c>
      <c r="M85" s="39" t="e">
        <f>SUMPRODUCT((焦粉报表!$B$6:$B$67=$A85)*(焦粉报表!$C$6:$C$67=$B85),焦粉报表!L$6:L$67)</f>
        <v>#REF!</v>
      </c>
      <c r="N85" s="170" t="e">
        <f>SUMPRODUCT((焦粉报表!$B$6:$B$67=$A85)*(焦粉报表!$C$6:$C$67=$B85),焦粉报表!M$6:M$67)</f>
        <v>#REF!</v>
      </c>
      <c r="O85" s="39" t="e">
        <f>SUMPRODUCT((焦粉报表!$B$6:$B$67=$A85)*(焦粉报表!$C$6:$C$67=$B85),焦粉报表!N$6:N$67)</f>
        <v>#REF!</v>
      </c>
      <c r="P85" s="171" t="e">
        <f>SUMPRODUCT((焦粉报表!$B$6:$B$67=$A85)*(焦粉报表!$C$6:$C$67=$B85),焦粉报表!O$6:O$67)</f>
        <v>#REF!</v>
      </c>
      <c r="Q85" s="133" t="e">
        <f>IF(P85=0,0,IF(AND(P85&gt;0,P85&gt;$Q$1),30,考核汇总!$S$1))</f>
        <v>#REF!</v>
      </c>
      <c r="R85" s="133" t="e">
        <f>IF(C85=2,Q85,IF(C85=1,Q85*0.7,IF(C85=3,Q86*0.3,0)))</f>
        <v>#REF!</v>
      </c>
      <c r="T85" s="169" t="e">
        <f>SUMPRODUCT((焦粉报表!$V$6:$V$67=$A85)*(焦粉报表!$W$6:$W$67=$B85),焦粉报表!Y$6:Y$67)</f>
        <v>#REF!</v>
      </c>
      <c r="U85" s="152" t="e">
        <f>SUMPRODUCT((焦粉报表!$V$6:$V$67=$A85)*(焦粉报表!$W$6:$W$67=$B85),焦粉报表!Z$6:Z$67)</f>
        <v>#REF!</v>
      </c>
      <c r="V85" s="152" t="e">
        <f>SUMPRODUCT((焦粉报表!$V$6:$V$67=$A85)*(焦粉报表!$W$6:$W$67=$B85),焦粉报表!AA$6:AA$67)</f>
        <v>#REF!</v>
      </c>
      <c r="W85" s="152" t="e">
        <f>SUMPRODUCT((焦粉报表!$V$6:$V$67=$A85)*(焦粉报表!$W$6:$W$67=$B85),焦粉报表!AB$6:AB$67)</f>
        <v>#REF!</v>
      </c>
      <c r="X85" s="152" t="e">
        <f>SUMPRODUCT((焦粉报表!$V$6:$V$67=$A85)*(焦粉报表!$W$6:$W$67=$B85),焦粉报表!AC$6:AC$67)</f>
        <v>#REF!</v>
      </c>
      <c r="Y85" s="152" t="e">
        <f>SUMPRODUCT((焦粉报表!$V$6:$V$67=$A85)*(焦粉报表!$W$6:$W$67=$B85),焦粉报表!AD$6:AD$67)</f>
        <v>#REF!</v>
      </c>
      <c r="Z85" s="152" t="e">
        <f>SUMPRODUCT((焦粉报表!$V$6:$V$67=$A85)*(焦粉报表!$W$6:$W$67=$B85),焦粉报表!AE$6:AE$67)</f>
        <v>#REF!</v>
      </c>
      <c r="AA85" s="152" t="e">
        <f>SUMPRODUCT((焦粉报表!$V$6:$V$67=$A85)*(焦粉报表!$W$6:$W$67=$B85),焦粉报表!AF$6:AF$67)</f>
        <v>#REF!</v>
      </c>
      <c r="AB85" s="172" t="e">
        <f>SUMPRODUCT((焦粉报表!$V$6:$V$67=$A85)*(焦粉报表!$W$6:$W$67=$B85),焦粉报表!AG$6:AG$67)</f>
        <v>#REF!</v>
      </c>
      <c r="AC85" s="152" t="e">
        <f>SUMPRODUCT((焦粉报表!$V$6:$V$67=$A85)*(焦粉报表!$W$6:$W$67=$B85),焦粉报表!AH$6:AH$67)</f>
        <v>#REF!</v>
      </c>
      <c r="AD85" s="171" t="e">
        <f>SUMPRODUCT((焦粉报表!$V$6:$V$67=$A85)*(焦粉报表!$W$6:$W$67=$B85),焦粉报表!AI$6:AI$67)</f>
        <v>#REF!</v>
      </c>
      <c r="AE85" s="133" t="e">
        <f>IF(AD85=0,0,IF(AND(AD85&gt;0,AD85&gt;$AE$1),30,考核汇总!$S$1))</f>
        <v>#REF!</v>
      </c>
      <c r="AF85" s="133" t="e">
        <f>IF(C85=2,AE85,IF(C85=1,AE85*0.7,IF(C85=3,AE86*0.3,0)))</f>
        <v>#REF!</v>
      </c>
    </row>
    <row r="86">
      <c r="A86" s="168">
        <f>A83+1</f>
        <v>43371</v>
      </c>
      <c r="B86" s="39" t="s">
        <v>32</v>
      </c>
      <c r="C86" s="39">
        <f>C83</f>
        <v>3</v>
      </c>
      <c r="D86" s="39">
        <f>SUMPRODUCT((考核汇总!$A$4:$A$1185=A86)*(考核汇总!$B$4:$B$1185=B86),考核汇总!$C$4:$C$1185)</f>
        <v>2</v>
      </c>
      <c r="E86" s="39" t="str">
        <f>IF(D86=1,"甲",IF(D86=2,"乙",IF(D86=3,"丙",IF(D86=4,"丁",""))))</f>
        <v>乙</v>
      </c>
      <c r="F86" s="169" t="e">
        <f>SUMPRODUCT((焦粉报表!$B$6:$B$67=$A86)*(焦粉报表!$C$6:$C$67=$B86),焦粉报表!E$6:E$67)</f>
        <v>#REF!</v>
      </c>
      <c r="G86" s="39" t="e">
        <f>SUMPRODUCT((焦粉报表!$B$6:$B$67=$A86)*(焦粉报表!$C$6:$C$67=$B86),焦粉报表!F$6:F$67)</f>
        <v>#REF!</v>
      </c>
      <c r="H86" s="39" t="e">
        <f>SUMPRODUCT((焦粉报表!$B$6:$B$67=$A86)*(焦粉报表!$C$6:$C$67=$B86),焦粉报表!G$6:G$67)</f>
        <v>#REF!</v>
      </c>
      <c r="I86" s="39" t="e">
        <f>SUMPRODUCT((焦粉报表!$B$6:$B$67=$A86)*(焦粉报表!$C$6:$C$67=$B86),焦粉报表!H$6:H$67)</f>
        <v>#REF!</v>
      </c>
      <c r="J86" s="39" t="e">
        <f>SUMPRODUCT((焦粉报表!$B$6:$B$67=$A86)*(焦粉报表!$C$6:$C$67=$B86),焦粉报表!I$6:I$67)</f>
        <v>#REF!</v>
      </c>
      <c r="K86" s="39" t="e">
        <f>SUMPRODUCT((焦粉报表!$B$6:$B$67=$A86)*(焦粉报表!$C$6:$C$67=$B86),焦粉报表!J$6:J$67)</f>
        <v>#REF!</v>
      </c>
      <c r="L86" s="39" t="e">
        <f>SUMPRODUCT((焦粉报表!$B$6:$B$67=$A86)*(焦粉报表!$C$6:$C$67=$B86),焦粉报表!K$6:K$67)</f>
        <v>#REF!</v>
      </c>
      <c r="M86" s="39" t="e">
        <f>SUMPRODUCT((焦粉报表!$B$6:$B$67=$A86)*(焦粉报表!$C$6:$C$67=$B86),焦粉报表!L$6:L$67)</f>
        <v>#REF!</v>
      </c>
      <c r="N86" s="170" t="e">
        <f>SUMPRODUCT((焦粉报表!$B$6:$B$67=$A86)*(焦粉报表!$C$6:$C$67=$B86),焦粉报表!M$6:M$67)</f>
        <v>#REF!</v>
      </c>
      <c r="O86" s="39" t="e">
        <f>SUMPRODUCT((焦粉报表!$B$6:$B$67=$A86)*(焦粉报表!$C$6:$C$67=$B86),焦粉报表!N$6:N$67)</f>
        <v>#REF!</v>
      </c>
      <c r="P86" s="171" t="e">
        <f>SUMPRODUCT((焦粉报表!$B$6:$B$67=$A86)*(焦粉报表!$C$6:$C$67=$B86),焦粉报表!O$6:O$67)</f>
        <v>#REF!</v>
      </c>
      <c r="Q86" s="133" t="e">
        <f>IF(P86=0,0,IF(AND(P86&gt;0,P86&gt;$Q$1),30,考核汇总!$S$1))</f>
        <v>#REF!</v>
      </c>
      <c r="R86" s="133" t="e">
        <f>IF(C86=2,Q86,IF(C86=1,Q86*0.7,IF(C86=3,Q87*0.3,0)))</f>
        <v>#REF!</v>
      </c>
      <c r="T86" s="169" t="e">
        <f>SUMPRODUCT((焦粉报表!$V$6:$V$67=$A86)*(焦粉报表!$W$6:$W$67=$B86),焦粉报表!Y$6:Y$67)</f>
        <v>#REF!</v>
      </c>
      <c r="U86" s="152" t="e">
        <f>SUMPRODUCT((焦粉报表!$V$6:$V$67=$A86)*(焦粉报表!$W$6:$W$67=$B86),焦粉报表!Z$6:Z$67)</f>
        <v>#REF!</v>
      </c>
      <c r="V86" s="152" t="e">
        <f>SUMPRODUCT((焦粉报表!$V$6:$V$67=$A86)*(焦粉报表!$W$6:$W$67=$B86),焦粉报表!AA$6:AA$67)</f>
        <v>#REF!</v>
      </c>
      <c r="W86" s="152" t="e">
        <f>SUMPRODUCT((焦粉报表!$V$6:$V$67=$A86)*(焦粉报表!$W$6:$W$67=$B86),焦粉报表!AB$6:AB$67)</f>
        <v>#REF!</v>
      </c>
      <c r="X86" s="152" t="e">
        <f>SUMPRODUCT((焦粉报表!$V$6:$V$67=$A86)*(焦粉报表!$W$6:$W$67=$B86),焦粉报表!AC$6:AC$67)</f>
        <v>#REF!</v>
      </c>
      <c r="Y86" s="152" t="e">
        <f>SUMPRODUCT((焦粉报表!$V$6:$V$67=$A86)*(焦粉报表!$W$6:$W$67=$B86),焦粉报表!AD$6:AD$67)</f>
        <v>#REF!</v>
      </c>
      <c r="Z86" s="152" t="e">
        <f>SUMPRODUCT((焦粉报表!$V$6:$V$67=$A86)*(焦粉报表!$W$6:$W$67=$B86),焦粉报表!AE$6:AE$67)</f>
        <v>#REF!</v>
      </c>
      <c r="AA86" s="152" t="e">
        <f>SUMPRODUCT((焦粉报表!$V$6:$V$67=$A86)*(焦粉报表!$W$6:$W$67=$B86),焦粉报表!AF$6:AF$67)</f>
        <v>#REF!</v>
      </c>
      <c r="AB86" s="172" t="e">
        <f>SUMPRODUCT((焦粉报表!$V$6:$V$67=$A86)*(焦粉报表!$W$6:$W$67=$B86),焦粉报表!AG$6:AG$67)</f>
        <v>#REF!</v>
      </c>
      <c r="AC86" s="152" t="e">
        <f>SUMPRODUCT((焦粉报表!$V$6:$V$67=$A86)*(焦粉报表!$W$6:$W$67=$B86),焦粉报表!AH$6:AH$67)</f>
        <v>#REF!</v>
      </c>
      <c r="AD86" s="171" t="e">
        <f>SUMPRODUCT((焦粉报表!$V$6:$V$67=$A86)*(焦粉报表!$W$6:$W$67=$B86),焦粉报表!AI$6:AI$67)</f>
        <v>#REF!</v>
      </c>
      <c r="AE86" s="133" t="e">
        <f>IF(AD86=0,0,IF(AND(AD86&gt;0,AD86&gt;$AE$1),30,考核汇总!$S$1))</f>
        <v>#REF!</v>
      </c>
      <c r="AF86" s="133" t="e">
        <f>IF(C86=2,AE86,IF(C86=1,AE86*0.7,IF(C86=3,AE87*0.3,0)))</f>
        <v>#REF!</v>
      </c>
    </row>
    <row r="87">
      <c r="A87" s="168">
        <f>A84+1</f>
        <v>43372</v>
      </c>
      <c r="B87" s="39" t="s">
        <v>28</v>
      </c>
      <c r="C87" s="39">
        <f>C84</f>
        <v>1</v>
      </c>
      <c r="D87" s="39">
        <f>SUMPRODUCT((考核汇总!$A$4:$A$1185=A87)*(考核汇总!$B$4:$B$1185=B87),考核汇总!$C$4:$C$1185)</f>
        <v>4</v>
      </c>
      <c r="E87" s="39" t="str">
        <f>IF(D87=1,"甲",IF(D87=2,"乙",IF(D87=3,"丙",IF(D87=4,"丁",""))))</f>
        <v>丁</v>
      </c>
      <c r="F87" s="169" t="e">
        <f>SUMPRODUCT((焦粉报表!$B$6:$B$67=$A87)*(焦粉报表!$C$6:$C$67=$B87),焦粉报表!E$6:E$67)</f>
        <v>#REF!</v>
      </c>
      <c r="G87" s="39" t="e">
        <f>SUMPRODUCT((焦粉报表!$B$6:$B$67=$A87)*(焦粉报表!$C$6:$C$67=$B87),焦粉报表!F$6:F$67)</f>
        <v>#REF!</v>
      </c>
      <c r="H87" s="39" t="e">
        <f>SUMPRODUCT((焦粉报表!$B$6:$B$67=$A87)*(焦粉报表!$C$6:$C$67=$B87),焦粉报表!G$6:G$67)</f>
        <v>#REF!</v>
      </c>
      <c r="I87" s="39" t="e">
        <f>SUMPRODUCT((焦粉报表!$B$6:$B$67=$A87)*(焦粉报表!$C$6:$C$67=$B87),焦粉报表!H$6:H$67)</f>
        <v>#REF!</v>
      </c>
      <c r="J87" s="39" t="e">
        <f>SUMPRODUCT((焦粉报表!$B$6:$B$67=$A87)*(焦粉报表!$C$6:$C$67=$B87),焦粉报表!I$6:I$67)</f>
        <v>#REF!</v>
      </c>
      <c r="K87" s="39" t="e">
        <f>SUMPRODUCT((焦粉报表!$B$6:$B$67=$A87)*(焦粉报表!$C$6:$C$67=$B87),焦粉报表!J$6:J$67)</f>
        <v>#REF!</v>
      </c>
      <c r="L87" s="39" t="e">
        <f>SUMPRODUCT((焦粉报表!$B$6:$B$67=$A87)*(焦粉报表!$C$6:$C$67=$B87),焦粉报表!K$6:K$67)</f>
        <v>#REF!</v>
      </c>
      <c r="M87" s="39" t="e">
        <f>SUMPRODUCT((焦粉报表!$B$6:$B$67=$A87)*(焦粉报表!$C$6:$C$67=$B87),焦粉报表!L$6:L$67)</f>
        <v>#REF!</v>
      </c>
      <c r="N87" s="170" t="e">
        <f>SUMPRODUCT((焦粉报表!$B$6:$B$67=$A87)*(焦粉报表!$C$6:$C$67=$B87),焦粉报表!M$6:M$67)</f>
        <v>#REF!</v>
      </c>
      <c r="O87" s="39" t="e">
        <f>SUMPRODUCT((焦粉报表!$B$6:$B$67=$A87)*(焦粉报表!$C$6:$C$67=$B87),焦粉报表!N$6:N$67)</f>
        <v>#REF!</v>
      </c>
      <c r="P87" s="171" t="e">
        <f>SUMPRODUCT((焦粉报表!$B$6:$B$67=$A87)*(焦粉报表!$C$6:$C$67=$B87),焦粉报表!O$6:O$67)</f>
        <v>#REF!</v>
      </c>
      <c r="Q87" s="133" t="e">
        <f>IF(P87=0,0,IF(AND(P87&gt;0,P87&gt;$Q$1),30,考核汇总!$S$1))</f>
        <v>#REF!</v>
      </c>
      <c r="R87" s="133" t="e">
        <f>IF(C87=2,Q87,IF(C87=1,Q87*0.7,IF(C87=3,Q88*0.3,0)))</f>
        <v>#REF!</v>
      </c>
      <c r="T87" s="169" t="e">
        <f>SUMPRODUCT((焦粉报表!$V$6:$V$67=$A87)*(焦粉报表!$W$6:$W$67=$B87),焦粉报表!Y$6:Y$67)</f>
        <v>#REF!</v>
      </c>
      <c r="U87" s="152" t="e">
        <f>SUMPRODUCT((焦粉报表!$V$6:$V$67=$A87)*(焦粉报表!$W$6:$W$67=$B87),焦粉报表!Z$6:Z$67)</f>
        <v>#REF!</v>
      </c>
      <c r="V87" s="152" t="e">
        <f>SUMPRODUCT((焦粉报表!$V$6:$V$67=$A87)*(焦粉报表!$W$6:$W$67=$B87),焦粉报表!AA$6:AA$67)</f>
        <v>#REF!</v>
      </c>
      <c r="W87" s="152" t="e">
        <f>SUMPRODUCT((焦粉报表!$V$6:$V$67=$A87)*(焦粉报表!$W$6:$W$67=$B87),焦粉报表!AB$6:AB$67)</f>
        <v>#REF!</v>
      </c>
      <c r="X87" s="152" t="e">
        <f>SUMPRODUCT((焦粉报表!$V$6:$V$67=$A87)*(焦粉报表!$W$6:$W$67=$B87),焦粉报表!AC$6:AC$67)</f>
        <v>#REF!</v>
      </c>
      <c r="Y87" s="152" t="e">
        <f>SUMPRODUCT((焦粉报表!$V$6:$V$67=$A87)*(焦粉报表!$W$6:$W$67=$B87),焦粉报表!AD$6:AD$67)</f>
        <v>#REF!</v>
      </c>
      <c r="Z87" s="152" t="e">
        <f>SUMPRODUCT((焦粉报表!$V$6:$V$67=$A87)*(焦粉报表!$W$6:$W$67=$B87),焦粉报表!AE$6:AE$67)</f>
        <v>#REF!</v>
      </c>
      <c r="AA87" s="152" t="e">
        <f>SUMPRODUCT((焦粉报表!$V$6:$V$67=$A87)*(焦粉报表!$W$6:$W$67=$B87),焦粉报表!AF$6:AF$67)</f>
        <v>#REF!</v>
      </c>
      <c r="AB87" s="172" t="e">
        <f>SUMPRODUCT((焦粉报表!$V$6:$V$67=$A87)*(焦粉报表!$W$6:$W$67=$B87),焦粉报表!AG$6:AG$67)</f>
        <v>#REF!</v>
      </c>
      <c r="AC87" s="152" t="e">
        <f>SUMPRODUCT((焦粉报表!$V$6:$V$67=$A87)*(焦粉报表!$W$6:$W$67=$B87),焦粉报表!AH$6:AH$67)</f>
        <v>#REF!</v>
      </c>
      <c r="AD87" s="171" t="e">
        <f>SUMPRODUCT((焦粉报表!$V$6:$V$67=$A87)*(焦粉报表!$W$6:$W$67=$B87),焦粉报表!AI$6:AI$67)</f>
        <v>#REF!</v>
      </c>
      <c r="AE87" s="133" t="e">
        <f>IF(AD87=0,0,IF(AND(AD87&gt;0,AD87&gt;$AE$1),30,考核汇总!$S$1))</f>
        <v>#REF!</v>
      </c>
      <c r="AF87" s="133" t="e">
        <f>IF(C87=2,AE87,IF(C87=1,AE87*0.7,IF(C87=3,AE88*0.3,0)))</f>
        <v>#REF!</v>
      </c>
    </row>
    <row r="88">
      <c r="A88" s="168">
        <f>A85+1</f>
        <v>43372</v>
      </c>
      <c r="B88" s="39" t="s">
        <v>30</v>
      </c>
      <c r="C88" s="39">
        <f>C85</f>
        <v>2</v>
      </c>
      <c r="D88" s="39">
        <f>SUMPRODUCT((考核汇总!$A$4:$A$1185=A88)*(考核汇总!$B$4:$B$1185=B88),考核汇总!$C$4:$C$1185)</f>
        <v>1</v>
      </c>
      <c r="E88" s="39" t="str">
        <f>IF(D88=1,"甲",IF(D88=2,"乙",IF(D88=3,"丙",IF(D88=4,"丁",""))))</f>
        <v>甲</v>
      </c>
      <c r="F88" s="169" t="e">
        <f>SUMPRODUCT((焦粉报表!$B$6:$B$67=$A88)*(焦粉报表!$C$6:$C$67=$B88),焦粉报表!E$6:E$67)</f>
        <v>#REF!</v>
      </c>
      <c r="G88" s="39" t="e">
        <f>SUMPRODUCT((焦粉报表!$B$6:$B$67=$A88)*(焦粉报表!$C$6:$C$67=$B88),焦粉报表!F$6:F$67)</f>
        <v>#REF!</v>
      </c>
      <c r="H88" s="39" t="e">
        <f>SUMPRODUCT((焦粉报表!$B$6:$B$67=$A88)*(焦粉报表!$C$6:$C$67=$B88),焦粉报表!G$6:G$67)</f>
        <v>#REF!</v>
      </c>
      <c r="I88" s="39" t="e">
        <f>SUMPRODUCT((焦粉报表!$B$6:$B$67=$A88)*(焦粉报表!$C$6:$C$67=$B88),焦粉报表!H$6:H$67)</f>
        <v>#REF!</v>
      </c>
      <c r="J88" s="39" t="e">
        <f>SUMPRODUCT((焦粉报表!$B$6:$B$67=$A88)*(焦粉报表!$C$6:$C$67=$B88),焦粉报表!I$6:I$67)</f>
        <v>#REF!</v>
      </c>
      <c r="K88" s="39" t="e">
        <f>SUMPRODUCT((焦粉报表!$B$6:$B$67=$A88)*(焦粉报表!$C$6:$C$67=$B88),焦粉报表!J$6:J$67)</f>
        <v>#REF!</v>
      </c>
      <c r="L88" s="39" t="e">
        <f>SUMPRODUCT((焦粉报表!$B$6:$B$67=$A88)*(焦粉报表!$C$6:$C$67=$B88),焦粉报表!K$6:K$67)</f>
        <v>#REF!</v>
      </c>
      <c r="M88" s="39" t="e">
        <f>SUMPRODUCT((焦粉报表!$B$6:$B$67=$A88)*(焦粉报表!$C$6:$C$67=$B88),焦粉报表!L$6:L$67)</f>
        <v>#REF!</v>
      </c>
      <c r="N88" s="170" t="e">
        <f>SUMPRODUCT((焦粉报表!$B$6:$B$67=$A88)*(焦粉报表!$C$6:$C$67=$B88),焦粉报表!M$6:M$67)</f>
        <v>#REF!</v>
      </c>
      <c r="O88" s="39" t="e">
        <f>SUMPRODUCT((焦粉报表!$B$6:$B$67=$A88)*(焦粉报表!$C$6:$C$67=$B88),焦粉报表!N$6:N$67)</f>
        <v>#REF!</v>
      </c>
      <c r="P88" s="171" t="e">
        <f>SUMPRODUCT((焦粉报表!$B$6:$B$67=$A88)*(焦粉报表!$C$6:$C$67=$B88),焦粉报表!O$6:O$67)</f>
        <v>#REF!</v>
      </c>
      <c r="Q88" s="133" t="e">
        <f>IF(P88=0,0,IF(AND(P88&gt;0,P88&gt;$Q$1),30,考核汇总!$S$1))</f>
        <v>#REF!</v>
      </c>
      <c r="R88" s="133" t="e">
        <f>IF(C88=2,Q88,IF(C88=1,Q88*0.7,IF(C88=3,Q89*0.3,0)))</f>
        <v>#REF!</v>
      </c>
      <c r="T88" s="169" t="e">
        <f>SUMPRODUCT((焦粉报表!$V$6:$V$67=$A88)*(焦粉报表!$W$6:$W$67=$B88),焦粉报表!Y$6:Y$67)</f>
        <v>#REF!</v>
      </c>
      <c r="U88" s="152" t="e">
        <f>SUMPRODUCT((焦粉报表!$V$6:$V$67=$A88)*(焦粉报表!$W$6:$W$67=$B88),焦粉报表!Z$6:Z$67)</f>
        <v>#REF!</v>
      </c>
      <c r="V88" s="152" t="e">
        <f>SUMPRODUCT((焦粉报表!$V$6:$V$67=$A88)*(焦粉报表!$W$6:$W$67=$B88),焦粉报表!AA$6:AA$67)</f>
        <v>#REF!</v>
      </c>
      <c r="W88" s="152" t="e">
        <f>SUMPRODUCT((焦粉报表!$V$6:$V$67=$A88)*(焦粉报表!$W$6:$W$67=$B88),焦粉报表!AB$6:AB$67)</f>
        <v>#REF!</v>
      </c>
      <c r="X88" s="152" t="e">
        <f>SUMPRODUCT((焦粉报表!$V$6:$V$67=$A88)*(焦粉报表!$W$6:$W$67=$B88),焦粉报表!AC$6:AC$67)</f>
        <v>#REF!</v>
      </c>
      <c r="Y88" s="152" t="e">
        <f>SUMPRODUCT((焦粉报表!$V$6:$V$67=$A88)*(焦粉报表!$W$6:$W$67=$B88),焦粉报表!AD$6:AD$67)</f>
        <v>#REF!</v>
      </c>
      <c r="Z88" s="152" t="e">
        <f>SUMPRODUCT((焦粉报表!$V$6:$V$67=$A88)*(焦粉报表!$W$6:$W$67=$B88),焦粉报表!AE$6:AE$67)</f>
        <v>#REF!</v>
      </c>
      <c r="AA88" s="152" t="e">
        <f>SUMPRODUCT((焦粉报表!$V$6:$V$67=$A88)*(焦粉报表!$W$6:$W$67=$B88),焦粉报表!AF$6:AF$67)</f>
        <v>#REF!</v>
      </c>
      <c r="AB88" s="172" t="e">
        <f>SUMPRODUCT((焦粉报表!$V$6:$V$67=$A88)*(焦粉报表!$W$6:$W$67=$B88),焦粉报表!AG$6:AG$67)</f>
        <v>#REF!</v>
      </c>
      <c r="AC88" s="152" t="e">
        <f>SUMPRODUCT((焦粉报表!$V$6:$V$67=$A88)*(焦粉报表!$W$6:$W$67=$B88),焦粉报表!AH$6:AH$67)</f>
        <v>#REF!</v>
      </c>
      <c r="AD88" s="171" t="e">
        <f>SUMPRODUCT((焦粉报表!$V$6:$V$67=$A88)*(焦粉报表!$W$6:$W$67=$B88),焦粉报表!AI$6:AI$67)</f>
        <v>#REF!</v>
      </c>
      <c r="AE88" s="133" t="e">
        <f>IF(AD88=0,0,IF(AND(AD88&gt;0,AD88&gt;$AE$1),30,考核汇总!$S$1))</f>
        <v>#REF!</v>
      </c>
      <c r="AF88" s="133" t="e">
        <f>IF(C88=2,AE88,IF(C88=1,AE88*0.7,IF(C88=3,AE89*0.3,0)))</f>
        <v>#REF!</v>
      </c>
    </row>
    <row r="89">
      <c r="A89" s="168">
        <f>A86+1</f>
        <v>43372</v>
      </c>
      <c r="B89" s="39" t="s">
        <v>32</v>
      </c>
      <c r="C89" s="39">
        <f>C86</f>
        <v>3</v>
      </c>
      <c r="D89" s="39">
        <f>SUMPRODUCT((考核汇总!$A$4:$A$1185=A89)*(考核汇总!$B$4:$B$1185=B89),考核汇总!$C$4:$C$1185)</f>
        <v>2</v>
      </c>
      <c r="E89" s="39" t="str">
        <f>IF(D89=1,"甲",IF(D89=2,"乙",IF(D89=3,"丙",IF(D89=4,"丁",""))))</f>
        <v>乙</v>
      </c>
      <c r="F89" s="169" t="e">
        <f>SUMPRODUCT((焦粉报表!$B$6:$B$67=$A89)*(焦粉报表!$C$6:$C$67=$B89),焦粉报表!E$6:E$67)</f>
        <v>#REF!</v>
      </c>
      <c r="G89" s="39" t="e">
        <f>SUMPRODUCT((焦粉报表!$B$6:$B$67=$A89)*(焦粉报表!$C$6:$C$67=$B89),焦粉报表!F$6:F$67)</f>
        <v>#REF!</v>
      </c>
      <c r="H89" s="39" t="e">
        <f>SUMPRODUCT((焦粉报表!$B$6:$B$67=$A89)*(焦粉报表!$C$6:$C$67=$B89),焦粉报表!G$6:G$67)</f>
        <v>#REF!</v>
      </c>
      <c r="I89" s="39" t="e">
        <f>SUMPRODUCT((焦粉报表!$B$6:$B$67=$A89)*(焦粉报表!$C$6:$C$67=$B89),焦粉报表!H$6:H$67)</f>
        <v>#REF!</v>
      </c>
      <c r="J89" s="39" t="e">
        <f>SUMPRODUCT((焦粉报表!$B$6:$B$67=$A89)*(焦粉报表!$C$6:$C$67=$B89),焦粉报表!I$6:I$67)</f>
        <v>#REF!</v>
      </c>
      <c r="K89" s="39" t="e">
        <f>SUMPRODUCT((焦粉报表!$B$6:$B$67=$A89)*(焦粉报表!$C$6:$C$67=$B89),焦粉报表!J$6:J$67)</f>
        <v>#REF!</v>
      </c>
      <c r="L89" s="39" t="e">
        <f>SUMPRODUCT((焦粉报表!$B$6:$B$67=$A89)*(焦粉报表!$C$6:$C$67=$B89),焦粉报表!K$6:K$67)</f>
        <v>#REF!</v>
      </c>
      <c r="M89" s="39" t="e">
        <f>SUMPRODUCT((焦粉报表!$B$6:$B$67=$A89)*(焦粉报表!$C$6:$C$67=$B89),焦粉报表!L$6:L$67)</f>
        <v>#REF!</v>
      </c>
      <c r="N89" s="170" t="e">
        <f>SUMPRODUCT((焦粉报表!$B$6:$B$67=$A89)*(焦粉报表!$C$6:$C$67=$B89),焦粉报表!M$6:M$67)</f>
        <v>#REF!</v>
      </c>
      <c r="O89" s="39" t="e">
        <f>SUMPRODUCT((焦粉报表!$B$6:$B$67=$A89)*(焦粉报表!$C$6:$C$67=$B89),焦粉报表!N$6:N$67)</f>
        <v>#REF!</v>
      </c>
      <c r="P89" s="171" t="e">
        <f>SUMPRODUCT((焦粉报表!$B$6:$B$67=$A89)*(焦粉报表!$C$6:$C$67=$B89),焦粉报表!O$6:O$67)</f>
        <v>#REF!</v>
      </c>
      <c r="Q89" s="133" t="e">
        <f>IF(P89=0,0,IF(AND(P89&gt;0,P89&gt;$Q$1),30,考核汇总!$S$1))</f>
        <v>#REF!</v>
      </c>
      <c r="R89" s="133" t="e">
        <f>IF(C89=2,Q89,IF(C89=1,Q89*0.7,IF(C89=3,Q90*0.3,0)))</f>
        <v>#REF!</v>
      </c>
      <c r="T89" s="169" t="e">
        <f>SUMPRODUCT((焦粉报表!$V$6:$V$67=$A89)*(焦粉报表!$W$6:$W$67=$B89),焦粉报表!Y$6:Y$67)</f>
        <v>#REF!</v>
      </c>
      <c r="U89" s="152" t="e">
        <f>SUMPRODUCT((焦粉报表!$V$6:$V$67=$A89)*(焦粉报表!$W$6:$W$67=$B89),焦粉报表!Z$6:Z$67)</f>
        <v>#REF!</v>
      </c>
      <c r="V89" s="152" t="e">
        <f>SUMPRODUCT((焦粉报表!$V$6:$V$67=$A89)*(焦粉报表!$W$6:$W$67=$B89),焦粉报表!AA$6:AA$67)</f>
        <v>#REF!</v>
      </c>
      <c r="W89" s="152" t="e">
        <f>SUMPRODUCT((焦粉报表!$V$6:$V$67=$A89)*(焦粉报表!$W$6:$W$67=$B89),焦粉报表!AB$6:AB$67)</f>
        <v>#REF!</v>
      </c>
      <c r="X89" s="152" t="e">
        <f>SUMPRODUCT((焦粉报表!$V$6:$V$67=$A89)*(焦粉报表!$W$6:$W$67=$B89),焦粉报表!AC$6:AC$67)</f>
        <v>#REF!</v>
      </c>
      <c r="Y89" s="152" t="e">
        <f>SUMPRODUCT((焦粉报表!$V$6:$V$67=$A89)*(焦粉报表!$W$6:$W$67=$B89),焦粉报表!AD$6:AD$67)</f>
        <v>#REF!</v>
      </c>
      <c r="Z89" s="152" t="e">
        <f>SUMPRODUCT((焦粉报表!$V$6:$V$67=$A89)*(焦粉报表!$W$6:$W$67=$B89),焦粉报表!AE$6:AE$67)</f>
        <v>#REF!</v>
      </c>
      <c r="AA89" s="152" t="e">
        <f>SUMPRODUCT((焦粉报表!$V$6:$V$67=$A89)*(焦粉报表!$W$6:$W$67=$B89),焦粉报表!AF$6:AF$67)</f>
        <v>#REF!</v>
      </c>
      <c r="AB89" s="172" t="e">
        <f>SUMPRODUCT((焦粉报表!$V$6:$V$67=$A89)*(焦粉报表!$W$6:$W$67=$B89),焦粉报表!AG$6:AG$67)</f>
        <v>#REF!</v>
      </c>
      <c r="AC89" s="152" t="e">
        <f>SUMPRODUCT((焦粉报表!$V$6:$V$67=$A89)*(焦粉报表!$W$6:$W$67=$B89),焦粉报表!AH$6:AH$67)</f>
        <v>#REF!</v>
      </c>
      <c r="AD89" s="171" t="e">
        <f>SUMPRODUCT((焦粉报表!$V$6:$V$67=$A89)*(焦粉报表!$W$6:$W$67=$B89),焦粉报表!AI$6:AI$67)</f>
        <v>#REF!</v>
      </c>
      <c r="AE89" s="133" t="e">
        <f>IF(AD89=0,0,IF(AND(AD89&gt;0,AD89&gt;$AE$1),30,考核汇总!$S$1))</f>
        <v>#REF!</v>
      </c>
      <c r="AF89" s="133" t="e">
        <f>IF(C89=2,AE89,IF(C89=1,AE89*0.7,IF(C89=3,AE90*0.3,0)))</f>
        <v>#REF!</v>
      </c>
    </row>
    <row r="90">
      <c r="A90" s="168">
        <f>A87+1</f>
        <v>43373</v>
      </c>
      <c r="B90" s="39" t="s">
        <v>28</v>
      </c>
      <c r="C90" s="39">
        <f>C87</f>
        <v>1</v>
      </c>
      <c r="D90" s="39">
        <f>SUMPRODUCT((考核汇总!$A$4:$A$1185=A90)*(考核汇总!$B$4:$B$1185=B90),考核汇总!$C$4:$C$1185)</f>
        <v>3</v>
      </c>
      <c r="E90" s="39" t="str">
        <f>IF(D90=1,"甲",IF(D90=2,"乙",IF(D90=3,"丙",IF(D90=4,"丁",""))))</f>
        <v>丙</v>
      </c>
      <c r="F90" s="169" t="e">
        <f>SUMPRODUCT((焦粉报表!$B$6:$B$67=$A90)*(焦粉报表!$C$6:$C$67=$B90),焦粉报表!E$6:E$67)</f>
        <v>#REF!</v>
      </c>
      <c r="G90" s="39" t="e">
        <f>SUMPRODUCT((焦粉报表!$B$6:$B$67=$A90)*(焦粉报表!$C$6:$C$67=$B90),焦粉报表!F$6:F$67)</f>
        <v>#REF!</v>
      </c>
      <c r="H90" s="39" t="e">
        <f>SUMPRODUCT((焦粉报表!$B$6:$B$67=$A90)*(焦粉报表!$C$6:$C$67=$B90),焦粉报表!G$6:G$67)</f>
        <v>#REF!</v>
      </c>
      <c r="I90" s="39" t="e">
        <f>SUMPRODUCT((焦粉报表!$B$6:$B$67=$A90)*(焦粉报表!$C$6:$C$67=$B90),焦粉报表!H$6:H$67)</f>
        <v>#REF!</v>
      </c>
      <c r="J90" s="39" t="e">
        <f>SUMPRODUCT((焦粉报表!$B$6:$B$67=$A90)*(焦粉报表!$C$6:$C$67=$B90),焦粉报表!I$6:I$67)</f>
        <v>#REF!</v>
      </c>
      <c r="K90" s="39" t="e">
        <f>SUMPRODUCT((焦粉报表!$B$6:$B$67=$A90)*(焦粉报表!$C$6:$C$67=$B90),焦粉报表!J$6:J$67)</f>
        <v>#REF!</v>
      </c>
      <c r="L90" s="39" t="e">
        <f>SUMPRODUCT((焦粉报表!$B$6:$B$67=$A90)*(焦粉报表!$C$6:$C$67=$B90),焦粉报表!K$6:K$67)</f>
        <v>#REF!</v>
      </c>
      <c r="M90" s="39" t="e">
        <f>SUMPRODUCT((焦粉报表!$B$6:$B$67=$A90)*(焦粉报表!$C$6:$C$67=$B90),焦粉报表!L$6:L$67)</f>
        <v>#REF!</v>
      </c>
      <c r="N90" s="170" t="e">
        <f>SUMPRODUCT((焦粉报表!$B$6:$B$67=$A90)*(焦粉报表!$C$6:$C$67=$B90),焦粉报表!M$6:M$67)</f>
        <v>#REF!</v>
      </c>
      <c r="O90" s="39" t="e">
        <f>SUMPRODUCT((焦粉报表!$B$6:$B$67=$A90)*(焦粉报表!$C$6:$C$67=$B90),焦粉报表!N$6:N$67)</f>
        <v>#REF!</v>
      </c>
      <c r="P90" s="171" t="e">
        <f>SUMPRODUCT((焦粉报表!$B$6:$B$67=$A90)*(焦粉报表!$C$6:$C$67=$B90),焦粉报表!O$6:O$67)</f>
        <v>#REF!</v>
      </c>
      <c r="Q90" s="133" t="e">
        <f>IF(P90=0,0,IF(AND(P90&gt;0,P90&gt;$Q$1),30,考核汇总!$S$1))</f>
        <v>#REF!</v>
      </c>
      <c r="R90" s="133" t="e">
        <f>IF(C90=2,Q90,IF(C90=1,Q90*0.7,IF(C90=3,Q91*0.3,0)))</f>
        <v>#REF!</v>
      </c>
      <c r="T90" s="169" t="e">
        <f>SUMPRODUCT((焦粉报表!$V$6:$V$67=$A90)*(焦粉报表!$W$6:$W$67=$B90),焦粉报表!Y$6:Y$67)</f>
        <v>#REF!</v>
      </c>
      <c r="U90" s="152" t="e">
        <f>SUMPRODUCT((焦粉报表!$V$6:$V$67=$A90)*(焦粉报表!$W$6:$W$67=$B90),焦粉报表!Z$6:Z$67)</f>
        <v>#REF!</v>
      </c>
      <c r="V90" s="152" t="e">
        <f>SUMPRODUCT((焦粉报表!$V$6:$V$67=$A90)*(焦粉报表!$W$6:$W$67=$B90),焦粉报表!AA$6:AA$67)</f>
        <v>#REF!</v>
      </c>
      <c r="W90" s="152" t="e">
        <f>SUMPRODUCT((焦粉报表!$V$6:$V$67=$A90)*(焦粉报表!$W$6:$W$67=$B90),焦粉报表!AB$6:AB$67)</f>
        <v>#REF!</v>
      </c>
      <c r="X90" s="152" t="e">
        <f>SUMPRODUCT((焦粉报表!$V$6:$V$67=$A90)*(焦粉报表!$W$6:$W$67=$B90),焦粉报表!AC$6:AC$67)</f>
        <v>#REF!</v>
      </c>
      <c r="Y90" s="152" t="e">
        <f>SUMPRODUCT((焦粉报表!$V$6:$V$67=$A90)*(焦粉报表!$W$6:$W$67=$B90),焦粉报表!AD$6:AD$67)</f>
        <v>#REF!</v>
      </c>
      <c r="Z90" s="152" t="e">
        <f>SUMPRODUCT((焦粉报表!$V$6:$V$67=$A90)*(焦粉报表!$W$6:$W$67=$B90),焦粉报表!AE$6:AE$67)</f>
        <v>#REF!</v>
      </c>
      <c r="AA90" s="152" t="e">
        <f>SUMPRODUCT((焦粉报表!$V$6:$V$67=$A90)*(焦粉报表!$W$6:$W$67=$B90),焦粉报表!AF$6:AF$67)</f>
        <v>#REF!</v>
      </c>
      <c r="AB90" s="172" t="e">
        <f>SUMPRODUCT((焦粉报表!$V$6:$V$67=$A90)*(焦粉报表!$W$6:$W$67=$B90),焦粉报表!AG$6:AG$67)</f>
        <v>#REF!</v>
      </c>
      <c r="AC90" s="152" t="e">
        <f>SUMPRODUCT((焦粉报表!$V$6:$V$67=$A90)*(焦粉报表!$W$6:$W$67=$B90),焦粉报表!AH$6:AH$67)</f>
        <v>#REF!</v>
      </c>
      <c r="AD90" s="171" t="e">
        <f>SUMPRODUCT((焦粉报表!$V$6:$V$67=$A90)*(焦粉报表!$W$6:$W$67=$B90),焦粉报表!AI$6:AI$67)</f>
        <v>#REF!</v>
      </c>
      <c r="AE90" s="133" t="e">
        <f>IF(AD90=0,0,IF(AND(AD90&gt;0,AD90&gt;$AE$1),30,考核汇总!$S$1))</f>
        <v>#REF!</v>
      </c>
      <c r="AF90" s="133" t="e">
        <f>IF(C90=2,AE90,IF(C90=1,AE90*0.7,IF(C90=3,AE91*0.3,0)))</f>
        <v>#REF!</v>
      </c>
    </row>
    <row r="91">
      <c r="A91" s="168">
        <f>A88+1</f>
        <v>43373</v>
      </c>
      <c r="B91" s="39" t="s">
        <v>30</v>
      </c>
      <c r="C91" s="39">
        <f>C88</f>
        <v>2</v>
      </c>
      <c r="D91" s="39">
        <f>SUMPRODUCT((考核汇总!$A$4:$A$1185=A91)*(考核汇总!$B$4:$B$1185=B91),考核汇总!$C$4:$C$1185)</f>
        <v>4</v>
      </c>
      <c r="E91" s="39" t="str">
        <f>IF(D91=1,"甲",IF(D91=2,"乙",IF(D91=3,"丙",IF(D91=4,"丁",""))))</f>
        <v>丁</v>
      </c>
      <c r="F91" s="169" t="e">
        <f>SUMPRODUCT((焦粉报表!$B$6:$B$67=$A91)*(焦粉报表!$C$6:$C$67=$B91),焦粉报表!E$6:E$67)</f>
        <v>#REF!</v>
      </c>
      <c r="G91" s="39" t="e">
        <f>SUMPRODUCT((焦粉报表!$B$6:$B$67=$A91)*(焦粉报表!$C$6:$C$67=$B91),焦粉报表!F$6:F$67)</f>
        <v>#REF!</v>
      </c>
      <c r="H91" s="39" t="e">
        <f>SUMPRODUCT((焦粉报表!$B$6:$B$67=$A91)*(焦粉报表!$C$6:$C$67=$B91),焦粉报表!G$6:G$67)</f>
        <v>#REF!</v>
      </c>
      <c r="I91" s="39" t="e">
        <f>SUMPRODUCT((焦粉报表!$B$6:$B$67=$A91)*(焦粉报表!$C$6:$C$67=$B91),焦粉报表!H$6:H$67)</f>
        <v>#REF!</v>
      </c>
      <c r="J91" s="39" t="e">
        <f>SUMPRODUCT((焦粉报表!$B$6:$B$67=$A91)*(焦粉报表!$C$6:$C$67=$B91),焦粉报表!I$6:I$67)</f>
        <v>#REF!</v>
      </c>
      <c r="K91" s="39" t="e">
        <f>SUMPRODUCT((焦粉报表!$B$6:$B$67=$A91)*(焦粉报表!$C$6:$C$67=$B91),焦粉报表!J$6:J$67)</f>
        <v>#REF!</v>
      </c>
      <c r="L91" s="39" t="e">
        <f>SUMPRODUCT((焦粉报表!$B$6:$B$67=$A91)*(焦粉报表!$C$6:$C$67=$B91),焦粉报表!K$6:K$67)</f>
        <v>#REF!</v>
      </c>
      <c r="M91" s="39" t="e">
        <f>SUMPRODUCT((焦粉报表!$B$6:$B$67=$A91)*(焦粉报表!$C$6:$C$67=$B91),焦粉报表!L$6:L$67)</f>
        <v>#REF!</v>
      </c>
      <c r="N91" s="170" t="e">
        <f>SUMPRODUCT((焦粉报表!$B$6:$B$67=$A91)*(焦粉报表!$C$6:$C$67=$B91),焦粉报表!M$6:M$67)</f>
        <v>#REF!</v>
      </c>
      <c r="O91" s="39" t="e">
        <f>SUMPRODUCT((焦粉报表!$B$6:$B$67=$A91)*(焦粉报表!$C$6:$C$67=$B91),焦粉报表!N$6:N$67)</f>
        <v>#REF!</v>
      </c>
      <c r="P91" s="171" t="e">
        <f>SUMPRODUCT((焦粉报表!$B$6:$B$67=$A91)*(焦粉报表!$C$6:$C$67=$B91),焦粉报表!O$6:O$67)</f>
        <v>#REF!</v>
      </c>
      <c r="Q91" s="133" t="e">
        <f>IF(P91=0,0,IF(AND(P91&gt;0,P91&gt;$Q$1),30,考核汇总!$S$1))</f>
        <v>#REF!</v>
      </c>
      <c r="R91" s="133" t="e">
        <f>IF(C91=2,Q91,IF(C91=1,Q91*0.7,IF(C91=3,Q92*0.3,0)))</f>
        <v>#REF!</v>
      </c>
      <c r="T91" s="169" t="e">
        <f>SUMPRODUCT((焦粉报表!$V$6:$V$67=$A91)*(焦粉报表!$W$6:$W$67=$B91),焦粉报表!Y$6:Y$67)</f>
        <v>#REF!</v>
      </c>
      <c r="U91" s="152" t="e">
        <f>SUMPRODUCT((焦粉报表!$V$6:$V$67=$A91)*(焦粉报表!$W$6:$W$67=$B91),焦粉报表!Z$6:Z$67)</f>
        <v>#REF!</v>
      </c>
      <c r="V91" s="152" t="e">
        <f>SUMPRODUCT((焦粉报表!$V$6:$V$67=$A91)*(焦粉报表!$W$6:$W$67=$B91),焦粉报表!AA$6:AA$67)</f>
        <v>#REF!</v>
      </c>
      <c r="W91" s="152" t="e">
        <f>SUMPRODUCT((焦粉报表!$V$6:$V$67=$A91)*(焦粉报表!$W$6:$W$67=$B91),焦粉报表!AB$6:AB$67)</f>
        <v>#REF!</v>
      </c>
      <c r="X91" s="152" t="e">
        <f>SUMPRODUCT((焦粉报表!$V$6:$V$67=$A91)*(焦粉报表!$W$6:$W$67=$B91),焦粉报表!AC$6:AC$67)</f>
        <v>#REF!</v>
      </c>
      <c r="Y91" s="152" t="e">
        <f>SUMPRODUCT((焦粉报表!$V$6:$V$67=$A91)*(焦粉报表!$W$6:$W$67=$B91),焦粉报表!AD$6:AD$67)</f>
        <v>#REF!</v>
      </c>
      <c r="Z91" s="152" t="e">
        <f>SUMPRODUCT((焦粉报表!$V$6:$V$67=$A91)*(焦粉报表!$W$6:$W$67=$B91),焦粉报表!AE$6:AE$67)</f>
        <v>#REF!</v>
      </c>
      <c r="AA91" s="152" t="e">
        <f>SUMPRODUCT((焦粉报表!$V$6:$V$67=$A91)*(焦粉报表!$W$6:$W$67=$B91),焦粉报表!AF$6:AF$67)</f>
        <v>#REF!</v>
      </c>
      <c r="AB91" s="172" t="e">
        <f>SUMPRODUCT((焦粉报表!$V$6:$V$67=$A91)*(焦粉报表!$W$6:$W$67=$B91),焦粉报表!AG$6:AG$67)</f>
        <v>#REF!</v>
      </c>
      <c r="AC91" s="152" t="e">
        <f>SUMPRODUCT((焦粉报表!$V$6:$V$67=$A91)*(焦粉报表!$W$6:$W$67=$B91),焦粉报表!AH$6:AH$67)</f>
        <v>#REF!</v>
      </c>
      <c r="AD91" s="171" t="e">
        <f>SUMPRODUCT((焦粉报表!$V$6:$V$67=$A91)*(焦粉报表!$W$6:$W$67=$B91),焦粉报表!AI$6:AI$67)</f>
        <v>#REF!</v>
      </c>
      <c r="AE91" s="133" t="e">
        <f>IF(AD91=0,0,IF(AND(AD91&gt;0,AD91&gt;$AE$1),30,考核汇总!$S$1))</f>
        <v>#REF!</v>
      </c>
      <c r="AF91" s="133" t="e">
        <f>IF(C91=2,AE91,IF(C91=1,AE91*0.7,IF(C91=3,AE92*0.3,0)))</f>
        <v>#REF!</v>
      </c>
    </row>
    <row r="92">
      <c r="A92" s="168">
        <f>A89+1</f>
        <v>43373</v>
      </c>
      <c r="B92" s="39" t="s">
        <v>32</v>
      </c>
      <c r="C92" s="39">
        <f>C89</f>
        <v>3</v>
      </c>
      <c r="D92" s="39">
        <f>SUMPRODUCT((考核汇总!$A$4:$A$1185=A92)*(考核汇总!$B$4:$B$1185=B92),考核汇总!$C$4:$C$1185)</f>
        <v>1</v>
      </c>
      <c r="E92" s="39" t="str">
        <f>IF(D92=1,"甲",IF(D92=2,"乙",IF(D92=3,"丙",IF(D92=4,"丁",""))))</f>
        <v>甲</v>
      </c>
      <c r="F92" s="169" t="e">
        <f>SUMPRODUCT((焦粉报表!$B$6:$B$67=$A92)*(焦粉报表!$C$6:$C$67=$B92),焦粉报表!E$6:E$67)</f>
        <v>#REF!</v>
      </c>
      <c r="G92" s="39" t="e">
        <f>SUMPRODUCT((焦粉报表!$B$6:$B$67=$A92)*(焦粉报表!$C$6:$C$67=$B92),焦粉报表!F$6:F$67)</f>
        <v>#REF!</v>
      </c>
      <c r="H92" s="39" t="e">
        <f>SUMPRODUCT((焦粉报表!$B$6:$B$67=$A92)*(焦粉报表!$C$6:$C$67=$B92),焦粉报表!G$6:G$67)</f>
        <v>#REF!</v>
      </c>
      <c r="I92" s="39" t="e">
        <f>SUMPRODUCT((焦粉报表!$B$6:$B$67=$A92)*(焦粉报表!$C$6:$C$67=$B92),焦粉报表!H$6:H$67)</f>
        <v>#REF!</v>
      </c>
      <c r="J92" s="39" t="e">
        <f>SUMPRODUCT((焦粉报表!$B$6:$B$67=$A92)*(焦粉报表!$C$6:$C$67=$B92),焦粉报表!I$6:I$67)</f>
        <v>#REF!</v>
      </c>
      <c r="K92" s="39" t="e">
        <f>SUMPRODUCT((焦粉报表!$B$6:$B$67=$A92)*(焦粉报表!$C$6:$C$67=$B92),焦粉报表!J$6:J$67)</f>
        <v>#REF!</v>
      </c>
      <c r="L92" s="39" t="e">
        <f>SUMPRODUCT((焦粉报表!$B$6:$B$67=$A92)*(焦粉报表!$C$6:$C$67=$B92),焦粉报表!K$6:K$67)</f>
        <v>#REF!</v>
      </c>
      <c r="M92" s="39" t="e">
        <f>SUMPRODUCT((焦粉报表!$B$6:$B$67=$A92)*(焦粉报表!$C$6:$C$67=$B92),焦粉报表!L$6:L$67)</f>
        <v>#REF!</v>
      </c>
      <c r="N92" s="170" t="e">
        <f>SUMPRODUCT((焦粉报表!$B$6:$B$67=$A92)*(焦粉报表!$C$6:$C$67=$B92),焦粉报表!M$6:M$67)</f>
        <v>#REF!</v>
      </c>
      <c r="O92" s="39" t="e">
        <f>SUMPRODUCT((焦粉报表!$B$6:$B$67=$A92)*(焦粉报表!$C$6:$C$67=$B92),焦粉报表!N$6:N$67)</f>
        <v>#REF!</v>
      </c>
      <c r="P92" s="171" t="e">
        <f>SUMPRODUCT((焦粉报表!$B$6:$B$67=$A92)*(焦粉报表!$C$6:$C$67=$B92),焦粉报表!O$6:O$67)</f>
        <v>#REF!</v>
      </c>
      <c r="Q92" s="133" t="e">
        <f>IF(P92=0,0,IF(AND(P92&gt;0,P92&gt;$Q$1),30,考核汇总!$S$1))</f>
        <v>#REF!</v>
      </c>
      <c r="R92" s="133" t="e">
        <f>IF(C92=2,Q92,IF(C92=1,Q92*0.7,IF(C92=3,Q93*0.3,0)))</f>
        <v>#REF!</v>
      </c>
      <c r="T92" s="169" t="e">
        <f>SUMPRODUCT((焦粉报表!$V$6:$V$67=$A92)*(焦粉报表!$W$6:$W$67=$B92),焦粉报表!Y$6:Y$67)</f>
        <v>#REF!</v>
      </c>
      <c r="U92" s="152" t="e">
        <f>SUMPRODUCT((焦粉报表!$V$6:$V$67=$A92)*(焦粉报表!$W$6:$W$67=$B92),焦粉报表!Z$6:Z$67)</f>
        <v>#REF!</v>
      </c>
      <c r="V92" s="152" t="e">
        <f>SUMPRODUCT((焦粉报表!$V$6:$V$67=$A92)*(焦粉报表!$W$6:$W$67=$B92),焦粉报表!AA$6:AA$67)</f>
        <v>#REF!</v>
      </c>
      <c r="W92" s="152" t="e">
        <f>SUMPRODUCT((焦粉报表!$V$6:$V$67=$A92)*(焦粉报表!$W$6:$W$67=$B92),焦粉报表!AB$6:AB$67)</f>
        <v>#REF!</v>
      </c>
      <c r="X92" s="152" t="e">
        <f>SUMPRODUCT((焦粉报表!$V$6:$V$67=$A92)*(焦粉报表!$W$6:$W$67=$B92),焦粉报表!AC$6:AC$67)</f>
        <v>#REF!</v>
      </c>
      <c r="Y92" s="152" t="e">
        <f>SUMPRODUCT((焦粉报表!$V$6:$V$67=$A92)*(焦粉报表!$W$6:$W$67=$B92),焦粉报表!AD$6:AD$67)</f>
        <v>#REF!</v>
      </c>
      <c r="Z92" s="152" t="e">
        <f>SUMPRODUCT((焦粉报表!$V$6:$V$67=$A92)*(焦粉报表!$W$6:$W$67=$B92),焦粉报表!AE$6:AE$67)</f>
        <v>#REF!</v>
      </c>
      <c r="AA92" s="152" t="e">
        <f>SUMPRODUCT((焦粉报表!$V$6:$V$67=$A92)*(焦粉报表!$W$6:$W$67=$B92),焦粉报表!AF$6:AF$67)</f>
        <v>#REF!</v>
      </c>
      <c r="AB92" s="172" t="e">
        <f>SUMPRODUCT((焦粉报表!$V$6:$V$67=$A92)*(焦粉报表!$W$6:$W$67=$B92),焦粉报表!AG$6:AG$67)</f>
        <v>#REF!</v>
      </c>
      <c r="AC92" s="152" t="e">
        <f>SUMPRODUCT((焦粉报表!$V$6:$V$67=$A92)*(焦粉报表!$W$6:$W$67=$B92),焦粉报表!AH$6:AH$67)</f>
        <v>#REF!</v>
      </c>
      <c r="AD92" s="171" t="e">
        <f>SUMPRODUCT((焦粉报表!$V$6:$V$67=$A92)*(焦粉报表!$W$6:$W$67=$B92),焦粉报表!AI$6:AI$67)</f>
        <v>#REF!</v>
      </c>
      <c r="AE92" s="133" t="e">
        <f>IF(AD92=0,0,IF(AND(AD92&gt;0,AD92&gt;$AE$1),30,考核汇总!$S$1))</f>
        <v>#REF!</v>
      </c>
      <c r="AF92" s="133" t="e">
        <f>IF(C92=2,AE92,IF(C92=1,AE92*0.7,IF(C92=3,AE93*0.3,0)))</f>
        <v>#REF!</v>
      </c>
    </row>
    <row r="93">
      <c r="A93" s="168">
        <f>A90+1</f>
        <v>43374</v>
      </c>
      <c r="B93" s="39" t="s">
        <v>28</v>
      </c>
      <c r="C93" s="39">
        <f>C90</f>
        <v>1</v>
      </c>
      <c r="D93" s="39">
        <f>SUMPRODUCT((考核汇总!$A$4:$A$1185=A93)*(考核汇总!$B$4:$B$1185=B93),考核汇总!$C$4:$C$1185)</f>
        <v>3</v>
      </c>
      <c r="E93" s="39" t="str">
        <f>IF(D93=1,"甲",IF(D93=2,"乙",IF(D93=3,"丙",IF(D93=4,"丁",""))))</f>
        <v>丙</v>
      </c>
      <c r="F93" s="169" t="e">
        <f>SUMPRODUCT((焦粉报表!$B$6:$B$67=$A93)*(焦粉报表!$C$6:$C$67=$B93),焦粉报表!E$6:E$67)</f>
        <v>#REF!</v>
      </c>
      <c r="G93" s="39" t="e">
        <f>SUMPRODUCT((焦粉报表!$B$6:$B$67=$A93)*(焦粉报表!$C$6:$C$67=$B93),焦粉报表!F$6:F$67)</f>
        <v>#REF!</v>
      </c>
      <c r="H93" s="39" t="e">
        <f>SUMPRODUCT((焦粉报表!$B$6:$B$67=$A93)*(焦粉报表!$C$6:$C$67=$B93),焦粉报表!G$6:G$67)</f>
        <v>#REF!</v>
      </c>
      <c r="I93" s="39" t="e">
        <f>SUMPRODUCT((焦粉报表!$B$6:$B$67=$A93)*(焦粉报表!$C$6:$C$67=$B93),焦粉报表!H$6:H$67)</f>
        <v>#REF!</v>
      </c>
      <c r="J93" s="39" t="e">
        <f>SUMPRODUCT((焦粉报表!$B$6:$B$67=$A93)*(焦粉报表!$C$6:$C$67=$B93),焦粉报表!I$6:I$67)</f>
        <v>#REF!</v>
      </c>
      <c r="K93" s="39" t="e">
        <f>SUMPRODUCT((焦粉报表!$B$6:$B$67=$A93)*(焦粉报表!$C$6:$C$67=$B93),焦粉报表!J$6:J$67)</f>
        <v>#REF!</v>
      </c>
      <c r="L93" s="39" t="e">
        <f>SUMPRODUCT((焦粉报表!$B$6:$B$67=$A93)*(焦粉报表!$C$6:$C$67=$B93),焦粉报表!K$6:K$67)</f>
        <v>#REF!</v>
      </c>
      <c r="M93" s="39" t="e">
        <f>SUMPRODUCT((焦粉报表!$B$6:$B$67=$A93)*(焦粉报表!$C$6:$C$67=$B93),焦粉报表!L$6:L$67)</f>
        <v>#REF!</v>
      </c>
      <c r="N93" s="170" t="e">
        <f>SUMPRODUCT((焦粉报表!$B$6:$B$67=$A93)*(焦粉报表!$C$6:$C$67=$B93),焦粉报表!M$6:M$67)</f>
        <v>#REF!</v>
      </c>
      <c r="O93" s="39" t="e">
        <f>SUMPRODUCT((焦粉报表!$B$6:$B$67=$A93)*(焦粉报表!$C$6:$C$67=$B93),焦粉报表!N$6:N$67)</f>
        <v>#REF!</v>
      </c>
      <c r="P93" s="171" t="e">
        <f>SUMPRODUCT((焦粉报表!$B$6:$B$67=$A93)*(焦粉报表!$C$6:$C$67=$B93),焦粉报表!O$6:O$67)</f>
        <v>#REF!</v>
      </c>
      <c r="Q93" s="133" t="e">
        <f>IF(P93=0,0,IF(AND(P93&gt;0,P93&gt;$Q$1),30,考核汇总!$S$1))</f>
        <v>#REF!</v>
      </c>
      <c r="R93" s="133" t="e">
        <f>IF(C93=2,Q93,IF(C93=1,Q93*0.7,IF(C93=3,Q94*0.3,0)))</f>
        <v>#REF!</v>
      </c>
      <c r="T93" s="169" t="e">
        <f>SUMPRODUCT((焦粉报表!$V$6:$V$67=$A93)*(焦粉报表!$W$6:$W$67=$B93),焦粉报表!Y$6:Y$67)</f>
        <v>#REF!</v>
      </c>
      <c r="U93" s="152" t="e">
        <f>SUMPRODUCT((焦粉报表!$V$6:$V$67=$A93)*(焦粉报表!$W$6:$W$67=$B93),焦粉报表!Z$6:Z$67)</f>
        <v>#REF!</v>
      </c>
      <c r="V93" s="152" t="e">
        <f>SUMPRODUCT((焦粉报表!$V$6:$V$67=$A93)*(焦粉报表!$W$6:$W$67=$B93),焦粉报表!AA$6:AA$67)</f>
        <v>#REF!</v>
      </c>
      <c r="W93" s="152" t="e">
        <f>SUMPRODUCT((焦粉报表!$V$6:$V$67=$A93)*(焦粉报表!$W$6:$W$67=$B93),焦粉报表!AB$6:AB$67)</f>
        <v>#REF!</v>
      </c>
      <c r="X93" s="152" t="e">
        <f>SUMPRODUCT((焦粉报表!$V$6:$V$67=$A93)*(焦粉报表!$W$6:$W$67=$B93),焦粉报表!AC$6:AC$67)</f>
        <v>#REF!</v>
      </c>
      <c r="Y93" s="152" t="e">
        <f>SUMPRODUCT((焦粉报表!$V$6:$V$67=$A93)*(焦粉报表!$W$6:$W$67=$B93),焦粉报表!AD$6:AD$67)</f>
        <v>#REF!</v>
      </c>
      <c r="Z93" s="152" t="e">
        <f>SUMPRODUCT((焦粉报表!$V$6:$V$67=$A93)*(焦粉报表!$W$6:$W$67=$B93),焦粉报表!AE$6:AE$67)</f>
        <v>#REF!</v>
      </c>
      <c r="AA93" s="152" t="e">
        <f>SUMPRODUCT((焦粉报表!$V$6:$V$67=$A93)*(焦粉报表!$W$6:$W$67=$B93),焦粉报表!AF$6:AF$67)</f>
        <v>#REF!</v>
      </c>
      <c r="AB93" s="172" t="e">
        <f>SUMPRODUCT((焦粉报表!$V$6:$V$67=$A93)*(焦粉报表!$W$6:$W$67=$B93),焦粉报表!AG$6:AG$67)</f>
        <v>#REF!</v>
      </c>
      <c r="AC93" s="152" t="e">
        <f>SUMPRODUCT((焦粉报表!$V$6:$V$67=$A93)*(焦粉报表!$W$6:$W$67=$B93),焦粉报表!AH$6:AH$67)</f>
        <v>#REF!</v>
      </c>
      <c r="AD93" s="171" t="e">
        <f>SUMPRODUCT((焦粉报表!$V$6:$V$67=$A93)*(焦粉报表!$W$6:$W$67=$B93),焦粉报表!AI$6:AI$67)</f>
        <v>#REF!</v>
      </c>
      <c r="AE93" s="133" t="e">
        <f>IF(AD93=0,0,IF(AND(AD93&gt;0,AD93&gt;$AE$1),30,考核汇总!$S$1))</f>
        <v>#REF!</v>
      </c>
      <c r="AF93" s="133" t="e">
        <f>IF(C93=2,AE93,IF(C93=1,AE93*0.7,IF(C93=3,AE94*0.3,0)))</f>
        <v>#REF!</v>
      </c>
    </row>
    <row r="94">
      <c r="A94" s="168">
        <f>A91+1</f>
        <v>43374</v>
      </c>
      <c r="B94" s="39" t="s">
        <v>30</v>
      </c>
      <c r="C94" s="39">
        <f>C91</f>
        <v>2</v>
      </c>
      <c r="D94" s="39">
        <f>SUMPRODUCT((考核汇总!$A$4:$A$1185=A94)*(考核汇总!$B$4:$B$1185=B94),考核汇总!$C$4:$C$1185)</f>
        <v>4</v>
      </c>
      <c r="E94" s="39" t="str">
        <f>IF(D94=1,"甲",IF(D94=2,"乙",IF(D94=3,"丙",IF(D94=4,"丁",""))))</f>
        <v>丁</v>
      </c>
      <c r="F94" s="169" t="e">
        <f>SUMPRODUCT((焦粉报表!$B$6:$B$67=$A94)*(焦粉报表!$C$6:$C$67=$B94),焦粉报表!E$6:E$67)</f>
        <v>#REF!</v>
      </c>
      <c r="G94" s="39" t="e">
        <f>SUMPRODUCT((焦粉报表!$B$6:$B$67=$A94)*(焦粉报表!$C$6:$C$67=$B94),焦粉报表!F$6:F$67)</f>
        <v>#REF!</v>
      </c>
      <c r="H94" s="39" t="e">
        <f>SUMPRODUCT((焦粉报表!$B$6:$B$67=$A94)*(焦粉报表!$C$6:$C$67=$B94),焦粉报表!G$6:G$67)</f>
        <v>#REF!</v>
      </c>
      <c r="I94" s="39" t="e">
        <f>SUMPRODUCT((焦粉报表!$B$6:$B$67=$A94)*(焦粉报表!$C$6:$C$67=$B94),焦粉报表!H$6:H$67)</f>
        <v>#REF!</v>
      </c>
      <c r="J94" s="39" t="e">
        <f>SUMPRODUCT((焦粉报表!$B$6:$B$67=$A94)*(焦粉报表!$C$6:$C$67=$B94),焦粉报表!I$6:I$67)</f>
        <v>#REF!</v>
      </c>
      <c r="K94" s="39" t="e">
        <f>SUMPRODUCT((焦粉报表!$B$6:$B$67=$A94)*(焦粉报表!$C$6:$C$67=$B94),焦粉报表!J$6:J$67)</f>
        <v>#REF!</v>
      </c>
      <c r="L94" s="39" t="e">
        <f>SUMPRODUCT((焦粉报表!$B$6:$B$67=$A94)*(焦粉报表!$C$6:$C$67=$B94),焦粉报表!K$6:K$67)</f>
        <v>#REF!</v>
      </c>
      <c r="M94" s="39" t="e">
        <f>SUMPRODUCT((焦粉报表!$B$6:$B$67=$A94)*(焦粉报表!$C$6:$C$67=$B94),焦粉报表!L$6:L$67)</f>
        <v>#REF!</v>
      </c>
      <c r="N94" s="170" t="e">
        <f>SUMPRODUCT((焦粉报表!$B$6:$B$67=$A94)*(焦粉报表!$C$6:$C$67=$B94),焦粉报表!M$6:M$67)</f>
        <v>#REF!</v>
      </c>
      <c r="O94" s="39" t="e">
        <f>SUMPRODUCT((焦粉报表!$B$6:$B$67=$A94)*(焦粉报表!$C$6:$C$67=$B94),焦粉报表!N$6:N$67)</f>
        <v>#REF!</v>
      </c>
      <c r="P94" s="171" t="e">
        <f>SUMPRODUCT((焦粉报表!$B$6:$B$67=$A94)*(焦粉报表!$C$6:$C$67=$B94),焦粉报表!O$6:O$67)</f>
        <v>#REF!</v>
      </c>
      <c r="Q94" s="133" t="e">
        <f>IF(P94=0,0,IF(AND(P94&gt;0,P94&gt;$Q$1),30,考核汇总!$S$1))</f>
        <v>#REF!</v>
      </c>
      <c r="R94" s="133" t="e">
        <f>IF(C94=2,Q94,IF(C94=1,Q94*0.7,IF(C94=3,Q95*0.3,0)))</f>
        <v>#REF!</v>
      </c>
      <c r="T94" s="169" t="e">
        <f>SUMPRODUCT((焦粉报表!$V$6:$V$67=$A94)*(焦粉报表!$W$6:$W$67=$B94),焦粉报表!Y$6:Y$67)</f>
        <v>#REF!</v>
      </c>
      <c r="U94" s="152" t="e">
        <f>SUMPRODUCT((焦粉报表!$V$6:$V$67=$A94)*(焦粉报表!$W$6:$W$67=$B94),焦粉报表!Z$6:Z$67)</f>
        <v>#REF!</v>
      </c>
      <c r="V94" s="152" t="e">
        <f>SUMPRODUCT((焦粉报表!$V$6:$V$67=$A94)*(焦粉报表!$W$6:$W$67=$B94),焦粉报表!AA$6:AA$67)</f>
        <v>#REF!</v>
      </c>
      <c r="W94" s="152" t="e">
        <f>SUMPRODUCT((焦粉报表!$V$6:$V$67=$A94)*(焦粉报表!$W$6:$W$67=$B94),焦粉报表!AB$6:AB$67)</f>
        <v>#REF!</v>
      </c>
      <c r="X94" s="152" t="e">
        <f>SUMPRODUCT((焦粉报表!$V$6:$V$67=$A94)*(焦粉报表!$W$6:$W$67=$B94),焦粉报表!AC$6:AC$67)</f>
        <v>#REF!</v>
      </c>
      <c r="Y94" s="152" t="e">
        <f>SUMPRODUCT((焦粉报表!$V$6:$V$67=$A94)*(焦粉报表!$W$6:$W$67=$B94),焦粉报表!AD$6:AD$67)</f>
        <v>#REF!</v>
      </c>
      <c r="Z94" s="152" t="e">
        <f>SUMPRODUCT((焦粉报表!$V$6:$V$67=$A94)*(焦粉报表!$W$6:$W$67=$B94),焦粉报表!AE$6:AE$67)</f>
        <v>#REF!</v>
      </c>
      <c r="AA94" s="152" t="e">
        <f>SUMPRODUCT((焦粉报表!$V$6:$V$67=$A94)*(焦粉报表!$W$6:$W$67=$B94),焦粉报表!AF$6:AF$67)</f>
        <v>#REF!</v>
      </c>
      <c r="AB94" s="172" t="e">
        <f>SUMPRODUCT((焦粉报表!$V$6:$V$67=$A94)*(焦粉报表!$W$6:$W$67=$B94),焦粉报表!AG$6:AG$67)</f>
        <v>#REF!</v>
      </c>
      <c r="AC94" s="152" t="e">
        <f>SUMPRODUCT((焦粉报表!$V$6:$V$67=$A94)*(焦粉报表!$W$6:$W$67=$B94),焦粉报表!AH$6:AH$67)</f>
        <v>#REF!</v>
      </c>
      <c r="AD94" s="171" t="e">
        <f>SUMPRODUCT((焦粉报表!$V$6:$V$67=$A94)*(焦粉报表!$W$6:$W$67=$B94),焦粉报表!AI$6:AI$67)</f>
        <v>#REF!</v>
      </c>
      <c r="AE94" s="133" t="e">
        <f>IF(AD94=0,0,IF(AND(AD94&gt;0,AD94&gt;$AE$1),30,考核汇总!$S$1))</f>
        <v>#REF!</v>
      </c>
      <c r="AF94" s="133" t="e">
        <f>IF(C94=2,AE94,IF(C94=1,AE94*0.7,IF(C94=3,AE95*0.3,0)))</f>
        <v>#REF!</v>
      </c>
    </row>
    <row r="95">
      <c r="A95" s="168">
        <f>A92+1</f>
        <v>43374</v>
      </c>
      <c r="B95" s="39" t="s">
        <v>32</v>
      </c>
      <c r="C95" s="39">
        <f>C92</f>
        <v>3</v>
      </c>
      <c r="D95" s="39">
        <f>SUMPRODUCT((考核汇总!$A$4:$A$1185=A95)*(考核汇总!$B$4:$B$1185=B95),考核汇总!$C$4:$C$1185)</f>
        <v>1</v>
      </c>
      <c r="E95" s="39" t="str">
        <f>IF(D95=1,"甲",IF(D95=2,"乙",IF(D95=3,"丙",IF(D95=4,"丁",""))))</f>
        <v>甲</v>
      </c>
      <c r="F95" s="169" t="e">
        <f>SUMPRODUCT((焦粉报表!$B$6:$B$67=$A95)*(焦粉报表!$C$6:$C$67=$B95),焦粉报表!E$6:E$67)</f>
        <v>#REF!</v>
      </c>
      <c r="G95" s="39" t="e">
        <f>SUMPRODUCT((焦粉报表!$B$6:$B$67=$A95)*(焦粉报表!$C$6:$C$67=$B95),焦粉报表!F$6:F$67)</f>
        <v>#REF!</v>
      </c>
      <c r="H95" s="39" t="e">
        <f>SUMPRODUCT((焦粉报表!$B$6:$B$67=$A95)*(焦粉报表!$C$6:$C$67=$B95),焦粉报表!G$6:G$67)</f>
        <v>#REF!</v>
      </c>
      <c r="I95" s="39" t="e">
        <f>SUMPRODUCT((焦粉报表!$B$6:$B$67=$A95)*(焦粉报表!$C$6:$C$67=$B95),焦粉报表!H$6:H$67)</f>
        <v>#REF!</v>
      </c>
      <c r="J95" s="39" t="e">
        <f>SUMPRODUCT((焦粉报表!$B$6:$B$67=$A95)*(焦粉报表!$C$6:$C$67=$B95),焦粉报表!I$6:I$67)</f>
        <v>#REF!</v>
      </c>
      <c r="K95" s="39" t="e">
        <f>SUMPRODUCT((焦粉报表!$B$6:$B$67=$A95)*(焦粉报表!$C$6:$C$67=$B95),焦粉报表!J$6:J$67)</f>
        <v>#REF!</v>
      </c>
      <c r="L95" s="39" t="e">
        <f>SUMPRODUCT((焦粉报表!$B$6:$B$67=$A95)*(焦粉报表!$C$6:$C$67=$B95),焦粉报表!K$6:K$67)</f>
        <v>#REF!</v>
      </c>
      <c r="M95" s="39" t="e">
        <f>SUMPRODUCT((焦粉报表!$B$6:$B$67=$A95)*(焦粉报表!$C$6:$C$67=$B95),焦粉报表!L$6:L$67)</f>
        <v>#REF!</v>
      </c>
      <c r="N95" s="170" t="e">
        <f>SUMPRODUCT((焦粉报表!$B$6:$B$67=$A95)*(焦粉报表!$C$6:$C$67=$B95),焦粉报表!M$6:M$67)</f>
        <v>#REF!</v>
      </c>
      <c r="O95" s="39" t="e">
        <f>SUMPRODUCT((焦粉报表!$B$6:$B$67=$A95)*(焦粉报表!$C$6:$C$67=$B95),焦粉报表!N$6:N$67)</f>
        <v>#REF!</v>
      </c>
      <c r="P95" s="171" t="e">
        <f>SUMPRODUCT((焦粉报表!$B$6:$B$67=$A95)*(焦粉报表!$C$6:$C$67=$B95),焦粉报表!O$6:O$67)</f>
        <v>#REF!</v>
      </c>
      <c r="Q95" s="133" t="e">
        <f>IF(P95=0,0,IF(AND(P95&gt;0,P95&gt;$Q$1),30,考核汇总!$S$1))</f>
        <v>#REF!</v>
      </c>
      <c r="R95" s="133">
        <f>IF(C95=2,Q95,IF(C95=1,Q95*0.7,IF(C95=3,Q96*0.3,0)))</f>
        <v>0</v>
      </c>
      <c r="T95" s="169" t="e">
        <f>SUMPRODUCT((焦粉报表!$V$6:$V$67=$A95)*(焦粉报表!$W$6:$W$67=$B95),焦粉报表!Y$6:Y$67)</f>
        <v>#REF!</v>
      </c>
      <c r="U95" s="152" t="e">
        <f>SUMPRODUCT((焦粉报表!$V$6:$V$67=$A95)*(焦粉报表!$W$6:$W$67=$B95),焦粉报表!Z$6:Z$67)</f>
        <v>#REF!</v>
      </c>
      <c r="V95" s="152" t="e">
        <f>SUMPRODUCT((焦粉报表!$V$6:$V$67=$A95)*(焦粉报表!$W$6:$W$67=$B95),焦粉报表!AA$6:AA$67)</f>
        <v>#REF!</v>
      </c>
      <c r="W95" s="152" t="e">
        <f>SUMPRODUCT((焦粉报表!$V$6:$V$67=$A95)*(焦粉报表!$W$6:$W$67=$B95),焦粉报表!AB$6:AB$67)</f>
        <v>#REF!</v>
      </c>
      <c r="X95" s="152" t="e">
        <f>SUMPRODUCT((焦粉报表!$V$6:$V$67=$A95)*(焦粉报表!$W$6:$W$67=$B95),焦粉报表!AC$6:AC$67)</f>
        <v>#REF!</v>
      </c>
      <c r="Y95" s="152" t="e">
        <f>SUMPRODUCT((焦粉报表!$V$6:$V$67=$A95)*(焦粉报表!$W$6:$W$67=$B95),焦粉报表!AD$6:AD$67)</f>
        <v>#REF!</v>
      </c>
      <c r="Z95" s="152" t="e">
        <f>SUMPRODUCT((焦粉报表!$V$6:$V$67=$A95)*(焦粉报表!$W$6:$W$67=$B95),焦粉报表!AE$6:AE$67)</f>
        <v>#REF!</v>
      </c>
      <c r="AA95" s="152" t="e">
        <f>SUMPRODUCT((焦粉报表!$V$6:$V$67=$A95)*(焦粉报表!$W$6:$W$67=$B95),焦粉报表!AF$6:AF$67)</f>
        <v>#REF!</v>
      </c>
      <c r="AB95" s="172" t="e">
        <f>SUMPRODUCT((焦粉报表!$V$6:$V$67=$A95)*(焦粉报表!$W$6:$W$67=$B95),焦粉报表!AG$6:AG$67)</f>
        <v>#REF!</v>
      </c>
      <c r="AC95" s="152" t="e">
        <f>SUMPRODUCT((焦粉报表!$V$6:$V$67=$A95)*(焦粉报表!$W$6:$W$67=$B95),焦粉报表!AH$6:AH$67)</f>
        <v>#REF!</v>
      </c>
      <c r="AD95" s="171" t="e">
        <f>SUMPRODUCT((焦粉报表!$V$6:$V$67=$A95)*(焦粉报表!$W$6:$W$67=$B95),焦粉报表!AI$6:AI$67)</f>
        <v>#REF!</v>
      </c>
      <c r="AE95" s="133" t="e">
        <f>IF(AD95=0,0,IF(AND(AD95&gt;0,AD95&gt;$AE$1),30,考核汇总!$S$1))</f>
        <v>#REF!</v>
      </c>
      <c r="AF95" s="133">
        <f>IF(C95=2,AE95,IF(C95=1,AE95*0.7,IF(C95=3,AE96*0.3,0)))</f>
        <v>0</v>
      </c>
    </row>
    <row r="96">
      <c r="A96" s="173"/>
    </row>
    <row r="97">
      <c r="A97" s="173"/>
    </row>
    <row r="98">
      <c r="A98" s="173"/>
    </row>
    <row r="99">
      <c r="A99" s="173"/>
    </row>
    <row r="100">
      <c r="A100" s="173"/>
    </row>
    <row r="101">
      <c r="A101" s="173"/>
    </row>
    <row r="102">
      <c r="A102" s="173"/>
    </row>
    <row r="103">
      <c r="A103" s="173"/>
    </row>
    <row r="104">
      <c r="A104" s="173"/>
    </row>
    <row r="105">
      <c r="A105" s="173"/>
    </row>
    <row r="106">
      <c r="A106" s="173"/>
    </row>
    <row r="107">
      <c r="A107" s="173"/>
    </row>
    <row r="108">
      <c r="A108" s="173"/>
    </row>
    <row r="109">
      <c r="A109" s="173"/>
    </row>
    <row r="110">
      <c r="A110" s="173"/>
    </row>
    <row r="111">
      <c r="A111" s="173"/>
    </row>
    <row r="112">
      <c r="A112" s="173"/>
    </row>
    <row r="113">
      <c r="A113" s="173"/>
    </row>
    <row r="114">
      <c r="A114" s="173"/>
    </row>
    <row r="115">
      <c r="A115" s="173"/>
    </row>
    <row r="116">
      <c r="A116" s="173"/>
    </row>
    <row r="117">
      <c r="A117" s="173"/>
    </row>
    <row r="118">
      <c r="A118" s="173"/>
    </row>
    <row r="119">
      <c r="A119" s="173"/>
    </row>
    <row r="120">
      <c r="A120" s="173"/>
    </row>
    <row r="121">
      <c r="A121" s="173"/>
    </row>
    <row r="122">
      <c r="A122" s="173"/>
    </row>
    <row r="123">
      <c r="A123" s="173"/>
    </row>
    <row r="124">
      <c r="A124" s="173"/>
    </row>
    <row r="125">
      <c r="A125" s="173"/>
    </row>
    <row r="126">
      <c r="A126" s="173"/>
    </row>
    <row r="127">
      <c r="A127" s="173"/>
    </row>
    <row r="128">
      <c r="A128" s="173"/>
    </row>
    <row r="129">
      <c r="A129" s="173"/>
    </row>
    <row r="130">
      <c r="A130" s="173"/>
    </row>
    <row r="131">
      <c r="A131" s="173"/>
    </row>
    <row r="132">
      <c r="A132" s="173"/>
    </row>
    <row r="133">
      <c r="A133" s="173"/>
    </row>
    <row r="134">
      <c r="A134" s="173"/>
    </row>
    <row r="135">
      <c r="A135" s="173"/>
    </row>
    <row r="136">
      <c r="A136" s="173"/>
    </row>
    <row r="137">
      <c r="A137" s="173"/>
    </row>
    <row r="138">
      <c r="A138" s="173"/>
    </row>
    <row r="139">
      <c r="A139" s="173"/>
    </row>
    <row r="140">
      <c r="A140" s="173"/>
    </row>
    <row r="141">
      <c r="A141" s="173"/>
    </row>
    <row r="142">
      <c r="A142" s="173"/>
    </row>
    <row r="143">
      <c r="A143" s="173"/>
    </row>
    <row r="144">
      <c r="A144" s="173"/>
    </row>
    <row r="145">
      <c r="A145" s="173"/>
    </row>
    <row r="146">
      <c r="A146" s="173"/>
    </row>
    <row r="147">
      <c r="A147" s="173"/>
    </row>
    <row r="148">
      <c r="A148" s="173"/>
    </row>
    <row r="149">
      <c r="A149" s="173"/>
    </row>
    <row r="150">
      <c r="A150" s="173"/>
    </row>
    <row r="151">
      <c r="A151" s="173"/>
    </row>
    <row r="152">
      <c r="A152" s="173"/>
    </row>
    <row r="153">
      <c r="A153" s="173"/>
    </row>
    <row r="154">
      <c r="A154" s="173"/>
    </row>
    <row r="155">
      <c r="A155" s="173"/>
    </row>
    <row r="156">
      <c r="A156" s="173"/>
    </row>
    <row r="157">
      <c r="A157" s="173"/>
    </row>
    <row r="158">
      <c r="A158" s="173"/>
    </row>
    <row r="159">
      <c r="A159" s="173"/>
    </row>
    <row r="160">
      <c r="A160" s="173"/>
    </row>
    <row r="161">
      <c r="A161" s="173"/>
    </row>
    <row r="162">
      <c r="A162" s="173"/>
    </row>
    <row r="163">
      <c r="A163" s="173"/>
    </row>
    <row r="164">
      <c r="A164" s="173"/>
    </row>
    <row r="165">
      <c r="A165" s="173"/>
    </row>
    <row r="166">
      <c r="A166" s="173"/>
    </row>
    <row r="167">
      <c r="A167" s="173"/>
    </row>
    <row r="168">
      <c r="A168" s="173"/>
    </row>
    <row r="169">
      <c r="A169" s="173"/>
    </row>
    <row r="170">
      <c r="A170" s="173"/>
    </row>
    <row r="171">
      <c r="A171" s="173"/>
    </row>
    <row r="172">
      <c r="A172" s="173"/>
    </row>
    <row r="173">
      <c r="A173" s="173"/>
    </row>
    <row r="174">
      <c r="A174" s="173"/>
    </row>
    <row r="175">
      <c r="A175" s="173"/>
    </row>
    <row r="176">
      <c r="A176" s="173"/>
    </row>
    <row r="177">
      <c r="A177" s="173"/>
    </row>
    <row r="178">
      <c r="A178" s="173"/>
    </row>
    <row r="179">
      <c r="A179" s="173"/>
    </row>
    <row r="180">
      <c r="A180" s="173"/>
    </row>
    <row r="181">
      <c r="A181" s="173"/>
    </row>
  </sheetData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4" activeCellId="0" sqref="F4:N65"/>
    </sheetView>
  </sheetViews>
  <sheetFormatPr defaultColWidth="9" defaultRowHeight="14.25"/>
  <cols>
    <col customWidth="1" min="2" max="2" style="88" width="9.875"/>
    <col customWidth="1" min="5" max="5" style="89" width="10.00390625"/>
  </cols>
  <sheetData>
    <row ht="18.75" r="1">
      <c r="A1" s="93"/>
      <c r="B1" s="94" t="s">
        <v>70</v>
      </c>
      <c r="C1" s="95">
        <f>MAX(B4:B99)</f>
        <v>0</v>
      </c>
      <c r="D1" s="96"/>
      <c r="E1" s="97"/>
      <c r="F1" s="98" t="s">
        <v>11</v>
      </c>
      <c r="G1" s="99"/>
      <c r="H1" s="99"/>
      <c r="I1" s="99"/>
      <c r="J1" s="99"/>
      <c r="K1" s="99"/>
      <c r="L1" s="99"/>
      <c r="M1" s="99"/>
      <c r="N1" s="99"/>
      <c r="O1" s="99"/>
      <c r="P1" s="99"/>
    </row>
    <row r="2">
      <c r="A2" s="39">
        <f>MAX(质量日常跟踪表!K4:K744)</f>
        <v>0</v>
      </c>
      <c r="B2" s="100"/>
      <c r="C2" s="34"/>
      <c r="D2" s="101"/>
      <c r="E2" s="102"/>
      <c r="F2" s="103" t="s">
        <v>1</v>
      </c>
      <c r="G2" s="104"/>
      <c r="H2" s="104"/>
      <c r="I2" s="104"/>
      <c r="J2" s="104"/>
      <c r="K2" s="104"/>
      <c r="L2" s="105"/>
      <c r="M2" s="106"/>
      <c r="N2" s="107"/>
      <c r="O2" s="111"/>
      <c r="P2" s="110"/>
    </row>
    <row ht="24" r="3">
      <c r="A3" s="112" t="s">
        <v>2</v>
      </c>
      <c r="B3" s="147" t="s">
        <v>3</v>
      </c>
      <c r="C3" s="114" t="s">
        <v>4</v>
      </c>
      <c r="D3" s="114" t="s">
        <v>5</v>
      </c>
      <c r="E3" s="115" t="s">
        <v>7</v>
      </c>
      <c r="F3" s="116" t="s">
        <v>14</v>
      </c>
      <c r="G3" s="116" t="s">
        <v>15</v>
      </c>
      <c r="H3" s="116" t="s">
        <v>16</v>
      </c>
      <c r="I3" s="116" t="s">
        <v>17</v>
      </c>
      <c r="J3" s="116" t="s">
        <v>18</v>
      </c>
      <c r="K3" s="116" t="s">
        <v>19</v>
      </c>
      <c r="L3" s="116" t="s">
        <v>20</v>
      </c>
      <c r="M3" s="117" t="s">
        <v>21</v>
      </c>
      <c r="N3" s="18" t="s">
        <v>22</v>
      </c>
      <c r="O3" s="19" t="s">
        <v>75</v>
      </c>
      <c r="P3" s="110" t="s">
        <v>76</v>
      </c>
    </row>
    <row r="4">
      <c r="A4" s="136"/>
      <c r="B4" s="126" t="str">
        <f>IF(_meifen5_month_all!A2="","",_meifen5_month_all!A2)</f>
        <v/>
      </c>
      <c r="C4" s="136" t="str">
        <f>IF(_meifen5_month_all!K2="","",_meifen5_month_all!K2)</f>
        <v/>
      </c>
      <c r="D4" s="134"/>
      <c r="E4" s="127" t="str">
        <f>IF(_meifen5_month_all!A2="","",_meifen5_month_all!A2)</f>
        <v/>
      </c>
      <c r="F4" s="139" t="str">
        <f>IF(_meifen5_month_all!B2="","",_meifen5_month_all!B2)</f>
        <v/>
      </c>
      <c r="G4" s="139" t="str">
        <f>IF(_meifen5_month_all!C2="","",_meifen5_month_all!C2)</f>
        <v/>
      </c>
      <c r="H4" s="139" t="str">
        <f>IF(_meifen5_month_all!D2="","",_meifen5_month_all!D2)</f>
        <v/>
      </c>
      <c r="I4" s="139" t="str">
        <f>IF(_meifen5_month_all!E2="","",_meifen5_month_all!E2)</f>
        <v/>
      </c>
      <c r="J4" s="139" t="str">
        <f>IF(_meifen5_month_all!F2="","",_meifen5_month_all!F2)</f>
        <v/>
      </c>
      <c r="K4" s="139" t="str">
        <f>IF(_meifen5_month_all!G2="","",_meifen5_month_all!G2)</f>
        <v/>
      </c>
      <c r="L4" s="139" t="str">
        <f>IF(_meifen5_month_all!H2="","",_meifen5_month_all!H2)</f>
        <v/>
      </c>
      <c r="M4" s="139" t="str">
        <f>IF(_meifen5_month_all!I2="","",_meifen5_month_all!I2)</f>
        <v/>
      </c>
      <c r="N4" s="139" t="str">
        <f>IF(_meifen5_month_all!J2="","",_meifen5_month_all!J2)</f>
        <v/>
      </c>
      <c r="O4" s="141" t="e">
        <f>IF(LOOKUP($A4,质量日常跟踪表!$K$4:$K$744,质量日常跟踪表!W$4:W$744)="","",LOOKUP($A4,质量日常跟踪表!$K$4:$K$744,质量日常跟踪表!W$4:W$744))</f>
        <v>#N/A</v>
      </c>
      <c r="P4" s="133"/>
    </row>
    <row r="5">
      <c r="A5" s="136"/>
      <c r="B5" s="126" t="str">
        <f>IF(_meifen5_month_all!A3="","",_meifen5_month_all!A3)</f>
        <v/>
      </c>
      <c r="C5" s="136" t="str">
        <f>IF(_meifen5_month_all!K3="","",_meifen5_month_all!K3)</f>
        <v/>
      </c>
      <c r="D5" s="134"/>
      <c r="E5" s="127" t="str">
        <f>IF(_meifen5_month_all!A3="","",_meifen5_month_all!A3)</f>
        <v/>
      </c>
      <c r="F5" s="139" t="str">
        <f>IF(_meifen5_month_all!B3="","",_meifen5_month_all!B3)</f>
        <v/>
      </c>
      <c r="G5" s="139" t="str">
        <f>IF(_meifen5_month_all!C3="","",_meifen5_month_all!C3)</f>
        <v/>
      </c>
      <c r="H5" s="139" t="str">
        <f>IF(_meifen5_month_all!D3="","",_meifen5_month_all!D3)</f>
        <v/>
      </c>
      <c r="I5" s="139" t="str">
        <f>IF(_meifen5_month_all!E3="","",_meifen5_month_all!E3)</f>
        <v/>
      </c>
      <c r="J5" s="139" t="str">
        <f>IF(_meifen5_month_all!F3="","",_meifen5_month_all!F3)</f>
        <v/>
      </c>
      <c r="K5" s="139" t="str">
        <f>IF(_meifen5_month_all!G3="","",_meifen5_month_all!G3)</f>
        <v/>
      </c>
      <c r="L5" s="139" t="str">
        <f>IF(_meifen5_month_all!H3="","",_meifen5_month_all!H3)</f>
        <v/>
      </c>
      <c r="M5" s="139" t="str">
        <f>IF(_meifen5_month_all!I3="","",_meifen5_month_all!I3)</f>
        <v/>
      </c>
      <c r="N5" s="139" t="str">
        <f>IF(_meifen5_month_all!J3="","",_meifen5_month_all!J3)</f>
        <v/>
      </c>
      <c r="O5" s="141" t="e">
        <f>IF(LOOKUP($A5,质量日常跟踪表!$K$4:$K$744,质量日常跟踪表!W$4:W$744)="","",LOOKUP($A5,质量日常跟踪表!$K$4:$K$744,质量日常跟踪表!W$4:W$744))</f>
        <v>#N/A</v>
      </c>
      <c r="P5" s="133"/>
    </row>
    <row r="6">
      <c r="A6" s="136"/>
      <c r="B6" s="126" t="str">
        <f>IF(_meifen5_month_all!A4="","",_meifen5_month_all!A4)</f>
        <v/>
      </c>
      <c r="C6" s="136" t="str">
        <f>IF(_meifen5_month_all!K4="","",_meifen5_month_all!K4)</f>
        <v/>
      </c>
      <c r="D6" s="134"/>
      <c r="E6" s="127" t="str">
        <f>IF(_meifen5_month_all!A4="","",_meifen5_month_all!A4)</f>
        <v/>
      </c>
      <c r="F6" s="139" t="str">
        <f>IF(_meifen5_month_all!B4="","",_meifen5_month_all!B4)</f>
        <v/>
      </c>
      <c r="G6" s="139" t="str">
        <f>IF(_meifen5_month_all!C4="","",_meifen5_month_all!C4)</f>
        <v/>
      </c>
      <c r="H6" s="139" t="str">
        <f>IF(_meifen5_month_all!D4="","",_meifen5_month_all!D4)</f>
        <v/>
      </c>
      <c r="I6" s="139" t="str">
        <f>IF(_meifen5_month_all!E4="","",_meifen5_month_all!E4)</f>
        <v/>
      </c>
      <c r="J6" s="139" t="str">
        <f>IF(_meifen5_month_all!F4="","",_meifen5_month_all!F4)</f>
        <v/>
      </c>
      <c r="K6" s="139" t="str">
        <f>IF(_meifen5_month_all!G4="","",_meifen5_month_all!G4)</f>
        <v/>
      </c>
      <c r="L6" s="139" t="str">
        <f>IF(_meifen5_month_all!H4="","",_meifen5_month_all!H4)</f>
        <v/>
      </c>
      <c r="M6" s="139" t="str">
        <f>IF(_meifen5_month_all!I4="","",_meifen5_month_all!I4)</f>
        <v/>
      </c>
      <c r="N6" s="139" t="str">
        <f>IF(_meifen5_month_all!J4="","",_meifen5_month_all!J4)</f>
        <v/>
      </c>
      <c r="O6" s="141" t="e">
        <f>IF(LOOKUP($A6,质量日常跟踪表!$K$4:$K$744,质量日常跟踪表!W$4:W$744)="","",LOOKUP($A6,质量日常跟踪表!$K$4:$K$744,质量日常跟踪表!W$4:W$744))</f>
        <v>#N/A</v>
      </c>
      <c r="P6" s="133"/>
    </row>
    <row r="7">
      <c r="A7" s="136"/>
      <c r="B7" s="126" t="str">
        <f>IF(_meifen5_month_all!A5="","",_meifen5_month_all!A5)</f>
        <v/>
      </c>
      <c r="C7" s="136" t="str">
        <f>IF(_meifen5_month_all!K5="","",_meifen5_month_all!K5)</f>
        <v/>
      </c>
      <c r="D7" s="134"/>
      <c r="E7" s="127" t="str">
        <f>IF(_meifen5_month_all!A5="","",_meifen5_month_all!A5)</f>
        <v/>
      </c>
      <c r="F7" s="139" t="str">
        <f>IF(_meifen5_month_all!B5="","",_meifen5_month_all!B5)</f>
        <v/>
      </c>
      <c r="G7" s="139" t="str">
        <f>IF(_meifen5_month_all!C5="","",_meifen5_month_all!C5)</f>
        <v/>
      </c>
      <c r="H7" s="139" t="str">
        <f>IF(_meifen5_month_all!D5="","",_meifen5_month_all!D5)</f>
        <v/>
      </c>
      <c r="I7" s="139" t="str">
        <f>IF(_meifen5_month_all!E5="","",_meifen5_month_all!E5)</f>
        <v/>
      </c>
      <c r="J7" s="139" t="str">
        <f>IF(_meifen5_month_all!F5="","",_meifen5_month_all!F5)</f>
        <v/>
      </c>
      <c r="K7" s="139" t="str">
        <f>IF(_meifen5_month_all!G5="","",_meifen5_month_all!G5)</f>
        <v/>
      </c>
      <c r="L7" s="139" t="str">
        <f>IF(_meifen5_month_all!H5="","",_meifen5_month_all!H5)</f>
        <v/>
      </c>
      <c r="M7" s="139" t="str">
        <f>IF(_meifen5_month_all!I5="","",_meifen5_month_all!I5)</f>
        <v/>
      </c>
      <c r="N7" s="139" t="str">
        <f>IF(_meifen5_month_all!J5="","",_meifen5_month_all!J5)</f>
        <v/>
      </c>
      <c r="O7" s="141" t="e">
        <f>IF(LOOKUP($A7,质量日常跟踪表!$K$4:$K$744,质量日常跟踪表!W$4:W$744)="","",LOOKUP($A7,质量日常跟踪表!$K$4:$K$744,质量日常跟踪表!W$4:W$744))</f>
        <v>#N/A</v>
      </c>
      <c r="P7" s="133"/>
    </row>
    <row r="8">
      <c r="A8" s="136" t="str">
        <f>IF(A7&lt;$A$2,A7+1,"")</f>
        <v/>
      </c>
      <c r="B8" s="126" t="str">
        <f>IF(_meifen5_month_all!A6="","",_meifen5_month_all!A6)</f>
        <v/>
      </c>
      <c r="C8" s="136" t="str">
        <f>IF(_meifen5_month_all!K6="","",_meifen5_month_all!K6)</f>
        <v/>
      </c>
      <c r="D8" s="134" t="str">
        <f>IF($A8="","",LOOKUP($A8,质量日常跟踪表!$K$4:$K$744,质量日常跟踪表!E$4:E$744))</f>
        <v/>
      </c>
      <c r="E8" s="127" t="str">
        <f>IF(_meifen5_month_all!A6="","",_meifen5_month_all!A6)</f>
        <v/>
      </c>
      <c r="F8" s="139" t="str">
        <f>IF(_meifen5_month_all!B6="","",_meifen5_month_all!B6)</f>
        <v/>
      </c>
      <c r="G8" s="139" t="str">
        <f>IF(_meifen5_month_all!C6="","",_meifen5_month_all!C6)</f>
        <v/>
      </c>
      <c r="H8" s="139" t="str">
        <f>IF(_meifen5_month_all!D6="","",_meifen5_month_all!D6)</f>
        <v/>
      </c>
      <c r="I8" s="139" t="str">
        <f>IF(_meifen5_month_all!E6="","",_meifen5_month_all!E6)</f>
        <v/>
      </c>
      <c r="J8" s="139" t="str">
        <f>IF(_meifen5_month_all!F6="","",_meifen5_month_all!F6)</f>
        <v/>
      </c>
      <c r="K8" s="139" t="str">
        <f>IF(_meifen5_month_all!G6="","",_meifen5_month_all!G6)</f>
        <v/>
      </c>
      <c r="L8" s="139" t="str">
        <f>IF(_meifen5_month_all!H6="","",_meifen5_month_all!H6)</f>
        <v/>
      </c>
      <c r="M8" s="139" t="str">
        <f>IF(_meifen5_month_all!I6="","",_meifen5_month_all!I6)</f>
        <v/>
      </c>
      <c r="N8" s="139" t="str">
        <f>IF(_meifen5_month_all!J6="","",_meifen5_month_all!J6)</f>
        <v/>
      </c>
      <c r="O8" s="141" t="e">
        <f>IF(LOOKUP($A8,质量日常跟踪表!$K$4:$K$744,质量日常跟踪表!W$4:W$744)="","",LOOKUP($A8,质量日常跟踪表!$K$4:$K$744,质量日常跟踪表!W$4:W$744))</f>
        <v>#N/A</v>
      </c>
      <c r="P8" s="133"/>
    </row>
    <row r="9">
      <c r="A9" s="136" t="str">
        <f>IF(A8&lt;$A$2,A8+1,"")</f>
        <v/>
      </c>
      <c r="B9" s="126" t="str">
        <f>IF(_meifen5_month_all!A7="","",_meifen5_month_all!A7)</f>
        <v/>
      </c>
      <c r="C9" s="136" t="str">
        <f>IF(_meifen5_month_all!K7="","",_meifen5_month_all!K7)</f>
        <v/>
      </c>
      <c r="D9" s="134" t="str">
        <f>IF($A9="","",LOOKUP($A9,质量日常跟踪表!$K$4:$K$744,质量日常跟踪表!E$4:E$744))</f>
        <v/>
      </c>
      <c r="E9" s="127" t="str">
        <f>IF(_meifen5_month_all!A7="","",_meifen5_month_all!A7)</f>
        <v/>
      </c>
      <c r="F9" s="139" t="str">
        <f>IF(_meifen5_month_all!B7="","",_meifen5_month_all!B7)</f>
        <v/>
      </c>
      <c r="G9" s="139" t="str">
        <f>IF(_meifen5_month_all!C7="","",_meifen5_month_all!C7)</f>
        <v/>
      </c>
      <c r="H9" s="139" t="str">
        <f>IF(_meifen5_month_all!D7="","",_meifen5_month_all!D7)</f>
        <v/>
      </c>
      <c r="I9" s="139" t="str">
        <f>IF(_meifen5_month_all!E7="","",_meifen5_month_all!E7)</f>
        <v/>
      </c>
      <c r="J9" s="139" t="str">
        <f>IF(_meifen5_month_all!F7="","",_meifen5_month_all!F7)</f>
        <v/>
      </c>
      <c r="K9" s="139" t="str">
        <f>IF(_meifen5_month_all!G7="","",_meifen5_month_all!G7)</f>
        <v/>
      </c>
      <c r="L9" s="139" t="str">
        <f>IF(_meifen5_month_all!H7="","",_meifen5_month_all!H7)</f>
        <v/>
      </c>
      <c r="M9" s="139" t="str">
        <f>IF(_meifen5_month_all!I7="","",_meifen5_month_all!I7)</f>
        <v/>
      </c>
      <c r="N9" s="139" t="str">
        <f>IF(_meifen5_month_all!J7="","",_meifen5_month_all!J7)</f>
        <v/>
      </c>
      <c r="O9" s="141" t="e">
        <f>IF(LOOKUP($A9,质量日常跟踪表!$K$4:$K$744,质量日常跟踪表!W$4:W$744)="","",LOOKUP($A9,质量日常跟踪表!$K$4:$K$744,质量日常跟踪表!W$4:W$744))</f>
        <v>#N/A</v>
      </c>
      <c r="P9" s="133"/>
    </row>
    <row r="10">
      <c r="A10" s="136" t="str">
        <f>IF(A9&lt;$A$2,A9+1,"")</f>
        <v/>
      </c>
      <c r="B10" s="126" t="str">
        <f>IF(_meifen5_month_all!A8="","",_meifen5_month_all!A8)</f>
        <v/>
      </c>
      <c r="C10" s="136" t="str">
        <f>IF(_meifen5_month_all!K8="","",_meifen5_month_all!K8)</f>
        <v/>
      </c>
      <c r="D10" s="134" t="str">
        <f>IF($A10="","",LOOKUP($A10,质量日常跟踪表!$K$4:$K$744,质量日常跟踪表!E$4:E$744))</f>
        <v/>
      </c>
      <c r="E10" s="127" t="str">
        <f>IF(_meifen5_month_all!A8="","",_meifen5_month_all!A8)</f>
        <v/>
      </c>
      <c r="F10" s="139" t="str">
        <f>IF(_meifen5_month_all!B8="","",_meifen5_month_all!B8)</f>
        <v/>
      </c>
      <c r="G10" s="139" t="str">
        <f>IF(_meifen5_month_all!C8="","",_meifen5_month_all!C8)</f>
        <v/>
      </c>
      <c r="H10" s="139" t="str">
        <f>IF(_meifen5_month_all!D8="","",_meifen5_month_all!D8)</f>
        <v/>
      </c>
      <c r="I10" s="139" t="str">
        <f>IF(_meifen5_month_all!E8="","",_meifen5_month_all!E8)</f>
        <v/>
      </c>
      <c r="J10" s="139" t="str">
        <f>IF(_meifen5_month_all!F8="","",_meifen5_month_all!F8)</f>
        <v/>
      </c>
      <c r="K10" s="139" t="str">
        <f>IF(_meifen5_month_all!G8="","",_meifen5_month_all!G8)</f>
        <v/>
      </c>
      <c r="L10" s="139" t="str">
        <f>IF(_meifen5_month_all!H8="","",_meifen5_month_all!H8)</f>
        <v/>
      </c>
      <c r="M10" s="139" t="str">
        <f>IF(_meifen5_month_all!I8="","",_meifen5_month_all!I8)</f>
        <v/>
      </c>
      <c r="N10" s="139" t="str">
        <f>IF(_meifen5_month_all!J8="","",_meifen5_month_all!J8)</f>
        <v/>
      </c>
      <c r="O10" s="141" t="e">
        <f>IF(LOOKUP($A10,质量日常跟踪表!$K$4:$K$744,质量日常跟踪表!W$4:W$744)="","",LOOKUP($A10,质量日常跟踪表!$K$4:$K$744,质量日常跟踪表!W$4:W$744))</f>
        <v>#N/A</v>
      </c>
      <c r="P10" s="133"/>
    </row>
    <row r="11">
      <c r="A11" s="136" t="str">
        <f>IF(A10&lt;$A$2,A10+1,"")</f>
        <v/>
      </c>
      <c r="B11" s="126" t="str">
        <f>IF(_meifen5_month_all!A9="","",_meifen5_month_all!A9)</f>
        <v/>
      </c>
      <c r="C11" s="136" t="str">
        <f>IF(_meifen5_month_all!K9="","",_meifen5_month_all!K9)</f>
        <v/>
      </c>
      <c r="D11" s="134" t="str">
        <f>IF($A11="","",LOOKUP($A11,质量日常跟踪表!$K$4:$K$744,质量日常跟踪表!E$4:E$744))</f>
        <v/>
      </c>
      <c r="E11" s="127" t="str">
        <f>IF(_meifen5_month_all!A9="","",_meifen5_month_all!A9)</f>
        <v/>
      </c>
      <c r="F11" s="139" t="str">
        <f>IF(_meifen5_month_all!B9="","",_meifen5_month_all!B9)</f>
        <v/>
      </c>
      <c r="G11" s="139" t="str">
        <f>IF(_meifen5_month_all!C9="","",_meifen5_month_all!C9)</f>
        <v/>
      </c>
      <c r="H11" s="139" t="str">
        <f>IF(_meifen5_month_all!D9="","",_meifen5_month_all!D9)</f>
        <v/>
      </c>
      <c r="I11" s="139" t="str">
        <f>IF(_meifen5_month_all!E9="","",_meifen5_month_all!E9)</f>
        <v/>
      </c>
      <c r="J11" s="139" t="str">
        <f>IF(_meifen5_month_all!F9="","",_meifen5_month_all!F9)</f>
        <v/>
      </c>
      <c r="K11" s="139" t="str">
        <f>IF(_meifen5_month_all!G9="","",_meifen5_month_all!G9)</f>
        <v/>
      </c>
      <c r="L11" s="139" t="str">
        <f>IF(_meifen5_month_all!H9="","",_meifen5_month_all!H9)</f>
        <v/>
      </c>
      <c r="M11" s="139" t="str">
        <f>IF(_meifen5_month_all!I9="","",_meifen5_month_all!I9)</f>
        <v/>
      </c>
      <c r="N11" s="139" t="str">
        <f>IF(_meifen5_month_all!J9="","",_meifen5_month_all!J9)</f>
        <v/>
      </c>
      <c r="O11" s="141" t="e">
        <f>IF(LOOKUP($A11,质量日常跟踪表!$K$4:$K$744,质量日常跟踪表!W$4:W$744)="","",LOOKUP($A11,质量日常跟踪表!$K$4:$K$744,质量日常跟踪表!W$4:W$744))</f>
        <v>#N/A</v>
      </c>
      <c r="P11" s="133"/>
    </row>
    <row r="12">
      <c r="A12" s="136" t="str">
        <f>IF(A11&lt;$A$2,A11+1,"")</f>
        <v/>
      </c>
      <c r="B12" s="126" t="str">
        <f>IF(_meifen5_month_all!A10="","",_meifen5_month_all!A10)</f>
        <v/>
      </c>
      <c r="C12" s="136" t="str">
        <f>IF(_meifen5_month_all!K10="","",_meifen5_month_all!K10)</f>
        <v/>
      </c>
      <c r="D12" s="134" t="str">
        <f>IF($A12="","",LOOKUP($A12,质量日常跟踪表!$K$4:$K$744,质量日常跟踪表!E$4:E$744))</f>
        <v/>
      </c>
      <c r="E12" s="127" t="str">
        <f>IF(_meifen5_month_all!A10="","",_meifen5_month_all!A10)</f>
        <v/>
      </c>
      <c r="F12" s="139" t="str">
        <f>IF(_meifen5_month_all!B10="","",_meifen5_month_all!B10)</f>
        <v/>
      </c>
      <c r="G12" s="139" t="str">
        <f>IF(_meifen5_month_all!C10="","",_meifen5_month_all!C10)</f>
        <v/>
      </c>
      <c r="H12" s="139" t="str">
        <f>IF(_meifen5_month_all!D10="","",_meifen5_month_all!D10)</f>
        <v/>
      </c>
      <c r="I12" s="139" t="str">
        <f>IF(_meifen5_month_all!E10="","",_meifen5_month_all!E10)</f>
        <v/>
      </c>
      <c r="J12" s="139" t="str">
        <f>IF(_meifen5_month_all!F10="","",_meifen5_month_all!F10)</f>
        <v/>
      </c>
      <c r="K12" s="139" t="str">
        <f>IF(_meifen5_month_all!G10="","",_meifen5_month_all!G10)</f>
        <v/>
      </c>
      <c r="L12" s="139" t="str">
        <f>IF(_meifen5_month_all!H10="","",_meifen5_month_all!H10)</f>
        <v/>
      </c>
      <c r="M12" s="139" t="str">
        <f>IF(_meifen5_month_all!I10="","",_meifen5_month_all!I10)</f>
        <v/>
      </c>
      <c r="N12" s="139" t="str">
        <f>IF(_meifen5_month_all!J10="","",_meifen5_month_all!J10)</f>
        <v/>
      </c>
      <c r="O12" s="141" t="e">
        <f>IF(LOOKUP($A12,质量日常跟踪表!$K$4:$K$744,质量日常跟踪表!W$4:W$744)="","",LOOKUP($A12,质量日常跟踪表!$K$4:$K$744,质量日常跟踪表!W$4:W$744))</f>
        <v>#N/A</v>
      </c>
      <c r="P12" s="133"/>
    </row>
    <row r="13">
      <c r="A13" s="136" t="str">
        <f>IF(A12&lt;$A$2,A12+1,"")</f>
        <v/>
      </c>
      <c r="B13" s="126" t="str">
        <f>IF(_meifen5_month_all!A11="","",_meifen5_month_all!A11)</f>
        <v/>
      </c>
      <c r="C13" s="136" t="str">
        <f>IF(_meifen5_month_all!K11="","",_meifen5_month_all!K11)</f>
        <v/>
      </c>
      <c r="D13" s="134" t="str">
        <f>IF($A13="","",LOOKUP($A13,质量日常跟踪表!$K$4:$K$744,质量日常跟踪表!E$4:E$744))</f>
        <v/>
      </c>
      <c r="E13" s="127" t="str">
        <f>IF(_meifen5_month_all!A11="","",_meifen5_month_all!A11)</f>
        <v/>
      </c>
      <c r="F13" s="139" t="str">
        <f>IF(_meifen5_month_all!B11="","",_meifen5_month_all!B11)</f>
        <v/>
      </c>
      <c r="G13" s="139" t="str">
        <f>IF(_meifen5_month_all!C11="","",_meifen5_month_all!C11)</f>
        <v/>
      </c>
      <c r="H13" s="139" t="str">
        <f>IF(_meifen5_month_all!D11="","",_meifen5_month_all!D11)</f>
        <v/>
      </c>
      <c r="I13" s="139" t="str">
        <f>IF(_meifen5_month_all!E11="","",_meifen5_month_all!E11)</f>
        <v/>
      </c>
      <c r="J13" s="139" t="str">
        <f>IF(_meifen5_month_all!F11="","",_meifen5_month_all!F11)</f>
        <v/>
      </c>
      <c r="K13" s="139" t="str">
        <f>IF(_meifen5_month_all!G11="","",_meifen5_month_all!G11)</f>
        <v/>
      </c>
      <c r="L13" s="139" t="str">
        <f>IF(_meifen5_month_all!H11="","",_meifen5_month_all!H11)</f>
        <v/>
      </c>
      <c r="M13" s="139" t="str">
        <f>IF(_meifen5_month_all!I11="","",_meifen5_month_all!I11)</f>
        <v/>
      </c>
      <c r="N13" s="139" t="str">
        <f>IF(_meifen5_month_all!J11="","",_meifen5_month_all!J11)</f>
        <v/>
      </c>
      <c r="O13" s="141" t="e">
        <f>IF(LOOKUP($A13,质量日常跟踪表!$K$4:$K$744,质量日常跟踪表!W$4:W$744)="","",LOOKUP($A13,质量日常跟踪表!$K$4:$K$744,质量日常跟踪表!W$4:W$744))</f>
        <v>#N/A</v>
      </c>
      <c r="P13" s="133"/>
    </row>
    <row r="14">
      <c r="A14" s="136" t="str">
        <f>IF(A13&lt;$A$2,A13+1,"")</f>
        <v/>
      </c>
      <c r="B14" s="126" t="str">
        <f>IF(_meifen5_month_all!A12="","",_meifen5_month_all!A12)</f>
        <v/>
      </c>
      <c r="C14" s="136" t="str">
        <f>IF(_meifen5_month_all!K12="","",_meifen5_month_all!K12)</f>
        <v/>
      </c>
      <c r="D14" s="134" t="str">
        <f>IF($A14="","",LOOKUP($A14,质量日常跟踪表!$K$4:$K$744,质量日常跟踪表!E$4:E$744))</f>
        <v/>
      </c>
      <c r="E14" s="127" t="str">
        <f>IF(_meifen5_month_all!A12="","",_meifen5_month_all!A12)</f>
        <v/>
      </c>
      <c r="F14" s="139" t="str">
        <f>IF(_meifen5_month_all!B12="","",_meifen5_month_all!B12)</f>
        <v/>
      </c>
      <c r="G14" s="139" t="str">
        <f>IF(_meifen5_month_all!C12="","",_meifen5_month_all!C12)</f>
        <v/>
      </c>
      <c r="H14" s="139" t="str">
        <f>IF(_meifen5_month_all!D12="","",_meifen5_month_all!D12)</f>
        <v/>
      </c>
      <c r="I14" s="139" t="str">
        <f>IF(_meifen5_month_all!E12="","",_meifen5_month_all!E12)</f>
        <v/>
      </c>
      <c r="J14" s="139" t="str">
        <f>IF(_meifen5_month_all!F12="","",_meifen5_month_all!F12)</f>
        <v/>
      </c>
      <c r="K14" s="139" t="str">
        <f>IF(_meifen5_month_all!G12="","",_meifen5_month_all!G12)</f>
        <v/>
      </c>
      <c r="L14" s="139" t="str">
        <f>IF(_meifen5_month_all!H12="","",_meifen5_month_all!H12)</f>
        <v/>
      </c>
      <c r="M14" s="139" t="str">
        <f>IF(_meifen5_month_all!I12="","",_meifen5_month_all!I12)</f>
        <v/>
      </c>
      <c r="N14" s="139" t="str">
        <f>IF(_meifen5_month_all!J12="","",_meifen5_month_all!J12)</f>
        <v/>
      </c>
      <c r="O14" s="141" t="e">
        <f>IF(LOOKUP($A14,质量日常跟踪表!$K$4:$K$744,质量日常跟踪表!W$4:W$744)="","",LOOKUP($A14,质量日常跟踪表!$K$4:$K$744,质量日常跟踪表!W$4:W$744))</f>
        <v>#N/A</v>
      </c>
      <c r="P14" s="133"/>
    </row>
    <row r="15">
      <c r="A15" s="136" t="str">
        <f>IF(A14&lt;$A$2,A14+1,"")</f>
        <v/>
      </c>
      <c r="B15" s="126" t="str">
        <f>IF(_meifen5_month_all!A13="","",_meifen5_month_all!A13)</f>
        <v/>
      </c>
      <c r="C15" s="136" t="str">
        <f>IF(_meifen5_month_all!K13="","",_meifen5_month_all!K13)</f>
        <v/>
      </c>
      <c r="D15" s="134" t="str">
        <f>IF($A15="","",LOOKUP($A15,质量日常跟踪表!$K$4:$K$744,质量日常跟踪表!E$4:E$744))</f>
        <v/>
      </c>
      <c r="E15" s="127" t="str">
        <f>IF(_meifen5_month_all!A13="","",_meifen5_month_all!A13)</f>
        <v/>
      </c>
      <c r="F15" s="139" t="str">
        <f>IF(_meifen5_month_all!B13="","",_meifen5_month_all!B13)</f>
        <v/>
      </c>
      <c r="G15" s="139" t="str">
        <f>IF(_meifen5_month_all!C13="","",_meifen5_month_all!C13)</f>
        <v/>
      </c>
      <c r="H15" s="139" t="str">
        <f>IF(_meifen5_month_all!D13="","",_meifen5_month_all!D13)</f>
        <v/>
      </c>
      <c r="I15" s="139" t="str">
        <f>IF(_meifen5_month_all!E13="","",_meifen5_month_all!E13)</f>
        <v/>
      </c>
      <c r="J15" s="139" t="str">
        <f>IF(_meifen5_month_all!F13="","",_meifen5_month_all!F13)</f>
        <v/>
      </c>
      <c r="K15" s="139" t="str">
        <f>IF(_meifen5_month_all!G13="","",_meifen5_month_all!G13)</f>
        <v/>
      </c>
      <c r="L15" s="139" t="str">
        <f>IF(_meifen5_month_all!H13="","",_meifen5_month_all!H13)</f>
        <v/>
      </c>
      <c r="M15" s="139" t="str">
        <f>IF(_meifen5_month_all!I13="","",_meifen5_month_all!I13)</f>
        <v/>
      </c>
      <c r="N15" s="139" t="str">
        <f>IF(_meifen5_month_all!J13="","",_meifen5_month_all!J13)</f>
        <v/>
      </c>
      <c r="O15" s="141" t="e">
        <f>IF(LOOKUP($A15,质量日常跟踪表!$K$4:$K$744,质量日常跟踪表!W$4:W$744)="","",LOOKUP($A15,质量日常跟踪表!$K$4:$K$744,质量日常跟踪表!W$4:W$744))</f>
        <v>#N/A</v>
      </c>
      <c r="P15" s="133"/>
    </row>
    <row r="16">
      <c r="A16" s="136" t="str">
        <f>IF(A15&lt;$A$2,A15+1,"")</f>
        <v/>
      </c>
      <c r="B16" s="126" t="str">
        <f>IF(_meifen5_month_all!A14="","",_meifen5_month_all!A14)</f>
        <v/>
      </c>
      <c r="C16" s="136" t="str">
        <f>IF(_meifen5_month_all!K14="","",_meifen5_month_all!K14)</f>
        <v/>
      </c>
      <c r="D16" s="134" t="str">
        <f>IF($A16="","",LOOKUP($A16,质量日常跟踪表!$K$4:$K$744,质量日常跟踪表!E$4:E$744))</f>
        <v/>
      </c>
      <c r="E16" s="127" t="str">
        <f>IF(_meifen5_month_all!A14="","",_meifen5_month_all!A14)</f>
        <v/>
      </c>
      <c r="F16" s="139" t="str">
        <f>IF(_meifen5_month_all!B14="","",_meifen5_month_all!B14)</f>
        <v/>
      </c>
      <c r="G16" s="139" t="str">
        <f>IF(_meifen5_month_all!C14="","",_meifen5_month_all!C14)</f>
        <v/>
      </c>
      <c r="H16" s="139" t="str">
        <f>IF(_meifen5_month_all!D14="","",_meifen5_month_all!D14)</f>
        <v/>
      </c>
      <c r="I16" s="139" t="str">
        <f>IF(_meifen5_month_all!E14="","",_meifen5_month_all!E14)</f>
        <v/>
      </c>
      <c r="J16" s="139" t="str">
        <f>IF(_meifen5_month_all!F14="","",_meifen5_month_all!F14)</f>
        <v/>
      </c>
      <c r="K16" s="139" t="str">
        <f>IF(_meifen5_month_all!G14="","",_meifen5_month_all!G14)</f>
        <v/>
      </c>
      <c r="L16" s="139" t="str">
        <f>IF(_meifen5_month_all!H14="","",_meifen5_month_all!H14)</f>
        <v/>
      </c>
      <c r="M16" s="139" t="str">
        <f>IF(_meifen5_month_all!I14="","",_meifen5_month_all!I14)</f>
        <v/>
      </c>
      <c r="N16" s="139" t="str">
        <f>IF(_meifen5_month_all!J14="","",_meifen5_month_all!J14)</f>
        <v/>
      </c>
      <c r="O16" s="141" t="e">
        <f>IF(LOOKUP($A16,质量日常跟踪表!$K$4:$K$744,质量日常跟踪表!W$4:W$744)="","",LOOKUP($A16,质量日常跟踪表!$K$4:$K$744,质量日常跟踪表!W$4:W$744))</f>
        <v>#N/A</v>
      </c>
      <c r="P16" s="133"/>
    </row>
    <row r="17">
      <c r="A17" s="136" t="str">
        <f>IF(A16&lt;$A$2,A16+1,"")</f>
        <v/>
      </c>
      <c r="B17" s="126" t="str">
        <f>IF(_meifen5_month_all!A15="","",_meifen5_month_all!A15)</f>
        <v/>
      </c>
      <c r="C17" s="136" t="str">
        <f>IF(_meifen5_month_all!K15="","",_meifen5_month_all!K15)</f>
        <v/>
      </c>
      <c r="D17" s="134" t="str">
        <f>IF($A17="","",LOOKUP($A17,质量日常跟踪表!$K$4:$K$744,质量日常跟踪表!E$4:E$744))</f>
        <v/>
      </c>
      <c r="E17" s="127" t="str">
        <f>IF(_meifen5_month_all!A15="","",_meifen5_month_all!A15)</f>
        <v/>
      </c>
      <c r="F17" s="139" t="str">
        <f>IF(_meifen5_month_all!B15="","",_meifen5_month_all!B15)</f>
        <v/>
      </c>
      <c r="G17" s="139" t="str">
        <f>IF(_meifen5_month_all!C15="","",_meifen5_month_all!C15)</f>
        <v/>
      </c>
      <c r="H17" s="139" t="str">
        <f>IF(_meifen5_month_all!D15="","",_meifen5_month_all!D15)</f>
        <v/>
      </c>
      <c r="I17" s="139" t="str">
        <f>IF(_meifen5_month_all!E15="","",_meifen5_month_all!E15)</f>
        <v/>
      </c>
      <c r="J17" s="139" t="str">
        <f>IF(_meifen5_month_all!F15="","",_meifen5_month_all!F15)</f>
        <v/>
      </c>
      <c r="K17" s="139" t="str">
        <f>IF(_meifen5_month_all!G15="","",_meifen5_month_all!G15)</f>
        <v/>
      </c>
      <c r="L17" s="139" t="str">
        <f>IF(_meifen5_month_all!H15="","",_meifen5_month_all!H15)</f>
        <v/>
      </c>
      <c r="M17" s="139" t="str">
        <f>IF(_meifen5_month_all!I15="","",_meifen5_month_all!I15)</f>
        <v/>
      </c>
      <c r="N17" s="139" t="str">
        <f>IF(_meifen5_month_all!J15="","",_meifen5_month_all!J15)</f>
        <v/>
      </c>
      <c r="O17" s="141" t="e">
        <f>IF(LOOKUP($A17,质量日常跟踪表!$K$4:$K$744,质量日常跟踪表!W$4:W$744)="","",LOOKUP($A17,质量日常跟踪表!$K$4:$K$744,质量日常跟踪表!W$4:W$744))</f>
        <v>#N/A</v>
      </c>
      <c r="P17" s="133"/>
    </row>
    <row r="18">
      <c r="A18" s="136" t="str">
        <f>IF(A17&lt;$A$2,A17+1,"")</f>
        <v/>
      </c>
      <c r="B18" s="126" t="str">
        <f>IF(_meifen5_month_all!A16="","",_meifen5_month_all!A16)</f>
        <v/>
      </c>
      <c r="C18" s="136" t="str">
        <f>IF(_meifen5_month_all!K16="","",_meifen5_month_all!K16)</f>
        <v/>
      </c>
      <c r="D18" s="134" t="str">
        <f>IF($A18="","",LOOKUP($A18,质量日常跟踪表!$K$4:$K$744,质量日常跟踪表!E$4:E$744))</f>
        <v/>
      </c>
      <c r="E18" s="127" t="str">
        <f>IF(_meifen5_month_all!A16="","",_meifen5_month_all!A16)</f>
        <v/>
      </c>
      <c r="F18" s="139" t="str">
        <f>IF(_meifen5_month_all!B16="","",_meifen5_month_all!B16)</f>
        <v/>
      </c>
      <c r="G18" s="139" t="str">
        <f>IF(_meifen5_month_all!C16="","",_meifen5_month_all!C16)</f>
        <v/>
      </c>
      <c r="H18" s="139" t="str">
        <f>IF(_meifen5_month_all!D16="","",_meifen5_month_all!D16)</f>
        <v/>
      </c>
      <c r="I18" s="139" t="str">
        <f>IF(_meifen5_month_all!E16="","",_meifen5_month_all!E16)</f>
        <v/>
      </c>
      <c r="J18" s="139" t="str">
        <f>IF(_meifen5_month_all!F16="","",_meifen5_month_all!F16)</f>
        <v/>
      </c>
      <c r="K18" s="139" t="str">
        <f>IF(_meifen5_month_all!G16="","",_meifen5_month_all!G16)</f>
        <v/>
      </c>
      <c r="L18" s="139" t="str">
        <f>IF(_meifen5_month_all!H16="","",_meifen5_month_all!H16)</f>
        <v/>
      </c>
      <c r="M18" s="139" t="str">
        <f>IF(_meifen5_month_all!I16="","",_meifen5_month_all!I16)</f>
        <v/>
      </c>
      <c r="N18" s="139" t="str">
        <f>IF(_meifen5_month_all!J16="","",_meifen5_month_all!J16)</f>
        <v/>
      </c>
      <c r="O18" s="141" t="e">
        <f>IF(LOOKUP($A18,质量日常跟踪表!$K$4:$K$744,质量日常跟踪表!W$4:W$744)="","",LOOKUP($A18,质量日常跟踪表!$K$4:$K$744,质量日常跟踪表!W$4:W$744))</f>
        <v>#N/A</v>
      </c>
      <c r="P18" s="133"/>
    </row>
    <row r="19">
      <c r="A19" s="136" t="str">
        <f>IF(A18&lt;$A$2,A18+1,"")</f>
        <v/>
      </c>
      <c r="B19" s="126" t="str">
        <f>IF(_meifen5_month_all!A17="","",_meifen5_month_all!A17)</f>
        <v/>
      </c>
      <c r="C19" s="136" t="str">
        <f>IF(_meifen5_month_all!K17="","",_meifen5_month_all!K17)</f>
        <v/>
      </c>
      <c r="D19" s="134" t="str">
        <f>IF($A19="","",LOOKUP($A19,质量日常跟踪表!$K$4:$K$744,质量日常跟踪表!E$4:E$744))</f>
        <v/>
      </c>
      <c r="E19" s="127" t="str">
        <f>IF(_meifen5_month_all!A17="","",_meifen5_month_all!A17)</f>
        <v/>
      </c>
      <c r="F19" s="139" t="str">
        <f>IF(_meifen5_month_all!B17="","",_meifen5_month_all!B17)</f>
        <v/>
      </c>
      <c r="G19" s="139" t="str">
        <f>IF(_meifen5_month_all!C17="","",_meifen5_month_all!C17)</f>
        <v/>
      </c>
      <c r="H19" s="139" t="str">
        <f>IF(_meifen5_month_all!D17="","",_meifen5_month_all!D17)</f>
        <v/>
      </c>
      <c r="I19" s="139" t="str">
        <f>IF(_meifen5_month_all!E17="","",_meifen5_month_all!E17)</f>
        <v/>
      </c>
      <c r="J19" s="139" t="str">
        <f>IF(_meifen5_month_all!F17="","",_meifen5_month_all!F17)</f>
        <v/>
      </c>
      <c r="K19" s="139" t="str">
        <f>IF(_meifen5_month_all!G17="","",_meifen5_month_all!G17)</f>
        <v/>
      </c>
      <c r="L19" s="139" t="str">
        <f>IF(_meifen5_month_all!H17="","",_meifen5_month_all!H17)</f>
        <v/>
      </c>
      <c r="M19" s="139" t="str">
        <f>IF(_meifen5_month_all!I17="","",_meifen5_month_all!I17)</f>
        <v/>
      </c>
      <c r="N19" s="139" t="str">
        <f>IF(_meifen5_month_all!J17="","",_meifen5_month_all!J17)</f>
        <v/>
      </c>
      <c r="O19" s="141" t="e">
        <f>IF(LOOKUP($A19,质量日常跟踪表!$K$4:$K$744,质量日常跟踪表!W$4:W$744)="","",LOOKUP($A19,质量日常跟踪表!$K$4:$K$744,质量日常跟踪表!W$4:W$744))</f>
        <v>#N/A</v>
      </c>
      <c r="P19" s="133"/>
    </row>
    <row r="20">
      <c r="A20" s="136" t="str">
        <f>IF(A19&lt;$A$2,A19+1,"")</f>
        <v/>
      </c>
      <c r="B20" s="126" t="str">
        <f>IF(_meifen5_month_all!A18="","",_meifen5_month_all!A18)</f>
        <v/>
      </c>
      <c r="C20" s="136" t="str">
        <f>IF(_meifen5_month_all!K18="","",_meifen5_month_all!K18)</f>
        <v/>
      </c>
      <c r="D20" s="134" t="str">
        <f>IF($A20="","",LOOKUP($A20,质量日常跟踪表!$K$4:$K$744,质量日常跟踪表!E$4:E$744))</f>
        <v/>
      </c>
      <c r="E20" s="127" t="str">
        <f>IF(_meifen5_month_all!A18="","",_meifen5_month_all!A18)</f>
        <v/>
      </c>
      <c r="F20" s="139" t="str">
        <f>IF(_meifen5_month_all!B18="","",_meifen5_month_all!B18)</f>
        <v/>
      </c>
      <c r="G20" s="139" t="str">
        <f>IF(_meifen5_month_all!C18="","",_meifen5_month_all!C18)</f>
        <v/>
      </c>
      <c r="H20" s="139" t="str">
        <f>IF(_meifen5_month_all!D18="","",_meifen5_month_all!D18)</f>
        <v/>
      </c>
      <c r="I20" s="139" t="str">
        <f>IF(_meifen5_month_all!E18="","",_meifen5_month_all!E18)</f>
        <v/>
      </c>
      <c r="J20" s="139" t="str">
        <f>IF(_meifen5_month_all!F18="","",_meifen5_month_all!F18)</f>
        <v/>
      </c>
      <c r="K20" s="139" t="str">
        <f>IF(_meifen5_month_all!G18="","",_meifen5_month_all!G18)</f>
        <v/>
      </c>
      <c r="L20" s="139" t="str">
        <f>IF(_meifen5_month_all!H18="","",_meifen5_month_all!H18)</f>
        <v/>
      </c>
      <c r="M20" s="139" t="str">
        <f>IF(_meifen5_month_all!I18="","",_meifen5_month_all!I18)</f>
        <v/>
      </c>
      <c r="N20" s="139" t="str">
        <f>IF(_meifen5_month_all!J18="","",_meifen5_month_all!J18)</f>
        <v/>
      </c>
      <c r="O20" s="141" t="e">
        <f>IF(LOOKUP($A20,质量日常跟踪表!$K$4:$K$744,质量日常跟踪表!W$4:W$744)="","",LOOKUP($A20,质量日常跟踪表!$K$4:$K$744,质量日常跟踪表!W$4:W$744))</f>
        <v>#N/A</v>
      </c>
      <c r="P20" s="133"/>
    </row>
    <row r="21">
      <c r="A21" s="136" t="str">
        <f>IF(A20&lt;$A$2,A20+1,"")</f>
        <v/>
      </c>
      <c r="B21" s="126" t="str">
        <f>IF(_meifen5_month_all!A19="","",_meifen5_month_all!A19)</f>
        <v/>
      </c>
      <c r="C21" s="136" t="str">
        <f>IF(_meifen5_month_all!K19="","",_meifen5_month_all!K19)</f>
        <v/>
      </c>
      <c r="D21" s="134" t="str">
        <f>IF($A21="","",LOOKUP($A21,质量日常跟踪表!$K$4:$K$744,质量日常跟踪表!E$4:E$744))</f>
        <v/>
      </c>
      <c r="E21" s="127" t="str">
        <f>IF(_meifen5_month_all!A19="","",_meifen5_month_all!A19)</f>
        <v/>
      </c>
      <c r="F21" s="139" t="str">
        <f>IF(_meifen5_month_all!B19="","",_meifen5_month_all!B19)</f>
        <v/>
      </c>
      <c r="G21" s="139" t="str">
        <f>IF(_meifen5_month_all!C19="","",_meifen5_month_all!C19)</f>
        <v/>
      </c>
      <c r="H21" s="139" t="str">
        <f>IF(_meifen5_month_all!D19="","",_meifen5_month_all!D19)</f>
        <v/>
      </c>
      <c r="I21" s="139" t="str">
        <f>IF(_meifen5_month_all!E19="","",_meifen5_month_all!E19)</f>
        <v/>
      </c>
      <c r="J21" s="139" t="str">
        <f>IF(_meifen5_month_all!F19="","",_meifen5_month_all!F19)</f>
        <v/>
      </c>
      <c r="K21" s="139" t="str">
        <f>IF(_meifen5_month_all!G19="","",_meifen5_month_all!G19)</f>
        <v/>
      </c>
      <c r="L21" s="139" t="str">
        <f>IF(_meifen5_month_all!H19="","",_meifen5_month_all!H19)</f>
        <v/>
      </c>
      <c r="M21" s="139" t="str">
        <f>IF(_meifen5_month_all!I19="","",_meifen5_month_all!I19)</f>
        <v/>
      </c>
      <c r="N21" s="139" t="str">
        <f>IF(_meifen5_month_all!J19="","",_meifen5_month_all!J19)</f>
        <v/>
      </c>
      <c r="O21" s="141" t="e">
        <f>IF(LOOKUP($A21,质量日常跟踪表!$K$4:$K$744,质量日常跟踪表!W$4:W$744)="","",LOOKUP($A21,质量日常跟踪表!$K$4:$K$744,质量日常跟踪表!W$4:W$744))</f>
        <v>#N/A</v>
      </c>
      <c r="P21" s="133"/>
    </row>
    <row r="22">
      <c r="A22" s="136" t="str">
        <f>IF(A21&lt;$A$2,A21+1,"")</f>
        <v/>
      </c>
      <c r="B22" s="126" t="str">
        <f>IF(_meifen5_month_all!A20="","",_meifen5_month_all!A20)</f>
        <v/>
      </c>
      <c r="C22" s="136" t="str">
        <f>IF(_meifen5_month_all!K20="","",_meifen5_month_all!K20)</f>
        <v/>
      </c>
      <c r="D22" s="134" t="str">
        <f>IF($A22="","",LOOKUP($A22,质量日常跟踪表!$K$4:$K$744,质量日常跟踪表!E$4:E$744))</f>
        <v/>
      </c>
      <c r="E22" s="127" t="str">
        <f>IF(_meifen5_month_all!A20="","",_meifen5_month_all!A20)</f>
        <v/>
      </c>
      <c r="F22" s="139" t="str">
        <f>IF(_meifen5_month_all!B20="","",_meifen5_month_all!B20)</f>
        <v/>
      </c>
      <c r="G22" s="139" t="str">
        <f>IF(_meifen5_month_all!C20="","",_meifen5_month_all!C20)</f>
        <v/>
      </c>
      <c r="H22" s="139" t="str">
        <f>IF(_meifen5_month_all!D20="","",_meifen5_month_all!D20)</f>
        <v/>
      </c>
      <c r="I22" s="139" t="str">
        <f>IF(_meifen5_month_all!E20="","",_meifen5_month_all!E20)</f>
        <v/>
      </c>
      <c r="J22" s="139" t="str">
        <f>IF(_meifen5_month_all!F20="","",_meifen5_month_all!F20)</f>
        <v/>
      </c>
      <c r="K22" s="139" t="str">
        <f>IF(_meifen5_month_all!G20="","",_meifen5_month_all!G20)</f>
        <v/>
      </c>
      <c r="L22" s="139" t="str">
        <f>IF(_meifen5_month_all!H20="","",_meifen5_month_all!H20)</f>
        <v/>
      </c>
      <c r="M22" s="139" t="str">
        <f>IF(_meifen5_month_all!I20="","",_meifen5_month_all!I20)</f>
        <v/>
      </c>
      <c r="N22" s="139" t="str">
        <f>IF(_meifen5_month_all!J20="","",_meifen5_month_all!J20)</f>
        <v/>
      </c>
      <c r="O22" s="141" t="e">
        <f>IF(LOOKUP($A22,质量日常跟踪表!$K$4:$K$744,质量日常跟踪表!W$4:W$744)="","",LOOKUP($A22,质量日常跟踪表!$K$4:$K$744,质量日常跟踪表!W$4:W$744))</f>
        <v>#N/A</v>
      </c>
      <c r="P22" s="133"/>
    </row>
    <row r="23">
      <c r="A23" s="136" t="str">
        <f>IF(A22&lt;$A$2,A22+1,"")</f>
        <v/>
      </c>
      <c r="B23" s="126" t="str">
        <f>IF(_meifen5_month_all!A21="","",_meifen5_month_all!A21)</f>
        <v/>
      </c>
      <c r="C23" s="136" t="str">
        <f>IF(_meifen5_month_all!K21="","",_meifen5_month_all!K21)</f>
        <v/>
      </c>
      <c r="D23" s="134" t="str">
        <f>IF($A23="","",LOOKUP($A23,质量日常跟踪表!$K$4:$K$744,质量日常跟踪表!E$4:E$744))</f>
        <v/>
      </c>
      <c r="E23" s="127" t="str">
        <f>IF(_meifen5_month_all!A21="","",_meifen5_month_all!A21)</f>
        <v/>
      </c>
      <c r="F23" s="139" t="str">
        <f>IF(_meifen5_month_all!B21="","",_meifen5_month_all!B21)</f>
        <v/>
      </c>
      <c r="G23" s="139" t="str">
        <f>IF(_meifen5_month_all!C21="","",_meifen5_month_all!C21)</f>
        <v/>
      </c>
      <c r="H23" s="139" t="str">
        <f>IF(_meifen5_month_all!D21="","",_meifen5_month_all!D21)</f>
        <v/>
      </c>
      <c r="I23" s="139" t="str">
        <f>IF(_meifen5_month_all!E21="","",_meifen5_month_all!E21)</f>
        <v/>
      </c>
      <c r="J23" s="139" t="str">
        <f>IF(_meifen5_month_all!F21="","",_meifen5_month_all!F21)</f>
        <v/>
      </c>
      <c r="K23" s="139" t="str">
        <f>IF(_meifen5_month_all!G21="","",_meifen5_month_all!G21)</f>
        <v/>
      </c>
      <c r="L23" s="139" t="str">
        <f>IF(_meifen5_month_all!H21="","",_meifen5_month_all!H21)</f>
        <v/>
      </c>
      <c r="M23" s="139" t="str">
        <f>IF(_meifen5_month_all!I21="","",_meifen5_month_all!I21)</f>
        <v/>
      </c>
      <c r="N23" s="139" t="str">
        <f>IF(_meifen5_month_all!J21="","",_meifen5_month_all!J21)</f>
        <v/>
      </c>
      <c r="O23" s="141" t="e">
        <f>IF(LOOKUP($A23,质量日常跟踪表!$K$4:$K$744,质量日常跟踪表!W$4:W$744)="","",LOOKUP($A23,质量日常跟踪表!$K$4:$K$744,质量日常跟踪表!W$4:W$744))</f>
        <v>#N/A</v>
      </c>
      <c r="P23" s="133"/>
    </row>
    <row r="24">
      <c r="A24" s="136" t="str">
        <f>IF(A23&lt;$A$2,A23+1,"")</f>
        <v/>
      </c>
      <c r="B24" s="126" t="str">
        <f>IF(_meifen5_month_all!A22="","",_meifen5_month_all!A22)</f>
        <v/>
      </c>
      <c r="C24" s="136" t="str">
        <f>IF(_meifen5_month_all!K22="","",_meifen5_month_all!K22)</f>
        <v/>
      </c>
      <c r="D24" s="134" t="str">
        <f>IF($A24="","",LOOKUP($A24,质量日常跟踪表!$K$4:$K$744,质量日常跟踪表!E$4:E$744))</f>
        <v/>
      </c>
      <c r="E24" s="127" t="str">
        <f>IF(_meifen5_month_all!A22="","",_meifen5_month_all!A22)</f>
        <v/>
      </c>
      <c r="F24" s="139" t="str">
        <f>IF(_meifen5_month_all!B22="","",_meifen5_month_all!B22)</f>
        <v/>
      </c>
      <c r="G24" s="139" t="str">
        <f>IF(_meifen5_month_all!C22="","",_meifen5_month_all!C22)</f>
        <v/>
      </c>
      <c r="H24" s="139" t="str">
        <f>IF(_meifen5_month_all!D22="","",_meifen5_month_all!D22)</f>
        <v/>
      </c>
      <c r="I24" s="139" t="str">
        <f>IF(_meifen5_month_all!E22="","",_meifen5_month_all!E22)</f>
        <v/>
      </c>
      <c r="J24" s="139" t="str">
        <f>IF(_meifen5_month_all!F22="","",_meifen5_month_all!F22)</f>
        <v/>
      </c>
      <c r="K24" s="139" t="str">
        <f>IF(_meifen5_month_all!G22="","",_meifen5_month_all!G22)</f>
        <v/>
      </c>
      <c r="L24" s="139" t="str">
        <f>IF(_meifen5_month_all!H22="","",_meifen5_month_all!H22)</f>
        <v/>
      </c>
      <c r="M24" s="139" t="str">
        <f>IF(_meifen5_month_all!I22="","",_meifen5_month_all!I22)</f>
        <v/>
      </c>
      <c r="N24" s="139" t="str">
        <f>IF(_meifen5_month_all!J22="","",_meifen5_month_all!J22)</f>
        <v/>
      </c>
      <c r="O24" s="141" t="e">
        <f>IF(LOOKUP($A24,质量日常跟踪表!$K$4:$K$744,质量日常跟踪表!W$4:W$744)="","",LOOKUP($A24,质量日常跟踪表!$K$4:$K$744,质量日常跟踪表!W$4:W$744))</f>
        <v>#N/A</v>
      </c>
      <c r="P24" s="133"/>
    </row>
    <row r="25">
      <c r="A25" s="136" t="str">
        <f>IF(A24&lt;$A$2,A24+1,"")</f>
        <v/>
      </c>
      <c r="B25" s="126" t="str">
        <f>IF(_meifen5_month_all!A23="","",_meifen5_month_all!A23)</f>
        <v/>
      </c>
      <c r="C25" s="136" t="str">
        <f>IF(_meifen5_month_all!K23="","",_meifen5_month_all!K23)</f>
        <v/>
      </c>
      <c r="D25" s="134" t="str">
        <f>IF($A25="","",LOOKUP($A25,质量日常跟踪表!$K$4:$K$744,质量日常跟踪表!E$4:E$744))</f>
        <v/>
      </c>
      <c r="E25" s="127" t="str">
        <f>IF(_meifen5_month_all!A23="","",_meifen5_month_all!A23)</f>
        <v/>
      </c>
      <c r="F25" s="139" t="str">
        <f>IF(_meifen5_month_all!B23="","",_meifen5_month_all!B23)</f>
        <v/>
      </c>
      <c r="G25" s="139" t="str">
        <f>IF(_meifen5_month_all!C23="","",_meifen5_month_all!C23)</f>
        <v/>
      </c>
      <c r="H25" s="139" t="str">
        <f>IF(_meifen5_month_all!D23="","",_meifen5_month_all!D23)</f>
        <v/>
      </c>
      <c r="I25" s="139" t="str">
        <f>IF(_meifen5_month_all!E23="","",_meifen5_month_all!E23)</f>
        <v/>
      </c>
      <c r="J25" s="139" t="str">
        <f>IF(_meifen5_month_all!F23="","",_meifen5_month_all!F23)</f>
        <v/>
      </c>
      <c r="K25" s="139" t="str">
        <f>IF(_meifen5_month_all!G23="","",_meifen5_month_all!G23)</f>
        <v/>
      </c>
      <c r="L25" s="139" t="str">
        <f>IF(_meifen5_month_all!H23="","",_meifen5_month_all!H23)</f>
        <v/>
      </c>
      <c r="M25" s="139" t="str">
        <f>IF(_meifen5_month_all!I23="","",_meifen5_month_all!I23)</f>
        <v/>
      </c>
      <c r="N25" s="139" t="str">
        <f>IF(_meifen5_month_all!J23="","",_meifen5_month_all!J23)</f>
        <v/>
      </c>
      <c r="O25" s="141" t="e">
        <f>IF(LOOKUP($A25,质量日常跟踪表!$K$4:$K$744,质量日常跟踪表!W$4:W$744)="","",LOOKUP($A25,质量日常跟踪表!$K$4:$K$744,质量日常跟踪表!W$4:W$744))</f>
        <v>#N/A</v>
      </c>
      <c r="P25" s="133"/>
    </row>
    <row r="26">
      <c r="A26" s="136" t="str">
        <f>IF(A25&lt;$A$2,A25+1,"")</f>
        <v/>
      </c>
      <c r="B26" s="126" t="str">
        <f>IF(_meifen5_month_all!A24="","",_meifen5_month_all!A24)</f>
        <v/>
      </c>
      <c r="C26" s="136" t="str">
        <f>IF(_meifen5_month_all!K24="","",_meifen5_month_all!K24)</f>
        <v/>
      </c>
      <c r="D26" s="134" t="str">
        <f>IF($A26="","",LOOKUP($A26,质量日常跟踪表!$K$4:$K$744,质量日常跟踪表!E$4:E$744))</f>
        <v/>
      </c>
      <c r="E26" s="127" t="str">
        <f>IF(_meifen5_month_all!A24="","",_meifen5_month_all!A24)</f>
        <v/>
      </c>
      <c r="F26" s="139" t="str">
        <f>IF(_meifen5_month_all!B24="","",_meifen5_month_all!B24)</f>
        <v/>
      </c>
      <c r="G26" s="139" t="str">
        <f>IF(_meifen5_month_all!C24="","",_meifen5_month_all!C24)</f>
        <v/>
      </c>
      <c r="H26" s="139" t="str">
        <f>IF(_meifen5_month_all!D24="","",_meifen5_month_all!D24)</f>
        <v/>
      </c>
      <c r="I26" s="139" t="str">
        <f>IF(_meifen5_month_all!E24="","",_meifen5_month_all!E24)</f>
        <v/>
      </c>
      <c r="J26" s="139" t="str">
        <f>IF(_meifen5_month_all!F24="","",_meifen5_month_all!F24)</f>
        <v/>
      </c>
      <c r="K26" s="139" t="str">
        <f>IF(_meifen5_month_all!G24="","",_meifen5_month_all!G24)</f>
        <v/>
      </c>
      <c r="L26" s="139" t="str">
        <f>IF(_meifen5_month_all!H24="","",_meifen5_month_all!H24)</f>
        <v/>
      </c>
      <c r="M26" s="139" t="str">
        <f>IF(_meifen5_month_all!I24="","",_meifen5_month_all!I24)</f>
        <v/>
      </c>
      <c r="N26" s="139" t="str">
        <f>IF(_meifen5_month_all!J24="","",_meifen5_month_all!J24)</f>
        <v/>
      </c>
      <c r="O26" s="141" t="e">
        <f>IF(LOOKUP($A26,质量日常跟踪表!$K$4:$K$744,质量日常跟踪表!W$4:W$744)="","",LOOKUP($A26,质量日常跟踪表!$K$4:$K$744,质量日常跟踪表!W$4:W$744))</f>
        <v>#N/A</v>
      </c>
      <c r="P26" s="133"/>
    </row>
    <row r="27">
      <c r="A27" s="136" t="str">
        <f>IF(A26&lt;$A$2,A26+1,"")</f>
        <v/>
      </c>
      <c r="B27" s="126" t="str">
        <f>IF(_meifen5_month_all!A25="","",_meifen5_month_all!A25)</f>
        <v/>
      </c>
      <c r="C27" s="136" t="str">
        <f>IF(_meifen5_month_all!K25="","",_meifen5_month_all!K25)</f>
        <v/>
      </c>
      <c r="D27" s="134" t="str">
        <f>IF($A27="","",LOOKUP($A27,质量日常跟踪表!$K$4:$K$744,质量日常跟踪表!E$4:E$744))</f>
        <v/>
      </c>
      <c r="E27" s="127" t="str">
        <f>IF(_meifen5_month_all!A25="","",_meifen5_month_all!A25)</f>
        <v/>
      </c>
      <c r="F27" s="139" t="str">
        <f>IF(_meifen5_month_all!B25="","",_meifen5_month_all!B25)</f>
        <v/>
      </c>
      <c r="G27" s="139" t="str">
        <f>IF(_meifen5_month_all!C25="","",_meifen5_month_all!C25)</f>
        <v/>
      </c>
      <c r="H27" s="139" t="str">
        <f>IF(_meifen5_month_all!D25="","",_meifen5_month_all!D25)</f>
        <v/>
      </c>
      <c r="I27" s="139" t="str">
        <f>IF(_meifen5_month_all!E25="","",_meifen5_month_all!E25)</f>
        <v/>
      </c>
      <c r="J27" s="139" t="str">
        <f>IF(_meifen5_month_all!F25="","",_meifen5_month_all!F25)</f>
        <v/>
      </c>
      <c r="K27" s="139" t="str">
        <f>IF(_meifen5_month_all!G25="","",_meifen5_month_all!G25)</f>
        <v/>
      </c>
      <c r="L27" s="139" t="str">
        <f>IF(_meifen5_month_all!H25="","",_meifen5_month_all!H25)</f>
        <v/>
      </c>
      <c r="M27" s="139" t="str">
        <f>IF(_meifen5_month_all!I25="","",_meifen5_month_all!I25)</f>
        <v/>
      </c>
      <c r="N27" s="139" t="str">
        <f>IF(_meifen5_month_all!J25="","",_meifen5_month_all!J25)</f>
        <v/>
      </c>
      <c r="O27" s="141" t="e">
        <f>IF(LOOKUP($A27,质量日常跟踪表!$K$4:$K$744,质量日常跟踪表!W$4:W$744)="","",LOOKUP($A27,质量日常跟踪表!$K$4:$K$744,质量日常跟踪表!W$4:W$744))</f>
        <v>#N/A</v>
      </c>
      <c r="P27" s="133"/>
    </row>
    <row r="28">
      <c r="A28" s="136" t="str">
        <f>IF(A27&lt;$A$2,A27+1,"")</f>
        <v/>
      </c>
      <c r="B28" s="126" t="str">
        <f>IF(_meifen5_month_all!A26="","",_meifen5_month_all!A26)</f>
        <v/>
      </c>
      <c r="C28" s="136" t="str">
        <f>IF(_meifen5_month_all!K26="","",_meifen5_month_all!K26)</f>
        <v/>
      </c>
      <c r="D28" s="134" t="str">
        <f>IF($A28="","",LOOKUP($A28,质量日常跟踪表!$K$4:$K$744,质量日常跟踪表!E$4:E$744))</f>
        <v/>
      </c>
      <c r="E28" s="127" t="str">
        <f>IF(_meifen5_month_all!A26="","",_meifen5_month_all!A26)</f>
        <v/>
      </c>
      <c r="F28" s="139" t="str">
        <f>IF(_meifen5_month_all!B26="","",_meifen5_month_all!B26)</f>
        <v/>
      </c>
      <c r="G28" s="139" t="str">
        <f>IF(_meifen5_month_all!C26="","",_meifen5_month_all!C26)</f>
        <v/>
      </c>
      <c r="H28" s="139" t="str">
        <f>IF(_meifen5_month_all!D26="","",_meifen5_month_all!D26)</f>
        <v/>
      </c>
      <c r="I28" s="139" t="str">
        <f>IF(_meifen5_month_all!E26="","",_meifen5_month_all!E26)</f>
        <v/>
      </c>
      <c r="J28" s="139" t="str">
        <f>IF(_meifen5_month_all!F26="","",_meifen5_month_all!F26)</f>
        <v/>
      </c>
      <c r="K28" s="139" t="str">
        <f>IF(_meifen5_month_all!G26="","",_meifen5_month_all!G26)</f>
        <v/>
      </c>
      <c r="L28" s="139" t="str">
        <f>IF(_meifen5_month_all!H26="","",_meifen5_month_all!H26)</f>
        <v/>
      </c>
      <c r="M28" s="139" t="str">
        <f>IF(_meifen5_month_all!I26="","",_meifen5_month_all!I26)</f>
        <v/>
      </c>
      <c r="N28" s="139" t="str">
        <f>IF(_meifen5_month_all!J26="","",_meifen5_month_all!J26)</f>
        <v/>
      </c>
      <c r="O28" s="141" t="e">
        <f>IF(LOOKUP($A28,质量日常跟踪表!$K$4:$K$744,质量日常跟踪表!W$4:W$744)="","",LOOKUP($A28,质量日常跟踪表!$K$4:$K$744,质量日常跟踪表!W$4:W$744))</f>
        <v>#N/A</v>
      </c>
      <c r="P28" s="133"/>
    </row>
    <row r="29">
      <c r="A29" s="136" t="str">
        <f>IF(A28&lt;$A$2,A28+1,"")</f>
        <v/>
      </c>
      <c r="B29" s="126" t="str">
        <f>IF(_meifen5_month_all!A27="","",_meifen5_month_all!A27)</f>
        <v/>
      </c>
      <c r="C29" s="136" t="str">
        <f>IF(_meifen5_month_all!K27="","",_meifen5_month_all!K27)</f>
        <v/>
      </c>
      <c r="D29" s="134" t="str">
        <f>IF($A29="","",LOOKUP($A29,质量日常跟踪表!$K$4:$K$744,质量日常跟踪表!E$4:E$744))</f>
        <v/>
      </c>
      <c r="E29" s="127" t="str">
        <f>IF(_meifen5_month_all!A27="","",_meifen5_month_all!A27)</f>
        <v/>
      </c>
      <c r="F29" s="139" t="str">
        <f>IF(_meifen5_month_all!B27="","",_meifen5_month_all!B27)</f>
        <v/>
      </c>
      <c r="G29" s="139" t="str">
        <f>IF(_meifen5_month_all!C27="","",_meifen5_month_all!C27)</f>
        <v/>
      </c>
      <c r="H29" s="139" t="str">
        <f>IF(_meifen5_month_all!D27="","",_meifen5_month_all!D27)</f>
        <v/>
      </c>
      <c r="I29" s="139" t="str">
        <f>IF(_meifen5_month_all!E27="","",_meifen5_month_all!E27)</f>
        <v/>
      </c>
      <c r="J29" s="139" t="str">
        <f>IF(_meifen5_month_all!F27="","",_meifen5_month_all!F27)</f>
        <v/>
      </c>
      <c r="K29" s="139" t="str">
        <f>IF(_meifen5_month_all!G27="","",_meifen5_month_all!G27)</f>
        <v/>
      </c>
      <c r="L29" s="139" t="str">
        <f>IF(_meifen5_month_all!H27="","",_meifen5_month_all!H27)</f>
        <v/>
      </c>
      <c r="M29" s="139" t="str">
        <f>IF(_meifen5_month_all!I27="","",_meifen5_month_all!I27)</f>
        <v/>
      </c>
      <c r="N29" s="139" t="str">
        <f>IF(_meifen5_month_all!J27="","",_meifen5_month_all!J27)</f>
        <v/>
      </c>
      <c r="O29" s="141" t="e">
        <f>IF(LOOKUP($A29,质量日常跟踪表!$K$4:$K$744,质量日常跟踪表!W$4:W$744)="","",LOOKUP($A29,质量日常跟踪表!$K$4:$K$744,质量日常跟踪表!W$4:W$744))</f>
        <v>#N/A</v>
      </c>
      <c r="P29" s="133"/>
    </row>
    <row r="30">
      <c r="A30" s="136" t="str">
        <f>IF(A29&lt;$A$2,A29+1,"")</f>
        <v/>
      </c>
      <c r="B30" s="126" t="str">
        <f>IF(_meifen5_month_all!A28="","",_meifen5_month_all!A28)</f>
        <v/>
      </c>
      <c r="C30" s="136" t="str">
        <f>IF(_meifen5_month_all!K28="","",_meifen5_month_all!K28)</f>
        <v/>
      </c>
      <c r="D30" s="134" t="str">
        <f>IF($A30="","",LOOKUP($A30,质量日常跟踪表!$K$4:$K$744,质量日常跟踪表!E$4:E$744))</f>
        <v/>
      </c>
      <c r="E30" s="127" t="str">
        <f>IF(_meifen5_month_all!A28="","",_meifen5_month_all!A28)</f>
        <v/>
      </c>
      <c r="F30" s="139" t="str">
        <f>IF(_meifen5_month_all!B28="","",_meifen5_month_all!B28)</f>
        <v/>
      </c>
      <c r="G30" s="139" t="str">
        <f>IF(_meifen5_month_all!C28="","",_meifen5_month_all!C28)</f>
        <v/>
      </c>
      <c r="H30" s="139" t="str">
        <f>IF(_meifen5_month_all!D28="","",_meifen5_month_all!D28)</f>
        <v/>
      </c>
      <c r="I30" s="139" t="str">
        <f>IF(_meifen5_month_all!E28="","",_meifen5_month_all!E28)</f>
        <v/>
      </c>
      <c r="J30" s="139" t="str">
        <f>IF(_meifen5_month_all!F28="","",_meifen5_month_all!F28)</f>
        <v/>
      </c>
      <c r="K30" s="139" t="str">
        <f>IF(_meifen5_month_all!G28="","",_meifen5_month_all!G28)</f>
        <v/>
      </c>
      <c r="L30" s="139" t="str">
        <f>IF(_meifen5_month_all!H28="","",_meifen5_month_all!H28)</f>
        <v/>
      </c>
      <c r="M30" s="139" t="str">
        <f>IF(_meifen5_month_all!I28="","",_meifen5_month_all!I28)</f>
        <v/>
      </c>
      <c r="N30" s="139" t="str">
        <f>IF(_meifen5_month_all!J28="","",_meifen5_month_all!J28)</f>
        <v/>
      </c>
      <c r="O30" s="141" t="e">
        <f>IF(LOOKUP($A30,质量日常跟踪表!$K$4:$K$744,质量日常跟踪表!W$4:W$744)="","",LOOKUP($A30,质量日常跟踪表!$K$4:$K$744,质量日常跟踪表!W$4:W$744))</f>
        <v>#N/A</v>
      </c>
      <c r="P30" s="133"/>
    </row>
    <row r="31">
      <c r="A31" s="136" t="str">
        <f>IF(A30&lt;$A$2,A30+1,"")</f>
        <v/>
      </c>
      <c r="B31" s="126" t="str">
        <f>IF(_meifen5_month_all!A29="","",_meifen5_month_all!A29)</f>
        <v/>
      </c>
      <c r="C31" s="136" t="str">
        <f>IF(_meifen5_month_all!K29="","",_meifen5_month_all!K29)</f>
        <v/>
      </c>
      <c r="D31" s="134" t="str">
        <f>IF($A31="","",LOOKUP($A31,质量日常跟踪表!$K$4:$K$744,质量日常跟踪表!E$4:E$744))</f>
        <v/>
      </c>
      <c r="E31" s="127" t="str">
        <f>IF(_meifen5_month_all!A29="","",_meifen5_month_all!A29)</f>
        <v/>
      </c>
      <c r="F31" s="139" t="str">
        <f>IF(_meifen5_month_all!B29="","",_meifen5_month_all!B29)</f>
        <v/>
      </c>
      <c r="G31" s="139" t="str">
        <f>IF(_meifen5_month_all!C29="","",_meifen5_month_all!C29)</f>
        <v/>
      </c>
      <c r="H31" s="139" t="str">
        <f>IF(_meifen5_month_all!D29="","",_meifen5_month_all!D29)</f>
        <v/>
      </c>
      <c r="I31" s="139" t="str">
        <f>IF(_meifen5_month_all!E29="","",_meifen5_month_all!E29)</f>
        <v/>
      </c>
      <c r="J31" s="139" t="str">
        <f>IF(_meifen5_month_all!F29="","",_meifen5_month_all!F29)</f>
        <v/>
      </c>
      <c r="K31" s="139" t="str">
        <f>IF(_meifen5_month_all!G29="","",_meifen5_month_all!G29)</f>
        <v/>
      </c>
      <c r="L31" s="139" t="str">
        <f>IF(_meifen5_month_all!H29="","",_meifen5_month_all!H29)</f>
        <v/>
      </c>
      <c r="M31" s="139" t="str">
        <f>IF(_meifen5_month_all!I29="","",_meifen5_month_all!I29)</f>
        <v/>
      </c>
      <c r="N31" s="139" t="str">
        <f>IF(_meifen5_month_all!J29="","",_meifen5_month_all!J29)</f>
        <v/>
      </c>
      <c r="O31" s="141" t="e">
        <f>IF(LOOKUP($A31,质量日常跟踪表!$K$4:$K$744,质量日常跟踪表!W$4:W$744)="","",LOOKUP($A31,质量日常跟踪表!$K$4:$K$744,质量日常跟踪表!W$4:W$744))</f>
        <v>#N/A</v>
      </c>
      <c r="P31" s="133"/>
    </row>
    <row r="32">
      <c r="A32" s="136" t="str">
        <f>IF(A31&lt;$A$2,A31+1,"")</f>
        <v/>
      </c>
      <c r="B32" s="126" t="str">
        <f>IF(_meifen5_month_all!A30="","",_meifen5_month_all!A30)</f>
        <v/>
      </c>
      <c r="C32" s="136" t="str">
        <f>IF(_meifen5_month_all!K30="","",_meifen5_month_all!K30)</f>
        <v/>
      </c>
      <c r="D32" s="134" t="str">
        <f>IF($A32="","",LOOKUP($A32,质量日常跟踪表!$K$4:$K$744,质量日常跟踪表!E$4:E$744))</f>
        <v/>
      </c>
      <c r="E32" s="127" t="str">
        <f>IF(_meifen5_month_all!A30="","",_meifen5_month_all!A30)</f>
        <v/>
      </c>
      <c r="F32" s="139" t="str">
        <f>IF(_meifen5_month_all!B30="","",_meifen5_month_all!B30)</f>
        <v/>
      </c>
      <c r="G32" s="139" t="str">
        <f>IF(_meifen5_month_all!C30="","",_meifen5_month_all!C30)</f>
        <v/>
      </c>
      <c r="H32" s="139" t="str">
        <f>IF(_meifen5_month_all!D30="","",_meifen5_month_all!D30)</f>
        <v/>
      </c>
      <c r="I32" s="139" t="str">
        <f>IF(_meifen5_month_all!E30="","",_meifen5_month_all!E30)</f>
        <v/>
      </c>
      <c r="J32" s="139" t="str">
        <f>IF(_meifen5_month_all!F30="","",_meifen5_month_all!F30)</f>
        <v/>
      </c>
      <c r="K32" s="139" t="str">
        <f>IF(_meifen5_month_all!G30="","",_meifen5_month_all!G30)</f>
        <v/>
      </c>
      <c r="L32" s="139" t="str">
        <f>IF(_meifen5_month_all!H30="","",_meifen5_month_all!H30)</f>
        <v/>
      </c>
      <c r="M32" s="139" t="str">
        <f>IF(_meifen5_month_all!I30="","",_meifen5_month_all!I30)</f>
        <v/>
      </c>
      <c r="N32" s="139" t="str">
        <f>IF(_meifen5_month_all!J30="","",_meifen5_month_all!J30)</f>
        <v/>
      </c>
      <c r="O32" s="141" t="e">
        <f>IF(LOOKUP($A32,质量日常跟踪表!$K$4:$K$744,质量日常跟踪表!W$4:W$744)="","",LOOKUP($A32,质量日常跟踪表!$K$4:$K$744,质量日常跟踪表!W$4:W$744))</f>
        <v>#N/A</v>
      </c>
      <c r="P32" s="133"/>
    </row>
    <row r="33">
      <c r="A33" s="136" t="str">
        <f>IF(A32&lt;$A$2,A32+1,"")</f>
        <v/>
      </c>
      <c r="B33" s="126" t="str">
        <f>IF(_meifen5_month_all!A31="","",_meifen5_month_all!A31)</f>
        <v/>
      </c>
      <c r="C33" s="136" t="str">
        <f>IF(_meifen5_month_all!K31="","",_meifen5_month_all!K31)</f>
        <v/>
      </c>
      <c r="D33" s="134" t="str">
        <f>IF($A33="","",LOOKUP($A33,质量日常跟踪表!$K$4:$K$744,质量日常跟踪表!E$4:E$744))</f>
        <v/>
      </c>
      <c r="E33" s="127" t="str">
        <f>IF(_meifen5_month_all!A31="","",_meifen5_month_all!A31)</f>
        <v/>
      </c>
      <c r="F33" s="139" t="str">
        <f>IF(_meifen5_month_all!B31="","",_meifen5_month_all!B31)</f>
        <v/>
      </c>
      <c r="G33" s="139" t="str">
        <f>IF(_meifen5_month_all!C31="","",_meifen5_month_all!C31)</f>
        <v/>
      </c>
      <c r="H33" s="139" t="str">
        <f>IF(_meifen5_month_all!D31="","",_meifen5_month_all!D31)</f>
        <v/>
      </c>
      <c r="I33" s="139" t="str">
        <f>IF(_meifen5_month_all!E31="","",_meifen5_month_all!E31)</f>
        <v/>
      </c>
      <c r="J33" s="139" t="str">
        <f>IF(_meifen5_month_all!F31="","",_meifen5_month_all!F31)</f>
        <v/>
      </c>
      <c r="K33" s="139" t="str">
        <f>IF(_meifen5_month_all!G31="","",_meifen5_month_all!G31)</f>
        <v/>
      </c>
      <c r="L33" s="139" t="str">
        <f>IF(_meifen5_month_all!H31="","",_meifen5_month_all!H31)</f>
        <v/>
      </c>
      <c r="M33" s="139" t="str">
        <f>IF(_meifen5_month_all!I31="","",_meifen5_month_all!I31)</f>
        <v/>
      </c>
      <c r="N33" s="139" t="str">
        <f>IF(_meifen5_month_all!J31="","",_meifen5_month_all!J31)</f>
        <v/>
      </c>
      <c r="O33" s="141" t="e">
        <f>IF(LOOKUP($A33,质量日常跟踪表!$K$4:$K$744,质量日常跟踪表!W$4:W$744)="","",LOOKUP($A33,质量日常跟踪表!$K$4:$K$744,质量日常跟踪表!W$4:W$744))</f>
        <v>#N/A</v>
      </c>
      <c r="P33" s="133"/>
    </row>
    <row r="34">
      <c r="A34" s="136" t="str">
        <f>IF(A33&lt;$A$2,A33+1,"")</f>
        <v/>
      </c>
      <c r="B34" s="126" t="str">
        <f>IF(_meifen5_month_all!A32="","",_meifen5_month_all!A32)</f>
        <v/>
      </c>
      <c r="C34" s="136" t="str">
        <f>IF(_meifen5_month_all!K32="","",_meifen5_month_all!K32)</f>
        <v/>
      </c>
      <c r="D34" s="134" t="str">
        <f>IF($A34="","",LOOKUP($A34,质量日常跟踪表!$K$4:$K$744,质量日常跟踪表!E$4:E$744))</f>
        <v/>
      </c>
      <c r="E34" s="127" t="str">
        <f>IF(_meifen5_month_all!A32="","",_meifen5_month_all!A32)</f>
        <v/>
      </c>
      <c r="F34" s="139" t="str">
        <f>IF(_meifen5_month_all!B32="","",_meifen5_month_all!B32)</f>
        <v/>
      </c>
      <c r="G34" s="139" t="str">
        <f>IF(_meifen5_month_all!C32="","",_meifen5_month_all!C32)</f>
        <v/>
      </c>
      <c r="H34" s="139" t="str">
        <f>IF(_meifen5_month_all!D32="","",_meifen5_month_all!D32)</f>
        <v/>
      </c>
      <c r="I34" s="139" t="str">
        <f>IF(_meifen5_month_all!E32="","",_meifen5_month_all!E32)</f>
        <v/>
      </c>
      <c r="J34" s="139" t="str">
        <f>IF(_meifen5_month_all!F32="","",_meifen5_month_all!F32)</f>
        <v/>
      </c>
      <c r="K34" s="139" t="str">
        <f>IF(_meifen5_month_all!G32="","",_meifen5_month_all!G32)</f>
        <v/>
      </c>
      <c r="L34" s="139" t="str">
        <f>IF(_meifen5_month_all!H32="","",_meifen5_month_all!H32)</f>
        <v/>
      </c>
      <c r="M34" s="139" t="str">
        <f>IF(_meifen5_month_all!I32="","",_meifen5_month_all!I32)</f>
        <v/>
      </c>
      <c r="N34" s="139" t="str">
        <f>IF(_meifen5_month_all!J32="","",_meifen5_month_all!J32)</f>
        <v/>
      </c>
      <c r="O34" s="141" t="e">
        <f>IF(LOOKUP($A34,质量日常跟踪表!$K$4:$K$744,质量日常跟踪表!W$4:W$744)="","",LOOKUP($A34,质量日常跟踪表!$K$4:$K$744,质量日常跟踪表!W$4:W$744))</f>
        <v>#N/A</v>
      </c>
      <c r="P34" s="133"/>
    </row>
    <row r="35">
      <c r="A35" s="136" t="str">
        <f>IF(A34&lt;$A$2,A34+1,"")</f>
        <v/>
      </c>
      <c r="B35" s="126" t="str">
        <f>IF(_meifen5_month_all!A33="","",_meifen5_month_all!A33)</f>
        <v/>
      </c>
      <c r="C35" s="136" t="str">
        <f>IF(_meifen5_month_all!K33="","",_meifen5_month_all!K33)</f>
        <v/>
      </c>
      <c r="D35" s="134" t="str">
        <f>IF($A35="","",LOOKUP($A35,质量日常跟踪表!$K$4:$K$744,质量日常跟踪表!E$4:E$744))</f>
        <v/>
      </c>
      <c r="E35" s="127" t="str">
        <f>IF(_meifen5_month_all!A33="","",_meifen5_month_all!A33)</f>
        <v/>
      </c>
      <c r="F35" s="139" t="str">
        <f>IF(_meifen5_month_all!B33="","",_meifen5_month_all!B33)</f>
        <v/>
      </c>
      <c r="G35" s="139" t="str">
        <f>IF(_meifen5_month_all!C33="","",_meifen5_month_all!C33)</f>
        <v/>
      </c>
      <c r="H35" s="139" t="str">
        <f>IF(_meifen5_month_all!D33="","",_meifen5_month_all!D33)</f>
        <v/>
      </c>
      <c r="I35" s="139" t="str">
        <f>IF(_meifen5_month_all!E33="","",_meifen5_month_all!E33)</f>
        <v/>
      </c>
      <c r="J35" s="139" t="str">
        <f>IF(_meifen5_month_all!F33="","",_meifen5_month_all!F33)</f>
        <v/>
      </c>
      <c r="K35" s="139" t="str">
        <f>IF(_meifen5_month_all!G33="","",_meifen5_month_all!G33)</f>
        <v/>
      </c>
      <c r="L35" s="139" t="str">
        <f>IF(_meifen5_month_all!H33="","",_meifen5_month_all!H33)</f>
        <v/>
      </c>
      <c r="M35" s="139" t="str">
        <f>IF(_meifen5_month_all!I33="","",_meifen5_month_all!I33)</f>
        <v/>
      </c>
      <c r="N35" s="139" t="str">
        <f>IF(_meifen5_month_all!J33="","",_meifen5_month_all!J33)</f>
        <v/>
      </c>
      <c r="O35" s="141" t="e">
        <f>IF(LOOKUP($A35,质量日常跟踪表!$K$4:$K$744,质量日常跟踪表!W$4:W$744)="","",LOOKUP($A35,质量日常跟踪表!$K$4:$K$744,质量日常跟踪表!W$4:W$744))</f>
        <v>#N/A</v>
      </c>
      <c r="P35" s="133"/>
    </row>
    <row r="36">
      <c r="A36" s="136" t="str">
        <f>IF(A35&lt;$A$2,A35+1,"")</f>
        <v/>
      </c>
      <c r="B36" s="126" t="str">
        <f>IF(_meifen5_month_all!A34="","",_meifen5_month_all!A34)</f>
        <v/>
      </c>
      <c r="C36" s="136" t="str">
        <f>IF(_meifen5_month_all!K34="","",_meifen5_month_all!K34)</f>
        <v/>
      </c>
      <c r="D36" s="134" t="str">
        <f>IF($A36="","",LOOKUP($A36,质量日常跟踪表!$K$4:$K$744,质量日常跟踪表!E$4:E$744))</f>
        <v/>
      </c>
      <c r="E36" s="127" t="str">
        <f>IF(_meifen5_month_all!A34="","",_meifen5_month_all!A34)</f>
        <v/>
      </c>
      <c r="F36" s="139" t="str">
        <f>IF(_meifen5_month_all!B34="","",_meifen5_month_all!B34)</f>
        <v/>
      </c>
      <c r="G36" s="139" t="str">
        <f>IF(_meifen5_month_all!C34="","",_meifen5_month_all!C34)</f>
        <v/>
      </c>
      <c r="H36" s="139" t="str">
        <f>IF(_meifen5_month_all!D34="","",_meifen5_month_all!D34)</f>
        <v/>
      </c>
      <c r="I36" s="139" t="str">
        <f>IF(_meifen5_month_all!E34="","",_meifen5_month_all!E34)</f>
        <v/>
      </c>
      <c r="J36" s="139" t="str">
        <f>IF(_meifen5_month_all!F34="","",_meifen5_month_all!F34)</f>
        <v/>
      </c>
      <c r="K36" s="139" t="str">
        <f>IF(_meifen5_month_all!G34="","",_meifen5_month_all!G34)</f>
        <v/>
      </c>
      <c r="L36" s="139" t="str">
        <f>IF(_meifen5_month_all!H34="","",_meifen5_month_all!H34)</f>
        <v/>
      </c>
      <c r="M36" s="139" t="str">
        <f>IF(_meifen5_month_all!I34="","",_meifen5_month_all!I34)</f>
        <v/>
      </c>
      <c r="N36" s="139" t="str">
        <f>IF(_meifen5_month_all!J34="","",_meifen5_month_all!J34)</f>
        <v/>
      </c>
      <c r="O36" s="141" t="e">
        <f>IF(LOOKUP($A36,质量日常跟踪表!$K$4:$K$744,质量日常跟踪表!W$4:W$744)="","",LOOKUP($A36,质量日常跟踪表!$K$4:$K$744,质量日常跟踪表!W$4:W$744))</f>
        <v>#N/A</v>
      </c>
      <c r="P36" s="133"/>
    </row>
    <row r="37">
      <c r="A37" s="136" t="str">
        <f>IF(A36&lt;$A$2,A36+1,"")</f>
        <v/>
      </c>
      <c r="B37" s="126" t="str">
        <f>IF(_meifen5_month_all!A35="","",_meifen5_month_all!A35)</f>
        <v/>
      </c>
      <c r="C37" s="136" t="str">
        <f>IF(_meifen5_month_all!K35="","",_meifen5_month_all!K35)</f>
        <v/>
      </c>
      <c r="D37" s="134" t="str">
        <f>IF($A37="","",LOOKUP($A37,质量日常跟踪表!$K$4:$K$744,质量日常跟踪表!E$4:E$744))</f>
        <v/>
      </c>
      <c r="E37" s="127" t="str">
        <f>IF(_meifen5_month_all!A35="","",_meifen5_month_all!A35)</f>
        <v/>
      </c>
      <c r="F37" s="139" t="str">
        <f>IF(_meifen5_month_all!B35="","",_meifen5_month_all!B35)</f>
        <v/>
      </c>
      <c r="G37" s="139" t="str">
        <f>IF(_meifen5_month_all!C35="","",_meifen5_month_all!C35)</f>
        <v/>
      </c>
      <c r="H37" s="139" t="str">
        <f>IF(_meifen5_month_all!D35="","",_meifen5_month_all!D35)</f>
        <v/>
      </c>
      <c r="I37" s="139" t="str">
        <f>IF(_meifen5_month_all!E35="","",_meifen5_month_all!E35)</f>
        <v/>
      </c>
      <c r="J37" s="139" t="str">
        <f>IF(_meifen5_month_all!F35="","",_meifen5_month_all!F35)</f>
        <v/>
      </c>
      <c r="K37" s="139" t="str">
        <f>IF(_meifen5_month_all!G35="","",_meifen5_month_all!G35)</f>
        <v/>
      </c>
      <c r="L37" s="139" t="str">
        <f>IF(_meifen5_month_all!H35="","",_meifen5_month_all!H35)</f>
        <v/>
      </c>
      <c r="M37" s="139" t="str">
        <f>IF(_meifen5_month_all!I35="","",_meifen5_month_all!I35)</f>
        <v/>
      </c>
      <c r="N37" s="139" t="str">
        <f>IF(_meifen5_month_all!J35="","",_meifen5_month_all!J35)</f>
        <v/>
      </c>
      <c r="O37" s="141" t="e">
        <f>IF(LOOKUP($A37,质量日常跟踪表!$K$4:$K$744,质量日常跟踪表!W$4:W$744)="","",LOOKUP($A37,质量日常跟踪表!$K$4:$K$744,质量日常跟踪表!W$4:W$744))</f>
        <v>#N/A</v>
      </c>
      <c r="P37" s="133"/>
    </row>
    <row r="38">
      <c r="A38" s="136" t="str">
        <f>IF(A37&lt;$A$2,A37+1,"")</f>
        <v/>
      </c>
      <c r="B38" s="126" t="str">
        <f>IF(_meifen5_month_all!A36="","",_meifen5_month_all!A36)</f>
        <v/>
      </c>
      <c r="C38" s="136" t="str">
        <f>IF(_meifen5_month_all!K36="","",_meifen5_month_all!K36)</f>
        <v/>
      </c>
      <c r="D38" s="134" t="str">
        <f>IF($A38="","",LOOKUP($A38,质量日常跟踪表!$K$4:$K$744,质量日常跟踪表!E$4:E$744))</f>
        <v/>
      </c>
      <c r="E38" s="127" t="str">
        <f>IF(_meifen5_month_all!A36="","",_meifen5_month_all!A36)</f>
        <v/>
      </c>
      <c r="F38" s="139" t="str">
        <f>IF(_meifen5_month_all!B36="","",_meifen5_month_all!B36)</f>
        <v/>
      </c>
      <c r="G38" s="139" t="str">
        <f>IF(_meifen5_month_all!C36="","",_meifen5_month_all!C36)</f>
        <v/>
      </c>
      <c r="H38" s="139" t="str">
        <f>IF(_meifen5_month_all!D36="","",_meifen5_month_all!D36)</f>
        <v/>
      </c>
      <c r="I38" s="139" t="str">
        <f>IF(_meifen5_month_all!E36="","",_meifen5_month_all!E36)</f>
        <v/>
      </c>
      <c r="J38" s="139" t="str">
        <f>IF(_meifen5_month_all!F36="","",_meifen5_month_all!F36)</f>
        <v/>
      </c>
      <c r="K38" s="139" t="str">
        <f>IF(_meifen5_month_all!G36="","",_meifen5_month_all!G36)</f>
        <v/>
      </c>
      <c r="L38" s="139" t="str">
        <f>IF(_meifen5_month_all!H36="","",_meifen5_month_all!H36)</f>
        <v/>
      </c>
      <c r="M38" s="139" t="str">
        <f>IF(_meifen5_month_all!I36="","",_meifen5_month_all!I36)</f>
        <v/>
      </c>
      <c r="N38" s="139" t="str">
        <f>IF(_meifen5_month_all!J36="","",_meifen5_month_all!J36)</f>
        <v/>
      </c>
      <c r="O38" s="141" t="e">
        <f>IF(LOOKUP($A38,质量日常跟踪表!$K$4:$K$744,质量日常跟踪表!W$4:W$744)="","",LOOKUP($A38,质量日常跟踪表!$K$4:$K$744,质量日常跟踪表!W$4:W$744))</f>
        <v>#N/A</v>
      </c>
      <c r="P38" s="133"/>
    </row>
    <row r="39">
      <c r="A39" s="136" t="str">
        <f>IF(A38&lt;$A$2,A38+1,"")</f>
        <v/>
      </c>
      <c r="B39" s="126" t="str">
        <f>IF(_meifen5_month_all!A37="","",_meifen5_month_all!A37)</f>
        <v/>
      </c>
      <c r="C39" s="136" t="str">
        <f>IF(_meifen5_month_all!K37="","",_meifen5_month_all!K37)</f>
        <v/>
      </c>
      <c r="D39" s="134" t="str">
        <f>IF($A39="","",LOOKUP($A39,质量日常跟踪表!$K$4:$K$744,质量日常跟踪表!E$4:E$744))</f>
        <v/>
      </c>
      <c r="E39" s="127" t="str">
        <f>IF(_meifen5_month_all!A37="","",_meifen5_month_all!A37)</f>
        <v/>
      </c>
      <c r="F39" s="139" t="str">
        <f>IF(_meifen5_month_all!B37="","",_meifen5_month_all!B37)</f>
        <v/>
      </c>
      <c r="G39" s="139" t="str">
        <f>IF(_meifen5_month_all!C37="","",_meifen5_month_all!C37)</f>
        <v/>
      </c>
      <c r="H39" s="139" t="str">
        <f>IF(_meifen5_month_all!D37="","",_meifen5_month_all!D37)</f>
        <v/>
      </c>
      <c r="I39" s="139" t="str">
        <f>IF(_meifen5_month_all!E37="","",_meifen5_month_all!E37)</f>
        <v/>
      </c>
      <c r="J39" s="139" t="str">
        <f>IF(_meifen5_month_all!F37="","",_meifen5_month_all!F37)</f>
        <v/>
      </c>
      <c r="K39" s="139" t="str">
        <f>IF(_meifen5_month_all!G37="","",_meifen5_month_all!G37)</f>
        <v/>
      </c>
      <c r="L39" s="139" t="str">
        <f>IF(_meifen5_month_all!H37="","",_meifen5_month_all!H37)</f>
        <v/>
      </c>
      <c r="M39" s="139" t="str">
        <f>IF(_meifen5_month_all!I37="","",_meifen5_month_all!I37)</f>
        <v/>
      </c>
      <c r="N39" s="139" t="str">
        <f>IF(_meifen5_month_all!J37="","",_meifen5_month_all!J37)</f>
        <v/>
      </c>
      <c r="O39" s="141" t="e">
        <f>IF(LOOKUP($A39,质量日常跟踪表!$K$4:$K$744,质量日常跟踪表!W$4:W$744)="","",LOOKUP($A39,质量日常跟踪表!$K$4:$K$744,质量日常跟踪表!W$4:W$744))</f>
        <v>#N/A</v>
      </c>
      <c r="P39" s="133"/>
    </row>
    <row r="40">
      <c r="A40" s="136" t="str">
        <f>IF(A39&lt;$A$2,A39+1,"")</f>
        <v/>
      </c>
      <c r="B40" s="126" t="str">
        <f>IF(_meifen5_month_all!A38="","",_meifen5_month_all!A38)</f>
        <v/>
      </c>
      <c r="C40" s="136" t="str">
        <f>IF(_meifen5_month_all!K38="","",_meifen5_month_all!K38)</f>
        <v/>
      </c>
      <c r="D40" s="134" t="str">
        <f>IF($A40="","",LOOKUP($A40,质量日常跟踪表!$K$4:$K$744,质量日常跟踪表!E$4:E$744))</f>
        <v/>
      </c>
      <c r="E40" s="127" t="str">
        <f>IF(_meifen5_month_all!A38="","",_meifen5_month_all!A38)</f>
        <v/>
      </c>
      <c r="F40" s="139" t="str">
        <f>IF(_meifen5_month_all!B38="","",_meifen5_month_all!B38)</f>
        <v/>
      </c>
      <c r="G40" s="139" t="str">
        <f>IF(_meifen5_month_all!C38="","",_meifen5_month_all!C38)</f>
        <v/>
      </c>
      <c r="H40" s="139" t="str">
        <f>IF(_meifen5_month_all!D38="","",_meifen5_month_all!D38)</f>
        <v/>
      </c>
      <c r="I40" s="139" t="str">
        <f>IF(_meifen5_month_all!E38="","",_meifen5_month_all!E38)</f>
        <v/>
      </c>
      <c r="J40" s="139" t="str">
        <f>IF(_meifen5_month_all!F38="","",_meifen5_month_all!F38)</f>
        <v/>
      </c>
      <c r="K40" s="139" t="str">
        <f>IF(_meifen5_month_all!G38="","",_meifen5_month_all!G38)</f>
        <v/>
      </c>
      <c r="L40" s="139" t="str">
        <f>IF(_meifen5_month_all!H38="","",_meifen5_month_all!H38)</f>
        <v/>
      </c>
      <c r="M40" s="139" t="str">
        <f>IF(_meifen5_month_all!I38="","",_meifen5_month_all!I38)</f>
        <v/>
      </c>
      <c r="N40" s="139" t="str">
        <f>IF(_meifen5_month_all!J38="","",_meifen5_month_all!J38)</f>
        <v/>
      </c>
      <c r="O40" s="141" t="e">
        <f>IF(LOOKUP($A40,质量日常跟踪表!$K$4:$K$744,质量日常跟踪表!W$4:W$744)="","",LOOKUP($A40,质量日常跟踪表!$K$4:$K$744,质量日常跟踪表!W$4:W$744))</f>
        <v>#N/A</v>
      </c>
      <c r="P40" s="133"/>
    </row>
    <row r="41">
      <c r="A41" s="136" t="str">
        <f>IF(A40&lt;$A$2,A40+1,"")</f>
        <v/>
      </c>
      <c r="B41" s="126" t="str">
        <f>IF(_meifen5_month_all!A39="","",_meifen5_month_all!A39)</f>
        <v/>
      </c>
      <c r="C41" s="136" t="str">
        <f>IF(_meifen5_month_all!K39="","",_meifen5_month_all!K39)</f>
        <v/>
      </c>
      <c r="D41" s="134" t="str">
        <f>IF($A41="","",LOOKUP($A41,质量日常跟踪表!$K$4:$K$744,质量日常跟踪表!E$4:E$744))</f>
        <v/>
      </c>
      <c r="E41" s="127" t="str">
        <f>IF(_meifen5_month_all!A39="","",_meifen5_month_all!A39)</f>
        <v/>
      </c>
      <c r="F41" s="139" t="str">
        <f>IF(_meifen5_month_all!B39="","",_meifen5_month_all!B39)</f>
        <v/>
      </c>
      <c r="G41" s="139" t="str">
        <f>IF(_meifen5_month_all!C39="","",_meifen5_month_all!C39)</f>
        <v/>
      </c>
      <c r="H41" s="139" t="str">
        <f>IF(_meifen5_month_all!D39="","",_meifen5_month_all!D39)</f>
        <v/>
      </c>
      <c r="I41" s="139" t="str">
        <f>IF(_meifen5_month_all!E39="","",_meifen5_month_all!E39)</f>
        <v/>
      </c>
      <c r="J41" s="139" t="str">
        <f>IF(_meifen5_month_all!F39="","",_meifen5_month_all!F39)</f>
        <v/>
      </c>
      <c r="K41" s="139" t="str">
        <f>IF(_meifen5_month_all!G39="","",_meifen5_month_all!G39)</f>
        <v/>
      </c>
      <c r="L41" s="139" t="str">
        <f>IF(_meifen5_month_all!H39="","",_meifen5_month_all!H39)</f>
        <v/>
      </c>
      <c r="M41" s="139" t="str">
        <f>IF(_meifen5_month_all!I39="","",_meifen5_month_all!I39)</f>
        <v/>
      </c>
      <c r="N41" s="139" t="str">
        <f>IF(_meifen5_month_all!J39="","",_meifen5_month_all!J39)</f>
        <v/>
      </c>
      <c r="O41" s="141" t="e">
        <f>IF(LOOKUP($A41,质量日常跟踪表!$K$4:$K$744,质量日常跟踪表!W$4:W$744)="","",LOOKUP($A41,质量日常跟踪表!$K$4:$K$744,质量日常跟踪表!W$4:W$744))</f>
        <v>#N/A</v>
      </c>
      <c r="P41" s="133"/>
    </row>
    <row r="42">
      <c r="A42" s="136" t="str">
        <f>IF(A41&lt;$A$2,A41+1,"")</f>
        <v/>
      </c>
      <c r="B42" s="126" t="str">
        <f>IF(_meifen5_month_all!A40="","",_meifen5_month_all!A40)</f>
        <v/>
      </c>
      <c r="C42" s="136" t="str">
        <f>IF(_meifen5_month_all!K40="","",_meifen5_month_all!K40)</f>
        <v/>
      </c>
      <c r="D42" s="134" t="str">
        <f>IF($A42="","",LOOKUP($A42,质量日常跟踪表!$K$4:$K$744,质量日常跟踪表!E$4:E$744))</f>
        <v/>
      </c>
      <c r="E42" s="127" t="str">
        <f>IF(_meifen5_month_all!A40="","",_meifen5_month_all!A40)</f>
        <v/>
      </c>
      <c r="F42" s="139" t="str">
        <f>IF(_meifen5_month_all!B40="","",_meifen5_month_all!B40)</f>
        <v/>
      </c>
      <c r="G42" s="139" t="str">
        <f>IF(_meifen5_month_all!C40="","",_meifen5_month_all!C40)</f>
        <v/>
      </c>
      <c r="H42" s="139" t="str">
        <f>IF(_meifen5_month_all!D40="","",_meifen5_month_all!D40)</f>
        <v/>
      </c>
      <c r="I42" s="139" t="str">
        <f>IF(_meifen5_month_all!E40="","",_meifen5_month_all!E40)</f>
        <v/>
      </c>
      <c r="J42" s="139" t="str">
        <f>IF(_meifen5_month_all!F40="","",_meifen5_month_all!F40)</f>
        <v/>
      </c>
      <c r="K42" s="139" t="str">
        <f>IF(_meifen5_month_all!G40="","",_meifen5_month_all!G40)</f>
        <v/>
      </c>
      <c r="L42" s="139" t="str">
        <f>IF(_meifen5_month_all!H40="","",_meifen5_month_all!H40)</f>
        <v/>
      </c>
      <c r="M42" s="139" t="str">
        <f>IF(_meifen5_month_all!I40="","",_meifen5_month_all!I40)</f>
        <v/>
      </c>
      <c r="N42" s="139" t="str">
        <f>IF(_meifen5_month_all!J40="","",_meifen5_month_all!J40)</f>
        <v/>
      </c>
      <c r="O42" s="141" t="e">
        <f>IF(LOOKUP($A42,质量日常跟踪表!$K$4:$K$744,质量日常跟踪表!W$4:W$744)="","",LOOKUP($A42,质量日常跟踪表!$K$4:$K$744,质量日常跟踪表!W$4:W$744))</f>
        <v>#N/A</v>
      </c>
      <c r="P42" s="133"/>
    </row>
    <row r="43">
      <c r="A43" s="136" t="str">
        <f>IF(A42&lt;$A$2,A42+1,"")</f>
        <v/>
      </c>
      <c r="B43" s="126" t="str">
        <f>IF(_meifen5_month_all!A41="","",_meifen5_month_all!A41)</f>
        <v/>
      </c>
      <c r="C43" s="136" t="str">
        <f>IF(_meifen5_month_all!K41="","",_meifen5_month_all!K41)</f>
        <v/>
      </c>
      <c r="D43" s="134" t="str">
        <f>IF($A43="","",LOOKUP($A43,质量日常跟踪表!$K$4:$K$744,质量日常跟踪表!E$4:E$744))</f>
        <v/>
      </c>
      <c r="E43" s="127" t="str">
        <f>IF(_meifen5_month_all!A41="","",_meifen5_month_all!A41)</f>
        <v/>
      </c>
      <c r="F43" s="139" t="str">
        <f>IF(_meifen5_month_all!B41="","",_meifen5_month_all!B41)</f>
        <v/>
      </c>
      <c r="G43" s="139" t="str">
        <f>IF(_meifen5_month_all!C41="","",_meifen5_month_all!C41)</f>
        <v/>
      </c>
      <c r="H43" s="139" t="str">
        <f>IF(_meifen5_month_all!D41="","",_meifen5_month_all!D41)</f>
        <v/>
      </c>
      <c r="I43" s="139" t="str">
        <f>IF(_meifen5_month_all!E41="","",_meifen5_month_all!E41)</f>
        <v/>
      </c>
      <c r="J43" s="139" t="str">
        <f>IF(_meifen5_month_all!F41="","",_meifen5_month_all!F41)</f>
        <v/>
      </c>
      <c r="K43" s="139" t="str">
        <f>IF(_meifen5_month_all!G41="","",_meifen5_month_all!G41)</f>
        <v/>
      </c>
      <c r="L43" s="139" t="str">
        <f>IF(_meifen5_month_all!H41="","",_meifen5_month_all!H41)</f>
        <v/>
      </c>
      <c r="M43" s="139" t="str">
        <f>IF(_meifen5_month_all!I41="","",_meifen5_month_all!I41)</f>
        <v/>
      </c>
      <c r="N43" s="139" t="str">
        <f>IF(_meifen5_month_all!J41="","",_meifen5_month_all!J41)</f>
        <v/>
      </c>
      <c r="O43" s="141" t="e">
        <f>IF(LOOKUP($A43,质量日常跟踪表!$K$4:$K$744,质量日常跟踪表!W$4:W$744)="","",LOOKUP($A43,质量日常跟踪表!$K$4:$K$744,质量日常跟踪表!W$4:W$744))</f>
        <v>#N/A</v>
      </c>
      <c r="P43" s="133"/>
    </row>
    <row r="44">
      <c r="A44" s="136" t="str">
        <f>IF(A43&lt;$A$2,A43+1,"")</f>
        <v/>
      </c>
      <c r="B44" s="126" t="str">
        <f>IF(_meifen5_month_all!A42="","",_meifen5_month_all!A42)</f>
        <v/>
      </c>
      <c r="C44" s="136" t="str">
        <f>IF(_meifen5_month_all!K42="","",_meifen5_month_all!K42)</f>
        <v/>
      </c>
      <c r="D44" s="134" t="str">
        <f>IF($A44="","",LOOKUP($A44,质量日常跟踪表!$K$4:$K$744,质量日常跟踪表!E$4:E$744))</f>
        <v/>
      </c>
      <c r="E44" s="127" t="str">
        <f>IF(_meifen5_month_all!A42="","",_meifen5_month_all!A42)</f>
        <v/>
      </c>
      <c r="F44" s="139" t="str">
        <f>IF(_meifen5_month_all!B42="","",_meifen5_month_all!B42)</f>
        <v/>
      </c>
      <c r="G44" s="139" t="str">
        <f>IF(_meifen5_month_all!C42="","",_meifen5_month_all!C42)</f>
        <v/>
      </c>
      <c r="H44" s="139" t="str">
        <f>IF(_meifen5_month_all!D42="","",_meifen5_month_all!D42)</f>
        <v/>
      </c>
      <c r="I44" s="139" t="str">
        <f>IF(_meifen5_month_all!E42="","",_meifen5_month_all!E42)</f>
        <v/>
      </c>
      <c r="J44" s="139" t="str">
        <f>IF(_meifen5_month_all!F42="","",_meifen5_month_all!F42)</f>
        <v/>
      </c>
      <c r="K44" s="139" t="str">
        <f>IF(_meifen5_month_all!G42="","",_meifen5_month_all!G42)</f>
        <v/>
      </c>
      <c r="L44" s="139" t="str">
        <f>IF(_meifen5_month_all!H42="","",_meifen5_month_all!H42)</f>
        <v/>
      </c>
      <c r="M44" s="139" t="str">
        <f>IF(_meifen5_month_all!I42="","",_meifen5_month_all!I42)</f>
        <v/>
      </c>
      <c r="N44" s="139" t="str">
        <f>IF(_meifen5_month_all!J42="","",_meifen5_month_all!J42)</f>
        <v/>
      </c>
      <c r="O44" s="141" t="e">
        <f>IF(LOOKUP($A44,质量日常跟踪表!$K$4:$K$744,质量日常跟踪表!W$4:W$744)="","",LOOKUP($A44,质量日常跟踪表!$K$4:$K$744,质量日常跟踪表!W$4:W$744))</f>
        <v>#N/A</v>
      </c>
      <c r="P44" s="133"/>
    </row>
    <row r="45">
      <c r="A45" s="136" t="str">
        <f>IF(A44&lt;$A$2,A44+1,"")</f>
        <v/>
      </c>
      <c r="B45" s="126" t="str">
        <f>IF(_meifen5_month_all!A43="","",_meifen5_month_all!A43)</f>
        <v/>
      </c>
      <c r="C45" s="136" t="str">
        <f>IF(_meifen5_month_all!K43="","",_meifen5_month_all!K43)</f>
        <v/>
      </c>
      <c r="D45" s="134" t="str">
        <f>IF($A45="","",LOOKUP($A45,质量日常跟踪表!$K$4:$K$744,质量日常跟踪表!E$4:E$744))</f>
        <v/>
      </c>
      <c r="E45" s="127" t="str">
        <f>IF(_meifen5_month_all!A43="","",_meifen5_month_all!A43)</f>
        <v/>
      </c>
      <c r="F45" s="139" t="str">
        <f>IF(_meifen5_month_all!B43="","",_meifen5_month_all!B43)</f>
        <v/>
      </c>
      <c r="G45" s="139" t="str">
        <f>IF(_meifen5_month_all!C43="","",_meifen5_month_all!C43)</f>
        <v/>
      </c>
      <c r="H45" s="139" t="str">
        <f>IF(_meifen5_month_all!D43="","",_meifen5_month_all!D43)</f>
        <v/>
      </c>
      <c r="I45" s="139" t="str">
        <f>IF(_meifen5_month_all!E43="","",_meifen5_month_all!E43)</f>
        <v/>
      </c>
      <c r="J45" s="139" t="str">
        <f>IF(_meifen5_month_all!F43="","",_meifen5_month_all!F43)</f>
        <v/>
      </c>
      <c r="K45" s="139" t="str">
        <f>IF(_meifen5_month_all!G43="","",_meifen5_month_all!G43)</f>
        <v/>
      </c>
      <c r="L45" s="139" t="str">
        <f>IF(_meifen5_month_all!H43="","",_meifen5_month_all!H43)</f>
        <v/>
      </c>
      <c r="M45" s="139" t="str">
        <f>IF(_meifen5_month_all!I43="","",_meifen5_month_all!I43)</f>
        <v/>
      </c>
      <c r="N45" s="139" t="str">
        <f>IF(_meifen5_month_all!J43="","",_meifen5_month_all!J43)</f>
        <v/>
      </c>
      <c r="O45" s="141" t="e">
        <f>IF(LOOKUP($A45,质量日常跟踪表!$K$4:$K$744,质量日常跟踪表!W$4:W$744)="","",LOOKUP($A45,质量日常跟踪表!$K$4:$K$744,质量日常跟踪表!W$4:W$744))</f>
        <v>#N/A</v>
      </c>
      <c r="P45" s="133"/>
    </row>
    <row r="46">
      <c r="A46" s="136" t="str">
        <f>IF(A45&lt;$A$2,A45+1,"")</f>
        <v/>
      </c>
      <c r="B46" s="126" t="str">
        <f>IF(_meifen5_month_all!A44="","",_meifen5_month_all!A44)</f>
        <v/>
      </c>
      <c r="C46" s="136" t="str">
        <f>IF(_meifen5_month_all!K44="","",_meifen5_month_all!K44)</f>
        <v/>
      </c>
      <c r="D46" s="134" t="str">
        <f>IF($A46="","",LOOKUP($A46,质量日常跟踪表!$K$4:$K$744,质量日常跟踪表!E$4:E$744))</f>
        <v/>
      </c>
      <c r="E46" s="127" t="str">
        <f>IF(_meifen5_month_all!A44="","",_meifen5_month_all!A44)</f>
        <v/>
      </c>
      <c r="F46" s="139" t="str">
        <f>IF(_meifen5_month_all!B44="","",_meifen5_month_all!B44)</f>
        <v/>
      </c>
      <c r="G46" s="139" t="str">
        <f>IF(_meifen5_month_all!C44="","",_meifen5_month_all!C44)</f>
        <v/>
      </c>
      <c r="H46" s="139" t="str">
        <f>IF(_meifen5_month_all!D44="","",_meifen5_month_all!D44)</f>
        <v/>
      </c>
      <c r="I46" s="139" t="str">
        <f>IF(_meifen5_month_all!E44="","",_meifen5_month_all!E44)</f>
        <v/>
      </c>
      <c r="J46" s="139" t="str">
        <f>IF(_meifen5_month_all!F44="","",_meifen5_month_all!F44)</f>
        <v/>
      </c>
      <c r="K46" s="139" t="str">
        <f>IF(_meifen5_month_all!G44="","",_meifen5_month_all!G44)</f>
        <v/>
      </c>
      <c r="L46" s="139" t="str">
        <f>IF(_meifen5_month_all!H44="","",_meifen5_month_all!H44)</f>
        <v/>
      </c>
      <c r="M46" s="139" t="str">
        <f>IF(_meifen5_month_all!I44="","",_meifen5_month_all!I44)</f>
        <v/>
      </c>
      <c r="N46" s="139" t="str">
        <f>IF(_meifen5_month_all!J44="","",_meifen5_month_all!J44)</f>
        <v/>
      </c>
      <c r="O46" s="141" t="e">
        <f>IF(LOOKUP($A46,质量日常跟踪表!$K$4:$K$744,质量日常跟踪表!W$4:W$744)="","",LOOKUP($A46,质量日常跟踪表!$K$4:$K$744,质量日常跟踪表!W$4:W$744))</f>
        <v>#N/A</v>
      </c>
      <c r="P46" s="133"/>
    </row>
    <row r="47">
      <c r="A47" s="136" t="str">
        <f>IF(A46&lt;$A$2,A46+1,"")</f>
        <v/>
      </c>
      <c r="B47" s="126" t="str">
        <f>IF(_meifen5_month_all!A45="","",_meifen5_month_all!A45)</f>
        <v/>
      </c>
      <c r="C47" s="136" t="str">
        <f>IF(_meifen5_month_all!K45="","",_meifen5_month_all!K45)</f>
        <v/>
      </c>
      <c r="D47" s="134" t="str">
        <f>IF($A47="","",LOOKUP($A47,质量日常跟踪表!$K$4:$K$744,质量日常跟踪表!E$4:E$744))</f>
        <v/>
      </c>
      <c r="E47" s="127" t="str">
        <f>IF(_meifen5_month_all!A45="","",_meifen5_month_all!A45)</f>
        <v/>
      </c>
      <c r="F47" s="139" t="str">
        <f>IF(_meifen5_month_all!B45="","",_meifen5_month_all!B45)</f>
        <v/>
      </c>
      <c r="G47" s="139" t="str">
        <f>IF(_meifen5_month_all!C45="","",_meifen5_month_all!C45)</f>
        <v/>
      </c>
      <c r="H47" s="139" t="str">
        <f>IF(_meifen5_month_all!D45="","",_meifen5_month_all!D45)</f>
        <v/>
      </c>
      <c r="I47" s="139" t="str">
        <f>IF(_meifen5_month_all!E45="","",_meifen5_month_all!E45)</f>
        <v/>
      </c>
      <c r="J47" s="139" t="str">
        <f>IF(_meifen5_month_all!F45="","",_meifen5_month_all!F45)</f>
        <v/>
      </c>
      <c r="K47" s="139" t="str">
        <f>IF(_meifen5_month_all!G45="","",_meifen5_month_all!G45)</f>
        <v/>
      </c>
      <c r="L47" s="139" t="str">
        <f>IF(_meifen5_month_all!H45="","",_meifen5_month_all!H45)</f>
        <v/>
      </c>
      <c r="M47" s="139" t="str">
        <f>IF(_meifen5_month_all!I45="","",_meifen5_month_all!I45)</f>
        <v/>
      </c>
      <c r="N47" s="139" t="str">
        <f>IF(_meifen5_month_all!J45="","",_meifen5_month_all!J45)</f>
        <v/>
      </c>
      <c r="O47" s="141" t="e">
        <f>IF(LOOKUP($A47,质量日常跟踪表!$K$4:$K$744,质量日常跟踪表!W$4:W$744)="","",LOOKUP($A47,质量日常跟踪表!$K$4:$K$744,质量日常跟踪表!W$4:W$744))</f>
        <v>#N/A</v>
      </c>
      <c r="P47" s="133"/>
    </row>
    <row r="48">
      <c r="A48" s="136" t="str">
        <f>IF(A47&lt;$A$2,A47+1,"")</f>
        <v/>
      </c>
      <c r="B48" s="126" t="str">
        <f>IF(_meifen5_month_all!A46="","",_meifen5_month_all!A46)</f>
        <v/>
      </c>
      <c r="C48" s="136" t="str">
        <f>IF(_meifen5_month_all!K46="","",_meifen5_month_all!K46)</f>
        <v/>
      </c>
      <c r="D48" s="134" t="str">
        <f>IF($A48="","",LOOKUP($A48,质量日常跟踪表!$K$4:$K$744,质量日常跟踪表!E$4:E$744))</f>
        <v/>
      </c>
      <c r="E48" s="127" t="str">
        <f>IF(_meifen5_month_all!A46="","",_meifen5_month_all!A46)</f>
        <v/>
      </c>
      <c r="F48" s="139" t="str">
        <f>IF(_meifen5_month_all!B46="","",_meifen5_month_all!B46)</f>
        <v/>
      </c>
      <c r="G48" s="139" t="str">
        <f>IF(_meifen5_month_all!C46="","",_meifen5_month_all!C46)</f>
        <v/>
      </c>
      <c r="H48" s="139" t="str">
        <f>IF(_meifen5_month_all!D46="","",_meifen5_month_all!D46)</f>
        <v/>
      </c>
      <c r="I48" s="139" t="str">
        <f>IF(_meifen5_month_all!E46="","",_meifen5_month_all!E46)</f>
        <v/>
      </c>
      <c r="J48" s="139" t="str">
        <f>IF(_meifen5_month_all!F46="","",_meifen5_month_all!F46)</f>
        <v/>
      </c>
      <c r="K48" s="139" t="str">
        <f>IF(_meifen5_month_all!G46="","",_meifen5_month_all!G46)</f>
        <v/>
      </c>
      <c r="L48" s="139" t="str">
        <f>IF(_meifen5_month_all!H46="","",_meifen5_month_all!H46)</f>
        <v/>
      </c>
      <c r="M48" s="139" t="str">
        <f>IF(_meifen5_month_all!I46="","",_meifen5_month_all!I46)</f>
        <v/>
      </c>
      <c r="N48" s="139" t="str">
        <f>IF(_meifen5_month_all!J46="","",_meifen5_month_all!J46)</f>
        <v/>
      </c>
      <c r="O48" s="141" t="e">
        <f>IF(LOOKUP($A48,质量日常跟踪表!$K$4:$K$744,质量日常跟踪表!W$4:W$744)="","",LOOKUP($A48,质量日常跟踪表!$K$4:$K$744,质量日常跟踪表!W$4:W$744))</f>
        <v>#N/A</v>
      </c>
      <c r="P48" s="133"/>
    </row>
    <row r="49">
      <c r="A49" s="136" t="str">
        <f>IF(A48&lt;$A$2,A48+1,"")</f>
        <v/>
      </c>
      <c r="B49" s="126" t="str">
        <f>IF(_meifen5_month_all!A47="","",_meifen5_month_all!A47)</f>
        <v/>
      </c>
      <c r="C49" s="136" t="str">
        <f>IF(_meifen5_month_all!K47="","",_meifen5_month_all!K47)</f>
        <v/>
      </c>
      <c r="D49" s="134" t="str">
        <f>IF($A49="","",LOOKUP($A49,质量日常跟踪表!$K$4:$K$744,质量日常跟踪表!E$4:E$744))</f>
        <v/>
      </c>
      <c r="E49" s="127" t="str">
        <f>IF(_meifen5_month_all!A47="","",_meifen5_month_all!A47)</f>
        <v/>
      </c>
      <c r="F49" s="139" t="str">
        <f>IF(_meifen5_month_all!B47="","",_meifen5_month_all!B47)</f>
        <v/>
      </c>
      <c r="G49" s="139" t="str">
        <f>IF(_meifen5_month_all!C47="","",_meifen5_month_all!C47)</f>
        <v/>
      </c>
      <c r="H49" s="139" t="str">
        <f>IF(_meifen5_month_all!D47="","",_meifen5_month_all!D47)</f>
        <v/>
      </c>
      <c r="I49" s="139" t="str">
        <f>IF(_meifen5_month_all!E47="","",_meifen5_month_all!E47)</f>
        <v/>
      </c>
      <c r="J49" s="139" t="str">
        <f>IF(_meifen5_month_all!F47="","",_meifen5_month_all!F47)</f>
        <v/>
      </c>
      <c r="K49" s="139" t="str">
        <f>IF(_meifen5_month_all!G47="","",_meifen5_month_all!G47)</f>
        <v/>
      </c>
      <c r="L49" s="139" t="str">
        <f>IF(_meifen5_month_all!H47="","",_meifen5_month_all!H47)</f>
        <v/>
      </c>
      <c r="M49" s="139" t="str">
        <f>IF(_meifen5_month_all!I47="","",_meifen5_month_all!I47)</f>
        <v/>
      </c>
      <c r="N49" s="139" t="str">
        <f>IF(_meifen5_month_all!J47="","",_meifen5_month_all!J47)</f>
        <v/>
      </c>
      <c r="O49" s="141" t="e">
        <f>IF(LOOKUP($A49,质量日常跟踪表!$K$4:$K$744,质量日常跟踪表!W$4:W$744)="","",LOOKUP($A49,质量日常跟踪表!$K$4:$K$744,质量日常跟踪表!W$4:W$744))</f>
        <v>#N/A</v>
      </c>
      <c r="P49" s="133"/>
    </row>
    <row r="50">
      <c r="A50" s="136" t="str">
        <f>IF(A49&lt;$A$2,A49+1,"")</f>
        <v/>
      </c>
      <c r="B50" s="126" t="str">
        <f>IF(_meifen5_month_all!A48="","",_meifen5_month_all!A48)</f>
        <v/>
      </c>
      <c r="C50" s="136" t="str">
        <f>IF(_meifen5_month_all!K48="","",_meifen5_month_all!K48)</f>
        <v/>
      </c>
      <c r="D50" s="134" t="str">
        <f>IF($A50="","",LOOKUP($A50,质量日常跟踪表!$K$4:$K$744,质量日常跟踪表!E$4:E$744))</f>
        <v/>
      </c>
      <c r="E50" s="127" t="str">
        <f>IF(_meifen5_month_all!A48="","",_meifen5_month_all!A48)</f>
        <v/>
      </c>
      <c r="F50" s="139" t="str">
        <f>IF(_meifen5_month_all!B48="","",_meifen5_month_all!B48)</f>
        <v/>
      </c>
      <c r="G50" s="139" t="str">
        <f>IF(_meifen5_month_all!C48="","",_meifen5_month_all!C48)</f>
        <v/>
      </c>
      <c r="H50" s="139" t="str">
        <f>IF(_meifen5_month_all!D48="","",_meifen5_month_all!D48)</f>
        <v/>
      </c>
      <c r="I50" s="139" t="str">
        <f>IF(_meifen5_month_all!E48="","",_meifen5_month_all!E48)</f>
        <v/>
      </c>
      <c r="J50" s="139" t="str">
        <f>IF(_meifen5_month_all!F48="","",_meifen5_month_all!F48)</f>
        <v/>
      </c>
      <c r="K50" s="139" t="str">
        <f>IF(_meifen5_month_all!G48="","",_meifen5_month_all!G48)</f>
        <v/>
      </c>
      <c r="L50" s="139" t="str">
        <f>IF(_meifen5_month_all!H48="","",_meifen5_month_all!H48)</f>
        <v/>
      </c>
      <c r="M50" s="139" t="str">
        <f>IF(_meifen5_month_all!I48="","",_meifen5_month_all!I48)</f>
        <v/>
      </c>
      <c r="N50" s="139" t="str">
        <f>IF(_meifen5_month_all!J48="","",_meifen5_month_all!J48)</f>
        <v/>
      </c>
      <c r="O50" s="141" t="e">
        <f>IF(LOOKUP($A50,质量日常跟踪表!$K$4:$K$744,质量日常跟踪表!W$4:W$744)="","",LOOKUP($A50,质量日常跟踪表!$K$4:$K$744,质量日常跟踪表!W$4:W$744))</f>
        <v>#N/A</v>
      </c>
      <c r="P50" s="133"/>
    </row>
    <row r="51">
      <c r="A51" s="136" t="str">
        <f>IF(A50&lt;$A$2,A50+1,"")</f>
        <v/>
      </c>
      <c r="B51" s="126" t="str">
        <f>IF(_meifen5_month_all!A49="","",_meifen5_month_all!A49)</f>
        <v/>
      </c>
      <c r="C51" s="136" t="str">
        <f>IF(_meifen5_month_all!K49="","",_meifen5_month_all!K49)</f>
        <v/>
      </c>
      <c r="D51" s="134" t="str">
        <f>IF($A51="","",LOOKUP($A51,质量日常跟踪表!$K$4:$K$744,质量日常跟踪表!E$4:E$744))</f>
        <v/>
      </c>
      <c r="E51" s="127" t="str">
        <f>IF(_meifen5_month_all!A49="","",_meifen5_month_all!A49)</f>
        <v/>
      </c>
      <c r="F51" s="139" t="str">
        <f>IF(_meifen5_month_all!B49="","",_meifen5_month_all!B49)</f>
        <v/>
      </c>
      <c r="G51" s="139" t="str">
        <f>IF(_meifen5_month_all!C49="","",_meifen5_month_all!C49)</f>
        <v/>
      </c>
      <c r="H51" s="139" t="str">
        <f>IF(_meifen5_month_all!D49="","",_meifen5_month_all!D49)</f>
        <v/>
      </c>
      <c r="I51" s="139" t="str">
        <f>IF(_meifen5_month_all!E49="","",_meifen5_month_all!E49)</f>
        <v/>
      </c>
      <c r="J51" s="139" t="str">
        <f>IF(_meifen5_month_all!F49="","",_meifen5_month_all!F49)</f>
        <v/>
      </c>
      <c r="K51" s="139" t="str">
        <f>IF(_meifen5_month_all!G49="","",_meifen5_month_all!G49)</f>
        <v/>
      </c>
      <c r="L51" s="139" t="str">
        <f>IF(_meifen5_month_all!H49="","",_meifen5_month_all!H49)</f>
        <v/>
      </c>
      <c r="M51" s="139" t="str">
        <f>IF(_meifen5_month_all!I49="","",_meifen5_month_all!I49)</f>
        <v/>
      </c>
      <c r="N51" s="139" t="str">
        <f>IF(_meifen5_month_all!J49="","",_meifen5_month_all!J49)</f>
        <v/>
      </c>
      <c r="O51" s="141" t="e">
        <f>IF(LOOKUP($A51,质量日常跟踪表!$K$4:$K$744,质量日常跟踪表!W$4:W$744)="","",LOOKUP($A51,质量日常跟踪表!$K$4:$K$744,质量日常跟踪表!W$4:W$744))</f>
        <v>#N/A</v>
      </c>
      <c r="P51" s="133"/>
    </row>
    <row r="52">
      <c r="A52" s="136" t="str">
        <f>IF(A51&lt;$A$2,A51+1,"")</f>
        <v/>
      </c>
      <c r="B52" s="126" t="str">
        <f>IF(_meifen5_month_all!A50="","",_meifen5_month_all!A50)</f>
        <v/>
      </c>
      <c r="C52" s="136" t="str">
        <f>IF(_meifen5_month_all!K50="","",_meifen5_month_all!K50)</f>
        <v/>
      </c>
      <c r="D52" s="134" t="str">
        <f>IF($A52="","",LOOKUP($A52,质量日常跟踪表!$K$4:$K$744,质量日常跟踪表!E$4:E$744))</f>
        <v/>
      </c>
      <c r="E52" s="127" t="str">
        <f>IF(_meifen5_month_all!A50="","",_meifen5_month_all!A50)</f>
        <v/>
      </c>
      <c r="F52" s="139" t="str">
        <f>IF(_meifen5_month_all!B50="","",_meifen5_month_all!B50)</f>
        <v/>
      </c>
      <c r="G52" s="139" t="str">
        <f>IF(_meifen5_month_all!C50="","",_meifen5_month_all!C50)</f>
        <v/>
      </c>
      <c r="H52" s="139" t="str">
        <f>IF(_meifen5_month_all!D50="","",_meifen5_month_all!D50)</f>
        <v/>
      </c>
      <c r="I52" s="139" t="str">
        <f>IF(_meifen5_month_all!E50="","",_meifen5_month_all!E50)</f>
        <v/>
      </c>
      <c r="J52" s="139" t="str">
        <f>IF(_meifen5_month_all!F50="","",_meifen5_month_all!F50)</f>
        <v/>
      </c>
      <c r="K52" s="139" t="str">
        <f>IF(_meifen5_month_all!G50="","",_meifen5_month_all!G50)</f>
        <v/>
      </c>
      <c r="L52" s="139" t="str">
        <f>IF(_meifen5_month_all!H50="","",_meifen5_month_all!H50)</f>
        <v/>
      </c>
      <c r="M52" s="139" t="str">
        <f>IF(_meifen5_month_all!I50="","",_meifen5_month_all!I50)</f>
        <v/>
      </c>
      <c r="N52" s="139" t="str">
        <f>IF(_meifen5_month_all!J50="","",_meifen5_month_all!J50)</f>
        <v/>
      </c>
      <c r="O52" s="141" t="e">
        <f>IF(LOOKUP($A52,质量日常跟踪表!$K$4:$K$744,质量日常跟踪表!W$4:W$744)="","",LOOKUP($A52,质量日常跟踪表!$K$4:$K$744,质量日常跟踪表!W$4:W$744))</f>
        <v>#N/A</v>
      </c>
      <c r="P52" s="133"/>
    </row>
    <row r="53">
      <c r="A53" s="136" t="str">
        <f>IF(A52&lt;$A$2,A52+1,"")</f>
        <v/>
      </c>
      <c r="B53" s="126" t="str">
        <f>IF(_meifen5_month_all!A51="","",_meifen5_month_all!A51)</f>
        <v/>
      </c>
      <c r="C53" s="136" t="str">
        <f>IF(_meifen5_month_all!K51="","",_meifen5_month_all!K51)</f>
        <v/>
      </c>
      <c r="D53" s="134" t="str">
        <f>IF($A53="","",LOOKUP($A53,质量日常跟踪表!$K$4:$K$744,质量日常跟踪表!E$4:E$744))</f>
        <v/>
      </c>
      <c r="E53" s="127" t="str">
        <f>IF(_meifen5_month_all!A51="","",_meifen5_month_all!A51)</f>
        <v/>
      </c>
      <c r="F53" s="139" t="str">
        <f>IF(_meifen5_month_all!B51="","",_meifen5_month_all!B51)</f>
        <v/>
      </c>
      <c r="G53" s="139" t="str">
        <f>IF(_meifen5_month_all!C51="","",_meifen5_month_all!C51)</f>
        <v/>
      </c>
      <c r="H53" s="139" t="str">
        <f>IF(_meifen5_month_all!D51="","",_meifen5_month_all!D51)</f>
        <v/>
      </c>
      <c r="I53" s="139" t="str">
        <f>IF(_meifen5_month_all!E51="","",_meifen5_month_all!E51)</f>
        <v/>
      </c>
      <c r="J53" s="139" t="str">
        <f>IF(_meifen5_month_all!F51="","",_meifen5_month_all!F51)</f>
        <v/>
      </c>
      <c r="K53" s="139" t="str">
        <f>IF(_meifen5_month_all!G51="","",_meifen5_month_all!G51)</f>
        <v/>
      </c>
      <c r="L53" s="139" t="str">
        <f>IF(_meifen5_month_all!H51="","",_meifen5_month_all!H51)</f>
        <v/>
      </c>
      <c r="M53" s="139" t="str">
        <f>IF(_meifen5_month_all!I51="","",_meifen5_month_all!I51)</f>
        <v/>
      </c>
      <c r="N53" s="139" t="str">
        <f>IF(_meifen5_month_all!J51="","",_meifen5_month_all!J51)</f>
        <v/>
      </c>
      <c r="O53" s="141" t="e">
        <f>IF(LOOKUP($A53,质量日常跟踪表!$K$4:$K$744,质量日常跟踪表!W$4:W$744)="","",LOOKUP($A53,质量日常跟踪表!$K$4:$K$744,质量日常跟踪表!W$4:W$744))</f>
        <v>#N/A</v>
      </c>
      <c r="P53" s="133"/>
    </row>
    <row r="54">
      <c r="A54" s="136" t="str">
        <f>IF(A53&lt;$A$2,A53+1,"")</f>
        <v/>
      </c>
      <c r="B54" s="126" t="str">
        <f>IF(_meifen5_month_all!A52="","",_meifen5_month_all!A52)</f>
        <v/>
      </c>
      <c r="C54" s="136" t="str">
        <f>IF(_meifen5_month_all!K52="","",_meifen5_month_all!K52)</f>
        <v/>
      </c>
      <c r="D54" s="134" t="str">
        <f>IF($A54="","",LOOKUP($A54,质量日常跟踪表!$K$4:$K$744,质量日常跟踪表!E$4:E$744))</f>
        <v/>
      </c>
      <c r="E54" s="127" t="str">
        <f>IF(_meifen5_month_all!A52="","",_meifen5_month_all!A52)</f>
        <v/>
      </c>
      <c r="F54" s="139" t="str">
        <f>IF(_meifen5_month_all!B52="","",_meifen5_month_all!B52)</f>
        <v/>
      </c>
      <c r="G54" s="139" t="str">
        <f>IF(_meifen5_month_all!C52="","",_meifen5_month_all!C52)</f>
        <v/>
      </c>
      <c r="H54" s="139" t="str">
        <f>IF(_meifen5_month_all!D52="","",_meifen5_month_all!D52)</f>
        <v/>
      </c>
      <c r="I54" s="139" t="str">
        <f>IF(_meifen5_month_all!E52="","",_meifen5_month_all!E52)</f>
        <v/>
      </c>
      <c r="J54" s="139" t="str">
        <f>IF(_meifen5_month_all!F52="","",_meifen5_month_all!F52)</f>
        <v/>
      </c>
      <c r="K54" s="139" t="str">
        <f>IF(_meifen5_month_all!G52="","",_meifen5_month_all!G52)</f>
        <v/>
      </c>
      <c r="L54" s="139" t="str">
        <f>IF(_meifen5_month_all!H52="","",_meifen5_month_all!H52)</f>
        <v/>
      </c>
      <c r="M54" s="139" t="str">
        <f>IF(_meifen5_month_all!I52="","",_meifen5_month_all!I52)</f>
        <v/>
      </c>
      <c r="N54" s="139" t="str">
        <f>IF(_meifen5_month_all!J52="","",_meifen5_month_all!J52)</f>
        <v/>
      </c>
      <c r="O54" s="141" t="e">
        <f>IF(LOOKUP($A54,质量日常跟踪表!$K$4:$K$744,质量日常跟踪表!W$4:W$744)="","",LOOKUP($A54,质量日常跟踪表!$K$4:$K$744,质量日常跟踪表!W$4:W$744))</f>
        <v>#N/A</v>
      </c>
      <c r="P54" s="133"/>
    </row>
    <row r="55">
      <c r="A55" s="136" t="str">
        <f>IF(A54&lt;$A$2,A54+1,"")</f>
        <v/>
      </c>
      <c r="B55" s="126" t="str">
        <f>IF(_meifen5_month_all!A53="","",_meifen5_month_all!A53)</f>
        <v/>
      </c>
      <c r="C55" s="136" t="str">
        <f>IF(_meifen5_month_all!K53="","",_meifen5_month_all!K53)</f>
        <v/>
      </c>
      <c r="D55" s="134" t="str">
        <f>IF($A55="","",LOOKUP($A55,质量日常跟踪表!$K$4:$K$744,质量日常跟踪表!E$4:E$744))</f>
        <v/>
      </c>
      <c r="E55" s="127" t="str">
        <f>IF(_meifen5_month_all!A53="","",_meifen5_month_all!A53)</f>
        <v/>
      </c>
      <c r="F55" s="139" t="str">
        <f>IF(_meifen5_month_all!B53="","",_meifen5_month_all!B53)</f>
        <v/>
      </c>
      <c r="G55" s="139" t="str">
        <f>IF(_meifen5_month_all!C53="","",_meifen5_month_all!C53)</f>
        <v/>
      </c>
      <c r="H55" s="139" t="str">
        <f>IF(_meifen5_month_all!D53="","",_meifen5_month_all!D53)</f>
        <v/>
      </c>
      <c r="I55" s="139" t="str">
        <f>IF(_meifen5_month_all!E53="","",_meifen5_month_all!E53)</f>
        <v/>
      </c>
      <c r="J55" s="139" t="str">
        <f>IF(_meifen5_month_all!F53="","",_meifen5_month_all!F53)</f>
        <v/>
      </c>
      <c r="K55" s="139" t="str">
        <f>IF(_meifen5_month_all!G53="","",_meifen5_month_all!G53)</f>
        <v/>
      </c>
      <c r="L55" s="139" t="str">
        <f>IF(_meifen5_month_all!H53="","",_meifen5_month_all!H53)</f>
        <v/>
      </c>
      <c r="M55" s="139" t="str">
        <f>IF(_meifen5_month_all!I53="","",_meifen5_month_all!I53)</f>
        <v/>
      </c>
      <c r="N55" s="139" t="str">
        <f>IF(_meifen5_month_all!J53="","",_meifen5_month_all!J53)</f>
        <v/>
      </c>
      <c r="O55" s="141" t="e">
        <f>IF(LOOKUP($A55,质量日常跟踪表!$K$4:$K$744,质量日常跟踪表!W$4:W$744)="","",LOOKUP($A55,质量日常跟踪表!$K$4:$K$744,质量日常跟踪表!W$4:W$744))</f>
        <v>#N/A</v>
      </c>
      <c r="P55" s="133"/>
    </row>
    <row r="56">
      <c r="A56" s="136" t="str">
        <f>IF(A55&lt;$A$2,A55+1,"")</f>
        <v/>
      </c>
      <c r="B56" s="126" t="str">
        <f>IF(_meifen5_month_all!A54="","",_meifen5_month_all!A54)</f>
        <v/>
      </c>
      <c r="C56" s="136" t="str">
        <f>IF(_meifen5_month_all!K54="","",_meifen5_month_all!K54)</f>
        <v/>
      </c>
      <c r="D56" s="134" t="str">
        <f>IF($A56="","",LOOKUP($A56,质量日常跟踪表!$K$4:$K$744,质量日常跟踪表!E$4:E$744))</f>
        <v/>
      </c>
      <c r="E56" s="127" t="str">
        <f>IF(_meifen5_month_all!A54="","",_meifen5_month_all!A54)</f>
        <v/>
      </c>
      <c r="F56" s="139" t="str">
        <f>IF(_meifen5_month_all!B54="","",_meifen5_month_all!B54)</f>
        <v/>
      </c>
      <c r="G56" s="139" t="str">
        <f>IF(_meifen5_month_all!C54="","",_meifen5_month_all!C54)</f>
        <v/>
      </c>
      <c r="H56" s="139" t="str">
        <f>IF(_meifen5_month_all!D54="","",_meifen5_month_all!D54)</f>
        <v/>
      </c>
      <c r="I56" s="139" t="str">
        <f>IF(_meifen5_month_all!E54="","",_meifen5_month_all!E54)</f>
        <v/>
      </c>
      <c r="J56" s="139" t="str">
        <f>IF(_meifen5_month_all!F54="","",_meifen5_month_all!F54)</f>
        <v/>
      </c>
      <c r="K56" s="139" t="str">
        <f>IF(_meifen5_month_all!G54="","",_meifen5_month_all!G54)</f>
        <v/>
      </c>
      <c r="L56" s="139" t="str">
        <f>IF(_meifen5_month_all!H54="","",_meifen5_month_all!H54)</f>
        <v/>
      </c>
      <c r="M56" s="139" t="str">
        <f>IF(_meifen5_month_all!I54="","",_meifen5_month_all!I54)</f>
        <v/>
      </c>
      <c r="N56" s="139" t="str">
        <f>IF(_meifen5_month_all!J54="","",_meifen5_month_all!J54)</f>
        <v/>
      </c>
      <c r="O56" s="141" t="e">
        <f>IF(LOOKUP($A56,质量日常跟踪表!$K$4:$K$744,质量日常跟踪表!W$4:W$744)="","",LOOKUP($A56,质量日常跟踪表!$K$4:$K$744,质量日常跟踪表!W$4:W$744))</f>
        <v>#N/A</v>
      </c>
      <c r="P56" s="133"/>
    </row>
    <row r="57">
      <c r="A57" s="136" t="str">
        <f>IF(A56&lt;$A$2,A56+1,"")</f>
        <v/>
      </c>
      <c r="B57" s="126" t="str">
        <f>IF(_meifen5_month_all!A55="","",_meifen5_month_all!A55)</f>
        <v/>
      </c>
      <c r="C57" s="136" t="str">
        <f>IF(_meifen5_month_all!K55="","",_meifen5_month_all!K55)</f>
        <v/>
      </c>
      <c r="D57" s="134" t="str">
        <f>IF($A57="","",LOOKUP($A57,质量日常跟踪表!$K$4:$K$744,质量日常跟踪表!E$4:E$744))</f>
        <v/>
      </c>
      <c r="E57" s="127" t="str">
        <f>IF(_meifen5_month_all!A55="","",_meifen5_month_all!A55)</f>
        <v/>
      </c>
      <c r="F57" s="139" t="str">
        <f>IF(_meifen5_month_all!B55="","",_meifen5_month_all!B55)</f>
        <v/>
      </c>
      <c r="G57" s="139" t="str">
        <f>IF(_meifen5_month_all!C55="","",_meifen5_month_all!C55)</f>
        <v/>
      </c>
      <c r="H57" s="139" t="str">
        <f>IF(_meifen5_month_all!D55="","",_meifen5_month_all!D55)</f>
        <v/>
      </c>
      <c r="I57" s="139" t="str">
        <f>IF(_meifen5_month_all!E55="","",_meifen5_month_all!E55)</f>
        <v/>
      </c>
      <c r="J57" s="139" t="str">
        <f>IF(_meifen5_month_all!F55="","",_meifen5_month_all!F55)</f>
        <v/>
      </c>
      <c r="K57" s="139" t="str">
        <f>IF(_meifen5_month_all!G55="","",_meifen5_month_all!G55)</f>
        <v/>
      </c>
      <c r="L57" s="139" t="str">
        <f>IF(_meifen5_month_all!H55="","",_meifen5_month_all!H55)</f>
        <v/>
      </c>
      <c r="M57" s="139" t="str">
        <f>IF(_meifen5_month_all!I55="","",_meifen5_month_all!I55)</f>
        <v/>
      </c>
      <c r="N57" s="139" t="str">
        <f>IF(_meifen5_month_all!J55="","",_meifen5_month_all!J55)</f>
        <v/>
      </c>
      <c r="O57" s="141" t="e">
        <f>IF(LOOKUP($A57,质量日常跟踪表!$K$4:$K$744,质量日常跟踪表!W$4:W$744)="","",LOOKUP($A57,质量日常跟踪表!$K$4:$K$744,质量日常跟踪表!W$4:W$744))</f>
        <v>#N/A</v>
      </c>
      <c r="P57" s="133"/>
    </row>
    <row r="58">
      <c r="A58" s="136" t="str">
        <f>IF(A57&lt;$A$2,A57+1,"")</f>
        <v/>
      </c>
      <c r="B58" s="126" t="str">
        <f>IF(_meifen5_month_all!A56="","",_meifen5_month_all!A56)</f>
        <v/>
      </c>
      <c r="C58" s="136" t="str">
        <f>IF(_meifen5_month_all!K56="","",_meifen5_month_all!K56)</f>
        <v/>
      </c>
      <c r="D58" s="134" t="str">
        <f>IF($A58="","",LOOKUP($A58,质量日常跟踪表!$K$4:$K$744,质量日常跟踪表!E$4:E$744))</f>
        <v/>
      </c>
      <c r="E58" s="127" t="str">
        <f>IF(_meifen5_month_all!A56="","",_meifen5_month_all!A56)</f>
        <v/>
      </c>
      <c r="F58" s="139" t="str">
        <f>IF(_meifen5_month_all!B56="","",_meifen5_month_all!B56)</f>
        <v/>
      </c>
      <c r="G58" s="139" t="str">
        <f>IF(_meifen5_month_all!C56="","",_meifen5_month_all!C56)</f>
        <v/>
      </c>
      <c r="H58" s="139" t="str">
        <f>IF(_meifen5_month_all!D56="","",_meifen5_month_all!D56)</f>
        <v/>
      </c>
      <c r="I58" s="139" t="str">
        <f>IF(_meifen5_month_all!E56="","",_meifen5_month_all!E56)</f>
        <v/>
      </c>
      <c r="J58" s="139" t="str">
        <f>IF(_meifen5_month_all!F56="","",_meifen5_month_all!F56)</f>
        <v/>
      </c>
      <c r="K58" s="139" t="str">
        <f>IF(_meifen5_month_all!G56="","",_meifen5_month_all!G56)</f>
        <v/>
      </c>
      <c r="L58" s="139" t="str">
        <f>IF(_meifen5_month_all!H56="","",_meifen5_month_all!H56)</f>
        <v/>
      </c>
      <c r="M58" s="139" t="str">
        <f>IF(_meifen5_month_all!I56="","",_meifen5_month_all!I56)</f>
        <v/>
      </c>
      <c r="N58" s="139" t="str">
        <f>IF(_meifen5_month_all!J56="","",_meifen5_month_all!J56)</f>
        <v/>
      </c>
      <c r="O58" s="141" t="e">
        <f>IF(LOOKUP($A58,质量日常跟踪表!$K$4:$K$744,质量日常跟踪表!W$4:W$744)="","",LOOKUP($A58,质量日常跟踪表!$K$4:$K$744,质量日常跟踪表!W$4:W$744))</f>
        <v>#N/A</v>
      </c>
      <c r="P58" s="133"/>
    </row>
    <row r="59">
      <c r="A59" s="136" t="str">
        <f>IF(A58&lt;$A$2,A58+1,"")</f>
        <v/>
      </c>
      <c r="B59" s="126" t="str">
        <f>IF(_meifen5_month_all!A57="","",_meifen5_month_all!A57)</f>
        <v/>
      </c>
      <c r="C59" s="136" t="str">
        <f>IF(_meifen5_month_all!K57="","",_meifen5_month_all!K57)</f>
        <v/>
      </c>
      <c r="D59" s="134" t="str">
        <f>IF($A59="","",LOOKUP($A59,质量日常跟踪表!$K$4:$K$744,质量日常跟踪表!E$4:E$744))</f>
        <v/>
      </c>
      <c r="E59" s="127" t="str">
        <f>IF(_meifen5_month_all!A57="","",_meifen5_month_all!A57)</f>
        <v/>
      </c>
      <c r="F59" s="139" t="str">
        <f>IF(_meifen5_month_all!B57="","",_meifen5_month_all!B57)</f>
        <v/>
      </c>
      <c r="G59" s="139" t="str">
        <f>IF(_meifen5_month_all!C57="","",_meifen5_month_all!C57)</f>
        <v/>
      </c>
      <c r="H59" s="139" t="str">
        <f>IF(_meifen5_month_all!D57="","",_meifen5_month_all!D57)</f>
        <v/>
      </c>
      <c r="I59" s="139" t="str">
        <f>IF(_meifen5_month_all!E57="","",_meifen5_month_all!E57)</f>
        <v/>
      </c>
      <c r="J59" s="139" t="str">
        <f>IF(_meifen5_month_all!F57="","",_meifen5_month_all!F57)</f>
        <v/>
      </c>
      <c r="K59" s="139" t="str">
        <f>IF(_meifen5_month_all!G57="","",_meifen5_month_all!G57)</f>
        <v/>
      </c>
      <c r="L59" s="139" t="str">
        <f>IF(_meifen5_month_all!H57="","",_meifen5_month_all!H57)</f>
        <v/>
      </c>
      <c r="M59" s="139" t="str">
        <f>IF(_meifen5_month_all!I57="","",_meifen5_month_all!I57)</f>
        <v/>
      </c>
      <c r="N59" s="139" t="str">
        <f>IF(_meifen5_month_all!J57="","",_meifen5_month_all!J57)</f>
        <v/>
      </c>
      <c r="O59" s="141" t="e">
        <f>IF(LOOKUP($A59,质量日常跟踪表!$K$4:$K$744,质量日常跟踪表!W$4:W$744)="","",LOOKUP($A59,质量日常跟踪表!$K$4:$K$744,质量日常跟踪表!W$4:W$744))</f>
        <v>#N/A</v>
      </c>
      <c r="P59" s="133"/>
    </row>
    <row r="60">
      <c r="A60" s="136" t="str">
        <f>IF(A59&lt;$A$2,A59+1,"")</f>
        <v/>
      </c>
      <c r="B60" s="126" t="str">
        <f>IF(_meifen5_month_all!A58="","",_meifen5_month_all!A58)</f>
        <v/>
      </c>
      <c r="C60" s="136" t="str">
        <f>IF(_meifen5_month_all!K58="","",_meifen5_month_all!K58)</f>
        <v/>
      </c>
      <c r="D60" s="134" t="str">
        <f>IF($A60="","",LOOKUP($A60,质量日常跟踪表!$K$4:$K$744,质量日常跟踪表!E$4:E$744))</f>
        <v/>
      </c>
      <c r="E60" s="127" t="str">
        <f>IF(_meifen5_month_all!A58="","",_meifen5_month_all!A58)</f>
        <v/>
      </c>
      <c r="F60" s="139" t="str">
        <f>IF(_meifen5_month_all!B58="","",_meifen5_month_all!B58)</f>
        <v/>
      </c>
      <c r="G60" s="139" t="str">
        <f>IF(_meifen5_month_all!C58="","",_meifen5_month_all!C58)</f>
        <v/>
      </c>
      <c r="H60" s="139" t="str">
        <f>IF(_meifen5_month_all!D58="","",_meifen5_month_all!D58)</f>
        <v/>
      </c>
      <c r="I60" s="139" t="str">
        <f>IF(_meifen5_month_all!E58="","",_meifen5_month_all!E58)</f>
        <v/>
      </c>
      <c r="J60" s="139" t="str">
        <f>IF(_meifen5_month_all!F58="","",_meifen5_month_all!F58)</f>
        <v/>
      </c>
      <c r="K60" s="139" t="str">
        <f>IF(_meifen5_month_all!G58="","",_meifen5_month_all!G58)</f>
        <v/>
      </c>
      <c r="L60" s="139" t="str">
        <f>IF(_meifen5_month_all!H58="","",_meifen5_month_all!H58)</f>
        <v/>
      </c>
      <c r="M60" s="139" t="str">
        <f>IF(_meifen5_month_all!I58="","",_meifen5_month_all!I58)</f>
        <v/>
      </c>
      <c r="N60" s="139" t="str">
        <f>IF(_meifen5_month_all!J58="","",_meifen5_month_all!J58)</f>
        <v/>
      </c>
      <c r="O60" s="141" t="e">
        <f>IF(LOOKUP($A60,质量日常跟踪表!$K$4:$K$744,质量日常跟踪表!W$4:W$744)="","",LOOKUP($A60,质量日常跟踪表!$K$4:$K$744,质量日常跟踪表!W$4:W$744))</f>
        <v>#N/A</v>
      </c>
      <c r="P60" s="133"/>
    </row>
    <row r="61">
      <c r="A61" s="136" t="str">
        <f>IF(A60&lt;$A$2,A60+1,"")</f>
        <v/>
      </c>
      <c r="B61" s="126" t="str">
        <f>IF(_meifen5_month_all!A59="","",_meifen5_month_all!A59)</f>
        <v/>
      </c>
      <c r="C61" s="136" t="str">
        <f>IF(_meifen5_month_all!K59="","",_meifen5_month_all!K59)</f>
        <v/>
      </c>
      <c r="D61" s="134" t="str">
        <f>IF($A61="","",LOOKUP($A61,质量日常跟踪表!$K$4:$K$744,质量日常跟踪表!E$4:E$744))</f>
        <v/>
      </c>
      <c r="E61" s="127" t="str">
        <f>IF(_meifen5_month_all!A59="","",_meifen5_month_all!A59)</f>
        <v/>
      </c>
      <c r="F61" s="139" t="str">
        <f>IF(_meifen5_month_all!B59="","",_meifen5_month_all!B59)</f>
        <v/>
      </c>
      <c r="G61" s="139" t="str">
        <f>IF(_meifen5_month_all!C59="","",_meifen5_month_all!C59)</f>
        <v/>
      </c>
      <c r="H61" s="139" t="str">
        <f>IF(_meifen5_month_all!D59="","",_meifen5_month_all!D59)</f>
        <v/>
      </c>
      <c r="I61" s="139" t="str">
        <f>IF(_meifen5_month_all!E59="","",_meifen5_month_all!E59)</f>
        <v/>
      </c>
      <c r="J61" s="139" t="str">
        <f>IF(_meifen5_month_all!F59="","",_meifen5_month_all!F59)</f>
        <v/>
      </c>
      <c r="K61" s="139" t="str">
        <f>IF(_meifen5_month_all!G59="","",_meifen5_month_all!G59)</f>
        <v/>
      </c>
      <c r="L61" s="139" t="str">
        <f>IF(_meifen5_month_all!H59="","",_meifen5_month_all!H59)</f>
        <v/>
      </c>
      <c r="M61" s="139" t="str">
        <f>IF(_meifen5_month_all!I59="","",_meifen5_month_all!I59)</f>
        <v/>
      </c>
      <c r="N61" s="139" t="str">
        <f>IF(_meifen5_month_all!J59="","",_meifen5_month_all!J59)</f>
        <v/>
      </c>
      <c r="O61" s="141" t="e">
        <f>IF(LOOKUP($A61,质量日常跟踪表!$K$4:$K$744,质量日常跟踪表!W$4:W$744)="","",LOOKUP($A61,质量日常跟踪表!$K$4:$K$744,质量日常跟踪表!W$4:W$744))</f>
        <v>#N/A</v>
      </c>
      <c r="P61" s="133"/>
    </row>
    <row r="62">
      <c r="A62" s="136" t="str">
        <f>IF(A61&lt;$A$2,A61+1,"")</f>
        <v/>
      </c>
      <c r="B62" s="126" t="str">
        <f>IF(_meifen5_month_all!A60="","",_meifen5_month_all!A60)</f>
        <v/>
      </c>
      <c r="C62" s="136" t="str">
        <f>IF(_meifen5_month_all!K60="","",_meifen5_month_all!K60)</f>
        <v/>
      </c>
      <c r="D62" s="134" t="str">
        <f>IF($A62="","",LOOKUP($A62,质量日常跟踪表!$K$4:$K$744,质量日常跟踪表!E$4:E$744))</f>
        <v/>
      </c>
      <c r="E62" s="127" t="str">
        <f>IF(_meifen5_month_all!A60="","",_meifen5_month_all!A60)</f>
        <v/>
      </c>
      <c r="F62" s="139" t="str">
        <f>IF(_meifen5_month_all!B60="","",_meifen5_month_all!B60)</f>
        <v/>
      </c>
      <c r="G62" s="139" t="str">
        <f>IF(_meifen5_month_all!C60="","",_meifen5_month_all!C60)</f>
        <v/>
      </c>
      <c r="H62" s="139" t="str">
        <f>IF(_meifen5_month_all!D60="","",_meifen5_month_all!D60)</f>
        <v/>
      </c>
      <c r="I62" s="139" t="str">
        <f>IF(_meifen5_month_all!E60="","",_meifen5_month_all!E60)</f>
        <v/>
      </c>
      <c r="J62" s="139" t="str">
        <f>IF(_meifen5_month_all!F60="","",_meifen5_month_all!F60)</f>
        <v/>
      </c>
      <c r="K62" s="139" t="str">
        <f>IF(_meifen5_month_all!G60="","",_meifen5_month_all!G60)</f>
        <v/>
      </c>
      <c r="L62" s="139" t="str">
        <f>IF(_meifen5_month_all!H60="","",_meifen5_month_all!H60)</f>
        <v/>
      </c>
      <c r="M62" s="139" t="str">
        <f>IF(_meifen5_month_all!I60="","",_meifen5_month_all!I60)</f>
        <v/>
      </c>
      <c r="N62" s="139" t="str">
        <f>IF(_meifen5_month_all!J60="","",_meifen5_month_all!J60)</f>
        <v/>
      </c>
      <c r="O62" s="141" t="e">
        <f>IF(LOOKUP($A62,质量日常跟踪表!$K$4:$K$744,质量日常跟踪表!W$4:W$744)="","",LOOKUP($A62,质量日常跟踪表!$K$4:$K$744,质量日常跟踪表!W$4:W$744))</f>
        <v>#N/A</v>
      </c>
      <c r="P62" s="133"/>
    </row>
    <row r="63">
      <c r="A63" s="136" t="str">
        <f>IF(A62&lt;$A$2,A62+1,"")</f>
        <v/>
      </c>
      <c r="B63" s="126" t="str">
        <f>IF(_meifen5_month_all!A61="","",_meifen5_month_all!A61)</f>
        <v/>
      </c>
      <c r="C63" s="136" t="str">
        <f>IF(_meifen5_month_all!K61="","",_meifen5_month_all!K61)</f>
        <v/>
      </c>
      <c r="D63" s="134" t="str">
        <f>IF($A63="","",LOOKUP($A63,质量日常跟踪表!$K$4:$K$744,质量日常跟踪表!E$4:E$744))</f>
        <v/>
      </c>
      <c r="E63" s="127" t="str">
        <f>IF(_meifen5_month_all!A61="","",_meifen5_month_all!A61)</f>
        <v/>
      </c>
      <c r="F63" s="139" t="str">
        <f>IF(_meifen5_month_all!B61="","",_meifen5_month_all!B61)</f>
        <v/>
      </c>
      <c r="G63" s="139" t="str">
        <f>IF(_meifen5_month_all!C61="","",_meifen5_month_all!C61)</f>
        <v/>
      </c>
      <c r="H63" s="139" t="str">
        <f>IF(_meifen5_month_all!D61="","",_meifen5_month_all!D61)</f>
        <v/>
      </c>
      <c r="I63" s="139" t="str">
        <f>IF(_meifen5_month_all!E61="","",_meifen5_month_all!E61)</f>
        <v/>
      </c>
      <c r="J63" s="139" t="str">
        <f>IF(_meifen5_month_all!F61="","",_meifen5_month_all!F61)</f>
        <v/>
      </c>
      <c r="K63" s="139" t="str">
        <f>IF(_meifen5_month_all!G61="","",_meifen5_month_all!G61)</f>
        <v/>
      </c>
      <c r="L63" s="139" t="str">
        <f>IF(_meifen5_month_all!H61="","",_meifen5_month_all!H61)</f>
        <v/>
      </c>
      <c r="M63" s="139" t="str">
        <f>IF(_meifen5_month_all!I61="","",_meifen5_month_all!I61)</f>
        <v/>
      </c>
      <c r="N63" s="139" t="str">
        <f>IF(_meifen5_month_all!J61="","",_meifen5_month_all!J61)</f>
        <v/>
      </c>
      <c r="O63" s="141" t="e">
        <f>IF(LOOKUP($A63,质量日常跟踪表!$K$4:$K$744,质量日常跟踪表!W$4:W$744)="","",LOOKUP($A63,质量日常跟踪表!$K$4:$K$744,质量日常跟踪表!W$4:W$744))</f>
        <v>#N/A</v>
      </c>
      <c r="P63" s="133"/>
    </row>
    <row r="64">
      <c r="A64" s="136" t="str">
        <f>IF(A63&lt;$A$2,A63+1,"")</f>
        <v/>
      </c>
      <c r="B64" s="126" t="str">
        <f>IF(_meifen5_month_all!A62="","",_meifen5_month_all!A62)</f>
        <v/>
      </c>
      <c r="C64" s="136" t="str">
        <f>IF(_meifen5_month_all!K62="","",_meifen5_month_all!K62)</f>
        <v/>
      </c>
      <c r="D64" s="134" t="str">
        <f>IF($A64="","",LOOKUP($A64,质量日常跟踪表!$K$4:$K$744,质量日常跟踪表!E$4:E$744))</f>
        <v/>
      </c>
      <c r="E64" s="127" t="str">
        <f>IF(_meifen5_month_all!A62="","",_meifen5_month_all!A62)</f>
        <v/>
      </c>
      <c r="F64" s="139" t="str">
        <f>IF(_meifen5_month_all!B62="","",_meifen5_month_all!B62)</f>
        <v/>
      </c>
      <c r="G64" s="139" t="str">
        <f>IF(_meifen5_month_all!C62="","",_meifen5_month_all!C62)</f>
        <v/>
      </c>
      <c r="H64" s="139" t="str">
        <f>IF(_meifen5_month_all!D62="","",_meifen5_month_all!D62)</f>
        <v/>
      </c>
      <c r="I64" s="139" t="str">
        <f>IF(_meifen5_month_all!E62="","",_meifen5_month_all!E62)</f>
        <v/>
      </c>
      <c r="J64" s="139" t="str">
        <f>IF(_meifen5_month_all!F62="","",_meifen5_month_all!F62)</f>
        <v/>
      </c>
      <c r="K64" s="139" t="str">
        <f>IF(_meifen5_month_all!G62="","",_meifen5_month_all!G62)</f>
        <v/>
      </c>
      <c r="L64" s="139" t="str">
        <f>IF(_meifen5_month_all!H62="","",_meifen5_month_all!H62)</f>
        <v/>
      </c>
      <c r="M64" s="139" t="str">
        <f>IF(_meifen5_month_all!I62="","",_meifen5_month_all!I62)</f>
        <v/>
      </c>
      <c r="N64" s="139" t="str">
        <f>IF(_meifen5_month_all!J62="","",_meifen5_month_all!J62)</f>
        <v/>
      </c>
      <c r="O64" s="141" t="e">
        <f>IF(LOOKUP($A64,质量日常跟踪表!$K$4:$K$744,质量日常跟踪表!W$4:W$744)="","",LOOKUP($A64,质量日常跟踪表!$K$4:$K$744,质量日常跟踪表!W$4:W$744))</f>
        <v>#N/A</v>
      </c>
      <c r="P64" s="133"/>
    </row>
    <row r="65">
      <c r="A65" s="136" t="str">
        <f>IF(A64&lt;$A$2,A64+1,"")</f>
        <v/>
      </c>
      <c r="B65" s="126" t="str">
        <f>IF(_meifen5_month_all!A63="","",_meifen5_month_all!A63)</f>
        <v/>
      </c>
      <c r="C65" s="136" t="str">
        <f>IF(_meifen5_month_all!K63="","",_meifen5_month_all!K63)</f>
        <v/>
      </c>
      <c r="D65" s="134" t="str">
        <f>IF($A65="","",LOOKUP($A65,质量日常跟踪表!$K$4:$K$744,质量日常跟踪表!E$4:E$744))</f>
        <v/>
      </c>
      <c r="E65" s="127" t="str">
        <f>IF(_meifen5_month_all!A63="","",_meifen5_month_all!A63)</f>
        <v/>
      </c>
      <c r="F65" s="139" t="str">
        <f>IF(_meifen5_month_all!B63="","",_meifen5_month_all!B63)</f>
        <v/>
      </c>
      <c r="G65" s="139" t="str">
        <f>IF(_meifen5_month_all!C63="","",_meifen5_month_all!C63)</f>
        <v/>
      </c>
      <c r="H65" s="139" t="str">
        <f>IF(_meifen5_month_all!D63="","",_meifen5_month_all!D63)</f>
        <v/>
      </c>
      <c r="I65" s="139" t="str">
        <f>IF(_meifen5_month_all!E63="","",_meifen5_month_all!E63)</f>
        <v/>
      </c>
      <c r="J65" s="139" t="str">
        <f>IF(_meifen5_month_all!F63="","",_meifen5_month_all!F63)</f>
        <v/>
      </c>
      <c r="K65" s="139" t="str">
        <f>IF(_meifen5_month_all!G63="","",_meifen5_month_all!G63)</f>
        <v/>
      </c>
      <c r="L65" s="139" t="str">
        <f>IF(_meifen5_month_all!H63="","",_meifen5_month_all!H63)</f>
        <v/>
      </c>
      <c r="M65" s="139" t="str">
        <f>IF(_meifen5_month_all!I63="","",_meifen5_month_all!I63)</f>
        <v/>
      </c>
      <c r="N65" s="139" t="str">
        <f>IF(_meifen5_month_all!J63="","",_meifen5_month_all!J63)</f>
        <v/>
      </c>
      <c r="O65" s="141" t="e">
        <f>IF(LOOKUP($A65,质量日常跟踪表!$K$4:$K$744,质量日常跟踪表!W$4:W$744)="","",LOOKUP($A65,质量日常跟踪表!$K$4:$K$744,质量日常跟踪表!W$4:W$744))</f>
        <v>#N/A</v>
      </c>
      <c r="P65" s="133"/>
    </row>
    <row r="66">
      <c r="A66" s="136" t="str">
        <f>IF(A65&lt;$A$2,A65+1,"")</f>
        <v/>
      </c>
      <c r="B66" s="142"/>
      <c r="C66" s="51"/>
      <c r="D66" s="51"/>
      <c r="E66" s="143"/>
      <c r="F66" s="51" t="e">
        <f>AVERAGEIF(F4:F65,"&gt;0")</f>
        <v>#DIV/0!</v>
      </c>
      <c r="G66" s="51" t="e">
        <f>AVERAGEIF(G4:G65,"&gt;0")</f>
        <v>#DIV/0!</v>
      </c>
      <c r="H66" s="51" t="e">
        <f>AVERAGEIF(H4:H65,"&gt;0")</f>
        <v>#DIV/0!</v>
      </c>
      <c r="I66" s="51" t="e">
        <f>AVERAGEIF(I4:I65,"&gt;0")</f>
        <v>#DIV/0!</v>
      </c>
      <c r="J66" s="51" t="e">
        <f>AVERAGEIF(J4:J65,"&gt;0")</f>
        <v>#DIV/0!</v>
      </c>
      <c r="K66" s="51" t="e">
        <f>AVERAGEIF(K4:K65,"&gt;0")</f>
        <v>#DIV/0!</v>
      </c>
      <c r="L66" s="51" t="e">
        <f>AVERAGEIF(L4:L65,"&gt;0")</f>
        <v>#DIV/0!</v>
      </c>
      <c r="M66" s="145" t="e">
        <f>AVERAGEIF(M4:M65,"&gt;0")</f>
        <v>#DIV/0!</v>
      </c>
      <c r="N66" s="110"/>
      <c r="O66" s="135"/>
      <c r="P66" s="144">
        <f>SUM(P4:P65)</f>
        <v>0</v>
      </c>
    </row>
  </sheetData>
  <mergeCells count="3">
    <mergeCell ref="C1:D1"/>
    <mergeCell ref="F1:P1"/>
    <mergeCell ref="F2:L2"/>
  </mergeCells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"/>
  </sheetPr>
  <sheetViews>
    <sheetView showGridLines="0" workbookViewId="0" zoomScale="100">
      <selection activeCell="M9" activeCellId="0" sqref="M9"/>
    </sheetView>
  </sheetViews>
  <sheetFormatPr defaultColWidth="4.625" defaultRowHeight="14.25"/>
  <cols>
    <col customWidth="1" hidden="1" min="1" max="1" style="174" width="10.25"/>
    <col customWidth="1" hidden="1" min="2" max="2" style="174" width="7.875"/>
    <col customWidth="1" hidden="1" min="3" max="3" style="174" width="8"/>
    <col customWidth="1" hidden="1" min="4" max="4" style="174" width="6.25"/>
    <col customWidth="1" min="5" max="5" width="4.625"/>
    <col customWidth="1" min="6" max="6" width="7.75"/>
    <col customWidth="1" min="7" max="7" width="12.875"/>
    <col customWidth="1" min="8" max="8" width="9.875"/>
    <col customWidth="1" min="9" max="9" width="11.875"/>
    <col customWidth="1" min="10" max="10" width="11.625"/>
    <col customWidth="1" min="11" max="11" width="9.5"/>
    <col customWidth="1" min="12" max="12" width="9.125"/>
    <col min="13" max="13" width="9.625"/>
    <col min="14" max="14" width="7.5"/>
    <col customWidth="1" min="15" max="15" width="11.75"/>
    <col customWidth="1" min="16" max="16" width="8.625"/>
    <col min="17" max="17" width="8.5"/>
    <col customWidth="1" min="18" max="18" width="10.5"/>
    <col customWidth="1" hidden="1" min="19" max="19" width="4.875"/>
    <col customWidth="1" min="20" max="20" width="4.625"/>
  </cols>
  <sheetData>
    <row r="1">
      <c r="S1" s="161">
        <v>-120</v>
      </c>
    </row>
    <row ht="21" r="2">
      <c r="A2" s="175" t="s">
        <v>3</v>
      </c>
      <c r="B2" s="175" t="s">
        <v>92</v>
      </c>
      <c r="C2" s="176" t="s">
        <v>6</v>
      </c>
      <c r="D2" s="175" t="s">
        <v>4</v>
      </c>
      <c r="F2" s="177" t="s">
        <v>93</v>
      </c>
      <c r="G2" s="178">
        <v>43344</v>
      </c>
      <c r="H2" s="177" t="s">
        <v>94</v>
      </c>
      <c r="I2" s="178">
        <v>43373</v>
      </c>
      <c r="Q2" s="110"/>
      <c r="R2" s="110"/>
    </row>
    <row ht="21" customHeight="1" r="3">
      <c r="A3" s="179"/>
      <c r="B3" s="179"/>
      <c r="C3" s="32"/>
      <c r="D3" s="179"/>
      <c r="F3" s="39"/>
      <c r="G3" s="180" t="s">
        <v>8</v>
      </c>
      <c r="H3" s="181"/>
      <c r="I3" s="181"/>
      <c r="J3" s="181"/>
      <c r="K3" s="182"/>
      <c r="L3" s="180" t="s">
        <v>9</v>
      </c>
      <c r="M3" s="181"/>
      <c r="N3" s="181"/>
      <c r="O3" s="181"/>
      <c r="P3" s="182"/>
      <c r="Q3" s="183" t="s">
        <v>90</v>
      </c>
      <c r="R3" s="183"/>
      <c r="T3" s="184" t="s">
        <v>95</v>
      </c>
      <c r="U3" s="185"/>
      <c r="V3" s="185"/>
      <c r="W3" s="185"/>
      <c r="X3" s="185"/>
      <c r="Y3" s="185"/>
      <c r="Z3" s="186"/>
    </row>
    <row ht="18" customHeight="1" r="4">
      <c r="A4" s="187">
        <v>43101</v>
      </c>
      <c r="B4" s="188" t="s">
        <v>28</v>
      </c>
      <c r="C4" s="189">
        <v>3</v>
      </c>
      <c r="D4" s="190" t="str">
        <f>IF(C4=1,"甲",IF(C4=2,"乙",IF(C4=3,"丙",IF(C4=4,"丁",""))))</f>
        <v>丙</v>
      </c>
      <c r="F4" s="39" t="s">
        <v>4</v>
      </c>
      <c r="G4" s="191" t="s">
        <v>96</v>
      </c>
      <c r="H4" s="191" t="s">
        <v>86</v>
      </c>
      <c r="I4" s="191" t="s">
        <v>71</v>
      </c>
      <c r="J4" s="192" t="s">
        <v>21</v>
      </c>
      <c r="K4" s="192" t="s">
        <v>97</v>
      </c>
      <c r="L4" s="191" t="s">
        <v>96</v>
      </c>
      <c r="M4" s="191" t="s">
        <v>86</v>
      </c>
      <c r="N4" s="191" t="s">
        <v>71</v>
      </c>
      <c r="O4" s="192" t="s">
        <v>21</v>
      </c>
      <c r="P4" s="192" t="s">
        <v>97</v>
      </c>
      <c r="Q4" s="193" t="s">
        <v>8</v>
      </c>
      <c r="R4" s="193" t="s">
        <v>9</v>
      </c>
      <c r="T4" s="194"/>
      <c r="U4" s="195"/>
      <c r="V4" s="195"/>
      <c r="W4" s="195"/>
      <c r="X4" s="195"/>
      <c r="Y4" s="195"/>
      <c r="Z4" s="196"/>
    </row>
    <row ht="18.75" r="5">
      <c r="A5" s="187">
        <f>A4</f>
        <v>43101</v>
      </c>
      <c r="B5" s="188" t="s">
        <v>30</v>
      </c>
      <c r="C5" s="197">
        <f>IF(C4=4,1,C4+1)</f>
        <v>4</v>
      </c>
      <c r="D5" s="190" t="str">
        <f>IF(C5=1,"甲",IF(C5=2,"乙",IF(C5=3,"丙",IF(C5=4,"丁",""))))</f>
        <v>丁</v>
      </c>
      <c r="F5" s="198" t="s">
        <v>34</v>
      </c>
      <c r="G5" s="170" t="e">
        <f>SUMPRODUCT((焦粉报表!$B$6:$B$67&gt;=$G$2)*(焦粉报表!$B$6:$B$67&lt;=$I$2)*(焦粉报表!$D$6:$D$67=$F5),焦粉报表!F$6:F$67)/SUMPRODUCT((焦粉报表!$B$6:$B$67&gt;=$G$2)*(焦粉报表!$B$6:$B$67&lt;=$I$2)*(焦粉报表!$D$6:$D$67=$F5)*(焦粉报表!F$6:F$67&lt;&gt;""))</f>
        <v>#REF!</v>
      </c>
      <c r="H5" s="170" t="e">
        <f>SUMPRODUCT((焦粉报表!$B$6:$B$67&gt;=$G$2)*(焦粉报表!$B$6:$B$67&lt;=$I$2)*(焦粉报表!$D$6:$D$67=$F5),焦粉报表!G$6:G$67)/SUMPRODUCT((焦粉报表!$B$6:$B$67&gt;=$G$2)*(焦粉报表!$B$6:$B$67&lt;=$I$2)*(焦粉报表!$D$6:$D$67=$F5)*(焦粉报表!G$6:G$67&lt;&gt;""))</f>
        <v>#REF!</v>
      </c>
      <c r="I5" s="199" t="e">
        <f>100-G5-H5</f>
        <v>#REF!</v>
      </c>
      <c r="J5" s="170" t="e">
        <f>SUMPRODUCT((焦粉报表!$B$6:$B$67&gt;=$G$2)*(焦粉报表!$B$6:$B$67&lt;=$I$2)*(焦粉报表!$D$6:$D$67=$F5),焦粉报表!M$6:M$67)/SUMPRODUCT((焦粉报表!$B$6:$B$67&gt;=$G$2)*(焦粉报表!$B$6:$B$67&lt;=$I$2)*(焦粉报表!$D$6:$D$67=$F5)*(焦粉报表!M$6:M$67&lt;&gt;""))</f>
        <v>#REF!</v>
      </c>
      <c r="K5" s="170" t="e">
        <f>SUMPRODUCT((焦粉报表!$B$6:$B$67&gt;=$G$2)*(焦粉报表!$B$6:$B$67&lt;=$I$2)*(焦粉报表!$D$6:$D$67=$F5),焦粉报表!N$6:N$67)/SUMPRODUCT((焦粉报表!$B$6:$B$67&gt;=$G$2)*(焦粉报表!$B$6:$B$67&lt;=$I$2)*(焦粉报表!$D$6:$D$67=$F5)*(焦粉报表!N$6:N$67&lt;&gt;""))</f>
        <v>#REF!</v>
      </c>
      <c r="L5" s="170" t="e">
        <f>SUMPRODUCT((焦粉报表!$V$6:$V$67&gt;=$G$2)*(焦粉报表!$V$6:$V$67&lt;=$I$2)*(焦粉报表!$X$6:$X$67=$F5),焦粉报表!Z$6:Z$67)/SUMPRODUCT((焦粉报表!$V$6:$V$67&gt;=$G$2)*(焦粉报表!$V$6:$V$67&lt;=$I$2)*(焦粉报表!$X$6:$X$67=$F5)*(焦粉报表!Z$6:Z$67&lt;&gt;""))</f>
        <v>#REF!</v>
      </c>
      <c r="M5" s="170" t="e">
        <f>SUMPRODUCT((焦粉报表!$V$6:$V$67&gt;=$G$2)*(焦粉报表!$V$6:$V$67&lt;=$I$2)*(焦粉报表!$X$6:$X$67=$F5),焦粉报表!AA$6:AA$67)/SUMPRODUCT((焦粉报表!$V$6:$V$67&gt;=$G$2)*(焦粉报表!$V$6:$V$67&lt;=$I$2)*(焦粉报表!$X$6:$X$67=$F5)*(焦粉报表!AA$6:AA$67&lt;&gt;""))</f>
        <v>#REF!</v>
      </c>
      <c r="N5" s="199" t="e">
        <f>100-L5-M5</f>
        <v>#REF!</v>
      </c>
      <c r="O5" s="170" t="e">
        <f>SUMPRODUCT((焦粉报表!$V$6:$V$67&gt;=$G$2)*(焦粉报表!$V$6:$V$67&lt;=$I$2)*(焦粉报表!$X$6:$X$67=$F5),焦粉报表!AG$6:AG$67)/SUMPRODUCT((焦粉报表!$V$6:$V$67&gt;=$G$2)*(焦粉报表!$V$6:$V$67&lt;=$I$2)*(焦粉报表!$X$6:$X$67=$F5)*(焦粉报表!AG$6:AG$67&lt;&gt;""))</f>
        <v>#REF!</v>
      </c>
      <c r="P5" s="170" t="e">
        <f>SUMPRODUCT((焦粉报表!$V$6:$V$67&gt;=$G$2)*(焦粉报表!$V$6:$V$67&lt;=$I$2)*(焦粉报表!$X$6:$X$67=$F5),焦粉报表!AH$6:AH$67)/SUMPRODUCT((焦粉报表!$V$6:$V$67&gt;=$G$2)*(焦粉报表!$V$6:$V$67&lt;=$I$2)*(焦粉报表!$X$6:$X$67=$F5)*(焦粉报表!AH$6:AH$67&lt;&gt;""))</f>
        <v>#REF!</v>
      </c>
      <c r="Q5" s="198" t="e">
        <f>SUMPRODUCT((焦粉考核!$A$3:$A$95&gt;=$G$2)*(焦粉考核!$A$3:$A$95&lt;=$I$2)*(焦粉考核!$E$3:$E$95=$F5),焦粉考核!$R$3:$R$95)</f>
        <v>#REF!</v>
      </c>
      <c r="R5" s="198" t="e">
        <f>SUMPRODUCT((焦粉考核!$A$3:$A$95&gt;=$G$2)*(焦粉考核!$A$3:$A$95&lt;=$I$2)*(焦粉考核!$E$3:$E$95=$F5),焦粉考核!$AF$3:$AF$95)</f>
        <v>#REF!</v>
      </c>
      <c r="T5" s="194"/>
      <c r="U5" s="195"/>
      <c r="V5" s="195"/>
      <c r="W5" s="195"/>
      <c r="X5" s="195"/>
      <c r="Y5" s="195"/>
      <c r="Z5" s="196"/>
    </row>
    <row ht="18.75" r="6">
      <c r="A6" s="187">
        <f>A5</f>
        <v>43101</v>
      </c>
      <c r="B6" s="188" t="s">
        <v>32</v>
      </c>
      <c r="C6" s="197">
        <f>IF(C5=4,1,C5+1)</f>
        <v>1</v>
      </c>
      <c r="D6" s="190" t="str">
        <f>IF(C6=1,"甲",IF(C6=2,"乙",IF(C6=3,"丙",IF(C6=4,"丁",""))))</f>
        <v>甲</v>
      </c>
      <c r="F6" s="198" t="s">
        <v>29</v>
      </c>
      <c r="G6" s="170" t="e">
        <f>SUMPRODUCT((焦粉报表!$B$6:$B$67&gt;=$G$2)*(焦粉报表!$B$6:$B$67&lt;=$I$2)*(焦粉报表!$D$6:$D$67=$F6),焦粉报表!F$6:F$67)/SUMPRODUCT((焦粉报表!$B$6:$B$67&gt;=$G$2)*(焦粉报表!$B$6:$B$67&lt;=$I$2)*(焦粉报表!$D$6:$D$67=$F6)*(焦粉报表!F$6:F$67&lt;&gt;""))</f>
        <v>#REF!</v>
      </c>
      <c r="H6" s="170" t="e">
        <f>SUMPRODUCT((焦粉报表!$B$6:$B$67&gt;=$G$2)*(焦粉报表!$B$6:$B$67&lt;=$I$2)*(焦粉报表!$D$6:$D$67=$F6),焦粉报表!G$6:G$67)/SUMPRODUCT((焦粉报表!$B$6:$B$67&gt;=$G$2)*(焦粉报表!$B$6:$B$67&lt;=$I$2)*(焦粉报表!$D$6:$D$67=$F6)*(焦粉报表!G$6:G$67&lt;&gt;""))</f>
        <v>#REF!</v>
      </c>
      <c r="I6" s="199" t="e">
        <f>100-G6-H6</f>
        <v>#REF!</v>
      </c>
      <c r="J6" s="170" t="e">
        <f>SUMPRODUCT((焦粉报表!$B$6:$B$67&gt;=$G$2)*(焦粉报表!$B$6:$B$67&lt;=$I$2)*(焦粉报表!$D$6:$D$67=$F6),焦粉报表!M$6:M$67)/SUMPRODUCT((焦粉报表!$B$6:$B$67&gt;=$G$2)*(焦粉报表!$B$6:$B$67&lt;=$I$2)*(焦粉报表!$D$6:$D$67=$F6)*(焦粉报表!M$6:M$67&lt;&gt;""))</f>
        <v>#REF!</v>
      </c>
      <c r="K6" s="170" t="e">
        <f>SUMPRODUCT((焦粉报表!$B$6:$B$67&gt;=$G$2)*(焦粉报表!$B$6:$B$67&lt;=$I$2)*(焦粉报表!$D$6:$D$67=$F6),焦粉报表!N$6:N$67)/SUMPRODUCT((焦粉报表!$B$6:$B$67&gt;=$G$2)*(焦粉报表!$B$6:$B$67&lt;=$I$2)*(焦粉报表!$D$6:$D$67=$F6)*(焦粉报表!N$6:N$67&lt;&gt;""))</f>
        <v>#REF!</v>
      </c>
      <c r="L6" s="170" t="e">
        <f>SUMPRODUCT((焦粉报表!$V$6:$V$67&gt;=$G$2)*(焦粉报表!$V$6:$V$67&lt;=$I$2)*(焦粉报表!$X$6:$X$67=$F6),焦粉报表!Z$6:Z$67)/SUMPRODUCT((焦粉报表!$V$6:$V$67&gt;=$G$2)*(焦粉报表!$V$6:$V$67&lt;=$I$2)*(焦粉报表!$X$6:$X$67=$F6)*(焦粉报表!Z$6:Z$67&lt;&gt;""))</f>
        <v>#REF!</v>
      </c>
      <c r="M6" s="170" t="e">
        <f>SUMPRODUCT((焦粉报表!$V$6:$V$67&gt;=$G$2)*(焦粉报表!$V$6:$V$67&lt;=$I$2)*(焦粉报表!$X$6:$X$67=$F6),焦粉报表!AA$6:AA$67)/SUMPRODUCT((焦粉报表!$V$6:$V$67&gt;=$G$2)*(焦粉报表!$V$6:$V$67&lt;=$I$2)*(焦粉报表!$X$6:$X$67=$F6)*(焦粉报表!AA$6:AA$67&lt;&gt;""))</f>
        <v>#REF!</v>
      </c>
      <c r="N6" s="199" t="e">
        <f>100-L6-M6</f>
        <v>#REF!</v>
      </c>
      <c r="O6" s="170" t="e">
        <f>SUMPRODUCT((焦粉报表!$V$6:$V$67&gt;=$G$2)*(焦粉报表!$V$6:$V$67&lt;=$I$2)*(焦粉报表!$X$6:$X$67=$F6),焦粉报表!AG$6:AG$67)/SUMPRODUCT((焦粉报表!$V$6:$V$67&gt;=$G$2)*(焦粉报表!$V$6:$V$67&lt;=$I$2)*(焦粉报表!$X$6:$X$67=$F6)*(焦粉报表!AG$6:AG$67&lt;&gt;""))</f>
        <v>#REF!</v>
      </c>
      <c r="P6" s="170" t="e">
        <f>SUMPRODUCT((焦粉报表!$V$6:$V$67&gt;=$G$2)*(焦粉报表!$V$6:$V$67&lt;=$I$2)*(焦粉报表!$X$6:$X$67=$F6),焦粉报表!AH$6:AH$67)/SUMPRODUCT((焦粉报表!$V$6:$V$67&gt;=$G$2)*(焦粉报表!$V$6:$V$67&lt;=$I$2)*(焦粉报表!$X$6:$X$67=$F6)*(焦粉报表!AH$6:AH$67&lt;&gt;""))</f>
        <v>#REF!</v>
      </c>
      <c r="Q6" s="198" t="e">
        <f>SUMPRODUCT((焦粉考核!$A$3:$A$95&gt;=$G$2)*(焦粉考核!$A$3:$A$95&lt;=$I$2)*(焦粉考核!$E$3:$E$95=$F6),焦粉考核!$R$3:$R$95)</f>
        <v>#REF!</v>
      </c>
      <c r="R6" s="198" t="e">
        <f>SUMPRODUCT((焦粉考核!$A$3:$A$95&gt;=$G$2)*(焦粉考核!$A$3:$A$95&lt;=$I$2)*(焦粉考核!$E$3:$E$95=$F6),焦粉考核!$AF$3:$AF$95)</f>
        <v>#REF!</v>
      </c>
      <c r="T6" s="194"/>
      <c r="U6" s="195"/>
      <c r="V6" s="195"/>
      <c r="W6" s="195"/>
      <c r="X6" s="195"/>
      <c r="Y6" s="195"/>
      <c r="Z6" s="196"/>
    </row>
    <row ht="18.75" r="7">
      <c r="A7" s="187">
        <f>A4+1</f>
        <v>43102</v>
      </c>
      <c r="B7" s="188" t="s">
        <v>28</v>
      </c>
      <c r="C7" s="189">
        <v>3</v>
      </c>
      <c r="D7" s="190" t="str">
        <f>IF(C7=1,"甲",IF(C7=2,"乙",IF(C7=3,"丙",IF(C7=4,"丁",""))))</f>
        <v>丙</v>
      </c>
      <c r="F7" s="198" t="s">
        <v>31</v>
      </c>
      <c r="G7" s="170" t="e">
        <f>SUMPRODUCT((焦粉报表!$B$6:$B$67&gt;=$G$2)*(焦粉报表!$B$6:$B$67&lt;=$I$2)*(焦粉报表!$D$6:$D$67=$F7),焦粉报表!F$6:F$67)/SUMPRODUCT((焦粉报表!$B$6:$B$67&gt;=$G$2)*(焦粉报表!$B$6:$B$67&lt;=$I$2)*(焦粉报表!$D$6:$D$67=$F7)*(焦粉报表!F$6:F$67&lt;&gt;""))</f>
        <v>#REF!</v>
      </c>
      <c r="H7" s="170" t="e">
        <f>SUMPRODUCT((焦粉报表!$B$6:$B$67&gt;=$G$2)*(焦粉报表!$B$6:$B$67&lt;=$I$2)*(焦粉报表!$D$6:$D$67=$F7),焦粉报表!G$6:G$67)/SUMPRODUCT((焦粉报表!$B$6:$B$67&gt;=$G$2)*(焦粉报表!$B$6:$B$67&lt;=$I$2)*(焦粉报表!$D$6:$D$67=$F7)*(焦粉报表!G$6:G$67&lt;&gt;""))</f>
        <v>#REF!</v>
      </c>
      <c r="I7" s="199" t="e">
        <f>100-G7-H7</f>
        <v>#REF!</v>
      </c>
      <c r="J7" s="170" t="e">
        <f>SUMPRODUCT((焦粉报表!$B$6:$B$67&gt;=$G$2)*(焦粉报表!$B$6:$B$67&lt;=$I$2)*(焦粉报表!$D$6:$D$67=$F7),焦粉报表!M$6:M$67)/SUMPRODUCT((焦粉报表!$B$6:$B$67&gt;=$G$2)*(焦粉报表!$B$6:$B$67&lt;=$I$2)*(焦粉报表!$D$6:$D$67=$F7)*(焦粉报表!M$6:M$67&lt;&gt;""))</f>
        <v>#REF!</v>
      </c>
      <c r="K7" s="170" t="e">
        <f>SUMPRODUCT((焦粉报表!$B$6:$B$67&gt;=$G$2)*(焦粉报表!$B$6:$B$67&lt;=$I$2)*(焦粉报表!$D$6:$D$67=$F7),焦粉报表!N$6:N$67)/SUMPRODUCT((焦粉报表!$B$6:$B$67&gt;=$G$2)*(焦粉报表!$B$6:$B$67&lt;=$I$2)*(焦粉报表!$D$6:$D$67=$F7)*(焦粉报表!N$6:N$67&lt;&gt;""))</f>
        <v>#REF!</v>
      </c>
      <c r="L7" s="170" t="e">
        <f>SUMPRODUCT((焦粉报表!$V$6:$V$67&gt;=$G$2)*(焦粉报表!$V$6:$V$67&lt;=$I$2)*(焦粉报表!$X$6:$X$67=$F7),焦粉报表!Z$6:Z$67)/SUMPRODUCT((焦粉报表!$V$6:$V$67&gt;=$G$2)*(焦粉报表!$V$6:$V$67&lt;=$I$2)*(焦粉报表!$X$6:$X$67=$F7)*(焦粉报表!Z$6:Z$67&lt;&gt;""))</f>
        <v>#REF!</v>
      </c>
      <c r="M7" s="170" t="e">
        <f>SUMPRODUCT((焦粉报表!$V$6:$V$67&gt;=$G$2)*(焦粉报表!$V$6:$V$67&lt;=$I$2)*(焦粉报表!$X$6:$X$67=$F7),焦粉报表!AA$6:AA$67)/SUMPRODUCT((焦粉报表!$V$6:$V$67&gt;=$G$2)*(焦粉报表!$V$6:$V$67&lt;=$I$2)*(焦粉报表!$X$6:$X$67=$F7)*(焦粉报表!AA$6:AA$67&lt;&gt;""))</f>
        <v>#REF!</v>
      </c>
      <c r="N7" s="199" t="e">
        <f>100-L7-M7</f>
        <v>#REF!</v>
      </c>
      <c r="O7" s="170" t="e">
        <f>SUMPRODUCT((焦粉报表!$V$6:$V$67&gt;=$G$2)*(焦粉报表!$V$6:$V$67&lt;=$I$2)*(焦粉报表!$X$6:$X$67=$F7),焦粉报表!AG$6:AG$67)/SUMPRODUCT((焦粉报表!$V$6:$V$67&gt;=$G$2)*(焦粉报表!$V$6:$V$67&lt;=$I$2)*(焦粉报表!$X$6:$X$67=$F7)*(焦粉报表!AG$6:AG$67&lt;&gt;""))</f>
        <v>#REF!</v>
      </c>
      <c r="P7" s="170" t="e">
        <f>SUMPRODUCT((焦粉报表!$V$6:$V$67&gt;=$G$2)*(焦粉报表!$V$6:$V$67&lt;=$I$2)*(焦粉报表!$X$6:$X$67=$F7),焦粉报表!AH$6:AH$67)/SUMPRODUCT((焦粉报表!$V$6:$V$67&gt;=$G$2)*(焦粉报表!$V$6:$V$67&lt;=$I$2)*(焦粉报表!$X$6:$X$67=$F7)*(焦粉报表!AH$6:AH$67&lt;&gt;""))</f>
        <v>#REF!</v>
      </c>
      <c r="Q7" s="198" t="e">
        <f>SUMPRODUCT((焦粉考核!$A$3:$A$95&gt;=$G$2)*(焦粉考核!$A$3:$A$95&lt;=$I$2)*(焦粉考核!$E$3:$E$95=$F7),焦粉考核!$R$3:$R$95)</f>
        <v>#REF!</v>
      </c>
      <c r="R7" s="198" t="e">
        <f>SUMPRODUCT((焦粉考核!$A$3:$A$95&gt;=$G$2)*(焦粉考核!$A$3:$A$95&lt;=$I$2)*(焦粉考核!$E$3:$E$95=$F7),焦粉考核!$AF$3:$AF$95)</f>
        <v>#REF!</v>
      </c>
      <c r="T7" s="194"/>
      <c r="U7" s="195"/>
      <c r="V7" s="195"/>
      <c r="W7" s="195"/>
      <c r="X7" s="195"/>
      <c r="Y7" s="195"/>
      <c r="Z7" s="196"/>
    </row>
    <row ht="18.75" r="8">
      <c r="A8" s="187">
        <f>A7</f>
        <v>43102</v>
      </c>
      <c r="B8" s="188" t="s">
        <v>30</v>
      </c>
      <c r="C8" s="197">
        <f>IF(C7=4,1,C7+1)</f>
        <v>4</v>
      </c>
      <c r="D8" s="190" t="str">
        <f>IF(C8=1,"甲",IF(C8=2,"乙",IF(C8=3,"丙",IF(C8=4,"丁",""))))</f>
        <v>丁</v>
      </c>
      <c r="F8" s="198" t="s">
        <v>33</v>
      </c>
      <c r="G8" s="170" t="e">
        <f>SUMPRODUCT((焦粉报表!$B$6:$B$67&gt;=$G$2)*(焦粉报表!$B$6:$B$67&lt;=$I$2)*(焦粉报表!$D$6:$D$67=$F8),焦粉报表!F$6:F$67)/SUMPRODUCT((焦粉报表!$B$6:$B$67&gt;=$G$2)*(焦粉报表!$B$6:$B$67&lt;=$I$2)*(焦粉报表!$D$6:$D$67=$F8)*(焦粉报表!F$6:F$67&lt;&gt;""))</f>
        <v>#REF!</v>
      </c>
      <c r="H8" s="170" t="e">
        <f>SUMPRODUCT((焦粉报表!$B$6:$B$67&gt;=$G$2)*(焦粉报表!$B$6:$B$67&lt;=$I$2)*(焦粉报表!$D$6:$D$67=$F8),焦粉报表!G$6:G$67)/SUMPRODUCT((焦粉报表!$B$6:$B$67&gt;=$G$2)*(焦粉报表!$B$6:$B$67&lt;=$I$2)*(焦粉报表!$D$6:$D$67=$F8)*(焦粉报表!G$6:G$67&lt;&gt;""))</f>
        <v>#REF!</v>
      </c>
      <c r="I8" s="199" t="e">
        <f>100-G8-H8</f>
        <v>#REF!</v>
      </c>
      <c r="J8" s="170" t="e">
        <f>SUMPRODUCT((焦粉报表!$B$6:$B$67&gt;=$G$2)*(焦粉报表!$B$6:$B$67&lt;=$I$2)*(焦粉报表!$D$6:$D$67=$F8),焦粉报表!M$6:M$67)/SUMPRODUCT((焦粉报表!$B$6:$B$67&gt;=$G$2)*(焦粉报表!$B$6:$B$67&lt;=$I$2)*(焦粉报表!$D$6:$D$67=$F8)*(焦粉报表!M$6:M$67&lt;&gt;""))</f>
        <v>#REF!</v>
      </c>
      <c r="K8" s="170" t="e">
        <f>SUMPRODUCT((焦粉报表!$B$6:$B$67&gt;=$G$2)*(焦粉报表!$B$6:$B$67&lt;=$I$2)*(焦粉报表!$D$6:$D$67=$F8),焦粉报表!N$6:N$67)/SUMPRODUCT((焦粉报表!$B$6:$B$67&gt;=$G$2)*(焦粉报表!$B$6:$B$67&lt;=$I$2)*(焦粉报表!$D$6:$D$67=$F8)*(焦粉报表!N$6:N$67&lt;&gt;""))</f>
        <v>#REF!</v>
      </c>
      <c r="L8" s="170" t="e">
        <f>SUMPRODUCT((焦粉报表!$V$6:$V$67&gt;=$G$2)*(焦粉报表!$V$6:$V$67&lt;=$I$2)*(焦粉报表!$X$6:$X$67=$F8),焦粉报表!Z$6:Z$67)/SUMPRODUCT((焦粉报表!$V$6:$V$67&gt;=$G$2)*(焦粉报表!$V$6:$V$67&lt;=$I$2)*(焦粉报表!$X$6:$X$67=$F8)*(焦粉报表!Z$6:Z$67&lt;&gt;""))</f>
        <v>#REF!</v>
      </c>
      <c r="M8" s="170" t="e">
        <f>SUMPRODUCT((焦粉报表!$V$6:$V$67&gt;=$G$2)*(焦粉报表!$V$6:$V$67&lt;=$I$2)*(焦粉报表!$X$6:$X$67=$F8),焦粉报表!AA$6:AA$67)/SUMPRODUCT((焦粉报表!$V$6:$V$67&gt;=$G$2)*(焦粉报表!$V$6:$V$67&lt;=$I$2)*(焦粉报表!$X$6:$X$67=$F8)*(焦粉报表!AA$6:AA$67&lt;&gt;""))</f>
        <v>#REF!</v>
      </c>
      <c r="N8" s="199" t="e">
        <f>100-L8-M8</f>
        <v>#REF!</v>
      </c>
      <c r="O8" s="170" t="e">
        <f>SUMPRODUCT((焦粉报表!$V$6:$V$67&gt;=$G$2)*(焦粉报表!$V$6:$V$67&lt;=$I$2)*(焦粉报表!$X$6:$X$67=$F8),焦粉报表!AG$6:AG$67)/SUMPRODUCT((焦粉报表!$V$6:$V$67&gt;=$G$2)*(焦粉报表!$V$6:$V$67&lt;=$I$2)*(焦粉报表!$X$6:$X$67=$F8)*(焦粉报表!AG$6:AG$67&lt;&gt;""))</f>
        <v>#REF!</v>
      </c>
      <c r="P8" s="170" t="e">
        <f>SUMPRODUCT((焦粉报表!$V$6:$V$67&gt;=$G$2)*(焦粉报表!$V$6:$V$67&lt;=$I$2)*(焦粉报表!$X$6:$X$67=$F8),焦粉报表!AH$6:AH$67)/SUMPRODUCT((焦粉报表!$V$6:$V$67&gt;=$G$2)*(焦粉报表!$V$6:$V$67&lt;=$I$2)*(焦粉报表!$X$6:$X$67=$F8)*(焦粉报表!AH$6:AH$67&lt;&gt;""))</f>
        <v>#REF!</v>
      </c>
      <c r="Q8" s="198" t="e">
        <f>SUMPRODUCT((焦粉考核!$A$3:$A$95&gt;=$G$2)*(焦粉考核!$A$3:$A$95&lt;=$I$2)*(焦粉考核!$E$3:$E$95=$F8),焦粉考核!$R$3:$R$95)</f>
        <v>#REF!</v>
      </c>
      <c r="R8" s="198" t="e">
        <f>SUMPRODUCT((焦粉考核!$A$3:$A$95&gt;=$G$2)*(焦粉考核!$A$3:$A$95&lt;=$I$2)*(焦粉考核!$E$3:$E$95=$F8),焦粉考核!$AF$3:$AF$95)</f>
        <v>#REF!</v>
      </c>
      <c r="T8" s="194"/>
      <c r="U8" s="195"/>
      <c r="V8" s="195"/>
      <c r="W8" s="195"/>
      <c r="X8" s="195"/>
      <c r="Y8" s="195"/>
      <c r="Z8" s="196"/>
    </row>
    <row ht="19.5" r="9">
      <c r="A9" s="187">
        <f>A8</f>
        <v>43102</v>
      </c>
      <c r="B9" s="188" t="s">
        <v>32</v>
      </c>
      <c r="C9" s="197">
        <f>IF(C8=4,1,C8+1)</f>
        <v>1</v>
      </c>
      <c r="D9" s="190" t="str">
        <f>IF(C9=1,"甲",IF(C9=2,"乙",IF(C9=3,"丙",IF(C9=4,"丁",""))))</f>
        <v>甲</v>
      </c>
      <c r="F9" s="198" t="s">
        <v>68</v>
      </c>
      <c r="G9" s="200" t="e">
        <f>SUMPRODUCT((焦粉报表!$B$6:$B$67&gt;=$G$2)*(焦粉报表!$B$6:$B$67&lt;=$I$2),焦粉报表!F$6:F$67)/SUMPRODUCT((焦粉报表!$B$6:$B$67&gt;=$G$2)*(焦粉报表!$B$6:$B$67&lt;=$I$2)*(焦粉报表!F$6:F$67&lt;&gt;""))</f>
        <v>#REF!</v>
      </c>
      <c r="H9" s="170" t="e">
        <f>SUMPRODUCT((焦粉报表!$B$6:$B$67&gt;=$G$2)*(焦粉报表!$B$6:$B$67&lt;=$I$2),焦粉报表!G$6:G$67)/SUMPRODUCT((焦粉报表!$B$6:$B$67&gt;=$G$2)*(焦粉报表!$B$6:$B$67&lt;=$I$2)*(焦粉报表!G$6:G$67&lt;&gt;""))</f>
        <v>#REF!</v>
      </c>
      <c r="I9" s="199" t="e">
        <f>100-G9-H9</f>
        <v>#REF!</v>
      </c>
      <c r="J9" s="170" t="e">
        <f>SUMPRODUCT((焦粉报表!$B$6:$B$67&gt;=$G$2)*(焦粉报表!$B$6:$B$67&lt;=$I$2),焦粉报表!M$6:M$67)/SUMPRODUCT((焦粉报表!$B$6:$B$67&gt;=$G$2)*(焦粉报表!$B$6:$B$67&lt;=$I$2)*(焦粉报表!M$6:M$67&lt;&gt;""))</f>
        <v>#REF!</v>
      </c>
      <c r="K9" s="200" t="e">
        <f>SUMPRODUCT((焦粉报表!$B$6:$B$67&gt;=$G$2)*(焦粉报表!$B$6:$B$67&lt;=$I$2),焦粉报表!N$6:N$67)/SUMPRODUCT((焦粉报表!$B$6:$B$67&gt;=$G$2)*(焦粉报表!$B$6:$B$67&lt;=$I$2)*(焦粉报表!N$6:N$67&lt;&gt;""))</f>
        <v>#REF!</v>
      </c>
      <c r="L9" s="200" t="e">
        <f>SUMPRODUCT((焦粉报表!$V$6:$V$67&gt;=$G$2)*(焦粉报表!$V$6:$V$67&lt;=$I$2),焦粉报表!Z$6:Z$67)/SUMPRODUCT((焦粉报表!$V$6:$V$67&gt;=$G$2)*(焦粉报表!$V$6:$V$67&lt;=$I$2)*(焦粉报表!Z$6:Z$67&lt;&gt;""))</f>
        <v>#REF!</v>
      </c>
      <c r="M9" s="170" t="e">
        <f>SUMPRODUCT((焦粉报表!$V$6:$V$67&gt;=$G$2)*(焦粉报表!$V$6:$V$67&lt;=$I$2),焦粉报表!AA$6:AA$67)/SUMPRODUCT((焦粉报表!$V$6:$V$67&gt;=$G$2)*(焦粉报表!$V$6:$V$67&lt;=$I$2)*(焦粉报表!AA$6:AA$67&lt;&gt;""))</f>
        <v>#REF!</v>
      </c>
      <c r="N9" s="199" t="e">
        <f>100-L9-M9</f>
        <v>#REF!</v>
      </c>
      <c r="O9" s="170" t="e">
        <f>SUMPRODUCT((焦粉报表!$V$6:$V$67&gt;=$G$2)*(焦粉报表!$V$6:$V$67&lt;=$I$2),焦粉报表!AG$6:AG$67)/SUMPRODUCT((焦粉报表!$V$6:$V$67&gt;=$G$2)*(焦粉报表!$V$6:$V$67&lt;=$I$2)*(焦粉报表!AG$6:AG$67&lt;&gt;""))</f>
        <v>#REF!</v>
      </c>
      <c r="P9" s="200" t="e">
        <f>SUMPRODUCT((焦粉报表!$V$6:$V$67&gt;=$G$2)*(焦粉报表!$V$6:$V$67&lt;=$I$2),焦粉报表!AH$6:AH$67)/SUMPRODUCT((焦粉报表!$V$6:$V$67&gt;=$G$2)*(焦粉报表!$V$6:$V$67&lt;=$I$2)*(焦粉报表!AH$6:AH$67&lt;&gt;""))</f>
        <v>#REF!</v>
      </c>
      <c r="Q9" s="201" t="e">
        <f>SUM(Q5:Q8)</f>
        <v>#REF!</v>
      </c>
      <c r="R9" s="201" t="e">
        <f>SUM(R5:R8)</f>
        <v>#REF!</v>
      </c>
      <c r="T9" s="202"/>
      <c r="U9" s="203"/>
      <c r="V9" s="203"/>
      <c r="W9" s="203"/>
      <c r="X9" s="203"/>
      <c r="Y9" s="203"/>
      <c r="Z9" s="204"/>
    </row>
    <row ht="15" customHeight="1" r="10">
      <c r="A10" s="187">
        <f>A7+1</f>
        <v>43103</v>
      </c>
      <c r="B10" s="205" t="s">
        <v>28</v>
      </c>
      <c r="C10" s="206">
        <f>IF(C4=1,4,C4-1)</f>
        <v>2</v>
      </c>
      <c r="D10" s="190" t="str">
        <f>IF(C10=1,"甲",IF(C10=2,"乙",IF(C10=3,"丙",IF(C10=4,"丁",""))))</f>
        <v>乙</v>
      </c>
      <c r="U10" s="207"/>
      <c r="V10" s="207"/>
      <c r="W10" s="207"/>
      <c r="X10" s="207"/>
    </row>
    <row ht="21" customHeight="1" r="11">
      <c r="A11" s="187">
        <f>A10</f>
        <v>43103</v>
      </c>
      <c r="B11" s="205" t="s">
        <v>30</v>
      </c>
      <c r="C11" s="206">
        <f>IF(C10=4,1,C10+1)</f>
        <v>3</v>
      </c>
      <c r="D11" s="190" t="str">
        <f>IF(C11=1,"甲",IF(C11=2,"乙",IF(C11=3,"丙",IF(C11=4,"丁",""))))</f>
        <v>丙</v>
      </c>
      <c r="U11" s="207"/>
      <c r="V11" s="207"/>
      <c r="W11" s="207"/>
      <c r="X11" s="207"/>
    </row>
    <row ht="20.25" r="12">
      <c r="A12" s="187">
        <f>A11</f>
        <v>43103</v>
      </c>
      <c r="B12" s="205" t="s">
        <v>32</v>
      </c>
      <c r="C12" s="206">
        <f>IF(C11=4,1,C11+1)</f>
        <v>4</v>
      </c>
      <c r="D12" s="190" t="str">
        <f>IF(C12=1,"甲",IF(C12=2,"乙",IF(C12=3,"丙",IF(C12=4,"丁",""))))</f>
        <v>丁</v>
      </c>
      <c r="F12" s="208" t="s">
        <v>73</v>
      </c>
      <c r="G12" s="183" t="s">
        <v>8</v>
      </c>
      <c r="H12" s="183"/>
      <c r="L12" s="183" t="s">
        <v>9</v>
      </c>
      <c r="M12" s="183"/>
      <c r="Q12" s="209" t="s">
        <v>98</v>
      </c>
      <c r="R12" s="209"/>
      <c r="U12" s="207"/>
      <c r="V12" s="207"/>
      <c r="W12" s="207"/>
      <c r="X12" s="207"/>
    </row>
    <row ht="20.25" r="13">
      <c r="A13" s="187"/>
      <c r="B13" s="205"/>
      <c r="C13" s="206"/>
      <c r="D13" s="190"/>
      <c r="F13" s="208"/>
      <c r="G13" s="210" t="s">
        <v>71</v>
      </c>
      <c r="H13" s="210" t="s">
        <v>14</v>
      </c>
      <c r="L13" s="210" t="s">
        <v>71</v>
      </c>
      <c r="M13" s="210" t="s">
        <v>14</v>
      </c>
      <c r="Q13" s="211" t="s">
        <v>99</v>
      </c>
      <c r="R13" s="211" t="s">
        <v>100</v>
      </c>
      <c r="U13" s="207"/>
      <c r="V13" s="207"/>
      <c r="W13" s="207"/>
      <c r="X13" s="207"/>
    </row>
    <row ht="20.25" customHeight="1" r="14">
      <c r="A14" s="187">
        <f>A10+1</f>
        <v>43104</v>
      </c>
      <c r="B14" s="205" t="s">
        <v>28</v>
      </c>
      <c r="C14" s="206">
        <f>IF(C7=1,4,C7-1)</f>
        <v>2</v>
      </c>
      <c r="D14" s="190" t="str">
        <f>IF(C14=1,"甲",IF(C14=2,"乙",IF(C14=3,"丙",IF(C14=4,"丁",""))))</f>
        <v>乙</v>
      </c>
      <c r="F14" s="39" t="s">
        <v>4</v>
      </c>
      <c r="G14" s="212">
        <v>0.69999999999999996</v>
      </c>
      <c r="H14" s="213">
        <v>0.10000000000000001</v>
      </c>
      <c r="L14" s="212">
        <v>0.69999999999999996</v>
      </c>
      <c r="M14" s="213">
        <v>0.10000000000000001</v>
      </c>
      <c r="Q14" s="211"/>
      <c r="R14" s="211"/>
    </row>
    <row ht="18.75" r="15">
      <c r="A15" s="187">
        <f>A14</f>
        <v>43104</v>
      </c>
      <c r="B15" s="205" t="s">
        <v>30</v>
      </c>
      <c r="C15" s="206">
        <f>IF(C14=4,1,C14+1)</f>
        <v>3</v>
      </c>
      <c r="D15" s="190" t="str">
        <f>IF(C15=1,"甲",IF(C15=2,"乙",IF(C15=3,"丙",IF(C15=4,"丁",""))))</f>
        <v>丙</v>
      </c>
      <c r="F15" s="198" t="s">
        <v>34</v>
      </c>
      <c r="G15" s="214" t="e">
        <f>SUMPRODUCT((焦粉报表!$B$6:$B$67&gt;=$G$2)*(焦粉报表!$B$6:$B$67&lt;=$I$2)*(焦粉报表!$D$6:$D$67=$F15)*(焦粉报表!$O$6:$O$67&lt;&gt;"")*(焦粉报表!$O$6:$O$67&gt;=$G$14))/SUMPRODUCT((焦粉报表!$B$6:$B$67&gt;=$G$2)*(焦粉报表!$B$6:$B$67&lt;=$I$2)*(焦粉报表!$D$6:$D$67=$F15)*(焦粉报表!$O$6:$O$67&lt;&gt;""))</f>
        <v>#DIV/0!</v>
      </c>
      <c r="H15" s="214" t="e">
        <f>SUMPRODUCT((焦粉报表!$B$6:$B$67&gt;=$G$2)*(焦粉报表!$B$6:$B$67&lt;=$I$2)*(焦粉报表!$D$6:$D$67=$F15)*(焦粉报表!$Q$6:$Q$67="√"))/SUMPRODUCT((焦粉报表!$B$6:$B$67&gt;=$G$2)*(焦粉报表!$B$6:$B$67&lt;=$I$2)*(焦粉报表!$D$6:$D$67=$F15)*(焦粉报表!$Q$6:$Q$67&lt;&gt;""))</f>
        <v>#DIV/0!</v>
      </c>
      <c r="L15" s="214" t="e">
        <f>SUMPRODUCT((焦粉报表!$V$6:$V$67&gt;=$G$2)*(焦粉报表!$V$6:$V$67&lt;=$I$2)*(焦粉报表!$X$6:$X$67=$F15)*(焦粉报表!$AI$6:$AI$67&lt;&gt;"")*(焦粉报表!$AI$6:$AI$67&gt;=$L$14))/SUMPRODUCT((焦粉报表!$V$6:$V$67&gt;=$G$2)*(焦粉报表!$V$6:$V$67&lt;=$I$2)*(焦粉报表!$X$6:$X$67=$F15)*(焦粉报表!$AI$6:$AI$67&lt;&gt;""))</f>
        <v>#DIV/0!</v>
      </c>
      <c r="M15" s="214" t="e">
        <f>SUMPRODUCT((焦粉报表!$V$6:$V$67&gt;=$G$2)*(焦粉报表!$V$6:$V$67&lt;=$I$2)*(焦粉报表!$X$6:$X$67=$F15)*(焦粉报表!$AK$6:$AK$67="√"))/SUMPRODUCT((焦粉报表!$V$6:$V$67&gt;=$G$2)*(焦粉报表!$V$6:$V$67&lt;=$I$2)*(焦粉报表!$X$6:$X$67=$F15)*(焦粉报表!$AK$6:$AK$67&lt;&gt;""))</f>
        <v>#DIV/0!</v>
      </c>
      <c r="Q15" s="215">
        <v>0.69999999999999996</v>
      </c>
      <c r="R15" s="215">
        <v>0.69999999999999996</v>
      </c>
    </row>
    <row ht="18.75" r="16">
      <c r="A16" s="187">
        <f>A15</f>
        <v>43104</v>
      </c>
      <c r="B16" s="205" t="s">
        <v>32</v>
      </c>
      <c r="C16" s="206">
        <f>IF(C15=4,1,C15+1)</f>
        <v>4</v>
      </c>
      <c r="D16" s="190" t="str">
        <f>IF(C16=1,"甲",IF(C16=2,"乙",IF(C16=3,"丙",IF(C16=4,"丁",""))))</f>
        <v>丁</v>
      </c>
      <c r="F16" s="198" t="s">
        <v>29</v>
      </c>
      <c r="G16" s="214" t="e">
        <f>SUMPRODUCT((焦粉报表!$B$6:$B$67&gt;=$G$2)*(焦粉报表!$B$6:$B$67&lt;=$I$2)*(焦粉报表!$D$6:$D$67=$F16)*(焦粉报表!$O$6:$O$67&lt;&gt;"")*(焦粉报表!$O$6:$O$67&gt;=$G$14))/SUMPRODUCT((焦粉报表!$B$6:$B$67&gt;=$G$2)*(焦粉报表!$B$6:$B$67&lt;=$I$2)*(焦粉报表!$D$6:$D$67=$F16)*(焦粉报表!$O$6:$O$67&lt;&gt;""))</f>
        <v>#DIV/0!</v>
      </c>
      <c r="H16" s="214" t="e">
        <f>SUMPRODUCT((焦粉报表!$B$6:$B$67&gt;=$G$2)*(焦粉报表!$B$6:$B$67&lt;=$I$2)*(焦粉报表!$D$6:$D$67=$F16)*(焦粉报表!$Q$6:$Q$67="√"))/SUMPRODUCT((焦粉报表!$B$6:$B$67&gt;=$G$2)*(焦粉报表!$B$6:$B$67&lt;=$I$2)*(焦粉报表!$D$6:$D$67=$F16)*(焦粉报表!$Q$6:$Q$67&lt;&gt;""))</f>
        <v>#DIV/0!</v>
      </c>
      <c r="L16" s="214" t="e">
        <f>SUMPRODUCT((焦粉报表!$V$6:$V$67&gt;=$G$2)*(焦粉报表!$V$6:$V$67&lt;=$I$2)*(焦粉报表!$X$6:$X$67=$F16)*(焦粉报表!$AI$6:$AI$67&lt;&gt;"")*(焦粉报表!$AI$6:$AI$67&gt;=$L$14))/SUMPRODUCT((焦粉报表!$V$6:$V$67&gt;=$G$2)*(焦粉报表!$V$6:$V$67&lt;=$I$2)*(焦粉报表!$X$6:$X$67=$F16)*(焦粉报表!$AI$6:$AI$67&lt;&gt;""))</f>
        <v>#DIV/0!</v>
      </c>
      <c r="M16" s="214" t="e">
        <f>SUMPRODUCT((焦粉报表!$V$6:$V$67&gt;=$G$2)*(焦粉报表!$V$6:$V$67&lt;=$I$2)*(焦粉报表!$X$6:$X$67=$F16)*(焦粉报表!$AK$6:$AK$67="√"))/SUMPRODUCT((焦粉报表!$V$6:$V$67&gt;=$G$2)*(焦粉报表!$V$6:$V$67&lt;=$I$2)*(焦粉报表!$X$6:$X$67=$F16)*(焦粉报表!$AK$6:$AK$67&lt;&gt;""))</f>
        <v>#DIV/0!</v>
      </c>
      <c r="Q16" s="215">
        <v>0.69999999999999996</v>
      </c>
      <c r="R16" s="215">
        <v>0.69999999999999996</v>
      </c>
    </row>
    <row ht="18.75" r="17">
      <c r="A17" s="187">
        <f>A14+1</f>
        <v>43105</v>
      </c>
      <c r="B17" s="205" t="s">
        <v>28</v>
      </c>
      <c r="C17" s="206">
        <f>IF(C10=1,4,C10-1)</f>
        <v>1</v>
      </c>
      <c r="D17" s="190" t="str">
        <f>IF(C17=1,"甲",IF(C17=2,"乙",IF(C17=3,"丙",IF(C17=4,"丁",""))))</f>
        <v>甲</v>
      </c>
      <c r="F17" s="198" t="s">
        <v>31</v>
      </c>
      <c r="G17" s="214" t="e">
        <f>SUMPRODUCT((焦粉报表!$B$6:$B$67&gt;=$G$2)*(焦粉报表!$B$6:$B$67&lt;=$I$2)*(焦粉报表!$D$6:$D$67=$F17)*(焦粉报表!$O$6:$O$67&lt;&gt;"")*(焦粉报表!$O$6:$O$67&gt;=$G$14))/SUMPRODUCT((焦粉报表!$B$6:$B$67&gt;=$G$2)*(焦粉报表!$B$6:$B$67&lt;=$I$2)*(焦粉报表!$D$6:$D$67=$F17)*(焦粉报表!$O$6:$O$67&lt;&gt;""))</f>
        <v>#DIV/0!</v>
      </c>
      <c r="H17" s="214" t="e">
        <f>SUMPRODUCT((焦粉报表!$B$6:$B$67&gt;=$G$2)*(焦粉报表!$B$6:$B$67&lt;=$I$2)*(焦粉报表!$D$6:$D$67=$F17)*(焦粉报表!$Q$6:$Q$67="√"))/SUMPRODUCT((焦粉报表!$B$6:$B$67&gt;=$G$2)*(焦粉报表!$B$6:$B$67&lt;=$I$2)*(焦粉报表!$D$6:$D$67=$F17)*(焦粉报表!$Q$6:$Q$67&lt;&gt;""))</f>
        <v>#DIV/0!</v>
      </c>
      <c r="L17" s="214" t="e">
        <f>SUMPRODUCT((焦粉报表!$V$6:$V$67&gt;=$G$2)*(焦粉报表!$V$6:$V$67&lt;=$I$2)*(焦粉报表!$X$6:$X$67=$F17)*(焦粉报表!$AI$6:$AI$67&lt;&gt;"")*(焦粉报表!$AI$6:$AI$67&gt;=$L$14))/SUMPRODUCT((焦粉报表!$V$6:$V$67&gt;=$G$2)*(焦粉报表!$V$6:$V$67&lt;=$I$2)*(焦粉报表!$X$6:$X$67=$F17)*(焦粉报表!$AI$6:$AI$67&lt;&gt;""))</f>
        <v>#DIV/0!</v>
      </c>
      <c r="M17" s="214" t="e">
        <f>SUMPRODUCT((焦粉报表!$V$6:$V$67&gt;=$G$2)*(焦粉报表!$V$6:$V$67&lt;=$I$2)*(焦粉报表!$X$6:$X$67=$F17)*(焦粉报表!$AK$6:$AK$67="√"))/SUMPRODUCT((焦粉报表!$V$6:$V$67&gt;=$G$2)*(焦粉报表!$V$6:$V$67&lt;=$I$2)*(焦粉报表!$X$6:$X$67=$F17)*(焦粉报表!$AK$6:$AK$67&lt;&gt;""))</f>
        <v>#DIV/0!</v>
      </c>
      <c r="Q17" s="215">
        <v>0.69999999999999996</v>
      </c>
      <c r="R17" s="215">
        <v>0.69999999999999996</v>
      </c>
    </row>
    <row ht="18.75" r="18">
      <c r="A18" s="187">
        <f>A17</f>
        <v>43105</v>
      </c>
      <c r="B18" s="205" t="s">
        <v>30</v>
      </c>
      <c r="C18" s="206">
        <f>IF(C17=4,1,C17+1)</f>
        <v>2</v>
      </c>
      <c r="D18" s="190" t="str">
        <f>IF(C18=1,"甲",IF(C18=2,"乙",IF(C18=3,"丙",IF(C18=4,"丁",""))))</f>
        <v>乙</v>
      </c>
      <c r="F18" s="198" t="s">
        <v>33</v>
      </c>
      <c r="G18" s="214" t="e">
        <f>SUMPRODUCT((焦粉报表!$B$6:$B$67&gt;=$G$2)*(焦粉报表!$B$6:$B$67&lt;=$I$2)*(焦粉报表!$D$6:$D$67=$F18)*(焦粉报表!$O$6:$O$67&lt;&gt;"")*(焦粉报表!$O$6:$O$67&gt;=$G$14))/SUMPRODUCT((焦粉报表!$B$6:$B$67&gt;=$G$2)*(焦粉报表!$B$6:$B$67&lt;=$I$2)*(焦粉报表!$D$6:$D$67=$F18)*(焦粉报表!$O$6:$O$67&lt;&gt;""))</f>
        <v>#DIV/0!</v>
      </c>
      <c r="H18" s="214" t="e">
        <f>SUMPRODUCT((焦粉报表!$B$6:$B$67&gt;=$G$2)*(焦粉报表!$B$6:$B$67&lt;=$I$2)*(焦粉报表!$D$6:$D$67=$F18)*(焦粉报表!$Q$6:$Q$67="√"))/SUMPRODUCT((焦粉报表!$B$6:$B$67&gt;=$G$2)*(焦粉报表!$B$6:$B$67&lt;=$I$2)*(焦粉报表!$D$6:$D$67=$F18)*(焦粉报表!$Q$6:$Q$67&lt;&gt;""))</f>
        <v>#DIV/0!</v>
      </c>
      <c r="L18" s="214" t="e">
        <f>SUMPRODUCT((焦粉报表!$V$6:$V$67&gt;=$G$2)*(焦粉报表!$V$6:$V$67&lt;=$I$2)*(焦粉报表!$X$6:$X$67=$F18)*(焦粉报表!$AI$6:$AI$67&lt;&gt;"")*(焦粉报表!$AI$6:$AI$67&gt;=$L$14))/SUMPRODUCT((焦粉报表!$V$6:$V$67&gt;=$G$2)*(焦粉报表!$V$6:$V$67&lt;=$I$2)*(焦粉报表!$X$6:$X$67=$F18)*(焦粉报表!$AI$6:$AI$67&lt;&gt;""))</f>
        <v>#DIV/0!</v>
      </c>
      <c r="M18" s="214" t="e">
        <f>SUMPRODUCT((焦粉报表!$V$6:$V$67&gt;=$G$2)*(焦粉报表!$V$6:$V$67&lt;=$I$2)*(焦粉报表!$X$6:$X$67=$F18)*(焦粉报表!$AK$6:$AK$67="√"))/SUMPRODUCT((焦粉报表!$V$6:$V$67&gt;=$G$2)*(焦粉报表!$V$6:$V$67&lt;=$I$2)*(焦粉报表!$X$6:$X$67=$F18)*(焦粉报表!$AK$6:$AK$67&lt;&gt;""))</f>
        <v>#DIV/0!</v>
      </c>
      <c r="Q18" s="215">
        <v>0.69999999999999996</v>
      </c>
      <c r="R18" s="215">
        <v>0.69999999999999996</v>
      </c>
    </row>
    <row ht="18.75" r="19">
      <c r="A19" s="187">
        <f>A18</f>
        <v>43105</v>
      </c>
      <c r="B19" s="205" t="s">
        <v>32</v>
      </c>
      <c r="C19" s="206">
        <f>IF(C18=4,1,C18+1)</f>
        <v>3</v>
      </c>
      <c r="D19" s="190" t="str">
        <f>IF(C19=1,"甲",IF(C19=2,"乙",IF(C19=3,"丙",IF(C19=4,"丁",""))))</f>
        <v>丙</v>
      </c>
      <c r="F19" s="198" t="s">
        <v>68</v>
      </c>
      <c r="G19" s="216" t="e">
        <f>SUMPRODUCT((焦粉报表!$B$6:$B$67&gt;=$G$2)*(焦粉报表!$B$6:$B$67&lt;=$I$2)*(焦粉报表!$O$6:$O$67&lt;&gt;"")*(焦粉报表!$O$6:$O$67&gt;=$G$14))/SUMPRODUCT((焦粉报表!$B$6:$B$67&gt;=$G$2)*(焦粉报表!$B$6:$B$67&lt;=$I$2)*(焦粉报表!$O$6:$O$67&lt;&gt;""))</f>
        <v>#DIV/0!</v>
      </c>
      <c r="H19" s="214" t="e">
        <f>SUMPRODUCT((焦粉报表!$B$6:$B$67&gt;=$G$2)*(焦粉报表!$B$6:$B$67&lt;=$I$2)*(焦粉报表!$Q$6:$Q$67="√"))/SUMPRODUCT((焦粉报表!$B$6:$B$67&gt;=$G$2)*(焦粉报表!$B$6:$B$67&lt;=$I$2)*(焦粉报表!$Q$6:$Q$67&lt;&gt;""))</f>
        <v>#DIV/0!</v>
      </c>
      <c r="L19" s="216" t="e">
        <f>SUMPRODUCT((焦粉报表!$V$6:$V$67&gt;=$G$2)*(焦粉报表!$V$6:$V$67&lt;=$I$2)*(焦粉报表!$AI$6:$AI$67&lt;&gt;"")*(焦粉报表!$AI$6:$AI$67&gt;=$L$14))/SUMPRODUCT((焦粉报表!$V$6:$V$67&gt;=$G$2)*(焦粉报表!$V$6:$V$67&lt;=$I$2)*(焦粉报表!$AI$6:$AI$67&lt;&gt;""))</f>
        <v>#DIV/0!</v>
      </c>
      <c r="M19" s="214" t="e">
        <f>SUMPRODUCT((焦粉报表!$V$6:$V$67&gt;=$G$2)*(焦粉报表!$V$6:$V$67&lt;=$I$2)*(焦粉报表!$AK$6:$AK$67="√"))/SUMPRODUCT((焦粉报表!$V$6:$V$67&gt;=$G$2)*(焦粉报表!$V$6:$V$67&lt;=$I$2)*(焦粉报表!$AK$6:$AK$67&lt;&gt;""))</f>
        <v>#DIV/0!</v>
      </c>
      <c r="Q19" s="215">
        <v>0.69999999999999996</v>
      </c>
      <c r="R19" s="215">
        <v>0.69999999999999996</v>
      </c>
    </row>
    <row r="20">
      <c r="A20" s="187">
        <f>A17+1</f>
        <v>43106</v>
      </c>
      <c r="B20" s="205" t="s">
        <v>28</v>
      </c>
      <c r="C20" s="206">
        <f>IF(C14=1,4,C14-1)</f>
        <v>1</v>
      </c>
      <c r="D20" s="190" t="str">
        <f>IF(C20=1,"甲",IF(C20=2,"乙",IF(C20=3,"丙",IF(C20=4,"丁",""))))</f>
        <v>甲</v>
      </c>
    </row>
    <row r="21">
      <c r="A21" s="187">
        <f>A20</f>
        <v>43106</v>
      </c>
      <c r="B21" s="205" t="s">
        <v>30</v>
      </c>
      <c r="C21" s="206">
        <f>IF(C20=4,1,C20+1)</f>
        <v>2</v>
      </c>
      <c r="D21" s="190" t="str">
        <f>IF(C21=1,"甲",IF(C21=2,"乙",IF(C21=3,"丙",IF(C21=4,"丁",""))))</f>
        <v>乙</v>
      </c>
    </row>
    <row ht="20.25" r="22">
      <c r="A22" s="187">
        <f>A21</f>
        <v>43106</v>
      </c>
      <c r="B22" s="205" t="s">
        <v>32</v>
      </c>
      <c r="C22" s="206">
        <f>IF(C21=4,1,C21+1)</f>
        <v>3</v>
      </c>
      <c r="D22" s="190" t="str">
        <f>IF(C22=1,"甲",IF(C22=2,"乙",IF(C22=3,"丙",IF(C22=4,"丁",""))))</f>
        <v>丙</v>
      </c>
      <c r="F22" s="208" t="s">
        <v>73</v>
      </c>
      <c r="G22" s="183" t="s">
        <v>101</v>
      </c>
      <c r="H22" s="183"/>
    </row>
    <row ht="18.75" r="23">
      <c r="A23" s="187">
        <f>A20+1</f>
        <v>43107</v>
      </c>
      <c r="B23" s="205" t="s">
        <v>28</v>
      </c>
      <c r="C23" s="206">
        <f>IF(C17=1,4,C17-1)</f>
        <v>4</v>
      </c>
      <c r="D23" s="190" t="str">
        <f>IF(C23=1,"甲",IF(C23=2,"乙",IF(C23=3,"丙",IF(C23=4,"丁",""))))</f>
        <v>丁</v>
      </c>
      <c r="F23" s="208"/>
      <c r="G23" s="210" t="s">
        <v>71</v>
      </c>
      <c r="H23" s="210" t="s">
        <v>14</v>
      </c>
    </row>
    <row ht="18.75" r="24">
      <c r="A24" s="187">
        <f>A23</f>
        <v>43107</v>
      </c>
      <c r="B24" s="205" t="s">
        <v>30</v>
      </c>
      <c r="C24" s="206">
        <f>IF(C23=4,1,C23+1)</f>
        <v>1</v>
      </c>
      <c r="D24" s="190" t="str">
        <f>IF(C24=1,"甲",IF(C24=2,"乙",IF(C24=3,"丙",IF(C24=4,"丁",""))))</f>
        <v>甲</v>
      </c>
      <c r="F24" s="198" t="s">
        <v>68</v>
      </c>
      <c r="G24" s="216" t="e">
        <f>AVERAGE(G19,L19)</f>
        <v>#DIV/0!</v>
      </c>
      <c r="H24" s="214" t="e">
        <f>(SUMPRODUCT((焦粉报表!$B$6:$B$67&gt;=$G$2)*(焦粉报表!$B$6:$B$67&lt;=$I$2)*(焦粉报表!$Q$6:$Q$67="√"))+SUMPRODUCT((焦粉报表!$B$6:$B$67&gt;=$G$2)*(焦粉报表!$B$6:$B$67&lt;=$I$2)*(焦粉报表!$AK$6:$AK$67="√")))/(SUMPRODUCT((焦粉报表!$B$6:$B$67&gt;=$G$2)*(焦粉报表!$B$6:$B$67&lt;=$I$2)*(焦粉报表!$Q$6:$Q$67&lt;&gt;""))+SUMPRODUCT((焦粉报表!$B$6:$B$67&gt;=$G$2)*(焦粉报表!$B$6:$B$67&lt;=$I$2)*(焦粉报表!$AK$6:$AK$67&lt;&gt;"")))</f>
        <v>#DIV/0!</v>
      </c>
    </row>
    <row r="25">
      <c r="A25" s="187">
        <f>A24</f>
        <v>43107</v>
      </c>
      <c r="B25" s="205" t="s">
        <v>32</v>
      </c>
      <c r="C25" s="206">
        <f>IF(C24=4,1,C24+1)</f>
        <v>2</v>
      </c>
      <c r="D25" s="190" t="str">
        <f>IF(C25=1,"甲",IF(C25=2,"乙",IF(C25=3,"丙",IF(C25=4,"丁",""))))</f>
        <v>乙</v>
      </c>
    </row>
    <row r="26">
      <c r="A26" s="187">
        <f>A23+1</f>
        <v>43108</v>
      </c>
      <c r="B26" s="205" t="s">
        <v>28</v>
      </c>
      <c r="C26" s="206">
        <f>IF(C20=1,4,C20-1)</f>
        <v>4</v>
      </c>
      <c r="D26" s="190" t="str">
        <f>IF(C26=1,"甲",IF(C26=2,"乙",IF(C26=3,"丙",IF(C26=4,"丁",""))))</f>
        <v>丁</v>
      </c>
    </row>
    <row r="27">
      <c r="A27" s="187">
        <f>A26</f>
        <v>43108</v>
      </c>
      <c r="B27" s="205" t="s">
        <v>30</v>
      </c>
      <c r="C27" s="206">
        <f>IF(C26=4,1,C26+1)</f>
        <v>1</v>
      </c>
      <c r="D27" s="190" t="str">
        <f>IF(C27=1,"甲",IF(C27=2,"乙",IF(C27=3,"丙",IF(C27=4,"丁",""))))</f>
        <v>甲</v>
      </c>
    </row>
    <row r="28">
      <c r="A28" s="187">
        <f>A27</f>
        <v>43108</v>
      </c>
      <c r="B28" s="205" t="s">
        <v>32</v>
      </c>
      <c r="C28" s="206">
        <f>IF(C27=4,1,C27+1)</f>
        <v>2</v>
      </c>
      <c r="D28" s="190" t="str">
        <f>IF(C28=1,"甲",IF(C28=2,"乙",IF(C28=3,"丙",IF(C28=4,"丁",""))))</f>
        <v>乙</v>
      </c>
    </row>
    <row r="29">
      <c r="A29" s="187">
        <f>A26+1</f>
        <v>43109</v>
      </c>
      <c r="B29" s="205" t="s">
        <v>28</v>
      </c>
      <c r="C29" s="206">
        <f>IF(C23=1,4,C23-1)</f>
        <v>3</v>
      </c>
      <c r="D29" s="190" t="str">
        <f>IF(C29=1,"甲",IF(C29=2,"乙",IF(C29=3,"丙",IF(C29=4,"丁",""))))</f>
        <v>丙</v>
      </c>
    </row>
    <row r="30">
      <c r="A30" s="187">
        <f>A29</f>
        <v>43109</v>
      </c>
      <c r="B30" s="205" t="s">
        <v>30</v>
      </c>
      <c r="C30" s="206">
        <f>IF(C29=4,1,C29+1)</f>
        <v>4</v>
      </c>
      <c r="D30" s="190" t="str">
        <f>IF(C30=1,"甲",IF(C30=2,"乙",IF(C30=3,"丙",IF(C30=4,"丁",""))))</f>
        <v>丁</v>
      </c>
    </row>
    <row r="31">
      <c r="A31" s="187">
        <f>A30</f>
        <v>43109</v>
      </c>
      <c r="B31" s="205" t="s">
        <v>32</v>
      </c>
      <c r="C31" s="206">
        <f>IF(C30=4,1,C30+1)</f>
        <v>1</v>
      </c>
      <c r="D31" s="190" t="str">
        <f>IF(C31=1,"甲",IF(C31=2,"乙",IF(C31=3,"丙",IF(C31=4,"丁",""))))</f>
        <v>甲</v>
      </c>
    </row>
    <row r="32">
      <c r="A32" s="187">
        <f>A29+1</f>
        <v>43110</v>
      </c>
      <c r="B32" s="205" t="s">
        <v>28</v>
      </c>
      <c r="C32" s="206">
        <f>IF(C26=1,4,C26-1)</f>
        <v>3</v>
      </c>
      <c r="D32" s="190" t="str">
        <f>IF(C32=1,"甲",IF(C32=2,"乙",IF(C32=3,"丙",IF(C32=4,"丁",""))))</f>
        <v>丙</v>
      </c>
    </row>
    <row r="33">
      <c r="A33" s="187">
        <f>A32</f>
        <v>43110</v>
      </c>
      <c r="B33" s="205" t="s">
        <v>30</v>
      </c>
      <c r="C33" s="206">
        <f>IF(C32=4,1,C32+1)</f>
        <v>4</v>
      </c>
      <c r="D33" s="190" t="str">
        <f>IF(C33=1,"甲",IF(C33=2,"乙",IF(C33=3,"丙",IF(C33=4,"丁",""))))</f>
        <v>丁</v>
      </c>
    </row>
    <row r="34">
      <c r="A34" s="187">
        <f>A33</f>
        <v>43110</v>
      </c>
      <c r="B34" s="205" t="s">
        <v>32</v>
      </c>
      <c r="C34" s="206">
        <f>IF(C33=4,1,C33+1)</f>
        <v>1</v>
      </c>
      <c r="D34" s="190" t="str">
        <f>IF(C34=1,"甲",IF(C34=2,"乙",IF(C34=3,"丙",IF(C34=4,"丁",""))))</f>
        <v>甲</v>
      </c>
    </row>
    <row r="35">
      <c r="A35" s="187">
        <f>A32+1</f>
        <v>43111</v>
      </c>
      <c r="B35" s="205" t="s">
        <v>28</v>
      </c>
      <c r="C35" s="206">
        <f>IF(C29=1,4,C29-1)</f>
        <v>2</v>
      </c>
      <c r="D35" s="190" t="str">
        <f>IF(C35=1,"甲",IF(C35=2,"乙",IF(C35=3,"丙",IF(C35=4,"丁",""))))</f>
        <v>乙</v>
      </c>
    </row>
    <row r="36">
      <c r="A36" s="187">
        <f>A35</f>
        <v>43111</v>
      </c>
      <c r="B36" s="205" t="s">
        <v>30</v>
      </c>
      <c r="C36" s="206">
        <f>IF(C35=4,1,C35+1)</f>
        <v>3</v>
      </c>
      <c r="D36" s="190" t="str">
        <f>IF(C36=1,"甲",IF(C36=2,"乙",IF(C36=3,"丙",IF(C36=4,"丁",""))))</f>
        <v>丙</v>
      </c>
    </row>
    <row r="37">
      <c r="A37" s="187">
        <f>A36</f>
        <v>43111</v>
      </c>
      <c r="B37" s="205" t="s">
        <v>32</v>
      </c>
      <c r="C37" s="206">
        <f>IF(C36=4,1,C36+1)</f>
        <v>4</v>
      </c>
      <c r="D37" s="190" t="str">
        <f>IF(C37=1,"甲",IF(C37=2,"乙",IF(C37=3,"丙",IF(C37=4,"丁",""))))</f>
        <v>丁</v>
      </c>
    </row>
    <row r="38">
      <c r="A38" s="187">
        <f>A35+1</f>
        <v>43112</v>
      </c>
      <c r="B38" s="205" t="s">
        <v>28</v>
      </c>
      <c r="C38" s="206">
        <f>IF(C32=1,4,C32-1)</f>
        <v>2</v>
      </c>
      <c r="D38" s="190" t="str">
        <f>IF(C38=1,"甲",IF(C38=2,"乙",IF(C38=3,"丙",IF(C38=4,"丁",""))))</f>
        <v>乙</v>
      </c>
    </row>
    <row r="39">
      <c r="A39" s="187">
        <f>A38</f>
        <v>43112</v>
      </c>
      <c r="B39" s="205" t="s">
        <v>30</v>
      </c>
      <c r="C39" s="206">
        <f>IF(C38=4,1,C38+1)</f>
        <v>3</v>
      </c>
      <c r="D39" s="190" t="str">
        <f>IF(C39=1,"甲",IF(C39=2,"乙",IF(C39=3,"丙",IF(C39=4,"丁",""))))</f>
        <v>丙</v>
      </c>
    </row>
    <row r="40">
      <c r="A40" s="187">
        <f>A39</f>
        <v>43112</v>
      </c>
      <c r="B40" s="205" t="s">
        <v>32</v>
      </c>
      <c r="C40" s="206">
        <f>IF(C39=4,1,C39+1)</f>
        <v>4</v>
      </c>
      <c r="D40" s="190" t="str">
        <f>IF(C40=1,"甲",IF(C40=2,"乙",IF(C40=3,"丙",IF(C40=4,"丁",""))))</f>
        <v>丁</v>
      </c>
    </row>
    <row r="41">
      <c r="A41" s="187">
        <f>A38+1</f>
        <v>43113</v>
      </c>
      <c r="B41" s="205" t="s">
        <v>28</v>
      </c>
      <c r="C41" s="206">
        <f>IF(C35=1,4,C35-1)</f>
        <v>1</v>
      </c>
      <c r="D41" s="190" t="str">
        <f>IF(C41=1,"甲",IF(C41=2,"乙",IF(C41=3,"丙",IF(C41=4,"丁",""))))</f>
        <v>甲</v>
      </c>
    </row>
    <row r="42">
      <c r="A42" s="187">
        <f>A41</f>
        <v>43113</v>
      </c>
      <c r="B42" s="205" t="s">
        <v>30</v>
      </c>
      <c r="C42" s="206">
        <f>IF(C41=4,1,C41+1)</f>
        <v>2</v>
      </c>
      <c r="D42" s="190" t="str">
        <f>IF(C42=1,"甲",IF(C42=2,"乙",IF(C42=3,"丙",IF(C42=4,"丁",""))))</f>
        <v>乙</v>
      </c>
    </row>
    <row r="43">
      <c r="A43" s="187">
        <f>A42</f>
        <v>43113</v>
      </c>
      <c r="B43" s="205" t="s">
        <v>32</v>
      </c>
      <c r="C43" s="206">
        <f>IF(C42=4,1,C42+1)</f>
        <v>3</v>
      </c>
      <c r="D43" s="190" t="str">
        <f>IF(C43=1,"甲",IF(C43=2,"乙",IF(C43=3,"丙",IF(C43=4,"丁",""))))</f>
        <v>丙</v>
      </c>
    </row>
    <row r="44">
      <c r="A44" s="187">
        <f>A41+1</f>
        <v>43114</v>
      </c>
      <c r="B44" s="205" t="s">
        <v>28</v>
      </c>
      <c r="C44" s="206">
        <f>IF(C38=1,4,C38-1)</f>
        <v>1</v>
      </c>
      <c r="D44" s="190" t="str">
        <f>IF(C44=1,"甲",IF(C44=2,"乙",IF(C44=3,"丙",IF(C44=4,"丁",""))))</f>
        <v>甲</v>
      </c>
    </row>
    <row r="45">
      <c r="A45" s="187">
        <f>A44</f>
        <v>43114</v>
      </c>
      <c r="B45" s="205" t="s">
        <v>30</v>
      </c>
      <c r="C45" s="206">
        <f>IF(C44=4,1,C44+1)</f>
        <v>2</v>
      </c>
      <c r="D45" s="190" t="str">
        <f>IF(C45=1,"甲",IF(C45=2,"乙",IF(C45=3,"丙",IF(C45=4,"丁",""))))</f>
        <v>乙</v>
      </c>
    </row>
    <row r="46">
      <c r="A46" s="187">
        <f>A45</f>
        <v>43114</v>
      </c>
      <c r="B46" s="205" t="s">
        <v>32</v>
      </c>
      <c r="C46" s="206">
        <f>IF(C45=4,1,C45+1)</f>
        <v>3</v>
      </c>
      <c r="D46" s="190" t="str">
        <f>IF(C46=1,"甲",IF(C46=2,"乙",IF(C46=3,"丙",IF(C46=4,"丁",""))))</f>
        <v>丙</v>
      </c>
    </row>
    <row r="47">
      <c r="A47" s="187">
        <f>A44+1</f>
        <v>43115</v>
      </c>
      <c r="B47" s="205" t="s">
        <v>28</v>
      </c>
      <c r="C47" s="206">
        <f>IF(C41=1,4,C41-1)</f>
        <v>4</v>
      </c>
      <c r="D47" s="190" t="str">
        <f>IF(C47=1,"甲",IF(C47=2,"乙",IF(C47=3,"丙",IF(C47=4,"丁",""))))</f>
        <v>丁</v>
      </c>
    </row>
    <row r="48">
      <c r="A48" s="187">
        <f>A47</f>
        <v>43115</v>
      </c>
      <c r="B48" s="205" t="s">
        <v>30</v>
      </c>
      <c r="C48" s="206">
        <f>IF(C47=4,1,C47+1)</f>
        <v>1</v>
      </c>
      <c r="D48" s="190" t="str">
        <f>IF(C48=1,"甲",IF(C48=2,"乙",IF(C48=3,"丙",IF(C48=4,"丁",""))))</f>
        <v>甲</v>
      </c>
    </row>
    <row r="49">
      <c r="A49" s="187">
        <f>A48</f>
        <v>43115</v>
      </c>
      <c r="B49" s="205" t="s">
        <v>32</v>
      </c>
      <c r="C49" s="206">
        <f>IF(C48=4,1,C48+1)</f>
        <v>2</v>
      </c>
      <c r="D49" s="190" t="str">
        <f>IF(C49=1,"甲",IF(C49=2,"乙",IF(C49=3,"丙",IF(C49=4,"丁",""))))</f>
        <v>乙</v>
      </c>
    </row>
    <row r="50">
      <c r="A50" s="187">
        <f>A47+1</f>
        <v>43116</v>
      </c>
      <c r="B50" s="205" t="s">
        <v>28</v>
      </c>
      <c r="C50" s="206">
        <f>IF(C44=1,4,C44-1)</f>
        <v>4</v>
      </c>
      <c r="D50" s="190" t="str">
        <f>IF(C50=1,"甲",IF(C50=2,"乙",IF(C50=3,"丙",IF(C50=4,"丁",""))))</f>
        <v>丁</v>
      </c>
    </row>
    <row r="51">
      <c r="A51" s="187">
        <f>A50</f>
        <v>43116</v>
      </c>
      <c r="B51" s="205" t="s">
        <v>30</v>
      </c>
      <c r="C51" s="206">
        <f>IF(C50=4,1,C50+1)</f>
        <v>1</v>
      </c>
      <c r="D51" s="190" t="str">
        <f>IF(C51=1,"甲",IF(C51=2,"乙",IF(C51=3,"丙",IF(C51=4,"丁",""))))</f>
        <v>甲</v>
      </c>
    </row>
    <row r="52">
      <c r="A52" s="187">
        <f>A51</f>
        <v>43116</v>
      </c>
      <c r="B52" s="205" t="s">
        <v>32</v>
      </c>
      <c r="C52" s="206">
        <f>IF(C51=4,1,C51+1)</f>
        <v>2</v>
      </c>
      <c r="D52" s="190" t="str">
        <f>IF(C52=1,"甲",IF(C52=2,"乙",IF(C52=3,"丙",IF(C52=4,"丁",""))))</f>
        <v>乙</v>
      </c>
    </row>
    <row r="53">
      <c r="A53" s="187">
        <f>A50+1</f>
        <v>43117</v>
      </c>
      <c r="B53" s="205" t="s">
        <v>28</v>
      </c>
      <c r="C53" s="206">
        <f>IF(C47=1,4,C47-1)</f>
        <v>3</v>
      </c>
      <c r="D53" s="190" t="str">
        <f>IF(C53=1,"甲",IF(C53=2,"乙",IF(C53=3,"丙",IF(C53=4,"丁",""))))</f>
        <v>丙</v>
      </c>
    </row>
    <row r="54">
      <c r="A54" s="187">
        <f>A53</f>
        <v>43117</v>
      </c>
      <c r="B54" s="205" t="s">
        <v>30</v>
      </c>
      <c r="C54" s="206">
        <f>IF(C53=4,1,C53+1)</f>
        <v>4</v>
      </c>
      <c r="D54" s="190" t="str">
        <f>IF(C54=1,"甲",IF(C54=2,"乙",IF(C54=3,"丙",IF(C54=4,"丁",""))))</f>
        <v>丁</v>
      </c>
    </row>
    <row r="55">
      <c r="A55" s="187">
        <f>A54</f>
        <v>43117</v>
      </c>
      <c r="B55" s="205" t="s">
        <v>32</v>
      </c>
      <c r="C55" s="206">
        <f>IF(C54=4,1,C54+1)</f>
        <v>1</v>
      </c>
      <c r="D55" s="190" t="str">
        <f>IF(C55=1,"甲",IF(C55=2,"乙",IF(C55=3,"丙",IF(C55=4,"丁",""))))</f>
        <v>甲</v>
      </c>
    </row>
    <row r="56">
      <c r="A56" s="187">
        <f>A53+1</f>
        <v>43118</v>
      </c>
      <c r="B56" s="205" t="s">
        <v>28</v>
      </c>
      <c r="C56" s="206">
        <f>IF(C50=1,4,C50-1)</f>
        <v>3</v>
      </c>
      <c r="D56" s="190" t="str">
        <f>IF(C56=1,"甲",IF(C56=2,"乙",IF(C56=3,"丙",IF(C56=4,"丁",""))))</f>
        <v>丙</v>
      </c>
    </row>
    <row r="57">
      <c r="A57" s="187">
        <f>A56</f>
        <v>43118</v>
      </c>
      <c r="B57" s="205" t="s">
        <v>30</v>
      </c>
      <c r="C57" s="206">
        <f>IF(C56=4,1,C56+1)</f>
        <v>4</v>
      </c>
      <c r="D57" s="190" t="str">
        <f>IF(C57=1,"甲",IF(C57=2,"乙",IF(C57=3,"丙",IF(C57=4,"丁",""))))</f>
        <v>丁</v>
      </c>
    </row>
    <row r="58">
      <c r="A58" s="187">
        <f>A57</f>
        <v>43118</v>
      </c>
      <c r="B58" s="205" t="s">
        <v>32</v>
      </c>
      <c r="C58" s="206">
        <f>IF(C57=4,1,C57+1)</f>
        <v>1</v>
      </c>
      <c r="D58" s="190" t="str">
        <f>IF(C58=1,"甲",IF(C58=2,"乙",IF(C58=3,"丙",IF(C58=4,"丁",""))))</f>
        <v>甲</v>
      </c>
    </row>
    <row r="59">
      <c r="A59" s="187">
        <f>A56+1</f>
        <v>43119</v>
      </c>
      <c r="B59" s="205" t="s">
        <v>28</v>
      </c>
      <c r="C59" s="206">
        <f>IF(C53=1,4,C53-1)</f>
        <v>2</v>
      </c>
      <c r="D59" s="190" t="str">
        <f>IF(C59=1,"甲",IF(C59=2,"乙",IF(C59=3,"丙",IF(C59=4,"丁",""))))</f>
        <v>乙</v>
      </c>
    </row>
    <row r="60">
      <c r="A60" s="187">
        <f>A59</f>
        <v>43119</v>
      </c>
      <c r="B60" s="205" t="s">
        <v>30</v>
      </c>
      <c r="C60" s="206">
        <f>IF(C59=4,1,C59+1)</f>
        <v>3</v>
      </c>
      <c r="D60" s="190" t="str">
        <f>IF(C60=1,"甲",IF(C60=2,"乙",IF(C60=3,"丙",IF(C60=4,"丁",""))))</f>
        <v>丙</v>
      </c>
    </row>
    <row r="61">
      <c r="A61" s="187">
        <f>A60</f>
        <v>43119</v>
      </c>
      <c r="B61" s="205" t="s">
        <v>32</v>
      </c>
      <c r="C61" s="206">
        <f>IF(C60=4,1,C60+1)</f>
        <v>4</v>
      </c>
      <c r="D61" s="190" t="str">
        <f>IF(C61=1,"甲",IF(C61=2,"乙",IF(C61=3,"丙",IF(C61=4,"丁",""))))</f>
        <v>丁</v>
      </c>
    </row>
    <row r="62">
      <c r="A62" s="187">
        <f>A59+1</f>
        <v>43120</v>
      </c>
      <c r="B62" s="205" t="s">
        <v>28</v>
      </c>
      <c r="C62" s="206">
        <f>IF(C56=1,4,C56-1)</f>
        <v>2</v>
      </c>
      <c r="D62" s="190" t="str">
        <f>IF(C62=1,"甲",IF(C62=2,"乙",IF(C62=3,"丙",IF(C62=4,"丁",""))))</f>
        <v>乙</v>
      </c>
    </row>
    <row r="63">
      <c r="A63" s="187">
        <f>A62</f>
        <v>43120</v>
      </c>
      <c r="B63" s="205" t="s">
        <v>30</v>
      </c>
      <c r="C63" s="206">
        <f>IF(C62=4,1,C62+1)</f>
        <v>3</v>
      </c>
      <c r="D63" s="190" t="str">
        <f>IF(C63=1,"甲",IF(C63=2,"乙",IF(C63=3,"丙",IF(C63=4,"丁",""))))</f>
        <v>丙</v>
      </c>
    </row>
    <row r="64">
      <c r="A64" s="187">
        <f>A63</f>
        <v>43120</v>
      </c>
      <c r="B64" s="205" t="s">
        <v>32</v>
      </c>
      <c r="C64" s="206">
        <f>IF(C63=4,1,C63+1)</f>
        <v>4</v>
      </c>
      <c r="D64" s="190" t="str">
        <f>IF(C64=1,"甲",IF(C64=2,"乙",IF(C64=3,"丙",IF(C64=4,"丁",""))))</f>
        <v>丁</v>
      </c>
    </row>
    <row r="65">
      <c r="A65" s="187">
        <f>A62+1</f>
        <v>43121</v>
      </c>
      <c r="B65" s="205" t="s">
        <v>28</v>
      </c>
      <c r="C65" s="206">
        <f>IF(C59=1,4,C59-1)</f>
        <v>1</v>
      </c>
      <c r="D65" s="190" t="str">
        <f>IF(C65=1,"甲",IF(C65=2,"乙",IF(C65=3,"丙",IF(C65=4,"丁",""))))</f>
        <v>甲</v>
      </c>
    </row>
    <row r="66">
      <c r="A66" s="187">
        <f>A65</f>
        <v>43121</v>
      </c>
      <c r="B66" s="205" t="s">
        <v>30</v>
      </c>
      <c r="C66" s="206">
        <f>IF(C65=4,1,C65+1)</f>
        <v>2</v>
      </c>
      <c r="D66" s="190" t="str">
        <f>IF(C66=1,"甲",IF(C66=2,"乙",IF(C66=3,"丙",IF(C66=4,"丁",""))))</f>
        <v>乙</v>
      </c>
    </row>
    <row r="67">
      <c r="A67" s="187">
        <f>A66</f>
        <v>43121</v>
      </c>
      <c r="B67" s="205" t="s">
        <v>32</v>
      </c>
      <c r="C67" s="206">
        <f>IF(C66=4,1,C66+1)</f>
        <v>3</v>
      </c>
      <c r="D67" s="190" t="str">
        <f>IF(C67=1,"甲",IF(C67=2,"乙",IF(C67=3,"丙",IF(C67=4,"丁",""))))</f>
        <v>丙</v>
      </c>
    </row>
    <row r="68">
      <c r="A68" s="187">
        <f>A65+1</f>
        <v>43122</v>
      </c>
      <c r="B68" s="205" t="s">
        <v>28</v>
      </c>
      <c r="C68" s="206">
        <f>IF(C62=1,4,C62-1)</f>
        <v>1</v>
      </c>
      <c r="D68" s="190" t="str">
        <f>IF(C68=1,"甲",IF(C68=2,"乙",IF(C68=3,"丙",IF(C68=4,"丁",""))))</f>
        <v>甲</v>
      </c>
    </row>
    <row r="69">
      <c r="A69" s="187">
        <f>A68</f>
        <v>43122</v>
      </c>
      <c r="B69" s="205" t="s">
        <v>30</v>
      </c>
      <c r="C69" s="206">
        <f>IF(C68=4,1,C68+1)</f>
        <v>2</v>
      </c>
      <c r="D69" s="190" t="str">
        <f>IF(C69=1,"甲",IF(C69=2,"乙",IF(C69=3,"丙",IF(C69=4,"丁",""))))</f>
        <v>乙</v>
      </c>
    </row>
    <row r="70">
      <c r="A70" s="187">
        <f>A69</f>
        <v>43122</v>
      </c>
      <c r="B70" s="205" t="s">
        <v>32</v>
      </c>
      <c r="C70" s="206">
        <f>IF(C69=4,1,C69+1)</f>
        <v>3</v>
      </c>
      <c r="D70" s="190" t="str">
        <f>IF(C70=1,"甲",IF(C70=2,"乙",IF(C70=3,"丙",IF(C70=4,"丁",""))))</f>
        <v>丙</v>
      </c>
    </row>
    <row r="71">
      <c r="A71" s="187">
        <f>A68+1</f>
        <v>43123</v>
      </c>
      <c r="B71" s="205" t="s">
        <v>28</v>
      </c>
      <c r="C71" s="206">
        <f>IF(C65=1,4,C65-1)</f>
        <v>4</v>
      </c>
      <c r="D71" s="190" t="str">
        <f>IF(C71=1,"甲",IF(C71=2,"乙",IF(C71=3,"丙",IF(C71=4,"丁",""))))</f>
        <v>丁</v>
      </c>
    </row>
    <row r="72">
      <c r="A72" s="187">
        <f>A71</f>
        <v>43123</v>
      </c>
      <c r="B72" s="205" t="s">
        <v>30</v>
      </c>
      <c r="C72" s="206">
        <f>IF(C71=4,1,C71+1)</f>
        <v>1</v>
      </c>
      <c r="D72" s="190" t="str">
        <f>IF(C72=1,"甲",IF(C72=2,"乙",IF(C72=3,"丙",IF(C72=4,"丁",""))))</f>
        <v>甲</v>
      </c>
    </row>
    <row r="73">
      <c r="A73" s="187">
        <f>A72</f>
        <v>43123</v>
      </c>
      <c r="B73" s="205" t="s">
        <v>32</v>
      </c>
      <c r="C73" s="206">
        <f>IF(C72=4,1,C72+1)</f>
        <v>2</v>
      </c>
      <c r="D73" s="190" t="str">
        <f>IF(C73=1,"甲",IF(C73=2,"乙",IF(C73=3,"丙",IF(C73=4,"丁",""))))</f>
        <v>乙</v>
      </c>
    </row>
    <row r="74">
      <c r="A74" s="187">
        <f>A71+1</f>
        <v>43124</v>
      </c>
      <c r="B74" s="205" t="s">
        <v>28</v>
      </c>
      <c r="C74" s="206">
        <f>IF(C68=1,4,C68-1)</f>
        <v>4</v>
      </c>
      <c r="D74" s="190" t="str">
        <f>IF(C74=1,"甲",IF(C74=2,"乙",IF(C74=3,"丙",IF(C74=4,"丁",""))))</f>
        <v>丁</v>
      </c>
    </row>
    <row r="75">
      <c r="A75" s="187">
        <f>A74</f>
        <v>43124</v>
      </c>
      <c r="B75" s="205" t="s">
        <v>30</v>
      </c>
      <c r="C75" s="206">
        <f>IF(C74=4,1,C74+1)</f>
        <v>1</v>
      </c>
      <c r="D75" s="190" t="str">
        <f>IF(C75=1,"甲",IF(C75=2,"乙",IF(C75=3,"丙",IF(C75=4,"丁",""))))</f>
        <v>甲</v>
      </c>
    </row>
    <row r="76">
      <c r="A76" s="187">
        <f>A75</f>
        <v>43124</v>
      </c>
      <c r="B76" s="205" t="s">
        <v>32</v>
      </c>
      <c r="C76" s="206">
        <f>IF(C75=4,1,C75+1)</f>
        <v>2</v>
      </c>
      <c r="D76" s="190" t="str">
        <f>IF(C76=1,"甲",IF(C76=2,"乙",IF(C76=3,"丙",IF(C76=4,"丁",""))))</f>
        <v>乙</v>
      </c>
    </row>
    <row r="77">
      <c r="A77" s="187">
        <f>A74+1</f>
        <v>43125</v>
      </c>
      <c r="B77" s="205" t="s">
        <v>28</v>
      </c>
      <c r="C77" s="206">
        <f>IF(C71=1,4,C71-1)</f>
        <v>3</v>
      </c>
      <c r="D77" s="190" t="str">
        <f>IF(C77=1,"甲",IF(C77=2,"乙",IF(C77=3,"丙",IF(C77=4,"丁",""))))</f>
        <v>丙</v>
      </c>
    </row>
    <row r="78">
      <c r="A78" s="187">
        <f>A77</f>
        <v>43125</v>
      </c>
      <c r="B78" s="205" t="s">
        <v>30</v>
      </c>
      <c r="C78" s="206">
        <f>IF(C77=4,1,C77+1)</f>
        <v>4</v>
      </c>
      <c r="D78" s="190" t="str">
        <f>IF(C78=1,"甲",IF(C78=2,"乙",IF(C78=3,"丙",IF(C78=4,"丁",""))))</f>
        <v>丁</v>
      </c>
    </row>
    <row r="79">
      <c r="A79" s="187">
        <f>A78</f>
        <v>43125</v>
      </c>
      <c r="B79" s="205" t="s">
        <v>32</v>
      </c>
      <c r="C79" s="206">
        <f>IF(C78=4,1,C78+1)</f>
        <v>1</v>
      </c>
      <c r="D79" s="190" t="str">
        <f>IF(C79=1,"甲",IF(C79=2,"乙",IF(C79=3,"丙",IF(C79=4,"丁",""))))</f>
        <v>甲</v>
      </c>
    </row>
    <row r="80">
      <c r="A80" s="187">
        <f>A77+1</f>
        <v>43126</v>
      </c>
      <c r="B80" s="205" t="s">
        <v>28</v>
      </c>
      <c r="C80" s="206">
        <f>IF(C74=1,4,C74-1)</f>
        <v>3</v>
      </c>
      <c r="D80" s="190" t="str">
        <f>IF(C80=1,"甲",IF(C80=2,"乙",IF(C80=3,"丙",IF(C80=4,"丁",""))))</f>
        <v>丙</v>
      </c>
    </row>
    <row r="81">
      <c r="A81" s="187">
        <f>A80</f>
        <v>43126</v>
      </c>
      <c r="B81" s="205" t="s">
        <v>30</v>
      </c>
      <c r="C81" s="206">
        <f>IF(C80=4,1,C80+1)</f>
        <v>4</v>
      </c>
      <c r="D81" s="190" t="str">
        <f>IF(C81=1,"甲",IF(C81=2,"乙",IF(C81=3,"丙",IF(C81=4,"丁",""))))</f>
        <v>丁</v>
      </c>
    </row>
    <row r="82">
      <c r="A82" s="187">
        <f>A81</f>
        <v>43126</v>
      </c>
      <c r="B82" s="205" t="s">
        <v>32</v>
      </c>
      <c r="C82" s="206">
        <f>IF(C81=4,1,C81+1)</f>
        <v>1</v>
      </c>
      <c r="D82" s="190" t="str">
        <f>IF(C82=1,"甲",IF(C82=2,"乙",IF(C82=3,"丙",IF(C82=4,"丁",""))))</f>
        <v>甲</v>
      </c>
    </row>
    <row r="83">
      <c r="A83" s="187">
        <f>A80+1</f>
        <v>43127</v>
      </c>
      <c r="B83" s="205" t="s">
        <v>28</v>
      </c>
      <c r="C83" s="206">
        <f>IF(C77=1,4,C77-1)</f>
        <v>2</v>
      </c>
      <c r="D83" s="190" t="str">
        <f>IF(C83=1,"甲",IF(C83=2,"乙",IF(C83=3,"丙",IF(C83=4,"丁",""))))</f>
        <v>乙</v>
      </c>
    </row>
    <row r="84">
      <c r="A84" s="187">
        <f>A83</f>
        <v>43127</v>
      </c>
      <c r="B84" s="205" t="s">
        <v>30</v>
      </c>
      <c r="C84" s="206">
        <f>IF(C83=4,1,C83+1)</f>
        <v>3</v>
      </c>
      <c r="D84" s="190" t="str">
        <f>IF(C84=1,"甲",IF(C84=2,"乙",IF(C84=3,"丙",IF(C84=4,"丁",""))))</f>
        <v>丙</v>
      </c>
    </row>
    <row r="85">
      <c r="A85" s="187">
        <f>A84</f>
        <v>43127</v>
      </c>
      <c r="B85" s="205" t="s">
        <v>32</v>
      </c>
      <c r="C85" s="206">
        <f>IF(C84=4,1,C84+1)</f>
        <v>4</v>
      </c>
      <c r="D85" s="190" t="str">
        <f>IF(C85=1,"甲",IF(C85=2,"乙",IF(C85=3,"丙",IF(C85=4,"丁",""))))</f>
        <v>丁</v>
      </c>
    </row>
    <row r="86">
      <c r="A86" s="187">
        <f>A83+1</f>
        <v>43128</v>
      </c>
      <c r="B86" s="205" t="s">
        <v>28</v>
      </c>
      <c r="C86" s="206">
        <f>IF(C80=1,4,C80-1)</f>
        <v>2</v>
      </c>
      <c r="D86" s="190" t="str">
        <f>IF(C86=1,"甲",IF(C86=2,"乙",IF(C86=3,"丙",IF(C86=4,"丁",""))))</f>
        <v>乙</v>
      </c>
    </row>
    <row r="87">
      <c r="A87" s="187">
        <f>A86</f>
        <v>43128</v>
      </c>
      <c r="B87" s="205" t="s">
        <v>30</v>
      </c>
      <c r="C87" s="206">
        <f>IF(C86=4,1,C86+1)</f>
        <v>3</v>
      </c>
      <c r="D87" s="190" t="str">
        <f>IF(C87=1,"甲",IF(C87=2,"乙",IF(C87=3,"丙",IF(C87=4,"丁",""))))</f>
        <v>丙</v>
      </c>
    </row>
    <row r="88">
      <c r="A88" s="187">
        <f>A87</f>
        <v>43128</v>
      </c>
      <c r="B88" s="205" t="s">
        <v>32</v>
      </c>
      <c r="C88" s="206">
        <f>IF(C87=4,1,C87+1)</f>
        <v>4</v>
      </c>
      <c r="D88" s="190" t="str">
        <f>IF(C88=1,"甲",IF(C88=2,"乙",IF(C88=3,"丙",IF(C88=4,"丁",""))))</f>
        <v>丁</v>
      </c>
    </row>
    <row r="89">
      <c r="A89" s="187">
        <f>A86+1</f>
        <v>43129</v>
      </c>
      <c r="B89" s="205" t="s">
        <v>28</v>
      </c>
      <c r="C89" s="206">
        <f>IF(C83=1,4,C83-1)</f>
        <v>1</v>
      </c>
      <c r="D89" s="190" t="str">
        <f>IF(C89=1,"甲",IF(C89=2,"乙",IF(C89=3,"丙",IF(C89=4,"丁",""))))</f>
        <v>甲</v>
      </c>
    </row>
    <row r="90">
      <c r="A90" s="187">
        <f>A89</f>
        <v>43129</v>
      </c>
      <c r="B90" s="205" t="s">
        <v>30</v>
      </c>
      <c r="C90" s="206">
        <f>IF(C89=4,1,C89+1)</f>
        <v>2</v>
      </c>
      <c r="D90" s="190" t="str">
        <f>IF(C90=1,"甲",IF(C90=2,"乙",IF(C90=3,"丙",IF(C90=4,"丁",""))))</f>
        <v>乙</v>
      </c>
    </row>
    <row r="91">
      <c r="A91" s="187">
        <f>A90</f>
        <v>43129</v>
      </c>
      <c r="B91" s="205" t="s">
        <v>32</v>
      </c>
      <c r="C91" s="206">
        <f>IF(C90=4,1,C90+1)</f>
        <v>3</v>
      </c>
      <c r="D91" s="190" t="str">
        <f>IF(C91=1,"甲",IF(C91=2,"乙",IF(C91=3,"丙",IF(C91=4,"丁",""))))</f>
        <v>丙</v>
      </c>
    </row>
    <row r="92">
      <c r="A92" s="187">
        <f>A89+1</f>
        <v>43130</v>
      </c>
      <c r="B92" s="205" t="s">
        <v>28</v>
      </c>
      <c r="C92" s="206">
        <f>IF(C86=1,4,C86-1)</f>
        <v>1</v>
      </c>
      <c r="D92" s="190" t="str">
        <f>IF(C92=1,"甲",IF(C92=2,"乙",IF(C92=3,"丙",IF(C92=4,"丁",""))))</f>
        <v>甲</v>
      </c>
    </row>
    <row r="93">
      <c r="A93" s="187">
        <f>A92</f>
        <v>43130</v>
      </c>
      <c r="B93" s="205" t="s">
        <v>30</v>
      </c>
      <c r="C93" s="206">
        <f>IF(C92=4,1,C92+1)</f>
        <v>2</v>
      </c>
      <c r="D93" s="190" t="str">
        <f>IF(C93=1,"甲",IF(C93=2,"乙",IF(C93=3,"丙",IF(C93=4,"丁",""))))</f>
        <v>乙</v>
      </c>
    </row>
    <row r="94">
      <c r="A94" s="187">
        <f>A93</f>
        <v>43130</v>
      </c>
      <c r="B94" s="205" t="s">
        <v>32</v>
      </c>
      <c r="C94" s="206">
        <f>IF(C93=4,1,C93+1)</f>
        <v>3</v>
      </c>
      <c r="D94" s="190" t="str">
        <f>IF(C94=1,"甲",IF(C94=2,"乙",IF(C94=3,"丙",IF(C94=4,"丁",""))))</f>
        <v>丙</v>
      </c>
    </row>
    <row r="95">
      <c r="A95" s="187">
        <f>A92+1</f>
        <v>43131</v>
      </c>
      <c r="B95" s="205" t="s">
        <v>28</v>
      </c>
      <c r="C95" s="206">
        <f>IF(C89=1,4,C89-1)</f>
        <v>4</v>
      </c>
      <c r="D95" s="190" t="str">
        <f>IF(C95=1,"甲",IF(C95=2,"乙",IF(C95=3,"丙",IF(C95=4,"丁",""))))</f>
        <v>丁</v>
      </c>
    </row>
    <row r="96">
      <c r="A96" s="187">
        <f>A95</f>
        <v>43131</v>
      </c>
      <c r="B96" s="205" t="s">
        <v>30</v>
      </c>
      <c r="C96" s="206">
        <f>IF(C95=4,1,C95+1)</f>
        <v>1</v>
      </c>
      <c r="D96" s="190" t="str">
        <f>IF(C96=1,"甲",IF(C96=2,"乙",IF(C96=3,"丙",IF(C96=4,"丁",""))))</f>
        <v>甲</v>
      </c>
    </row>
    <row r="97">
      <c r="A97" s="187">
        <f>A96</f>
        <v>43131</v>
      </c>
      <c r="B97" s="205" t="s">
        <v>32</v>
      </c>
      <c r="C97" s="206">
        <f>IF(C96=4,1,C96+1)</f>
        <v>2</v>
      </c>
      <c r="D97" s="190" t="str">
        <f>IF(C97=1,"甲",IF(C97=2,"乙",IF(C97=3,"丙",IF(C97=4,"丁",""))))</f>
        <v>乙</v>
      </c>
    </row>
    <row r="98">
      <c r="A98" s="187">
        <f>A95+1</f>
        <v>43132</v>
      </c>
      <c r="B98" s="205" t="s">
        <v>28</v>
      </c>
      <c r="C98" s="206">
        <f>IF(C92=1,4,C92-1)</f>
        <v>4</v>
      </c>
      <c r="D98" s="190" t="str">
        <f>IF(C98=1,"甲",IF(C98=2,"乙",IF(C98=3,"丙",IF(C98=4,"丁",""))))</f>
        <v>丁</v>
      </c>
    </row>
    <row r="99">
      <c r="A99" s="187">
        <f>A98</f>
        <v>43132</v>
      </c>
      <c r="B99" s="205" t="s">
        <v>30</v>
      </c>
      <c r="C99" s="206">
        <f>IF(C98=4,1,C98+1)</f>
        <v>1</v>
      </c>
      <c r="D99" s="190" t="str">
        <f>IF(C99=1,"甲",IF(C99=2,"乙",IF(C99=3,"丙",IF(C99=4,"丁",""))))</f>
        <v>甲</v>
      </c>
    </row>
    <row r="100">
      <c r="A100" s="187">
        <f>A99</f>
        <v>43132</v>
      </c>
      <c r="B100" s="205" t="s">
        <v>32</v>
      </c>
      <c r="C100" s="206">
        <f>IF(C99=4,1,C99+1)</f>
        <v>2</v>
      </c>
      <c r="D100" s="190" t="str">
        <f>IF(C100=1,"甲",IF(C100=2,"乙",IF(C100=3,"丙",IF(C100=4,"丁",""))))</f>
        <v>乙</v>
      </c>
    </row>
    <row r="101">
      <c r="A101" s="187">
        <f>A98+1</f>
        <v>43133</v>
      </c>
      <c r="B101" s="205" t="s">
        <v>28</v>
      </c>
      <c r="C101" s="206">
        <f>IF(C95=1,4,C95-1)</f>
        <v>3</v>
      </c>
      <c r="D101" s="190" t="str">
        <f>IF(C101=1,"甲",IF(C101=2,"乙",IF(C101=3,"丙",IF(C101=4,"丁",""))))</f>
        <v>丙</v>
      </c>
    </row>
    <row r="102">
      <c r="A102" s="187">
        <f>A101</f>
        <v>43133</v>
      </c>
      <c r="B102" s="205" t="s">
        <v>30</v>
      </c>
      <c r="C102" s="206">
        <f>IF(C101=4,1,C101+1)</f>
        <v>4</v>
      </c>
      <c r="D102" s="190" t="str">
        <f>IF(C102=1,"甲",IF(C102=2,"乙",IF(C102=3,"丙",IF(C102=4,"丁",""))))</f>
        <v>丁</v>
      </c>
    </row>
    <row r="103">
      <c r="A103" s="187">
        <f>A102</f>
        <v>43133</v>
      </c>
      <c r="B103" s="205" t="s">
        <v>32</v>
      </c>
      <c r="C103" s="206">
        <f>IF(C102=4,1,C102+1)</f>
        <v>1</v>
      </c>
      <c r="D103" s="190" t="str">
        <f>IF(C103=1,"甲",IF(C103=2,"乙",IF(C103=3,"丙",IF(C103=4,"丁",""))))</f>
        <v>甲</v>
      </c>
    </row>
    <row r="104">
      <c r="A104" s="187">
        <f>A101+1</f>
        <v>43134</v>
      </c>
      <c r="B104" s="205" t="s">
        <v>28</v>
      </c>
      <c r="C104" s="206">
        <f>IF(C98=1,4,C98-1)</f>
        <v>3</v>
      </c>
      <c r="D104" s="190" t="str">
        <f>IF(C104=1,"甲",IF(C104=2,"乙",IF(C104=3,"丙",IF(C104=4,"丁",""))))</f>
        <v>丙</v>
      </c>
    </row>
    <row r="105">
      <c r="A105" s="187">
        <f>A104</f>
        <v>43134</v>
      </c>
      <c r="B105" s="205" t="s">
        <v>30</v>
      </c>
      <c r="C105" s="206">
        <f>IF(C104=4,1,C104+1)</f>
        <v>4</v>
      </c>
      <c r="D105" s="190" t="str">
        <f>IF(C105=1,"甲",IF(C105=2,"乙",IF(C105=3,"丙",IF(C105=4,"丁",""))))</f>
        <v>丁</v>
      </c>
    </row>
    <row r="106">
      <c r="A106" s="187">
        <f>A105</f>
        <v>43134</v>
      </c>
      <c r="B106" s="205" t="s">
        <v>32</v>
      </c>
      <c r="C106" s="206">
        <f>IF(C105=4,1,C105+1)</f>
        <v>1</v>
      </c>
      <c r="D106" s="190" t="str">
        <f>IF(C106=1,"甲",IF(C106=2,"乙",IF(C106=3,"丙",IF(C106=4,"丁",""))))</f>
        <v>甲</v>
      </c>
    </row>
    <row r="107">
      <c r="A107" s="187">
        <f>A104+1</f>
        <v>43135</v>
      </c>
      <c r="B107" s="205" t="s">
        <v>28</v>
      </c>
      <c r="C107" s="206">
        <f>IF(C101=1,4,C101-1)</f>
        <v>2</v>
      </c>
      <c r="D107" s="190" t="str">
        <f>IF(C107=1,"甲",IF(C107=2,"乙",IF(C107=3,"丙",IF(C107=4,"丁",""))))</f>
        <v>乙</v>
      </c>
    </row>
    <row r="108">
      <c r="A108" s="187">
        <f>A107</f>
        <v>43135</v>
      </c>
      <c r="B108" s="205" t="s">
        <v>30</v>
      </c>
      <c r="C108" s="206">
        <f>IF(C107=4,1,C107+1)</f>
        <v>3</v>
      </c>
      <c r="D108" s="190" t="str">
        <f>IF(C108=1,"甲",IF(C108=2,"乙",IF(C108=3,"丙",IF(C108=4,"丁",""))))</f>
        <v>丙</v>
      </c>
    </row>
    <row r="109">
      <c r="A109" s="187">
        <f>A108</f>
        <v>43135</v>
      </c>
      <c r="B109" s="205" t="s">
        <v>32</v>
      </c>
      <c r="C109" s="206">
        <f>IF(C108=4,1,C108+1)</f>
        <v>4</v>
      </c>
      <c r="D109" s="190" t="str">
        <f>IF(C109=1,"甲",IF(C109=2,"乙",IF(C109=3,"丙",IF(C109=4,"丁",""))))</f>
        <v>丁</v>
      </c>
    </row>
    <row r="110">
      <c r="A110" s="187">
        <f>A107+1</f>
        <v>43136</v>
      </c>
      <c r="B110" s="205" t="s">
        <v>28</v>
      </c>
      <c r="C110" s="206">
        <f>IF(C104=1,4,C104-1)</f>
        <v>2</v>
      </c>
      <c r="D110" s="190" t="str">
        <f>IF(C110=1,"甲",IF(C110=2,"乙",IF(C110=3,"丙",IF(C110=4,"丁",""))))</f>
        <v>乙</v>
      </c>
    </row>
    <row r="111">
      <c r="A111" s="187">
        <f>A110</f>
        <v>43136</v>
      </c>
      <c r="B111" s="205" t="s">
        <v>30</v>
      </c>
      <c r="C111" s="206">
        <f>IF(C110=4,1,C110+1)</f>
        <v>3</v>
      </c>
      <c r="D111" s="190" t="str">
        <f>IF(C111=1,"甲",IF(C111=2,"乙",IF(C111=3,"丙",IF(C111=4,"丁",""))))</f>
        <v>丙</v>
      </c>
    </row>
    <row r="112">
      <c r="A112" s="187">
        <f>A111</f>
        <v>43136</v>
      </c>
      <c r="B112" s="205" t="s">
        <v>32</v>
      </c>
      <c r="C112" s="206">
        <f>IF(C111=4,1,C111+1)</f>
        <v>4</v>
      </c>
      <c r="D112" s="190" t="str">
        <f>IF(C112=1,"甲",IF(C112=2,"乙",IF(C112=3,"丙",IF(C112=4,"丁",""))))</f>
        <v>丁</v>
      </c>
    </row>
    <row r="113">
      <c r="A113" s="187">
        <f>A110+1</f>
        <v>43137</v>
      </c>
      <c r="B113" s="205" t="s">
        <v>28</v>
      </c>
      <c r="C113" s="206">
        <f>IF(C107=1,4,C107-1)</f>
        <v>1</v>
      </c>
      <c r="D113" s="190" t="str">
        <f>IF(C113=1,"甲",IF(C113=2,"乙",IF(C113=3,"丙",IF(C113=4,"丁",""))))</f>
        <v>甲</v>
      </c>
    </row>
    <row r="114">
      <c r="A114" s="187">
        <f>A113</f>
        <v>43137</v>
      </c>
      <c r="B114" s="205" t="s">
        <v>30</v>
      </c>
      <c r="C114" s="206">
        <f>IF(C113=4,1,C113+1)</f>
        <v>2</v>
      </c>
      <c r="D114" s="190" t="str">
        <f>IF(C114=1,"甲",IF(C114=2,"乙",IF(C114=3,"丙",IF(C114=4,"丁",""))))</f>
        <v>乙</v>
      </c>
    </row>
    <row r="115">
      <c r="A115" s="187">
        <f>A114</f>
        <v>43137</v>
      </c>
      <c r="B115" s="205" t="s">
        <v>32</v>
      </c>
      <c r="C115" s="206">
        <f>IF(C114=4,1,C114+1)</f>
        <v>3</v>
      </c>
      <c r="D115" s="190" t="str">
        <f>IF(C115=1,"甲",IF(C115=2,"乙",IF(C115=3,"丙",IF(C115=4,"丁",""))))</f>
        <v>丙</v>
      </c>
    </row>
    <row r="116">
      <c r="A116" s="187">
        <f>A113+1</f>
        <v>43138</v>
      </c>
      <c r="B116" s="205" t="s">
        <v>28</v>
      </c>
      <c r="C116" s="206">
        <f>IF(C110=1,4,C110-1)</f>
        <v>1</v>
      </c>
      <c r="D116" s="190" t="str">
        <f>IF(C116=1,"甲",IF(C116=2,"乙",IF(C116=3,"丙",IF(C116=4,"丁",""))))</f>
        <v>甲</v>
      </c>
    </row>
    <row r="117">
      <c r="A117" s="187">
        <f>A116</f>
        <v>43138</v>
      </c>
      <c r="B117" s="205" t="s">
        <v>30</v>
      </c>
      <c r="C117" s="206">
        <f>IF(C116=4,1,C116+1)</f>
        <v>2</v>
      </c>
      <c r="D117" s="190" t="str">
        <f>IF(C117=1,"甲",IF(C117=2,"乙",IF(C117=3,"丙",IF(C117=4,"丁",""))))</f>
        <v>乙</v>
      </c>
    </row>
    <row r="118">
      <c r="A118" s="187">
        <f>A117</f>
        <v>43138</v>
      </c>
      <c r="B118" s="205" t="s">
        <v>32</v>
      </c>
      <c r="C118" s="206">
        <f>IF(C117=4,1,C117+1)</f>
        <v>3</v>
      </c>
      <c r="D118" s="190" t="str">
        <f>IF(C118=1,"甲",IF(C118=2,"乙",IF(C118=3,"丙",IF(C118=4,"丁",""))))</f>
        <v>丙</v>
      </c>
    </row>
    <row r="119">
      <c r="A119" s="187">
        <f>A116+1</f>
        <v>43139</v>
      </c>
      <c r="B119" s="205" t="s">
        <v>28</v>
      </c>
      <c r="C119" s="206">
        <f>IF(C113=1,4,C113-1)</f>
        <v>4</v>
      </c>
      <c r="D119" s="190" t="str">
        <f>IF(C119=1,"甲",IF(C119=2,"乙",IF(C119=3,"丙",IF(C119=4,"丁",""))))</f>
        <v>丁</v>
      </c>
    </row>
    <row r="120">
      <c r="A120" s="187">
        <f>A119</f>
        <v>43139</v>
      </c>
      <c r="B120" s="205" t="s">
        <v>30</v>
      </c>
      <c r="C120" s="206">
        <f>IF(C119=4,1,C119+1)</f>
        <v>1</v>
      </c>
      <c r="D120" s="190" t="str">
        <f>IF(C120=1,"甲",IF(C120=2,"乙",IF(C120=3,"丙",IF(C120=4,"丁",""))))</f>
        <v>甲</v>
      </c>
    </row>
    <row r="121">
      <c r="A121" s="187">
        <f>A120</f>
        <v>43139</v>
      </c>
      <c r="B121" s="205" t="s">
        <v>32</v>
      </c>
      <c r="C121" s="206">
        <f>IF(C120=4,1,C120+1)</f>
        <v>2</v>
      </c>
      <c r="D121" s="190" t="str">
        <f>IF(C121=1,"甲",IF(C121=2,"乙",IF(C121=3,"丙",IF(C121=4,"丁",""))))</f>
        <v>乙</v>
      </c>
    </row>
    <row r="122">
      <c r="A122" s="187">
        <f>A119+1</f>
        <v>43140</v>
      </c>
      <c r="B122" s="205" t="s">
        <v>28</v>
      </c>
      <c r="C122" s="206">
        <f>IF(C116=1,4,C116-1)</f>
        <v>4</v>
      </c>
      <c r="D122" s="190" t="str">
        <f>IF(C122=1,"甲",IF(C122=2,"乙",IF(C122=3,"丙",IF(C122=4,"丁",""))))</f>
        <v>丁</v>
      </c>
    </row>
    <row r="123">
      <c r="A123" s="187">
        <f>A122</f>
        <v>43140</v>
      </c>
      <c r="B123" s="205" t="s">
        <v>30</v>
      </c>
      <c r="C123" s="206">
        <f>IF(C122=4,1,C122+1)</f>
        <v>1</v>
      </c>
      <c r="D123" s="190" t="str">
        <f>IF(C123=1,"甲",IF(C123=2,"乙",IF(C123=3,"丙",IF(C123=4,"丁",""))))</f>
        <v>甲</v>
      </c>
    </row>
    <row r="124">
      <c r="A124" s="187">
        <f>A123</f>
        <v>43140</v>
      </c>
      <c r="B124" s="205" t="s">
        <v>32</v>
      </c>
      <c r="C124" s="206">
        <f>IF(C123=4,1,C123+1)</f>
        <v>2</v>
      </c>
      <c r="D124" s="190" t="str">
        <f>IF(C124=1,"甲",IF(C124=2,"乙",IF(C124=3,"丙",IF(C124=4,"丁",""))))</f>
        <v>乙</v>
      </c>
    </row>
    <row r="125">
      <c r="A125" s="187">
        <f>A122+1</f>
        <v>43141</v>
      </c>
      <c r="B125" s="205" t="s">
        <v>28</v>
      </c>
      <c r="C125" s="206">
        <f>IF(C119=1,4,C119-1)</f>
        <v>3</v>
      </c>
      <c r="D125" s="190" t="str">
        <f>IF(C125=1,"甲",IF(C125=2,"乙",IF(C125=3,"丙",IF(C125=4,"丁",""))))</f>
        <v>丙</v>
      </c>
    </row>
    <row r="126">
      <c r="A126" s="187">
        <f>A125</f>
        <v>43141</v>
      </c>
      <c r="B126" s="205" t="s">
        <v>30</v>
      </c>
      <c r="C126" s="206">
        <f>IF(C125=4,1,C125+1)</f>
        <v>4</v>
      </c>
      <c r="D126" s="190" t="str">
        <f>IF(C126=1,"甲",IF(C126=2,"乙",IF(C126=3,"丙",IF(C126=4,"丁",""))))</f>
        <v>丁</v>
      </c>
    </row>
    <row r="127">
      <c r="A127" s="187">
        <f>A126</f>
        <v>43141</v>
      </c>
      <c r="B127" s="205" t="s">
        <v>32</v>
      </c>
      <c r="C127" s="206">
        <f>IF(C126=4,1,C126+1)</f>
        <v>1</v>
      </c>
      <c r="D127" s="190" t="str">
        <f>IF(C127=1,"甲",IF(C127=2,"乙",IF(C127=3,"丙",IF(C127=4,"丁",""))))</f>
        <v>甲</v>
      </c>
    </row>
    <row r="128">
      <c r="A128" s="187">
        <f>A125+1</f>
        <v>43142</v>
      </c>
      <c r="B128" s="205" t="s">
        <v>28</v>
      </c>
      <c r="C128" s="206">
        <f>IF(C122=1,4,C122-1)</f>
        <v>3</v>
      </c>
      <c r="D128" s="190" t="str">
        <f>IF(C128=1,"甲",IF(C128=2,"乙",IF(C128=3,"丙",IF(C128=4,"丁",""))))</f>
        <v>丙</v>
      </c>
    </row>
    <row r="129">
      <c r="A129" s="187">
        <f>A128</f>
        <v>43142</v>
      </c>
      <c r="B129" s="205" t="s">
        <v>30</v>
      </c>
      <c r="C129" s="206">
        <f>IF(C128=4,1,C128+1)</f>
        <v>4</v>
      </c>
      <c r="D129" s="190" t="str">
        <f>IF(C129=1,"甲",IF(C129=2,"乙",IF(C129=3,"丙",IF(C129=4,"丁",""))))</f>
        <v>丁</v>
      </c>
    </row>
    <row r="130">
      <c r="A130" s="187">
        <f>A129</f>
        <v>43142</v>
      </c>
      <c r="B130" s="205" t="s">
        <v>32</v>
      </c>
      <c r="C130" s="206">
        <f>IF(C129=4,1,C129+1)</f>
        <v>1</v>
      </c>
      <c r="D130" s="190" t="str">
        <f>IF(C130=1,"甲",IF(C130=2,"乙",IF(C130=3,"丙",IF(C130=4,"丁",""))))</f>
        <v>甲</v>
      </c>
    </row>
    <row r="131">
      <c r="A131" s="187">
        <f>A128+1</f>
        <v>43143</v>
      </c>
      <c r="B131" s="205" t="s">
        <v>28</v>
      </c>
      <c r="C131" s="206">
        <f>IF(C125=1,4,C125-1)</f>
        <v>2</v>
      </c>
      <c r="D131" s="190" t="str">
        <f>IF(C131=1,"甲",IF(C131=2,"乙",IF(C131=3,"丙",IF(C131=4,"丁",""))))</f>
        <v>乙</v>
      </c>
    </row>
    <row r="132">
      <c r="A132" s="187">
        <f>A131</f>
        <v>43143</v>
      </c>
      <c r="B132" s="205" t="s">
        <v>30</v>
      </c>
      <c r="C132" s="206">
        <f>IF(C131=4,1,C131+1)</f>
        <v>3</v>
      </c>
      <c r="D132" s="190" t="str">
        <f>IF(C132=1,"甲",IF(C132=2,"乙",IF(C132=3,"丙",IF(C132=4,"丁",""))))</f>
        <v>丙</v>
      </c>
    </row>
    <row r="133">
      <c r="A133" s="187">
        <f>A132</f>
        <v>43143</v>
      </c>
      <c r="B133" s="205" t="s">
        <v>32</v>
      </c>
      <c r="C133" s="206">
        <f>IF(C132=4,1,C132+1)</f>
        <v>4</v>
      </c>
      <c r="D133" s="190" t="str">
        <f>IF(C133=1,"甲",IF(C133=2,"乙",IF(C133=3,"丙",IF(C133=4,"丁",""))))</f>
        <v>丁</v>
      </c>
    </row>
    <row r="134">
      <c r="A134" s="187">
        <f>A131+1</f>
        <v>43144</v>
      </c>
      <c r="B134" s="205" t="s">
        <v>28</v>
      </c>
      <c r="C134" s="206">
        <f>IF(C128=1,4,C128-1)</f>
        <v>2</v>
      </c>
      <c r="D134" s="190" t="str">
        <f>IF(C134=1,"甲",IF(C134=2,"乙",IF(C134=3,"丙",IF(C134=4,"丁",""))))</f>
        <v>乙</v>
      </c>
    </row>
    <row r="135">
      <c r="A135" s="187">
        <f>A134</f>
        <v>43144</v>
      </c>
      <c r="B135" s="205" t="s">
        <v>30</v>
      </c>
      <c r="C135" s="206">
        <f>IF(C134=4,1,C134+1)</f>
        <v>3</v>
      </c>
      <c r="D135" s="190" t="str">
        <f>IF(C135=1,"甲",IF(C135=2,"乙",IF(C135=3,"丙",IF(C135=4,"丁",""))))</f>
        <v>丙</v>
      </c>
    </row>
    <row r="136">
      <c r="A136" s="187">
        <f>A135</f>
        <v>43144</v>
      </c>
      <c r="B136" s="205" t="s">
        <v>32</v>
      </c>
      <c r="C136" s="206">
        <f>IF(C135=4,1,C135+1)</f>
        <v>4</v>
      </c>
      <c r="D136" s="190" t="str">
        <f>IF(C136=1,"甲",IF(C136=2,"乙",IF(C136=3,"丙",IF(C136=4,"丁",""))))</f>
        <v>丁</v>
      </c>
    </row>
    <row r="137">
      <c r="A137" s="187">
        <f>A134+1</f>
        <v>43145</v>
      </c>
      <c r="B137" s="205" t="s">
        <v>28</v>
      </c>
      <c r="C137" s="206">
        <f>IF(C131=1,4,C131-1)</f>
        <v>1</v>
      </c>
      <c r="D137" s="190" t="str">
        <f>IF(C137=1,"甲",IF(C137=2,"乙",IF(C137=3,"丙",IF(C137=4,"丁",""))))</f>
        <v>甲</v>
      </c>
    </row>
    <row r="138">
      <c r="A138" s="187">
        <f>A137</f>
        <v>43145</v>
      </c>
      <c r="B138" s="205" t="s">
        <v>30</v>
      </c>
      <c r="C138" s="206">
        <f>IF(C137=4,1,C137+1)</f>
        <v>2</v>
      </c>
      <c r="D138" s="190" t="str">
        <f>IF(C138=1,"甲",IF(C138=2,"乙",IF(C138=3,"丙",IF(C138=4,"丁",""))))</f>
        <v>乙</v>
      </c>
    </row>
    <row r="139">
      <c r="A139" s="187">
        <f>A138</f>
        <v>43145</v>
      </c>
      <c r="B139" s="205" t="s">
        <v>32</v>
      </c>
      <c r="C139" s="206">
        <f>IF(C138=4,1,C138+1)</f>
        <v>3</v>
      </c>
      <c r="D139" s="190" t="str">
        <f>IF(C139=1,"甲",IF(C139=2,"乙",IF(C139=3,"丙",IF(C139=4,"丁",""))))</f>
        <v>丙</v>
      </c>
    </row>
    <row r="140">
      <c r="A140" s="187">
        <f>A137+1</f>
        <v>43146</v>
      </c>
      <c r="B140" s="205" t="s">
        <v>28</v>
      </c>
      <c r="C140" s="206">
        <f>IF(C134=1,4,C134-1)</f>
        <v>1</v>
      </c>
      <c r="D140" s="190" t="str">
        <f>IF(C140=1,"甲",IF(C140=2,"乙",IF(C140=3,"丙",IF(C140=4,"丁",""))))</f>
        <v>甲</v>
      </c>
    </row>
    <row r="141">
      <c r="A141" s="187">
        <f>A140</f>
        <v>43146</v>
      </c>
      <c r="B141" s="205" t="s">
        <v>30</v>
      </c>
      <c r="C141" s="206">
        <f>IF(C140=4,1,C140+1)</f>
        <v>2</v>
      </c>
      <c r="D141" s="190" t="str">
        <f>IF(C141=1,"甲",IF(C141=2,"乙",IF(C141=3,"丙",IF(C141=4,"丁",""))))</f>
        <v>乙</v>
      </c>
    </row>
    <row r="142">
      <c r="A142" s="187">
        <f>A141</f>
        <v>43146</v>
      </c>
      <c r="B142" s="205" t="s">
        <v>32</v>
      </c>
      <c r="C142" s="206">
        <f>IF(C141=4,1,C141+1)</f>
        <v>3</v>
      </c>
      <c r="D142" s="190" t="str">
        <f>IF(C142=1,"甲",IF(C142=2,"乙",IF(C142=3,"丙",IF(C142=4,"丁",""))))</f>
        <v>丙</v>
      </c>
    </row>
    <row r="143">
      <c r="A143" s="187">
        <f>A140+1</f>
        <v>43147</v>
      </c>
      <c r="B143" s="205" t="s">
        <v>28</v>
      </c>
      <c r="C143" s="206">
        <f>IF(C137=1,4,C137-1)</f>
        <v>4</v>
      </c>
      <c r="D143" s="190" t="str">
        <f>IF(C143=1,"甲",IF(C143=2,"乙",IF(C143=3,"丙",IF(C143=4,"丁",""))))</f>
        <v>丁</v>
      </c>
    </row>
    <row r="144">
      <c r="A144" s="187">
        <f>A143</f>
        <v>43147</v>
      </c>
      <c r="B144" s="205" t="s">
        <v>30</v>
      </c>
      <c r="C144" s="206">
        <f>IF(C143=4,1,C143+1)</f>
        <v>1</v>
      </c>
      <c r="D144" s="190" t="str">
        <f>IF(C144=1,"甲",IF(C144=2,"乙",IF(C144=3,"丙",IF(C144=4,"丁",""))))</f>
        <v>甲</v>
      </c>
    </row>
    <row r="145">
      <c r="A145" s="187">
        <f>A144</f>
        <v>43147</v>
      </c>
      <c r="B145" s="205" t="s">
        <v>32</v>
      </c>
      <c r="C145" s="206">
        <f>IF(C144=4,1,C144+1)</f>
        <v>2</v>
      </c>
      <c r="D145" s="190" t="str">
        <f>IF(C145=1,"甲",IF(C145=2,"乙",IF(C145=3,"丙",IF(C145=4,"丁",""))))</f>
        <v>乙</v>
      </c>
    </row>
    <row r="146">
      <c r="A146" s="187">
        <f>A143+1</f>
        <v>43148</v>
      </c>
      <c r="B146" s="205" t="s">
        <v>28</v>
      </c>
      <c r="C146" s="206">
        <f>IF(C140=1,4,C140-1)</f>
        <v>4</v>
      </c>
      <c r="D146" s="190" t="str">
        <f>IF(C146=1,"甲",IF(C146=2,"乙",IF(C146=3,"丙",IF(C146=4,"丁",""))))</f>
        <v>丁</v>
      </c>
    </row>
    <row r="147">
      <c r="A147" s="187">
        <f>A146</f>
        <v>43148</v>
      </c>
      <c r="B147" s="205" t="s">
        <v>30</v>
      </c>
      <c r="C147" s="206">
        <f>IF(C146=4,1,C146+1)</f>
        <v>1</v>
      </c>
      <c r="D147" s="190" t="str">
        <f>IF(C147=1,"甲",IF(C147=2,"乙",IF(C147=3,"丙",IF(C147=4,"丁",""))))</f>
        <v>甲</v>
      </c>
    </row>
    <row r="148">
      <c r="A148" s="187">
        <f>A147</f>
        <v>43148</v>
      </c>
      <c r="B148" s="205" t="s">
        <v>32</v>
      </c>
      <c r="C148" s="206">
        <f>IF(C147=4,1,C147+1)</f>
        <v>2</v>
      </c>
      <c r="D148" s="190" t="str">
        <f>IF(C148=1,"甲",IF(C148=2,"乙",IF(C148=3,"丙",IF(C148=4,"丁",""))))</f>
        <v>乙</v>
      </c>
    </row>
    <row r="149">
      <c r="A149" s="187">
        <f>A146+1</f>
        <v>43149</v>
      </c>
      <c r="B149" s="205" t="s">
        <v>28</v>
      </c>
      <c r="C149" s="206">
        <f>IF(C143=1,4,C143-1)</f>
        <v>3</v>
      </c>
      <c r="D149" s="190" t="str">
        <f>IF(C149=1,"甲",IF(C149=2,"乙",IF(C149=3,"丙",IF(C149=4,"丁",""))))</f>
        <v>丙</v>
      </c>
    </row>
    <row r="150">
      <c r="A150" s="187">
        <f>A149</f>
        <v>43149</v>
      </c>
      <c r="B150" s="205" t="s">
        <v>30</v>
      </c>
      <c r="C150" s="206">
        <f>IF(C149=4,1,C149+1)</f>
        <v>4</v>
      </c>
      <c r="D150" s="190" t="str">
        <f>IF(C150=1,"甲",IF(C150=2,"乙",IF(C150=3,"丙",IF(C150=4,"丁",""))))</f>
        <v>丁</v>
      </c>
    </row>
    <row r="151">
      <c r="A151" s="187">
        <f>A150</f>
        <v>43149</v>
      </c>
      <c r="B151" s="205" t="s">
        <v>32</v>
      </c>
      <c r="C151" s="206">
        <f>IF(C150=4,1,C150+1)</f>
        <v>1</v>
      </c>
      <c r="D151" s="190" t="str">
        <f>IF(C151=1,"甲",IF(C151=2,"乙",IF(C151=3,"丙",IF(C151=4,"丁",""))))</f>
        <v>甲</v>
      </c>
    </row>
    <row r="152">
      <c r="A152" s="187">
        <f>A149+1</f>
        <v>43150</v>
      </c>
      <c r="B152" s="205" t="s">
        <v>28</v>
      </c>
      <c r="C152" s="206">
        <f>IF(C146=1,4,C146-1)</f>
        <v>3</v>
      </c>
      <c r="D152" s="190" t="str">
        <f>IF(C152=1,"甲",IF(C152=2,"乙",IF(C152=3,"丙",IF(C152=4,"丁",""))))</f>
        <v>丙</v>
      </c>
    </row>
    <row r="153">
      <c r="A153" s="187">
        <f>A152</f>
        <v>43150</v>
      </c>
      <c r="B153" s="205" t="s">
        <v>30</v>
      </c>
      <c r="C153" s="206">
        <f>IF(C152=4,1,C152+1)</f>
        <v>4</v>
      </c>
      <c r="D153" s="190" t="str">
        <f>IF(C153=1,"甲",IF(C153=2,"乙",IF(C153=3,"丙",IF(C153=4,"丁",""))))</f>
        <v>丁</v>
      </c>
    </row>
    <row r="154">
      <c r="A154" s="187">
        <f>A153</f>
        <v>43150</v>
      </c>
      <c r="B154" s="205" t="s">
        <v>32</v>
      </c>
      <c r="C154" s="206">
        <f>IF(C153=4,1,C153+1)</f>
        <v>1</v>
      </c>
      <c r="D154" s="190" t="str">
        <f>IF(C154=1,"甲",IF(C154=2,"乙",IF(C154=3,"丙",IF(C154=4,"丁",""))))</f>
        <v>甲</v>
      </c>
    </row>
    <row r="155">
      <c r="A155" s="187">
        <f>A152+1</f>
        <v>43151</v>
      </c>
      <c r="B155" s="205" t="s">
        <v>28</v>
      </c>
      <c r="C155" s="206">
        <f>IF(C149=1,4,C149-1)</f>
        <v>2</v>
      </c>
      <c r="D155" s="190" t="str">
        <f>IF(C155=1,"甲",IF(C155=2,"乙",IF(C155=3,"丙",IF(C155=4,"丁",""))))</f>
        <v>乙</v>
      </c>
    </row>
    <row r="156">
      <c r="A156" s="187">
        <f>A155</f>
        <v>43151</v>
      </c>
      <c r="B156" s="205" t="s">
        <v>30</v>
      </c>
      <c r="C156" s="206">
        <f>IF(C155=4,1,C155+1)</f>
        <v>3</v>
      </c>
      <c r="D156" s="190" t="str">
        <f>IF(C156=1,"甲",IF(C156=2,"乙",IF(C156=3,"丙",IF(C156=4,"丁",""))))</f>
        <v>丙</v>
      </c>
    </row>
    <row r="157">
      <c r="A157" s="187">
        <f>A156</f>
        <v>43151</v>
      </c>
      <c r="B157" s="205" t="s">
        <v>32</v>
      </c>
      <c r="C157" s="206">
        <f>IF(C156=4,1,C156+1)</f>
        <v>4</v>
      </c>
      <c r="D157" s="190" t="str">
        <f>IF(C157=1,"甲",IF(C157=2,"乙",IF(C157=3,"丙",IF(C157=4,"丁",""))))</f>
        <v>丁</v>
      </c>
    </row>
    <row r="158">
      <c r="A158" s="187">
        <f>A155+1</f>
        <v>43152</v>
      </c>
      <c r="B158" s="205" t="s">
        <v>28</v>
      </c>
      <c r="C158" s="206">
        <f>IF(C152=1,4,C152-1)</f>
        <v>2</v>
      </c>
      <c r="D158" s="190" t="str">
        <f>IF(C158=1,"甲",IF(C158=2,"乙",IF(C158=3,"丙",IF(C158=4,"丁",""))))</f>
        <v>乙</v>
      </c>
    </row>
    <row r="159">
      <c r="A159" s="187">
        <f>A158</f>
        <v>43152</v>
      </c>
      <c r="B159" s="205" t="s">
        <v>30</v>
      </c>
      <c r="C159" s="206">
        <f>IF(C158=4,1,C158+1)</f>
        <v>3</v>
      </c>
      <c r="D159" s="190" t="str">
        <f>IF(C159=1,"甲",IF(C159=2,"乙",IF(C159=3,"丙",IF(C159=4,"丁",""))))</f>
        <v>丙</v>
      </c>
    </row>
    <row r="160">
      <c r="A160" s="187">
        <f>A159</f>
        <v>43152</v>
      </c>
      <c r="B160" s="205" t="s">
        <v>32</v>
      </c>
      <c r="C160" s="206">
        <f>IF(C159=4,1,C159+1)</f>
        <v>4</v>
      </c>
      <c r="D160" s="190" t="str">
        <f>IF(C160=1,"甲",IF(C160=2,"乙",IF(C160=3,"丙",IF(C160=4,"丁",""))))</f>
        <v>丁</v>
      </c>
    </row>
    <row r="161">
      <c r="A161" s="187">
        <f>A158+1</f>
        <v>43153</v>
      </c>
      <c r="B161" s="205" t="s">
        <v>28</v>
      </c>
      <c r="C161" s="206">
        <f>IF(C155=1,4,C155-1)</f>
        <v>1</v>
      </c>
      <c r="D161" s="190" t="str">
        <f>IF(C161=1,"甲",IF(C161=2,"乙",IF(C161=3,"丙",IF(C161=4,"丁",""))))</f>
        <v>甲</v>
      </c>
    </row>
    <row r="162">
      <c r="A162" s="187">
        <f>A161</f>
        <v>43153</v>
      </c>
      <c r="B162" s="205" t="s">
        <v>30</v>
      </c>
      <c r="C162" s="206">
        <f>IF(C161=4,1,C161+1)</f>
        <v>2</v>
      </c>
      <c r="D162" s="190" t="str">
        <f>IF(C162=1,"甲",IF(C162=2,"乙",IF(C162=3,"丙",IF(C162=4,"丁",""))))</f>
        <v>乙</v>
      </c>
    </row>
    <row r="163">
      <c r="A163" s="187">
        <f>A162</f>
        <v>43153</v>
      </c>
      <c r="B163" s="205" t="s">
        <v>32</v>
      </c>
      <c r="C163" s="206">
        <f>IF(C162=4,1,C162+1)</f>
        <v>3</v>
      </c>
      <c r="D163" s="190" t="str">
        <f>IF(C163=1,"甲",IF(C163=2,"乙",IF(C163=3,"丙",IF(C163=4,"丁",""))))</f>
        <v>丙</v>
      </c>
    </row>
    <row r="164">
      <c r="A164" s="187">
        <f>A161+1</f>
        <v>43154</v>
      </c>
      <c r="B164" s="205" t="s">
        <v>28</v>
      </c>
      <c r="C164" s="206">
        <f>IF(C158=1,4,C158-1)</f>
        <v>1</v>
      </c>
      <c r="D164" s="190" t="str">
        <f>IF(C164=1,"甲",IF(C164=2,"乙",IF(C164=3,"丙",IF(C164=4,"丁",""))))</f>
        <v>甲</v>
      </c>
    </row>
    <row r="165">
      <c r="A165" s="187">
        <f>A164</f>
        <v>43154</v>
      </c>
      <c r="B165" s="205" t="s">
        <v>30</v>
      </c>
      <c r="C165" s="206">
        <f>IF(C164=4,1,C164+1)</f>
        <v>2</v>
      </c>
      <c r="D165" s="190" t="str">
        <f>IF(C165=1,"甲",IF(C165=2,"乙",IF(C165=3,"丙",IF(C165=4,"丁",""))))</f>
        <v>乙</v>
      </c>
    </row>
    <row r="166">
      <c r="A166" s="187">
        <f>A165</f>
        <v>43154</v>
      </c>
      <c r="B166" s="205" t="s">
        <v>32</v>
      </c>
      <c r="C166" s="206">
        <f>IF(C165=4,1,C165+1)</f>
        <v>3</v>
      </c>
      <c r="D166" s="190" t="str">
        <f>IF(C166=1,"甲",IF(C166=2,"乙",IF(C166=3,"丙",IF(C166=4,"丁",""))))</f>
        <v>丙</v>
      </c>
    </row>
    <row r="167">
      <c r="A167" s="187">
        <f>A164+1</f>
        <v>43155</v>
      </c>
      <c r="B167" s="205" t="s">
        <v>28</v>
      </c>
      <c r="C167" s="206">
        <f>IF(C161=1,4,C161-1)</f>
        <v>4</v>
      </c>
      <c r="D167" s="190" t="str">
        <f>IF(C167=1,"甲",IF(C167=2,"乙",IF(C167=3,"丙",IF(C167=4,"丁",""))))</f>
        <v>丁</v>
      </c>
    </row>
    <row r="168">
      <c r="A168" s="187">
        <f>A167</f>
        <v>43155</v>
      </c>
      <c r="B168" s="205" t="s">
        <v>30</v>
      </c>
      <c r="C168" s="206">
        <f>IF(C167=4,1,C167+1)</f>
        <v>1</v>
      </c>
      <c r="D168" s="190" t="str">
        <f>IF(C168=1,"甲",IF(C168=2,"乙",IF(C168=3,"丙",IF(C168=4,"丁",""))))</f>
        <v>甲</v>
      </c>
    </row>
    <row r="169">
      <c r="A169" s="187">
        <f>A168</f>
        <v>43155</v>
      </c>
      <c r="B169" s="205" t="s">
        <v>32</v>
      </c>
      <c r="C169" s="206">
        <f>IF(C168=4,1,C168+1)</f>
        <v>2</v>
      </c>
      <c r="D169" s="190" t="str">
        <f>IF(C169=1,"甲",IF(C169=2,"乙",IF(C169=3,"丙",IF(C169=4,"丁",""))))</f>
        <v>乙</v>
      </c>
    </row>
    <row r="170">
      <c r="A170" s="187">
        <f>A167+1</f>
        <v>43156</v>
      </c>
      <c r="B170" s="205" t="s">
        <v>28</v>
      </c>
      <c r="C170" s="206">
        <f>IF(C164=1,4,C164-1)</f>
        <v>4</v>
      </c>
      <c r="D170" s="190" t="str">
        <f>IF(C170=1,"甲",IF(C170=2,"乙",IF(C170=3,"丙",IF(C170=4,"丁",""))))</f>
        <v>丁</v>
      </c>
    </row>
    <row r="171">
      <c r="A171" s="187">
        <f>A170</f>
        <v>43156</v>
      </c>
      <c r="B171" s="205" t="s">
        <v>30</v>
      </c>
      <c r="C171" s="206">
        <f>IF(C170=4,1,C170+1)</f>
        <v>1</v>
      </c>
      <c r="D171" s="190" t="str">
        <f>IF(C171=1,"甲",IF(C171=2,"乙",IF(C171=3,"丙",IF(C171=4,"丁",""))))</f>
        <v>甲</v>
      </c>
    </row>
    <row r="172">
      <c r="A172" s="187">
        <f>A171</f>
        <v>43156</v>
      </c>
      <c r="B172" s="205" t="s">
        <v>32</v>
      </c>
      <c r="C172" s="206">
        <f>IF(C171=4,1,C171+1)</f>
        <v>2</v>
      </c>
      <c r="D172" s="190" t="str">
        <f>IF(C172=1,"甲",IF(C172=2,"乙",IF(C172=3,"丙",IF(C172=4,"丁",""))))</f>
        <v>乙</v>
      </c>
    </row>
    <row r="173">
      <c r="A173" s="187">
        <f>A170+1</f>
        <v>43157</v>
      </c>
      <c r="B173" s="205" t="s">
        <v>28</v>
      </c>
      <c r="C173" s="206">
        <f>IF(C167=1,4,C167-1)</f>
        <v>3</v>
      </c>
      <c r="D173" s="190" t="str">
        <f>IF(C173=1,"甲",IF(C173=2,"乙",IF(C173=3,"丙",IF(C173=4,"丁",""))))</f>
        <v>丙</v>
      </c>
    </row>
    <row r="174">
      <c r="A174" s="187">
        <f>A173</f>
        <v>43157</v>
      </c>
      <c r="B174" s="205" t="s">
        <v>30</v>
      </c>
      <c r="C174" s="206">
        <f>IF(C173=4,1,C173+1)</f>
        <v>4</v>
      </c>
      <c r="D174" s="190" t="str">
        <f>IF(C174=1,"甲",IF(C174=2,"乙",IF(C174=3,"丙",IF(C174=4,"丁",""))))</f>
        <v>丁</v>
      </c>
    </row>
    <row r="175">
      <c r="A175" s="187">
        <f>A174</f>
        <v>43157</v>
      </c>
      <c r="B175" s="205" t="s">
        <v>32</v>
      </c>
      <c r="C175" s="206">
        <f>IF(C174=4,1,C174+1)</f>
        <v>1</v>
      </c>
      <c r="D175" s="190" t="str">
        <f>IF(C175=1,"甲",IF(C175=2,"乙",IF(C175=3,"丙",IF(C175=4,"丁",""))))</f>
        <v>甲</v>
      </c>
    </row>
    <row r="176">
      <c r="A176" s="187">
        <f>A173+1</f>
        <v>43158</v>
      </c>
      <c r="B176" s="205" t="s">
        <v>28</v>
      </c>
      <c r="C176" s="206">
        <f>IF(C170=1,4,C170-1)</f>
        <v>3</v>
      </c>
      <c r="D176" s="190" t="str">
        <f>IF(C176=1,"甲",IF(C176=2,"乙",IF(C176=3,"丙",IF(C176=4,"丁",""))))</f>
        <v>丙</v>
      </c>
    </row>
    <row r="177">
      <c r="A177" s="187">
        <f>A176</f>
        <v>43158</v>
      </c>
      <c r="B177" s="205" t="s">
        <v>30</v>
      </c>
      <c r="C177" s="206">
        <f>IF(C176=4,1,C176+1)</f>
        <v>4</v>
      </c>
      <c r="D177" s="190" t="str">
        <f>IF(C177=1,"甲",IF(C177=2,"乙",IF(C177=3,"丙",IF(C177=4,"丁",""))))</f>
        <v>丁</v>
      </c>
    </row>
    <row r="178">
      <c r="A178" s="187">
        <f>A177</f>
        <v>43158</v>
      </c>
      <c r="B178" s="205" t="s">
        <v>32</v>
      </c>
      <c r="C178" s="206">
        <f>IF(C177=4,1,C177+1)</f>
        <v>1</v>
      </c>
      <c r="D178" s="190" t="str">
        <f>IF(C178=1,"甲",IF(C178=2,"乙",IF(C178=3,"丙",IF(C178=4,"丁",""))))</f>
        <v>甲</v>
      </c>
    </row>
    <row r="179">
      <c r="A179" s="187">
        <f>A176+1</f>
        <v>43159</v>
      </c>
      <c r="B179" s="205" t="s">
        <v>28</v>
      </c>
      <c r="C179" s="206">
        <f>IF(C173=1,4,C173-1)</f>
        <v>2</v>
      </c>
      <c r="D179" s="190" t="str">
        <f>IF(C179=1,"甲",IF(C179=2,"乙",IF(C179=3,"丙",IF(C179=4,"丁",""))))</f>
        <v>乙</v>
      </c>
    </row>
    <row r="180">
      <c r="A180" s="187">
        <f>A179</f>
        <v>43159</v>
      </c>
      <c r="B180" s="205" t="s">
        <v>30</v>
      </c>
      <c r="C180" s="206">
        <f>IF(C179=4,1,C179+1)</f>
        <v>3</v>
      </c>
      <c r="D180" s="190" t="str">
        <f>IF(C180=1,"甲",IF(C180=2,"乙",IF(C180=3,"丙",IF(C180=4,"丁",""))))</f>
        <v>丙</v>
      </c>
    </row>
    <row r="181">
      <c r="A181" s="187">
        <f>A180</f>
        <v>43159</v>
      </c>
      <c r="B181" s="205" t="s">
        <v>32</v>
      </c>
      <c r="C181" s="206">
        <f>IF(C180=4,1,C180+1)</f>
        <v>4</v>
      </c>
      <c r="D181" s="190" t="str">
        <f>IF(C181=1,"甲",IF(C181=2,"乙",IF(C181=3,"丙",IF(C181=4,"丁",""))))</f>
        <v>丁</v>
      </c>
    </row>
    <row r="182">
      <c r="A182" s="187">
        <f>A179+1</f>
        <v>43160</v>
      </c>
      <c r="B182" s="205" t="s">
        <v>28</v>
      </c>
      <c r="C182" s="206">
        <f>IF(C176=1,4,C176-1)</f>
        <v>2</v>
      </c>
      <c r="D182" s="190" t="str">
        <f>IF(C182=1,"甲",IF(C182=2,"乙",IF(C182=3,"丙",IF(C182=4,"丁",""))))</f>
        <v>乙</v>
      </c>
    </row>
    <row r="183">
      <c r="A183" s="187">
        <f>A182</f>
        <v>43160</v>
      </c>
      <c r="B183" s="205" t="s">
        <v>30</v>
      </c>
      <c r="C183" s="206">
        <f>IF(C182=4,1,C182+1)</f>
        <v>3</v>
      </c>
      <c r="D183" s="190" t="str">
        <f>IF(C183=1,"甲",IF(C183=2,"乙",IF(C183=3,"丙",IF(C183=4,"丁",""))))</f>
        <v>丙</v>
      </c>
    </row>
    <row r="184">
      <c r="A184" s="187">
        <f>A183</f>
        <v>43160</v>
      </c>
      <c r="B184" s="205" t="s">
        <v>32</v>
      </c>
      <c r="C184" s="206">
        <f>IF(C183=4,1,C183+1)</f>
        <v>4</v>
      </c>
      <c r="D184" s="190" t="str">
        <f>IF(C184=1,"甲",IF(C184=2,"乙",IF(C184=3,"丙",IF(C184=4,"丁",""))))</f>
        <v>丁</v>
      </c>
    </row>
    <row r="185">
      <c r="A185" s="187">
        <f>A182+1</f>
        <v>43161</v>
      </c>
      <c r="B185" s="205" t="s">
        <v>28</v>
      </c>
      <c r="C185" s="206">
        <f>IF(C179=1,4,C179-1)</f>
        <v>1</v>
      </c>
      <c r="D185" s="190" t="str">
        <f>IF(C185=1,"甲",IF(C185=2,"乙",IF(C185=3,"丙",IF(C185=4,"丁",""))))</f>
        <v>甲</v>
      </c>
    </row>
    <row r="186">
      <c r="A186" s="187">
        <f>A185</f>
        <v>43161</v>
      </c>
      <c r="B186" s="205" t="s">
        <v>30</v>
      </c>
      <c r="C186" s="206">
        <f>IF(C185=4,1,C185+1)</f>
        <v>2</v>
      </c>
      <c r="D186" s="190" t="str">
        <f>IF(C186=1,"甲",IF(C186=2,"乙",IF(C186=3,"丙",IF(C186=4,"丁",""))))</f>
        <v>乙</v>
      </c>
    </row>
    <row r="187">
      <c r="A187" s="187">
        <f>A186</f>
        <v>43161</v>
      </c>
      <c r="B187" s="205" t="s">
        <v>32</v>
      </c>
      <c r="C187" s="206">
        <f>IF(C186=4,1,C186+1)</f>
        <v>3</v>
      </c>
      <c r="D187" s="190" t="str">
        <f>IF(C187=1,"甲",IF(C187=2,"乙",IF(C187=3,"丙",IF(C187=4,"丁",""))))</f>
        <v>丙</v>
      </c>
    </row>
    <row r="188">
      <c r="A188" s="187">
        <f>A185+1</f>
        <v>43162</v>
      </c>
      <c r="B188" s="205" t="s">
        <v>28</v>
      </c>
      <c r="C188" s="206">
        <f>IF(C182=1,4,C182-1)</f>
        <v>1</v>
      </c>
      <c r="D188" s="190" t="str">
        <f>IF(C188=1,"甲",IF(C188=2,"乙",IF(C188=3,"丙",IF(C188=4,"丁",""))))</f>
        <v>甲</v>
      </c>
    </row>
    <row r="189">
      <c r="A189" s="187">
        <f>A188</f>
        <v>43162</v>
      </c>
      <c r="B189" s="205" t="s">
        <v>30</v>
      </c>
      <c r="C189" s="206">
        <f>IF(C188=4,1,C188+1)</f>
        <v>2</v>
      </c>
      <c r="D189" s="190" t="str">
        <f>IF(C189=1,"甲",IF(C189=2,"乙",IF(C189=3,"丙",IF(C189=4,"丁",""))))</f>
        <v>乙</v>
      </c>
    </row>
    <row r="190">
      <c r="A190" s="187">
        <f>A189</f>
        <v>43162</v>
      </c>
      <c r="B190" s="205" t="s">
        <v>32</v>
      </c>
      <c r="C190" s="206">
        <f>IF(C189=4,1,C189+1)</f>
        <v>3</v>
      </c>
      <c r="D190" s="190" t="str">
        <f>IF(C190=1,"甲",IF(C190=2,"乙",IF(C190=3,"丙",IF(C190=4,"丁",""))))</f>
        <v>丙</v>
      </c>
    </row>
    <row r="191">
      <c r="A191" s="187">
        <f>A188+1</f>
        <v>43163</v>
      </c>
      <c r="B191" s="205" t="s">
        <v>28</v>
      </c>
      <c r="C191" s="206">
        <f>IF(C185=1,4,C185-1)</f>
        <v>4</v>
      </c>
      <c r="D191" s="190" t="str">
        <f>IF(C191=1,"甲",IF(C191=2,"乙",IF(C191=3,"丙",IF(C191=4,"丁",""))))</f>
        <v>丁</v>
      </c>
    </row>
    <row r="192">
      <c r="A192" s="187">
        <f>A191</f>
        <v>43163</v>
      </c>
      <c r="B192" s="205" t="s">
        <v>30</v>
      </c>
      <c r="C192" s="206">
        <f>IF(C191=4,1,C191+1)</f>
        <v>1</v>
      </c>
      <c r="D192" s="190" t="str">
        <f>IF(C192=1,"甲",IF(C192=2,"乙",IF(C192=3,"丙",IF(C192=4,"丁",""))))</f>
        <v>甲</v>
      </c>
    </row>
    <row r="193">
      <c r="A193" s="187">
        <f>A192</f>
        <v>43163</v>
      </c>
      <c r="B193" s="205" t="s">
        <v>32</v>
      </c>
      <c r="C193" s="206">
        <f>IF(C192=4,1,C192+1)</f>
        <v>2</v>
      </c>
      <c r="D193" s="190" t="str">
        <f>IF(C193=1,"甲",IF(C193=2,"乙",IF(C193=3,"丙",IF(C193=4,"丁",""))))</f>
        <v>乙</v>
      </c>
    </row>
    <row r="194">
      <c r="A194" s="187">
        <f>A191+1</f>
        <v>43164</v>
      </c>
      <c r="B194" s="205" t="s">
        <v>28</v>
      </c>
      <c r="C194" s="206">
        <f>IF(C188=1,4,C188-1)</f>
        <v>4</v>
      </c>
      <c r="D194" s="190" t="str">
        <f>IF(C194=1,"甲",IF(C194=2,"乙",IF(C194=3,"丙",IF(C194=4,"丁",""))))</f>
        <v>丁</v>
      </c>
    </row>
    <row r="195">
      <c r="A195" s="187">
        <f>A194</f>
        <v>43164</v>
      </c>
      <c r="B195" s="205" t="s">
        <v>30</v>
      </c>
      <c r="C195" s="206">
        <f>IF(C194=4,1,C194+1)</f>
        <v>1</v>
      </c>
      <c r="D195" s="190" t="str">
        <f>IF(C195=1,"甲",IF(C195=2,"乙",IF(C195=3,"丙",IF(C195=4,"丁",""))))</f>
        <v>甲</v>
      </c>
    </row>
    <row r="196">
      <c r="A196" s="187">
        <f>A195</f>
        <v>43164</v>
      </c>
      <c r="B196" s="205" t="s">
        <v>32</v>
      </c>
      <c r="C196" s="206">
        <f>IF(C195=4,1,C195+1)</f>
        <v>2</v>
      </c>
      <c r="D196" s="190" t="str">
        <f>IF(C196=1,"甲",IF(C196=2,"乙",IF(C196=3,"丙",IF(C196=4,"丁",""))))</f>
        <v>乙</v>
      </c>
    </row>
    <row r="197">
      <c r="A197" s="187">
        <f>A194+1</f>
        <v>43165</v>
      </c>
      <c r="B197" s="205" t="s">
        <v>28</v>
      </c>
      <c r="C197" s="206">
        <f>IF(C191=1,4,C191-1)</f>
        <v>3</v>
      </c>
      <c r="D197" s="190" t="str">
        <f>IF(C197=1,"甲",IF(C197=2,"乙",IF(C197=3,"丙",IF(C197=4,"丁",""))))</f>
        <v>丙</v>
      </c>
    </row>
    <row r="198">
      <c r="A198" s="187">
        <f>A197</f>
        <v>43165</v>
      </c>
      <c r="B198" s="205" t="s">
        <v>30</v>
      </c>
      <c r="C198" s="206">
        <f>IF(C197=4,1,C197+1)</f>
        <v>4</v>
      </c>
      <c r="D198" s="190" t="str">
        <f>IF(C198=1,"甲",IF(C198=2,"乙",IF(C198=3,"丙",IF(C198=4,"丁",""))))</f>
        <v>丁</v>
      </c>
    </row>
    <row r="199">
      <c r="A199" s="187">
        <f>A198</f>
        <v>43165</v>
      </c>
      <c r="B199" s="205" t="s">
        <v>32</v>
      </c>
      <c r="C199" s="206">
        <f>IF(C198=4,1,C198+1)</f>
        <v>1</v>
      </c>
      <c r="D199" s="190" t="str">
        <f>IF(C199=1,"甲",IF(C199=2,"乙",IF(C199=3,"丙",IF(C199=4,"丁",""))))</f>
        <v>甲</v>
      </c>
    </row>
    <row r="200">
      <c r="A200" s="187">
        <f>A197+1</f>
        <v>43166</v>
      </c>
      <c r="B200" s="205" t="s">
        <v>28</v>
      </c>
      <c r="C200" s="206">
        <f>IF(C194=1,4,C194-1)</f>
        <v>3</v>
      </c>
      <c r="D200" s="190" t="str">
        <f>IF(C200=1,"甲",IF(C200=2,"乙",IF(C200=3,"丙",IF(C200=4,"丁",""))))</f>
        <v>丙</v>
      </c>
    </row>
    <row r="201">
      <c r="A201" s="187">
        <f>A200</f>
        <v>43166</v>
      </c>
      <c r="B201" s="205" t="s">
        <v>30</v>
      </c>
      <c r="C201" s="206">
        <f>IF(C200=4,1,C200+1)</f>
        <v>4</v>
      </c>
      <c r="D201" s="190" t="str">
        <f>IF(C201=1,"甲",IF(C201=2,"乙",IF(C201=3,"丙",IF(C201=4,"丁",""))))</f>
        <v>丁</v>
      </c>
    </row>
    <row r="202">
      <c r="A202" s="187">
        <f>A201</f>
        <v>43166</v>
      </c>
      <c r="B202" s="205" t="s">
        <v>32</v>
      </c>
      <c r="C202" s="206">
        <f>IF(C201=4,1,C201+1)</f>
        <v>1</v>
      </c>
      <c r="D202" s="190" t="str">
        <f>IF(C202=1,"甲",IF(C202=2,"乙",IF(C202=3,"丙",IF(C202=4,"丁",""))))</f>
        <v>甲</v>
      </c>
    </row>
    <row r="203">
      <c r="A203" s="187">
        <f>A200+1</f>
        <v>43167</v>
      </c>
      <c r="B203" s="205" t="s">
        <v>28</v>
      </c>
      <c r="C203" s="206">
        <f>IF(C197=1,4,C197-1)</f>
        <v>2</v>
      </c>
      <c r="D203" s="190" t="str">
        <f>IF(C203=1,"甲",IF(C203=2,"乙",IF(C203=3,"丙",IF(C203=4,"丁",""))))</f>
        <v>乙</v>
      </c>
    </row>
    <row r="204">
      <c r="A204" s="187">
        <f>A203</f>
        <v>43167</v>
      </c>
      <c r="B204" s="205" t="s">
        <v>30</v>
      </c>
      <c r="C204" s="206">
        <f>IF(C203=4,1,C203+1)</f>
        <v>3</v>
      </c>
      <c r="D204" s="190" t="str">
        <f>IF(C204=1,"甲",IF(C204=2,"乙",IF(C204=3,"丙",IF(C204=4,"丁",""))))</f>
        <v>丙</v>
      </c>
    </row>
    <row r="205">
      <c r="A205" s="187">
        <f>A204</f>
        <v>43167</v>
      </c>
      <c r="B205" s="205" t="s">
        <v>32</v>
      </c>
      <c r="C205" s="206">
        <f>IF(C204=4,1,C204+1)</f>
        <v>4</v>
      </c>
      <c r="D205" s="190" t="str">
        <f>IF(C205=1,"甲",IF(C205=2,"乙",IF(C205=3,"丙",IF(C205=4,"丁",""))))</f>
        <v>丁</v>
      </c>
    </row>
    <row r="206">
      <c r="A206" s="187">
        <f>A203+1</f>
        <v>43168</v>
      </c>
      <c r="B206" s="205" t="s">
        <v>28</v>
      </c>
      <c r="C206" s="206">
        <f>IF(C200=1,4,C200-1)</f>
        <v>2</v>
      </c>
      <c r="D206" s="190" t="str">
        <f>IF(C206=1,"甲",IF(C206=2,"乙",IF(C206=3,"丙",IF(C206=4,"丁",""))))</f>
        <v>乙</v>
      </c>
    </row>
    <row r="207">
      <c r="A207" s="187">
        <f>A206</f>
        <v>43168</v>
      </c>
      <c r="B207" s="205" t="s">
        <v>30</v>
      </c>
      <c r="C207" s="206">
        <f>IF(C206=4,1,C206+1)</f>
        <v>3</v>
      </c>
      <c r="D207" s="190" t="str">
        <f>IF(C207=1,"甲",IF(C207=2,"乙",IF(C207=3,"丙",IF(C207=4,"丁",""))))</f>
        <v>丙</v>
      </c>
    </row>
    <row r="208">
      <c r="A208" s="187">
        <f>A207</f>
        <v>43168</v>
      </c>
      <c r="B208" s="205" t="s">
        <v>32</v>
      </c>
      <c r="C208" s="206">
        <f>IF(C207=4,1,C207+1)</f>
        <v>4</v>
      </c>
      <c r="D208" s="190" t="str">
        <f>IF(C208=1,"甲",IF(C208=2,"乙",IF(C208=3,"丙",IF(C208=4,"丁",""))))</f>
        <v>丁</v>
      </c>
    </row>
    <row r="209">
      <c r="A209" s="187">
        <f>A206+1</f>
        <v>43169</v>
      </c>
      <c r="B209" s="205" t="s">
        <v>28</v>
      </c>
      <c r="C209" s="206">
        <f>IF(C203=1,4,C203-1)</f>
        <v>1</v>
      </c>
      <c r="D209" s="190" t="str">
        <f>IF(C209=1,"甲",IF(C209=2,"乙",IF(C209=3,"丙",IF(C209=4,"丁",""))))</f>
        <v>甲</v>
      </c>
    </row>
    <row r="210">
      <c r="A210" s="187">
        <f>A209</f>
        <v>43169</v>
      </c>
      <c r="B210" s="205" t="s">
        <v>30</v>
      </c>
      <c r="C210" s="206">
        <f>IF(C209=4,1,C209+1)</f>
        <v>2</v>
      </c>
      <c r="D210" s="190" t="str">
        <f>IF(C210=1,"甲",IF(C210=2,"乙",IF(C210=3,"丙",IF(C210=4,"丁",""))))</f>
        <v>乙</v>
      </c>
    </row>
    <row r="211">
      <c r="A211" s="187">
        <f>A210</f>
        <v>43169</v>
      </c>
      <c r="B211" s="205" t="s">
        <v>32</v>
      </c>
      <c r="C211" s="206">
        <f>IF(C210=4,1,C210+1)</f>
        <v>3</v>
      </c>
      <c r="D211" s="190" t="str">
        <f>IF(C211=1,"甲",IF(C211=2,"乙",IF(C211=3,"丙",IF(C211=4,"丁",""))))</f>
        <v>丙</v>
      </c>
    </row>
    <row r="212">
      <c r="A212" s="187">
        <f>A209+1</f>
        <v>43170</v>
      </c>
      <c r="B212" s="205" t="s">
        <v>28</v>
      </c>
      <c r="C212" s="206">
        <f>IF(C206=1,4,C206-1)</f>
        <v>1</v>
      </c>
      <c r="D212" s="190" t="str">
        <f>IF(C212=1,"甲",IF(C212=2,"乙",IF(C212=3,"丙",IF(C212=4,"丁",""))))</f>
        <v>甲</v>
      </c>
    </row>
    <row r="213">
      <c r="A213" s="187">
        <f>A212</f>
        <v>43170</v>
      </c>
      <c r="B213" s="205" t="s">
        <v>30</v>
      </c>
      <c r="C213" s="206">
        <f>IF(C212=4,1,C212+1)</f>
        <v>2</v>
      </c>
      <c r="D213" s="190" t="str">
        <f>IF(C213=1,"甲",IF(C213=2,"乙",IF(C213=3,"丙",IF(C213=4,"丁",""))))</f>
        <v>乙</v>
      </c>
    </row>
    <row r="214">
      <c r="A214" s="187">
        <f>A213</f>
        <v>43170</v>
      </c>
      <c r="B214" s="205" t="s">
        <v>32</v>
      </c>
      <c r="C214" s="206">
        <f>IF(C213=4,1,C213+1)</f>
        <v>3</v>
      </c>
      <c r="D214" s="190" t="str">
        <f>IF(C214=1,"甲",IF(C214=2,"乙",IF(C214=3,"丙",IF(C214=4,"丁",""))))</f>
        <v>丙</v>
      </c>
    </row>
    <row r="215">
      <c r="A215" s="187">
        <f>A212+1</f>
        <v>43171</v>
      </c>
      <c r="B215" s="205" t="s">
        <v>28</v>
      </c>
      <c r="C215" s="206">
        <f>IF(C209=1,4,C209-1)</f>
        <v>4</v>
      </c>
      <c r="D215" s="190" t="str">
        <f>IF(C215=1,"甲",IF(C215=2,"乙",IF(C215=3,"丙",IF(C215=4,"丁",""))))</f>
        <v>丁</v>
      </c>
    </row>
    <row r="216">
      <c r="A216" s="187">
        <f>A215</f>
        <v>43171</v>
      </c>
      <c r="B216" s="205" t="s">
        <v>30</v>
      </c>
      <c r="C216" s="206">
        <f>IF(C215=4,1,C215+1)</f>
        <v>1</v>
      </c>
      <c r="D216" s="190" t="str">
        <f>IF(C216=1,"甲",IF(C216=2,"乙",IF(C216=3,"丙",IF(C216=4,"丁",""))))</f>
        <v>甲</v>
      </c>
    </row>
    <row r="217">
      <c r="A217" s="187">
        <f>A216</f>
        <v>43171</v>
      </c>
      <c r="B217" s="205" t="s">
        <v>32</v>
      </c>
      <c r="C217" s="206">
        <f>IF(C216=4,1,C216+1)</f>
        <v>2</v>
      </c>
      <c r="D217" s="190" t="str">
        <f>IF(C217=1,"甲",IF(C217=2,"乙",IF(C217=3,"丙",IF(C217=4,"丁",""))))</f>
        <v>乙</v>
      </c>
    </row>
    <row r="218">
      <c r="A218" s="187">
        <f>A215+1</f>
        <v>43172</v>
      </c>
      <c r="B218" s="205" t="s">
        <v>28</v>
      </c>
      <c r="C218" s="206">
        <f>IF(C212=1,4,C212-1)</f>
        <v>4</v>
      </c>
      <c r="D218" s="190" t="str">
        <f>IF(C218=1,"甲",IF(C218=2,"乙",IF(C218=3,"丙",IF(C218=4,"丁",""))))</f>
        <v>丁</v>
      </c>
    </row>
    <row r="219">
      <c r="A219" s="187">
        <f>A218</f>
        <v>43172</v>
      </c>
      <c r="B219" s="205" t="s">
        <v>30</v>
      </c>
      <c r="C219" s="206">
        <f>IF(C218=4,1,C218+1)</f>
        <v>1</v>
      </c>
      <c r="D219" s="190" t="str">
        <f>IF(C219=1,"甲",IF(C219=2,"乙",IF(C219=3,"丙",IF(C219=4,"丁",""))))</f>
        <v>甲</v>
      </c>
    </row>
    <row r="220">
      <c r="A220" s="187">
        <f>A219</f>
        <v>43172</v>
      </c>
      <c r="B220" s="205" t="s">
        <v>32</v>
      </c>
      <c r="C220" s="206">
        <f>IF(C219=4,1,C219+1)</f>
        <v>2</v>
      </c>
      <c r="D220" s="190" t="str">
        <f>IF(C220=1,"甲",IF(C220=2,"乙",IF(C220=3,"丙",IF(C220=4,"丁",""))))</f>
        <v>乙</v>
      </c>
    </row>
    <row r="221">
      <c r="A221" s="187">
        <f>A218+1</f>
        <v>43173</v>
      </c>
      <c r="B221" s="205" t="s">
        <v>28</v>
      </c>
      <c r="C221" s="206">
        <f>IF(C215=1,4,C215-1)</f>
        <v>3</v>
      </c>
      <c r="D221" s="190" t="str">
        <f>IF(C221=1,"甲",IF(C221=2,"乙",IF(C221=3,"丙",IF(C221=4,"丁",""))))</f>
        <v>丙</v>
      </c>
    </row>
    <row r="222">
      <c r="A222" s="187">
        <f>A221</f>
        <v>43173</v>
      </c>
      <c r="B222" s="205" t="s">
        <v>30</v>
      </c>
      <c r="C222" s="206">
        <f>IF(C221=4,1,C221+1)</f>
        <v>4</v>
      </c>
      <c r="D222" s="190" t="str">
        <f>IF(C222=1,"甲",IF(C222=2,"乙",IF(C222=3,"丙",IF(C222=4,"丁",""))))</f>
        <v>丁</v>
      </c>
    </row>
    <row r="223">
      <c r="A223" s="187">
        <f>A222</f>
        <v>43173</v>
      </c>
      <c r="B223" s="205" t="s">
        <v>32</v>
      </c>
      <c r="C223" s="206">
        <f>IF(C222=4,1,C222+1)</f>
        <v>1</v>
      </c>
      <c r="D223" s="190" t="str">
        <f>IF(C223=1,"甲",IF(C223=2,"乙",IF(C223=3,"丙",IF(C223=4,"丁",""))))</f>
        <v>甲</v>
      </c>
    </row>
    <row r="224">
      <c r="A224" s="187">
        <f>A221+1</f>
        <v>43174</v>
      </c>
      <c r="B224" s="205" t="s">
        <v>28</v>
      </c>
      <c r="C224" s="206">
        <f>IF(C218=1,4,C218-1)</f>
        <v>3</v>
      </c>
      <c r="D224" s="190" t="str">
        <f>IF(C224=1,"甲",IF(C224=2,"乙",IF(C224=3,"丙",IF(C224=4,"丁",""))))</f>
        <v>丙</v>
      </c>
    </row>
    <row r="225">
      <c r="A225" s="187">
        <f>A224</f>
        <v>43174</v>
      </c>
      <c r="B225" s="205" t="s">
        <v>30</v>
      </c>
      <c r="C225" s="206">
        <f>IF(C224=4,1,C224+1)</f>
        <v>4</v>
      </c>
      <c r="D225" s="190" t="str">
        <f>IF(C225=1,"甲",IF(C225=2,"乙",IF(C225=3,"丙",IF(C225=4,"丁",""))))</f>
        <v>丁</v>
      </c>
    </row>
    <row r="226">
      <c r="A226" s="187">
        <f>A225</f>
        <v>43174</v>
      </c>
      <c r="B226" s="205" t="s">
        <v>32</v>
      </c>
      <c r="C226" s="206">
        <f>IF(C225=4,1,C225+1)</f>
        <v>1</v>
      </c>
      <c r="D226" s="190" t="str">
        <f>IF(C226=1,"甲",IF(C226=2,"乙",IF(C226=3,"丙",IF(C226=4,"丁",""))))</f>
        <v>甲</v>
      </c>
    </row>
    <row r="227">
      <c r="A227" s="187">
        <f>A224+1</f>
        <v>43175</v>
      </c>
      <c r="B227" s="205" t="s">
        <v>28</v>
      </c>
      <c r="C227" s="206">
        <f>IF(C221=1,4,C221-1)</f>
        <v>2</v>
      </c>
      <c r="D227" s="190" t="str">
        <f>IF(C227=1,"甲",IF(C227=2,"乙",IF(C227=3,"丙",IF(C227=4,"丁",""))))</f>
        <v>乙</v>
      </c>
    </row>
    <row r="228">
      <c r="A228" s="187">
        <f>A227</f>
        <v>43175</v>
      </c>
      <c r="B228" s="205" t="s">
        <v>30</v>
      </c>
      <c r="C228" s="206">
        <f>IF(C227=4,1,C227+1)</f>
        <v>3</v>
      </c>
      <c r="D228" s="190" t="str">
        <f>IF(C228=1,"甲",IF(C228=2,"乙",IF(C228=3,"丙",IF(C228=4,"丁",""))))</f>
        <v>丙</v>
      </c>
    </row>
    <row r="229">
      <c r="A229" s="187">
        <f>A228</f>
        <v>43175</v>
      </c>
      <c r="B229" s="205" t="s">
        <v>32</v>
      </c>
      <c r="C229" s="206">
        <f>IF(C228=4,1,C228+1)</f>
        <v>4</v>
      </c>
      <c r="D229" s="190" t="str">
        <f>IF(C229=1,"甲",IF(C229=2,"乙",IF(C229=3,"丙",IF(C229=4,"丁",""))))</f>
        <v>丁</v>
      </c>
    </row>
    <row r="230">
      <c r="A230" s="187">
        <f>A227+1</f>
        <v>43176</v>
      </c>
      <c r="B230" s="205" t="s">
        <v>28</v>
      </c>
      <c r="C230" s="206">
        <f>IF(C224=1,4,C224-1)</f>
        <v>2</v>
      </c>
      <c r="D230" s="190" t="str">
        <f>IF(C230=1,"甲",IF(C230=2,"乙",IF(C230=3,"丙",IF(C230=4,"丁",""))))</f>
        <v>乙</v>
      </c>
    </row>
    <row r="231">
      <c r="A231" s="187">
        <f>A230</f>
        <v>43176</v>
      </c>
      <c r="B231" s="205" t="s">
        <v>30</v>
      </c>
      <c r="C231" s="206">
        <f>IF(C230=4,1,C230+1)</f>
        <v>3</v>
      </c>
      <c r="D231" s="190" t="str">
        <f>IF(C231=1,"甲",IF(C231=2,"乙",IF(C231=3,"丙",IF(C231=4,"丁",""))))</f>
        <v>丙</v>
      </c>
    </row>
    <row r="232">
      <c r="A232" s="187">
        <f>A231</f>
        <v>43176</v>
      </c>
      <c r="B232" s="205" t="s">
        <v>32</v>
      </c>
      <c r="C232" s="206">
        <f>IF(C231=4,1,C231+1)</f>
        <v>4</v>
      </c>
      <c r="D232" s="190" t="str">
        <f>IF(C232=1,"甲",IF(C232=2,"乙",IF(C232=3,"丙",IF(C232=4,"丁",""))))</f>
        <v>丁</v>
      </c>
    </row>
    <row r="233">
      <c r="A233" s="187">
        <f>A230+1</f>
        <v>43177</v>
      </c>
      <c r="B233" s="205" t="s">
        <v>28</v>
      </c>
      <c r="C233" s="206">
        <f>IF(C227=1,4,C227-1)</f>
        <v>1</v>
      </c>
      <c r="D233" s="190" t="str">
        <f>IF(C233=1,"甲",IF(C233=2,"乙",IF(C233=3,"丙",IF(C233=4,"丁",""))))</f>
        <v>甲</v>
      </c>
    </row>
    <row r="234">
      <c r="A234" s="187">
        <f>A233</f>
        <v>43177</v>
      </c>
      <c r="B234" s="205" t="s">
        <v>30</v>
      </c>
      <c r="C234" s="206">
        <f>IF(C233=4,1,C233+1)</f>
        <v>2</v>
      </c>
      <c r="D234" s="190" t="str">
        <f>IF(C234=1,"甲",IF(C234=2,"乙",IF(C234=3,"丙",IF(C234=4,"丁",""))))</f>
        <v>乙</v>
      </c>
    </row>
    <row r="235">
      <c r="A235" s="187">
        <f>A234</f>
        <v>43177</v>
      </c>
      <c r="B235" s="205" t="s">
        <v>32</v>
      </c>
      <c r="C235" s="206">
        <f>IF(C234=4,1,C234+1)</f>
        <v>3</v>
      </c>
      <c r="D235" s="190" t="str">
        <f>IF(C235=1,"甲",IF(C235=2,"乙",IF(C235=3,"丙",IF(C235=4,"丁",""))))</f>
        <v>丙</v>
      </c>
    </row>
    <row r="236">
      <c r="A236" s="187">
        <f>A233+1</f>
        <v>43178</v>
      </c>
      <c r="B236" s="205" t="s">
        <v>28</v>
      </c>
      <c r="C236" s="206">
        <f>IF(C230=1,4,C230-1)</f>
        <v>1</v>
      </c>
      <c r="D236" s="190" t="str">
        <f>IF(C236=1,"甲",IF(C236=2,"乙",IF(C236=3,"丙",IF(C236=4,"丁",""))))</f>
        <v>甲</v>
      </c>
    </row>
    <row r="237">
      <c r="A237" s="187">
        <f>A236</f>
        <v>43178</v>
      </c>
      <c r="B237" s="205" t="s">
        <v>30</v>
      </c>
      <c r="C237" s="206">
        <f>IF(C236=4,1,C236+1)</f>
        <v>2</v>
      </c>
      <c r="D237" s="190" t="str">
        <f>IF(C237=1,"甲",IF(C237=2,"乙",IF(C237=3,"丙",IF(C237=4,"丁",""))))</f>
        <v>乙</v>
      </c>
    </row>
    <row r="238">
      <c r="A238" s="187">
        <f>A237</f>
        <v>43178</v>
      </c>
      <c r="B238" s="205" t="s">
        <v>32</v>
      </c>
      <c r="C238" s="206">
        <f>IF(C237=4,1,C237+1)</f>
        <v>3</v>
      </c>
      <c r="D238" s="190" t="str">
        <f>IF(C238=1,"甲",IF(C238=2,"乙",IF(C238=3,"丙",IF(C238=4,"丁",""))))</f>
        <v>丙</v>
      </c>
    </row>
    <row r="239">
      <c r="A239" s="187">
        <f>A236+1</f>
        <v>43179</v>
      </c>
      <c r="B239" s="205" t="s">
        <v>28</v>
      </c>
      <c r="C239" s="206">
        <f>IF(C233=1,4,C233-1)</f>
        <v>4</v>
      </c>
      <c r="D239" s="190" t="str">
        <f>IF(C239=1,"甲",IF(C239=2,"乙",IF(C239=3,"丙",IF(C239=4,"丁",""))))</f>
        <v>丁</v>
      </c>
    </row>
    <row r="240">
      <c r="A240" s="187">
        <f>A239</f>
        <v>43179</v>
      </c>
      <c r="B240" s="205" t="s">
        <v>30</v>
      </c>
      <c r="C240" s="206">
        <f>IF(C239=4,1,C239+1)</f>
        <v>1</v>
      </c>
      <c r="D240" s="190" t="str">
        <f>IF(C240=1,"甲",IF(C240=2,"乙",IF(C240=3,"丙",IF(C240=4,"丁",""))))</f>
        <v>甲</v>
      </c>
    </row>
    <row r="241">
      <c r="A241" s="187">
        <f>A240</f>
        <v>43179</v>
      </c>
      <c r="B241" s="205" t="s">
        <v>32</v>
      </c>
      <c r="C241" s="206">
        <f>IF(C240=4,1,C240+1)</f>
        <v>2</v>
      </c>
      <c r="D241" s="190" t="str">
        <f>IF(C241=1,"甲",IF(C241=2,"乙",IF(C241=3,"丙",IF(C241=4,"丁",""))))</f>
        <v>乙</v>
      </c>
    </row>
    <row r="242">
      <c r="A242" s="187">
        <f>A239+1</f>
        <v>43180</v>
      </c>
      <c r="B242" s="205" t="s">
        <v>28</v>
      </c>
      <c r="C242" s="206">
        <f>IF(C236=1,4,C236-1)</f>
        <v>4</v>
      </c>
      <c r="D242" s="190" t="str">
        <f>IF(C242=1,"甲",IF(C242=2,"乙",IF(C242=3,"丙",IF(C242=4,"丁",""))))</f>
        <v>丁</v>
      </c>
    </row>
    <row r="243">
      <c r="A243" s="187">
        <f>A242</f>
        <v>43180</v>
      </c>
      <c r="B243" s="205" t="s">
        <v>30</v>
      </c>
      <c r="C243" s="206">
        <f>IF(C242=4,1,C242+1)</f>
        <v>1</v>
      </c>
      <c r="D243" s="190" t="str">
        <f>IF(C243=1,"甲",IF(C243=2,"乙",IF(C243=3,"丙",IF(C243=4,"丁",""))))</f>
        <v>甲</v>
      </c>
    </row>
    <row r="244">
      <c r="A244" s="187">
        <f>A243</f>
        <v>43180</v>
      </c>
      <c r="B244" s="205" t="s">
        <v>32</v>
      </c>
      <c r="C244" s="206">
        <f>IF(C243=4,1,C243+1)</f>
        <v>2</v>
      </c>
      <c r="D244" s="190" t="str">
        <f>IF(C244=1,"甲",IF(C244=2,"乙",IF(C244=3,"丙",IF(C244=4,"丁",""))))</f>
        <v>乙</v>
      </c>
    </row>
    <row r="245">
      <c r="A245" s="187">
        <f>A242+1</f>
        <v>43181</v>
      </c>
      <c r="B245" s="205" t="s">
        <v>28</v>
      </c>
      <c r="C245" s="206">
        <f>IF(C239=1,4,C239-1)</f>
        <v>3</v>
      </c>
      <c r="D245" s="190" t="str">
        <f>IF(C245=1,"甲",IF(C245=2,"乙",IF(C245=3,"丙",IF(C245=4,"丁",""))))</f>
        <v>丙</v>
      </c>
    </row>
    <row r="246">
      <c r="A246" s="187">
        <f>A245</f>
        <v>43181</v>
      </c>
      <c r="B246" s="205" t="s">
        <v>30</v>
      </c>
      <c r="C246" s="206">
        <f>IF(C245=4,1,C245+1)</f>
        <v>4</v>
      </c>
      <c r="D246" s="190" t="str">
        <f>IF(C246=1,"甲",IF(C246=2,"乙",IF(C246=3,"丙",IF(C246=4,"丁",""))))</f>
        <v>丁</v>
      </c>
    </row>
    <row r="247">
      <c r="A247" s="187">
        <f>A246</f>
        <v>43181</v>
      </c>
      <c r="B247" s="205" t="s">
        <v>32</v>
      </c>
      <c r="C247" s="206">
        <f>IF(C246=4,1,C246+1)</f>
        <v>1</v>
      </c>
      <c r="D247" s="190" t="str">
        <f>IF(C247=1,"甲",IF(C247=2,"乙",IF(C247=3,"丙",IF(C247=4,"丁",""))))</f>
        <v>甲</v>
      </c>
    </row>
    <row r="248">
      <c r="A248" s="187">
        <f>A245+1</f>
        <v>43182</v>
      </c>
      <c r="B248" s="205" t="s">
        <v>28</v>
      </c>
      <c r="C248" s="206">
        <f>IF(C242=1,4,C242-1)</f>
        <v>3</v>
      </c>
      <c r="D248" s="190" t="str">
        <f>IF(C248=1,"甲",IF(C248=2,"乙",IF(C248=3,"丙",IF(C248=4,"丁",""))))</f>
        <v>丙</v>
      </c>
    </row>
    <row r="249">
      <c r="A249" s="187">
        <f>A248</f>
        <v>43182</v>
      </c>
      <c r="B249" s="205" t="s">
        <v>30</v>
      </c>
      <c r="C249" s="206">
        <f>IF(C248=4,1,C248+1)</f>
        <v>4</v>
      </c>
      <c r="D249" s="190" t="str">
        <f>IF(C249=1,"甲",IF(C249=2,"乙",IF(C249=3,"丙",IF(C249=4,"丁",""))))</f>
        <v>丁</v>
      </c>
    </row>
    <row r="250">
      <c r="A250" s="187">
        <f>A249</f>
        <v>43182</v>
      </c>
      <c r="B250" s="205" t="s">
        <v>32</v>
      </c>
      <c r="C250" s="206">
        <f>IF(C249=4,1,C249+1)</f>
        <v>1</v>
      </c>
      <c r="D250" s="190" t="str">
        <f>IF(C250=1,"甲",IF(C250=2,"乙",IF(C250=3,"丙",IF(C250=4,"丁",""))))</f>
        <v>甲</v>
      </c>
    </row>
    <row r="251">
      <c r="A251" s="187">
        <f>A248+1</f>
        <v>43183</v>
      </c>
      <c r="B251" s="205" t="s">
        <v>28</v>
      </c>
      <c r="C251" s="206">
        <f>IF(C245=1,4,C245-1)</f>
        <v>2</v>
      </c>
      <c r="D251" s="190" t="str">
        <f>IF(C251=1,"甲",IF(C251=2,"乙",IF(C251=3,"丙",IF(C251=4,"丁",""))))</f>
        <v>乙</v>
      </c>
    </row>
    <row r="252">
      <c r="A252" s="187">
        <f>A251</f>
        <v>43183</v>
      </c>
      <c r="B252" s="205" t="s">
        <v>30</v>
      </c>
      <c r="C252" s="206">
        <f>IF(C251=4,1,C251+1)</f>
        <v>3</v>
      </c>
      <c r="D252" s="190" t="str">
        <f>IF(C252=1,"甲",IF(C252=2,"乙",IF(C252=3,"丙",IF(C252=4,"丁",""))))</f>
        <v>丙</v>
      </c>
    </row>
    <row r="253">
      <c r="A253" s="187">
        <f>A252</f>
        <v>43183</v>
      </c>
      <c r="B253" s="205" t="s">
        <v>32</v>
      </c>
      <c r="C253" s="206">
        <f>IF(C252=4,1,C252+1)</f>
        <v>4</v>
      </c>
      <c r="D253" s="190" t="str">
        <f>IF(C253=1,"甲",IF(C253=2,"乙",IF(C253=3,"丙",IF(C253=4,"丁",""))))</f>
        <v>丁</v>
      </c>
    </row>
    <row r="254">
      <c r="A254" s="187">
        <f>A251+1</f>
        <v>43184</v>
      </c>
      <c r="B254" s="205" t="s">
        <v>28</v>
      </c>
      <c r="C254" s="206">
        <f>IF(C248=1,4,C248-1)</f>
        <v>2</v>
      </c>
      <c r="D254" s="190" t="str">
        <f>IF(C254=1,"甲",IF(C254=2,"乙",IF(C254=3,"丙",IF(C254=4,"丁",""))))</f>
        <v>乙</v>
      </c>
    </row>
    <row r="255">
      <c r="A255" s="187">
        <f>A254</f>
        <v>43184</v>
      </c>
      <c r="B255" s="205" t="s">
        <v>30</v>
      </c>
      <c r="C255" s="206">
        <f>IF(C254=4,1,C254+1)</f>
        <v>3</v>
      </c>
      <c r="D255" s="190" t="str">
        <f>IF(C255=1,"甲",IF(C255=2,"乙",IF(C255=3,"丙",IF(C255=4,"丁",""))))</f>
        <v>丙</v>
      </c>
    </row>
    <row r="256">
      <c r="A256" s="187">
        <f>A255</f>
        <v>43184</v>
      </c>
      <c r="B256" s="205" t="s">
        <v>32</v>
      </c>
      <c r="C256" s="206">
        <f>IF(C255=4,1,C255+1)</f>
        <v>4</v>
      </c>
      <c r="D256" s="190" t="str">
        <f>IF(C256=1,"甲",IF(C256=2,"乙",IF(C256=3,"丙",IF(C256=4,"丁",""))))</f>
        <v>丁</v>
      </c>
    </row>
    <row r="257">
      <c r="A257" s="187">
        <f>A254+1</f>
        <v>43185</v>
      </c>
      <c r="B257" s="205" t="s">
        <v>28</v>
      </c>
      <c r="C257" s="206">
        <f>IF(C251=1,4,C251-1)</f>
        <v>1</v>
      </c>
      <c r="D257" s="190" t="str">
        <f>IF(C257=1,"甲",IF(C257=2,"乙",IF(C257=3,"丙",IF(C257=4,"丁",""))))</f>
        <v>甲</v>
      </c>
    </row>
    <row r="258">
      <c r="A258" s="187">
        <f>A257</f>
        <v>43185</v>
      </c>
      <c r="B258" s="205" t="s">
        <v>30</v>
      </c>
      <c r="C258" s="206">
        <f>IF(C257=4,1,C257+1)</f>
        <v>2</v>
      </c>
      <c r="D258" s="190" t="str">
        <f>IF(C258=1,"甲",IF(C258=2,"乙",IF(C258=3,"丙",IF(C258=4,"丁",""))))</f>
        <v>乙</v>
      </c>
    </row>
    <row r="259">
      <c r="A259" s="187">
        <f>A258</f>
        <v>43185</v>
      </c>
      <c r="B259" s="205" t="s">
        <v>32</v>
      </c>
      <c r="C259" s="206">
        <f>IF(C258=4,1,C258+1)</f>
        <v>3</v>
      </c>
      <c r="D259" s="190" t="str">
        <f>IF(C259=1,"甲",IF(C259=2,"乙",IF(C259=3,"丙",IF(C259=4,"丁",""))))</f>
        <v>丙</v>
      </c>
    </row>
    <row r="260">
      <c r="A260" s="187">
        <f>A257+1</f>
        <v>43186</v>
      </c>
      <c r="B260" s="205" t="s">
        <v>28</v>
      </c>
      <c r="C260" s="206">
        <f>IF(C254=1,4,C254-1)</f>
        <v>1</v>
      </c>
      <c r="D260" s="190" t="str">
        <f>IF(C260=1,"甲",IF(C260=2,"乙",IF(C260=3,"丙",IF(C260=4,"丁",""))))</f>
        <v>甲</v>
      </c>
    </row>
    <row r="261">
      <c r="A261" s="187">
        <f>A260</f>
        <v>43186</v>
      </c>
      <c r="B261" s="205" t="s">
        <v>30</v>
      </c>
      <c r="C261" s="206">
        <f>IF(C260=4,1,C260+1)</f>
        <v>2</v>
      </c>
      <c r="D261" s="190" t="str">
        <f>IF(C261=1,"甲",IF(C261=2,"乙",IF(C261=3,"丙",IF(C261=4,"丁",""))))</f>
        <v>乙</v>
      </c>
    </row>
    <row r="262">
      <c r="A262" s="187">
        <f>A261</f>
        <v>43186</v>
      </c>
      <c r="B262" s="205" t="s">
        <v>32</v>
      </c>
      <c r="C262" s="206">
        <f>IF(C261=4,1,C261+1)</f>
        <v>3</v>
      </c>
      <c r="D262" s="190" t="str">
        <f>IF(C262=1,"甲",IF(C262=2,"乙",IF(C262=3,"丙",IF(C262=4,"丁",""))))</f>
        <v>丙</v>
      </c>
    </row>
    <row r="263">
      <c r="A263" s="187">
        <f>A260+1</f>
        <v>43187</v>
      </c>
      <c r="B263" s="205" t="s">
        <v>28</v>
      </c>
      <c r="C263" s="206">
        <f>IF(C257=1,4,C257-1)</f>
        <v>4</v>
      </c>
      <c r="D263" s="190" t="str">
        <f>IF(C263=1,"甲",IF(C263=2,"乙",IF(C263=3,"丙",IF(C263=4,"丁",""))))</f>
        <v>丁</v>
      </c>
    </row>
    <row r="264">
      <c r="A264" s="187">
        <f>A263</f>
        <v>43187</v>
      </c>
      <c r="B264" s="205" t="s">
        <v>30</v>
      </c>
      <c r="C264" s="206">
        <f>IF(C263=4,1,C263+1)</f>
        <v>1</v>
      </c>
      <c r="D264" s="190" t="str">
        <f>IF(C264=1,"甲",IF(C264=2,"乙",IF(C264=3,"丙",IF(C264=4,"丁",""))))</f>
        <v>甲</v>
      </c>
    </row>
    <row r="265">
      <c r="A265" s="187">
        <f>A264</f>
        <v>43187</v>
      </c>
      <c r="B265" s="205" t="s">
        <v>32</v>
      </c>
      <c r="C265" s="206">
        <f>IF(C264=4,1,C264+1)</f>
        <v>2</v>
      </c>
      <c r="D265" s="190" t="str">
        <f>IF(C265=1,"甲",IF(C265=2,"乙",IF(C265=3,"丙",IF(C265=4,"丁",""))))</f>
        <v>乙</v>
      </c>
    </row>
    <row r="266">
      <c r="A266" s="187">
        <f>A263+1</f>
        <v>43188</v>
      </c>
      <c r="B266" s="205" t="s">
        <v>28</v>
      </c>
      <c r="C266" s="206">
        <f>IF(C260=1,4,C260-1)</f>
        <v>4</v>
      </c>
      <c r="D266" s="190" t="str">
        <f>IF(C266=1,"甲",IF(C266=2,"乙",IF(C266=3,"丙",IF(C266=4,"丁",""))))</f>
        <v>丁</v>
      </c>
    </row>
    <row r="267">
      <c r="A267" s="187">
        <f>A266</f>
        <v>43188</v>
      </c>
      <c r="B267" s="205" t="s">
        <v>30</v>
      </c>
      <c r="C267" s="206">
        <f>IF(C266=4,1,C266+1)</f>
        <v>1</v>
      </c>
      <c r="D267" s="190" t="str">
        <f>IF(C267=1,"甲",IF(C267=2,"乙",IF(C267=3,"丙",IF(C267=4,"丁",""))))</f>
        <v>甲</v>
      </c>
    </row>
    <row r="268">
      <c r="A268" s="187">
        <f>A267</f>
        <v>43188</v>
      </c>
      <c r="B268" s="205" t="s">
        <v>32</v>
      </c>
      <c r="C268" s="206">
        <f>IF(C267=4,1,C267+1)</f>
        <v>2</v>
      </c>
      <c r="D268" s="190" t="str">
        <f>IF(C268=1,"甲",IF(C268=2,"乙",IF(C268=3,"丙",IF(C268=4,"丁",""))))</f>
        <v>乙</v>
      </c>
    </row>
    <row r="269">
      <c r="A269" s="187">
        <f>A266+1</f>
        <v>43189</v>
      </c>
      <c r="B269" s="205" t="s">
        <v>28</v>
      </c>
      <c r="C269" s="206">
        <f>IF(C263=1,4,C263-1)</f>
        <v>3</v>
      </c>
      <c r="D269" s="190" t="str">
        <f>IF(C269=1,"甲",IF(C269=2,"乙",IF(C269=3,"丙",IF(C269=4,"丁",""))))</f>
        <v>丙</v>
      </c>
    </row>
    <row r="270">
      <c r="A270" s="187">
        <f>A269</f>
        <v>43189</v>
      </c>
      <c r="B270" s="205" t="s">
        <v>30</v>
      </c>
      <c r="C270" s="206">
        <f>IF(C269=4,1,C269+1)</f>
        <v>4</v>
      </c>
      <c r="D270" s="190" t="str">
        <f>IF(C270=1,"甲",IF(C270=2,"乙",IF(C270=3,"丙",IF(C270=4,"丁",""))))</f>
        <v>丁</v>
      </c>
    </row>
    <row r="271">
      <c r="A271" s="187">
        <f>A270</f>
        <v>43189</v>
      </c>
      <c r="B271" s="205" t="s">
        <v>32</v>
      </c>
      <c r="C271" s="206">
        <f>IF(C270=4,1,C270+1)</f>
        <v>1</v>
      </c>
      <c r="D271" s="190" t="str">
        <f>IF(C271=1,"甲",IF(C271=2,"乙",IF(C271=3,"丙",IF(C271=4,"丁",""))))</f>
        <v>甲</v>
      </c>
    </row>
    <row r="272">
      <c r="A272" s="187">
        <f>A269+1</f>
        <v>43190</v>
      </c>
      <c r="B272" s="205" t="s">
        <v>28</v>
      </c>
      <c r="C272" s="206">
        <f>IF(C266=1,4,C266-1)</f>
        <v>3</v>
      </c>
      <c r="D272" s="190" t="str">
        <f>IF(C272=1,"甲",IF(C272=2,"乙",IF(C272=3,"丙",IF(C272=4,"丁",""))))</f>
        <v>丙</v>
      </c>
    </row>
    <row r="273">
      <c r="A273" s="187">
        <f>A272</f>
        <v>43190</v>
      </c>
      <c r="B273" s="205" t="s">
        <v>30</v>
      </c>
      <c r="C273" s="206">
        <f>IF(C272=4,1,C272+1)</f>
        <v>4</v>
      </c>
      <c r="D273" s="190" t="str">
        <f>IF(C273=1,"甲",IF(C273=2,"乙",IF(C273=3,"丙",IF(C273=4,"丁",""))))</f>
        <v>丁</v>
      </c>
    </row>
    <row r="274">
      <c r="A274" s="187">
        <f>A273</f>
        <v>43190</v>
      </c>
      <c r="B274" s="205" t="s">
        <v>32</v>
      </c>
      <c r="C274" s="206">
        <f>IF(C273=4,1,C273+1)</f>
        <v>1</v>
      </c>
      <c r="D274" s="190" t="str">
        <f>IF(C274=1,"甲",IF(C274=2,"乙",IF(C274=3,"丙",IF(C274=4,"丁",""))))</f>
        <v>甲</v>
      </c>
    </row>
    <row r="275">
      <c r="A275" s="187">
        <f>A272+1</f>
        <v>43191</v>
      </c>
      <c r="B275" s="205" t="s">
        <v>28</v>
      </c>
      <c r="C275" s="206">
        <f>IF(C269=1,4,C269-1)</f>
        <v>2</v>
      </c>
      <c r="D275" s="190" t="str">
        <f>IF(C275=1,"甲",IF(C275=2,"乙",IF(C275=3,"丙",IF(C275=4,"丁",""))))</f>
        <v>乙</v>
      </c>
    </row>
    <row r="276">
      <c r="A276" s="187">
        <f>A275</f>
        <v>43191</v>
      </c>
      <c r="B276" s="205" t="s">
        <v>30</v>
      </c>
      <c r="C276" s="206">
        <f>IF(C275=4,1,C275+1)</f>
        <v>3</v>
      </c>
      <c r="D276" s="190" t="str">
        <f>IF(C276=1,"甲",IF(C276=2,"乙",IF(C276=3,"丙",IF(C276=4,"丁",""))))</f>
        <v>丙</v>
      </c>
    </row>
    <row r="277">
      <c r="A277" s="187">
        <f>A276</f>
        <v>43191</v>
      </c>
      <c r="B277" s="205" t="s">
        <v>32</v>
      </c>
      <c r="C277" s="206">
        <f>IF(C276=4,1,C276+1)</f>
        <v>4</v>
      </c>
      <c r="D277" s="190" t="str">
        <f>IF(C277=1,"甲",IF(C277=2,"乙",IF(C277=3,"丙",IF(C277=4,"丁",""))))</f>
        <v>丁</v>
      </c>
    </row>
    <row r="278">
      <c r="A278" s="187">
        <f>A275+1</f>
        <v>43192</v>
      </c>
      <c r="B278" s="205" t="s">
        <v>28</v>
      </c>
      <c r="C278" s="206">
        <f>IF(C272=1,4,C272-1)</f>
        <v>2</v>
      </c>
      <c r="D278" s="190" t="str">
        <f>IF(C278=1,"甲",IF(C278=2,"乙",IF(C278=3,"丙",IF(C278=4,"丁",""))))</f>
        <v>乙</v>
      </c>
    </row>
    <row r="279">
      <c r="A279" s="187">
        <f>A278</f>
        <v>43192</v>
      </c>
      <c r="B279" s="205" t="s">
        <v>30</v>
      </c>
      <c r="C279" s="206">
        <f>IF(C278=4,1,C278+1)</f>
        <v>3</v>
      </c>
      <c r="D279" s="190" t="str">
        <f>IF(C279=1,"甲",IF(C279=2,"乙",IF(C279=3,"丙",IF(C279=4,"丁",""))))</f>
        <v>丙</v>
      </c>
    </row>
    <row r="280">
      <c r="A280" s="187">
        <f>A279</f>
        <v>43192</v>
      </c>
      <c r="B280" s="205" t="s">
        <v>32</v>
      </c>
      <c r="C280" s="206">
        <f>IF(C279=4,1,C279+1)</f>
        <v>4</v>
      </c>
      <c r="D280" s="190" t="str">
        <f>IF(C280=1,"甲",IF(C280=2,"乙",IF(C280=3,"丙",IF(C280=4,"丁",""))))</f>
        <v>丁</v>
      </c>
    </row>
    <row r="281">
      <c r="A281" s="187">
        <f>A278+1</f>
        <v>43193</v>
      </c>
      <c r="B281" s="205" t="s">
        <v>28</v>
      </c>
      <c r="C281" s="206">
        <f>IF(C275=1,4,C275-1)</f>
        <v>1</v>
      </c>
      <c r="D281" s="190" t="str">
        <f>IF(C281=1,"甲",IF(C281=2,"乙",IF(C281=3,"丙",IF(C281=4,"丁",""))))</f>
        <v>甲</v>
      </c>
    </row>
    <row r="282">
      <c r="A282" s="187">
        <f>A281</f>
        <v>43193</v>
      </c>
      <c r="B282" s="205" t="s">
        <v>30</v>
      </c>
      <c r="C282" s="206">
        <f>IF(C281=4,1,C281+1)</f>
        <v>2</v>
      </c>
      <c r="D282" s="190" t="str">
        <f>IF(C282=1,"甲",IF(C282=2,"乙",IF(C282=3,"丙",IF(C282=4,"丁",""))))</f>
        <v>乙</v>
      </c>
    </row>
    <row r="283">
      <c r="A283" s="187">
        <f>A282</f>
        <v>43193</v>
      </c>
      <c r="B283" s="205" t="s">
        <v>32</v>
      </c>
      <c r="C283" s="206">
        <f>IF(C282=4,1,C282+1)</f>
        <v>3</v>
      </c>
      <c r="D283" s="190" t="str">
        <f>IF(C283=1,"甲",IF(C283=2,"乙",IF(C283=3,"丙",IF(C283=4,"丁",""))))</f>
        <v>丙</v>
      </c>
    </row>
    <row r="284">
      <c r="A284" s="187">
        <f>A281+1</f>
        <v>43194</v>
      </c>
      <c r="B284" s="205" t="s">
        <v>28</v>
      </c>
      <c r="C284" s="206">
        <f>IF(C278=1,4,C278-1)</f>
        <v>1</v>
      </c>
      <c r="D284" s="190" t="str">
        <f>IF(C284=1,"甲",IF(C284=2,"乙",IF(C284=3,"丙",IF(C284=4,"丁",""))))</f>
        <v>甲</v>
      </c>
    </row>
    <row r="285">
      <c r="A285" s="187">
        <f>A284</f>
        <v>43194</v>
      </c>
      <c r="B285" s="205" t="s">
        <v>30</v>
      </c>
      <c r="C285" s="206">
        <f>IF(C284=4,1,C284+1)</f>
        <v>2</v>
      </c>
      <c r="D285" s="190" t="str">
        <f>IF(C285=1,"甲",IF(C285=2,"乙",IF(C285=3,"丙",IF(C285=4,"丁",""))))</f>
        <v>乙</v>
      </c>
    </row>
    <row r="286">
      <c r="A286" s="187">
        <f>A285</f>
        <v>43194</v>
      </c>
      <c r="B286" s="205" t="s">
        <v>32</v>
      </c>
      <c r="C286" s="206">
        <f>IF(C285=4,1,C285+1)</f>
        <v>3</v>
      </c>
      <c r="D286" s="190" t="str">
        <f>IF(C286=1,"甲",IF(C286=2,"乙",IF(C286=3,"丙",IF(C286=4,"丁",""))))</f>
        <v>丙</v>
      </c>
    </row>
    <row r="287">
      <c r="A287" s="187">
        <f>A284+1</f>
        <v>43195</v>
      </c>
      <c r="B287" s="205" t="s">
        <v>28</v>
      </c>
      <c r="C287" s="206">
        <f>IF(C281=1,4,C281-1)</f>
        <v>4</v>
      </c>
      <c r="D287" s="190" t="str">
        <f>IF(C287=1,"甲",IF(C287=2,"乙",IF(C287=3,"丙",IF(C287=4,"丁",""))))</f>
        <v>丁</v>
      </c>
    </row>
    <row r="288">
      <c r="A288" s="187">
        <f>A287</f>
        <v>43195</v>
      </c>
      <c r="B288" s="205" t="s">
        <v>30</v>
      </c>
      <c r="C288" s="206">
        <f>IF(C287=4,1,C287+1)</f>
        <v>1</v>
      </c>
      <c r="D288" s="190" t="str">
        <f>IF(C288=1,"甲",IF(C288=2,"乙",IF(C288=3,"丙",IF(C288=4,"丁",""))))</f>
        <v>甲</v>
      </c>
    </row>
    <row r="289">
      <c r="A289" s="187">
        <f>A288</f>
        <v>43195</v>
      </c>
      <c r="B289" s="205" t="s">
        <v>32</v>
      </c>
      <c r="C289" s="206">
        <f>IF(C288=4,1,C288+1)</f>
        <v>2</v>
      </c>
      <c r="D289" s="190" t="str">
        <f>IF(C289=1,"甲",IF(C289=2,"乙",IF(C289=3,"丙",IF(C289=4,"丁",""))))</f>
        <v>乙</v>
      </c>
    </row>
    <row r="290">
      <c r="A290" s="187">
        <f>A287+1</f>
        <v>43196</v>
      </c>
      <c r="B290" s="205" t="s">
        <v>28</v>
      </c>
      <c r="C290" s="206">
        <f>IF(C284=1,4,C284-1)</f>
        <v>4</v>
      </c>
      <c r="D290" s="190" t="str">
        <f>IF(C290=1,"甲",IF(C290=2,"乙",IF(C290=3,"丙",IF(C290=4,"丁",""))))</f>
        <v>丁</v>
      </c>
    </row>
    <row r="291">
      <c r="A291" s="187">
        <f>A290</f>
        <v>43196</v>
      </c>
      <c r="B291" s="205" t="s">
        <v>30</v>
      </c>
      <c r="C291" s="206">
        <f>IF(C290=4,1,C290+1)</f>
        <v>1</v>
      </c>
      <c r="D291" s="190" t="str">
        <f>IF(C291=1,"甲",IF(C291=2,"乙",IF(C291=3,"丙",IF(C291=4,"丁",""))))</f>
        <v>甲</v>
      </c>
    </row>
    <row r="292">
      <c r="A292" s="187">
        <f>A291</f>
        <v>43196</v>
      </c>
      <c r="B292" s="205" t="s">
        <v>32</v>
      </c>
      <c r="C292" s="206">
        <f>IF(C291=4,1,C291+1)</f>
        <v>2</v>
      </c>
      <c r="D292" s="190" t="str">
        <f>IF(C292=1,"甲",IF(C292=2,"乙",IF(C292=3,"丙",IF(C292=4,"丁",""))))</f>
        <v>乙</v>
      </c>
    </row>
    <row r="293">
      <c r="A293" s="187">
        <f>A290+1</f>
        <v>43197</v>
      </c>
      <c r="B293" s="205" t="s">
        <v>28</v>
      </c>
      <c r="C293" s="206">
        <f>IF(C287=1,4,C287-1)</f>
        <v>3</v>
      </c>
      <c r="D293" s="190" t="str">
        <f>IF(C293=1,"甲",IF(C293=2,"乙",IF(C293=3,"丙",IF(C293=4,"丁",""))))</f>
        <v>丙</v>
      </c>
    </row>
    <row r="294">
      <c r="A294" s="187">
        <f>A293</f>
        <v>43197</v>
      </c>
      <c r="B294" s="205" t="s">
        <v>30</v>
      </c>
      <c r="C294" s="206">
        <f>IF(C293=4,1,C293+1)</f>
        <v>4</v>
      </c>
      <c r="D294" s="190" t="str">
        <f>IF(C294=1,"甲",IF(C294=2,"乙",IF(C294=3,"丙",IF(C294=4,"丁",""))))</f>
        <v>丁</v>
      </c>
    </row>
    <row r="295">
      <c r="A295" s="187">
        <f>A294</f>
        <v>43197</v>
      </c>
      <c r="B295" s="205" t="s">
        <v>32</v>
      </c>
      <c r="C295" s="206">
        <f>IF(C294=4,1,C294+1)</f>
        <v>1</v>
      </c>
      <c r="D295" s="190" t="str">
        <f>IF(C295=1,"甲",IF(C295=2,"乙",IF(C295=3,"丙",IF(C295=4,"丁",""))))</f>
        <v>甲</v>
      </c>
    </row>
    <row r="296">
      <c r="A296" s="187">
        <f>A293+1</f>
        <v>43198</v>
      </c>
      <c r="B296" s="205" t="s">
        <v>28</v>
      </c>
      <c r="C296" s="206">
        <f>IF(C290=1,4,C290-1)</f>
        <v>3</v>
      </c>
      <c r="D296" s="190" t="str">
        <f>IF(C296=1,"甲",IF(C296=2,"乙",IF(C296=3,"丙",IF(C296=4,"丁",""))))</f>
        <v>丙</v>
      </c>
    </row>
    <row r="297">
      <c r="A297" s="187">
        <f>A296</f>
        <v>43198</v>
      </c>
      <c r="B297" s="205" t="s">
        <v>30</v>
      </c>
      <c r="C297" s="206">
        <f>IF(C296=4,1,C296+1)</f>
        <v>4</v>
      </c>
      <c r="D297" s="190" t="str">
        <f>IF(C297=1,"甲",IF(C297=2,"乙",IF(C297=3,"丙",IF(C297=4,"丁",""))))</f>
        <v>丁</v>
      </c>
    </row>
    <row r="298">
      <c r="A298" s="187">
        <f>A297</f>
        <v>43198</v>
      </c>
      <c r="B298" s="205" t="s">
        <v>32</v>
      </c>
      <c r="C298" s="206">
        <f>IF(C297=4,1,C297+1)</f>
        <v>1</v>
      </c>
      <c r="D298" s="190" t="str">
        <f>IF(C298=1,"甲",IF(C298=2,"乙",IF(C298=3,"丙",IF(C298=4,"丁",""))))</f>
        <v>甲</v>
      </c>
    </row>
    <row r="299">
      <c r="A299" s="187">
        <f>A296+1</f>
        <v>43199</v>
      </c>
      <c r="B299" s="205" t="s">
        <v>28</v>
      </c>
      <c r="C299" s="206">
        <f>IF(C293=1,4,C293-1)</f>
        <v>2</v>
      </c>
      <c r="D299" s="190" t="str">
        <f>IF(C299=1,"甲",IF(C299=2,"乙",IF(C299=3,"丙",IF(C299=4,"丁",""))))</f>
        <v>乙</v>
      </c>
    </row>
    <row r="300">
      <c r="A300" s="187">
        <f>A299</f>
        <v>43199</v>
      </c>
      <c r="B300" s="205" t="s">
        <v>30</v>
      </c>
      <c r="C300" s="206">
        <f>IF(C299=4,1,C299+1)</f>
        <v>3</v>
      </c>
      <c r="D300" s="190" t="str">
        <f>IF(C300=1,"甲",IF(C300=2,"乙",IF(C300=3,"丙",IF(C300=4,"丁",""))))</f>
        <v>丙</v>
      </c>
    </row>
    <row r="301">
      <c r="A301" s="187">
        <f>A300</f>
        <v>43199</v>
      </c>
      <c r="B301" s="205" t="s">
        <v>32</v>
      </c>
      <c r="C301" s="206">
        <f>IF(C300=4,1,C300+1)</f>
        <v>4</v>
      </c>
      <c r="D301" s="190" t="str">
        <f>IF(C301=1,"甲",IF(C301=2,"乙",IF(C301=3,"丙",IF(C301=4,"丁",""))))</f>
        <v>丁</v>
      </c>
    </row>
    <row r="302">
      <c r="A302" s="187">
        <f>A299+1</f>
        <v>43200</v>
      </c>
      <c r="B302" s="205" t="s">
        <v>28</v>
      </c>
      <c r="C302" s="206">
        <f>IF(C296=1,4,C296-1)</f>
        <v>2</v>
      </c>
      <c r="D302" s="190" t="str">
        <f>IF(C302=1,"甲",IF(C302=2,"乙",IF(C302=3,"丙",IF(C302=4,"丁",""))))</f>
        <v>乙</v>
      </c>
    </row>
    <row r="303">
      <c r="A303" s="187">
        <f>A302</f>
        <v>43200</v>
      </c>
      <c r="B303" s="205" t="s">
        <v>30</v>
      </c>
      <c r="C303" s="206">
        <f>IF(C302=4,1,C302+1)</f>
        <v>3</v>
      </c>
      <c r="D303" s="190" t="str">
        <f>IF(C303=1,"甲",IF(C303=2,"乙",IF(C303=3,"丙",IF(C303=4,"丁",""))))</f>
        <v>丙</v>
      </c>
    </row>
    <row r="304">
      <c r="A304" s="187">
        <f>A303</f>
        <v>43200</v>
      </c>
      <c r="B304" s="205" t="s">
        <v>32</v>
      </c>
      <c r="C304" s="206">
        <f>IF(C303=4,1,C303+1)</f>
        <v>4</v>
      </c>
      <c r="D304" s="190" t="str">
        <f>IF(C304=1,"甲",IF(C304=2,"乙",IF(C304=3,"丙",IF(C304=4,"丁",""))))</f>
        <v>丁</v>
      </c>
    </row>
    <row r="305">
      <c r="A305" s="187">
        <f>A302+1</f>
        <v>43201</v>
      </c>
      <c r="B305" s="205" t="s">
        <v>28</v>
      </c>
      <c r="C305" s="206">
        <f>IF(C299=1,4,C299-1)</f>
        <v>1</v>
      </c>
      <c r="D305" s="190" t="str">
        <f>IF(C305=1,"甲",IF(C305=2,"乙",IF(C305=3,"丙",IF(C305=4,"丁",""))))</f>
        <v>甲</v>
      </c>
    </row>
    <row r="306">
      <c r="A306" s="187">
        <f>A305</f>
        <v>43201</v>
      </c>
      <c r="B306" s="205" t="s">
        <v>30</v>
      </c>
      <c r="C306" s="206">
        <f>IF(C305=4,1,C305+1)</f>
        <v>2</v>
      </c>
      <c r="D306" s="190" t="str">
        <f>IF(C306=1,"甲",IF(C306=2,"乙",IF(C306=3,"丙",IF(C306=4,"丁",""))))</f>
        <v>乙</v>
      </c>
    </row>
    <row r="307">
      <c r="A307" s="187">
        <f>A306</f>
        <v>43201</v>
      </c>
      <c r="B307" s="205" t="s">
        <v>32</v>
      </c>
      <c r="C307" s="206">
        <f>IF(C306=4,1,C306+1)</f>
        <v>3</v>
      </c>
      <c r="D307" s="190" t="str">
        <f>IF(C307=1,"甲",IF(C307=2,"乙",IF(C307=3,"丙",IF(C307=4,"丁",""))))</f>
        <v>丙</v>
      </c>
    </row>
    <row r="308">
      <c r="A308" s="187">
        <f>A305+1</f>
        <v>43202</v>
      </c>
      <c r="B308" s="205" t="s">
        <v>28</v>
      </c>
      <c r="C308" s="206">
        <f>IF(C302=1,4,C302-1)</f>
        <v>1</v>
      </c>
      <c r="D308" s="190" t="str">
        <f>IF(C308=1,"甲",IF(C308=2,"乙",IF(C308=3,"丙",IF(C308=4,"丁",""))))</f>
        <v>甲</v>
      </c>
    </row>
    <row r="309">
      <c r="A309" s="187">
        <f>A308</f>
        <v>43202</v>
      </c>
      <c r="B309" s="205" t="s">
        <v>30</v>
      </c>
      <c r="C309" s="206">
        <f>IF(C308=4,1,C308+1)</f>
        <v>2</v>
      </c>
      <c r="D309" s="190" t="str">
        <f>IF(C309=1,"甲",IF(C309=2,"乙",IF(C309=3,"丙",IF(C309=4,"丁",""))))</f>
        <v>乙</v>
      </c>
    </row>
    <row r="310">
      <c r="A310" s="187">
        <f>A309</f>
        <v>43202</v>
      </c>
      <c r="B310" s="205" t="s">
        <v>32</v>
      </c>
      <c r="C310" s="206">
        <f>IF(C309=4,1,C309+1)</f>
        <v>3</v>
      </c>
      <c r="D310" s="190" t="str">
        <f>IF(C310=1,"甲",IF(C310=2,"乙",IF(C310=3,"丙",IF(C310=4,"丁",""))))</f>
        <v>丙</v>
      </c>
    </row>
    <row r="311">
      <c r="A311" s="187">
        <f>A308+1</f>
        <v>43203</v>
      </c>
      <c r="B311" s="205" t="s">
        <v>28</v>
      </c>
      <c r="C311" s="206">
        <f>IF(C305=1,4,C305-1)</f>
        <v>4</v>
      </c>
      <c r="D311" s="190" t="str">
        <f>IF(C311=1,"甲",IF(C311=2,"乙",IF(C311=3,"丙",IF(C311=4,"丁",""))))</f>
        <v>丁</v>
      </c>
    </row>
    <row r="312">
      <c r="A312" s="187">
        <f>A311</f>
        <v>43203</v>
      </c>
      <c r="B312" s="205" t="s">
        <v>30</v>
      </c>
      <c r="C312" s="206">
        <f>IF(C311=4,1,C311+1)</f>
        <v>1</v>
      </c>
      <c r="D312" s="190" t="str">
        <f>IF(C312=1,"甲",IF(C312=2,"乙",IF(C312=3,"丙",IF(C312=4,"丁",""))))</f>
        <v>甲</v>
      </c>
    </row>
    <row r="313">
      <c r="A313" s="187">
        <f>A312</f>
        <v>43203</v>
      </c>
      <c r="B313" s="205" t="s">
        <v>32</v>
      </c>
      <c r="C313" s="206">
        <f>IF(C312=4,1,C312+1)</f>
        <v>2</v>
      </c>
      <c r="D313" s="190" t="str">
        <f>IF(C313=1,"甲",IF(C313=2,"乙",IF(C313=3,"丙",IF(C313=4,"丁",""))))</f>
        <v>乙</v>
      </c>
    </row>
    <row r="314">
      <c r="A314" s="187">
        <f>A311+1</f>
        <v>43204</v>
      </c>
      <c r="B314" s="205" t="s">
        <v>28</v>
      </c>
      <c r="C314" s="206">
        <f>IF(C308=1,4,C308-1)</f>
        <v>4</v>
      </c>
      <c r="D314" s="190" t="str">
        <f>IF(C314=1,"甲",IF(C314=2,"乙",IF(C314=3,"丙",IF(C314=4,"丁",""))))</f>
        <v>丁</v>
      </c>
    </row>
    <row r="315">
      <c r="A315" s="187">
        <f>A314</f>
        <v>43204</v>
      </c>
      <c r="B315" s="205" t="s">
        <v>30</v>
      </c>
      <c r="C315" s="206">
        <f>IF(C314=4,1,C314+1)</f>
        <v>1</v>
      </c>
      <c r="D315" s="190" t="str">
        <f>IF(C315=1,"甲",IF(C315=2,"乙",IF(C315=3,"丙",IF(C315=4,"丁",""))))</f>
        <v>甲</v>
      </c>
    </row>
    <row r="316">
      <c r="A316" s="187">
        <f>A315</f>
        <v>43204</v>
      </c>
      <c r="B316" s="205" t="s">
        <v>32</v>
      </c>
      <c r="C316" s="206">
        <f>IF(C315=4,1,C315+1)</f>
        <v>2</v>
      </c>
      <c r="D316" s="190" t="str">
        <f>IF(C316=1,"甲",IF(C316=2,"乙",IF(C316=3,"丙",IF(C316=4,"丁",""))))</f>
        <v>乙</v>
      </c>
    </row>
    <row r="317">
      <c r="A317" s="187">
        <f>A314+1</f>
        <v>43205</v>
      </c>
      <c r="B317" s="205" t="s">
        <v>28</v>
      </c>
      <c r="C317" s="206">
        <f>IF(C311=1,4,C311-1)</f>
        <v>3</v>
      </c>
      <c r="D317" s="190" t="str">
        <f>IF(C317=1,"甲",IF(C317=2,"乙",IF(C317=3,"丙",IF(C317=4,"丁",""))))</f>
        <v>丙</v>
      </c>
    </row>
    <row r="318">
      <c r="A318" s="187">
        <f>A317</f>
        <v>43205</v>
      </c>
      <c r="B318" s="205" t="s">
        <v>30</v>
      </c>
      <c r="C318" s="206">
        <f>IF(C317=4,1,C317+1)</f>
        <v>4</v>
      </c>
      <c r="D318" s="190" t="str">
        <f>IF(C318=1,"甲",IF(C318=2,"乙",IF(C318=3,"丙",IF(C318=4,"丁",""))))</f>
        <v>丁</v>
      </c>
    </row>
    <row r="319">
      <c r="A319" s="187">
        <f>A318</f>
        <v>43205</v>
      </c>
      <c r="B319" s="205" t="s">
        <v>32</v>
      </c>
      <c r="C319" s="206">
        <f>IF(C318=4,1,C318+1)</f>
        <v>1</v>
      </c>
      <c r="D319" s="190" t="str">
        <f>IF(C319=1,"甲",IF(C319=2,"乙",IF(C319=3,"丙",IF(C319=4,"丁",""))))</f>
        <v>甲</v>
      </c>
    </row>
    <row r="320">
      <c r="A320" s="187">
        <f>A317+1</f>
        <v>43206</v>
      </c>
      <c r="B320" s="205" t="s">
        <v>28</v>
      </c>
      <c r="C320" s="206">
        <f>IF(C314=1,4,C314-1)</f>
        <v>3</v>
      </c>
      <c r="D320" s="190" t="str">
        <f>IF(C320=1,"甲",IF(C320=2,"乙",IF(C320=3,"丙",IF(C320=4,"丁",""))))</f>
        <v>丙</v>
      </c>
    </row>
    <row r="321">
      <c r="A321" s="187">
        <f>A320</f>
        <v>43206</v>
      </c>
      <c r="B321" s="205" t="s">
        <v>30</v>
      </c>
      <c r="C321" s="206">
        <f>IF(C320=4,1,C320+1)</f>
        <v>4</v>
      </c>
      <c r="D321" s="190" t="str">
        <f>IF(C321=1,"甲",IF(C321=2,"乙",IF(C321=3,"丙",IF(C321=4,"丁",""))))</f>
        <v>丁</v>
      </c>
    </row>
    <row r="322">
      <c r="A322" s="187">
        <f>A321</f>
        <v>43206</v>
      </c>
      <c r="B322" s="205" t="s">
        <v>32</v>
      </c>
      <c r="C322" s="206">
        <f>IF(C321=4,1,C321+1)</f>
        <v>1</v>
      </c>
      <c r="D322" s="190" t="str">
        <f>IF(C322=1,"甲",IF(C322=2,"乙",IF(C322=3,"丙",IF(C322=4,"丁",""))))</f>
        <v>甲</v>
      </c>
    </row>
    <row r="323">
      <c r="A323" s="187">
        <f>A320+1</f>
        <v>43207</v>
      </c>
      <c r="B323" s="205" t="s">
        <v>28</v>
      </c>
      <c r="C323" s="206">
        <f>IF(C317=1,4,C317-1)</f>
        <v>2</v>
      </c>
      <c r="D323" s="190" t="str">
        <f>IF(C323=1,"甲",IF(C323=2,"乙",IF(C323=3,"丙",IF(C323=4,"丁",""))))</f>
        <v>乙</v>
      </c>
    </row>
    <row r="324">
      <c r="A324" s="187">
        <f>A323</f>
        <v>43207</v>
      </c>
      <c r="B324" s="205" t="s">
        <v>30</v>
      </c>
      <c r="C324" s="206">
        <f>IF(C323=4,1,C323+1)</f>
        <v>3</v>
      </c>
      <c r="D324" s="190" t="str">
        <f>IF(C324=1,"甲",IF(C324=2,"乙",IF(C324=3,"丙",IF(C324=4,"丁",""))))</f>
        <v>丙</v>
      </c>
    </row>
    <row r="325">
      <c r="A325" s="187">
        <f>A324</f>
        <v>43207</v>
      </c>
      <c r="B325" s="205" t="s">
        <v>32</v>
      </c>
      <c r="C325" s="206">
        <f>IF(C324=4,1,C324+1)</f>
        <v>4</v>
      </c>
      <c r="D325" s="190" t="str">
        <f>IF(C325=1,"甲",IF(C325=2,"乙",IF(C325=3,"丙",IF(C325=4,"丁",""))))</f>
        <v>丁</v>
      </c>
    </row>
    <row r="326">
      <c r="A326" s="187">
        <f>A323+1</f>
        <v>43208</v>
      </c>
      <c r="B326" s="205" t="s">
        <v>28</v>
      </c>
      <c r="C326" s="206">
        <f>IF(C320=1,4,C320-1)</f>
        <v>2</v>
      </c>
      <c r="D326" s="190" t="str">
        <f>IF(C326=1,"甲",IF(C326=2,"乙",IF(C326=3,"丙",IF(C326=4,"丁",""))))</f>
        <v>乙</v>
      </c>
    </row>
    <row r="327">
      <c r="A327" s="187">
        <f>A326</f>
        <v>43208</v>
      </c>
      <c r="B327" s="205" t="s">
        <v>30</v>
      </c>
      <c r="C327" s="206">
        <f>IF(C326=4,1,C326+1)</f>
        <v>3</v>
      </c>
      <c r="D327" s="190" t="str">
        <f>IF(C327=1,"甲",IF(C327=2,"乙",IF(C327=3,"丙",IF(C327=4,"丁",""))))</f>
        <v>丙</v>
      </c>
    </row>
    <row r="328">
      <c r="A328" s="187">
        <f>A327</f>
        <v>43208</v>
      </c>
      <c r="B328" s="205" t="s">
        <v>32</v>
      </c>
      <c r="C328" s="206">
        <f>IF(C327=4,1,C327+1)</f>
        <v>4</v>
      </c>
      <c r="D328" s="190" t="str">
        <f>IF(C328=1,"甲",IF(C328=2,"乙",IF(C328=3,"丙",IF(C328=4,"丁",""))))</f>
        <v>丁</v>
      </c>
    </row>
    <row r="329">
      <c r="A329" s="187">
        <f>A326+1</f>
        <v>43209</v>
      </c>
      <c r="B329" s="205" t="s">
        <v>28</v>
      </c>
      <c r="C329" s="206">
        <f>IF(C323=1,4,C323-1)</f>
        <v>1</v>
      </c>
      <c r="D329" s="190" t="str">
        <f>IF(C329=1,"甲",IF(C329=2,"乙",IF(C329=3,"丙",IF(C329=4,"丁",""))))</f>
        <v>甲</v>
      </c>
    </row>
    <row r="330">
      <c r="A330" s="187">
        <f>A329</f>
        <v>43209</v>
      </c>
      <c r="B330" s="205" t="s">
        <v>30</v>
      </c>
      <c r="C330" s="206">
        <f>IF(C329=4,1,C329+1)</f>
        <v>2</v>
      </c>
      <c r="D330" s="190" t="str">
        <f>IF(C330=1,"甲",IF(C330=2,"乙",IF(C330=3,"丙",IF(C330=4,"丁",""))))</f>
        <v>乙</v>
      </c>
    </row>
    <row r="331">
      <c r="A331" s="187">
        <f>A330</f>
        <v>43209</v>
      </c>
      <c r="B331" s="205" t="s">
        <v>32</v>
      </c>
      <c r="C331" s="206">
        <f>IF(C330=4,1,C330+1)</f>
        <v>3</v>
      </c>
      <c r="D331" s="190" t="str">
        <f>IF(C331=1,"甲",IF(C331=2,"乙",IF(C331=3,"丙",IF(C331=4,"丁",""))))</f>
        <v>丙</v>
      </c>
    </row>
    <row r="332">
      <c r="A332" s="187">
        <f>A329+1</f>
        <v>43210</v>
      </c>
      <c r="B332" s="205" t="s">
        <v>28</v>
      </c>
      <c r="C332" s="206">
        <f>IF(C326=1,4,C326-1)</f>
        <v>1</v>
      </c>
      <c r="D332" s="190" t="str">
        <f>IF(C332=1,"甲",IF(C332=2,"乙",IF(C332=3,"丙",IF(C332=4,"丁",""))))</f>
        <v>甲</v>
      </c>
    </row>
    <row r="333">
      <c r="A333" s="187">
        <f>A332</f>
        <v>43210</v>
      </c>
      <c r="B333" s="205" t="s">
        <v>30</v>
      </c>
      <c r="C333" s="206">
        <f>IF(C332=4,1,C332+1)</f>
        <v>2</v>
      </c>
      <c r="D333" s="190" t="str">
        <f>IF(C333=1,"甲",IF(C333=2,"乙",IF(C333=3,"丙",IF(C333=4,"丁",""))))</f>
        <v>乙</v>
      </c>
    </row>
    <row r="334">
      <c r="A334" s="187">
        <f>A333</f>
        <v>43210</v>
      </c>
      <c r="B334" s="205" t="s">
        <v>32</v>
      </c>
      <c r="C334" s="206">
        <f>IF(C333=4,1,C333+1)</f>
        <v>3</v>
      </c>
      <c r="D334" s="190" t="str">
        <f>IF(C334=1,"甲",IF(C334=2,"乙",IF(C334=3,"丙",IF(C334=4,"丁",""))))</f>
        <v>丙</v>
      </c>
    </row>
    <row r="335">
      <c r="A335" s="187">
        <f>A332+1</f>
        <v>43211</v>
      </c>
      <c r="B335" s="205" t="s">
        <v>28</v>
      </c>
      <c r="C335" s="206">
        <f>IF(C329=1,4,C329-1)</f>
        <v>4</v>
      </c>
      <c r="D335" s="190" t="str">
        <f>IF(C335=1,"甲",IF(C335=2,"乙",IF(C335=3,"丙",IF(C335=4,"丁",""))))</f>
        <v>丁</v>
      </c>
    </row>
    <row r="336">
      <c r="A336" s="187">
        <f>A335</f>
        <v>43211</v>
      </c>
      <c r="B336" s="205" t="s">
        <v>30</v>
      </c>
      <c r="C336" s="206">
        <f>IF(C335=4,1,C335+1)</f>
        <v>1</v>
      </c>
      <c r="D336" s="190" t="str">
        <f>IF(C336=1,"甲",IF(C336=2,"乙",IF(C336=3,"丙",IF(C336=4,"丁",""))))</f>
        <v>甲</v>
      </c>
    </row>
    <row r="337">
      <c r="A337" s="187">
        <f>A336</f>
        <v>43211</v>
      </c>
      <c r="B337" s="205" t="s">
        <v>32</v>
      </c>
      <c r="C337" s="206">
        <f>IF(C336=4,1,C336+1)</f>
        <v>2</v>
      </c>
      <c r="D337" s="190" t="str">
        <f>IF(C337=1,"甲",IF(C337=2,"乙",IF(C337=3,"丙",IF(C337=4,"丁",""))))</f>
        <v>乙</v>
      </c>
    </row>
    <row r="338">
      <c r="A338" s="187">
        <f>A335+1</f>
        <v>43212</v>
      </c>
      <c r="B338" s="205" t="s">
        <v>28</v>
      </c>
      <c r="C338" s="206">
        <f>IF(C332=1,4,C332-1)</f>
        <v>4</v>
      </c>
      <c r="D338" s="190" t="str">
        <f>IF(C338=1,"甲",IF(C338=2,"乙",IF(C338=3,"丙",IF(C338=4,"丁",""))))</f>
        <v>丁</v>
      </c>
    </row>
    <row r="339">
      <c r="A339" s="187">
        <f>A338</f>
        <v>43212</v>
      </c>
      <c r="B339" s="205" t="s">
        <v>30</v>
      </c>
      <c r="C339" s="206">
        <f>IF(C338=4,1,C338+1)</f>
        <v>1</v>
      </c>
      <c r="D339" s="190" t="str">
        <f>IF(C339=1,"甲",IF(C339=2,"乙",IF(C339=3,"丙",IF(C339=4,"丁",""))))</f>
        <v>甲</v>
      </c>
    </row>
    <row r="340">
      <c r="A340" s="187">
        <f>A339</f>
        <v>43212</v>
      </c>
      <c r="B340" s="205" t="s">
        <v>32</v>
      </c>
      <c r="C340" s="206">
        <f>IF(C339=4,1,C339+1)</f>
        <v>2</v>
      </c>
      <c r="D340" s="190" t="str">
        <f>IF(C340=1,"甲",IF(C340=2,"乙",IF(C340=3,"丙",IF(C340=4,"丁",""))))</f>
        <v>乙</v>
      </c>
    </row>
    <row r="341">
      <c r="A341" s="187">
        <f>A338+1</f>
        <v>43213</v>
      </c>
      <c r="B341" s="205" t="s">
        <v>28</v>
      </c>
      <c r="C341" s="206">
        <f>IF(C335=1,4,C335-1)</f>
        <v>3</v>
      </c>
      <c r="D341" s="190" t="str">
        <f>IF(C341=1,"甲",IF(C341=2,"乙",IF(C341=3,"丙",IF(C341=4,"丁",""))))</f>
        <v>丙</v>
      </c>
    </row>
    <row r="342">
      <c r="A342" s="187">
        <f>A341</f>
        <v>43213</v>
      </c>
      <c r="B342" s="205" t="s">
        <v>30</v>
      </c>
      <c r="C342" s="206">
        <f>IF(C341=4,1,C341+1)</f>
        <v>4</v>
      </c>
      <c r="D342" s="190" t="str">
        <f>IF(C342=1,"甲",IF(C342=2,"乙",IF(C342=3,"丙",IF(C342=4,"丁",""))))</f>
        <v>丁</v>
      </c>
    </row>
    <row r="343">
      <c r="A343" s="187">
        <f>A342</f>
        <v>43213</v>
      </c>
      <c r="B343" s="205" t="s">
        <v>32</v>
      </c>
      <c r="C343" s="206">
        <f>IF(C342=4,1,C342+1)</f>
        <v>1</v>
      </c>
      <c r="D343" s="190" t="str">
        <f>IF(C343=1,"甲",IF(C343=2,"乙",IF(C343=3,"丙",IF(C343=4,"丁",""))))</f>
        <v>甲</v>
      </c>
    </row>
    <row r="344">
      <c r="A344" s="187">
        <f>A341+1</f>
        <v>43214</v>
      </c>
      <c r="B344" s="205" t="s">
        <v>28</v>
      </c>
      <c r="C344" s="206">
        <f>IF(C338=1,4,C338-1)</f>
        <v>3</v>
      </c>
      <c r="D344" s="190" t="str">
        <f>IF(C344=1,"甲",IF(C344=2,"乙",IF(C344=3,"丙",IF(C344=4,"丁",""))))</f>
        <v>丙</v>
      </c>
    </row>
    <row r="345">
      <c r="A345" s="187">
        <f>A344</f>
        <v>43214</v>
      </c>
      <c r="B345" s="205" t="s">
        <v>30</v>
      </c>
      <c r="C345" s="206">
        <f>IF(C344=4,1,C344+1)</f>
        <v>4</v>
      </c>
      <c r="D345" s="190" t="str">
        <f>IF(C345=1,"甲",IF(C345=2,"乙",IF(C345=3,"丙",IF(C345=4,"丁",""))))</f>
        <v>丁</v>
      </c>
    </row>
    <row r="346">
      <c r="A346" s="187">
        <f>A345</f>
        <v>43214</v>
      </c>
      <c r="B346" s="205" t="s">
        <v>32</v>
      </c>
      <c r="C346" s="206">
        <f>IF(C345=4,1,C345+1)</f>
        <v>1</v>
      </c>
      <c r="D346" s="190" t="str">
        <f>IF(C346=1,"甲",IF(C346=2,"乙",IF(C346=3,"丙",IF(C346=4,"丁",""))))</f>
        <v>甲</v>
      </c>
    </row>
    <row r="347">
      <c r="A347" s="187">
        <f>A344+1</f>
        <v>43215</v>
      </c>
      <c r="B347" s="205" t="s">
        <v>28</v>
      </c>
      <c r="C347" s="206">
        <f>IF(C341=1,4,C341-1)</f>
        <v>2</v>
      </c>
      <c r="D347" s="190" t="str">
        <f>IF(C347=1,"甲",IF(C347=2,"乙",IF(C347=3,"丙",IF(C347=4,"丁",""))))</f>
        <v>乙</v>
      </c>
    </row>
    <row r="348">
      <c r="A348" s="187">
        <f>A347</f>
        <v>43215</v>
      </c>
      <c r="B348" s="205" t="s">
        <v>30</v>
      </c>
      <c r="C348" s="206">
        <f>IF(C347=4,1,C347+1)</f>
        <v>3</v>
      </c>
      <c r="D348" s="190" t="str">
        <f>IF(C348=1,"甲",IF(C348=2,"乙",IF(C348=3,"丙",IF(C348=4,"丁",""))))</f>
        <v>丙</v>
      </c>
    </row>
    <row r="349">
      <c r="A349" s="187">
        <f>A348</f>
        <v>43215</v>
      </c>
      <c r="B349" s="205" t="s">
        <v>32</v>
      </c>
      <c r="C349" s="206">
        <f>IF(C348=4,1,C348+1)</f>
        <v>4</v>
      </c>
      <c r="D349" s="190" t="str">
        <f>IF(C349=1,"甲",IF(C349=2,"乙",IF(C349=3,"丙",IF(C349=4,"丁",""))))</f>
        <v>丁</v>
      </c>
    </row>
    <row r="350">
      <c r="A350" s="187">
        <f>A347+1</f>
        <v>43216</v>
      </c>
      <c r="B350" s="205" t="s">
        <v>28</v>
      </c>
      <c r="C350" s="206">
        <f>IF(C344=1,4,C344-1)</f>
        <v>2</v>
      </c>
      <c r="D350" s="190" t="str">
        <f>IF(C350=1,"甲",IF(C350=2,"乙",IF(C350=3,"丙",IF(C350=4,"丁",""))))</f>
        <v>乙</v>
      </c>
    </row>
    <row r="351">
      <c r="A351" s="187">
        <f>A350</f>
        <v>43216</v>
      </c>
      <c r="B351" s="205" t="s">
        <v>30</v>
      </c>
      <c r="C351" s="206">
        <f>IF(C350=4,1,C350+1)</f>
        <v>3</v>
      </c>
      <c r="D351" s="190" t="str">
        <f>IF(C351=1,"甲",IF(C351=2,"乙",IF(C351=3,"丙",IF(C351=4,"丁",""))))</f>
        <v>丙</v>
      </c>
    </row>
    <row r="352">
      <c r="A352" s="187">
        <f>A351</f>
        <v>43216</v>
      </c>
      <c r="B352" s="205" t="s">
        <v>32</v>
      </c>
      <c r="C352" s="206">
        <f>IF(C351=4,1,C351+1)</f>
        <v>4</v>
      </c>
      <c r="D352" s="190" t="str">
        <f>IF(C352=1,"甲",IF(C352=2,"乙",IF(C352=3,"丙",IF(C352=4,"丁",""))))</f>
        <v>丁</v>
      </c>
    </row>
    <row r="353">
      <c r="A353" s="187">
        <f>A350+1</f>
        <v>43217</v>
      </c>
      <c r="B353" s="205" t="s">
        <v>28</v>
      </c>
      <c r="C353" s="206">
        <f>IF(C347=1,4,C347-1)</f>
        <v>1</v>
      </c>
      <c r="D353" s="190" t="str">
        <f>IF(C353=1,"甲",IF(C353=2,"乙",IF(C353=3,"丙",IF(C353=4,"丁",""))))</f>
        <v>甲</v>
      </c>
    </row>
    <row r="354">
      <c r="A354" s="187">
        <f>A353</f>
        <v>43217</v>
      </c>
      <c r="B354" s="205" t="s">
        <v>30</v>
      </c>
      <c r="C354" s="206">
        <f>IF(C353=4,1,C353+1)</f>
        <v>2</v>
      </c>
      <c r="D354" s="190" t="str">
        <f>IF(C354=1,"甲",IF(C354=2,"乙",IF(C354=3,"丙",IF(C354=4,"丁",""))))</f>
        <v>乙</v>
      </c>
    </row>
    <row r="355">
      <c r="A355" s="187">
        <f>A354</f>
        <v>43217</v>
      </c>
      <c r="B355" s="205" t="s">
        <v>32</v>
      </c>
      <c r="C355" s="206">
        <f>IF(C354=4,1,C354+1)</f>
        <v>3</v>
      </c>
      <c r="D355" s="190" t="str">
        <f>IF(C355=1,"甲",IF(C355=2,"乙",IF(C355=3,"丙",IF(C355=4,"丁",""))))</f>
        <v>丙</v>
      </c>
    </row>
    <row r="356">
      <c r="A356" s="187">
        <f>A353+1</f>
        <v>43218</v>
      </c>
      <c r="B356" s="205" t="s">
        <v>28</v>
      </c>
      <c r="C356" s="206">
        <f>IF(C350=1,4,C350-1)</f>
        <v>1</v>
      </c>
      <c r="D356" s="190" t="str">
        <f>IF(C356=1,"甲",IF(C356=2,"乙",IF(C356=3,"丙",IF(C356=4,"丁",""))))</f>
        <v>甲</v>
      </c>
    </row>
    <row r="357">
      <c r="A357" s="187">
        <f>A356</f>
        <v>43218</v>
      </c>
      <c r="B357" s="205" t="s">
        <v>30</v>
      </c>
      <c r="C357" s="206">
        <f>IF(C356=4,1,C356+1)</f>
        <v>2</v>
      </c>
      <c r="D357" s="190" t="str">
        <f>IF(C357=1,"甲",IF(C357=2,"乙",IF(C357=3,"丙",IF(C357=4,"丁",""))))</f>
        <v>乙</v>
      </c>
    </row>
    <row r="358">
      <c r="A358" s="187">
        <f>A357</f>
        <v>43218</v>
      </c>
      <c r="B358" s="205" t="s">
        <v>32</v>
      </c>
      <c r="C358" s="206">
        <f>IF(C357=4,1,C357+1)</f>
        <v>3</v>
      </c>
      <c r="D358" s="190" t="str">
        <f>IF(C358=1,"甲",IF(C358=2,"乙",IF(C358=3,"丙",IF(C358=4,"丁",""))))</f>
        <v>丙</v>
      </c>
    </row>
    <row r="359">
      <c r="A359" s="187">
        <f>A356+1</f>
        <v>43219</v>
      </c>
      <c r="B359" s="205" t="s">
        <v>28</v>
      </c>
      <c r="C359" s="206">
        <f>IF(C353=1,4,C353-1)</f>
        <v>4</v>
      </c>
      <c r="D359" s="190" t="str">
        <f>IF(C359=1,"甲",IF(C359=2,"乙",IF(C359=3,"丙",IF(C359=4,"丁",""))))</f>
        <v>丁</v>
      </c>
    </row>
    <row r="360">
      <c r="A360" s="187">
        <f>A359</f>
        <v>43219</v>
      </c>
      <c r="B360" s="205" t="s">
        <v>30</v>
      </c>
      <c r="C360" s="206">
        <f>IF(C359=4,1,C359+1)</f>
        <v>1</v>
      </c>
      <c r="D360" s="190" t="str">
        <f>IF(C360=1,"甲",IF(C360=2,"乙",IF(C360=3,"丙",IF(C360=4,"丁",""))))</f>
        <v>甲</v>
      </c>
    </row>
    <row r="361">
      <c r="A361" s="187">
        <f>A360</f>
        <v>43219</v>
      </c>
      <c r="B361" s="205" t="s">
        <v>32</v>
      </c>
      <c r="C361" s="206">
        <f>IF(C360=4,1,C360+1)</f>
        <v>2</v>
      </c>
      <c r="D361" s="190" t="str">
        <f>IF(C361=1,"甲",IF(C361=2,"乙",IF(C361=3,"丙",IF(C361=4,"丁",""))))</f>
        <v>乙</v>
      </c>
    </row>
    <row r="362">
      <c r="A362" s="187">
        <f>A359+1</f>
        <v>43220</v>
      </c>
      <c r="B362" s="205" t="s">
        <v>28</v>
      </c>
      <c r="C362" s="206">
        <f>IF(C356=1,4,C356-1)</f>
        <v>4</v>
      </c>
      <c r="D362" s="190" t="str">
        <f>IF(C362=1,"甲",IF(C362=2,"乙",IF(C362=3,"丙",IF(C362=4,"丁",""))))</f>
        <v>丁</v>
      </c>
    </row>
    <row r="363">
      <c r="A363" s="187">
        <f>A362</f>
        <v>43220</v>
      </c>
      <c r="B363" s="205" t="s">
        <v>30</v>
      </c>
      <c r="C363" s="206">
        <f>IF(C362=4,1,C362+1)</f>
        <v>1</v>
      </c>
      <c r="D363" s="190" t="str">
        <f>IF(C363=1,"甲",IF(C363=2,"乙",IF(C363=3,"丙",IF(C363=4,"丁",""))))</f>
        <v>甲</v>
      </c>
    </row>
    <row r="364">
      <c r="A364" s="187">
        <f>A363</f>
        <v>43220</v>
      </c>
      <c r="B364" s="205" t="s">
        <v>32</v>
      </c>
      <c r="C364" s="206">
        <f>IF(C363=4,1,C363+1)</f>
        <v>2</v>
      </c>
      <c r="D364" s="190" t="str">
        <f>IF(C364=1,"甲",IF(C364=2,"乙",IF(C364=3,"丙",IF(C364=4,"丁",""))))</f>
        <v>乙</v>
      </c>
    </row>
    <row r="365">
      <c r="A365" s="187">
        <f>A362+1</f>
        <v>43221</v>
      </c>
      <c r="B365" s="205" t="s">
        <v>28</v>
      </c>
      <c r="C365" s="206">
        <f>IF(C359=1,4,C359-1)</f>
        <v>3</v>
      </c>
      <c r="D365" s="190" t="str">
        <f>IF(C365=1,"甲",IF(C365=2,"乙",IF(C365=3,"丙",IF(C365=4,"丁",""))))</f>
        <v>丙</v>
      </c>
    </row>
    <row r="366">
      <c r="A366" s="187">
        <f>A365</f>
        <v>43221</v>
      </c>
      <c r="B366" s="205" t="s">
        <v>30</v>
      </c>
      <c r="C366" s="206">
        <f>IF(C365=4,1,C365+1)</f>
        <v>4</v>
      </c>
      <c r="D366" s="190" t="str">
        <f>IF(C366=1,"甲",IF(C366=2,"乙",IF(C366=3,"丙",IF(C366=4,"丁",""))))</f>
        <v>丁</v>
      </c>
    </row>
    <row r="367">
      <c r="A367" s="187">
        <f>A366</f>
        <v>43221</v>
      </c>
      <c r="B367" s="205" t="s">
        <v>32</v>
      </c>
      <c r="C367" s="206">
        <f>IF(C366=4,1,C366+1)</f>
        <v>1</v>
      </c>
      <c r="D367" s="190" t="str">
        <f>IF(C367=1,"甲",IF(C367=2,"乙",IF(C367=3,"丙",IF(C367=4,"丁",""))))</f>
        <v>甲</v>
      </c>
    </row>
    <row r="368">
      <c r="A368" s="187">
        <f>A365+1</f>
        <v>43222</v>
      </c>
      <c r="B368" s="205" t="s">
        <v>28</v>
      </c>
      <c r="C368" s="206">
        <f>IF(C362=1,4,C362-1)</f>
        <v>3</v>
      </c>
      <c r="D368" s="190" t="str">
        <f>IF(C368=1,"甲",IF(C368=2,"乙",IF(C368=3,"丙",IF(C368=4,"丁",""))))</f>
        <v>丙</v>
      </c>
    </row>
    <row r="369">
      <c r="A369" s="187">
        <f>A368</f>
        <v>43222</v>
      </c>
      <c r="B369" s="205" t="s">
        <v>30</v>
      </c>
      <c r="C369" s="206">
        <f>IF(C368=4,1,C368+1)</f>
        <v>4</v>
      </c>
      <c r="D369" s="190" t="str">
        <f>IF(C369=1,"甲",IF(C369=2,"乙",IF(C369=3,"丙",IF(C369=4,"丁",""))))</f>
        <v>丁</v>
      </c>
    </row>
    <row r="370">
      <c r="A370" s="187">
        <f>A369</f>
        <v>43222</v>
      </c>
      <c r="B370" s="205" t="s">
        <v>32</v>
      </c>
      <c r="C370" s="206">
        <f>IF(C369=4,1,C369+1)</f>
        <v>1</v>
      </c>
      <c r="D370" s="190" t="str">
        <f>IF(C370=1,"甲",IF(C370=2,"乙",IF(C370=3,"丙",IF(C370=4,"丁",""))))</f>
        <v>甲</v>
      </c>
    </row>
    <row r="371">
      <c r="A371" s="187">
        <f>A368+1</f>
        <v>43223</v>
      </c>
      <c r="B371" s="205" t="s">
        <v>28</v>
      </c>
      <c r="C371" s="206">
        <f>IF(C365=1,4,C365-1)</f>
        <v>2</v>
      </c>
      <c r="D371" s="190" t="str">
        <f>IF(C371=1,"甲",IF(C371=2,"乙",IF(C371=3,"丙",IF(C371=4,"丁",""))))</f>
        <v>乙</v>
      </c>
    </row>
    <row r="372">
      <c r="A372" s="187">
        <f>A371</f>
        <v>43223</v>
      </c>
      <c r="B372" s="205" t="s">
        <v>30</v>
      </c>
      <c r="C372" s="206">
        <f>IF(C371=4,1,C371+1)</f>
        <v>3</v>
      </c>
      <c r="D372" s="190" t="str">
        <f>IF(C372=1,"甲",IF(C372=2,"乙",IF(C372=3,"丙",IF(C372=4,"丁",""))))</f>
        <v>丙</v>
      </c>
    </row>
    <row r="373">
      <c r="A373" s="187">
        <f>A372</f>
        <v>43223</v>
      </c>
      <c r="B373" s="205" t="s">
        <v>32</v>
      </c>
      <c r="C373" s="206">
        <f>IF(C372=4,1,C372+1)</f>
        <v>4</v>
      </c>
      <c r="D373" s="190" t="str">
        <f>IF(C373=1,"甲",IF(C373=2,"乙",IF(C373=3,"丙",IF(C373=4,"丁",""))))</f>
        <v>丁</v>
      </c>
    </row>
    <row r="374">
      <c r="A374" s="187">
        <f>A371+1</f>
        <v>43224</v>
      </c>
      <c r="B374" s="205" t="s">
        <v>28</v>
      </c>
      <c r="C374" s="206">
        <f>IF(C368=1,4,C368-1)</f>
        <v>2</v>
      </c>
      <c r="D374" s="190" t="str">
        <f>IF(C374=1,"甲",IF(C374=2,"乙",IF(C374=3,"丙",IF(C374=4,"丁",""))))</f>
        <v>乙</v>
      </c>
    </row>
    <row r="375">
      <c r="A375" s="187">
        <f>A374</f>
        <v>43224</v>
      </c>
      <c r="B375" s="205" t="s">
        <v>30</v>
      </c>
      <c r="C375" s="206">
        <f>IF(C374=4,1,C374+1)</f>
        <v>3</v>
      </c>
      <c r="D375" s="190" t="str">
        <f>IF(C375=1,"甲",IF(C375=2,"乙",IF(C375=3,"丙",IF(C375=4,"丁",""))))</f>
        <v>丙</v>
      </c>
    </row>
    <row r="376">
      <c r="A376" s="187">
        <f>A375</f>
        <v>43224</v>
      </c>
      <c r="B376" s="205" t="s">
        <v>32</v>
      </c>
      <c r="C376" s="206">
        <f>IF(C375=4,1,C375+1)</f>
        <v>4</v>
      </c>
      <c r="D376" s="190" t="str">
        <f>IF(C376=1,"甲",IF(C376=2,"乙",IF(C376=3,"丙",IF(C376=4,"丁",""))))</f>
        <v>丁</v>
      </c>
    </row>
    <row r="377">
      <c r="A377" s="187">
        <f>A374+1</f>
        <v>43225</v>
      </c>
      <c r="B377" s="205" t="s">
        <v>28</v>
      </c>
      <c r="C377" s="206">
        <f>IF(C371=1,4,C371-1)</f>
        <v>1</v>
      </c>
      <c r="D377" s="190" t="str">
        <f>IF(C377=1,"甲",IF(C377=2,"乙",IF(C377=3,"丙",IF(C377=4,"丁",""))))</f>
        <v>甲</v>
      </c>
    </row>
    <row r="378">
      <c r="A378" s="187">
        <f>A377</f>
        <v>43225</v>
      </c>
      <c r="B378" s="205" t="s">
        <v>30</v>
      </c>
      <c r="C378" s="206">
        <f>IF(C377=4,1,C377+1)</f>
        <v>2</v>
      </c>
      <c r="D378" s="190" t="str">
        <f>IF(C378=1,"甲",IF(C378=2,"乙",IF(C378=3,"丙",IF(C378=4,"丁",""))))</f>
        <v>乙</v>
      </c>
    </row>
    <row r="379">
      <c r="A379" s="187">
        <f>A378</f>
        <v>43225</v>
      </c>
      <c r="B379" s="205" t="s">
        <v>32</v>
      </c>
      <c r="C379" s="206">
        <f>IF(C378=4,1,C378+1)</f>
        <v>3</v>
      </c>
      <c r="D379" s="190" t="str">
        <f>IF(C379=1,"甲",IF(C379=2,"乙",IF(C379=3,"丙",IF(C379=4,"丁",""))))</f>
        <v>丙</v>
      </c>
    </row>
    <row r="380">
      <c r="A380" s="187">
        <f>A377+1</f>
        <v>43226</v>
      </c>
      <c r="B380" s="205" t="s">
        <v>28</v>
      </c>
      <c r="C380" s="206">
        <f>IF(C374=1,4,C374-1)</f>
        <v>1</v>
      </c>
      <c r="D380" s="190" t="str">
        <f>IF(C380=1,"甲",IF(C380=2,"乙",IF(C380=3,"丙",IF(C380=4,"丁",""))))</f>
        <v>甲</v>
      </c>
    </row>
    <row r="381">
      <c r="A381" s="187">
        <f>A380</f>
        <v>43226</v>
      </c>
      <c r="B381" s="205" t="s">
        <v>30</v>
      </c>
      <c r="C381" s="206">
        <f>IF(C380=4,1,C380+1)</f>
        <v>2</v>
      </c>
      <c r="D381" s="190" t="str">
        <f>IF(C381=1,"甲",IF(C381=2,"乙",IF(C381=3,"丙",IF(C381=4,"丁",""))))</f>
        <v>乙</v>
      </c>
    </row>
    <row r="382">
      <c r="A382" s="187">
        <f>A381</f>
        <v>43226</v>
      </c>
      <c r="B382" s="205" t="s">
        <v>32</v>
      </c>
      <c r="C382" s="206">
        <f>IF(C381=4,1,C381+1)</f>
        <v>3</v>
      </c>
      <c r="D382" s="190" t="str">
        <f>IF(C382=1,"甲",IF(C382=2,"乙",IF(C382=3,"丙",IF(C382=4,"丁",""))))</f>
        <v>丙</v>
      </c>
    </row>
    <row r="383">
      <c r="A383" s="187">
        <f>A380+1</f>
        <v>43227</v>
      </c>
      <c r="B383" s="205" t="s">
        <v>28</v>
      </c>
      <c r="C383" s="206">
        <f>IF(C377=1,4,C377-1)</f>
        <v>4</v>
      </c>
      <c r="D383" s="190" t="str">
        <f>IF(C383=1,"甲",IF(C383=2,"乙",IF(C383=3,"丙",IF(C383=4,"丁",""))))</f>
        <v>丁</v>
      </c>
    </row>
    <row r="384">
      <c r="A384" s="187">
        <f>A383</f>
        <v>43227</v>
      </c>
      <c r="B384" s="205" t="s">
        <v>30</v>
      </c>
      <c r="C384" s="206">
        <f>IF(C383=4,1,C383+1)</f>
        <v>1</v>
      </c>
      <c r="D384" s="190" t="str">
        <f>IF(C384=1,"甲",IF(C384=2,"乙",IF(C384=3,"丙",IF(C384=4,"丁",""))))</f>
        <v>甲</v>
      </c>
    </row>
    <row r="385">
      <c r="A385" s="187">
        <f>A384</f>
        <v>43227</v>
      </c>
      <c r="B385" s="205" t="s">
        <v>32</v>
      </c>
      <c r="C385" s="206">
        <f>IF(C384=4,1,C384+1)</f>
        <v>2</v>
      </c>
      <c r="D385" s="190" t="str">
        <f>IF(C385=1,"甲",IF(C385=2,"乙",IF(C385=3,"丙",IF(C385=4,"丁",""))))</f>
        <v>乙</v>
      </c>
    </row>
    <row r="386">
      <c r="A386" s="187">
        <f>A383+1</f>
        <v>43228</v>
      </c>
      <c r="B386" s="205" t="s">
        <v>28</v>
      </c>
      <c r="C386" s="206">
        <f>IF(C380=1,4,C380-1)</f>
        <v>4</v>
      </c>
      <c r="D386" s="190" t="str">
        <f>IF(C386=1,"甲",IF(C386=2,"乙",IF(C386=3,"丙",IF(C386=4,"丁",""))))</f>
        <v>丁</v>
      </c>
    </row>
    <row r="387">
      <c r="A387" s="187">
        <f>A386</f>
        <v>43228</v>
      </c>
      <c r="B387" s="205" t="s">
        <v>30</v>
      </c>
      <c r="C387" s="206">
        <f>IF(C386=4,1,C386+1)</f>
        <v>1</v>
      </c>
      <c r="D387" s="190" t="str">
        <f>IF(C387=1,"甲",IF(C387=2,"乙",IF(C387=3,"丙",IF(C387=4,"丁",""))))</f>
        <v>甲</v>
      </c>
    </row>
    <row r="388">
      <c r="A388" s="187">
        <f>A387</f>
        <v>43228</v>
      </c>
      <c r="B388" s="205" t="s">
        <v>32</v>
      </c>
      <c r="C388" s="206">
        <f>IF(C387=4,1,C387+1)</f>
        <v>2</v>
      </c>
      <c r="D388" s="190" t="str">
        <f>IF(C388=1,"甲",IF(C388=2,"乙",IF(C388=3,"丙",IF(C388=4,"丁",""))))</f>
        <v>乙</v>
      </c>
    </row>
    <row r="389">
      <c r="A389" s="187">
        <f>A386+1</f>
        <v>43229</v>
      </c>
      <c r="B389" s="205" t="s">
        <v>28</v>
      </c>
      <c r="C389" s="206">
        <f>IF(C383=1,4,C383-1)</f>
        <v>3</v>
      </c>
      <c r="D389" s="190" t="str">
        <f>IF(C389=1,"甲",IF(C389=2,"乙",IF(C389=3,"丙",IF(C389=4,"丁",""))))</f>
        <v>丙</v>
      </c>
    </row>
    <row r="390">
      <c r="A390" s="187">
        <f>A389</f>
        <v>43229</v>
      </c>
      <c r="B390" s="205" t="s">
        <v>30</v>
      </c>
      <c r="C390" s="206">
        <f>IF(C389=4,1,C389+1)</f>
        <v>4</v>
      </c>
      <c r="D390" s="190" t="str">
        <f>IF(C390=1,"甲",IF(C390=2,"乙",IF(C390=3,"丙",IF(C390=4,"丁",""))))</f>
        <v>丁</v>
      </c>
    </row>
    <row r="391">
      <c r="A391" s="187">
        <f>A390</f>
        <v>43229</v>
      </c>
      <c r="B391" s="205" t="s">
        <v>32</v>
      </c>
      <c r="C391" s="206">
        <f>IF(C390=4,1,C390+1)</f>
        <v>1</v>
      </c>
      <c r="D391" s="190" t="str">
        <f>IF(C391=1,"甲",IF(C391=2,"乙",IF(C391=3,"丙",IF(C391=4,"丁",""))))</f>
        <v>甲</v>
      </c>
    </row>
    <row r="392">
      <c r="A392" s="187">
        <f>A389+1</f>
        <v>43230</v>
      </c>
      <c r="B392" s="205" t="s">
        <v>28</v>
      </c>
      <c r="C392" s="206">
        <f>IF(C386=1,4,C386-1)</f>
        <v>3</v>
      </c>
      <c r="D392" s="190" t="str">
        <f>IF(C392=1,"甲",IF(C392=2,"乙",IF(C392=3,"丙",IF(C392=4,"丁",""))))</f>
        <v>丙</v>
      </c>
    </row>
    <row r="393">
      <c r="A393" s="187">
        <f>A392</f>
        <v>43230</v>
      </c>
      <c r="B393" s="205" t="s">
        <v>30</v>
      </c>
      <c r="C393" s="206">
        <f>IF(C392=4,1,C392+1)</f>
        <v>4</v>
      </c>
      <c r="D393" s="190" t="str">
        <f>IF(C393=1,"甲",IF(C393=2,"乙",IF(C393=3,"丙",IF(C393=4,"丁",""))))</f>
        <v>丁</v>
      </c>
    </row>
    <row r="394">
      <c r="A394" s="187">
        <f>A393</f>
        <v>43230</v>
      </c>
      <c r="B394" s="205" t="s">
        <v>32</v>
      </c>
      <c r="C394" s="206">
        <f>IF(C393=4,1,C393+1)</f>
        <v>1</v>
      </c>
      <c r="D394" s="190" t="str">
        <f>IF(C394=1,"甲",IF(C394=2,"乙",IF(C394=3,"丙",IF(C394=4,"丁",""))))</f>
        <v>甲</v>
      </c>
    </row>
    <row r="395">
      <c r="A395" s="187">
        <f>A392+1</f>
        <v>43231</v>
      </c>
      <c r="B395" s="205" t="s">
        <v>28</v>
      </c>
      <c r="C395" s="206">
        <f>IF(C389=1,4,C389-1)</f>
        <v>2</v>
      </c>
      <c r="D395" s="190" t="str">
        <f>IF(C395=1,"甲",IF(C395=2,"乙",IF(C395=3,"丙",IF(C395=4,"丁",""))))</f>
        <v>乙</v>
      </c>
    </row>
    <row r="396">
      <c r="A396" s="187">
        <f>A395</f>
        <v>43231</v>
      </c>
      <c r="B396" s="205" t="s">
        <v>30</v>
      </c>
      <c r="C396" s="206">
        <f>IF(C395=4,1,C395+1)</f>
        <v>3</v>
      </c>
      <c r="D396" s="190" t="str">
        <f>IF(C396=1,"甲",IF(C396=2,"乙",IF(C396=3,"丙",IF(C396=4,"丁",""))))</f>
        <v>丙</v>
      </c>
    </row>
    <row r="397">
      <c r="A397" s="187">
        <f>A396</f>
        <v>43231</v>
      </c>
      <c r="B397" s="205" t="s">
        <v>32</v>
      </c>
      <c r="C397" s="206">
        <f>IF(C396=4,1,C396+1)</f>
        <v>4</v>
      </c>
      <c r="D397" s="190" t="str">
        <f>IF(C397=1,"甲",IF(C397=2,"乙",IF(C397=3,"丙",IF(C397=4,"丁",""))))</f>
        <v>丁</v>
      </c>
    </row>
    <row r="398">
      <c r="A398" s="187">
        <f>A395+1</f>
        <v>43232</v>
      </c>
      <c r="B398" s="205" t="s">
        <v>28</v>
      </c>
      <c r="C398" s="206">
        <f>IF(C392=1,4,C392-1)</f>
        <v>2</v>
      </c>
      <c r="D398" s="190" t="str">
        <f>IF(C398=1,"甲",IF(C398=2,"乙",IF(C398=3,"丙",IF(C398=4,"丁",""))))</f>
        <v>乙</v>
      </c>
    </row>
    <row r="399">
      <c r="A399" s="187">
        <f>A398</f>
        <v>43232</v>
      </c>
      <c r="B399" s="205" t="s">
        <v>30</v>
      </c>
      <c r="C399" s="206">
        <f>IF(C398=4,1,C398+1)</f>
        <v>3</v>
      </c>
      <c r="D399" s="190" t="str">
        <f>IF(C399=1,"甲",IF(C399=2,"乙",IF(C399=3,"丙",IF(C399=4,"丁",""))))</f>
        <v>丙</v>
      </c>
    </row>
    <row r="400">
      <c r="A400" s="187">
        <f>A399</f>
        <v>43232</v>
      </c>
      <c r="B400" s="205" t="s">
        <v>32</v>
      </c>
      <c r="C400" s="206">
        <f>IF(C399=4,1,C399+1)</f>
        <v>4</v>
      </c>
      <c r="D400" s="190" t="str">
        <f>IF(C400=1,"甲",IF(C400=2,"乙",IF(C400=3,"丙",IF(C400=4,"丁",""))))</f>
        <v>丁</v>
      </c>
    </row>
    <row r="401">
      <c r="A401" s="187">
        <f>A398+1</f>
        <v>43233</v>
      </c>
      <c r="B401" s="205" t="s">
        <v>28</v>
      </c>
      <c r="C401" s="206">
        <f>IF(C395=1,4,C395-1)</f>
        <v>1</v>
      </c>
      <c r="D401" s="190" t="str">
        <f>IF(C401=1,"甲",IF(C401=2,"乙",IF(C401=3,"丙",IF(C401=4,"丁",""))))</f>
        <v>甲</v>
      </c>
    </row>
    <row r="402">
      <c r="A402" s="187">
        <f>A401</f>
        <v>43233</v>
      </c>
      <c r="B402" s="205" t="s">
        <v>30</v>
      </c>
      <c r="C402" s="206">
        <f>IF(C401=4,1,C401+1)</f>
        <v>2</v>
      </c>
      <c r="D402" s="190" t="str">
        <f>IF(C402=1,"甲",IF(C402=2,"乙",IF(C402=3,"丙",IF(C402=4,"丁",""))))</f>
        <v>乙</v>
      </c>
    </row>
    <row r="403">
      <c r="A403" s="187">
        <f>A402</f>
        <v>43233</v>
      </c>
      <c r="B403" s="205" t="s">
        <v>32</v>
      </c>
      <c r="C403" s="206">
        <f>IF(C402=4,1,C402+1)</f>
        <v>3</v>
      </c>
      <c r="D403" s="190" t="str">
        <f>IF(C403=1,"甲",IF(C403=2,"乙",IF(C403=3,"丙",IF(C403=4,"丁",""))))</f>
        <v>丙</v>
      </c>
    </row>
    <row r="404">
      <c r="A404" s="187">
        <f>A401+1</f>
        <v>43234</v>
      </c>
      <c r="B404" s="205" t="s">
        <v>28</v>
      </c>
      <c r="C404" s="206">
        <f>IF(C398=1,4,C398-1)</f>
        <v>1</v>
      </c>
      <c r="D404" s="190" t="str">
        <f>IF(C404=1,"甲",IF(C404=2,"乙",IF(C404=3,"丙",IF(C404=4,"丁",""))))</f>
        <v>甲</v>
      </c>
    </row>
    <row r="405">
      <c r="A405" s="187">
        <f>A404</f>
        <v>43234</v>
      </c>
      <c r="B405" s="205" t="s">
        <v>30</v>
      </c>
      <c r="C405" s="206">
        <f>IF(C404=4,1,C404+1)</f>
        <v>2</v>
      </c>
      <c r="D405" s="190" t="str">
        <f>IF(C405=1,"甲",IF(C405=2,"乙",IF(C405=3,"丙",IF(C405=4,"丁",""))))</f>
        <v>乙</v>
      </c>
    </row>
    <row r="406">
      <c r="A406" s="187">
        <f>A405</f>
        <v>43234</v>
      </c>
      <c r="B406" s="205" t="s">
        <v>32</v>
      </c>
      <c r="C406" s="206">
        <f>IF(C405=4,1,C405+1)</f>
        <v>3</v>
      </c>
      <c r="D406" s="190" t="str">
        <f>IF(C406=1,"甲",IF(C406=2,"乙",IF(C406=3,"丙",IF(C406=4,"丁",""))))</f>
        <v>丙</v>
      </c>
    </row>
    <row r="407">
      <c r="A407" s="187">
        <f>A404+1</f>
        <v>43235</v>
      </c>
      <c r="B407" s="205" t="s">
        <v>28</v>
      </c>
      <c r="C407" s="206">
        <f>IF(C401=1,4,C401-1)</f>
        <v>4</v>
      </c>
      <c r="D407" s="190" t="str">
        <f>IF(C407=1,"甲",IF(C407=2,"乙",IF(C407=3,"丙",IF(C407=4,"丁",""))))</f>
        <v>丁</v>
      </c>
    </row>
    <row r="408">
      <c r="A408" s="187">
        <f>A407</f>
        <v>43235</v>
      </c>
      <c r="B408" s="205" t="s">
        <v>30</v>
      </c>
      <c r="C408" s="206">
        <f>IF(C407=4,1,C407+1)</f>
        <v>1</v>
      </c>
      <c r="D408" s="190" t="str">
        <f>IF(C408=1,"甲",IF(C408=2,"乙",IF(C408=3,"丙",IF(C408=4,"丁",""))))</f>
        <v>甲</v>
      </c>
    </row>
    <row r="409">
      <c r="A409" s="187">
        <f>A408</f>
        <v>43235</v>
      </c>
      <c r="B409" s="205" t="s">
        <v>32</v>
      </c>
      <c r="C409" s="206">
        <f>IF(C408=4,1,C408+1)</f>
        <v>2</v>
      </c>
      <c r="D409" s="190" t="str">
        <f>IF(C409=1,"甲",IF(C409=2,"乙",IF(C409=3,"丙",IF(C409=4,"丁",""))))</f>
        <v>乙</v>
      </c>
    </row>
    <row r="410">
      <c r="A410" s="187">
        <f>A407+1</f>
        <v>43236</v>
      </c>
      <c r="B410" s="205" t="s">
        <v>28</v>
      </c>
      <c r="C410" s="206">
        <f>IF(C404=1,4,C404-1)</f>
        <v>4</v>
      </c>
      <c r="D410" s="190" t="str">
        <f>IF(C410=1,"甲",IF(C410=2,"乙",IF(C410=3,"丙",IF(C410=4,"丁",""))))</f>
        <v>丁</v>
      </c>
    </row>
    <row r="411">
      <c r="A411" s="187">
        <f>A410</f>
        <v>43236</v>
      </c>
      <c r="B411" s="205" t="s">
        <v>30</v>
      </c>
      <c r="C411" s="206">
        <f>IF(C410=4,1,C410+1)</f>
        <v>1</v>
      </c>
      <c r="D411" s="190" t="str">
        <f>IF(C411=1,"甲",IF(C411=2,"乙",IF(C411=3,"丙",IF(C411=4,"丁",""))))</f>
        <v>甲</v>
      </c>
    </row>
    <row r="412">
      <c r="A412" s="187">
        <f>A411</f>
        <v>43236</v>
      </c>
      <c r="B412" s="205" t="s">
        <v>32</v>
      </c>
      <c r="C412" s="206">
        <f>IF(C411=4,1,C411+1)</f>
        <v>2</v>
      </c>
      <c r="D412" s="190" t="str">
        <f>IF(C412=1,"甲",IF(C412=2,"乙",IF(C412=3,"丙",IF(C412=4,"丁",""))))</f>
        <v>乙</v>
      </c>
    </row>
    <row r="413">
      <c r="A413" s="187">
        <f>A410+1</f>
        <v>43237</v>
      </c>
      <c r="B413" s="205" t="s">
        <v>28</v>
      </c>
      <c r="C413" s="206">
        <f>IF(C407=1,4,C407-1)</f>
        <v>3</v>
      </c>
      <c r="D413" s="190" t="str">
        <f>IF(C413=1,"甲",IF(C413=2,"乙",IF(C413=3,"丙",IF(C413=4,"丁",""))))</f>
        <v>丙</v>
      </c>
    </row>
    <row r="414">
      <c r="A414" s="187">
        <f>A413</f>
        <v>43237</v>
      </c>
      <c r="B414" s="205" t="s">
        <v>30</v>
      </c>
      <c r="C414" s="206">
        <f>IF(C413=4,1,C413+1)</f>
        <v>4</v>
      </c>
      <c r="D414" s="190" t="str">
        <f>IF(C414=1,"甲",IF(C414=2,"乙",IF(C414=3,"丙",IF(C414=4,"丁",""))))</f>
        <v>丁</v>
      </c>
    </row>
    <row r="415">
      <c r="A415" s="187">
        <f>A414</f>
        <v>43237</v>
      </c>
      <c r="B415" s="205" t="s">
        <v>32</v>
      </c>
      <c r="C415" s="206">
        <f>IF(C414=4,1,C414+1)</f>
        <v>1</v>
      </c>
      <c r="D415" s="190" t="str">
        <f>IF(C415=1,"甲",IF(C415=2,"乙",IF(C415=3,"丙",IF(C415=4,"丁",""))))</f>
        <v>甲</v>
      </c>
    </row>
    <row r="416">
      <c r="A416" s="187">
        <f>A413+1</f>
        <v>43238</v>
      </c>
      <c r="B416" s="205" t="s">
        <v>28</v>
      </c>
      <c r="C416" s="206">
        <f>IF(C410=1,4,C410-1)</f>
        <v>3</v>
      </c>
      <c r="D416" s="190" t="str">
        <f>IF(C416=1,"甲",IF(C416=2,"乙",IF(C416=3,"丙",IF(C416=4,"丁",""))))</f>
        <v>丙</v>
      </c>
    </row>
    <row r="417">
      <c r="A417" s="187">
        <f>A416</f>
        <v>43238</v>
      </c>
      <c r="B417" s="205" t="s">
        <v>30</v>
      </c>
      <c r="C417" s="206">
        <f>IF(C416=4,1,C416+1)</f>
        <v>4</v>
      </c>
      <c r="D417" s="190" t="str">
        <f>IF(C417=1,"甲",IF(C417=2,"乙",IF(C417=3,"丙",IF(C417=4,"丁",""))))</f>
        <v>丁</v>
      </c>
    </row>
    <row r="418">
      <c r="A418" s="187">
        <f>A417</f>
        <v>43238</v>
      </c>
      <c r="B418" s="205" t="s">
        <v>32</v>
      </c>
      <c r="C418" s="206">
        <f>IF(C417=4,1,C417+1)</f>
        <v>1</v>
      </c>
      <c r="D418" s="190" t="str">
        <f>IF(C418=1,"甲",IF(C418=2,"乙",IF(C418=3,"丙",IF(C418=4,"丁",""))))</f>
        <v>甲</v>
      </c>
    </row>
    <row r="419">
      <c r="A419" s="187">
        <f>A416+1</f>
        <v>43239</v>
      </c>
      <c r="B419" s="205" t="s">
        <v>28</v>
      </c>
      <c r="C419" s="206">
        <f>IF(C413=1,4,C413-1)</f>
        <v>2</v>
      </c>
      <c r="D419" s="190" t="str">
        <f>IF(C419=1,"甲",IF(C419=2,"乙",IF(C419=3,"丙",IF(C419=4,"丁",""))))</f>
        <v>乙</v>
      </c>
    </row>
    <row r="420">
      <c r="A420" s="187">
        <f>A419</f>
        <v>43239</v>
      </c>
      <c r="B420" s="205" t="s">
        <v>30</v>
      </c>
      <c r="C420" s="206">
        <f>IF(C419=4,1,C419+1)</f>
        <v>3</v>
      </c>
      <c r="D420" s="190" t="str">
        <f>IF(C420=1,"甲",IF(C420=2,"乙",IF(C420=3,"丙",IF(C420=4,"丁",""))))</f>
        <v>丙</v>
      </c>
    </row>
    <row r="421">
      <c r="A421" s="187">
        <f>A420</f>
        <v>43239</v>
      </c>
      <c r="B421" s="205" t="s">
        <v>32</v>
      </c>
      <c r="C421" s="206">
        <f>IF(C420=4,1,C420+1)</f>
        <v>4</v>
      </c>
      <c r="D421" s="190" t="str">
        <f>IF(C421=1,"甲",IF(C421=2,"乙",IF(C421=3,"丙",IF(C421=4,"丁",""))))</f>
        <v>丁</v>
      </c>
    </row>
    <row r="422">
      <c r="A422" s="187">
        <f>A419+1</f>
        <v>43240</v>
      </c>
      <c r="B422" s="205" t="s">
        <v>28</v>
      </c>
      <c r="C422" s="206">
        <f>IF(C416=1,4,C416-1)</f>
        <v>2</v>
      </c>
      <c r="D422" s="190" t="str">
        <f>IF(C422=1,"甲",IF(C422=2,"乙",IF(C422=3,"丙",IF(C422=4,"丁",""))))</f>
        <v>乙</v>
      </c>
    </row>
    <row r="423">
      <c r="A423" s="187">
        <f>A422</f>
        <v>43240</v>
      </c>
      <c r="B423" s="205" t="s">
        <v>30</v>
      </c>
      <c r="C423" s="206">
        <f>IF(C422=4,1,C422+1)</f>
        <v>3</v>
      </c>
      <c r="D423" s="190" t="str">
        <f>IF(C423=1,"甲",IF(C423=2,"乙",IF(C423=3,"丙",IF(C423=4,"丁",""))))</f>
        <v>丙</v>
      </c>
    </row>
    <row r="424">
      <c r="A424" s="187">
        <f>A423</f>
        <v>43240</v>
      </c>
      <c r="B424" s="205" t="s">
        <v>32</v>
      </c>
      <c r="C424" s="206">
        <f>IF(C423=4,1,C423+1)</f>
        <v>4</v>
      </c>
      <c r="D424" s="190" t="str">
        <f>IF(C424=1,"甲",IF(C424=2,"乙",IF(C424=3,"丙",IF(C424=4,"丁",""))))</f>
        <v>丁</v>
      </c>
    </row>
    <row r="425">
      <c r="A425" s="187">
        <f>A422+1</f>
        <v>43241</v>
      </c>
      <c r="B425" s="205" t="s">
        <v>28</v>
      </c>
      <c r="C425" s="206">
        <f>IF(C419=1,4,C419-1)</f>
        <v>1</v>
      </c>
      <c r="D425" s="190" t="str">
        <f>IF(C425=1,"甲",IF(C425=2,"乙",IF(C425=3,"丙",IF(C425=4,"丁",""))))</f>
        <v>甲</v>
      </c>
    </row>
    <row r="426">
      <c r="A426" s="187">
        <f>A425</f>
        <v>43241</v>
      </c>
      <c r="B426" s="205" t="s">
        <v>30</v>
      </c>
      <c r="C426" s="206">
        <f>IF(C425=4,1,C425+1)</f>
        <v>2</v>
      </c>
      <c r="D426" s="190" t="str">
        <f>IF(C426=1,"甲",IF(C426=2,"乙",IF(C426=3,"丙",IF(C426=4,"丁",""))))</f>
        <v>乙</v>
      </c>
    </row>
    <row r="427">
      <c r="A427" s="187">
        <f>A426</f>
        <v>43241</v>
      </c>
      <c r="B427" s="205" t="s">
        <v>32</v>
      </c>
      <c r="C427" s="206">
        <f>IF(C426=4,1,C426+1)</f>
        <v>3</v>
      </c>
      <c r="D427" s="190" t="str">
        <f>IF(C427=1,"甲",IF(C427=2,"乙",IF(C427=3,"丙",IF(C427=4,"丁",""))))</f>
        <v>丙</v>
      </c>
    </row>
    <row r="428">
      <c r="A428" s="187">
        <f>A425+1</f>
        <v>43242</v>
      </c>
      <c r="B428" s="205" t="s">
        <v>28</v>
      </c>
      <c r="C428" s="206">
        <f>IF(C422=1,4,C422-1)</f>
        <v>1</v>
      </c>
      <c r="D428" s="190" t="str">
        <f>IF(C428=1,"甲",IF(C428=2,"乙",IF(C428=3,"丙",IF(C428=4,"丁",""))))</f>
        <v>甲</v>
      </c>
    </row>
    <row r="429">
      <c r="A429" s="187">
        <f>A428</f>
        <v>43242</v>
      </c>
      <c r="B429" s="205" t="s">
        <v>30</v>
      </c>
      <c r="C429" s="206">
        <f>IF(C428=4,1,C428+1)</f>
        <v>2</v>
      </c>
      <c r="D429" s="190" t="str">
        <f>IF(C429=1,"甲",IF(C429=2,"乙",IF(C429=3,"丙",IF(C429=4,"丁",""))))</f>
        <v>乙</v>
      </c>
    </row>
    <row r="430">
      <c r="A430" s="187">
        <f>A429</f>
        <v>43242</v>
      </c>
      <c r="B430" s="205" t="s">
        <v>32</v>
      </c>
      <c r="C430" s="206">
        <f>IF(C429=4,1,C429+1)</f>
        <v>3</v>
      </c>
      <c r="D430" s="190" t="str">
        <f>IF(C430=1,"甲",IF(C430=2,"乙",IF(C430=3,"丙",IF(C430=4,"丁",""))))</f>
        <v>丙</v>
      </c>
    </row>
    <row r="431">
      <c r="A431" s="187">
        <f>A428+1</f>
        <v>43243</v>
      </c>
      <c r="B431" s="205" t="s">
        <v>28</v>
      </c>
      <c r="C431" s="206">
        <f>IF(C425=1,4,C425-1)</f>
        <v>4</v>
      </c>
      <c r="D431" s="190" t="str">
        <f>IF(C431=1,"甲",IF(C431=2,"乙",IF(C431=3,"丙",IF(C431=4,"丁",""))))</f>
        <v>丁</v>
      </c>
    </row>
    <row r="432">
      <c r="A432" s="187">
        <f>A431</f>
        <v>43243</v>
      </c>
      <c r="B432" s="205" t="s">
        <v>30</v>
      </c>
      <c r="C432" s="206">
        <f>IF(C431=4,1,C431+1)</f>
        <v>1</v>
      </c>
      <c r="D432" s="190" t="str">
        <f>IF(C432=1,"甲",IF(C432=2,"乙",IF(C432=3,"丙",IF(C432=4,"丁",""))))</f>
        <v>甲</v>
      </c>
    </row>
    <row r="433">
      <c r="A433" s="187">
        <f>A432</f>
        <v>43243</v>
      </c>
      <c r="B433" s="205" t="s">
        <v>32</v>
      </c>
      <c r="C433" s="206">
        <f>IF(C432=4,1,C432+1)</f>
        <v>2</v>
      </c>
      <c r="D433" s="190" t="str">
        <f>IF(C433=1,"甲",IF(C433=2,"乙",IF(C433=3,"丙",IF(C433=4,"丁",""))))</f>
        <v>乙</v>
      </c>
    </row>
    <row r="434">
      <c r="A434" s="187">
        <f>A431+1</f>
        <v>43244</v>
      </c>
      <c r="B434" s="205" t="s">
        <v>28</v>
      </c>
      <c r="C434" s="206">
        <f>IF(C428=1,4,C428-1)</f>
        <v>4</v>
      </c>
      <c r="D434" s="190" t="str">
        <f>IF(C434=1,"甲",IF(C434=2,"乙",IF(C434=3,"丙",IF(C434=4,"丁",""))))</f>
        <v>丁</v>
      </c>
    </row>
    <row r="435">
      <c r="A435" s="187">
        <f>A434</f>
        <v>43244</v>
      </c>
      <c r="B435" s="205" t="s">
        <v>30</v>
      </c>
      <c r="C435" s="206">
        <f>IF(C434=4,1,C434+1)</f>
        <v>1</v>
      </c>
      <c r="D435" s="190" t="str">
        <f>IF(C435=1,"甲",IF(C435=2,"乙",IF(C435=3,"丙",IF(C435=4,"丁",""))))</f>
        <v>甲</v>
      </c>
    </row>
    <row r="436">
      <c r="A436" s="187">
        <f>A435</f>
        <v>43244</v>
      </c>
      <c r="B436" s="205" t="s">
        <v>32</v>
      </c>
      <c r="C436" s="206">
        <f>IF(C435=4,1,C435+1)</f>
        <v>2</v>
      </c>
      <c r="D436" s="190" t="str">
        <f>IF(C436=1,"甲",IF(C436=2,"乙",IF(C436=3,"丙",IF(C436=4,"丁",""))))</f>
        <v>乙</v>
      </c>
    </row>
    <row r="437">
      <c r="A437" s="187">
        <f>A434+1</f>
        <v>43245</v>
      </c>
      <c r="B437" s="205" t="s">
        <v>28</v>
      </c>
      <c r="C437" s="206">
        <f>IF(C431=1,4,C431-1)</f>
        <v>3</v>
      </c>
      <c r="D437" s="190" t="str">
        <f>IF(C437=1,"甲",IF(C437=2,"乙",IF(C437=3,"丙",IF(C437=4,"丁",""))))</f>
        <v>丙</v>
      </c>
    </row>
    <row r="438">
      <c r="A438" s="187">
        <f>A437</f>
        <v>43245</v>
      </c>
      <c r="B438" s="205" t="s">
        <v>30</v>
      </c>
      <c r="C438" s="206">
        <f>IF(C437=4,1,C437+1)</f>
        <v>4</v>
      </c>
      <c r="D438" s="190" t="str">
        <f>IF(C438=1,"甲",IF(C438=2,"乙",IF(C438=3,"丙",IF(C438=4,"丁",""))))</f>
        <v>丁</v>
      </c>
    </row>
    <row r="439">
      <c r="A439" s="187">
        <f>A438</f>
        <v>43245</v>
      </c>
      <c r="B439" s="205" t="s">
        <v>32</v>
      </c>
      <c r="C439" s="206">
        <f>IF(C438=4,1,C438+1)</f>
        <v>1</v>
      </c>
      <c r="D439" s="190" t="str">
        <f>IF(C439=1,"甲",IF(C439=2,"乙",IF(C439=3,"丙",IF(C439=4,"丁",""))))</f>
        <v>甲</v>
      </c>
    </row>
    <row r="440">
      <c r="A440" s="187">
        <f>A437+1</f>
        <v>43246</v>
      </c>
      <c r="B440" s="205" t="s">
        <v>28</v>
      </c>
      <c r="C440" s="206">
        <f>IF(C434=1,4,C434-1)</f>
        <v>3</v>
      </c>
      <c r="D440" s="190" t="str">
        <f>IF(C440=1,"甲",IF(C440=2,"乙",IF(C440=3,"丙",IF(C440=4,"丁",""))))</f>
        <v>丙</v>
      </c>
    </row>
    <row r="441">
      <c r="A441" s="187">
        <f>A440</f>
        <v>43246</v>
      </c>
      <c r="B441" s="205" t="s">
        <v>30</v>
      </c>
      <c r="C441" s="206">
        <f>IF(C440=4,1,C440+1)</f>
        <v>4</v>
      </c>
      <c r="D441" s="190" t="str">
        <f>IF(C441=1,"甲",IF(C441=2,"乙",IF(C441=3,"丙",IF(C441=4,"丁",""))))</f>
        <v>丁</v>
      </c>
    </row>
    <row r="442">
      <c r="A442" s="187">
        <f>A441</f>
        <v>43246</v>
      </c>
      <c r="B442" s="205" t="s">
        <v>32</v>
      </c>
      <c r="C442" s="206">
        <f>IF(C441=4,1,C441+1)</f>
        <v>1</v>
      </c>
      <c r="D442" s="190" t="str">
        <f>IF(C442=1,"甲",IF(C442=2,"乙",IF(C442=3,"丙",IF(C442=4,"丁",""))))</f>
        <v>甲</v>
      </c>
    </row>
    <row r="443">
      <c r="A443" s="187">
        <f>A440+1</f>
        <v>43247</v>
      </c>
      <c r="B443" s="205" t="s">
        <v>28</v>
      </c>
      <c r="C443" s="206">
        <f>IF(C437=1,4,C437-1)</f>
        <v>2</v>
      </c>
      <c r="D443" s="190" t="str">
        <f>IF(C443=1,"甲",IF(C443=2,"乙",IF(C443=3,"丙",IF(C443=4,"丁",""))))</f>
        <v>乙</v>
      </c>
    </row>
    <row r="444">
      <c r="A444" s="187">
        <f>A443</f>
        <v>43247</v>
      </c>
      <c r="B444" s="205" t="s">
        <v>30</v>
      </c>
      <c r="C444" s="206">
        <f>IF(C443=4,1,C443+1)</f>
        <v>3</v>
      </c>
      <c r="D444" s="190" t="str">
        <f>IF(C444=1,"甲",IF(C444=2,"乙",IF(C444=3,"丙",IF(C444=4,"丁",""))))</f>
        <v>丙</v>
      </c>
    </row>
    <row r="445">
      <c r="A445" s="187">
        <f>A444</f>
        <v>43247</v>
      </c>
      <c r="B445" s="205" t="s">
        <v>32</v>
      </c>
      <c r="C445" s="206">
        <f>IF(C444=4,1,C444+1)</f>
        <v>4</v>
      </c>
      <c r="D445" s="190" t="str">
        <f>IF(C445=1,"甲",IF(C445=2,"乙",IF(C445=3,"丙",IF(C445=4,"丁",""))))</f>
        <v>丁</v>
      </c>
    </row>
    <row r="446">
      <c r="A446" s="187">
        <f>A443+1</f>
        <v>43248</v>
      </c>
      <c r="B446" s="205" t="s">
        <v>28</v>
      </c>
      <c r="C446" s="206">
        <f>IF(C440=1,4,C440-1)</f>
        <v>2</v>
      </c>
      <c r="D446" s="190" t="str">
        <f>IF(C446=1,"甲",IF(C446=2,"乙",IF(C446=3,"丙",IF(C446=4,"丁",""))))</f>
        <v>乙</v>
      </c>
    </row>
    <row r="447">
      <c r="A447" s="187">
        <f>A446</f>
        <v>43248</v>
      </c>
      <c r="B447" s="205" t="s">
        <v>30</v>
      </c>
      <c r="C447" s="206">
        <f>IF(C446=4,1,C446+1)</f>
        <v>3</v>
      </c>
      <c r="D447" s="190" t="str">
        <f>IF(C447=1,"甲",IF(C447=2,"乙",IF(C447=3,"丙",IF(C447=4,"丁",""))))</f>
        <v>丙</v>
      </c>
    </row>
    <row r="448">
      <c r="A448" s="187">
        <f>A447</f>
        <v>43248</v>
      </c>
      <c r="B448" s="205" t="s">
        <v>32</v>
      </c>
      <c r="C448" s="206">
        <f>IF(C447=4,1,C447+1)</f>
        <v>4</v>
      </c>
      <c r="D448" s="190" t="str">
        <f>IF(C448=1,"甲",IF(C448=2,"乙",IF(C448=3,"丙",IF(C448=4,"丁",""))))</f>
        <v>丁</v>
      </c>
    </row>
    <row r="449">
      <c r="A449" s="187">
        <f>A446+1</f>
        <v>43249</v>
      </c>
      <c r="B449" s="205" t="s">
        <v>28</v>
      </c>
      <c r="C449" s="206">
        <f>IF(C443=1,4,C443-1)</f>
        <v>1</v>
      </c>
      <c r="D449" s="190" t="str">
        <f>IF(C449=1,"甲",IF(C449=2,"乙",IF(C449=3,"丙",IF(C449=4,"丁",""))))</f>
        <v>甲</v>
      </c>
    </row>
    <row r="450">
      <c r="A450" s="187">
        <f>A449</f>
        <v>43249</v>
      </c>
      <c r="B450" s="205" t="s">
        <v>30</v>
      </c>
      <c r="C450" s="206">
        <f>IF(C449=4,1,C449+1)</f>
        <v>2</v>
      </c>
      <c r="D450" s="190" t="str">
        <f>IF(C450=1,"甲",IF(C450=2,"乙",IF(C450=3,"丙",IF(C450=4,"丁",""))))</f>
        <v>乙</v>
      </c>
    </row>
    <row r="451">
      <c r="A451" s="187">
        <f>A450</f>
        <v>43249</v>
      </c>
      <c r="B451" s="205" t="s">
        <v>32</v>
      </c>
      <c r="C451" s="206">
        <f>IF(C450=4,1,C450+1)</f>
        <v>3</v>
      </c>
      <c r="D451" s="190" t="str">
        <f>IF(C451=1,"甲",IF(C451=2,"乙",IF(C451=3,"丙",IF(C451=4,"丁",""))))</f>
        <v>丙</v>
      </c>
    </row>
    <row r="452">
      <c r="A452" s="187">
        <f>A449+1</f>
        <v>43250</v>
      </c>
      <c r="B452" s="205" t="s">
        <v>28</v>
      </c>
      <c r="C452" s="206">
        <f>IF(C446=1,4,C446-1)</f>
        <v>1</v>
      </c>
      <c r="D452" s="190" t="str">
        <f>IF(C452=1,"甲",IF(C452=2,"乙",IF(C452=3,"丙",IF(C452=4,"丁",""))))</f>
        <v>甲</v>
      </c>
    </row>
    <row r="453">
      <c r="A453" s="187">
        <f>A452</f>
        <v>43250</v>
      </c>
      <c r="B453" s="205" t="s">
        <v>30</v>
      </c>
      <c r="C453" s="206">
        <f>IF(C452=4,1,C452+1)</f>
        <v>2</v>
      </c>
      <c r="D453" s="190" t="str">
        <f>IF(C453=1,"甲",IF(C453=2,"乙",IF(C453=3,"丙",IF(C453=4,"丁",""))))</f>
        <v>乙</v>
      </c>
    </row>
    <row r="454">
      <c r="A454" s="187">
        <f>A453</f>
        <v>43250</v>
      </c>
      <c r="B454" s="205" t="s">
        <v>32</v>
      </c>
      <c r="C454" s="206">
        <f>IF(C453=4,1,C453+1)</f>
        <v>3</v>
      </c>
      <c r="D454" s="190" t="str">
        <f>IF(C454=1,"甲",IF(C454=2,"乙",IF(C454=3,"丙",IF(C454=4,"丁",""))))</f>
        <v>丙</v>
      </c>
    </row>
    <row r="455">
      <c r="A455" s="187">
        <f>A452+1</f>
        <v>43251</v>
      </c>
      <c r="B455" s="205" t="s">
        <v>28</v>
      </c>
      <c r="C455" s="206">
        <f>IF(C449=1,4,C449-1)</f>
        <v>4</v>
      </c>
      <c r="D455" s="190" t="str">
        <f>IF(C455=1,"甲",IF(C455=2,"乙",IF(C455=3,"丙",IF(C455=4,"丁",""))))</f>
        <v>丁</v>
      </c>
    </row>
    <row r="456">
      <c r="A456" s="187">
        <f>A455</f>
        <v>43251</v>
      </c>
      <c r="B456" s="205" t="s">
        <v>30</v>
      </c>
      <c r="C456" s="206">
        <f>IF(C455=4,1,C455+1)</f>
        <v>1</v>
      </c>
      <c r="D456" s="190" t="str">
        <f>IF(C456=1,"甲",IF(C456=2,"乙",IF(C456=3,"丙",IF(C456=4,"丁",""))))</f>
        <v>甲</v>
      </c>
    </row>
    <row r="457">
      <c r="A457" s="187">
        <f>A456</f>
        <v>43251</v>
      </c>
      <c r="B457" s="205" t="s">
        <v>32</v>
      </c>
      <c r="C457" s="206">
        <f>IF(C456=4,1,C456+1)</f>
        <v>2</v>
      </c>
      <c r="D457" s="190" t="str">
        <f>IF(C457=1,"甲",IF(C457=2,"乙",IF(C457=3,"丙",IF(C457=4,"丁",""))))</f>
        <v>乙</v>
      </c>
    </row>
    <row r="458">
      <c r="A458" s="187">
        <f>A455+1</f>
        <v>43252</v>
      </c>
      <c r="B458" s="205" t="s">
        <v>28</v>
      </c>
      <c r="C458" s="206">
        <f>IF(C452=1,4,C452-1)</f>
        <v>4</v>
      </c>
      <c r="D458" s="190" t="str">
        <f>IF(C458=1,"甲",IF(C458=2,"乙",IF(C458=3,"丙",IF(C458=4,"丁",""))))</f>
        <v>丁</v>
      </c>
    </row>
    <row r="459">
      <c r="A459" s="187">
        <f>A458</f>
        <v>43252</v>
      </c>
      <c r="B459" s="205" t="s">
        <v>30</v>
      </c>
      <c r="C459" s="206">
        <f>IF(C458=4,1,C458+1)</f>
        <v>1</v>
      </c>
      <c r="D459" s="190" t="str">
        <f>IF(C459=1,"甲",IF(C459=2,"乙",IF(C459=3,"丙",IF(C459=4,"丁",""))))</f>
        <v>甲</v>
      </c>
    </row>
    <row r="460">
      <c r="A460" s="187">
        <f>A459</f>
        <v>43252</v>
      </c>
      <c r="B460" s="205" t="s">
        <v>32</v>
      </c>
      <c r="C460" s="206">
        <f>IF(C459=4,1,C459+1)</f>
        <v>2</v>
      </c>
      <c r="D460" s="190" t="str">
        <f>IF(C460=1,"甲",IF(C460=2,"乙",IF(C460=3,"丙",IF(C460=4,"丁",""))))</f>
        <v>乙</v>
      </c>
    </row>
    <row r="461">
      <c r="A461" s="187">
        <f>A458+1</f>
        <v>43253</v>
      </c>
      <c r="B461" s="205" t="s">
        <v>28</v>
      </c>
      <c r="C461" s="206">
        <f>IF(C455=1,4,C455-1)</f>
        <v>3</v>
      </c>
      <c r="D461" s="190" t="str">
        <f>IF(C461=1,"甲",IF(C461=2,"乙",IF(C461=3,"丙",IF(C461=4,"丁",""))))</f>
        <v>丙</v>
      </c>
    </row>
    <row r="462">
      <c r="A462" s="187">
        <f>A461</f>
        <v>43253</v>
      </c>
      <c r="B462" s="205" t="s">
        <v>30</v>
      </c>
      <c r="C462" s="206">
        <f>IF(C461=4,1,C461+1)</f>
        <v>4</v>
      </c>
      <c r="D462" s="190" t="str">
        <f>IF(C462=1,"甲",IF(C462=2,"乙",IF(C462=3,"丙",IF(C462=4,"丁",""))))</f>
        <v>丁</v>
      </c>
    </row>
    <row r="463">
      <c r="A463" s="187">
        <f>A462</f>
        <v>43253</v>
      </c>
      <c r="B463" s="205" t="s">
        <v>32</v>
      </c>
      <c r="C463" s="206">
        <f>IF(C462=4,1,C462+1)</f>
        <v>1</v>
      </c>
      <c r="D463" s="190" t="str">
        <f>IF(C463=1,"甲",IF(C463=2,"乙",IF(C463=3,"丙",IF(C463=4,"丁",""))))</f>
        <v>甲</v>
      </c>
    </row>
    <row r="464">
      <c r="A464" s="187">
        <f>A461+1</f>
        <v>43254</v>
      </c>
      <c r="B464" s="205" t="s">
        <v>28</v>
      </c>
      <c r="C464" s="206">
        <f>IF(C458=1,4,C458-1)</f>
        <v>3</v>
      </c>
      <c r="D464" s="190" t="str">
        <f>IF(C464=1,"甲",IF(C464=2,"乙",IF(C464=3,"丙",IF(C464=4,"丁",""))))</f>
        <v>丙</v>
      </c>
    </row>
    <row r="465">
      <c r="A465" s="187">
        <f>A464</f>
        <v>43254</v>
      </c>
      <c r="B465" s="205" t="s">
        <v>30</v>
      </c>
      <c r="C465" s="206">
        <f>IF(C464=4,1,C464+1)</f>
        <v>4</v>
      </c>
      <c r="D465" s="190" t="str">
        <f>IF(C465=1,"甲",IF(C465=2,"乙",IF(C465=3,"丙",IF(C465=4,"丁",""))))</f>
        <v>丁</v>
      </c>
    </row>
    <row r="466">
      <c r="A466" s="187">
        <f>A465</f>
        <v>43254</v>
      </c>
      <c r="B466" s="205" t="s">
        <v>32</v>
      </c>
      <c r="C466" s="206">
        <f>IF(C465=4,1,C465+1)</f>
        <v>1</v>
      </c>
      <c r="D466" s="190" t="str">
        <f>IF(C466=1,"甲",IF(C466=2,"乙",IF(C466=3,"丙",IF(C466=4,"丁",""))))</f>
        <v>甲</v>
      </c>
    </row>
    <row r="467">
      <c r="A467" s="187">
        <f>A464+1</f>
        <v>43255</v>
      </c>
      <c r="B467" s="205" t="s">
        <v>28</v>
      </c>
      <c r="C467" s="206">
        <f>IF(C461=1,4,C461-1)</f>
        <v>2</v>
      </c>
      <c r="D467" s="190" t="str">
        <f>IF(C467=1,"甲",IF(C467=2,"乙",IF(C467=3,"丙",IF(C467=4,"丁",""))))</f>
        <v>乙</v>
      </c>
    </row>
    <row r="468">
      <c r="A468" s="187">
        <f>A467</f>
        <v>43255</v>
      </c>
      <c r="B468" s="205" t="s">
        <v>30</v>
      </c>
      <c r="C468" s="206">
        <f>IF(C467=4,1,C467+1)</f>
        <v>3</v>
      </c>
      <c r="D468" s="190" t="str">
        <f>IF(C468=1,"甲",IF(C468=2,"乙",IF(C468=3,"丙",IF(C468=4,"丁",""))))</f>
        <v>丙</v>
      </c>
    </row>
    <row r="469">
      <c r="A469" s="187">
        <f>A468</f>
        <v>43255</v>
      </c>
      <c r="B469" s="205" t="s">
        <v>32</v>
      </c>
      <c r="C469" s="206">
        <f>IF(C468=4,1,C468+1)</f>
        <v>4</v>
      </c>
      <c r="D469" s="190" t="str">
        <f>IF(C469=1,"甲",IF(C469=2,"乙",IF(C469=3,"丙",IF(C469=4,"丁",""))))</f>
        <v>丁</v>
      </c>
    </row>
    <row r="470">
      <c r="A470" s="187">
        <f>A467+1</f>
        <v>43256</v>
      </c>
      <c r="B470" s="205" t="s">
        <v>28</v>
      </c>
      <c r="C470" s="206">
        <f>IF(C464=1,4,C464-1)</f>
        <v>2</v>
      </c>
      <c r="D470" s="190" t="str">
        <f>IF(C470=1,"甲",IF(C470=2,"乙",IF(C470=3,"丙",IF(C470=4,"丁",""))))</f>
        <v>乙</v>
      </c>
    </row>
    <row r="471">
      <c r="A471" s="187">
        <f>A470</f>
        <v>43256</v>
      </c>
      <c r="B471" s="205" t="s">
        <v>30</v>
      </c>
      <c r="C471" s="206">
        <f>IF(C470=4,1,C470+1)</f>
        <v>3</v>
      </c>
      <c r="D471" s="190" t="str">
        <f>IF(C471=1,"甲",IF(C471=2,"乙",IF(C471=3,"丙",IF(C471=4,"丁",""))))</f>
        <v>丙</v>
      </c>
    </row>
    <row r="472">
      <c r="A472" s="187">
        <f>A471</f>
        <v>43256</v>
      </c>
      <c r="B472" s="205" t="s">
        <v>32</v>
      </c>
      <c r="C472" s="206">
        <f>IF(C471=4,1,C471+1)</f>
        <v>4</v>
      </c>
      <c r="D472" s="190" t="str">
        <f>IF(C472=1,"甲",IF(C472=2,"乙",IF(C472=3,"丙",IF(C472=4,"丁",""))))</f>
        <v>丁</v>
      </c>
    </row>
    <row r="473">
      <c r="A473" s="187">
        <f>A470+1</f>
        <v>43257</v>
      </c>
      <c r="B473" s="205" t="s">
        <v>28</v>
      </c>
      <c r="C473" s="206">
        <f>IF(C467=1,4,C467-1)</f>
        <v>1</v>
      </c>
      <c r="D473" s="190" t="str">
        <f>IF(C473=1,"甲",IF(C473=2,"乙",IF(C473=3,"丙",IF(C473=4,"丁",""))))</f>
        <v>甲</v>
      </c>
    </row>
    <row r="474">
      <c r="A474" s="187">
        <f>A473</f>
        <v>43257</v>
      </c>
      <c r="B474" s="205" t="s">
        <v>30</v>
      </c>
      <c r="C474" s="206">
        <f>IF(C473=4,1,C473+1)</f>
        <v>2</v>
      </c>
      <c r="D474" s="190" t="str">
        <f>IF(C474=1,"甲",IF(C474=2,"乙",IF(C474=3,"丙",IF(C474=4,"丁",""))))</f>
        <v>乙</v>
      </c>
    </row>
    <row r="475">
      <c r="A475" s="187">
        <f>A474</f>
        <v>43257</v>
      </c>
      <c r="B475" s="205" t="s">
        <v>32</v>
      </c>
      <c r="C475" s="206">
        <f>IF(C474=4,1,C474+1)</f>
        <v>3</v>
      </c>
      <c r="D475" s="190" t="str">
        <f>IF(C475=1,"甲",IF(C475=2,"乙",IF(C475=3,"丙",IF(C475=4,"丁",""))))</f>
        <v>丙</v>
      </c>
    </row>
    <row r="476">
      <c r="A476" s="187">
        <f>A473+1</f>
        <v>43258</v>
      </c>
      <c r="B476" s="205" t="s">
        <v>28</v>
      </c>
      <c r="C476" s="206">
        <f>IF(C470=1,4,C470-1)</f>
        <v>1</v>
      </c>
      <c r="D476" s="190" t="str">
        <f>IF(C476=1,"甲",IF(C476=2,"乙",IF(C476=3,"丙",IF(C476=4,"丁",""))))</f>
        <v>甲</v>
      </c>
    </row>
    <row r="477">
      <c r="A477" s="187">
        <f>A476</f>
        <v>43258</v>
      </c>
      <c r="B477" s="205" t="s">
        <v>30</v>
      </c>
      <c r="C477" s="206">
        <f>IF(C476=4,1,C476+1)</f>
        <v>2</v>
      </c>
      <c r="D477" s="190" t="str">
        <f>IF(C477=1,"甲",IF(C477=2,"乙",IF(C477=3,"丙",IF(C477=4,"丁",""))))</f>
        <v>乙</v>
      </c>
    </row>
    <row r="478">
      <c r="A478" s="187">
        <f>A477</f>
        <v>43258</v>
      </c>
      <c r="B478" s="205" t="s">
        <v>32</v>
      </c>
      <c r="C478" s="206">
        <f>IF(C477=4,1,C477+1)</f>
        <v>3</v>
      </c>
      <c r="D478" s="190" t="str">
        <f>IF(C478=1,"甲",IF(C478=2,"乙",IF(C478=3,"丙",IF(C478=4,"丁",""))))</f>
        <v>丙</v>
      </c>
    </row>
    <row r="479">
      <c r="A479" s="187">
        <f>A476+1</f>
        <v>43259</v>
      </c>
      <c r="B479" s="205" t="s">
        <v>28</v>
      </c>
      <c r="C479" s="206">
        <f>IF(C473=1,4,C473-1)</f>
        <v>4</v>
      </c>
      <c r="D479" s="190" t="str">
        <f>IF(C479=1,"甲",IF(C479=2,"乙",IF(C479=3,"丙",IF(C479=4,"丁",""))))</f>
        <v>丁</v>
      </c>
    </row>
    <row r="480">
      <c r="A480" s="187">
        <f>A479</f>
        <v>43259</v>
      </c>
      <c r="B480" s="205" t="s">
        <v>30</v>
      </c>
      <c r="C480" s="206">
        <f>IF(C479=4,1,C479+1)</f>
        <v>1</v>
      </c>
      <c r="D480" s="190" t="str">
        <f>IF(C480=1,"甲",IF(C480=2,"乙",IF(C480=3,"丙",IF(C480=4,"丁",""))))</f>
        <v>甲</v>
      </c>
    </row>
    <row r="481">
      <c r="A481" s="187">
        <f>A480</f>
        <v>43259</v>
      </c>
      <c r="B481" s="205" t="s">
        <v>32</v>
      </c>
      <c r="C481" s="206">
        <f>IF(C480=4,1,C480+1)</f>
        <v>2</v>
      </c>
      <c r="D481" s="190" t="str">
        <f>IF(C481=1,"甲",IF(C481=2,"乙",IF(C481=3,"丙",IF(C481=4,"丁",""))))</f>
        <v>乙</v>
      </c>
    </row>
    <row r="482">
      <c r="A482" s="187">
        <f>A479+1</f>
        <v>43260</v>
      </c>
      <c r="B482" s="205" t="s">
        <v>28</v>
      </c>
      <c r="C482" s="206">
        <f>IF(C476=1,4,C476-1)</f>
        <v>4</v>
      </c>
      <c r="D482" s="190" t="str">
        <f>IF(C482=1,"甲",IF(C482=2,"乙",IF(C482=3,"丙",IF(C482=4,"丁",""))))</f>
        <v>丁</v>
      </c>
    </row>
    <row r="483">
      <c r="A483" s="187">
        <f>A482</f>
        <v>43260</v>
      </c>
      <c r="B483" s="205" t="s">
        <v>30</v>
      </c>
      <c r="C483" s="206">
        <f>IF(C482=4,1,C482+1)</f>
        <v>1</v>
      </c>
      <c r="D483" s="190" t="str">
        <f>IF(C483=1,"甲",IF(C483=2,"乙",IF(C483=3,"丙",IF(C483=4,"丁",""))))</f>
        <v>甲</v>
      </c>
    </row>
    <row r="484">
      <c r="A484" s="187">
        <f>A483</f>
        <v>43260</v>
      </c>
      <c r="B484" s="205" t="s">
        <v>32</v>
      </c>
      <c r="C484" s="206">
        <f>IF(C483=4,1,C483+1)</f>
        <v>2</v>
      </c>
      <c r="D484" s="190" t="str">
        <f>IF(C484=1,"甲",IF(C484=2,"乙",IF(C484=3,"丙",IF(C484=4,"丁",""))))</f>
        <v>乙</v>
      </c>
    </row>
    <row r="485">
      <c r="A485" s="187">
        <f>A482+1</f>
        <v>43261</v>
      </c>
      <c r="B485" s="205" t="s">
        <v>28</v>
      </c>
      <c r="C485" s="206">
        <f>IF(C479=1,4,C479-1)</f>
        <v>3</v>
      </c>
      <c r="D485" s="190" t="str">
        <f>IF(C485=1,"甲",IF(C485=2,"乙",IF(C485=3,"丙",IF(C485=4,"丁",""))))</f>
        <v>丙</v>
      </c>
    </row>
    <row r="486">
      <c r="A486" s="187">
        <f>A485</f>
        <v>43261</v>
      </c>
      <c r="B486" s="205" t="s">
        <v>30</v>
      </c>
      <c r="C486" s="206">
        <f>IF(C485=4,1,C485+1)</f>
        <v>4</v>
      </c>
      <c r="D486" s="190" t="str">
        <f>IF(C486=1,"甲",IF(C486=2,"乙",IF(C486=3,"丙",IF(C486=4,"丁",""))))</f>
        <v>丁</v>
      </c>
    </row>
    <row r="487">
      <c r="A487" s="187">
        <f>A486</f>
        <v>43261</v>
      </c>
      <c r="B487" s="205" t="s">
        <v>32</v>
      </c>
      <c r="C487" s="206">
        <f>IF(C486=4,1,C486+1)</f>
        <v>1</v>
      </c>
      <c r="D487" s="190" t="str">
        <f>IF(C487=1,"甲",IF(C487=2,"乙",IF(C487=3,"丙",IF(C487=4,"丁",""))))</f>
        <v>甲</v>
      </c>
    </row>
    <row r="488">
      <c r="A488" s="187">
        <f>A485+1</f>
        <v>43262</v>
      </c>
      <c r="B488" s="205" t="s">
        <v>28</v>
      </c>
      <c r="C488" s="206">
        <f>IF(C482=1,4,C482-1)</f>
        <v>3</v>
      </c>
      <c r="D488" s="190" t="str">
        <f>IF(C488=1,"甲",IF(C488=2,"乙",IF(C488=3,"丙",IF(C488=4,"丁",""))))</f>
        <v>丙</v>
      </c>
    </row>
    <row r="489">
      <c r="A489" s="187">
        <f>A488</f>
        <v>43262</v>
      </c>
      <c r="B489" s="205" t="s">
        <v>30</v>
      </c>
      <c r="C489" s="206">
        <f>IF(C488=4,1,C488+1)</f>
        <v>4</v>
      </c>
      <c r="D489" s="190" t="str">
        <f>IF(C489=1,"甲",IF(C489=2,"乙",IF(C489=3,"丙",IF(C489=4,"丁",""))))</f>
        <v>丁</v>
      </c>
    </row>
    <row r="490">
      <c r="A490" s="187">
        <f>A489</f>
        <v>43262</v>
      </c>
      <c r="B490" s="205" t="s">
        <v>32</v>
      </c>
      <c r="C490" s="206">
        <f>IF(C489=4,1,C489+1)</f>
        <v>1</v>
      </c>
      <c r="D490" s="190" t="str">
        <f>IF(C490=1,"甲",IF(C490=2,"乙",IF(C490=3,"丙",IF(C490=4,"丁",""))))</f>
        <v>甲</v>
      </c>
    </row>
    <row r="491">
      <c r="A491" s="187">
        <f>A488+1</f>
        <v>43263</v>
      </c>
      <c r="B491" s="205" t="s">
        <v>28</v>
      </c>
      <c r="C491" s="206">
        <f>IF(C485=1,4,C485-1)</f>
        <v>2</v>
      </c>
      <c r="D491" s="190" t="str">
        <f>IF(C491=1,"甲",IF(C491=2,"乙",IF(C491=3,"丙",IF(C491=4,"丁",""))))</f>
        <v>乙</v>
      </c>
    </row>
    <row r="492">
      <c r="A492" s="187">
        <f>A491</f>
        <v>43263</v>
      </c>
      <c r="B492" s="205" t="s">
        <v>30</v>
      </c>
      <c r="C492" s="206">
        <f>IF(C491=4,1,C491+1)</f>
        <v>3</v>
      </c>
      <c r="D492" s="190" t="str">
        <f>IF(C492=1,"甲",IF(C492=2,"乙",IF(C492=3,"丙",IF(C492=4,"丁",""))))</f>
        <v>丙</v>
      </c>
    </row>
    <row r="493">
      <c r="A493" s="187">
        <f>A492</f>
        <v>43263</v>
      </c>
      <c r="B493" s="205" t="s">
        <v>32</v>
      </c>
      <c r="C493" s="206">
        <f>IF(C492=4,1,C492+1)</f>
        <v>4</v>
      </c>
      <c r="D493" s="190" t="str">
        <f>IF(C493=1,"甲",IF(C493=2,"乙",IF(C493=3,"丙",IF(C493=4,"丁",""))))</f>
        <v>丁</v>
      </c>
    </row>
    <row r="494">
      <c r="A494" s="187">
        <f>A491+1</f>
        <v>43264</v>
      </c>
      <c r="B494" s="205" t="s">
        <v>28</v>
      </c>
      <c r="C494" s="206">
        <f>IF(C488=1,4,C488-1)</f>
        <v>2</v>
      </c>
      <c r="D494" s="190" t="str">
        <f>IF(C494=1,"甲",IF(C494=2,"乙",IF(C494=3,"丙",IF(C494=4,"丁",""))))</f>
        <v>乙</v>
      </c>
    </row>
    <row r="495">
      <c r="A495" s="187">
        <f>A494</f>
        <v>43264</v>
      </c>
      <c r="B495" s="205" t="s">
        <v>30</v>
      </c>
      <c r="C495" s="206">
        <f>IF(C494=4,1,C494+1)</f>
        <v>3</v>
      </c>
      <c r="D495" s="190" t="str">
        <f>IF(C495=1,"甲",IF(C495=2,"乙",IF(C495=3,"丙",IF(C495=4,"丁",""))))</f>
        <v>丙</v>
      </c>
    </row>
    <row r="496">
      <c r="A496" s="187">
        <f>A495</f>
        <v>43264</v>
      </c>
      <c r="B496" s="205" t="s">
        <v>32</v>
      </c>
      <c r="C496" s="206">
        <f>IF(C495=4,1,C495+1)</f>
        <v>4</v>
      </c>
      <c r="D496" s="190" t="str">
        <f>IF(C496=1,"甲",IF(C496=2,"乙",IF(C496=3,"丙",IF(C496=4,"丁",""))))</f>
        <v>丁</v>
      </c>
    </row>
    <row r="497">
      <c r="A497" s="187">
        <f>A494+1</f>
        <v>43265</v>
      </c>
      <c r="B497" s="205" t="s">
        <v>28</v>
      </c>
      <c r="C497" s="206">
        <f>IF(C491=1,4,C491-1)</f>
        <v>1</v>
      </c>
      <c r="D497" s="190" t="str">
        <f>IF(C497=1,"甲",IF(C497=2,"乙",IF(C497=3,"丙",IF(C497=4,"丁",""))))</f>
        <v>甲</v>
      </c>
    </row>
    <row r="498">
      <c r="A498" s="187">
        <f>A497</f>
        <v>43265</v>
      </c>
      <c r="B498" s="205" t="s">
        <v>30</v>
      </c>
      <c r="C498" s="206">
        <f>IF(C497=4,1,C497+1)</f>
        <v>2</v>
      </c>
      <c r="D498" s="190" t="str">
        <f>IF(C498=1,"甲",IF(C498=2,"乙",IF(C498=3,"丙",IF(C498=4,"丁",""))))</f>
        <v>乙</v>
      </c>
    </row>
    <row r="499">
      <c r="A499" s="187">
        <f>A498</f>
        <v>43265</v>
      </c>
      <c r="B499" s="205" t="s">
        <v>32</v>
      </c>
      <c r="C499" s="206">
        <f>IF(C498=4,1,C498+1)</f>
        <v>3</v>
      </c>
      <c r="D499" s="190" t="str">
        <f>IF(C499=1,"甲",IF(C499=2,"乙",IF(C499=3,"丙",IF(C499=4,"丁",""))))</f>
        <v>丙</v>
      </c>
    </row>
    <row r="500">
      <c r="A500" s="187">
        <f>A497+1</f>
        <v>43266</v>
      </c>
      <c r="B500" s="205" t="s">
        <v>28</v>
      </c>
      <c r="C500" s="206">
        <f>IF(C494=1,4,C494-1)</f>
        <v>1</v>
      </c>
      <c r="D500" s="190" t="str">
        <f>IF(C500=1,"甲",IF(C500=2,"乙",IF(C500=3,"丙",IF(C500=4,"丁",""))))</f>
        <v>甲</v>
      </c>
    </row>
    <row r="501">
      <c r="A501" s="187">
        <f>A500</f>
        <v>43266</v>
      </c>
      <c r="B501" s="205" t="s">
        <v>30</v>
      </c>
      <c r="C501" s="206">
        <f>IF(C500=4,1,C500+1)</f>
        <v>2</v>
      </c>
      <c r="D501" s="190" t="str">
        <f>IF(C501=1,"甲",IF(C501=2,"乙",IF(C501=3,"丙",IF(C501=4,"丁",""))))</f>
        <v>乙</v>
      </c>
    </row>
    <row r="502">
      <c r="A502" s="187">
        <f>A501</f>
        <v>43266</v>
      </c>
      <c r="B502" s="205" t="s">
        <v>32</v>
      </c>
      <c r="C502" s="206">
        <f>IF(C501=4,1,C501+1)</f>
        <v>3</v>
      </c>
      <c r="D502" s="190" t="str">
        <f>IF(C502=1,"甲",IF(C502=2,"乙",IF(C502=3,"丙",IF(C502=4,"丁",""))))</f>
        <v>丙</v>
      </c>
    </row>
    <row r="503">
      <c r="A503" s="187">
        <f>A500+1</f>
        <v>43267</v>
      </c>
      <c r="B503" s="205" t="s">
        <v>28</v>
      </c>
      <c r="C503" s="206">
        <f>IF(C497=1,4,C497-1)</f>
        <v>4</v>
      </c>
      <c r="D503" s="190" t="str">
        <f>IF(C503=1,"甲",IF(C503=2,"乙",IF(C503=3,"丙",IF(C503=4,"丁",""))))</f>
        <v>丁</v>
      </c>
    </row>
    <row r="504">
      <c r="A504" s="187">
        <f>A503</f>
        <v>43267</v>
      </c>
      <c r="B504" s="205" t="s">
        <v>30</v>
      </c>
      <c r="C504" s="206">
        <f>IF(C503=4,1,C503+1)</f>
        <v>1</v>
      </c>
      <c r="D504" s="190" t="str">
        <f>IF(C504=1,"甲",IF(C504=2,"乙",IF(C504=3,"丙",IF(C504=4,"丁",""))))</f>
        <v>甲</v>
      </c>
    </row>
    <row r="505">
      <c r="A505" s="187">
        <f>A504</f>
        <v>43267</v>
      </c>
      <c r="B505" s="205" t="s">
        <v>32</v>
      </c>
      <c r="C505" s="206">
        <f>IF(C504=4,1,C504+1)</f>
        <v>2</v>
      </c>
      <c r="D505" s="190" t="str">
        <f>IF(C505=1,"甲",IF(C505=2,"乙",IF(C505=3,"丙",IF(C505=4,"丁",""))))</f>
        <v>乙</v>
      </c>
    </row>
    <row r="506">
      <c r="A506" s="187">
        <f>A503+1</f>
        <v>43268</v>
      </c>
      <c r="B506" s="205" t="s">
        <v>28</v>
      </c>
      <c r="C506" s="206">
        <f>IF(C500=1,4,C500-1)</f>
        <v>4</v>
      </c>
      <c r="D506" s="190" t="str">
        <f>IF(C506=1,"甲",IF(C506=2,"乙",IF(C506=3,"丙",IF(C506=4,"丁",""))))</f>
        <v>丁</v>
      </c>
    </row>
    <row r="507">
      <c r="A507" s="187">
        <f>A506</f>
        <v>43268</v>
      </c>
      <c r="B507" s="205" t="s">
        <v>30</v>
      </c>
      <c r="C507" s="206">
        <f>IF(C506=4,1,C506+1)</f>
        <v>1</v>
      </c>
      <c r="D507" s="190" t="str">
        <f>IF(C507=1,"甲",IF(C507=2,"乙",IF(C507=3,"丙",IF(C507=4,"丁",""))))</f>
        <v>甲</v>
      </c>
    </row>
    <row r="508">
      <c r="A508" s="187">
        <f>A507</f>
        <v>43268</v>
      </c>
      <c r="B508" s="205" t="s">
        <v>32</v>
      </c>
      <c r="C508" s="206">
        <f>IF(C507=4,1,C507+1)</f>
        <v>2</v>
      </c>
      <c r="D508" s="190" t="str">
        <f>IF(C508=1,"甲",IF(C508=2,"乙",IF(C508=3,"丙",IF(C508=4,"丁",""))))</f>
        <v>乙</v>
      </c>
    </row>
    <row r="509">
      <c r="A509" s="187">
        <f>A506+1</f>
        <v>43269</v>
      </c>
      <c r="B509" s="205" t="s">
        <v>28</v>
      </c>
      <c r="C509" s="206">
        <f>IF(C503=1,4,C503-1)</f>
        <v>3</v>
      </c>
      <c r="D509" s="190" t="str">
        <f>IF(C509=1,"甲",IF(C509=2,"乙",IF(C509=3,"丙",IF(C509=4,"丁",""))))</f>
        <v>丙</v>
      </c>
    </row>
    <row r="510">
      <c r="A510" s="187">
        <f>A509</f>
        <v>43269</v>
      </c>
      <c r="B510" s="205" t="s">
        <v>30</v>
      </c>
      <c r="C510" s="206">
        <f>IF(C509=4,1,C509+1)</f>
        <v>4</v>
      </c>
      <c r="D510" s="190" t="str">
        <f>IF(C510=1,"甲",IF(C510=2,"乙",IF(C510=3,"丙",IF(C510=4,"丁",""))))</f>
        <v>丁</v>
      </c>
    </row>
    <row r="511">
      <c r="A511" s="187">
        <f>A510</f>
        <v>43269</v>
      </c>
      <c r="B511" s="205" t="s">
        <v>32</v>
      </c>
      <c r="C511" s="206">
        <f>IF(C510=4,1,C510+1)</f>
        <v>1</v>
      </c>
      <c r="D511" s="190" t="str">
        <f>IF(C511=1,"甲",IF(C511=2,"乙",IF(C511=3,"丙",IF(C511=4,"丁",""))))</f>
        <v>甲</v>
      </c>
    </row>
    <row r="512">
      <c r="A512" s="187">
        <f>A509+1</f>
        <v>43270</v>
      </c>
      <c r="B512" s="205" t="s">
        <v>28</v>
      </c>
      <c r="C512" s="206">
        <f>IF(C506=1,4,C506-1)</f>
        <v>3</v>
      </c>
      <c r="D512" s="190" t="str">
        <f>IF(C512=1,"甲",IF(C512=2,"乙",IF(C512=3,"丙",IF(C512=4,"丁",""))))</f>
        <v>丙</v>
      </c>
    </row>
    <row r="513">
      <c r="A513" s="187">
        <f>A512</f>
        <v>43270</v>
      </c>
      <c r="B513" s="205" t="s">
        <v>30</v>
      </c>
      <c r="C513" s="206">
        <f>IF(C512=4,1,C512+1)</f>
        <v>4</v>
      </c>
      <c r="D513" s="190" t="str">
        <f>IF(C513=1,"甲",IF(C513=2,"乙",IF(C513=3,"丙",IF(C513=4,"丁",""))))</f>
        <v>丁</v>
      </c>
    </row>
    <row r="514">
      <c r="A514" s="187">
        <f>A513</f>
        <v>43270</v>
      </c>
      <c r="B514" s="205" t="s">
        <v>32</v>
      </c>
      <c r="C514" s="206">
        <f>IF(C513=4,1,C513+1)</f>
        <v>1</v>
      </c>
      <c r="D514" s="190" t="str">
        <f>IF(C514=1,"甲",IF(C514=2,"乙",IF(C514=3,"丙",IF(C514=4,"丁",""))))</f>
        <v>甲</v>
      </c>
    </row>
    <row r="515">
      <c r="A515" s="187">
        <f>A512+1</f>
        <v>43271</v>
      </c>
      <c r="B515" s="205" t="s">
        <v>28</v>
      </c>
      <c r="C515" s="206">
        <f>IF(C509=1,4,C509-1)</f>
        <v>2</v>
      </c>
      <c r="D515" s="190" t="str">
        <f>IF(C515=1,"甲",IF(C515=2,"乙",IF(C515=3,"丙",IF(C515=4,"丁",""))))</f>
        <v>乙</v>
      </c>
    </row>
    <row r="516">
      <c r="A516" s="187">
        <f>A515</f>
        <v>43271</v>
      </c>
      <c r="B516" s="205" t="s">
        <v>30</v>
      </c>
      <c r="C516" s="206">
        <f>IF(C515=4,1,C515+1)</f>
        <v>3</v>
      </c>
      <c r="D516" s="190" t="str">
        <f>IF(C516=1,"甲",IF(C516=2,"乙",IF(C516=3,"丙",IF(C516=4,"丁",""))))</f>
        <v>丙</v>
      </c>
    </row>
    <row r="517">
      <c r="A517" s="187">
        <f>A516</f>
        <v>43271</v>
      </c>
      <c r="B517" s="205" t="s">
        <v>32</v>
      </c>
      <c r="C517" s="206">
        <f>IF(C516=4,1,C516+1)</f>
        <v>4</v>
      </c>
      <c r="D517" s="190" t="str">
        <f>IF(C517=1,"甲",IF(C517=2,"乙",IF(C517=3,"丙",IF(C517=4,"丁",""))))</f>
        <v>丁</v>
      </c>
    </row>
    <row r="518">
      <c r="A518" s="187">
        <f>A515+1</f>
        <v>43272</v>
      </c>
      <c r="B518" s="205" t="s">
        <v>28</v>
      </c>
      <c r="C518" s="206">
        <f>IF(C512=1,4,C512-1)</f>
        <v>2</v>
      </c>
      <c r="D518" s="190" t="str">
        <f>IF(C518=1,"甲",IF(C518=2,"乙",IF(C518=3,"丙",IF(C518=4,"丁",""))))</f>
        <v>乙</v>
      </c>
    </row>
    <row r="519">
      <c r="A519" s="187">
        <f>A518</f>
        <v>43272</v>
      </c>
      <c r="B519" s="205" t="s">
        <v>30</v>
      </c>
      <c r="C519" s="206">
        <f>IF(C518=4,1,C518+1)</f>
        <v>3</v>
      </c>
      <c r="D519" s="190" t="str">
        <f>IF(C519=1,"甲",IF(C519=2,"乙",IF(C519=3,"丙",IF(C519=4,"丁",""))))</f>
        <v>丙</v>
      </c>
    </row>
    <row r="520">
      <c r="A520" s="187">
        <f>A519</f>
        <v>43272</v>
      </c>
      <c r="B520" s="205" t="s">
        <v>32</v>
      </c>
      <c r="C520" s="206">
        <f>IF(C519=4,1,C519+1)</f>
        <v>4</v>
      </c>
      <c r="D520" s="190" t="str">
        <f>IF(C520=1,"甲",IF(C520=2,"乙",IF(C520=3,"丙",IF(C520=4,"丁",""))))</f>
        <v>丁</v>
      </c>
    </row>
    <row r="521">
      <c r="A521" s="187">
        <f>A518+1</f>
        <v>43273</v>
      </c>
      <c r="B521" s="205" t="s">
        <v>28</v>
      </c>
      <c r="C521" s="206">
        <f>IF(C515=1,4,C515-1)</f>
        <v>1</v>
      </c>
      <c r="D521" s="190" t="str">
        <f>IF(C521=1,"甲",IF(C521=2,"乙",IF(C521=3,"丙",IF(C521=4,"丁",""))))</f>
        <v>甲</v>
      </c>
    </row>
    <row r="522">
      <c r="A522" s="187">
        <f>A521</f>
        <v>43273</v>
      </c>
      <c r="B522" s="205" t="s">
        <v>30</v>
      </c>
      <c r="C522" s="206">
        <f>IF(C521=4,1,C521+1)</f>
        <v>2</v>
      </c>
      <c r="D522" s="190" t="str">
        <f>IF(C522=1,"甲",IF(C522=2,"乙",IF(C522=3,"丙",IF(C522=4,"丁",""))))</f>
        <v>乙</v>
      </c>
    </row>
    <row r="523">
      <c r="A523" s="187">
        <f>A522</f>
        <v>43273</v>
      </c>
      <c r="B523" s="205" t="s">
        <v>32</v>
      </c>
      <c r="C523" s="206">
        <f>IF(C522=4,1,C522+1)</f>
        <v>3</v>
      </c>
      <c r="D523" s="190" t="str">
        <f>IF(C523=1,"甲",IF(C523=2,"乙",IF(C523=3,"丙",IF(C523=4,"丁",""))))</f>
        <v>丙</v>
      </c>
    </row>
    <row r="524">
      <c r="A524" s="187">
        <f>A521+1</f>
        <v>43274</v>
      </c>
      <c r="B524" s="205" t="s">
        <v>28</v>
      </c>
      <c r="C524" s="206">
        <f>IF(C518=1,4,C518-1)</f>
        <v>1</v>
      </c>
      <c r="D524" s="190" t="str">
        <f>IF(C524=1,"甲",IF(C524=2,"乙",IF(C524=3,"丙",IF(C524=4,"丁",""))))</f>
        <v>甲</v>
      </c>
    </row>
    <row r="525">
      <c r="A525" s="187">
        <f>A524</f>
        <v>43274</v>
      </c>
      <c r="B525" s="205" t="s">
        <v>30</v>
      </c>
      <c r="C525" s="206">
        <f>IF(C524=4,1,C524+1)</f>
        <v>2</v>
      </c>
      <c r="D525" s="190" t="str">
        <f>IF(C525=1,"甲",IF(C525=2,"乙",IF(C525=3,"丙",IF(C525=4,"丁",""))))</f>
        <v>乙</v>
      </c>
    </row>
    <row r="526">
      <c r="A526" s="187">
        <f>A525</f>
        <v>43274</v>
      </c>
      <c r="B526" s="205" t="s">
        <v>32</v>
      </c>
      <c r="C526" s="206">
        <f>IF(C525=4,1,C525+1)</f>
        <v>3</v>
      </c>
      <c r="D526" s="190" t="str">
        <f>IF(C526=1,"甲",IF(C526=2,"乙",IF(C526=3,"丙",IF(C526=4,"丁",""))))</f>
        <v>丙</v>
      </c>
    </row>
    <row r="527">
      <c r="A527" s="187">
        <f>A524+1</f>
        <v>43275</v>
      </c>
      <c r="B527" s="205" t="s">
        <v>28</v>
      </c>
      <c r="C527" s="206">
        <f>IF(C521=1,4,C521-1)</f>
        <v>4</v>
      </c>
      <c r="D527" s="190" t="str">
        <f>IF(C527=1,"甲",IF(C527=2,"乙",IF(C527=3,"丙",IF(C527=4,"丁",""))))</f>
        <v>丁</v>
      </c>
    </row>
    <row r="528">
      <c r="A528" s="187">
        <f>A527</f>
        <v>43275</v>
      </c>
      <c r="B528" s="205" t="s">
        <v>30</v>
      </c>
      <c r="C528" s="206">
        <f>IF(C527=4,1,C527+1)</f>
        <v>1</v>
      </c>
      <c r="D528" s="190" t="str">
        <f>IF(C528=1,"甲",IF(C528=2,"乙",IF(C528=3,"丙",IF(C528=4,"丁",""))))</f>
        <v>甲</v>
      </c>
    </row>
    <row r="529">
      <c r="A529" s="187">
        <f>A528</f>
        <v>43275</v>
      </c>
      <c r="B529" s="205" t="s">
        <v>32</v>
      </c>
      <c r="C529" s="206">
        <f>IF(C528=4,1,C528+1)</f>
        <v>2</v>
      </c>
      <c r="D529" s="190" t="str">
        <f>IF(C529=1,"甲",IF(C529=2,"乙",IF(C529=3,"丙",IF(C529=4,"丁",""))))</f>
        <v>乙</v>
      </c>
    </row>
    <row r="530">
      <c r="A530" s="187">
        <f>A527+1</f>
        <v>43276</v>
      </c>
      <c r="B530" s="205" t="s">
        <v>28</v>
      </c>
      <c r="C530" s="206">
        <f>IF(C524=1,4,C524-1)</f>
        <v>4</v>
      </c>
      <c r="D530" s="190" t="str">
        <f>IF(C530=1,"甲",IF(C530=2,"乙",IF(C530=3,"丙",IF(C530=4,"丁",""))))</f>
        <v>丁</v>
      </c>
    </row>
    <row r="531">
      <c r="A531" s="187">
        <f>A530</f>
        <v>43276</v>
      </c>
      <c r="B531" s="205" t="s">
        <v>30</v>
      </c>
      <c r="C531" s="206">
        <f>IF(C530=4,1,C530+1)</f>
        <v>1</v>
      </c>
      <c r="D531" s="190" t="str">
        <f>IF(C531=1,"甲",IF(C531=2,"乙",IF(C531=3,"丙",IF(C531=4,"丁",""))))</f>
        <v>甲</v>
      </c>
    </row>
    <row r="532">
      <c r="A532" s="187">
        <f>A531</f>
        <v>43276</v>
      </c>
      <c r="B532" s="205" t="s">
        <v>32</v>
      </c>
      <c r="C532" s="206">
        <f>IF(C531=4,1,C531+1)</f>
        <v>2</v>
      </c>
      <c r="D532" s="190" t="str">
        <f>IF(C532=1,"甲",IF(C532=2,"乙",IF(C532=3,"丙",IF(C532=4,"丁",""))))</f>
        <v>乙</v>
      </c>
    </row>
    <row r="533">
      <c r="A533" s="187">
        <f>A530+1</f>
        <v>43277</v>
      </c>
      <c r="B533" s="205" t="s">
        <v>28</v>
      </c>
      <c r="C533" s="206">
        <f>IF(C527=1,4,C527-1)</f>
        <v>3</v>
      </c>
      <c r="D533" s="190" t="str">
        <f>IF(C533=1,"甲",IF(C533=2,"乙",IF(C533=3,"丙",IF(C533=4,"丁",""))))</f>
        <v>丙</v>
      </c>
    </row>
    <row r="534">
      <c r="A534" s="187">
        <f>A533</f>
        <v>43277</v>
      </c>
      <c r="B534" s="205" t="s">
        <v>30</v>
      </c>
      <c r="C534" s="206">
        <f>IF(C533=4,1,C533+1)</f>
        <v>4</v>
      </c>
      <c r="D534" s="190" t="str">
        <f>IF(C534=1,"甲",IF(C534=2,"乙",IF(C534=3,"丙",IF(C534=4,"丁",""))))</f>
        <v>丁</v>
      </c>
    </row>
    <row r="535">
      <c r="A535" s="187">
        <f>A534</f>
        <v>43277</v>
      </c>
      <c r="B535" s="205" t="s">
        <v>32</v>
      </c>
      <c r="C535" s="206">
        <f>IF(C534=4,1,C534+1)</f>
        <v>1</v>
      </c>
      <c r="D535" s="190" t="str">
        <f>IF(C535=1,"甲",IF(C535=2,"乙",IF(C535=3,"丙",IF(C535=4,"丁",""))))</f>
        <v>甲</v>
      </c>
    </row>
    <row r="536">
      <c r="A536" s="187">
        <f>A533+1</f>
        <v>43278</v>
      </c>
      <c r="B536" s="205" t="s">
        <v>28</v>
      </c>
      <c r="C536" s="206">
        <f>IF(C530=1,4,C530-1)</f>
        <v>3</v>
      </c>
      <c r="D536" s="190" t="str">
        <f>IF(C536=1,"甲",IF(C536=2,"乙",IF(C536=3,"丙",IF(C536=4,"丁",""))))</f>
        <v>丙</v>
      </c>
    </row>
    <row r="537">
      <c r="A537" s="187">
        <f>A536</f>
        <v>43278</v>
      </c>
      <c r="B537" s="205" t="s">
        <v>30</v>
      </c>
      <c r="C537" s="206">
        <f>IF(C536=4,1,C536+1)</f>
        <v>4</v>
      </c>
      <c r="D537" s="190" t="str">
        <f>IF(C537=1,"甲",IF(C537=2,"乙",IF(C537=3,"丙",IF(C537=4,"丁",""))))</f>
        <v>丁</v>
      </c>
    </row>
    <row r="538">
      <c r="A538" s="187">
        <f>A537</f>
        <v>43278</v>
      </c>
      <c r="B538" s="205" t="s">
        <v>32</v>
      </c>
      <c r="C538" s="206">
        <f>IF(C537=4,1,C537+1)</f>
        <v>1</v>
      </c>
      <c r="D538" s="190" t="str">
        <f>IF(C538=1,"甲",IF(C538=2,"乙",IF(C538=3,"丙",IF(C538=4,"丁",""))))</f>
        <v>甲</v>
      </c>
    </row>
    <row r="539">
      <c r="A539" s="187">
        <f>A536+1</f>
        <v>43279</v>
      </c>
      <c r="B539" s="205" t="s">
        <v>28</v>
      </c>
      <c r="C539" s="206">
        <f>IF(C533=1,4,C533-1)</f>
        <v>2</v>
      </c>
      <c r="D539" s="190" t="str">
        <f>IF(C539=1,"甲",IF(C539=2,"乙",IF(C539=3,"丙",IF(C539=4,"丁",""))))</f>
        <v>乙</v>
      </c>
    </row>
    <row r="540">
      <c r="A540" s="187">
        <f>A539</f>
        <v>43279</v>
      </c>
      <c r="B540" s="205" t="s">
        <v>30</v>
      </c>
      <c r="C540" s="206">
        <f>IF(C539=4,1,C539+1)</f>
        <v>3</v>
      </c>
      <c r="D540" s="190" t="str">
        <f>IF(C540=1,"甲",IF(C540=2,"乙",IF(C540=3,"丙",IF(C540=4,"丁",""))))</f>
        <v>丙</v>
      </c>
    </row>
    <row r="541">
      <c r="A541" s="187">
        <f>A540</f>
        <v>43279</v>
      </c>
      <c r="B541" s="205" t="s">
        <v>32</v>
      </c>
      <c r="C541" s="206">
        <f>IF(C540=4,1,C540+1)</f>
        <v>4</v>
      </c>
      <c r="D541" s="190" t="str">
        <f>IF(C541=1,"甲",IF(C541=2,"乙",IF(C541=3,"丙",IF(C541=4,"丁",""))))</f>
        <v>丁</v>
      </c>
    </row>
    <row r="542">
      <c r="A542" s="187">
        <f>A539+1</f>
        <v>43280</v>
      </c>
      <c r="B542" s="205" t="s">
        <v>28</v>
      </c>
      <c r="C542" s="206">
        <f>IF(C536=1,4,C536-1)</f>
        <v>2</v>
      </c>
      <c r="D542" s="190" t="str">
        <f>IF(C542=1,"甲",IF(C542=2,"乙",IF(C542=3,"丙",IF(C542=4,"丁",""))))</f>
        <v>乙</v>
      </c>
    </row>
    <row r="543">
      <c r="A543" s="187">
        <f>A542</f>
        <v>43280</v>
      </c>
      <c r="B543" s="205" t="s">
        <v>30</v>
      </c>
      <c r="C543" s="206">
        <f>IF(C542=4,1,C542+1)</f>
        <v>3</v>
      </c>
      <c r="D543" s="190" t="str">
        <f>IF(C543=1,"甲",IF(C543=2,"乙",IF(C543=3,"丙",IF(C543=4,"丁",""))))</f>
        <v>丙</v>
      </c>
    </row>
    <row r="544">
      <c r="A544" s="187">
        <f>A543</f>
        <v>43280</v>
      </c>
      <c r="B544" s="205" t="s">
        <v>32</v>
      </c>
      <c r="C544" s="206">
        <f>IF(C543=4,1,C543+1)</f>
        <v>4</v>
      </c>
      <c r="D544" s="190" t="str">
        <f>IF(C544=1,"甲",IF(C544=2,"乙",IF(C544=3,"丙",IF(C544=4,"丁",""))))</f>
        <v>丁</v>
      </c>
    </row>
    <row r="545">
      <c r="A545" s="187">
        <f>A542+1</f>
        <v>43281</v>
      </c>
      <c r="B545" s="205" t="s">
        <v>28</v>
      </c>
      <c r="C545" s="206">
        <f>IF(C539=1,4,C539-1)</f>
        <v>1</v>
      </c>
      <c r="D545" s="190" t="str">
        <f>IF(C545=1,"甲",IF(C545=2,"乙",IF(C545=3,"丙",IF(C545=4,"丁",""))))</f>
        <v>甲</v>
      </c>
    </row>
    <row r="546">
      <c r="A546" s="187">
        <f>A545</f>
        <v>43281</v>
      </c>
      <c r="B546" s="205" t="s">
        <v>30</v>
      </c>
      <c r="C546" s="206">
        <f>IF(C545=4,1,C545+1)</f>
        <v>2</v>
      </c>
      <c r="D546" s="190" t="str">
        <f>IF(C546=1,"甲",IF(C546=2,"乙",IF(C546=3,"丙",IF(C546=4,"丁",""))))</f>
        <v>乙</v>
      </c>
    </row>
    <row r="547">
      <c r="A547" s="187">
        <f>A546</f>
        <v>43281</v>
      </c>
      <c r="B547" s="205" t="s">
        <v>32</v>
      </c>
      <c r="C547" s="206">
        <f>IF(C546=4,1,C546+1)</f>
        <v>3</v>
      </c>
      <c r="D547" s="190" t="str">
        <f>IF(C547=1,"甲",IF(C547=2,"乙",IF(C547=3,"丙",IF(C547=4,"丁",""))))</f>
        <v>丙</v>
      </c>
    </row>
    <row r="548">
      <c r="A548" s="187">
        <f>A545+1</f>
        <v>43282</v>
      </c>
      <c r="B548" s="205" t="s">
        <v>28</v>
      </c>
      <c r="C548" s="206">
        <f>IF(C542=1,4,C542-1)</f>
        <v>1</v>
      </c>
      <c r="D548" s="190" t="str">
        <f>IF(C548=1,"甲",IF(C548=2,"乙",IF(C548=3,"丙",IF(C548=4,"丁",""))))</f>
        <v>甲</v>
      </c>
    </row>
    <row r="549">
      <c r="A549" s="187">
        <f>A548</f>
        <v>43282</v>
      </c>
      <c r="B549" s="205" t="s">
        <v>30</v>
      </c>
      <c r="C549" s="206">
        <f>IF(C548=4,1,C548+1)</f>
        <v>2</v>
      </c>
      <c r="D549" s="190" t="str">
        <f>IF(C549=1,"甲",IF(C549=2,"乙",IF(C549=3,"丙",IF(C549=4,"丁",""))))</f>
        <v>乙</v>
      </c>
    </row>
    <row r="550">
      <c r="A550" s="187">
        <f>A549</f>
        <v>43282</v>
      </c>
      <c r="B550" s="205" t="s">
        <v>32</v>
      </c>
      <c r="C550" s="206">
        <f>IF(C549=4,1,C549+1)</f>
        <v>3</v>
      </c>
      <c r="D550" s="190" t="str">
        <f>IF(C550=1,"甲",IF(C550=2,"乙",IF(C550=3,"丙",IF(C550=4,"丁",""))))</f>
        <v>丙</v>
      </c>
    </row>
    <row r="551">
      <c r="A551" s="187">
        <f>A548+1</f>
        <v>43283</v>
      </c>
      <c r="B551" s="205" t="s">
        <v>28</v>
      </c>
      <c r="C551" s="206">
        <f>IF(C545=1,4,C545-1)</f>
        <v>4</v>
      </c>
      <c r="D551" s="190" t="str">
        <f>IF(C551=1,"甲",IF(C551=2,"乙",IF(C551=3,"丙",IF(C551=4,"丁",""))))</f>
        <v>丁</v>
      </c>
    </row>
    <row r="552">
      <c r="A552" s="187">
        <f>A551</f>
        <v>43283</v>
      </c>
      <c r="B552" s="205" t="s">
        <v>30</v>
      </c>
      <c r="C552" s="206">
        <f>IF(C551=4,1,C551+1)</f>
        <v>1</v>
      </c>
      <c r="D552" s="190" t="str">
        <f>IF(C552=1,"甲",IF(C552=2,"乙",IF(C552=3,"丙",IF(C552=4,"丁",""))))</f>
        <v>甲</v>
      </c>
    </row>
    <row r="553">
      <c r="A553" s="187">
        <f>A552</f>
        <v>43283</v>
      </c>
      <c r="B553" s="205" t="s">
        <v>32</v>
      </c>
      <c r="C553" s="206">
        <f>IF(C552=4,1,C552+1)</f>
        <v>2</v>
      </c>
      <c r="D553" s="190" t="str">
        <f>IF(C553=1,"甲",IF(C553=2,"乙",IF(C553=3,"丙",IF(C553=4,"丁",""))))</f>
        <v>乙</v>
      </c>
    </row>
    <row r="554">
      <c r="A554" s="187">
        <f>A551+1</f>
        <v>43284</v>
      </c>
      <c r="B554" s="205" t="s">
        <v>28</v>
      </c>
      <c r="C554" s="206">
        <f>IF(C548=1,4,C548-1)</f>
        <v>4</v>
      </c>
      <c r="D554" s="190" t="str">
        <f>IF(C554=1,"甲",IF(C554=2,"乙",IF(C554=3,"丙",IF(C554=4,"丁",""))))</f>
        <v>丁</v>
      </c>
    </row>
    <row r="555">
      <c r="A555" s="187">
        <f>A554</f>
        <v>43284</v>
      </c>
      <c r="B555" s="205" t="s">
        <v>30</v>
      </c>
      <c r="C555" s="206">
        <f>IF(C554=4,1,C554+1)</f>
        <v>1</v>
      </c>
      <c r="D555" s="190" t="str">
        <f>IF(C555=1,"甲",IF(C555=2,"乙",IF(C555=3,"丙",IF(C555=4,"丁",""))))</f>
        <v>甲</v>
      </c>
    </row>
    <row r="556">
      <c r="A556" s="187">
        <f>A555</f>
        <v>43284</v>
      </c>
      <c r="B556" s="205" t="s">
        <v>32</v>
      </c>
      <c r="C556" s="206">
        <f>IF(C555=4,1,C555+1)</f>
        <v>2</v>
      </c>
      <c r="D556" s="190" t="str">
        <f>IF(C556=1,"甲",IF(C556=2,"乙",IF(C556=3,"丙",IF(C556=4,"丁",""))))</f>
        <v>乙</v>
      </c>
    </row>
    <row r="557">
      <c r="A557" s="187">
        <f>A554+1</f>
        <v>43285</v>
      </c>
      <c r="B557" s="205" t="s">
        <v>28</v>
      </c>
      <c r="C557" s="206">
        <f>IF(C551=1,4,C551-1)</f>
        <v>3</v>
      </c>
      <c r="D557" s="190" t="str">
        <f>IF(C557=1,"甲",IF(C557=2,"乙",IF(C557=3,"丙",IF(C557=4,"丁",""))))</f>
        <v>丙</v>
      </c>
    </row>
    <row r="558">
      <c r="A558" s="187">
        <f>A557</f>
        <v>43285</v>
      </c>
      <c r="B558" s="205" t="s">
        <v>30</v>
      </c>
      <c r="C558" s="206">
        <f>IF(C557=4,1,C557+1)</f>
        <v>4</v>
      </c>
      <c r="D558" s="190" t="str">
        <f>IF(C558=1,"甲",IF(C558=2,"乙",IF(C558=3,"丙",IF(C558=4,"丁",""))))</f>
        <v>丁</v>
      </c>
    </row>
    <row r="559">
      <c r="A559" s="187">
        <f>A558</f>
        <v>43285</v>
      </c>
      <c r="B559" s="205" t="s">
        <v>32</v>
      </c>
      <c r="C559" s="206">
        <f>IF(C558=4,1,C558+1)</f>
        <v>1</v>
      </c>
      <c r="D559" s="190" t="str">
        <f>IF(C559=1,"甲",IF(C559=2,"乙",IF(C559=3,"丙",IF(C559=4,"丁",""))))</f>
        <v>甲</v>
      </c>
    </row>
    <row r="560">
      <c r="A560" s="187">
        <f>A557+1</f>
        <v>43286</v>
      </c>
      <c r="B560" s="205" t="s">
        <v>28</v>
      </c>
      <c r="C560" s="206">
        <f>IF(C554=1,4,C554-1)</f>
        <v>3</v>
      </c>
      <c r="D560" s="190" t="str">
        <f>IF(C560=1,"甲",IF(C560=2,"乙",IF(C560=3,"丙",IF(C560=4,"丁",""))))</f>
        <v>丙</v>
      </c>
    </row>
    <row r="561">
      <c r="A561" s="187">
        <f>A560</f>
        <v>43286</v>
      </c>
      <c r="B561" s="205" t="s">
        <v>30</v>
      </c>
      <c r="C561" s="206">
        <f>IF(C560=4,1,C560+1)</f>
        <v>4</v>
      </c>
      <c r="D561" s="190" t="str">
        <f>IF(C561=1,"甲",IF(C561=2,"乙",IF(C561=3,"丙",IF(C561=4,"丁",""))))</f>
        <v>丁</v>
      </c>
    </row>
    <row r="562">
      <c r="A562" s="187">
        <f>A561</f>
        <v>43286</v>
      </c>
      <c r="B562" s="205" t="s">
        <v>32</v>
      </c>
      <c r="C562" s="206">
        <f>IF(C561=4,1,C561+1)</f>
        <v>1</v>
      </c>
      <c r="D562" s="190" t="str">
        <f>IF(C562=1,"甲",IF(C562=2,"乙",IF(C562=3,"丙",IF(C562=4,"丁",""))))</f>
        <v>甲</v>
      </c>
    </row>
    <row r="563">
      <c r="A563" s="187">
        <f>A560+1</f>
        <v>43287</v>
      </c>
      <c r="B563" s="205" t="s">
        <v>28</v>
      </c>
      <c r="C563" s="206">
        <f>IF(C557=1,4,C557-1)</f>
        <v>2</v>
      </c>
      <c r="D563" s="190" t="str">
        <f>IF(C563=1,"甲",IF(C563=2,"乙",IF(C563=3,"丙",IF(C563=4,"丁",""))))</f>
        <v>乙</v>
      </c>
    </row>
    <row r="564">
      <c r="A564" s="187">
        <f>A563</f>
        <v>43287</v>
      </c>
      <c r="B564" s="205" t="s">
        <v>30</v>
      </c>
      <c r="C564" s="206">
        <f>IF(C563=4,1,C563+1)</f>
        <v>3</v>
      </c>
      <c r="D564" s="190" t="str">
        <f>IF(C564=1,"甲",IF(C564=2,"乙",IF(C564=3,"丙",IF(C564=4,"丁",""))))</f>
        <v>丙</v>
      </c>
    </row>
    <row r="565">
      <c r="A565" s="187">
        <f>A564</f>
        <v>43287</v>
      </c>
      <c r="B565" s="205" t="s">
        <v>32</v>
      </c>
      <c r="C565" s="206">
        <f>IF(C564=4,1,C564+1)</f>
        <v>4</v>
      </c>
      <c r="D565" s="190" t="str">
        <f>IF(C565=1,"甲",IF(C565=2,"乙",IF(C565=3,"丙",IF(C565=4,"丁",""))))</f>
        <v>丁</v>
      </c>
    </row>
    <row r="566">
      <c r="A566" s="187">
        <f>A563+1</f>
        <v>43288</v>
      </c>
      <c r="B566" s="205" t="s">
        <v>28</v>
      </c>
      <c r="C566" s="206">
        <f>IF(C560=1,4,C560-1)</f>
        <v>2</v>
      </c>
      <c r="D566" s="190" t="str">
        <f>IF(C566=1,"甲",IF(C566=2,"乙",IF(C566=3,"丙",IF(C566=4,"丁",""))))</f>
        <v>乙</v>
      </c>
    </row>
    <row r="567">
      <c r="A567" s="187">
        <f>A566</f>
        <v>43288</v>
      </c>
      <c r="B567" s="205" t="s">
        <v>30</v>
      </c>
      <c r="C567" s="206">
        <f>IF(C566=4,1,C566+1)</f>
        <v>3</v>
      </c>
      <c r="D567" s="190" t="str">
        <f>IF(C567=1,"甲",IF(C567=2,"乙",IF(C567=3,"丙",IF(C567=4,"丁",""))))</f>
        <v>丙</v>
      </c>
    </row>
    <row r="568">
      <c r="A568" s="187">
        <f>A567</f>
        <v>43288</v>
      </c>
      <c r="B568" s="205" t="s">
        <v>32</v>
      </c>
      <c r="C568" s="206">
        <f>IF(C567=4,1,C567+1)</f>
        <v>4</v>
      </c>
      <c r="D568" s="190" t="str">
        <f>IF(C568=1,"甲",IF(C568=2,"乙",IF(C568=3,"丙",IF(C568=4,"丁",""))))</f>
        <v>丁</v>
      </c>
    </row>
    <row r="569">
      <c r="A569" s="187">
        <f>A566+1</f>
        <v>43289</v>
      </c>
      <c r="B569" s="205" t="s">
        <v>28</v>
      </c>
      <c r="C569" s="206">
        <f>IF(C563=1,4,C563-1)</f>
        <v>1</v>
      </c>
      <c r="D569" s="190" t="str">
        <f>IF(C569=1,"甲",IF(C569=2,"乙",IF(C569=3,"丙",IF(C569=4,"丁",""))))</f>
        <v>甲</v>
      </c>
    </row>
    <row r="570">
      <c r="A570" s="187">
        <f>A569</f>
        <v>43289</v>
      </c>
      <c r="B570" s="205" t="s">
        <v>30</v>
      </c>
      <c r="C570" s="206">
        <f>IF(C569=4,1,C569+1)</f>
        <v>2</v>
      </c>
      <c r="D570" s="190" t="str">
        <f>IF(C570=1,"甲",IF(C570=2,"乙",IF(C570=3,"丙",IF(C570=4,"丁",""))))</f>
        <v>乙</v>
      </c>
    </row>
    <row r="571">
      <c r="A571" s="187">
        <f>A570</f>
        <v>43289</v>
      </c>
      <c r="B571" s="205" t="s">
        <v>32</v>
      </c>
      <c r="C571" s="206">
        <f>IF(C570=4,1,C570+1)</f>
        <v>3</v>
      </c>
      <c r="D571" s="190" t="str">
        <f>IF(C571=1,"甲",IF(C571=2,"乙",IF(C571=3,"丙",IF(C571=4,"丁",""))))</f>
        <v>丙</v>
      </c>
    </row>
    <row r="572">
      <c r="A572" s="187">
        <f>A569+1</f>
        <v>43290</v>
      </c>
      <c r="B572" s="205" t="s">
        <v>28</v>
      </c>
      <c r="C572" s="206">
        <f>IF(C566=1,4,C566-1)</f>
        <v>1</v>
      </c>
      <c r="D572" s="190" t="str">
        <f>IF(C572=1,"甲",IF(C572=2,"乙",IF(C572=3,"丙",IF(C572=4,"丁",""))))</f>
        <v>甲</v>
      </c>
    </row>
    <row r="573">
      <c r="A573" s="187">
        <f>A572</f>
        <v>43290</v>
      </c>
      <c r="B573" s="205" t="s">
        <v>30</v>
      </c>
      <c r="C573" s="206">
        <f>IF(C572=4,1,C572+1)</f>
        <v>2</v>
      </c>
      <c r="D573" s="190" t="str">
        <f>IF(C573=1,"甲",IF(C573=2,"乙",IF(C573=3,"丙",IF(C573=4,"丁",""))))</f>
        <v>乙</v>
      </c>
    </row>
    <row r="574">
      <c r="A574" s="187">
        <f>A573</f>
        <v>43290</v>
      </c>
      <c r="B574" s="205" t="s">
        <v>32</v>
      </c>
      <c r="C574" s="206">
        <f>IF(C573=4,1,C573+1)</f>
        <v>3</v>
      </c>
      <c r="D574" s="190" t="str">
        <f>IF(C574=1,"甲",IF(C574=2,"乙",IF(C574=3,"丙",IF(C574=4,"丁",""))))</f>
        <v>丙</v>
      </c>
    </row>
    <row r="575">
      <c r="A575" s="187">
        <f>A572+1</f>
        <v>43291</v>
      </c>
      <c r="B575" s="205" t="s">
        <v>28</v>
      </c>
      <c r="C575" s="206">
        <f>IF(C569=1,4,C569-1)</f>
        <v>4</v>
      </c>
      <c r="D575" s="190" t="str">
        <f>IF(C575=1,"甲",IF(C575=2,"乙",IF(C575=3,"丙",IF(C575=4,"丁",""))))</f>
        <v>丁</v>
      </c>
    </row>
    <row r="576">
      <c r="A576" s="187">
        <f>A575</f>
        <v>43291</v>
      </c>
      <c r="B576" s="205" t="s">
        <v>30</v>
      </c>
      <c r="C576" s="206">
        <f>IF(C575=4,1,C575+1)</f>
        <v>1</v>
      </c>
      <c r="D576" s="190" t="str">
        <f>IF(C576=1,"甲",IF(C576=2,"乙",IF(C576=3,"丙",IF(C576=4,"丁",""))))</f>
        <v>甲</v>
      </c>
    </row>
    <row r="577">
      <c r="A577" s="187">
        <f>A576</f>
        <v>43291</v>
      </c>
      <c r="B577" s="205" t="s">
        <v>32</v>
      </c>
      <c r="C577" s="206">
        <f>IF(C576=4,1,C576+1)</f>
        <v>2</v>
      </c>
      <c r="D577" s="190" t="str">
        <f>IF(C577=1,"甲",IF(C577=2,"乙",IF(C577=3,"丙",IF(C577=4,"丁",""))))</f>
        <v>乙</v>
      </c>
    </row>
    <row r="578">
      <c r="A578" s="187">
        <f>A575+1</f>
        <v>43292</v>
      </c>
      <c r="B578" s="205" t="s">
        <v>28</v>
      </c>
      <c r="C578" s="206">
        <f>IF(C572=1,4,C572-1)</f>
        <v>4</v>
      </c>
      <c r="D578" s="190" t="str">
        <f>IF(C578=1,"甲",IF(C578=2,"乙",IF(C578=3,"丙",IF(C578=4,"丁",""))))</f>
        <v>丁</v>
      </c>
    </row>
    <row r="579">
      <c r="A579" s="187">
        <f>A578</f>
        <v>43292</v>
      </c>
      <c r="B579" s="205" t="s">
        <v>30</v>
      </c>
      <c r="C579" s="206">
        <f>IF(C578=4,1,C578+1)</f>
        <v>1</v>
      </c>
      <c r="D579" s="190" t="str">
        <f>IF(C579=1,"甲",IF(C579=2,"乙",IF(C579=3,"丙",IF(C579=4,"丁",""))))</f>
        <v>甲</v>
      </c>
    </row>
    <row r="580">
      <c r="A580" s="187">
        <f>A579</f>
        <v>43292</v>
      </c>
      <c r="B580" s="205" t="s">
        <v>32</v>
      </c>
      <c r="C580" s="206">
        <f>IF(C579=4,1,C579+1)</f>
        <v>2</v>
      </c>
      <c r="D580" s="190" t="str">
        <f>IF(C580=1,"甲",IF(C580=2,"乙",IF(C580=3,"丙",IF(C580=4,"丁",""))))</f>
        <v>乙</v>
      </c>
    </row>
    <row r="581">
      <c r="A581" s="187">
        <f>A578+1</f>
        <v>43293</v>
      </c>
      <c r="B581" s="205" t="s">
        <v>28</v>
      </c>
      <c r="C581" s="206">
        <f>IF(C575=1,4,C575-1)</f>
        <v>3</v>
      </c>
      <c r="D581" s="190" t="str">
        <f>IF(C581=1,"甲",IF(C581=2,"乙",IF(C581=3,"丙",IF(C581=4,"丁",""))))</f>
        <v>丙</v>
      </c>
    </row>
    <row r="582">
      <c r="A582" s="187">
        <f>A581</f>
        <v>43293</v>
      </c>
      <c r="B582" s="205" t="s">
        <v>30</v>
      </c>
      <c r="C582" s="206">
        <f>IF(C581=4,1,C581+1)</f>
        <v>4</v>
      </c>
      <c r="D582" s="190" t="str">
        <f>IF(C582=1,"甲",IF(C582=2,"乙",IF(C582=3,"丙",IF(C582=4,"丁",""))))</f>
        <v>丁</v>
      </c>
    </row>
    <row r="583">
      <c r="A583" s="187">
        <f>A582</f>
        <v>43293</v>
      </c>
      <c r="B583" s="205" t="s">
        <v>32</v>
      </c>
      <c r="C583" s="206">
        <f>IF(C582=4,1,C582+1)</f>
        <v>1</v>
      </c>
      <c r="D583" s="190" t="str">
        <f>IF(C583=1,"甲",IF(C583=2,"乙",IF(C583=3,"丙",IF(C583=4,"丁",""))))</f>
        <v>甲</v>
      </c>
    </row>
    <row r="584">
      <c r="A584" s="187">
        <f>A581+1</f>
        <v>43294</v>
      </c>
      <c r="B584" s="205" t="s">
        <v>28</v>
      </c>
      <c r="C584" s="206">
        <f>IF(C578=1,4,C578-1)</f>
        <v>3</v>
      </c>
      <c r="D584" s="190" t="str">
        <f>IF(C584=1,"甲",IF(C584=2,"乙",IF(C584=3,"丙",IF(C584=4,"丁",""))))</f>
        <v>丙</v>
      </c>
    </row>
    <row r="585">
      <c r="A585" s="187">
        <f>A584</f>
        <v>43294</v>
      </c>
      <c r="B585" s="205" t="s">
        <v>30</v>
      </c>
      <c r="C585" s="206">
        <f>IF(C584=4,1,C584+1)</f>
        <v>4</v>
      </c>
      <c r="D585" s="190" t="str">
        <f>IF(C585=1,"甲",IF(C585=2,"乙",IF(C585=3,"丙",IF(C585=4,"丁",""))))</f>
        <v>丁</v>
      </c>
    </row>
    <row r="586">
      <c r="A586" s="187">
        <f>A585</f>
        <v>43294</v>
      </c>
      <c r="B586" s="205" t="s">
        <v>32</v>
      </c>
      <c r="C586" s="206">
        <f>IF(C585=4,1,C585+1)</f>
        <v>1</v>
      </c>
      <c r="D586" s="190" t="str">
        <f>IF(C586=1,"甲",IF(C586=2,"乙",IF(C586=3,"丙",IF(C586=4,"丁",""))))</f>
        <v>甲</v>
      </c>
    </row>
    <row r="587">
      <c r="A587" s="187">
        <f>A584+1</f>
        <v>43295</v>
      </c>
      <c r="B587" s="205" t="s">
        <v>28</v>
      </c>
      <c r="C587" s="206">
        <f>IF(C581=1,4,C581-1)</f>
        <v>2</v>
      </c>
      <c r="D587" s="190" t="str">
        <f>IF(C587=1,"甲",IF(C587=2,"乙",IF(C587=3,"丙",IF(C587=4,"丁",""))))</f>
        <v>乙</v>
      </c>
    </row>
    <row r="588">
      <c r="A588" s="187">
        <f>A587</f>
        <v>43295</v>
      </c>
      <c r="B588" s="205" t="s">
        <v>30</v>
      </c>
      <c r="C588" s="206">
        <f>IF(C587=4,1,C587+1)</f>
        <v>3</v>
      </c>
      <c r="D588" s="190" t="str">
        <f>IF(C588=1,"甲",IF(C588=2,"乙",IF(C588=3,"丙",IF(C588=4,"丁",""))))</f>
        <v>丙</v>
      </c>
    </row>
    <row r="589">
      <c r="A589" s="187">
        <f>A588</f>
        <v>43295</v>
      </c>
      <c r="B589" s="205" t="s">
        <v>32</v>
      </c>
      <c r="C589" s="206">
        <f>IF(C588=4,1,C588+1)</f>
        <v>4</v>
      </c>
      <c r="D589" s="190" t="str">
        <f>IF(C589=1,"甲",IF(C589=2,"乙",IF(C589=3,"丙",IF(C589=4,"丁",""))))</f>
        <v>丁</v>
      </c>
    </row>
    <row r="590">
      <c r="A590" s="187">
        <f>A587+1</f>
        <v>43296</v>
      </c>
      <c r="B590" s="205" t="s">
        <v>28</v>
      </c>
      <c r="C590" s="206">
        <f>IF(C584=1,4,C584-1)</f>
        <v>2</v>
      </c>
      <c r="D590" s="190" t="str">
        <f>IF(C590=1,"甲",IF(C590=2,"乙",IF(C590=3,"丙",IF(C590=4,"丁",""))))</f>
        <v>乙</v>
      </c>
    </row>
    <row r="591">
      <c r="A591" s="187">
        <f>A590</f>
        <v>43296</v>
      </c>
      <c r="B591" s="205" t="s">
        <v>30</v>
      </c>
      <c r="C591" s="206">
        <f>IF(C590=4,1,C590+1)</f>
        <v>3</v>
      </c>
      <c r="D591" s="190" t="str">
        <f>IF(C591=1,"甲",IF(C591=2,"乙",IF(C591=3,"丙",IF(C591=4,"丁",""))))</f>
        <v>丙</v>
      </c>
    </row>
    <row r="592">
      <c r="A592" s="187">
        <f>A591</f>
        <v>43296</v>
      </c>
      <c r="B592" s="205" t="s">
        <v>32</v>
      </c>
      <c r="C592" s="206">
        <f>IF(C591=4,1,C591+1)</f>
        <v>4</v>
      </c>
      <c r="D592" s="190" t="str">
        <f>IF(C592=1,"甲",IF(C592=2,"乙",IF(C592=3,"丙",IF(C592=4,"丁",""))))</f>
        <v>丁</v>
      </c>
    </row>
    <row r="593">
      <c r="A593" s="187">
        <f>A590+1</f>
        <v>43297</v>
      </c>
      <c r="B593" s="205" t="s">
        <v>28</v>
      </c>
      <c r="C593" s="206">
        <f>IF(C587=1,4,C587-1)</f>
        <v>1</v>
      </c>
      <c r="D593" s="190" t="str">
        <f>IF(C593=1,"甲",IF(C593=2,"乙",IF(C593=3,"丙",IF(C593=4,"丁",""))))</f>
        <v>甲</v>
      </c>
    </row>
    <row r="594">
      <c r="A594" s="187">
        <f>A593</f>
        <v>43297</v>
      </c>
      <c r="B594" s="205" t="s">
        <v>30</v>
      </c>
      <c r="C594" s="206">
        <f>IF(C593=4,1,C593+1)</f>
        <v>2</v>
      </c>
      <c r="D594" s="190" t="str">
        <f>IF(C594=1,"甲",IF(C594=2,"乙",IF(C594=3,"丙",IF(C594=4,"丁",""))))</f>
        <v>乙</v>
      </c>
    </row>
    <row r="595">
      <c r="A595" s="187">
        <f>A594</f>
        <v>43297</v>
      </c>
      <c r="B595" s="205" t="s">
        <v>32</v>
      </c>
      <c r="C595" s="206">
        <f>IF(C594=4,1,C594+1)</f>
        <v>3</v>
      </c>
      <c r="D595" s="190" t="str">
        <f>IF(C595=1,"甲",IF(C595=2,"乙",IF(C595=3,"丙",IF(C595=4,"丁",""))))</f>
        <v>丙</v>
      </c>
    </row>
    <row r="596">
      <c r="A596" s="187">
        <f>A593+1</f>
        <v>43298</v>
      </c>
      <c r="B596" s="205" t="s">
        <v>28</v>
      </c>
      <c r="C596" s="206">
        <f>IF(C590=1,4,C590-1)</f>
        <v>1</v>
      </c>
      <c r="D596" s="190" t="str">
        <f>IF(C596=1,"甲",IF(C596=2,"乙",IF(C596=3,"丙",IF(C596=4,"丁",""))))</f>
        <v>甲</v>
      </c>
    </row>
    <row r="597">
      <c r="A597" s="187">
        <f>A596</f>
        <v>43298</v>
      </c>
      <c r="B597" s="205" t="s">
        <v>30</v>
      </c>
      <c r="C597" s="206">
        <f>IF(C596=4,1,C596+1)</f>
        <v>2</v>
      </c>
      <c r="D597" s="190" t="str">
        <f>IF(C597=1,"甲",IF(C597=2,"乙",IF(C597=3,"丙",IF(C597=4,"丁",""))))</f>
        <v>乙</v>
      </c>
    </row>
    <row r="598">
      <c r="A598" s="187">
        <f>A597</f>
        <v>43298</v>
      </c>
      <c r="B598" s="205" t="s">
        <v>32</v>
      </c>
      <c r="C598" s="206">
        <f>IF(C597=4,1,C597+1)</f>
        <v>3</v>
      </c>
      <c r="D598" s="190" t="str">
        <f>IF(C598=1,"甲",IF(C598=2,"乙",IF(C598=3,"丙",IF(C598=4,"丁",""))))</f>
        <v>丙</v>
      </c>
    </row>
    <row r="599">
      <c r="A599" s="187">
        <f>A596+1</f>
        <v>43299</v>
      </c>
      <c r="B599" s="205" t="s">
        <v>28</v>
      </c>
      <c r="C599" s="206">
        <f>IF(C593=1,4,C593-1)</f>
        <v>4</v>
      </c>
      <c r="D599" s="190" t="str">
        <f>IF(C599=1,"甲",IF(C599=2,"乙",IF(C599=3,"丙",IF(C599=4,"丁",""))))</f>
        <v>丁</v>
      </c>
    </row>
    <row r="600">
      <c r="A600" s="187">
        <f>A599</f>
        <v>43299</v>
      </c>
      <c r="B600" s="205" t="s">
        <v>30</v>
      </c>
      <c r="C600" s="206">
        <f>IF(C599=4,1,C599+1)</f>
        <v>1</v>
      </c>
      <c r="D600" s="190" t="str">
        <f>IF(C600=1,"甲",IF(C600=2,"乙",IF(C600=3,"丙",IF(C600=4,"丁",""))))</f>
        <v>甲</v>
      </c>
    </row>
    <row r="601">
      <c r="A601" s="187">
        <f>A600</f>
        <v>43299</v>
      </c>
      <c r="B601" s="205" t="s">
        <v>32</v>
      </c>
      <c r="C601" s="206">
        <f>IF(C600=4,1,C600+1)</f>
        <v>2</v>
      </c>
      <c r="D601" s="190" t="str">
        <f>IF(C601=1,"甲",IF(C601=2,"乙",IF(C601=3,"丙",IF(C601=4,"丁",""))))</f>
        <v>乙</v>
      </c>
    </row>
    <row r="602">
      <c r="A602" s="187">
        <f>A599+1</f>
        <v>43300</v>
      </c>
      <c r="B602" s="205" t="s">
        <v>28</v>
      </c>
      <c r="C602" s="206">
        <f>IF(C596=1,4,C596-1)</f>
        <v>4</v>
      </c>
      <c r="D602" s="190" t="str">
        <f>IF(C602=1,"甲",IF(C602=2,"乙",IF(C602=3,"丙",IF(C602=4,"丁",""))))</f>
        <v>丁</v>
      </c>
    </row>
    <row r="603">
      <c r="A603" s="187">
        <f>A602</f>
        <v>43300</v>
      </c>
      <c r="B603" s="205" t="s">
        <v>30</v>
      </c>
      <c r="C603" s="206">
        <f>IF(C602=4,1,C602+1)</f>
        <v>1</v>
      </c>
      <c r="D603" s="190" t="str">
        <f>IF(C603=1,"甲",IF(C603=2,"乙",IF(C603=3,"丙",IF(C603=4,"丁",""))))</f>
        <v>甲</v>
      </c>
    </row>
    <row r="604">
      <c r="A604" s="187">
        <f>A603</f>
        <v>43300</v>
      </c>
      <c r="B604" s="205" t="s">
        <v>32</v>
      </c>
      <c r="C604" s="206">
        <f>IF(C603=4,1,C603+1)</f>
        <v>2</v>
      </c>
      <c r="D604" s="190" t="str">
        <f>IF(C604=1,"甲",IF(C604=2,"乙",IF(C604=3,"丙",IF(C604=4,"丁",""))))</f>
        <v>乙</v>
      </c>
    </row>
    <row r="605">
      <c r="A605" s="187">
        <f>A602+1</f>
        <v>43301</v>
      </c>
      <c r="B605" s="205" t="s">
        <v>28</v>
      </c>
      <c r="C605" s="206">
        <f>IF(C599=1,4,C599-1)</f>
        <v>3</v>
      </c>
      <c r="D605" s="190" t="str">
        <f>IF(C605=1,"甲",IF(C605=2,"乙",IF(C605=3,"丙",IF(C605=4,"丁",""))))</f>
        <v>丙</v>
      </c>
    </row>
    <row r="606">
      <c r="A606" s="187">
        <f>A605</f>
        <v>43301</v>
      </c>
      <c r="B606" s="205" t="s">
        <v>30</v>
      </c>
      <c r="C606" s="206">
        <f>IF(C605=4,1,C605+1)</f>
        <v>4</v>
      </c>
      <c r="D606" s="190" t="str">
        <f>IF(C606=1,"甲",IF(C606=2,"乙",IF(C606=3,"丙",IF(C606=4,"丁",""))))</f>
        <v>丁</v>
      </c>
    </row>
    <row r="607">
      <c r="A607" s="187">
        <f>A606</f>
        <v>43301</v>
      </c>
      <c r="B607" s="205" t="s">
        <v>32</v>
      </c>
      <c r="C607" s="206">
        <f>IF(C606=4,1,C606+1)</f>
        <v>1</v>
      </c>
      <c r="D607" s="190" t="str">
        <f>IF(C607=1,"甲",IF(C607=2,"乙",IF(C607=3,"丙",IF(C607=4,"丁",""))))</f>
        <v>甲</v>
      </c>
    </row>
    <row r="608">
      <c r="A608" s="187">
        <f>A605+1</f>
        <v>43302</v>
      </c>
      <c r="B608" s="205" t="s">
        <v>28</v>
      </c>
      <c r="C608" s="206">
        <f>IF(C602=1,4,C602-1)</f>
        <v>3</v>
      </c>
      <c r="D608" s="190" t="str">
        <f>IF(C608=1,"甲",IF(C608=2,"乙",IF(C608=3,"丙",IF(C608=4,"丁",""))))</f>
        <v>丙</v>
      </c>
    </row>
    <row r="609">
      <c r="A609" s="187">
        <f>A608</f>
        <v>43302</v>
      </c>
      <c r="B609" s="205" t="s">
        <v>30</v>
      </c>
      <c r="C609" s="206">
        <f>IF(C608=4,1,C608+1)</f>
        <v>4</v>
      </c>
      <c r="D609" s="190" t="str">
        <f>IF(C609=1,"甲",IF(C609=2,"乙",IF(C609=3,"丙",IF(C609=4,"丁",""))))</f>
        <v>丁</v>
      </c>
    </row>
    <row r="610">
      <c r="A610" s="187">
        <f>A609</f>
        <v>43302</v>
      </c>
      <c r="B610" s="205" t="s">
        <v>32</v>
      </c>
      <c r="C610" s="206">
        <f>IF(C609=4,1,C609+1)</f>
        <v>1</v>
      </c>
      <c r="D610" s="190" t="str">
        <f>IF(C610=1,"甲",IF(C610=2,"乙",IF(C610=3,"丙",IF(C610=4,"丁",""))))</f>
        <v>甲</v>
      </c>
    </row>
    <row r="611">
      <c r="A611" s="187">
        <f>A608+1</f>
        <v>43303</v>
      </c>
      <c r="B611" s="205" t="s">
        <v>28</v>
      </c>
      <c r="C611" s="206">
        <f>IF(C605=1,4,C605-1)</f>
        <v>2</v>
      </c>
      <c r="D611" s="190" t="str">
        <f>IF(C611=1,"甲",IF(C611=2,"乙",IF(C611=3,"丙",IF(C611=4,"丁",""))))</f>
        <v>乙</v>
      </c>
    </row>
    <row r="612">
      <c r="A612" s="187">
        <f>A611</f>
        <v>43303</v>
      </c>
      <c r="B612" s="205" t="s">
        <v>30</v>
      </c>
      <c r="C612" s="206">
        <f>IF(C611=4,1,C611+1)</f>
        <v>3</v>
      </c>
      <c r="D612" s="190" t="str">
        <f>IF(C612=1,"甲",IF(C612=2,"乙",IF(C612=3,"丙",IF(C612=4,"丁",""))))</f>
        <v>丙</v>
      </c>
    </row>
    <row r="613">
      <c r="A613" s="187">
        <f>A612</f>
        <v>43303</v>
      </c>
      <c r="B613" s="205" t="s">
        <v>32</v>
      </c>
      <c r="C613" s="206">
        <f>IF(C612=4,1,C612+1)</f>
        <v>4</v>
      </c>
      <c r="D613" s="190" t="str">
        <f>IF(C613=1,"甲",IF(C613=2,"乙",IF(C613=3,"丙",IF(C613=4,"丁",""))))</f>
        <v>丁</v>
      </c>
    </row>
    <row r="614">
      <c r="A614" s="187">
        <f>A611+1</f>
        <v>43304</v>
      </c>
      <c r="B614" s="205" t="s">
        <v>28</v>
      </c>
      <c r="C614" s="206">
        <f>IF(C608=1,4,C608-1)</f>
        <v>2</v>
      </c>
      <c r="D614" s="190" t="str">
        <f>IF(C614=1,"甲",IF(C614=2,"乙",IF(C614=3,"丙",IF(C614=4,"丁",""))))</f>
        <v>乙</v>
      </c>
    </row>
    <row r="615">
      <c r="A615" s="187">
        <f>A614</f>
        <v>43304</v>
      </c>
      <c r="B615" s="205" t="s">
        <v>30</v>
      </c>
      <c r="C615" s="206">
        <f>IF(C614=4,1,C614+1)</f>
        <v>3</v>
      </c>
      <c r="D615" s="190" t="str">
        <f>IF(C615=1,"甲",IF(C615=2,"乙",IF(C615=3,"丙",IF(C615=4,"丁",""))))</f>
        <v>丙</v>
      </c>
    </row>
    <row r="616">
      <c r="A616" s="187">
        <f>A615</f>
        <v>43304</v>
      </c>
      <c r="B616" s="205" t="s">
        <v>32</v>
      </c>
      <c r="C616" s="206">
        <f>IF(C615=4,1,C615+1)</f>
        <v>4</v>
      </c>
      <c r="D616" s="190" t="str">
        <f>IF(C616=1,"甲",IF(C616=2,"乙",IF(C616=3,"丙",IF(C616=4,"丁",""))))</f>
        <v>丁</v>
      </c>
    </row>
    <row r="617">
      <c r="A617" s="187">
        <f>A614+1</f>
        <v>43305</v>
      </c>
      <c r="B617" s="205" t="s">
        <v>28</v>
      </c>
      <c r="C617" s="206">
        <f>IF(C611=1,4,C611-1)</f>
        <v>1</v>
      </c>
      <c r="D617" s="190" t="str">
        <f>IF(C617=1,"甲",IF(C617=2,"乙",IF(C617=3,"丙",IF(C617=4,"丁",""))))</f>
        <v>甲</v>
      </c>
    </row>
    <row r="618">
      <c r="A618" s="187">
        <f>A617</f>
        <v>43305</v>
      </c>
      <c r="B618" s="205" t="s">
        <v>30</v>
      </c>
      <c r="C618" s="206">
        <f>IF(C617=4,1,C617+1)</f>
        <v>2</v>
      </c>
      <c r="D618" s="190" t="str">
        <f>IF(C618=1,"甲",IF(C618=2,"乙",IF(C618=3,"丙",IF(C618=4,"丁",""))))</f>
        <v>乙</v>
      </c>
    </row>
    <row r="619">
      <c r="A619" s="187">
        <f>A618</f>
        <v>43305</v>
      </c>
      <c r="B619" s="205" t="s">
        <v>32</v>
      </c>
      <c r="C619" s="206">
        <f>IF(C618=4,1,C618+1)</f>
        <v>3</v>
      </c>
      <c r="D619" s="190" t="str">
        <f>IF(C619=1,"甲",IF(C619=2,"乙",IF(C619=3,"丙",IF(C619=4,"丁",""))))</f>
        <v>丙</v>
      </c>
    </row>
    <row r="620">
      <c r="A620" s="187">
        <f>A617+1</f>
        <v>43306</v>
      </c>
      <c r="B620" s="205" t="s">
        <v>28</v>
      </c>
      <c r="C620" s="206">
        <f>IF(C614=1,4,C614-1)</f>
        <v>1</v>
      </c>
      <c r="D620" s="190" t="str">
        <f>IF(C620=1,"甲",IF(C620=2,"乙",IF(C620=3,"丙",IF(C620=4,"丁",""))))</f>
        <v>甲</v>
      </c>
    </row>
    <row r="621">
      <c r="A621" s="187">
        <f>A620</f>
        <v>43306</v>
      </c>
      <c r="B621" s="205" t="s">
        <v>30</v>
      </c>
      <c r="C621" s="206">
        <f>IF(C620=4,1,C620+1)</f>
        <v>2</v>
      </c>
      <c r="D621" s="190" t="str">
        <f>IF(C621=1,"甲",IF(C621=2,"乙",IF(C621=3,"丙",IF(C621=4,"丁",""))))</f>
        <v>乙</v>
      </c>
    </row>
    <row r="622">
      <c r="A622" s="187">
        <f>A621</f>
        <v>43306</v>
      </c>
      <c r="B622" s="205" t="s">
        <v>32</v>
      </c>
      <c r="C622" s="206">
        <f>IF(C621=4,1,C621+1)</f>
        <v>3</v>
      </c>
      <c r="D622" s="190" t="str">
        <f>IF(C622=1,"甲",IF(C622=2,"乙",IF(C622=3,"丙",IF(C622=4,"丁",""))))</f>
        <v>丙</v>
      </c>
    </row>
    <row r="623">
      <c r="A623" s="187">
        <f>A620+1</f>
        <v>43307</v>
      </c>
      <c r="B623" s="205" t="s">
        <v>28</v>
      </c>
      <c r="C623" s="206">
        <f>IF(C617=1,4,C617-1)</f>
        <v>4</v>
      </c>
      <c r="D623" s="190" t="str">
        <f>IF(C623=1,"甲",IF(C623=2,"乙",IF(C623=3,"丙",IF(C623=4,"丁",""))))</f>
        <v>丁</v>
      </c>
    </row>
    <row r="624">
      <c r="A624" s="187">
        <f>A623</f>
        <v>43307</v>
      </c>
      <c r="B624" s="205" t="s">
        <v>30</v>
      </c>
      <c r="C624" s="206">
        <f>IF(C623=4,1,C623+1)</f>
        <v>1</v>
      </c>
      <c r="D624" s="190" t="str">
        <f>IF(C624=1,"甲",IF(C624=2,"乙",IF(C624=3,"丙",IF(C624=4,"丁",""))))</f>
        <v>甲</v>
      </c>
    </row>
    <row r="625">
      <c r="A625" s="187">
        <f>A624</f>
        <v>43307</v>
      </c>
      <c r="B625" s="205" t="s">
        <v>32</v>
      </c>
      <c r="C625" s="206">
        <f>IF(C624=4,1,C624+1)</f>
        <v>2</v>
      </c>
      <c r="D625" s="190" t="str">
        <f>IF(C625=1,"甲",IF(C625=2,"乙",IF(C625=3,"丙",IF(C625=4,"丁",""))))</f>
        <v>乙</v>
      </c>
    </row>
    <row r="626">
      <c r="A626" s="187">
        <f>A623+1</f>
        <v>43308</v>
      </c>
      <c r="B626" s="205" t="s">
        <v>28</v>
      </c>
      <c r="C626" s="206">
        <f>IF(C620=1,4,C620-1)</f>
        <v>4</v>
      </c>
      <c r="D626" s="190" t="str">
        <f>IF(C626=1,"甲",IF(C626=2,"乙",IF(C626=3,"丙",IF(C626=4,"丁",""))))</f>
        <v>丁</v>
      </c>
    </row>
    <row r="627">
      <c r="A627" s="187">
        <f>A626</f>
        <v>43308</v>
      </c>
      <c r="B627" s="205" t="s">
        <v>30</v>
      </c>
      <c r="C627" s="206">
        <f>IF(C626=4,1,C626+1)</f>
        <v>1</v>
      </c>
      <c r="D627" s="190" t="str">
        <f>IF(C627=1,"甲",IF(C627=2,"乙",IF(C627=3,"丙",IF(C627=4,"丁",""))))</f>
        <v>甲</v>
      </c>
    </row>
    <row r="628">
      <c r="A628" s="187">
        <f>A627</f>
        <v>43308</v>
      </c>
      <c r="B628" s="205" t="s">
        <v>32</v>
      </c>
      <c r="C628" s="206">
        <f>IF(C627=4,1,C627+1)</f>
        <v>2</v>
      </c>
      <c r="D628" s="190" t="str">
        <f>IF(C628=1,"甲",IF(C628=2,"乙",IF(C628=3,"丙",IF(C628=4,"丁",""))))</f>
        <v>乙</v>
      </c>
    </row>
    <row r="629">
      <c r="A629" s="187">
        <f>A626+1</f>
        <v>43309</v>
      </c>
      <c r="B629" s="205" t="s">
        <v>28</v>
      </c>
      <c r="C629" s="206">
        <f>IF(C623=1,4,C623-1)</f>
        <v>3</v>
      </c>
      <c r="D629" s="190" t="str">
        <f>IF(C629=1,"甲",IF(C629=2,"乙",IF(C629=3,"丙",IF(C629=4,"丁",""))))</f>
        <v>丙</v>
      </c>
    </row>
    <row r="630">
      <c r="A630" s="187">
        <f>A629</f>
        <v>43309</v>
      </c>
      <c r="B630" s="205" t="s">
        <v>30</v>
      </c>
      <c r="C630" s="206">
        <f>IF(C629=4,1,C629+1)</f>
        <v>4</v>
      </c>
      <c r="D630" s="190" t="str">
        <f>IF(C630=1,"甲",IF(C630=2,"乙",IF(C630=3,"丙",IF(C630=4,"丁",""))))</f>
        <v>丁</v>
      </c>
    </row>
    <row r="631">
      <c r="A631" s="187">
        <f>A630</f>
        <v>43309</v>
      </c>
      <c r="B631" s="205" t="s">
        <v>32</v>
      </c>
      <c r="C631" s="206">
        <f>IF(C630=4,1,C630+1)</f>
        <v>1</v>
      </c>
      <c r="D631" s="190" t="str">
        <f>IF(C631=1,"甲",IF(C631=2,"乙",IF(C631=3,"丙",IF(C631=4,"丁",""))))</f>
        <v>甲</v>
      </c>
    </row>
    <row r="632">
      <c r="A632" s="187">
        <f>A629+1</f>
        <v>43310</v>
      </c>
      <c r="B632" s="205" t="s">
        <v>28</v>
      </c>
      <c r="C632" s="206">
        <f>IF(C626=1,4,C626-1)</f>
        <v>3</v>
      </c>
      <c r="D632" s="190" t="str">
        <f>IF(C632=1,"甲",IF(C632=2,"乙",IF(C632=3,"丙",IF(C632=4,"丁",""))))</f>
        <v>丙</v>
      </c>
    </row>
    <row r="633">
      <c r="A633" s="187">
        <f>A632</f>
        <v>43310</v>
      </c>
      <c r="B633" s="205" t="s">
        <v>30</v>
      </c>
      <c r="C633" s="206">
        <f>IF(C632=4,1,C632+1)</f>
        <v>4</v>
      </c>
      <c r="D633" s="190" t="str">
        <f>IF(C633=1,"甲",IF(C633=2,"乙",IF(C633=3,"丙",IF(C633=4,"丁",""))))</f>
        <v>丁</v>
      </c>
    </row>
    <row r="634">
      <c r="A634" s="187">
        <f>A633</f>
        <v>43310</v>
      </c>
      <c r="B634" s="205" t="s">
        <v>32</v>
      </c>
      <c r="C634" s="206">
        <f>IF(C633=4,1,C633+1)</f>
        <v>1</v>
      </c>
      <c r="D634" s="190" t="str">
        <f>IF(C634=1,"甲",IF(C634=2,"乙",IF(C634=3,"丙",IF(C634=4,"丁",""))))</f>
        <v>甲</v>
      </c>
    </row>
    <row r="635">
      <c r="A635" s="187">
        <f>A632+1</f>
        <v>43311</v>
      </c>
      <c r="B635" s="205" t="s">
        <v>28</v>
      </c>
      <c r="C635" s="206">
        <f>IF(C629=1,4,C629-1)</f>
        <v>2</v>
      </c>
      <c r="D635" s="190" t="str">
        <f>IF(C635=1,"甲",IF(C635=2,"乙",IF(C635=3,"丙",IF(C635=4,"丁",""))))</f>
        <v>乙</v>
      </c>
    </row>
    <row r="636">
      <c r="A636" s="187">
        <f>A635</f>
        <v>43311</v>
      </c>
      <c r="B636" s="205" t="s">
        <v>30</v>
      </c>
      <c r="C636" s="206">
        <f>IF(C635=4,1,C635+1)</f>
        <v>3</v>
      </c>
      <c r="D636" s="190" t="str">
        <f>IF(C636=1,"甲",IF(C636=2,"乙",IF(C636=3,"丙",IF(C636=4,"丁",""))))</f>
        <v>丙</v>
      </c>
    </row>
    <row r="637">
      <c r="A637" s="187">
        <f>A636</f>
        <v>43311</v>
      </c>
      <c r="B637" s="205" t="s">
        <v>32</v>
      </c>
      <c r="C637" s="206">
        <f>IF(C636=4,1,C636+1)</f>
        <v>4</v>
      </c>
      <c r="D637" s="190" t="str">
        <f>IF(C637=1,"甲",IF(C637=2,"乙",IF(C637=3,"丙",IF(C637=4,"丁",""))))</f>
        <v>丁</v>
      </c>
    </row>
    <row r="638">
      <c r="A638" s="187">
        <f>A635+1</f>
        <v>43312</v>
      </c>
      <c r="B638" s="205" t="s">
        <v>28</v>
      </c>
      <c r="C638" s="206">
        <f>IF(C632=1,4,C632-1)</f>
        <v>2</v>
      </c>
      <c r="D638" s="190" t="str">
        <f>IF(C638=1,"甲",IF(C638=2,"乙",IF(C638=3,"丙",IF(C638=4,"丁",""))))</f>
        <v>乙</v>
      </c>
    </row>
    <row r="639">
      <c r="A639" s="187">
        <f>A638</f>
        <v>43312</v>
      </c>
      <c r="B639" s="205" t="s">
        <v>30</v>
      </c>
      <c r="C639" s="206">
        <f>IF(C638=4,1,C638+1)</f>
        <v>3</v>
      </c>
      <c r="D639" s="190" t="str">
        <f>IF(C639=1,"甲",IF(C639=2,"乙",IF(C639=3,"丙",IF(C639=4,"丁",""))))</f>
        <v>丙</v>
      </c>
    </row>
    <row r="640">
      <c r="A640" s="187">
        <f>A639</f>
        <v>43312</v>
      </c>
      <c r="B640" s="205" t="s">
        <v>32</v>
      </c>
      <c r="C640" s="206">
        <f>IF(C639=4,1,C639+1)</f>
        <v>4</v>
      </c>
      <c r="D640" s="190" t="str">
        <f>IF(C640=1,"甲",IF(C640=2,"乙",IF(C640=3,"丙",IF(C640=4,"丁",""))))</f>
        <v>丁</v>
      </c>
    </row>
    <row r="641">
      <c r="A641" s="187">
        <f>A638+1</f>
        <v>43313</v>
      </c>
      <c r="B641" s="205" t="s">
        <v>28</v>
      </c>
      <c r="C641" s="206">
        <f>IF(C635=1,4,C635-1)</f>
        <v>1</v>
      </c>
      <c r="D641" s="190" t="str">
        <f>IF(C641=1,"甲",IF(C641=2,"乙",IF(C641=3,"丙",IF(C641=4,"丁",""))))</f>
        <v>甲</v>
      </c>
    </row>
    <row r="642">
      <c r="A642" s="187">
        <f>A641</f>
        <v>43313</v>
      </c>
      <c r="B642" s="205" t="s">
        <v>30</v>
      </c>
      <c r="C642" s="206">
        <f>IF(C641=4,1,C641+1)</f>
        <v>2</v>
      </c>
      <c r="D642" s="190" t="str">
        <f>IF(C642=1,"甲",IF(C642=2,"乙",IF(C642=3,"丙",IF(C642=4,"丁",""))))</f>
        <v>乙</v>
      </c>
    </row>
    <row r="643">
      <c r="A643" s="187">
        <f>A642</f>
        <v>43313</v>
      </c>
      <c r="B643" s="205" t="s">
        <v>32</v>
      </c>
      <c r="C643" s="206">
        <f>IF(C642=4,1,C642+1)</f>
        <v>3</v>
      </c>
      <c r="D643" s="190" t="str">
        <f>IF(C643=1,"甲",IF(C643=2,"乙",IF(C643=3,"丙",IF(C643=4,"丁",""))))</f>
        <v>丙</v>
      </c>
    </row>
    <row r="644">
      <c r="A644" s="187">
        <f>A641+1</f>
        <v>43314</v>
      </c>
      <c r="B644" s="205" t="s">
        <v>28</v>
      </c>
      <c r="C644" s="206">
        <f>IF(C638=1,4,C638-1)</f>
        <v>1</v>
      </c>
      <c r="D644" s="190" t="str">
        <f>IF(C644=1,"甲",IF(C644=2,"乙",IF(C644=3,"丙",IF(C644=4,"丁",""))))</f>
        <v>甲</v>
      </c>
    </row>
    <row r="645">
      <c r="A645" s="187">
        <f>A644</f>
        <v>43314</v>
      </c>
      <c r="B645" s="205" t="s">
        <v>30</v>
      </c>
      <c r="C645" s="206">
        <f>IF(C644=4,1,C644+1)</f>
        <v>2</v>
      </c>
      <c r="D645" s="190" t="str">
        <f>IF(C645=1,"甲",IF(C645=2,"乙",IF(C645=3,"丙",IF(C645=4,"丁",""))))</f>
        <v>乙</v>
      </c>
    </row>
    <row r="646">
      <c r="A646" s="187">
        <f>A645</f>
        <v>43314</v>
      </c>
      <c r="B646" s="205" t="s">
        <v>32</v>
      </c>
      <c r="C646" s="206">
        <f>IF(C645=4,1,C645+1)</f>
        <v>3</v>
      </c>
      <c r="D646" s="190" t="str">
        <f>IF(C646=1,"甲",IF(C646=2,"乙",IF(C646=3,"丙",IF(C646=4,"丁",""))))</f>
        <v>丙</v>
      </c>
    </row>
    <row r="647">
      <c r="A647" s="187">
        <f>A644+1</f>
        <v>43315</v>
      </c>
      <c r="B647" s="205" t="s">
        <v>28</v>
      </c>
      <c r="C647" s="206">
        <f>IF(C641=1,4,C641-1)</f>
        <v>4</v>
      </c>
      <c r="D647" s="190" t="str">
        <f>IF(C647=1,"甲",IF(C647=2,"乙",IF(C647=3,"丙",IF(C647=4,"丁",""))))</f>
        <v>丁</v>
      </c>
    </row>
    <row r="648">
      <c r="A648" s="187">
        <f>A647</f>
        <v>43315</v>
      </c>
      <c r="B648" s="205" t="s">
        <v>30</v>
      </c>
      <c r="C648" s="206">
        <f>IF(C647=4,1,C647+1)</f>
        <v>1</v>
      </c>
      <c r="D648" s="190" t="str">
        <f>IF(C648=1,"甲",IF(C648=2,"乙",IF(C648=3,"丙",IF(C648=4,"丁",""))))</f>
        <v>甲</v>
      </c>
    </row>
    <row r="649">
      <c r="A649" s="187">
        <f>A648</f>
        <v>43315</v>
      </c>
      <c r="B649" s="205" t="s">
        <v>32</v>
      </c>
      <c r="C649" s="206">
        <f>IF(C648=4,1,C648+1)</f>
        <v>2</v>
      </c>
      <c r="D649" s="190" t="str">
        <f>IF(C649=1,"甲",IF(C649=2,"乙",IF(C649=3,"丙",IF(C649=4,"丁",""))))</f>
        <v>乙</v>
      </c>
    </row>
    <row r="650">
      <c r="A650" s="187">
        <f>A647+1</f>
        <v>43316</v>
      </c>
      <c r="B650" s="205" t="s">
        <v>28</v>
      </c>
      <c r="C650" s="206">
        <f>IF(C644=1,4,C644-1)</f>
        <v>4</v>
      </c>
      <c r="D650" s="190" t="str">
        <f>IF(C650=1,"甲",IF(C650=2,"乙",IF(C650=3,"丙",IF(C650=4,"丁",""))))</f>
        <v>丁</v>
      </c>
    </row>
    <row r="651">
      <c r="A651" s="187">
        <f>A650</f>
        <v>43316</v>
      </c>
      <c r="B651" s="205" t="s">
        <v>30</v>
      </c>
      <c r="C651" s="206">
        <f>IF(C650=4,1,C650+1)</f>
        <v>1</v>
      </c>
      <c r="D651" s="190" t="str">
        <f>IF(C651=1,"甲",IF(C651=2,"乙",IF(C651=3,"丙",IF(C651=4,"丁",""))))</f>
        <v>甲</v>
      </c>
    </row>
    <row r="652">
      <c r="A652" s="187">
        <f>A651</f>
        <v>43316</v>
      </c>
      <c r="B652" s="205" t="s">
        <v>32</v>
      </c>
      <c r="C652" s="206">
        <f>IF(C651=4,1,C651+1)</f>
        <v>2</v>
      </c>
      <c r="D652" s="190" t="str">
        <f>IF(C652=1,"甲",IF(C652=2,"乙",IF(C652=3,"丙",IF(C652=4,"丁",""))))</f>
        <v>乙</v>
      </c>
    </row>
    <row r="653">
      <c r="A653" s="187">
        <f>A650+1</f>
        <v>43317</v>
      </c>
      <c r="B653" s="205" t="s">
        <v>28</v>
      </c>
      <c r="C653" s="206">
        <f>IF(C647=1,4,C647-1)</f>
        <v>3</v>
      </c>
      <c r="D653" s="190" t="str">
        <f>IF(C653=1,"甲",IF(C653=2,"乙",IF(C653=3,"丙",IF(C653=4,"丁",""))))</f>
        <v>丙</v>
      </c>
    </row>
    <row r="654">
      <c r="A654" s="187">
        <f>A653</f>
        <v>43317</v>
      </c>
      <c r="B654" s="205" t="s">
        <v>30</v>
      </c>
      <c r="C654" s="206">
        <f>IF(C653=4,1,C653+1)</f>
        <v>4</v>
      </c>
      <c r="D654" s="190" t="str">
        <f>IF(C654=1,"甲",IF(C654=2,"乙",IF(C654=3,"丙",IF(C654=4,"丁",""))))</f>
        <v>丁</v>
      </c>
    </row>
    <row r="655">
      <c r="A655" s="187">
        <f>A654</f>
        <v>43317</v>
      </c>
      <c r="B655" s="205" t="s">
        <v>32</v>
      </c>
      <c r="C655" s="206">
        <f>IF(C654=4,1,C654+1)</f>
        <v>1</v>
      </c>
      <c r="D655" s="190" t="str">
        <f>IF(C655=1,"甲",IF(C655=2,"乙",IF(C655=3,"丙",IF(C655=4,"丁",""))))</f>
        <v>甲</v>
      </c>
    </row>
    <row r="656">
      <c r="A656" s="187">
        <f>A653+1</f>
        <v>43318</v>
      </c>
      <c r="B656" s="205" t="s">
        <v>28</v>
      </c>
      <c r="C656" s="206">
        <f>IF(C650=1,4,C650-1)</f>
        <v>3</v>
      </c>
      <c r="D656" s="190" t="str">
        <f>IF(C656=1,"甲",IF(C656=2,"乙",IF(C656=3,"丙",IF(C656=4,"丁",""))))</f>
        <v>丙</v>
      </c>
    </row>
    <row r="657">
      <c r="A657" s="187">
        <f>A656</f>
        <v>43318</v>
      </c>
      <c r="B657" s="205" t="s">
        <v>30</v>
      </c>
      <c r="C657" s="206">
        <f>IF(C656=4,1,C656+1)</f>
        <v>4</v>
      </c>
      <c r="D657" s="190" t="str">
        <f>IF(C657=1,"甲",IF(C657=2,"乙",IF(C657=3,"丙",IF(C657=4,"丁",""))))</f>
        <v>丁</v>
      </c>
    </row>
    <row r="658">
      <c r="A658" s="187">
        <f>A657</f>
        <v>43318</v>
      </c>
      <c r="B658" s="205" t="s">
        <v>32</v>
      </c>
      <c r="C658" s="206">
        <f>IF(C657=4,1,C657+1)</f>
        <v>1</v>
      </c>
      <c r="D658" s="190" t="str">
        <f>IF(C658=1,"甲",IF(C658=2,"乙",IF(C658=3,"丙",IF(C658=4,"丁",""))))</f>
        <v>甲</v>
      </c>
    </row>
    <row r="659">
      <c r="A659" s="187">
        <f>A656+1</f>
        <v>43319</v>
      </c>
      <c r="B659" s="205" t="s">
        <v>28</v>
      </c>
      <c r="C659" s="206">
        <f>IF(C653=1,4,C653-1)</f>
        <v>2</v>
      </c>
      <c r="D659" s="190" t="str">
        <f>IF(C659=1,"甲",IF(C659=2,"乙",IF(C659=3,"丙",IF(C659=4,"丁",""))))</f>
        <v>乙</v>
      </c>
    </row>
    <row r="660">
      <c r="A660" s="187">
        <f>A659</f>
        <v>43319</v>
      </c>
      <c r="B660" s="205" t="s">
        <v>30</v>
      </c>
      <c r="C660" s="206">
        <f>IF(C659=4,1,C659+1)</f>
        <v>3</v>
      </c>
      <c r="D660" s="190" t="str">
        <f>IF(C660=1,"甲",IF(C660=2,"乙",IF(C660=3,"丙",IF(C660=4,"丁",""))))</f>
        <v>丙</v>
      </c>
    </row>
    <row r="661">
      <c r="A661" s="187">
        <f>A660</f>
        <v>43319</v>
      </c>
      <c r="B661" s="205" t="s">
        <v>32</v>
      </c>
      <c r="C661" s="206">
        <f>IF(C660=4,1,C660+1)</f>
        <v>4</v>
      </c>
      <c r="D661" s="190" t="str">
        <f>IF(C661=1,"甲",IF(C661=2,"乙",IF(C661=3,"丙",IF(C661=4,"丁",""))))</f>
        <v>丁</v>
      </c>
    </row>
    <row r="662">
      <c r="A662" s="187">
        <f>A659+1</f>
        <v>43320</v>
      </c>
      <c r="B662" s="205" t="s">
        <v>28</v>
      </c>
      <c r="C662" s="206">
        <f>IF(C656=1,4,C656-1)</f>
        <v>2</v>
      </c>
      <c r="D662" s="190" t="str">
        <f>IF(C662=1,"甲",IF(C662=2,"乙",IF(C662=3,"丙",IF(C662=4,"丁",""))))</f>
        <v>乙</v>
      </c>
    </row>
    <row r="663">
      <c r="A663" s="187">
        <f>A662</f>
        <v>43320</v>
      </c>
      <c r="B663" s="205" t="s">
        <v>30</v>
      </c>
      <c r="C663" s="206">
        <f>IF(C662=4,1,C662+1)</f>
        <v>3</v>
      </c>
      <c r="D663" s="190" t="str">
        <f>IF(C663=1,"甲",IF(C663=2,"乙",IF(C663=3,"丙",IF(C663=4,"丁",""))))</f>
        <v>丙</v>
      </c>
    </row>
    <row r="664">
      <c r="A664" s="187">
        <f>A663</f>
        <v>43320</v>
      </c>
      <c r="B664" s="205" t="s">
        <v>32</v>
      </c>
      <c r="C664" s="206">
        <f>IF(C663=4,1,C663+1)</f>
        <v>4</v>
      </c>
      <c r="D664" s="190" t="str">
        <f>IF(C664=1,"甲",IF(C664=2,"乙",IF(C664=3,"丙",IF(C664=4,"丁",""))))</f>
        <v>丁</v>
      </c>
    </row>
    <row r="665">
      <c r="A665" s="187">
        <f>A662+1</f>
        <v>43321</v>
      </c>
      <c r="B665" s="205" t="s">
        <v>28</v>
      </c>
      <c r="C665" s="206">
        <f>IF(C659=1,4,C659-1)</f>
        <v>1</v>
      </c>
      <c r="D665" s="190" t="str">
        <f>IF(C665=1,"甲",IF(C665=2,"乙",IF(C665=3,"丙",IF(C665=4,"丁",""))))</f>
        <v>甲</v>
      </c>
    </row>
    <row r="666">
      <c r="A666" s="187">
        <f>A665</f>
        <v>43321</v>
      </c>
      <c r="B666" s="205" t="s">
        <v>30</v>
      </c>
      <c r="C666" s="206">
        <f>IF(C665=4,1,C665+1)</f>
        <v>2</v>
      </c>
      <c r="D666" s="190" t="str">
        <f>IF(C666=1,"甲",IF(C666=2,"乙",IF(C666=3,"丙",IF(C666=4,"丁",""))))</f>
        <v>乙</v>
      </c>
    </row>
    <row r="667">
      <c r="A667" s="187">
        <f>A666</f>
        <v>43321</v>
      </c>
      <c r="B667" s="205" t="s">
        <v>32</v>
      </c>
      <c r="C667" s="206">
        <f>IF(C666=4,1,C666+1)</f>
        <v>3</v>
      </c>
      <c r="D667" s="190" t="str">
        <f>IF(C667=1,"甲",IF(C667=2,"乙",IF(C667=3,"丙",IF(C667=4,"丁",""))))</f>
        <v>丙</v>
      </c>
    </row>
    <row r="668">
      <c r="A668" s="187">
        <f>A665+1</f>
        <v>43322</v>
      </c>
      <c r="B668" s="205" t="s">
        <v>28</v>
      </c>
      <c r="C668" s="206">
        <f>IF(C662=1,4,C662-1)</f>
        <v>1</v>
      </c>
      <c r="D668" s="190" t="str">
        <f>IF(C668=1,"甲",IF(C668=2,"乙",IF(C668=3,"丙",IF(C668=4,"丁",""))))</f>
        <v>甲</v>
      </c>
    </row>
    <row r="669">
      <c r="A669" s="187">
        <f>A668</f>
        <v>43322</v>
      </c>
      <c r="B669" s="205" t="s">
        <v>30</v>
      </c>
      <c r="C669" s="206">
        <f>IF(C668=4,1,C668+1)</f>
        <v>2</v>
      </c>
      <c r="D669" s="190" t="str">
        <f>IF(C669=1,"甲",IF(C669=2,"乙",IF(C669=3,"丙",IF(C669=4,"丁",""))))</f>
        <v>乙</v>
      </c>
    </row>
    <row r="670">
      <c r="A670" s="187">
        <f>A669</f>
        <v>43322</v>
      </c>
      <c r="B670" s="205" t="s">
        <v>32</v>
      </c>
      <c r="C670" s="206">
        <f>IF(C669=4,1,C669+1)</f>
        <v>3</v>
      </c>
      <c r="D670" s="190" t="str">
        <f>IF(C670=1,"甲",IF(C670=2,"乙",IF(C670=3,"丙",IF(C670=4,"丁",""))))</f>
        <v>丙</v>
      </c>
    </row>
    <row r="671">
      <c r="A671" s="187">
        <f>A668+1</f>
        <v>43323</v>
      </c>
      <c r="B671" s="205" t="s">
        <v>28</v>
      </c>
      <c r="C671" s="206">
        <f>IF(C665=1,4,C665-1)</f>
        <v>4</v>
      </c>
      <c r="D671" s="190" t="str">
        <f>IF(C671=1,"甲",IF(C671=2,"乙",IF(C671=3,"丙",IF(C671=4,"丁",""))))</f>
        <v>丁</v>
      </c>
    </row>
    <row r="672">
      <c r="A672" s="187">
        <f>A671</f>
        <v>43323</v>
      </c>
      <c r="B672" s="205" t="s">
        <v>30</v>
      </c>
      <c r="C672" s="206">
        <f>IF(C671=4,1,C671+1)</f>
        <v>1</v>
      </c>
      <c r="D672" s="190" t="str">
        <f>IF(C672=1,"甲",IF(C672=2,"乙",IF(C672=3,"丙",IF(C672=4,"丁",""))))</f>
        <v>甲</v>
      </c>
    </row>
    <row r="673">
      <c r="A673" s="187">
        <f>A672</f>
        <v>43323</v>
      </c>
      <c r="B673" s="205" t="s">
        <v>32</v>
      </c>
      <c r="C673" s="206">
        <f>IF(C672=4,1,C672+1)</f>
        <v>2</v>
      </c>
      <c r="D673" s="190" t="str">
        <f>IF(C673=1,"甲",IF(C673=2,"乙",IF(C673=3,"丙",IF(C673=4,"丁",""))))</f>
        <v>乙</v>
      </c>
    </row>
    <row r="674">
      <c r="A674" s="187">
        <f>A671+1</f>
        <v>43324</v>
      </c>
      <c r="B674" s="205" t="s">
        <v>28</v>
      </c>
      <c r="C674" s="206">
        <f>IF(C668=1,4,C668-1)</f>
        <v>4</v>
      </c>
      <c r="D674" s="190" t="str">
        <f>IF(C674=1,"甲",IF(C674=2,"乙",IF(C674=3,"丙",IF(C674=4,"丁",""))))</f>
        <v>丁</v>
      </c>
    </row>
    <row r="675">
      <c r="A675" s="187">
        <f>A674</f>
        <v>43324</v>
      </c>
      <c r="B675" s="205" t="s">
        <v>30</v>
      </c>
      <c r="C675" s="206">
        <f>IF(C674=4,1,C674+1)</f>
        <v>1</v>
      </c>
      <c r="D675" s="190" t="str">
        <f>IF(C675=1,"甲",IF(C675=2,"乙",IF(C675=3,"丙",IF(C675=4,"丁",""))))</f>
        <v>甲</v>
      </c>
    </row>
    <row r="676">
      <c r="A676" s="187">
        <f>A675</f>
        <v>43324</v>
      </c>
      <c r="B676" s="205" t="s">
        <v>32</v>
      </c>
      <c r="C676" s="206">
        <f>IF(C675=4,1,C675+1)</f>
        <v>2</v>
      </c>
      <c r="D676" s="190" t="str">
        <f>IF(C676=1,"甲",IF(C676=2,"乙",IF(C676=3,"丙",IF(C676=4,"丁",""))))</f>
        <v>乙</v>
      </c>
    </row>
    <row r="677">
      <c r="A677" s="187">
        <f>A674+1</f>
        <v>43325</v>
      </c>
      <c r="B677" s="205" t="s">
        <v>28</v>
      </c>
      <c r="C677" s="206">
        <f>IF(C671=1,4,C671-1)</f>
        <v>3</v>
      </c>
      <c r="D677" s="190" t="str">
        <f>IF(C677=1,"甲",IF(C677=2,"乙",IF(C677=3,"丙",IF(C677=4,"丁",""))))</f>
        <v>丙</v>
      </c>
    </row>
    <row r="678">
      <c r="A678" s="187">
        <f>A677</f>
        <v>43325</v>
      </c>
      <c r="B678" s="205" t="s">
        <v>30</v>
      </c>
      <c r="C678" s="206">
        <f>IF(C677=4,1,C677+1)</f>
        <v>4</v>
      </c>
      <c r="D678" s="190" t="str">
        <f>IF(C678=1,"甲",IF(C678=2,"乙",IF(C678=3,"丙",IF(C678=4,"丁",""))))</f>
        <v>丁</v>
      </c>
    </row>
    <row r="679">
      <c r="A679" s="187">
        <f>A678</f>
        <v>43325</v>
      </c>
      <c r="B679" s="205" t="s">
        <v>32</v>
      </c>
      <c r="C679" s="206">
        <f>IF(C678=4,1,C678+1)</f>
        <v>1</v>
      </c>
      <c r="D679" s="190" t="str">
        <f>IF(C679=1,"甲",IF(C679=2,"乙",IF(C679=3,"丙",IF(C679=4,"丁",""))))</f>
        <v>甲</v>
      </c>
    </row>
    <row r="680">
      <c r="A680" s="187">
        <f>A677+1</f>
        <v>43326</v>
      </c>
      <c r="B680" s="205" t="s">
        <v>28</v>
      </c>
      <c r="C680" s="206">
        <f>IF(C674=1,4,C674-1)</f>
        <v>3</v>
      </c>
      <c r="D680" s="190" t="str">
        <f>IF(C680=1,"甲",IF(C680=2,"乙",IF(C680=3,"丙",IF(C680=4,"丁",""))))</f>
        <v>丙</v>
      </c>
    </row>
    <row r="681">
      <c r="A681" s="187">
        <f>A680</f>
        <v>43326</v>
      </c>
      <c r="B681" s="205" t="s">
        <v>30</v>
      </c>
      <c r="C681" s="206">
        <f>IF(C680=4,1,C680+1)</f>
        <v>4</v>
      </c>
      <c r="D681" s="190" t="str">
        <f>IF(C681=1,"甲",IF(C681=2,"乙",IF(C681=3,"丙",IF(C681=4,"丁",""))))</f>
        <v>丁</v>
      </c>
    </row>
    <row r="682">
      <c r="A682" s="187">
        <f>A681</f>
        <v>43326</v>
      </c>
      <c r="B682" s="205" t="s">
        <v>32</v>
      </c>
      <c r="C682" s="206">
        <f>IF(C681=4,1,C681+1)</f>
        <v>1</v>
      </c>
      <c r="D682" s="190" t="str">
        <f>IF(C682=1,"甲",IF(C682=2,"乙",IF(C682=3,"丙",IF(C682=4,"丁",""))))</f>
        <v>甲</v>
      </c>
    </row>
    <row r="683">
      <c r="A683" s="187">
        <f>A680+1</f>
        <v>43327</v>
      </c>
      <c r="B683" s="205" t="s">
        <v>28</v>
      </c>
      <c r="C683" s="206">
        <f>IF(C677=1,4,C677-1)</f>
        <v>2</v>
      </c>
      <c r="D683" s="190" t="str">
        <f>IF(C683=1,"甲",IF(C683=2,"乙",IF(C683=3,"丙",IF(C683=4,"丁",""))))</f>
        <v>乙</v>
      </c>
    </row>
    <row r="684">
      <c r="A684" s="187">
        <f>A683</f>
        <v>43327</v>
      </c>
      <c r="B684" s="205" t="s">
        <v>30</v>
      </c>
      <c r="C684" s="206">
        <f>IF(C683=4,1,C683+1)</f>
        <v>3</v>
      </c>
      <c r="D684" s="190" t="str">
        <f>IF(C684=1,"甲",IF(C684=2,"乙",IF(C684=3,"丙",IF(C684=4,"丁",""))))</f>
        <v>丙</v>
      </c>
    </row>
    <row r="685">
      <c r="A685" s="187">
        <f>A684</f>
        <v>43327</v>
      </c>
      <c r="B685" s="205" t="s">
        <v>32</v>
      </c>
      <c r="C685" s="206">
        <f>IF(C684=4,1,C684+1)</f>
        <v>4</v>
      </c>
      <c r="D685" s="190" t="str">
        <f>IF(C685=1,"甲",IF(C685=2,"乙",IF(C685=3,"丙",IF(C685=4,"丁",""))))</f>
        <v>丁</v>
      </c>
    </row>
    <row r="686">
      <c r="A686" s="187">
        <f>A683+1</f>
        <v>43328</v>
      </c>
      <c r="B686" s="205" t="s">
        <v>28</v>
      </c>
      <c r="C686" s="206">
        <f>IF(C680=1,4,C680-1)</f>
        <v>2</v>
      </c>
      <c r="D686" s="190" t="str">
        <f>IF(C686=1,"甲",IF(C686=2,"乙",IF(C686=3,"丙",IF(C686=4,"丁",""))))</f>
        <v>乙</v>
      </c>
    </row>
    <row r="687">
      <c r="A687" s="187">
        <f>A686</f>
        <v>43328</v>
      </c>
      <c r="B687" s="205" t="s">
        <v>30</v>
      </c>
      <c r="C687" s="206">
        <f>IF(C686=4,1,C686+1)</f>
        <v>3</v>
      </c>
      <c r="D687" s="190" t="str">
        <f>IF(C687=1,"甲",IF(C687=2,"乙",IF(C687=3,"丙",IF(C687=4,"丁",""))))</f>
        <v>丙</v>
      </c>
    </row>
    <row r="688">
      <c r="A688" s="187">
        <f>A687</f>
        <v>43328</v>
      </c>
      <c r="B688" s="205" t="s">
        <v>32</v>
      </c>
      <c r="C688" s="206">
        <f>IF(C687=4,1,C687+1)</f>
        <v>4</v>
      </c>
      <c r="D688" s="190" t="str">
        <f>IF(C688=1,"甲",IF(C688=2,"乙",IF(C688=3,"丙",IF(C688=4,"丁",""))))</f>
        <v>丁</v>
      </c>
    </row>
    <row r="689">
      <c r="A689" s="187">
        <f>A686+1</f>
        <v>43329</v>
      </c>
      <c r="B689" s="205" t="s">
        <v>28</v>
      </c>
      <c r="C689" s="206">
        <f>IF(C683=1,4,C683-1)</f>
        <v>1</v>
      </c>
      <c r="D689" s="190" t="str">
        <f>IF(C689=1,"甲",IF(C689=2,"乙",IF(C689=3,"丙",IF(C689=4,"丁",""))))</f>
        <v>甲</v>
      </c>
    </row>
    <row r="690">
      <c r="A690" s="187">
        <f>A689</f>
        <v>43329</v>
      </c>
      <c r="B690" s="205" t="s">
        <v>30</v>
      </c>
      <c r="C690" s="206">
        <f>IF(C689=4,1,C689+1)</f>
        <v>2</v>
      </c>
      <c r="D690" s="190" t="str">
        <f>IF(C690=1,"甲",IF(C690=2,"乙",IF(C690=3,"丙",IF(C690=4,"丁",""))))</f>
        <v>乙</v>
      </c>
    </row>
    <row r="691">
      <c r="A691" s="187">
        <f>A690</f>
        <v>43329</v>
      </c>
      <c r="B691" s="205" t="s">
        <v>32</v>
      </c>
      <c r="C691" s="206">
        <f>IF(C690=4,1,C690+1)</f>
        <v>3</v>
      </c>
      <c r="D691" s="190" t="str">
        <f>IF(C691=1,"甲",IF(C691=2,"乙",IF(C691=3,"丙",IF(C691=4,"丁",""))))</f>
        <v>丙</v>
      </c>
    </row>
    <row r="692">
      <c r="A692" s="187">
        <f>A689+1</f>
        <v>43330</v>
      </c>
      <c r="B692" s="205" t="s">
        <v>28</v>
      </c>
      <c r="C692" s="206">
        <f>IF(C686=1,4,C686-1)</f>
        <v>1</v>
      </c>
      <c r="D692" s="190" t="str">
        <f>IF(C692=1,"甲",IF(C692=2,"乙",IF(C692=3,"丙",IF(C692=4,"丁",""))))</f>
        <v>甲</v>
      </c>
    </row>
    <row r="693">
      <c r="A693" s="187">
        <f>A692</f>
        <v>43330</v>
      </c>
      <c r="B693" s="205" t="s">
        <v>30</v>
      </c>
      <c r="C693" s="206">
        <f>IF(C692=4,1,C692+1)</f>
        <v>2</v>
      </c>
      <c r="D693" s="190" t="str">
        <f>IF(C693=1,"甲",IF(C693=2,"乙",IF(C693=3,"丙",IF(C693=4,"丁",""))))</f>
        <v>乙</v>
      </c>
    </row>
    <row r="694">
      <c r="A694" s="187">
        <f>A693</f>
        <v>43330</v>
      </c>
      <c r="B694" s="205" t="s">
        <v>32</v>
      </c>
      <c r="C694" s="206">
        <f>IF(C693=4,1,C693+1)</f>
        <v>3</v>
      </c>
      <c r="D694" s="190" t="str">
        <f>IF(C694=1,"甲",IF(C694=2,"乙",IF(C694=3,"丙",IF(C694=4,"丁",""))))</f>
        <v>丙</v>
      </c>
    </row>
    <row r="695">
      <c r="A695" s="187">
        <f>A692+1</f>
        <v>43331</v>
      </c>
      <c r="B695" s="205" t="s">
        <v>28</v>
      </c>
      <c r="C695" s="206">
        <f>IF(C689=1,4,C689-1)</f>
        <v>4</v>
      </c>
      <c r="D695" s="190" t="str">
        <f>IF(C695=1,"甲",IF(C695=2,"乙",IF(C695=3,"丙",IF(C695=4,"丁",""))))</f>
        <v>丁</v>
      </c>
    </row>
    <row r="696">
      <c r="A696" s="187">
        <f>A695</f>
        <v>43331</v>
      </c>
      <c r="B696" s="205" t="s">
        <v>30</v>
      </c>
      <c r="C696" s="206">
        <f>IF(C695=4,1,C695+1)</f>
        <v>1</v>
      </c>
      <c r="D696" s="190" t="str">
        <f>IF(C696=1,"甲",IF(C696=2,"乙",IF(C696=3,"丙",IF(C696=4,"丁",""))))</f>
        <v>甲</v>
      </c>
    </row>
    <row r="697">
      <c r="A697" s="187">
        <f>A696</f>
        <v>43331</v>
      </c>
      <c r="B697" s="205" t="s">
        <v>32</v>
      </c>
      <c r="C697" s="206">
        <f>IF(C696=4,1,C696+1)</f>
        <v>2</v>
      </c>
      <c r="D697" s="190" t="str">
        <f>IF(C697=1,"甲",IF(C697=2,"乙",IF(C697=3,"丙",IF(C697=4,"丁",""))))</f>
        <v>乙</v>
      </c>
    </row>
    <row r="698">
      <c r="A698" s="187">
        <f>A695+1</f>
        <v>43332</v>
      </c>
      <c r="B698" s="205" t="s">
        <v>28</v>
      </c>
      <c r="C698" s="206">
        <f>IF(C692=1,4,C692-1)</f>
        <v>4</v>
      </c>
      <c r="D698" s="190" t="str">
        <f>IF(C698=1,"甲",IF(C698=2,"乙",IF(C698=3,"丙",IF(C698=4,"丁",""))))</f>
        <v>丁</v>
      </c>
    </row>
    <row r="699">
      <c r="A699" s="187">
        <f>A698</f>
        <v>43332</v>
      </c>
      <c r="B699" s="205" t="s">
        <v>30</v>
      </c>
      <c r="C699" s="206">
        <f>IF(C698=4,1,C698+1)</f>
        <v>1</v>
      </c>
      <c r="D699" s="190" t="str">
        <f>IF(C699=1,"甲",IF(C699=2,"乙",IF(C699=3,"丙",IF(C699=4,"丁",""))))</f>
        <v>甲</v>
      </c>
    </row>
    <row r="700">
      <c r="A700" s="187">
        <f>A699</f>
        <v>43332</v>
      </c>
      <c r="B700" s="205" t="s">
        <v>32</v>
      </c>
      <c r="C700" s="206">
        <f>IF(C699=4,1,C699+1)</f>
        <v>2</v>
      </c>
      <c r="D700" s="190" t="str">
        <f>IF(C700=1,"甲",IF(C700=2,"乙",IF(C700=3,"丙",IF(C700=4,"丁",""))))</f>
        <v>乙</v>
      </c>
    </row>
    <row r="701">
      <c r="A701" s="187">
        <f>A698+1</f>
        <v>43333</v>
      </c>
      <c r="B701" s="205" t="s">
        <v>28</v>
      </c>
      <c r="C701" s="206">
        <f>IF(C695=1,4,C695-1)</f>
        <v>3</v>
      </c>
      <c r="D701" s="190" t="str">
        <f>IF(C701=1,"甲",IF(C701=2,"乙",IF(C701=3,"丙",IF(C701=4,"丁",""))))</f>
        <v>丙</v>
      </c>
    </row>
    <row r="702">
      <c r="A702" s="187">
        <f>A701</f>
        <v>43333</v>
      </c>
      <c r="B702" s="205" t="s">
        <v>30</v>
      </c>
      <c r="C702" s="206">
        <f>IF(C701=4,1,C701+1)</f>
        <v>4</v>
      </c>
      <c r="D702" s="190" t="str">
        <f>IF(C702=1,"甲",IF(C702=2,"乙",IF(C702=3,"丙",IF(C702=4,"丁",""))))</f>
        <v>丁</v>
      </c>
    </row>
    <row r="703">
      <c r="A703" s="187">
        <f>A702</f>
        <v>43333</v>
      </c>
      <c r="B703" s="205" t="s">
        <v>32</v>
      </c>
      <c r="C703" s="206">
        <f>IF(C702=4,1,C702+1)</f>
        <v>1</v>
      </c>
      <c r="D703" s="190" t="str">
        <f>IF(C703=1,"甲",IF(C703=2,"乙",IF(C703=3,"丙",IF(C703=4,"丁",""))))</f>
        <v>甲</v>
      </c>
    </row>
    <row r="704">
      <c r="A704" s="187">
        <f>A701+1</f>
        <v>43334</v>
      </c>
      <c r="B704" s="205" t="s">
        <v>28</v>
      </c>
      <c r="C704" s="206">
        <f>IF(C698=1,4,C698-1)</f>
        <v>3</v>
      </c>
      <c r="D704" s="190" t="str">
        <f>IF(C704=1,"甲",IF(C704=2,"乙",IF(C704=3,"丙",IF(C704=4,"丁",""))))</f>
        <v>丙</v>
      </c>
    </row>
    <row r="705">
      <c r="A705" s="187">
        <f>A704</f>
        <v>43334</v>
      </c>
      <c r="B705" s="205" t="s">
        <v>30</v>
      </c>
      <c r="C705" s="206">
        <f>IF(C704=4,1,C704+1)</f>
        <v>4</v>
      </c>
      <c r="D705" s="190" t="str">
        <f>IF(C705=1,"甲",IF(C705=2,"乙",IF(C705=3,"丙",IF(C705=4,"丁",""))))</f>
        <v>丁</v>
      </c>
    </row>
    <row r="706">
      <c r="A706" s="187">
        <f>A705</f>
        <v>43334</v>
      </c>
      <c r="B706" s="205" t="s">
        <v>32</v>
      </c>
      <c r="C706" s="206">
        <f>IF(C705=4,1,C705+1)</f>
        <v>1</v>
      </c>
      <c r="D706" s="190" t="str">
        <f>IF(C706=1,"甲",IF(C706=2,"乙",IF(C706=3,"丙",IF(C706=4,"丁",""))))</f>
        <v>甲</v>
      </c>
    </row>
    <row r="707">
      <c r="A707" s="187">
        <f>A704+1</f>
        <v>43335</v>
      </c>
      <c r="B707" s="205" t="s">
        <v>28</v>
      </c>
      <c r="C707" s="206">
        <f>IF(C701=1,4,C701-1)</f>
        <v>2</v>
      </c>
      <c r="D707" s="190" t="str">
        <f>IF(C707=1,"甲",IF(C707=2,"乙",IF(C707=3,"丙",IF(C707=4,"丁",""))))</f>
        <v>乙</v>
      </c>
    </row>
    <row r="708">
      <c r="A708" s="187">
        <f>A707</f>
        <v>43335</v>
      </c>
      <c r="B708" s="205" t="s">
        <v>30</v>
      </c>
      <c r="C708" s="206">
        <f>IF(C707=4,1,C707+1)</f>
        <v>3</v>
      </c>
      <c r="D708" s="190" t="str">
        <f>IF(C708=1,"甲",IF(C708=2,"乙",IF(C708=3,"丙",IF(C708=4,"丁",""))))</f>
        <v>丙</v>
      </c>
    </row>
    <row r="709">
      <c r="A709" s="187">
        <f>A708</f>
        <v>43335</v>
      </c>
      <c r="B709" s="205" t="s">
        <v>32</v>
      </c>
      <c r="C709" s="206">
        <f>IF(C708=4,1,C708+1)</f>
        <v>4</v>
      </c>
      <c r="D709" s="190" t="str">
        <f>IF(C709=1,"甲",IF(C709=2,"乙",IF(C709=3,"丙",IF(C709=4,"丁",""))))</f>
        <v>丁</v>
      </c>
    </row>
    <row r="710">
      <c r="A710" s="187">
        <f>A707+1</f>
        <v>43336</v>
      </c>
      <c r="B710" s="205" t="s">
        <v>28</v>
      </c>
      <c r="C710" s="206">
        <f>IF(C704=1,4,C704-1)</f>
        <v>2</v>
      </c>
      <c r="D710" s="190" t="str">
        <f>IF(C710=1,"甲",IF(C710=2,"乙",IF(C710=3,"丙",IF(C710=4,"丁",""))))</f>
        <v>乙</v>
      </c>
    </row>
    <row r="711">
      <c r="A711" s="187">
        <f>A710</f>
        <v>43336</v>
      </c>
      <c r="B711" s="205" t="s">
        <v>30</v>
      </c>
      <c r="C711" s="206">
        <f>IF(C710=4,1,C710+1)</f>
        <v>3</v>
      </c>
      <c r="D711" s="190" t="str">
        <f>IF(C711=1,"甲",IF(C711=2,"乙",IF(C711=3,"丙",IF(C711=4,"丁",""))))</f>
        <v>丙</v>
      </c>
    </row>
    <row r="712">
      <c r="A712" s="187">
        <f>A711</f>
        <v>43336</v>
      </c>
      <c r="B712" s="205" t="s">
        <v>32</v>
      </c>
      <c r="C712" s="206">
        <f>IF(C711=4,1,C711+1)</f>
        <v>4</v>
      </c>
      <c r="D712" s="190" t="str">
        <f>IF(C712=1,"甲",IF(C712=2,"乙",IF(C712=3,"丙",IF(C712=4,"丁",""))))</f>
        <v>丁</v>
      </c>
    </row>
    <row r="713">
      <c r="A713" s="187">
        <f>A710+1</f>
        <v>43337</v>
      </c>
      <c r="B713" s="205" t="s">
        <v>28</v>
      </c>
      <c r="C713" s="206">
        <f>IF(C707=1,4,C707-1)</f>
        <v>1</v>
      </c>
      <c r="D713" s="190" t="str">
        <f>IF(C713=1,"甲",IF(C713=2,"乙",IF(C713=3,"丙",IF(C713=4,"丁",""))))</f>
        <v>甲</v>
      </c>
    </row>
    <row r="714">
      <c r="A714" s="187">
        <f>A713</f>
        <v>43337</v>
      </c>
      <c r="B714" s="205" t="s">
        <v>30</v>
      </c>
      <c r="C714" s="206">
        <f>IF(C713=4,1,C713+1)</f>
        <v>2</v>
      </c>
      <c r="D714" s="190" t="str">
        <f>IF(C714=1,"甲",IF(C714=2,"乙",IF(C714=3,"丙",IF(C714=4,"丁",""))))</f>
        <v>乙</v>
      </c>
    </row>
    <row r="715">
      <c r="A715" s="187">
        <f>A714</f>
        <v>43337</v>
      </c>
      <c r="B715" s="205" t="s">
        <v>32</v>
      </c>
      <c r="C715" s="206">
        <f>IF(C714=4,1,C714+1)</f>
        <v>3</v>
      </c>
      <c r="D715" s="190" t="str">
        <f>IF(C715=1,"甲",IF(C715=2,"乙",IF(C715=3,"丙",IF(C715=4,"丁",""))))</f>
        <v>丙</v>
      </c>
    </row>
    <row r="716">
      <c r="A716" s="187">
        <f>A713+1</f>
        <v>43338</v>
      </c>
      <c r="B716" s="205" t="s">
        <v>28</v>
      </c>
      <c r="C716" s="206">
        <f>IF(C710=1,4,C710-1)</f>
        <v>1</v>
      </c>
      <c r="D716" s="190" t="str">
        <f>IF(C716=1,"甲",IF(C716=2,"乙",IF(C716=3,"丙",IF(C716=4,"丁",""))))</f>
        <v>甲</v>
      </c>
    </row>
    <row r="717">
      <c r="A717" s="187">
        <f>A716</f>
        <v>43338</v>
      </c>
      <c r="B717" s="205" t="s">
        <v>30</v>
      </c>
      <c r="C717" s="206">
        <f>IF(C716=4,1,C716+1)</f>
        <v>2</v>
      </c>
      <c r="D717" s="190" t="str">
        <f>IF(C717=1,"甲",IF(C717=2,"乙",IF(C717=3,"丙",IF(C717=4,"丁",""))))</f>
        <v>乙</v>
      </c>
    </row>
    <row r="718">
      <c r="A718" s="187">
        <f>A717</f>
        <v>43338</v>
      </c>
      <c r="B718" s="205" t="s">
        <v>32</v>
      </c>
      <c r="C718" s="206">
        <f>IF(C717=4,1,C717+1)</f>
        <v>3</v>
      </c>
      <c r="D718" s="190" t="str">
        <f>IF(C718=1,"甲",IF(C718=2,"乙",IF(C718=3,"丙",IF(C718=4,"丁",""))))</f>
        <v>丙</v>
      </c>
    </row>
    <row r="719">
      <c r="A719" s="187">
        <f>A716+1</f>
        <v>43339</v>
      </c>
      <c r="B719" s="205" t="s">
        <v>28</v>
      </c>
      <c r="C719" s="206">
        <f>IF(C713=1,4,C713-1)</f>
        <v>4</v>
      </c>
      <c r="D719" s="190" t="str">
        <f>IF(C719=1,"甲",IF(C719=2,"乙",IF(C719=3,"丙",IF(C719=4,"丁",""))))</f>
        <v>丁</v>
      </c>
    </row>
    <row r="720">
      <c r="A720" s="187">
        <f>A719</f>
        <v>43339</v>
      </c>
      <c r="B720" s="205" t="s">
        <v>30</v>
      </c>
      <c r="C720" s="206">
        <f>IF(C719=4,1,C719+1)</f>
        <v>1</v>
      </c>
      <c r="D720" s="190" t="str">
        <f>IF(C720=1,"甲",IF(C720=2,"乙",IF(C720=3,"丙",IF(C720=4,"丁",""))))</f>
        <v>甲</v>
      </c>
    </row>
    <row r="721">
      <c r="A721" s="187">
        <f>A720</f>
        <v>43339</v>
      </c>
      <c r="B721" s="205" t="s">
        <v>32</v>
      </c>
      <c r="C721" s="206">
        <f>IF(C720=4,1,C720+1)</f>
        <v>2</v>
      </c>
      <c r="D721" s="190" t="str">
        <f>IF(C721=1,"甲",IF(C721=2,"乙",IF(C721=3,"丙",IF(C721=4,"丁",""))))</f>
        <v>乙</v>
      </c>
    </row>
    <row r="722">
      <c r="A722" s="187">
        <f>A719+1</f>
        <v>43340</v>
      </c>
      <c r="B722" s="205" t="s">
        <v>28</v>
      </c>
      <c r="C722" s="206">
        <f>IF(C716=1,4,C716-1)</f>
        <v>4</v>
      </c>
      <c r="D722" s="190" t="str">
        <f>IF(C722=1,"甲",IF(C722=2,"乙",IF(C722=3,"丙",IF(C722=4,"丁",""))))</f>
        <v>丁</v>
      </c>
    </row>
    <row r="723">
      <c r="A723" s="187">
        <f>A722</f>
        <v>43340</v>
      </c>
      <c r="B723" s="205" t="s">
        <v>30</v>
      </c>
      <c r="C723" s="206">
        <f>IF(C722=4,1,C722+1)</f>
        <v>1</v>
      </c>
      <c r="D723" s="190" t="str">
        <f>IF(C723=1,"甲",IF(C723=2,"乙",IF(C723=3,"丙",IF(C723=4,"丁",""))))</f>
        <v>甲</v>
      </c>
    </row>
    <row r="724">
      <c r="A724" s="187">
        <f>A723</f>
        <v>43340</v>
      </c>
      <c r="B724" s="205" t="s">
        <v>32</v>
      </c>
      <c r="C724" s="206">
        <f>IF(C723=4,1,C723+1)</f>
        <v>2</v>
      </c>
      <c r="D724" s="190" t="str">
        <f>IF(C724=1,"甲",IF(C724=2,"乙",IF(C724=3,"丙",IF(C724=4,"丁",""))))</f>
        <v>乙</v>
      </c>
    </row>
    <row r="725">
      <c r="A725" s="187">
        <f>A722+1</f>
        <v>43341</v>
      </c>
      <c r="B725" s="205" t="s">
        <v>28</v>
      </c>
      <c r="C725" s="206">
        <f>IF(C719=1,4,C719-1)</f>
        <v>3</v>
      </c>
      <c r="D725" s="190" t="str">
        <f>IF(C725=1,"甲",IF(C725=2,"乙",IF(C725=3,"丙",IF(C725=4,"丁",""))))</f>
        <v>丙</v>
      </c>
    </row>
    <row r="726">
      <c r="A726" s="187">
        <f>A725</f>
        <v>43341</v>
      </c>
      <c r="B726" s="205" t="s">
        <v>30</v>
      </c>
      <c r="C726" s="206">
        <f>IF(C725=4,1,C725+1)</f>
        <v>4</v>
      </c>
      <c r="D726" s="190" t="str">
        <f>IF(C726=1,"甲",IF(C726=2,"乙",IF(C726=3,"丙",IF(C726=4,"丁",""))))</f>
        <v>丁</v>
      </c>
    </row>
    <row r="727">
      <c r="A727" s="187">
        <f>A726</f>
        <v>43341</v>
      </c>
      <c r="B727" s="205" t="s">
        <v>32</v>
      </c>
      <c r="C727" s="206">
        <f>IF(C726=4,1,C726+1)</f>
        <v>1</v>
      </c>
      <c r="D727" s="190" t="str">
        <f>IF(C727=1,"甲",IF(C727=2,"乙",IF(C727=3,"丙",IF(C727=4,"丁",""))))</f>
        <v>甲</v>
      </c>
    </row>
    <row r="728">
      <c r="A728" s="187">
        <f>A725+1</f>
        <v>43342</v>
      </c>
      <c r="B728" s="205" t="s">
        <v>28</v>
      </c>
      <c r="C728" s="206">
        <f>IF(C722=1,4,C722-1)</f>
        <v>3</v>
      </c>
      <c r="D728" s="190" t="str">
        <f>IF(C728=1,"甲",IF(C728=2,"乙",IF(C728=3,"丙",IF(C728=4,"丁",""))))</f>
        <v>丙</v>
      </c>
    </row>
    <row r="729">
      <c r="A729" s="187">
        <f>A728</f>
        <v>43342</v>
      </c>
      <c r="B729" s="205" t="s">
        <v>30</v>
      </c>
      <c r="C729" s="206">
        <f>IF(C728=4,1,C728+1)</f>
        <v>4</v>
      </c>
      <c r="D729" s="190" t="str">
        <f>IF(C729=1,"甲",IF(C729=2,"乙",IF(C729=3,"丙",IF(C729=4,"丁",""))))</f>
        <v>丁</v>
      </c>
    </row>
    <row r="730">
      <c r="A730" s="187">
        <f>A729</f>
        <v>43342</v>
      </c>
      <c r="B730" s="205" t="s">
        <v>32</v>
      </c>
      <c r="C730" s="206">
        <f>IF(C729=4,1,C729+1)</f>
        <v>1</v>
      </c>
      <c r="D730" s="190" t="str">
        <f>IF(C730=1,"甲",IF(C730=2,"乙",IF(C730=3,"丙",IF(C730=4,"丁",""))))</f>
        <v>甲</v>
      </c>
    </row>
    <row r="731">
      <c r="A731" s="187">
        <f>A728+1</f>
        <v>43343</v>
      </c>
      <c r="B731" s="205" t="s">
        <v>28</v>
      </c>
      <c r="C731" s="206">
        <f>IF(C725=1,4,C725-1)</f>
        <v>2</v>
      </c>
      <c r="D731" s="190" t="str">
        <f>IF(C731=1,"甲",IF(C731=2,"乙",IF(C731=3,"丙",IF(C731=4,"丁",""))))</f>
        <v>乙</v>
      </c>
    </row>
    <row r="732">
      <c r="A732" s="187">
        <f>A731</f>
        <v>43343</v>
      </c>
      <c r="B732" s="205" t="s">
        <v>30</v>
      </c>
      <c r="C732" s="206">
        <f>IF(C731=4,1,C731+1)</f>
        <v>3</v>
      </c>
      <c r="D732" s="190" t="str">
        <f>IF(C732=1,"甲",IF(C732=2,"乙",IF(C732=3,"丙",IF(C732=4,"丁",""))))</f>
        <v>丙</v>
      </c>
    </row>
    <row r="733">
      <c r="A733" s="187">
        <f>A732</f>
        <v>43343</v>
      </c>
      <c r="B733" s="205" t="s">
        <v>32</v>
      </c>
      <c r="C733" s="206">
        <f>IF(C732=4,1,C732+1)</f>
        <v>4</v>
      </c>
      <c r="D733" s="190" t="str">
        <f>IF(C733=1,"甲",IF(C733=2,"乙",IF(C733=3,"丙",IF(C733=4,"丁",""))))</f>
        <v>丁</v>
      </c>
    </row>
    <row r="734">
      <c r="A734" s="187">
        <f>A731+1</f>
        <v>43344</v>
      </c>
      <c r="B734" s="205" t="s">
        <v>28</v>
      </c>
      <c r="C734" s="206">
        <f>IF(C728=1,4,C728-1)</f>
        <v>2</v>
      </c>
      <c r="D734" s="190" t="str">
        <f>IF(C734=1,"甲",IF(C734=2,"乙",IF(C734=3,"丙",IF(C734=4,"丁",""))))</f>
        <v>乙</v>
      </c>
    </row>
    <row r="735">
      <c r="A735" s="187">
        <f>A734</f>
        <v>43344</v>
      </c>
      <c r="B735" s="205" t="s">
        <v>30</v>
      </c>
      <c r="C735" s="206">
        <f>IF(C734=4,1,C734+1)</f>
        <v>3</v>
      </c>
      <c r="D735" s="190" t="str">
        <f>IF(C735=1,"甲",IF(C735=2,"乙",IF(C735=3,"丙",IF(C735=4,"丁",""))))</f>
        <v>丙</v>
      </c>
    </row>
    <row r="736">
      <c r="A736" s="187">
        <f>A735</f>
        <v>43344</v>
      </c>
      <c r="B736" s="205" t="s">
        <v>32</v>
      </c>
      <c r="C736" s="206">
        <f>IF(C735=4,1,C735+1)</f>
        <v>4</v>
      </c>
      <c r="D736" s="190" t="str">
        <f>IF(C736=1,"甲",IF(C736=2,"乙",IF(C736=3,"丙",IF(C736=4,"丁",""))))</f>
        <v>丁</v>
      </c>
    </row>
    <row r="737">
      <c r="A737" s="187">
        <f>A734+1</f>
        <v>43345</v>
      </c>
      <c r="B737" s="205" t="s">
        <v>28</v>
      </c>
      <c r="C737" s="206">
        <f>IF(C731=1,4,C731-1)</f>
        <v>1</v>
      </c>
      <c r="D737" s="190" t="str">
        <f>IF(C737=1,"甲",IF(C737=2,"乙",IF(C737=3,"丙",IF(C737=4,"丁",""))))</f>
        <v>甲</v>
      </c>
    </row>
    <row r="738">
      <c r="A738" s="187">
        <f>A737</f>
        <v>43345</v>
      </c>
      <c r="B738" s="205" t="s">
        <v>30</v>
      </c>
      <c r="C738" s="206">
        <f>IF(C737=4,1,C737+1)</f>
        <v>2</v>
      </c>
      <c r="D738" s="190" t="str">
        <f>IF(C738=1,"甲",IF(C738=2,"乙",IF(C738=3,"丙",IF(C738=4,"丁",""))))</f>
        <v>乙</v>
      </c>
    </row>
    <row r="739">
      <c r="A739" s="187">
        <f>A738</f>
        <v>43345</v>
      </c>
      <c r="B739" s="205" t="s">
        <v>32</v>
      </c>
      <c r="C739" s="206">
        <f>IF(C738=4,1,C738+1)</f>
        <v>3</v>
      </c>
      <c r="D739" s="190" t="str">
        <f>IF(C739=1,"甲",IF(C739=2,"乙",IF(C739=3,"丙",IF(C739=4,"丁",""))))</f>
        <v>丙</v>
      </c>
    </row>
    <row r="740">
      <c r="A740" s="187">
        <f>A737+1</f>
        <v>43346</v>
      </c>
      <c r="B740" s="205" t="s">
        <v>28</v>
      </c>
      <c r="C740" s="206">
        <f>IF(C734=1,4,C734-1)</f>
        <v>1</v>
      </c>
      <c r="D740" s="190" t="str">
        <f>IF(C740=1,"甲",IF(C740=2,"乙",IF(C740=3,"丙",IF(C740=4,"丁",""))))</f>
        <v>甲</v>
      </c>
    </row>
    <row r="741">
      <c r="A741" s="187">
        <f>A740</f>
        <v>43346</v>
      </c>
      <c r="B741" s="205" t="s">
        <v>30</v>
      </c>
      <c r="C741" s="206">
        <f>IF(C740=4,1,C740+1)</f>
        <v>2</v>
      </c>
      <c r="D741" s="190" t="str">
        <f>IF(C741=1,"甲",IF(C741=2,"乙",IF(C741=3,"丙",IF(C741=4,"丁",""))))</f>
        <v>乙</v>
      </c>
    </row>
    <row r="742">
      <c r="A742" s="187">
        <f>A741</f>
        <v>43346</v>
      </c>
      <c r="B742" s="205" t="s">
        <v>32</v>
      </c>
      <c r="C742" s="206">
        <f>IF(C741=4,1,C741+1)</f>
        <v>3</v>
      </c>
      <c r="D742" s="190" t="str">
        <f>IF(C742=1,"甲",IF(C742=2,"乙",IF(C742=3,"丙",IF(C742=4,"丁",""))))</f>
        <v>丙</v>
      </c>
    </row>
    <row r="743">
      <c r="A743" s="187">
        <f>A740+1</f>
        <v>43347</v>
      </c>
      <c r="B743" s="205" t="s">
        <v>28</v>
      </c>
      <c r="C743" s="206">
        <f>IF(C737=1,4,C737-1)</f>
        <v>4</v>
      </c>
      <c r="D743" s="190" t="str">
        <f>IF(C743=1,"甲",IF(C743=2,"乙",IF(C743=3,"丙",IF(C743=4,"丁",""))))</f>
        <v>丁</v>
      </c>
    </row>
    <row r="744">
      <c r="A744" s="187">
        <f>A743</f>
        <v>43347</v>
      </c>
      <c r="B744" s="205" t="s">
        <v>30</v>
      </c>
      <c r="C744" s="206">
        <f>IF(C743=4,1,C743+1)</f>
        <v>1</v>
      </c>
      <c r="D744" s="190" t="str">
        <f>IF(C744=1,"甲",IF(C744=2,"乙",IF(C744=3,"丙",IF(C744=4,"丁",""))))</f>
        <v>甲</v>
      </c>
    </row>
    <row r="745">
      <c r="A745" s="187">
        <f>A744</f>
        <v>43347</v>
      </c>
      <c r="B745" s="205" t="s">
        <v>32</v>
      </c>
      <c r="C745" s="206">
        <f>IF(C744=4,1,C744+1)</f>
        <v>2</v>
      </c>
      <c r="D745" s="190" t="str">
        <f>IF(C745=1,"甲",IF(C745=2,"乙",IF(C745=3,"丙",IF(C745=4,"丁",""))))</f>
        <v>乙</v>
      </c>
    </row>
    <row r="746">
      <c r="A746" s="187">
        <f>A743+1</f>
        <v>43348</v>
      </c>
      <c r="B746" s="205" t="s">
        <v>28</v>
      </c>
      <c r="C746" s="206">
        <f>IF(C740=1,4,C740-1)</f>
        <v>4</v>
      </c>
      <c r="D746" s="190" t="str">
        <f>IF(C746=1,"甲",IF(C746=2,"乙",IF(C746=3,"丙",IF(C746=4,"丁",""))))</f>
        <v>丁</v>
      </c>
    </row>
    <row r="747">
      <c r="A747" s="187">
        <f>A746</f>
        <v>43348</v>
      </c>
      <c r="B747" s="205" t="s">
        <v>30</v>
      </c>
      <c r="C747" s="206">
        <f>IF(C746=4,1,C746+1)</f>
        <v>1</v>
      </c>
      <c r="D747" s="190" t="str">
        <f>IF(C747=1,"甲",IF(C747=2,"乙",IF(C747=3,"丙",IF(C747=4,"丁",""))))</f>
        <v>甲</v>
      </c>
    </row>
    <row r="748">
      <c r="A748" s="187">
        <f>A747</f>
        <v>43348</v>
      </c>
      <c r="B748" s="205" t="s">
        <v>32</v>
      </c>
      <c r="C748" s="206">
        <f>IF(C747=4,1,C747+1)</f>
        <v>2</v>
      </c>
      <c r="D748" s="190" t="str">
        <f>IF(C748=1,"甲",IF(C748=2,"乙",IF(C748=3,"丙",IF(C748=4,"丁",""))))</f>
        <v>乙</v>
      </c>
    </row>
    <row r="749">
      <c r="A749" s="187">
        <f>A746+1</f>
        <v>43349</v>
      </c>
      <c r="B749" s="205" t="s">
        <v>28</v>
      </c>
      <c r="C749" s="206">
        <f>IF(C743=1,4,C743-1)</f>
        <v>3</v>
      </c>
      <c r="D749" s="190" t="str">
        <f>IF(C749=1,"甲",IF(C749=2,"乙",IF(C749=3,"丙",IF(C749=4,"丁",""))))</f>
        <v>丙</v>
      </c>
    </row>
    <row r="750">
      <c r="A750" s="187">
        <f>A749</f>
        <v>43349</v>
      </c>
      <c r="B750" s="205" t="s">
        <v>30</v>
      </c>
      <c r="C750" s="206">
        <f>IF(C749=4,1,C749+1)</f>
        <v>4</v>
      </c>
      <c r="D750" s="190" t="str">
        <f>IF(C750=1,"甲",IF(C750=2,"乙",IF(C750=3,"丙",IF(C750=4,"丁",""))))</f>
        <v>丁</v>
      </c>
    </row>
    <row r="751">
      <c r="A751" s="187">
        <f>A750</f>
        <v>43349</v>
      </c>
      <c r="B751" s="205" t="s">
        <v>32</v>
      </c>
      <c r="C751" s="206">
        <f>IF(C750=4,1,C750+1)</f>
        <v>1</v>
      </c>
      <c r="D751" s="190" t="str">
        <f>IF(C751=1,"甲",IF(C751=2,"乙",IF(C751=3,"丙",IF(C751=4,"丁",""))))</f>
        <v>甲</v>
      </c>
    </row>
    <row r="752">
      <c r="A752" s="187">
        <f>A749+1</f>
        <v>43350</v>
      </c>
      <c r="B752" s="205" t="s">
        <v>28</v>
      </c>
      <c r="C752" s="206">
        <f>IF(C746=1,4,C746-1)</f>
        <v>3</v>
      </c>
      <c r="D752" s="190" t="str">
        <f>IF(C752=1,"甲",IF(C752=2,"乙",IF(C752=3,"丙",IF(C752=4,"丁",""))))</f>
        <v>丙</v>
      </c>
    </row>
    <row r="753">
      <c r="A753" s="187">
        <f>A752</f>
        <v>43350</v>
      </c>
      <c r="B753" s="205" t="s">
        <v>30</v>
      </c>
      <c r="C753" s="206">
        <f>IF(C752=4,1,C752+1)</f>
        <v>4</v>
      </c>
      <c r="D753" s="190" t="str">
        <f>IF(C753=1,"甲",IF(C753=2,"乙",IF(C753=3,"丙",IF(C753=4,"丁",""))))</f>
        <v>丁</v>
      </c>
    </row>
    <row r="754">
      <c r="A754" s="187">
        <f>A753</f>
        <v>43350</v>
      </c>
      <c r="B754" s="205" t="s">
        <v>32</v>
      </c>
      <c r="C754" s="206">
        <f>IF(C753=4,1,C753+1)</f>
        <v>1</v>
      </c>
      <c r="D754" s="190" t="str">
        <f>IF(C754=1,"甲",IF(C754=2,"乙",IF(C754=3,"丙",IF(C754=4,"丁",""))))</f>
        <v>甲</v>
      </c>
    </row>
    <row r="755">
      <c r="A755" s="187">
        <f>A752+1</f>
        <v>43351</v>
      </c>
      <c r="B755" s="205" t="s">
        <v>28</v>
      </c>
      <c r="C755" s="206">
        <f>IF(C749=1,4,C749-1)</f>
        <v>2</v>
      </c>
      <c r="D755" s="190" t="str">
        <f>IF(C755=1,"甲",IF(C755=2,"乙",IF(C755=3,"丙",IF(C755=4,"丁",""))))</f>
        <v>乙</v>
      </c>
    </row>
    <row r="756">
      <c r="A756" s="187">
        <f>A755</f>
        <v>43351</v>
      </c>
      <c r="B756" s="205" t="s">
        <v>30</v>
      </c>
      <c r="C756" s="206">
        <f>IF(C755=4,1,C755+1)</f>
        <v>3</v>
      </c>
      <c r="D756" s="190" t="str">
        <f>IF(C756=1,"甲",IF(C756=2,"乙",IF(C756=3,"丙",IF(C756=4,"丁",""))))</f>
        <v>丙</v>
      </c>
    </row>
    <row r="757">
      <c r="A757" s="187">
        <f>A756</f>
        <v>43351</v>
      </c>
      <c r="B757" s="205" t="s">
        <v>32</v>
      </c>
      <c r="C757" s="206">
        <f>IF(C756=4,1,C756+1)</f>
        <v>4</v>
      </c>
      <c r="D757" s="190" t="str">
        <f>IF(C757=1,"甲",IF(C757=2,"乙",IF(C757=3,"丙",IF(C757=4,"丁",""))))</f>
        <v>丁</v>
      </c>
    </row>
    <row r="758">
      <c r="A758" s="187">
        <f>A755+1</f>
        <v>43352</v>
      </c>
      <c r="B758" s="205" t="s">
        <v>28</v>
      </c>
      <c r="C758" s="206">
        <f>IF(C752=1,4,C752-1)</f>
        <v>2</v>
      </c>
      <c r="D758" s="190" t="str">
        <f>IF(C758=1,"甲",IF(C758=2,"乙",IF(C758=3,"丙",IF(C758=4,"丁",""))))</f>
        <v>乙</v>
      </c>
    </row>
    <row r="759">
      <c r="A759" s="187">
        <f>A758</f>
        <v>43352</v>
      </c>
      <c r="B759" s="205" t="s">
        <v>30</v>
      </c>
      <c r="C759" s="206">
        <f>IF(C758=4,1,C758+1)</f>
        <v>3</v>
      </c>
      <c r="D759" s="190" t="str">
        <f>IF(C759=1,"甲",IF(C759=2,"乙",IF(C759=3,"丙",IF(C759=4,"丁",""))))</f>
        <v>丙</v>
      </c>
    </row>
    <row r="760">
      <c r="A760" s="187">
        <f>A759</f>
        <v>43352</v>
      </c>
      <c r="B760" s="205" t="s">
        <v>32</v>
      </c>
      <c r="C760" s="206">
        <f>IF(C759=4,1,C759+1)</f>
        <v>4</v>
      </c>
      <c r="D760" s="190" t="str">
        <f>IF(C760=1,"甲",IF(C760=2,"乙",IF(C760=3,"丙",IF(C760=4,"丁",""))))</f>
        <v>丁</v>
      </c>
    </row>
    <row r="761">
      <c r="A761" s="187">
        <f>A758+1</f>
        <v>43353</v>
      </c>
      <c r="B761" s="205" t="s">
        <v>28</v>
      </c>
      <c r="C761" s="206">
        <f>IF(C755=1,4,C755-1)</f>
        <v>1</v>
      </c>
      <c r="D761" s="190" t="str">
        <f>IF(C761=1,"甲",IF(C761=2,"乙",IF(C761=3,"丙",IF(C761=4,"丁",""))))</f>
        <v>甲</v>
      </c>
    </row>
    <row r="762">
      <c r="A762" s="187">
        <f>A761</f>
        <v>43353</v>
      </c>
      <c r="B762" s="205" t="s">
        <v>30</v>
      </c>
      <c r="C762" s="206">
        <f>IF(C761=4,1,C761+1)</f>
        <v>2</v>
      </c>
      <c r="D762" s="190" t="str">
        <f>IF(C762=1,"甲",IF(C762=2,"乙",IF(C762=3,"丙",IF(C762=4,"丁",""))))</f>
        <v>乙</v>
      </c>
    </row>
    <row r="763">
      <c r="A763" s="187">
        <f>A762</f>
        <v>43353</v>
      </c>
      <c r="B763" s="205" t="s">
        <v>32</v>
      </c>
      <c r="C763" s="206">
        <f>IF(C762=4,1,C762+1)</f>
        <v>3</v>
      </c>
      <c r="D763" s="190" t="str">
        <f>IF(C763=1,"甲",IF(C763=2,"乙",IF(C763=3,"丙",IF(C763=4,"丁",""))))</f>
        <v>丙</v>
      </c>
    </row>
    <row r="764">
      <c r="A764" s="187">
        <f>A761+1</f>
        <v>43354</v>
      </c>
      <c r="B764" s="205" t="s">
        <v>28</v>
      </c>
      <c r="C764" s="206">
        <f>IF(C758=1,4,C758-1)</f>
        <v>1</v>
      </c>
      <c r="D764" s="190" t="str">
        <f>IF(C764=1,"甲",IF(C764=2,"乙",IF(C764=3,"丙",IF(C764=4,"丁",""))))</f>
        <v>甲</v>
      </c>
    </row>
    <row r="765">
      <c r="A765" s="187">
        <f>A764</f>
        <v>43354</v>
      </c>
      <c r="B765" s="205" t="s">
        <v>30</v>
      </c>
      <c r="C765" s="206">
        <f>IF(C764=4,1,C764+1)</f>
        <v>2</v>
      </c>
      <c r="D765" s="190" t="str">
        <f>IF(C765=1,"甲",IF(C765=2,"乙",IF(C765=3,"丙",IF(C765=4,"丁",""))))</f>
        <v>乙</v>
      </c>
    </row>
    <row r="766">
      <c r="A766" s="187">
        <f>A765</f>
        <v>43354</v>
      </c>
      <c r="B766" s="205" t="s">
        <v>32</v>
      </c>
      <c r="C766" s="206">
        <f>IF(C765=4,1,C765+1)</f>
        <v>3</v>
      </c>
      <c r="D766" s="190" t="str">
        <f>IF(C766=1,"甲",IF(C766=2,"乙",IF(C766=3,"丙",IF(C766=4,"丁",""))))</f>
        <v>丙</v>
      </c>
    </row>
    <row r="767">
      <c r="A767" s="187">
        <f>A764+1</f>
        <v>43355</v>
      </c>
      <c r="B767" s="205" t="s">
        <v>28</v>
      </c>
      <c r="C767" s="206">
        <f>IF(C761=1,4,C761-1)</f>
        <v>4</v>
      </c>
      <c r="D767" s="190" t="str">
        <f>IF(C767=1,"甲",IF(C767=2,"乙",IF(C767=3,"丙",IF(C767=4,"丁",""))))</f>
        <v>丁</v>
      </c>
    </row>
    <row r="768">
      <c r="A768" s="187">
        <f>A767</f>
        <v>43355</v>
      </c>
      <c r="B768" s="205" t="s">
        <v>30</v>
      </c>
      <c r="C768" s="206">
        <f>IF(C767=4,1,C767+1)</f>
        <v>1</v>
      </c>
      <c r="D768" s="190" t="str">
        <f>IF(C768=1,"甲",IF(C768=2,"乙",IF(C768=3,"丙",IF(C768=4,"丁",""))))</f>
        <v>甲</v>
      </c>
    </row>
    <row r="769">
      <c r="A769" s="187">
        <f>A768</f>
        <v>43355</v>
      </c>
      <c r="B769" s="205" t="s">
        <v>32</v>
      </c>
      <c r="C769" s="206">
        <f>IF(C768=4,1,C768+1)</f>
        <v>2</v>
      </c>
      <c r="D769" s="190" t="str">
        <f>IF(C769=1,"甲",IF(C769=2,"乙",IF(C769=3,"丙",IF(C769=4,"丁",""))))</f>
        <v>乙</v>
      </c>
    </row>
    <row r="770">
      <c r="A770" s="187">
        <f>A767+1</f>
        <v>43356</v>
      </c>
      <c r="B770" s="205" t="s">
        <v>28</v>
      </c>
      <c r="C770" s="206">
        <f>IF(C764=1,4,C764-1)</f>
        <v>4</v>
      </c>
      <c r="D770" s="190" t="str">
        <f>IF(C770=1,"甲",IF(C770=2,"乙",IF(C770=3,"丙",IF(C770=4,"丁",""))))</f>
        <v>丁</v>
      </c>
    </row>
    <row r="771">
      <c r="A771" s="187">
        <f>A770</f>
        <v>43356</v>
      </c>
      <c r="B771" s="205" t="s">
        <v>30</v>
      </c>
      <c r="C771" s="206">
        <f>IF(C770=4,1,C770+1)</f>
        <v>1</v>
      </c>
      <c r="D771" s="190" t="str">
        <f>IF(C771=1,"甲",IF(C771=2,"乙",IF(C771=3,"丙",IF(C771=4,"丁",""))))</f>
        <v>甲</v>
      </c>
    </row>
    <row r="772">
      <c r="A772" s="187">
        <f>A771</f>
        <v>43356</v>
      </c>
      <c r="B772" s="205" t="s">
        <v>32</v>
      </c>
      <c r="C772" s="206">
        <f>IF(C771=4,1,C771+1)</f>
        <v>2</v>
      </c>
      <c r="D772" s="190" t="str">
        <f>IF(C772=1,"甲",IF(C772=2,"乙",IF(C772=3,"丙",IF(C772=4,"丁",""))))</f>
        <v>乙</v>
      </c>
    </row>
    <row r="773">
      <c r="A773" s="187">
        <f>A770+1</f>
        <v>43357</v>
      </c>
      <c r="B773" s="205" t="s">
        <v>28</v>
      </c>
      <c r="C773" s="206">
        <f>IF(C767=1,4,C767-1)</f>
        <v>3</v>
      </c>
      <c r="D773" s="190" t="str">
        <f>IF(C773=1,"甲",IF(C773=2,"乙",IF(C773=3,"丙",IF(C773=4,"丁",""))))</f>
        <v>丙</v>
      </c>
    </row>
    <row r="774">
      <c r="A774" s="187">
        <f>A773</f>
        <v>43357</v>
      </c>
      <c r="B774" s="205" t="s">
        <v>30</v>
      </c>
      <c r="C774" s="206">
        <f>IF(C773=4,1,C773+1)</f>
        <v>4</v>
      </c>
      <c r="D774" s="190" t="str">
        <f>IF(C774=1,"甲",IF(C774=2,"乙",IF(C774=3,"丙",IF(C774=4,"丁",""))))</f>
        <v>丁</v>
      </c>
    </row>
    <row r="775">
      <c r="A775" s="187">
        <f>A774</f>
        <v>43357</v>
      </c>
      <c r="B775" s="205" t="s">
        <v>32</v>
      </c>
      <c r="C775" s="206">
        <f>IF(C774=4,1,C774+1)</f>
        <v>1</v>
      </c>
      <c r="D775" s="190" t="str">
        <f>IF(C775=1,"甲",IF(C775=2,"乙",IF(C775=3,"丙",IF(C775=4,"丁",""))))</f>
        <v>甲</v>
      </c>
    </row>
    <row r="776">
      <c r="A776" s="187">
        <f>A773+1</f>
        <v>43358</v>
      </c>
      <c r="B776" s="205" t="s">
        <v>28</v>
      </c>
      <c r="C776" s="206">
        <f>IF(C770=1,4,C770-1)</f>
        <v>3</v>
      </c>
      <c r="D776" s="190" t="str">
        <f>IF(C776=1,"甲",IF(C776=2,"乙",IF(C776=3,"丙",IF(C776=4,"丁",""))))</f>
        <v>丙</v>
      </c>
    </row>
    <row r="777">
      <c r="A777" s="187">
        <f>A776</f>
        <v>43358</v>
      </c>
      <c r="B777" s="205" t="s">
        <v>30</v>
      </c>
      <c r="C777" s="206">
        <f>IF(C776=4,1,C776+1)</f>
        <v>4</v>
      </c>
      <c r="D777" s="190" t="str">
        <f>IF(C777=1,"甲",IF(C777=2,"乙",IF(C777=3,"丙",IF(C777=4,"丁",""))))</f>
        <v>丁</v>
      </c>
    </row>
    <row r="778">
      <c r="A778" s="187">
        <f>A777</f>
        <v>43358</v>
      </c>
      <c r="B778" s="205" t="s">
        <v>32</v>
      </c>
      <c r="C778" s="206">
        <f>IF(C777=4,1,C777+1)</f>
        <v>1</v>
      </c>
      <c r="D778" s="190" t="str">
        <f>IF(C778=1,"甲",IF(C778=2,"乙",IF(C778=3,"丙",IF(C778=4,"丁",""))))</f>
        <v>甲</v>
      </c>
    </row>
    <row r="779">
      <c r="A779" s="187">
        <f>A776+1</f>
        <v>43359</v>
      </c>
      <c r="B779" s="205" t="s">
        <v>28</v>
      </c>
      <c r="C779" s="206">
        <f>IF(C773=1,4,C773-1)</f>
        <v>2</v>
      </c>
      <c r="D779" s="190" t="str">
        <f>IF(C779=1,"甲",IF(C779=2,"乙",IF(C779=3,"丙",IF(C779=4,"丁",""))))</f>
        <v>乙</v>
      </c>
    </row>
    <row r="780">
      <c r="A780" s="187">
        <f>A779</f>
        <v>43359</v>
      </c>
      <c r="B780" s="205" t="s">
        <v>30</v>
      </c>
      <c r="C780" s="206">
        <f>IF(C779=4,1,C779+1)</f>
        <v>3</v>
      </c>
      <c r="D780" s="190" t="str">
        <f>IF(C780=1,"甲",IF(C780=2,"乙",IF(C780=3,"丙",IF(C780=4,"丁",""))))</f>
        <v>丙</v>
      </c>
    </row>
    <row r="781">
      <c r="A781" s="187">
        <f>A780</f>
        <v>43359</v>
      </c>
      <c r="B781" s="205" t="s">
        <v>32</v>
      </c>
      <c r="C781" s="206">
        <f>IF(C780=4,1,C780+1)</f>
        <v>4</v>
      </c>
      <c r="D781" s="190" t="str">
        <f>IF(C781=1,"甲",IF(C781=2,"乙",IF(C781=3,"丙",IF(C781=4,"丁",""))))</f>
        <v>丁</v>
      </c>
    </row>
    <row r="782">
      <c r="A782" s="187">
        <f>A779+1</f>
        <v>43360</v>
      </c>
      <c r="B782" s="205" t="s">
        <v>28</v>
      </c>
      <c r="C782" s="206">
        <f>IF(C776=1,4,C776-1)</f>
        <v>2</v>
      </c>
      <c r="D782" s="190" t="str">
        <f>IF(C782=1,"甲",IF(C782=2,"乙",IF(C782=3,"丙",IF(C782=4,"丁",""))))</f>
        <v>乙</v>
      </c>
    </row>
    <row r="783">
      <c r="A783" s="187">
        <f>A782</f>
        <v>43360</v>
      </c>
      <c r="B783" s="205" t="s">
        <v>30</v>
      </c>
      <c r="C783" s="206">
        <f>IF(C782=4,1,C782+1)</f>
        <v>3</v>
      </c>
      <c r="D783" s="190" t="str">
        <f>IF(C783=1,"甲",IF(C783=2,"乙",IF(C783=3,"丙",IF(C783=4,"丁",""))))</f>
        <v>丙</v>
      </c>
    </row>
    <row r="784">
      <c r="A784" s="187">
        <f>A783</f>
        <v>43360</v>
      </c>
      <c r="B784" s="205" t="s">
        <v>32</v>
      </c>
      <c r="C784" s="206">
        <f>IF(C783=4,1,C783+1)</f>
        <v>4</v>
      </c>
      <c r="D784" s="190" t="str">
        <f>IF(C784=1,"甲",IF(C784=2,"乙",IF(C784=3,"丙",IF(C784=4,"丁",""))))</f>
        <v>丁</v>
      </c>
    </row>
    <row r="785">
      <c r="A785" s="187">
        <f>A782+1</f>
        <v>43361</v>
      </c>
      <c r="B785" s="205" t="s">
        <v>28</v>
      </c>
      <c r="C785" s="206">
        <f>IF(C779=1,4,C779-1)</f>
        <v>1</v>
      </c>
      <c r="D785" s="190" t="str">
        <f>IF(C785=1,"甲",IF(C785=2,"乙",IF(C785=3,"丙",IF(C785=4,"丁",""))))</f>
        <v>甲</v>
      </c>
    </row>
    <row r="786">
      <c r="A786" s="187">
        <f>A785</f>
        <v>43361</v>
      </c>
      <c r="B786" s="205" t="s">
        <v>30</v>
      </c>
      <c r="C786" s="206">
        <f>IF(C785=4,1,C785+1)</f>
        <v>2</v>
      </c>
      <c r="D786" s="190" t="str">
        <f>IF(C786=1,"甲",IF(C786=2,"乙",IF(C786=3,"丙",IF(C786=4,"丁",""))))</f>
        <v>乙</v>
      </c>
    </row>
    <row r="787">
      <c r="A787" s="187">
        <f>A786</f>
        <v>43361</v>
      </c>
      <c r="B787" s="205" t="s">
        <v>32</v>
      </c>
      <c r="C787" s="206">
        <f>IF(C786=4,1,C786+1)</f>
        <v>3</v>
      </c>
      <c r="D787" s="190" t="str">
        <f>IF(C787=1,"甲",IF(C787=2,"乙",IF(C787=3,"丙",IF(C787=4,"丁",""))))</f>
        <v>丙</v>
      </c>
    </row>
    <row r="788">
      <c r="A788" s="187">
        <f>A785+1</f>
        <v>43362</v>
      </c>
      <c r="B788" s="205" t="s">
        <v>28</v>
      </c>
      <c r="C788" s="206">
        <f>IF(C782=1,4,C782-1)</f>
        <v>1</v>
      </c>
      <c r="D788" s="190" t="str">
        <f>IF(C788=1,"甲",IF(C788=2,"乙",IF(C788=3,"丙",IF(C788=4,"丁",""))))</f>
        <v>甲</v>
      </c>
    </row>
    <row r="789">
      <c r="A789" s="187">
        <f>A788</f>
        <v>43362</v>
      </c>
      <c r="B789" s="205" t="s">
        <v>30</v>
      </c>
      <c r="C789" s="206">
        <f>IF(C788=4,1,C788+1)</f>
        <v>2</v>
      </c>
      <c r="D789" s="190" t="str">
        <f>IF(C789=1,"甲",IF(C789=2,"乙",IF(C789=3,"丙",IF(C789=4,"丁",""))))</f>
        <v>乙</v>
      </c>
    </row>
    <row r="790">
      <c r="A790" s="187">
        <f>A789</f>
        <v>43362</v>
      </c>
      <c r="B790" s="205" t="s">
        <v>32</v>
      </c>
      <c r="C790" s="206">
        <f>IF(C789=4,1,C789+1)</f>
        <v>3</v>
      </c>
      <c r="D790" s="190" t="str">
        <f>IF(C790=1,"甲",IF(C790=2,"乙",IF(C790=3,"丙",IF(C790=4,"丁",""))))</f>
        <v>丙</v>
      </c>
    </row>
    <row r="791">
      <c r="A791" s="187">
        <f>A788+1</f>
        <v>43363</v>
      </c>
      <c r="B791" s="205" t="s">
        <v>28</v>
      </c>
      <c r="C791" s="206">
        <f>IF(C785=1,4,C785-1)</f>
        <v>4</v>
      </c>
      <c r="D791" s="190" t="str">
        <f>IF(C791=1,"甲",IF(C791=2,"乙",IF(C791=3,"丙",IF(C791=4,"丁",""))))</f>
        <v>丁</v>
      </c>
    </row>
    <row r="792">
      <c r="A792" s="187">
        <f>A791</f>
        <v>43363</v>
      </c>
      <c r="B792" s="205" t="s">
        <v>30</v>
      </c>
      <c r="C792" s="206">
        <f>IF(C791=4,1,C791+1)</f>
        <v>1</v>
      </c>
      <c r="D792" s="190" t="str">
        <f>IF(C792=1,"甲",IF(C792=2,"乙",IF(C792=3,"丙",IF(C792=4,"丁",""))))</f>
        <v>甲</v>
      </c>
    </row>
    <row r="793">
      <c r="A793" s="187">
        <f>A792</f>
        <v>43363</v>
      </c>
      <c r="B793" s="205" t="s">
        <v>32</v>
      </c>
      <c r="C793" s="206">
        <f>IF(C792=4,1,C792+1)</f>
        <v>2</v>
      </c>
      <c r="D793" s="190" t="str">
        <f>IF(C793=1,"甲",IF(C793=2,"乙",IF(C793=3,"丙",IF(C793=4,"丁",""))))</f>
        <v>乙</v>
      </c>
    </row>
    <row r="794">
      <c r="A794" s="187">
        <f>A791+1</f>
        <v>43364</v>
      </c>
      <c r="B794" s="205" t="s">
        <v>28</v>
      </c>
      <c r="C794" s="206">
        <f>IF(C788=1,4,C788-1)</f>
        <v>4</v>
      </c>
      <c r="D794" s="190" t="str">
        <f>IF(C794=1,"甲",IF(C794=2,"乙",IF(C794=3,"丙",IF(C794=4,"丁",""))))</f>
        <v>丁</v>
      </c>
    </row>
    <row r="795">
      <c r="A795" s="187">
        <f>A794</f>
        <v>43364</v>
      </c>
      <c r="B795" s="205" t="s">
        <v>30</v>
      </c>
      <c r="C795" s="206">
        <f>IF(C794=4,1,C794+1)</f>
        <v>1</v>
      </c>
      <c r="D795" s="190" t="str">
        <f>IF(C795=1,"甲",IF(C795=2,"乙",IF(C795=3,"丙",IF(C795=4,"丁",""))))</f>
        <v>甲</v>
      </c>
    </row>
    <row r="796">
      <c r="A796" s="187">
        <f>A795</f>
        <v>43364</v>
      </c>
      <c r="B796" s="205" t="s">
        <v>32</v>
      </c>
      <c r="C796" s="206">
        <f>IF(C795=4,1,C795+1)</f>
        <v>2</v>
      </c>
      <c r="D796" s="190" t="str">
        <f>IF(C796=1,"甲",IF(C796=2,"乙",IF(C796=3,"丙",IF(C796=4,"丁",""))))</f>
        <v>乙</v>
      </c>
    </row>
    <row r="797">
      <c r="A797" s="187">
        <f>A794+1</f>
        <v>43365</v>
      </c>
      <c r="B797" s="205" t="s">
        <v>28</v>
      </c>
      <c r="C797" s="206">
        <f>IF(C791=1,4,C791-1)</f>
        <v>3</v>
      </c>
      <c r="D797" s="190" t="str">
        <f>IF(C797=1,"甲",IF(C797=2,"乙",IF(C797=3,"丙",IF(C797=4,"丁",""))))</f>
        <v>丙</v>
      </c>
    </row>
    <row r="798">
      <c r="A798" s="187">
        <f>A797</f>
        <v>43365</v>
      </c>
      <c r="B798" s="205" t="s">
        <v>30</v>
      </c>
      <c r="C798" s="206">
        <f>IF(C797=4,1,C797+1)</f>
        <v>4</v>
      </c>
      <c r="D798" s="190" t="str">
        <f>IF(C798=1,"甲",IF(C798=2,"乙",IF(C798=3,"丙",IF(C798=4,"丁",""))))</f>
        <v>丁</v>
      </c>
    </row>
    <row r="799">
      <c r="A799" s="187">
        <f>A798</f>
        <v>43365</v>
      </c>
      <c r="B799" s="205" t="s">
        <v>32</v>
      </c>
      <c r="C799" s="206">
        <f>IF(C798=4,1,C798+1)</f>
        <v>1</v>
      </c>
      <c r="D799" s="190" t="str">
        <f>IF(C799=1,"甲",IF(C799=2,"乙",IF(C799=3,"丙",IF(C799=4,"丁",""))))</f>
        <v>甲</v>
      </c>
    </row>
    <row r="800">
      <c r="A800" s="187">
        <f>A797+1</f>
        <v>43366</v>
      </c>
      <c r="B800" s="205" t="s">
        <v>28</v>
      </c>
      <c r="C800" s="206">
        <f>IF(C794=1,4,C794-1)</f>
        <v>3</v>
      </c>
      <c r="D800" s="190" t="str">
        <f>IF(C800=1,"甲",IF(C800=2,"乙",IF(C800=3,"丙",IF(C800=4,"丁",""))))</f>
        <v>丙</v>
      </c>
    </row>
    <row r="801">
      <c r="A801" s="187">
        <f>A800</f>
        <v>43366</v>
      </c>
      <c r="B801" s="205" t="s">
        <v>30</v>
      </c>
      <c r="C801" s="206">
        <f>IF(C800=4,1,C800+1)</f>
        <v>4</v>
      </c>
      <c r="D801" s="190" t="str">
        <f>IF(C801=1,"甲",IF(C801=2,"乙",IF(C801=3,"丙",IF(C801=4,"丁",""))))</f>
        <v>丁</v>
      </c>
    </row>
    <row r="802">
      <c r="A802" s="187">
        <f>A801</f>
        <v>43366</v>
      </c>
      <c r="B802" s="205" t="s">
        <v>32</v>
      </c>
      <c r="C802" s="206">
        <f>IF(C801=4,1,C801+1)</f>
        <v>1</v>
      </c>
      <c r="D802" s="190" t="str">
        <f>IF(C802=1,"甲",IF(C802=2,"乙",IF(C802=3,"丙",IF(C802=4,"丁",""))))</f>
        <v>甲</v>
      </c>
    </row>
    <row r="803">
      <c r="A803" s="187">
        <f>A800+1</f>
        <v>43367</v>
      </c>
      <c r="B803" s="205" t="s">
        <v>28</v>
      </c>
      <c r="C803" s="206">
        <f>IF(C797=1,4,C797-1)</f>
        <v>2</v>
      </c>
      <c r="D803" s="190" t="str">
        <f>IF(C803=1,"甲",IF(C803=2,"乙",IF(C803=3,"丙",IF(C803=4,"丁",""))))</f>
        <v>乙</v>
      </c>
    </row>
    <row r="804">
      <c r="A804" s="187">
        <f>A803</f>
        <v>43367</v>
      </c>
      <c r="B804" s="205" t="s">
        <v>30</v>
      </c>
      <c r="C804" s="206">
        <f>IF(C803=4,1,C803+1)</f>
        <v>3</v>
      </c>
      <c r="D804" s="190" t="str">
        <f>IF(C804=1,"甲",IF(C804=2,"乙",IF(C804=3,"丙",IF(C804=4,"丁",""))))</f>
        <v>丙</v>
      </c>
    </row>
    <row r="805">
      <c r="A805" s="187">
        <f>A804</f>
        <v>43367</v>
      </c>
      <c r="B805" s="205" t="s">
        <v>32</v>
      </c>
      <c r="C805" s="206">
        <f>IF(C804=4,1,C804+1)</f>
        <v>4</v>
      </c>
      <c r="D805" s="190" t="str">
        <f>IF(C805=1,"甲",IF(C805=2,"乙",IF(C805=3,"丙",IF(C805=4,"丁",""))))</f>
        <v>丁</v>
      </c>
    </row>
    <row r="806">
      <c r="A806" s="187">
        <f>A803+1</f>
        <v>43368</v>
      </c>
      <c r="B806" s="205" t="s">
        <v>28</v>
      </c>
      <c r="C806" s="206">
        <f>IF(C800=1,4,C800-1)</f>
        <v>2</v>
      </c>
      <c r="D806" s="190" t="str">
        <f>IF(C806=1,"甲",IF(C806=2,"乙",IF(C806=3,"丙",IF(C806=4,"丁",""))))</f>
        <v>乙</v>
      </c>
    </row>
    <row r="807">
      <c r="A807" s="187">
        <f>A806</f>
        <v>43368</v>
      </c>
      <c r="B807" s="205" t="s">
        <v>30</v>
      </c>
      <c r="C807" s="206">
        <f>IF(C806=4,1,C806+1)</f>
        <v>3</v>
      </c>
      <c r="D807" s="190" t="str">
        <f>IF(C807=1,"甲",IF(C807=2,"乙",IF(C807=3,"丙",IF(C807=4,"丁",""))))</f>
        <v>丙</v>
      </c>
    </row>
    <row r="808">
      <c r="A808" s="187">
        <f>A807</f>
        <v>43368</v>
      </c>
      <c r="B808" s="205" t="s">
        <v>32</v>
      </c>
      <c r="C808" s="206">
        <f>IF(C807=4,1,C807+1)</f>
        <v>4</v>
      </c>
      <c r="D808" s="190" t="str">
        <f>IF(C808=1,"甲",IF(C808=2,"乙",IF(C808=3,"丙",IF(C808=4,"丁",""))))</f>
        <v>丁</v>
      </c>
    </row>
    <row r="809">
      <c r="A809" s="187">
        <f>A806+1</f>
        <v>43369</v>
      </c>
      <c r="B809" s="205" t="s">
        <v>28</v>
      </c>
      <c r="C809" s="206">
        <f>IF(C803=1,4,C803-1)</f>
        <v>1</v>
      </c>
      <c r="D809" s="190" t="str">
        <f>IF(C809=1,"甲",IF(C809=2,"乙",IF(C809=3,"丙",IF(C809=4,"丁",""))))</f>
        <v>甲</v>
      </c>
    </row>
    <row r="810">
      <c r="A810" s="187">
        <f>A809</f>
        <v>43369</v>
      </c>
      <c r="B810" s="205" t="s">
        <v>30</v>
      </c>
      <c r="C810" s="206">
        <f>IF(C809=4,1,C809+1)</f>
        <v>2</v>
      </c>
      <c r="D810" s="190" t="str">
        <f>IF(C810=1,"甲",IF(C810=2,"乙",IF(C810=3,"丙",IF(C810=4,"丁",""))))</f>
        <v>乙</v>
      </c>
    </row>
    <row r="811">
      <c r="A811" s="187">
        <f>A810</f>
        <v>43369</v>
      </c>
      <c r="B811" s="205" t="s">
        <v>32</v>
      </c>
      <c r="C811" s="206">
        <f>IF(C810=4,1,C810+1)</f>
        <v>3</v>
      </c>
      <c r="D811" s="190" t="str">
        <f>IF(C811=1,"甲",IF(C811=2,"乙",IF(C811=3,"丙",IF(C811=4,"丁",""))))</f>
        <v>丙</v>
      </c>
    </row>
    <row r="812">
      <c r="A812" s="187">
        <f>A809+1</f>
        <v>43370</v>
      </c>
      <c r="B812" s="205" t="s">
        <v>28</v>
      </c>
      <c r="C812" s="206">
        <f>IF(C806=1,4,C806-1)</f>
        <v>1</v>
      </c>
      <c r="D812" s="190" t="str">
        <f>IF(C812=1,"甲",IF(C812=2,"乙",IF(C812=3,"丙",IF(C812=4,"丁",""))))</f>
        <v>甲</v>
      </c>
    </row>
    <row r="813">
      <c r="A813" s="187">
        <f>A812</f>
        <v>43370</v>
      </c>
      <c r="B813" s="205" t="s">
        <v>30</v>
      </c>
      <c r="C813" s="206">
        <f>IF(C812=4,1,C812+1)</f>
        <v>2</v>
      </c>
      <c r="D813" s="190" t="str">
        <f>IF(C813=1,"甲",IF(C813=2,"乙",IF(C813=3,"丙",IF(C813=4,"丁",""))))</f>
        <v>乙</v>
      </c>
    </row>
    <row r="814">
      <c r="A814" s="187">
        <f>A813</f>
        <v>43370</v>
      </c>
      <c r="B814" s="205" t="s">
        <v>32</v>
      </c>
      <c r="C814" s="206">
        <f>IF(C813=4,1,C813+1)</f>
        <v>3</v>
      </c>
      <c r="D814" s="190" t="str">
        <f>IF(C814=1,"甲",IF(C814=2,"乙",IF(C814=3,"丙",IF(C814=4,"丁",""))))</f>
        <v>丙</v>
      </c>
    </row>
    <row r="815">
      <c r="A815" s="187">
        <f>A812+1</f>
        <v>43371</v>
      </c>
      <c r="B815" s="205" t="s">
        <v>28</v>
      </c>
      <c r="C815" s="206">
        <f>IF(C809=1,4,C809-1)</f>
        <v>4</v>
      </c>
      <c r="D815" s="190" t="str">
        <f>IF(C815=1,"甲",IF(C815=2,"乙",IF(C815=3,"丙",IF(C815=4,"丁",""))))</f>
        <v>丁</v>
      </c>
    </row>
    <row r="816">
      <c r="A816" s="187">
        <f>A815</f>
        <v>43371</v>
      </c>
      <c r="B816" s="205" t="s">
        <v>30</v>
      </c>
      <c r="C816" s="206">
        <f>IF(C815=4,1,C815+1)</f>
        <v>1</v>
      </c>
      <c r="D816" s="190" t="str">
        <f>IF(C816=1,"甲",IF(C816=2,"乙",IF(C816=3,"丙",IF(C816=4,"丁",""))))</f>
        <v>甲</v>
      </c>
    </row>
    <row r="817">
      <c r="A817" s="187">
        <f>A816</f>
        <v>43371</v>
      </c>
      <c r="B817" s="205" t="s">
        <v>32</v>
      </c>
      <c r="C817" s="206">
        <f>IF(C816=4,1,C816+1)</f>
        <v>2</v>
      </c>
      <c r="D817" s="190" t="str">
        <f>IF(C817=1,"甲",IF(C817=2,"乙",IF(C817=3,"丙",IF(C817=4,"丁",""))))</f>
        <v>乙</v>
      </c>
    </row>
    <row r="818">
      <c r="A818" s="187">
        <f>A815+1</f>
        <v>43372</v>
      </c>
      <c r="B818" s="205" t="s">
        <v>28</v>
      </c>
      <c r="C818" s="206">
        <f>IF(C812=1,4,C812-1)</f>
        <v>4</v>
      </c>
      <c r="D818" s="190" t="str">
        <f>IF(C818=1,"甲",IF(C818=2,"乙",IF(C818=3,"丙",IF(C818=4,"丁",""))))</f>
        <v>丁</v>
      </c>
    </row>
    <row r="819">
      <c r="A819" s="187">
        <f>A818</f>
        <v>43372</v>
      </c>
      <c r="B819" s="205" t="s">
        <v>30</v>
      </c>
      <c r="C819" s="206">
        <f>IF(C818=4,1,C818+1)</f>
        <v>1</v>
      </c>
      <c r="D819" s="190" t="str">
        <f>IF(C819=1,"甲",IF(C819=2,"乙",IF(C819=3,"丙",IF(C819=4,"丁",""))))</f>
        <v>甲</v>
      </c>
    </row>
    <row r="820">
      <c r="A820" s="187">
        <f>A819</f>
        <v>43372</v>
      </c>
      <c r="B820" s="205" t="s">
        <v>32</v>
      </c>
      <c r="C820" s="206">
        <f>IF(C819=4,1,C819+1)</f>
        <v>2</v>
      </c>
      <c r="D820" s="190" t="str">
        <f>IF(C820=1,"甲",IF(C820=2,"乙",IF(C820=3,"丙",IF(C820=4,"丁",""))))</f>
        <v>乙</v>
      </c>
    </row>
    <row r="821">
      <c r="A821" s="187">
        <f>A818+1</f>
        <v>43373</v>
      </c>
      <c r="B821" s="205" t="s">
        <v>28</v>
      </c>
      <c r="C821" s="206">
        <f>IF(C815=1,4,C815-1)</f>
        <v>3</v>
      </c>
      <c r="D821" s="190" t="str">
        <f>IF(C821=1,"甲",IF(C821=2,"乙",IF(C821=3,"丙",IF(C821=4,"丁",""))))</f>
        <v>丙</v>
      </c>
    </row>
    <row r="822">
      <c r="A822" s="187">
        <f>A821</f>
        <v>43373</v>
      </c>
      <c r="B822" s="205" t="s">
        <v>30</v>
      </c>
      <c r="C822" s="206">
        <f>IF(C821=4,1,C821+1)</f>
        <v>4</v>
      </c>
      <c r="D822" s="190" t="str">
        <f>IF(C822=1,"甲",IF(C822=2,"乙",IF(C822=3,"丙",IF(C822=4,"丁",""))))</f>
        <v>丁</v>
      </c>
    </row>
    <row r="823">
      <c r="A823" s="187">
        <f>A822</f>
        <v>43373</v>
      </c>
      <c r="B823" s="205" t="s">
        <v>32</v>
      </c>
      <c r="C823" s="206">
        <f>IF(C822=4,1,C822+1)</f>
        <v>1</v>
      </c>
      <c r="D823" s="190" t="str">
        <f>IF(C823=1,"甲",IF(C823=2,"乙",IF(C823=3,"丙",IF(C823=4,"丁",""))))</f>
        <v>甲</v>
      </c>
    </row>
    <row r="824">
      <c r="A824" s="187">
        <f>A821+1</f>
        <v>43374</v>
      </c>
      <c r="B824" s="205" t="s">
        <v>28</v>
      </c>
      <c r="C824" s="206">
        <f>IF(C818=1,4,C818-1)</f>
        <v>3</v>
      </c>
      <c r="D824" s="190" t="str">
        <f>IF(C824=1,"甲",IF(C824=2,"乙",IF(C824=3,"丙",IF(C824=4,"丁",""))))</f>
        <v>丙</v>
      </c>
    </row>
    <row r="825">
      <c r="A825" s="187">
        <f>A824</f>
        <v>43374</v>
      </c>
      <c r="B825" s="205" t="s">
        <v>30</v>
      </c>
      <c r="C825" s="206">
        <f>IF(C824=4,1,C824+1)</f>
        <v>4</v>
      </c>
      <c r="D825" s="190" t="str">
        <f>IF(C825=1,"甲",IF(C825=2,"乙",IF(C825=3,"丙",IF(C825=4,"丁",""))))</f>
        <v>丁</v>
      </c>
    </row>
    <row r="826">
      <c r="A826" s="187">
        <f>A825</f>
        <v>43374</v>
      </c>
      <c r="B826" s="205" t="s">
        <v>32</v>
      </c>
      <c r="C826" s="206">
        <f>IF(C825=4,1,C825+1)</f>
        <v>1</v>
      </c>
      <c r="D826" s="190" t="str">
        <f>IF(C826=1,"甲",IF(C826=2,"乙",IF(C826=3,"丙",IF(C826=4,"丁",""))))</f>
        <v>甲</v>
      </c>
    </row>
    <row r="827">
      <c r="A827" s="187">
        <f>A824+1</f>
        <v>43375</v>
      </c>
      <c r="B827" s="205" t="s">
        <v>28</v>
      </c>
      <c r="C827" s="206">
        <f>IF(C821=1,4,C821-1)</f>
        <v>2</v>
      </c>
      <c r="D827" s="190" t="str">
        <f>IF(C827=1,"甲",IF(C827=2,"乙",IF(C827=3,"丙",IF(C827=4,"丁",""))))</f>
        <v>乙</v>
      </c>
    </row>
    <row r="828">
      <c r="A828" s="187">
        <f>A827</f>
        <v>43375</v>
      </c>
      <c r="B828" s="205" t="s">
        <v>30</v>
      </c>
      <c r="C828" s="206">
        <f>IF(C827=4,1,C827+1)</f>
        <v>3</v>
      </c>
      <c r="D828" s="190" t="str">
        <f>IF(C828=1,"甲",IF(C828=2,"乙",IF(C828=3,"丙",IF(C828=4,"丁",""))))</f>
        <v>丙</v>
      </c>
    </row>
    <row r="829">
      <c r="A829" s="187">
        <f>A828</f>
        <v>43375</v>
      </c>
      <c r="B829" s="205" t="s">
        <v>32</v>
      </c>
      <c r="C829" s="206">
        <f>IF(C828=4,1,C828+1)</f>
        <v>4</v>
      </c>
      <c r="D829" s="190" t="str">
        <f>IF(C829=1,"甲",IF(C829=2,"乙",IF(C829=3,"丙",IF(C829=4,"丁",""))))</f>
        <v>丁</v>
      </c>
    </row>
    <row r="830">
      <c r="A830" s="187">
        <f>A827+1</f>
        <v>43376</v>
      </c>
      <c r="B830" s="205" t="s">
        <v>28</v>
      </c>
      <c r="C830" s="206">
        <f>IF(C824=1,4,C824-1)</f>
        <v>2</v>
      </c>
      <c r="D830" s="190" t="str">
        <f>IF(C830=1,"甲",IF(C830=2,"乙",IF(C830=3,"丙",IF(C830=4,"丁",""))))</f>
        <v>乙</v>
      </c>
    </row>
    <row r="831">
      <c r="A831" s="187">
        <f>A830</f>
        <v>43376</v>
      </c>
      <c r="B831" s="205" t="s">
        <v>30</v>
      </c>
      <c r="C831" s="206">
        <f>IF(C830=4,1,C830+1)</f>
        <v>3</v>
      </c>
      <c r="D831" s="190" t="str">
        <f>IF(C831=1,"甲",IF(C831=2,"乙",IF(C831=3,"丙",IF(C831=4,"丁",""))))</f>
        <v>丙</v>
      </c>
    </row>
    <row r="832">
      <c r="A832" s="187">
        <f>A831</f>
        <v>43376</v>
      </c>
      <c r="B832" s="205" t="s">
        <v>32</v>
      </c>
      <c r="C832" s="206">
        <f>IF(C831=4,1,C831+1)</f>
        <v>4</v>
      </c>
      <c r="D832" s="190" t="str">
        <f>IF(C832=1,"甲",IF(C832=2,"乙",IF(C832=3,"丙",IF(C832=4,"丁",""))))</f>
        <v>丁</v>
      </c>
    </row>
    <row r="833">
      <c r="A833" s="187">
        <f>A830+1</f>
        <v>43377</v>
      </c>
      <c r="B833" s="205" t="s">
        <v>28</v>
      </c>
      <c r="C833" s="206">
        <f>IF(C827=1,4,C827-1)</f>
        <v>1</v>
      </c>
      <c r="D833" s="190" t="str">
        <f>IF(C833=1,"甲",IF(C833=2,"乙",IF(C833=3,"丙",IF(C833=4,"丁",""))))</f>
        <v>甲</v>
      </c>
    </row>
    <row r="834">
      <c r="A834" s="187">
        <f>A833</f>
        <v>43377</v>
      </c>
      <c r="B834" s="205" t="s">
        <v>30</v>
      </c>
      <c r="C834" s="206">
        <f>IF(C833=4,1,C833+1)</f>
        <v>2</v>
      </c>
      <c r="D834" s="190" t="str">
        <f>IF(C834=1,"甲",IF(C834=2,"乙",IF(C834=3,"丙",IF(C834=4,"丁",""))))</f>
        <v>乙</v>
      </c>
    </row>
    <row r="835">
      <c r="A835" s="187">
        <f>A834</f>
        <v>43377</v>
      </c>
      <c r="B835" s="205" t="s">
        <v>32</v>
      </c>
      <c r="C835" s="206">
        <f>IF(C834=4,1,C834+1)</f>
        <v>3</v>
      </c>
      <c r="D835" s="190" t="str">
        <f>IF(C835=1,"甲",IF(C835=2,"乙",IF(C835=3,"丙",IF(C835=4,"丁",""))))</f>
        <v>丙</v>
      </c>
    </row>
    <row r="836">
      <c r="A836" s="187">
        <f>A833+1</f>
        <v>43378</v>
      </c>
      <c r="B836" s="205" t="s">
        <v>28</v>
      </c>
      <c r="C836" s="206">
        <f>IF(C830=1,4,C830-1)</f>
        <v>1</v>
      </c>
      <c r="D836" s="190" t="str">
        <f>IF(C836=1,"甲",IF(C836=2,"乙",IF(C836=3,"丙",IF(C836=4,"丁",""))))</f>
        <v>甲</v>
      </c>
    </row>
    <row r="837">
      <c r="A837" s="187">
        <f>A836</f>
        <v>43378</v>
      </c>
      <c r="B837" s="205" t="s">
        <v>30</v>
      </c>
      <c r="C837" s="206">
        <f>IF(C836=4,1,C836+1)</f>
        <v>2</v>
      </c>
      <c r="D837" s="190" t="str">
        <f>IF(C837=1,"甲",IF(C837=2,"乙",IF(C837=3,"丙",IF(C837=4,"丁",""))))</f>
        <v>乙</v>
      </c>
    </row>
    <row r="838">
      <c r="A838" s="187">
        <f>A837</f>
        <v>43378</v>
      </c>
      <c r="B838" s="205" t="s">
        <v>32</v>
      </c>
      <c r="C838" s="206">
        <f>IF(C837=4,1,C837+1)</f>
        <v>3</v>
      </c>
      <c r="D838" s="190" t="str">
        <f>IF(C838=1,"甲",IF(C838=2,"乙",IF(C838=3,"丙",IF(C838=4,"丁",""))))</f>
        <v>丙</v>
      </c>
    </row>
    <row r="839">
      <c r="A839" s="187">
        <f>A836+1</f>
        <v>43379</v>
      </c>
      <c r="B839" s="205" t="s">
        <v>28</v>
      </c>
      <c r="C839" s="206">
        <f>IF(C833=1,4,C833-1)</f>
        <v>4</v>
      </c>
      <c r="D839" s="190" t="str">
        <f>IF(C839=1,"甲",IF(C839=2,"乙",IF(C839=3,"丙",IF(C839=4,"丁",""))))</f>
        <v>丁</v>
      </c>
    </row>
    <row r="840">
      <c r="A840" s="187">
        <f>A839</f>
        <v>43379</v>
      </c>
      <c r="B840" s="205" t="s">
        <v>30</v>
      </c>
      <c r="C840" s="206">
        <f>IF(C839=4,1,C839+1)</f>
        <v>1</v>
      </c>
      <c r="D840" s="190" t="str">
        <f>IF(C840=1,"甲",IF(C840=2,"乙",IF(C840=3,"丙",IF(C840=4,"丁",""))))</f>
        <v>甲</v>
      </c>
    </row>
    <row r="841">
      <c r="A841" s="187">
        <f>A840</f>
        <v>43379</v>
      </c>
      <c r="B841" s="205" t="s">
        <v>32</v>
      </c>
      <c r="C841" s="206">
        <f>IF(C840=4,1,C840+1)</f>
        <v>2</v>
      </c>
      <c r="D841" s="190" t="str">
        <f>IF(C841=1,"甲",IF(C841=2,"乙",IF(C841=3,"丙",IF(C841=4,"丁",""))))</f>
        <v>乙</v>
      </c>
    </row>
    <row r="842">
      <c r="A842" s="187">
        <f>A839+1</f>
        <v>43380</v>
      </c>
      <c r="B842" s="205" t="s">
        <v>28</v>
      </c>
      <c r="C842" s="206">
        <f>IF(C836=1,4,C836-1)</f>
        <v>4</v>
      </c>
      <c r="D842" s="190" t="str">
        <f>IF(C842=1,"甲",IF(C842=2,"乙",IF(C842=3,"丙",IF(C842=4,"丁",""))))</f>
        <v>丁</v>
      </c>
    </row>
    <row r="843">
      <c r="A843" s="187">
        <f>A842</f>
        <v>43380</v>
      </c>
      <c r="B843" s="205" t="s">
        <v>30</v>
      </c>
      <c r="C843" s="206">
        <f>IF(C842=4,1,C842+1)</f>
        <v>1</v>
      </c>
      <c r="D843" s="190" t="str">
        <f>IF(C843=1,"甲",IF(C843=2,"乙",IF(C843=3,"丙",IF(C843=4,"丁",""))))</f>
        <v>甲</v>
      </c>
    </row>
    <row r="844">
      <c r="A844" s="187">
        <f>A843</f>
        <v>43380</v>
      </c>
      <c r="B844" s="205" t="s">
        <v>32</v>
      </c>
      <c r="C844" s="206">
        <f>IF(C843=4,1,C843+1)</f>
        <v>2</v>
      </c>
      <c r="D844" s="190" t="str">
        <f>IF(C844=1,"甲",IF(C844=2,"乙",IF(C844=3,"丙",IF(C844=4,"丁",""))))</f>
        <v>乙</v>
      </c>
    </row>
    <row r="845">
      <c r="A845" s="187">
        <f>A842+1</f>
        <v>43381</v>
      </c>
      <c r="B845" s="205" t="s">
        <v>28</v>
      </c>
      <c r="C845" s="206">
        <f>IF(C839=1,4,C839-1)</f>
        <v>3</v>
      </c>
      <c r="D845" s="190" t="str">
        <f>IF(C845=1,"甲",IF(C845=2,"乙",IF(C845=3,"丙",IF(C845=4,"丁",""))))</f>
        <v>丙</v>
      </c>
    </row>
    <row r="846">
      <c r="A846" s="187">
        <f>A845</f>
        <v>43381</v>
      </c>
      <c r="B846" s="205" t="s">
        <v>30</v>
      </c>
      <c r="C846" s="206">
        <f>IF(C845=4,1,C845+1)</f>
        <v>4</v>
      </c>
      <c r="D846" s="190" t="str">
        <f>IF(C846=1,"甲",IF(C846=2,"乙",IF(C846=3,"丙",IF(C846=4,"丁",""))))</f>
        <v>丁</v>
      </c>
    </row>
    <row r="847">
      <c r="A847" s="187">
        <f>A846</f>
        <v>43381</v>
      </c>
      <c r="B847" s="205" t="s">
        <v>32</v>
      </c>
      <c r="C847" s="206">
        <f>IF(C846=4,1,C846+1)</f>
        <v>1</v>
      </c>
      <c r="D847" s="190" t="str">
        <f>IF(C847=1,"甲",IF(C847=2,"乙",IF(C847=3,"丙",IF(C847=4,"丁",""))))</f>
        <v>甲</v>
      </c>
    </row>
    <row r="848">
      <c r="A848" s="187">
        <f>A845+1</f>
        <v>43382</v>
      </c>
      <c r="B848" s="205" t="s">
        <v>28</v>
      </c>
      <c r="C848" s="206">
        <f>IF(C842=1,4,C842-1)</f>
        <v>3</v>
      </c>
      <c r="D848" s="190" t="str">
        <f>IF(C848=1,"甲",IF(C848=2,"乙",IF(C848=3,"丙",IF(C848=4,"丁",""))))</f>
        <v>丙</v>
      </c>
    </row>
    <row r="849">
      <c r="A849" s="187">
        <f>A848</f>
        <v>43382</v>
      </c>
      <c r="B849" s="205" t="s">
        <v>30</v>
      </c>
      <c r="C849" s="206">
        <f>IF(C848=4,1,C848+1)</f>
        <v>4</v>
      </c>
      <c r="D849" s="190" t="str">
        <f>IF(C849=1,"甲",IF(C849=2,"乙",IF(C849=3,"丙",IF(C849=4,"丁",""))))</f>
        <v>丁</v>
      </c>
    </row>
    <row r="850">
      <c r="A850" s="187">
        <f>A849</f>
        <v>43382</v>
      </c>
      <c r="B850" s="205" t="s">
        <v>32</v>
      </c>
      <c r="C850" s="206">
        <f>IF(C849=4,1,C849+1)</f>
        <v>1</v>
      </c>
      <c r="D850" s="190" t="str">
        <f>IF(C850=1,"甲",IF(C850=2,"乙",IF(C850=3,"丙",IF(C850=4,"丁",""))))</f>
        <v>甲</v>
      </c>
    </row>
    <row r="851">
      <c r="A851" s="187">
        <f>A848+1</f>
        <v>43383</v>
      </c>
      <c r="B851" s="205" t="s">
        <v>28</v>
      </c>
      <c r="C851" s="206">
        <f>IF(C845=1,4,C845-1)</f>
        <v>2</v>
      </c>
      <c r="D851" s="190" t="str">
        <f>IF(C851=1,"甲",IF(C851=2,"乙",IF(C851=3,"丙",IF(C851=4,"丁",""))))</f>
        <v>乙</v>
      </c>
    </row>
    <row r="852">
      <c r="A852" s="187">
        <f>A851</f>
        <v>43383</v>
      </c>
      <c r="B852" s="205" t="s">
        <v>30</v>
      </c>
      <c r="C852" s="206">
        <f>IF(C851=4,1,C851+1)</f>
        <v>3</v>
      </c>
      <c r="D852" s="190" t="str">
        <f>IF(C852=1,"甲",IF(C852=2,"乙",IF(C852=3,"丙",IF(C852=4,"丁",""))))</f>
        <v>丙</v>
      </c>
    </row>
    <row r="853">
      <c r="A853" s="187">
        <f>A852</f>
        <v>43383</v>
      </c>
      <c r="B853" s="205" t="s">
        <v>32</v>
      </c>
      <c r="C853" s="206">
        <f>IF(C852=4,1,C852+1)</f>
        <v>4</v>
      </c>
      <c r="D853" s="190" t="str">
        <f>IF(C853=1,"甲",IF(C853=2,"乙",IF(C853=3,"丙",IF(C853=4,"丁",""))))</f>
        <v>丁</v>
      </c>
    </row>
    <row r="854">
      <c r="A854" s="187">
        <f>A851+1</f>
        <v>43384</v>
      </c>
      <c r="B854" s="205" t="s">
        <v>28</v>
      </c>
      <c r="C854" s="206">
        <f>IF(C848=1,4,C848-1)</f>
        <v>2</v>
      </c>
      <c r="D854" s="190" t="str">
        <f>IF(C854=1,"甲",IF(C854=2,"乙",IF(C854=3,"丙",IF(C854=4,"丁",""))))</f>
        <v>乙</v>
      </c>
    </row>
    <row r="855">
      <c r="A855" s="187">
        <f>A854</f>
        <v>43384</v>
      </c>
      <c r="B855" s="205" t="s">
        <v>30</v>
      </c>
      <c r="C855" s="206">
        <f>IF(C854=4,1,C854+1)</f>
        <v>3</v>
      </c>
      <c r="D855" s="190" t="str">
        <f>IF(C855=1,"甲",IF(C855=2,"乙",IF(C855=3,"丙",IF(C855=4,"丁",""))))</f>
        <v>丙</v>
      </c>
    </row>
    <row r="856">
      <c r="A856" s="187">
        <f>A855</f>
        <v>43384</v>
      </c>
      <c r="B856" s="205" t="s">
        <v>32</v>
      </c>
      <c r="C856" s="206">
        <f>IF(C855=4,1,C855+1)</f>
        <v>4</v>
      </c>
      <c r="D856" s="190" t="str">
        <f>IF(C856=1,"甲",IF(C856=2,"乙",IF(C856=3,"丙",IF(C856=4,"丁",""))))</f>
        <v>丁</v>
      </c>
    </row>
    <row r="857">
      <c r="A857" s="187">
        <f>A854+1</f>
        <v>43385</v>
      </c>
      <c r="B857" s="205" t="s">
        <v>28</v>
      </c>
      <c r="C857" s="206">
        <f>IF(C851=1,4,C851-1)</f>
        <v>1</v>
      </c>
      <c r="D857" s="190" t="str">
        <f>IF(C857=1,"甲",IF(C857=2,"乙",IF(C857=3,"丙",IF(C857=4,"丁",""))))</f>
        <v>甲</v>
      </c>
    </row>
    <row r="858">
      <c r="A858" s="187">
        <f>A857</f>
        <v>43385</v>
      </c>
      <c r="B858" s="205" t="s">
        <v>30</v>
      </c>
      <c r="C858" s="206">
        <f>IF(C857=4,1,C857+1)</f>
        <v>2</v>
      </c>
      <c r="D858" s="190" t="str">
        <f>IF(C858=1,"甲",IF(C858=2,"乙",IF(C858=3,"丙",IF(C858=4,"丁",""))))</f>
        <v>乙</v>
      </c>
    </row>
    <row r="859">
      <c r="A859" s="187">
        <f>A858</f>
        <v>43385</v>
      </c>
      <c r="B859" s="205" t="s">
        <v>32</v>
      </c>
      <c r="C859" s="206">
        <f>IF(C858=4,1,C858+1)</f>
        <v>3</v>
      </c>
      <c r="D859" s="190" t="str">
        <f>IF(C859=1,"甲",IF(C859=2,"乙",IF(C859=3,"丙",IF(C859=4,"丁",""))))</f>
        <v>丙</v>
      </c>
    </row>
    <row r="860">
      <c r="A860" s="187">
        <f>A857+1</f>
        <v>43386</v>
      </c>
      <c r="B860" s="205" t="s">
        <v>28</v>
      </c>
      <c r="C860" s="206">
        <f>IF(C854=1,4,C854-1)</f>
        <v>1</v>
      </c>
      <c r="D860" s="190" t="str">
        <f>IF(C860=1,"甲",IF(C860=2,"乙",IF(C860=3,"丙",IF(C860=4,"丁",""))))</f>
        <v>甲</v>
      </c>
    </row>
    <row r="861">
      <c r="A861" s="187">
        <f>A860</f>
        <v>43386</v>
      </c>
      <c r="B861" s="205" t="s">
        <v>30</v>
      </c>
      <c r="C861" s="206">
        <f>IF(C860=4,1,C860+1)</f>
        <v>2</v>
      </c>
      <c r="D861" s="190" t="str">
        <f>IF(C861=1,"甲",IF(C861=2,"乙",IF(C861=3,"丙",IF(C861=4,"丁",""))))</f>
        <v>乙</v>
      </c>
    </row>
    <row r="862">
      <c r="A862" s="187">
        <f>A861</f>
        <v>43386</v>
      </c>
      <c r="B862" s="205" t="s">
        <v>32</v>
      </c>
      <c r="C862" s="206">
        <f>IF(C861=4,1,C861+1)</f>
        <v>3</v>
      </c>
      <c r="D862" s="190" t="str">
        <f>IF(C862=1,"甲",IF(C862=2,"乙",IF(C862=3,"丙",IF(C862=4,"丁",""))))</f>
        <v>丙</v>
      </c>
    </row>
    <row r="863">
      <c r="A863" s="187">
        <f>A860+1</f>
        <v>43387</v>
      </c>
      <c r="B863" s="205" t="s">
        <v>28</v>
      </c>
      <c r="C863" s="206">
        <f>IF(C857=1,4,C857-1)</f>
        <v>4</v>
      </c>
      <c r="D863" s="190" t="str">
        <f>IF(C863=1,"甲",IF(C863=2,"乙",IF(C863=3,"丙",IF(C863=4,"丁",""))))</f>
        <v>丁</v>
      </c>
    </row>
    <row r="864">
      <c r="A864" s="187">
        <f>A863</f>
        <v>43387</v>
      </c>
      <c r="B864" s="205" t="s">
        <v>30</v>
      </c>
      <c r="C864" s="206">
        <f>IF(C863=4,1,C863+1)</f>
        <v>1</v>
      </c>
      <c r="D864" s="190" t="str">
        <f>IF(C864=1,"甲",IF(C864=2,"乙",IF(C864=3,"丙",IF(C864=4,"丁",""))))</f>
        <v>甲</v>
      </c>
    </row>
    <row r="865">
      <c r="A865" s="187">
        <f>A864</f>
        <v>43387</v>
      </c>
      <c r="B865" s="205" t="s">
        <v>32</v>
      </c>
      <c r="C865" s="206">
        <f>IF(C864=4,1,C864+1)</f>
        <v>2</v>
      </c>
      <c r="D865" s="190" t="str">
        <f>IF(C865=1,"甲",IF(C865=2,"乙",IF(C865=3,"丙",IF(C865=4,"丁",""))))</f>
        <v>乙</v>
      </c>
    </row>
    <row r="866">
      <c r="A866" s="187">
        <f>A863+1</f>
        <v>43388</v>
      </c>
      <c r="B866" s="205" t="s">
        <v>28</v>
      </c>
      <c r="C866" s="206">
        <f>IF(C860=1,4,C860-1)</f>
        <v>4</v>
      </c>
      <c r="D866" s="190" t="str">
        <f>IF(C866=1,"甲",IF(C866=2,"乙",IF(C866=3,"丙",IF(C866=4,"丁",""))))</f>
        <v>丁</v>
      </c>
    </row>
    <row r="867">
      <c r="A867" s="187">
        <f>A866</f>
        <v>43388</v>
      </c>
      <c r="B867" s="205" t="s">
        <v>30</v>
      </c>
      <c r="C867" s="206">
        <f>IF(C866=4,1,C866+1)</f>
        <v>1</v>
      </c>
      <c r="D867" s="190" t="str">
        <f>IF(C867=1,"甲",IF(C867=2,"乙",IF(C867=3,"丙",IF(C867=4,"丁",""))))</f>
        <v>甲</v>
      </c>
    </row>
    <row r="868">
      <c r="A868" s="187">
        <f>A867</f>
        <v>43388</v>
      </c>
      <c r="B868" s="205" t="s">
        <v>32</v>
      </c>
      <c r="C868" s="206">
        <f>IF(C867=4,1,C867+1)</f>
        <v>2</v>
      </c>
      <c r="D868" s="190" t="str">
        <f>IF(C868=1,"甲",IF(C868=2,"乙",IF(C868=3,"丙",IF(C868=4,"丁",""))))</f>
        <v>乙</v>
      </c>
    </row>
    <row r="869">
      <c r="A869" s="187">
        <f>A866+1</f>
        <v>43389</v>
      </c>
      <c r="B869" s="205" t="s">
        <v>28</v>
      </c>
      <c r="C869" s="206">
        <f>IF(C863=1,4,C863-1)</f>
        <v>3</v>
      </c>
      <c r="D869" s="190" t="str">
        <f>IF(C869=1,"甲",IF(C869=2,"乙",IF(C869=3,"丙",IF(C869=4,"丁",""))))</f>
        <v>丙</v>
      </c>
    </row>
    <row r="870">
      <c r="A870" s="187">
        <f>A869</f>
        <v>43389</v>
      </c>
      <c r="B870" s="205" t="s">
        <v>30</v>
      </c>
      <c r="C870" s="206">
        <f>IF(C869=4,1,C869+1)</f>
        <v>4</v>
      </c>
      <c r="D870" s="190" t="str">
        <f>IF(C870=1,"甲",IF(C870=2,"乙",IF(C870=3,"丙",IF(C870=4,"丁",""))))</f>
        <v>丁</v>
      </c>
    </row>
    <row r="871">
      <c r="A871" s="187">
        <f>A870</f>
        <v>43389</v>
      </c>
      <c r="B871" s="205" t="s">
        <v>32</v>
      </c>
      <c r="C871" s="206">
        <f>IF(C870=4,1,C870+1)</f>
        <v>1</v>
      </c>
      <c r="D871" s="190" t="str">
        <f>IF(C871=1,"甲",IF(C871=2,"乙",IF(C871=3,"丙",IF(C871=4,"丁",""))))</f>
        <v>甲</v>
      </c>
    </row>
    <row r="872">
      <c r="A872" s="187">
        <f>A869+1</f>
        <v>43390</v>
      </c>
      <c r="B872" s="205" t="s">
        <v>28</v>
      </c>
      <c r="C872" s="206">
        <f>IF(C866=1,4,C866-1)</f>
        <v>3</v>
      </c>
      <c r="D872" s="190" t="str">
        <f>IF(C872=1,"甲",IF(C872=2,"乙",IF(C872=3,"丙",IF(C872=4,"丁",""))))</f>
        <v>丙</v>
      </c>
    </row>
    <row r="873">
      <c r="A873" s="187">
        <f>A872</f>
        <v>43390</v>
      </c>
      <c r="B873" s="205" t="s">
        <v>30</v>
      </c>
      <c r="C873" s="206">
        <f>IF(C872=4,1,C872+1)</f>
        <v>4</v>
      </c>
      <c r="D873" s="190" t="str">
        <f>IF(C873=1,"甲",IF(C873=2,"乙",IF(C873=3,"丙",IF(C873=4,"丁",""))))</f>
        <v>丁</v>
      </c>
    </row>
    <row r="874">
      <c r="A874" s="187">
        <f>A873</f>
        <v>43390</v>
      </c>
      <c r="B874" s="205" t="s">
        <v>32</v>
      </c>
      <c r="C874" s="206">
        <f>IF(C873=4,1,C873+1)</f>
        <v>1</v>
      </c>
      <c r="D874" s="190" t="str">
        <f>IF(C874=1,"甲",IF(C874=2,"乙",IF(C874=3,"丙",IF(C874=4,"丁",""))))</f>
        <v>甲</v>
      </c>
    </row>
    <row r="875">
      <c r="A875" s="187">
        <f>A872+1</f>
        <v>43391</v>
      </c>
      <c r="B875" s="205" t="s">
        <v>28</v>
      </c>
      <c r="C875" s="206">
        <f>IF(C869=1,4,C869-1)</f>
        <v>2</v>
      </c>
      <c r="D875" s="190" t="str">
        <f>IF(C875=1,"甲",IF(C875=2,"乙",IF(C875=3,"丙",IF(C875=4,"丁",""))))</f>
        <v>乙</v>
      </c>
    </row>
    <row r="876">
      <c r="A876" s="187">
        <f>A875</f>
        <v>43391</v>
      </c>
      <c r="B876" s="205" t="s">
        <v>30</v>
      </c>
      <c r="C876" s="206">
        <f>IF(C875=4,1,C875+1)</f>
        <v>3</v>
      </c>
      <c r="D876" s="190" t="str">
        <f>IF(C876=1,"甲",IF(C876=2,"乙",IF(C876=3,"丙",IF(C876=4,"丁",""))))</f>
        <v>丙</v>
      </c>
    </row>
    <row r="877">
      <c r="A877" s="187">
        <f>A876</f>
        <v>43391</v>
      </c>
      <c r="B877" s="205" t="s">
        <v>32</v>
      </c>
      <c r="C877" s="206">
        <f>IF(C876=4,1,C876+1)</f>
        <v>4</v>
      </c>
      <c r="D877" s="190" t="str">
        <f>IF(C877=1,"甲",IF(C877=2,"乙",IF(C877=3,"丙",IF(C877=4,"丁",""))))</f>
        <v>丁</v>
      </c>
    </row>
    <row r="878">
      <c r="A878" s="187">
        <f>A875+1</f>
        <v>43392</v>
      </c>
      <c r="B878" s="205" t="s">
        <v>28</v>
      </c>
      <c r="C878" s="206">
        <f>IF(C872=1,4,C872-1)</f>
        <v>2</v>
      </c>
      <c r="D878" s="190" t="str">
        <f>IF(C878=1,"甲",IF(C878=2,"乙",IF(C878=3,"丙",IF(C878=4,"丁",""))))</f>
        <v>乙</v>
      </c>
    </row>
    <row r="879">
      <c r="A879" s="187">
        <f>A878</f>
        <v>43392</v>
      </c>
      <c r="B879" s="205" t="s">
        <v>30</v>
      </c>
      <c r="C879" s="206">
        <f>IF(C878=4,1,C878+1)</f>
        <v>3</v>
      </c>
      <c r="D879" s="190" t="str">
        <f>IF(C879=1,"甲",IF(C879=2,"乙",IF(C879=3,"丙",IF(C879=4,"丁",""))))</f>
        <v>丙</v>
      </c>
    </row>
    <row r="880">
      <c r="A880" s="187">
        <f>A879</f>
        <v>43392</v>
      </c>
      <c r="B880" s="205" t="s">
        <v>32</v>
      </c>
      <c r="C880" s="206">
        <f>IF(C879=4,1,C879+1)</f>
        <v>4</v>
      </c>
      <c r="D880" s="190" t="str">
        <f>IF(C880=1,"甲",IF(C880=2,"乙",IF(C880=3,"丙",IF(C880=4,"丁",""))))</f>
        <v>丁</v>
      </c>
    </row>
    <row r="881">
      <c r="A881" s="187">
        <f>A878+1</f>
        <v>43393</v>
      </c>
      <c r="B881" s="205" t="s">
        <v>28</v>
      </c>
      <c r="C881" s="206">
        <f>IF(C875=1,4,C875-1)</f>
        <v>1</v>
      </c>
      <c r="D881" s="190" t="str">
        <f>IF(C881=1,"甲",IF(C881=2,"乙",IF(C881=3,"丙",IF(C881=4,"丁",""))))</f>
        <v>甲</v>
      </c>
    </row>
    <row r="882">
      <c r="A882" s="187">
        <f>A881</f>
        <v>43393</v>
      </c>
      <c r="B882" s="205" t="s">
        <v>30</v>
      </c>
      <c r="C882" s="206">
        <f>IF(C881=4,1,C881+1)</f>
        <v>2</v>
      </c>
      <c r="D882" s="190" t="str">
        <f>IF(C882=1,"甲",IF(C882=2,"乙",IF(C882=3,"丙",IF(C882=4,"丁",""))))</f>
        <v>乙</v>
      </c>
    </row>
    <row r="883">
      <c r="A883" s="187">
        <f>A882</f>
        <v>43393</v>
      </c>
      <c r="B883" s="205" t="s">
        <v>32</v>
      </c>
      <c r="C883" s="206">
        <f>IF(C882=4,1,C882+1)</f>
        <v>3</v>
      </c>
      <c r="D883" s="190" t="str">
        <f>IF(C883=1,"甲",IF(C883=2,"乙",IF(C883=3,"丙",IF(C883=4,"丁",""))))</f>
        <v>丙</v>
      </c>
    </row>
    <row r="884">
      <c r="A884" s="187">
        <f>A881+1</f>
        <v>43394</v>
      </c>
      <c r="B884" s="205" t="s">
        <v>28</v>
      </c>
      <c r="C884" s="206">
        <f>IF(C878=1,4,C878-1)</f>
        <v>1</v>
      </c>
      <c r="D884" s="190" t="str">
        <f>IF(C884=1,"甲",IF(C884=2,"乙",IF(C884=3,"丙",IF(C884=4,"丁",""))))</f>
        <v>甲</v>
      </c>
    </row>
    <row r="885">
      <c r="A885" s="187">
        <f>A884</f>
        <v>43394</v>
      </c>
      <c r="B885" s="205" t="s">
        <v>30</v>
      </c>
      <c r="C885" s="206">
        <f>IF(C884=4,1,C884+1)</f>
        <v>2</v>
      </c>
      <c r="D885" s="190" t="str">
        <f>IF(C885=1,"甲",IF(C885=2,"乙",IF(C885=3,"丙",IF(C885=4,"丁",""))))</f>
        <v>乙</v>
      </c>
    </row>
    <row r="886">
      <c r="A886" s="187">
        <f>A885</f>
        <v>43394</v>
      </c>
      <c r="B886" s="205" t="s">
        <v>32</v>
      </c>
      <c r="C886" s="206">
        <f>IF(C885=4,1,C885+1)</f>
        <v>3</v>
      </c>
      <c r="D886" s="190" t="str">
        <f>IF(C886=1,"甲",IF(C886=2,"乙",IF(C886=3,"丙",IF(C886=4,"丁",""))))</f>
        <v>丙</v>
      </c>
    </row>
    <row r="887">
      <c r="A887" s="187">
        <f>A884+1</f>
        <v>43395</v>
      </c>
      <c r="B887" s="205" t="s">
        <v>28</v>
      </c>
      <c r="C887" s="206">
        <f>IF(C881=1,4,C881-1)</f>
        <v>4</v>
      </c>
      <c r="D887" s="190" t="str">
        <f>IF(C887=1,"甲",IF(C887=2,"乙",IF(C887=3,"丙",IF(C887=4,"丁",""))))</f>
        <v>丁</v>
      </c>
    </row>
    <row r="888">
      <c r="A888" s="187">
        <f>A887</f>
        <v>43395</v>
      </c>
      <c r="B888" s="205" t="s">
        <v>30</v>
      </c>
      <c r="C888" s="206">
        <f>IF(C887=4,1,C887+1)</f>
        <v>1</v>
      </c>
      <c r="D888" s="190" t="str">
        <f>IF(C888=1,"甲",IF(C888=2,"乙",IF(C888=3,"丙",IF(C888=4,"丁",""))))</f>
        <v>甲</v>
      </c>
    </row>
    <row r="889">
      <c r="A889" s="187">
        <f>A888</f>
        <v>43395</v>
      </c>
      <c r="B889" s="205" t="s">
        <v>32</v>
      </c>
      <c r="C889" s="206">
        <f>IF(C888=4,1,C888+1)</f>
        <v>2</v>
      </c>
      <c r="D889" s="190" t="str">
        <f>IF(C889=1,"甲",IF(C889=2,"乙",IF(C889=3,"丙",IF(C889=4,"丁",""))))</f>
        <v>乙</v>
      </c>
    </row>
    <row r="890">
      <c r="A890" s="187">
        <f>A887+1</f>
        <v>43396</v>
      </c>
      <c r="B890" s="205" t="s">
        <v>28</v>
      </c>
      <c r="C890" s="206">
        <f>IF(C884=1,4,C884-1)</f>
        <v>4</v>
      </c>
      <c r="D890" s="190" t="str">
        <f>IF(C890=1,"甲",IF(C890=2,"乙",IF(C890=3,"丙",IF(C890=4,"丁",""))))</f>
        <v>丁</v>
      </c>
    </row>
    <row r="891">
      <c r="A891" s="187">
        <f>A890</f>
        <v>43396</v>
      </c>
      <c r="B891" s="205" t="s">
        <v>30</v>
      </c>
      <c r="C891" s="206">
        <f>IF(C890=4,1,C890+1)</f>
        <v>1</v>
      </c>
      <c r="D891" s="190" t="str">
        <f>IF(C891=1,"甲",IF(C891=2,"乙",IF(C891=3,"丙",IF(C891=4,"丁",""))))</f>
        <v>甲</v>
      </c>
    </row>
    <row r="892">
      <c r="A892" s="187">
        <f>A891</f>
        <v>43396</v>
      </c>
      <c r="B892" s="205" t="s">
        <v>32</v>
      </c>
      <c r="C892" s="206">
        <f>IF(C891=4,1,C891+1)</f>
        <v>2</v>
      </c>
      <c r="D892" s="190" t="str">
        <f>IF(C892=1,"甲",IF(C892=2,"乙",IF(C892=3,"丙",IF(C892=4,"丁",""))))</f>
        <v>乙</v>
      </c>
    </row>
    <row r="893">
      <c r="A893" s="187">
        <f>A890+1</f>
        <v>43397</v>
      </c>
      <c r="B893" s="205" t="s">
        <v>28</v>
      </c>
      <c r="C893" s="206">
        <f>IF(C887=1,4,C887-1)</f>
        <v>3</v>
      </c>
      <c r="D893" s="190" t="str">
        <f>IF(C893=1,"甲",IF(C893=2,"乙",IF(C893=3,"丙",IF(C893=4,"丁",""))))</f>
        <v>丙</v>
      </c>
    </row>
    <row r="894">
      <c r="A894" s="187">
        <f>A893</f>
        <v>43397</v>
      </c>
      <c r="B894" s="205" t="s">
        <v>30</v>
      </c>
      <c r="C894" s="206">
        <f>IF(C893=4,1,C893+1)</f>
        <v>4</v>
      </c>
      <c r="D894" s="190" t="str">
        <f>IF(C894=1,"甲",IF(C894=2,"乙",IF(C894=3,"丙",IF(C894=4,"丁",""))))</f>
        <v>丁</v>
      </c>
    </row>
    <row r="895">
      <c r="A895" s="187">
        <f>A894</f>
        <v>43397</v>
      </c>
      <c r="B895" s="205" t="s">
        <v>32</v>
      </c>
      <c r="C895" s="206">
        <f>IF(C894=4,1,C894+1)</f>
        <v>1</v>
      </c>
      <c r="D895" s="190" t="str">
        <f>IF(C895=1,"甲",IF(C895=2,"乙",IF(C895=3,"丙",IF(C895=4,"丁",""))))</f>
        <v>甲</v>
      </c>
    </row>
    <row r="896">
      <c r="A896" s="187">
        <f>A893+1</f>
        <v>43398</v>
      </c>
      <c r="B896" s="205" t="s">
        <v>28</v>
      </c>
      <c r="C896" s="206">
        <f>IF(C890=1,4,C890-1)</f>
        <v>3</v>
      </c>
      <c r="D896" s="190" t="str">
        <f>IF(C896=1,"甲",IF(C896=2,"乙",IF(C896=3,"丙",IF(C896=4,"丁",""))))</f>
        <v>丙</v>
      </c>
    </row>
    <row r="897">
      <c r="A897" s="187">
        <f>A896</f>
        <v>43398</v>
      </c>
      <c r="B897" s="205" t="s">
        <v>30</v>
      </c>
      <c r="C897" s="206">
        <f>IF(C896=4,1,C896+1)</f>
        <v>4</v>
      </c>
      <c r="D897" s="190" t="str">
        <f>IF(C897=1,"甲",IF(C897=2,"乙",IF(C897=3,"丙",IF(C897=4,"丁",""))))</f>
        <v>丁</v>
      </c>
    </row>
    <row r="898">
      <c r="A898" s="187">
        <f>A897</f>
        <v>43398</v>
      </c>
      <c r="B898" s="205" t="s">
        <v>32</v>
      </c>
      <c r="C898" s="206">
        <f>IF(C897=4,1,C897+1)</f>
        <v>1</v>
      </c>
      <c r="D898" s="190" t="str">
        <f>IF(C898=1,"甲",IF(C898=2,"乙",IF(C898=3,"丙",IF(C898=4,"丁",""))))</f>
        <v>甲</v>
      </c>
    </row>
    <row r="899">
      <c r="A899" s="187">
        <f>A896+1</f>
        <v>43399</v>
      </c>
      <c r="B899" s="205" t="s">
        <v>28</v>
      </c>
      <c r="C899" s="206">
        <f>IF(C893=1,4,C893-1)</f>
        <v>2</v>
      </c>
      <c r="D899" s="190" t="str">
        <f>IF(C899=1,"甲",IF(C899=2,"乙",IF(C899=3,"丙",IF(C899=4,"丁",""))))</f>
        <v>乙</v>
      </c>
    </row>
    <row r="900">
      <c r="A900" s="187">
        <f>A899</f>
        <v>43399</v>
      </c>
      <c r="B900" s="205" t="s">
        <v>30</v>
      </c>
      <c r="C900" s="206">
        <f>IF(C899=4,1,C899+1)</f>
        <v>3</v>
      </c>
      <c r="D900" s="190" t="str">
        <f>IF(C900=1,"甲",IF(C900=2,"乙",IF(C900=3,"丙",IF(C900=4,"丁",""))))</f>
        <v>丙</v>
      </c>
    </row>
    <row r="901">
      <c r="A901" s="187">
        <f>A900</f>
        <v>43399</v>
      </c>
      <c r="B901" s="205" t="s">
        <v>32</v>
      </c>
      <c r="C901" s="206">
        <f>IF(C900=4,1,C900+1)</f>
        <v>4</v>
      </c>
      <c r="D901" s="190" t="str">
        <f>IF(C901=1,"甲",IF(C901=2,"乙",IF(C901=3,"丙",IF(C901=4,"丁",""))))</f>
        <v>丁</v>
      </c>
    </row>
    <row r="902">
      <c r="A902" s="187">
        <f>A899+1</f>
        <v>43400</v>
      </c>
      <c r="B902" s="205" t="s">
        <v>28</v>
      </c>
      <c r="C902" s="206">
        <f>IF(C896=1,4,C896-1)</f>
        <v>2</v>
      </c>
      <c r="D902" s="190" t="str">
        <f>IF(C902=1,"甲",IF(C902=2,"乙",IF(C902=3,"丙",IF(C902=4,"丁",""))))</f>
        <v>乙</v>
      </c>
    </row>
    <row r="903">
      <c r="A903" s="187">
        <f>A902</f>
        <v>43400</v>
      </c>
      <c r="B903" s="205" t="s">
        <v>30</v>
      </c>
      <c r="C903" s="206">
        <f>IF(C902=4,1,C902+1)</f>
        <v>3</v>
      </c>
      <c r="D903" s="190" t="str">
        <f>IF(C903=1,"甲",IF(C903=2,"乙",IF(C903=3,"丙",IF(C903=4,"丁",""))))</f>
        <v>丙</v>
      </c>
    </row>
    <row r="904">
      <c r="A904" s="187">
        <f>A903</f>
        <v>43400</v>
      </c>
      <c r="B904" s="205" t="s">
        <v>32</v>
      </c>
      <c r="C904" s="206">
        <f>IF(C903=4,1,C903+1)</f>
        <v>4</v>
      </c>
      <c r="D904" s="190" t="str">
        <f>IF(C904=1,"甲",IF(C904=2,"乙",IF(C904=3,"丙",IF(C904=4,"丁",""))))</f>
        <v>丁</v>
      </c>
    </row>
    <row r="905">
      <c r="A905" s="187">
        <f>A902+1</f>
        <v>43401</v>
      </c>
      <c r="B905" s="205" t="s">
        <v>28</v>
      </c>
      <c r="C905" s="206">
        <f>IF(C899=1,4,C899-1)</f>
        <v>1</v>
      </c>
      <c r="D905" s="190" t="str">
        <f>IF(C905=1,"甲",IF(C905=2,"乙",IF(C905=3,"丙",IF(C905=4,"丁",""))))</f>
        <v>甲</v>
      </c>
    </row>
    <row r="906">
      <c r="A906" s="187">
        <f>A905</f>
        <v>43401</v>
      </c>
      <c r="B906" s="205" t="s">
        <v>30</v>
      </c>
      <c r="C906" s="206">
        <f>IF(C905=4,1,C905+1)</f>
        <v>2</v>
      </c>
      <c r="D906" s="190" t="str">
        <f>IF(C906=1,"甲",IF(C906=2,"乙",IF(C906=3,"丙",IF(C906=4,"丁",""))))</f>
        <v>乙</v>
      </c>
    </row>
    <row r="907">
      <c r="A907" s="187">
        <f>A906</f>
        <v>43401</v>
      </c>
      <c r="B907" s="205" t="s">
        <v>32</v>
      </c>
      <c r="C907" s="206">
        <f>IF(C906=4,1,C906+1)</f>
        <v>3</v>
      </c>
      <c r="D907" s="190" t="str">
        <f>IF(C907=1,"甲",IF(C907=2,"乙",IF(C907=3,"丙",IF(C907=4,"丁",""))))</f>
        <v>丙</v>
      </c>
    </row>
    <row r="908">
      <c r="A908" s="187">
        <f>A905+1</f>
        <v>43402</v>
      </c>
      <c r="B908" s="205" t="s">
        <v>28</v>
      </c>
      <c r="C908" s="206">
        <f>IF(C902=1,4,C902-1)</f>
        <v>1</v>
      </c>
      <c r="D908" s="190" t="str">
        <f>IF(C908=1,"甲",IF(C908=2,"乙",IF(C908=3,"丙",IF(C908=4,"丁",""))))</f>
        <v>甲</v>
      </c>
    </row>
    <row r="909">
      <c r="A909" s="187">
        <f>A908</f>
        <v>43402</v>
      </c>
      <c r="B909" s="205" t="s">
        <v>30</v>
      </c>
      <c r="C909" s="206">
        <f>IF(C908=4,1,C908+1)</f>
        <v>2</v>
      </c>
      <c r="D909" s="190" t="str">
        <f>IF(C909=1,"甲",IF(C909=2,"乙",IF(C909=3,"丙",IF(C909=4,"丁",""))))</f>
        <v>乙</v>
      </c>
    </row>
    <row r="910">
      <c r="A910" s="187">
        <f>A909</f>
        <v>43402</v>
      </c>
      <c r="B910" s="205" t="s">
        <v>32</v>
      </c>
      <c r="C910" s="206">
        <f>IF(C909=4,1,C909+1)</f>
        <v>3</v>
      </c>
      <c r="D910" s="190" t="str">
        <f>IF(C910=1,"甲",IF(C910=2,"乙",IF(C910=3,"丙",IF(C910=4,"丁",""))))</f>
        <v>丙</v>
      </c>
    </row>
    <row r="911">
      <c r="A911" s="187">
        <f>A908+1</f>
        <v>43403</v>
      </c>
      <c r="B911" s="205" t="s">
        <v>28</v>
      </c>
      <c r="C911" s="206">
        <f>IF(C905=1,4,C905-1)</f>
        <v>4</v>
      </c>
      <c r="D911" s="190" t="str">
        <f>IF(C911=1,"甲",IF(C911=2,"乙",IF(C911=3,"丙",IF(C911=4,"丁",""))))</f>
        <v>丁</v>
      </c>
    </row>
    <row r="912">
      <c r="A912" s="187">
        <f>A911</f>
        <v>43403</v>
      </c>
      <c r="B912" s="205" t="s">
        <v>30</v>
      </c>
      <c r="C912" s="206">
        <f>IF(C911=4,1,C911+1)</f>
        <v>1</v>
      </c>
      <c r="D912" s="190" t="str">
        <f>IF(C912=1,"甲",IF(C912=2,"乙",IF(C912=3,"丙",IF(C912=4,"丁",""))))</f>
        <v>甲</v>
      </c>
    </row>
    <row r="913">
      <c r="A913" s="187">
        <f>A912</f>
        <v>43403</v>
      </c>
      <c r="B913" s="205" t="s">
        <v>32</v>
      </c>
      <c r="C913" s="206">
        <f>IF(C912=4,1,C912+1)</f>
        <v>2</v>
      </c>
      <c r="D913" s="190" t="str">
        <f>IF(C913=1,"甲",IF(C913=2,"乙",IF(C913=3,"丙",IF(C913=4,"丁",""))))</f>
        <v>乙</v>
      </c>
    </row>
    <row r="914">
      <c r="A914" s="187">
        <f>A911+1</f>
        <v>43404</v>
      </c>
      <c r="B914" s="205" t="s">
        <v>28</v>
      </c>
      <c r="C914" s="206">
        <f>IF(C908=1,4,C908-1)</f>
        <v>4</v>
      </c>
      <c r="D914" s="190" t="str">
        <f>IF(C914=1,"甲",IF(C914=2,"乙",IF(C914=3,"丙",IF(C914=4,"丁",""))))</f>
        <v>丁</v>
      </c>
    </row>
    <row r="915">
      <c r="A915" s="187">
        <f>A914</f>
        <v>43404</v>
      </c>
      <c r="B915" s="205" t="s">
        <v>30</v>
      </c>
      <c r="C915" s="206">
        <f>IF(C914=4,1,C914+1)</f>
        <v>1</v>
      </c>
      <c r="D915" s="190" t="str">
        <f>IF(C915=1,"甲",IF(C915=2,"乙",IF(C915=3,"丙",IF(C915=4,"丁",""))))</f>
        <v>甲</v>
      </c>
    </row>
    <row r="916">
      <c r="A916" s="187">
        <f>A915</f>
        <v>43404</v>
      </c>
      <c r="B916" s="205" t="s">
        <v>32</v>
      </c>
      <c r="C916" s="206">
        <f>IF(C915=4,1,C915+1)</f>
        <v>2</v>
      </c>
      <c r="D916" s="190" t="str">
        <f>IF(C916=1,"甲",IF(C916=2,"乙",IF(C916=3,"丙",IF(C916=4,"丁",""))))</f>
        <v>乙</v>
      </c>
    </row>
    <row r="917">
      <c r="A917" s="187">
        <f>A914+1</f>
        <v>43405</v>
      </c>
      <c r="B917" s="205" t="s">
        <v>28</v>
      </c>
      <c r="C917" s="206">
        <f>IF(C911=1,4,C911-1)</f>
        <v>3</v>
      </c>
      <c r="D917" s="190" t="str">
        <f>IF(C917=1,"甲",IF(C917=2,"乙",IF(C917=3,"丙",IF(C917=4,"丁",""))))</f>
        <v>丙</v>
      </c>
    </row>
    <row r="918">
      <c r="A918" s="187">
        <f>A917</f>
        <v>43405</v>
      </c>
      <c r="B918" s="205" t="s">
        <v>30</v>
      </c>
      <c r="C918" s="206">
        <f>IF(C917=4,1,C917+1)</f>
        <v>4</v>
      </c>
      <c r="D918" s="190" t="str">
        <f>IF(C918=1,"甲",IF(C918=2,"乙",IF(C918=3,"丙",IF(C918=4,"丁",""))))</f>
        <v>丁</v>
      </c>
    </row>
    <row r="919">
      <c r="A919" s="187">
        <f>A918</f>
        <v>43405</v>
      </c>
      <c r="B919" s="205" t="s">
        <v>32</v>
      </c>
      <c r="C919" s="206">
        <f>IF(C918=4,1,C918+1)</f>
        <v>1</v>
      </c>
      <c r="D919" s="190" t="str">
        <f>IF(C919=1,"甲",IF(C919=2,"乙",IF(C919=3,"丙",IF(C919=4,"丁",""))))</f>
        <v>甲</v>
      </c>
    </row>
    <row r="920">
      <c r="A920" s="187">
        <f>A917+1</f>
        <v>43406</v>
      </c>
      <c r="B920" s="205" t="s">
        <v>28</v>
      </c>
      <c r="C920" s="206">
        <f>IF(C914=1,4,C914-1)</f>
        <v>3</v>
      </c>
      <c r="D920" s="190" t="str">
        <f>IF(C920=1,"甲",IF(C920=2,"乙",IF(C920=3,"丙",IF(C920=4,"丁",""))))</f>
        <v>丙</v>
      </c>
    </row>
    <row r="921">
      <c r="A921" s="187">
        <f>A920</f>
        <v>43406</v>
      </c>
      <c r="B921" s="205" t="s">
        <v>30</v>
      </c>
      <c r="C921" s="206">
        <f>IF(C920=4,1,C920+1)</f>
        <v>4</v>
      </c>
      <c r="D921" s="190" t="str">
        <f>IF(C921=1,"甲",IF(C921=2,"乙",IF(C921=3,"丙",IF(C921=4,"丁",""))))</f>
        <v>丁</v>
      </c>
    </row>
    <row r="922">
      <c r="A922" s="187">
        <f>A921</f>
        <v>43406</v>
      </c>
      <c r="B922" s="205" t="s">
        <v>32</v>
      </c>
      <c r="C922" s="206">
        <f>IF(C921=4,1,C921+1)</f>
        <v>1</v>
      </c>
      <c r="D922" s="190" t="str">
        <f>IF(C922=1,"甲",IF(C922=2,"乙",IF(C922=3,"丙",IF(C922=4,"丁",""))))</f>
        <v>甲</v>
      </c>
    </row>
    <row r="923">
      <c r="A923" s="187">
        <f>A920+1</f>
        <v>43407</v>
      </c>
      <c r="B923" s="205" t="s">
        <v>28</v>
      </c>
      <c r="C923" s="206">
        <f>IF(C917=1,4,C917-1)</f>
        <v>2</v>
      </c>
      <c r="D923" s="190" t="str">
        <f>IF(C923=1,"甲",IF(C923=2,"乙",IF(C923=3,"丙",IF(C923=4,"丁",""))))</f>
        <v>乙</v>
      </c>
    </row>
    <row r="924">
      <c r="A924" s="187">
        <f>A923</f>
        <v>43407</v>
      </c>
      <c r="B924" s="205" t="s">
        <v>30</v>
      </c>
      <c r="C924" s="206">
        <f>IF(C923=4,1,C923+1)</f>
        <v>3</v>
      </c>
      <c r="D924" s="190" t="str">
        <f>IF(C924=1,"甲",IF(C924=2,"乙",IF(C924=3,"丙",IF(C924=4,"丁",""))))</f>
        <v>丙</v>
      </c>
    </row>
    <row r="925">
      <c r="A925" s="187">
        <f>A924</f>
        <v>43407</v>
      </c>
      <c r="B925" s="205" t="s">
        <v>32</v>
      </c>
      <c r="C925" s="206">
        <f>IF(C924=4,1,C924+1)</f>
        <v>4</v>
      </c>
      <c r="D925" s="190" t="str">
        <f>IF(C925=1,"甲",IF(C925=2,"乙",IF(C925=3,"丙",IF(C925=4,"丁",""))))</f>
        <v>丁</v>
      </c>
    </row>
    <row r="926">
      <c r="A926" s="187">
        <f>A923+1</f>
        <v>43408</v>
      </c>
      <c r="B926" s="205" t="s">
        <v>28</v>
      </c>
      <c r="C926" s="206">
        <f>IF(C920=1,4,C920-1)</f>
        <v>2</v>
      </c>
      <c r="D926" s="190" t="str">
        <f>IF(C926=1,"甲",IF(C926=2,"乙",IF(C926=3,"丙",IF(C926=4,"丁",""))))</f>
        <v>乙</v>
      </c>
    </row>
    <row r="927">
      <c r="A927" s="187">
        <f>A926</f>
        <v>43408</v>
      </c>
      <c r="B927" s="205" t="s">
        <v>30</v>
      </c>
      <c r="C927" s="206">
        <f>IF(C926=4,1,C926+1)</f>
        <v>3</v>
      </c>
      <c r="D927" s="190" t="str">
        <f>IF(C927=1,"甲",IF(C927=2,"乙",IF(C927=3,"丙",IF(C927=4,"丁",""))))</f>
        <v>丙</v>
      </c>
    </row>
    <row r="928">
      <c r="A928" s="187">
        <f>A927</f>
        <v>43408</v>
      </c>
      <c r="B928" s="205" t="s">
        <v>32</v>
      </c>
      <c r="C928" s="206">
        <f>IF(C927=4,1,C927+1)</f>
        <v>4</v>
      </c>
      <c r="D928" s="190" t="str">
        <f>IF(C928=1,"甲",IF(C928=2,"乙",IF(C928=3,"丙",IF(C928=4,"丁",""))))</f>
        <v>丁</v>
      </c>
    </row>
    <row r="929">
      <c r="A929" s="187">
        <f>A926+1</f>
        <v>43409</v>
      </c>
      <c r="B929" s="205" t="s">
        <v>28</v>
      </c>
      <c r="C929" s="206">
        <f>IF(C923=1,4,C923-1)</f>
        <v>1</v>
      </c>
      <c r="D929" s="190" t="str">
        <f>IF(C929=1,"甲",IF(C929=2,"乙",IF(C929=3,"丙",IF(C929=4,"丁",""))))</f>
        <v>甲</v>
      </c>
    </row>
    <row r="930">
      <c r="A930" s="187">
        <f>A929</f>
        <v>43409</v>
      </c>
      <c r="B930" s="205" t="s">
        <v>30</v>
      </c>
      <c r="C930" s="206">
        <f>IF(C929=4,1,C929+1)</f>
        <v>2</v>
      </c>
      <c r="D930" s="190" t="str">
        <f>IF(C930=1,"甲",IF(C930=2,"乙",IF(C930=3,"丙",IF(C930=4,"丁",""))))</f>
        <v>乙</v>
      </c>
    </row>
    <row r="931">
      <c r="A931" s="187">
        <f>A930</f>
        <v>43409</v>
      </c>
      <c r="B931" s="205" t="s">
        <v>32</v>
      </c>
      <c r="C931" s="206">
        <f>IF(C930=4,1,C930+1)</f>
        <v>3</v>
      </c>
      <c r="D931" s="190" t="str">
        <f>IF(C931=1,"甲",IF(C931=2,"乙",IF(C931=3,"丙",IF(C931=4,"丁",""))))</f>
        <v>丙</v>
      </c>
    </row>
    <row r="932">
      <c r="A932" s="187">
        <f>A929+1</f>
        <v>43410</v>
      </c>
      <c r="B932" s="205" t="s">
        <v>28</v>
      </c>
      <c r="C932" s="206">
        <f>IF(C926=1,4,C926-1)</f>
        <v>1</v>
      </c>
      <c r="D932" s="190" t="str">
        <f>IF(C932=1,"甲",IF(C932=2,"乙",IF(C932=3,"丙",IF(C932=4,"丁",""))))</f>
        <v>甲</v>
      </c>
    </row>
    <row r="933">
      <c r="A933" s="187">
        <f>A932</f>
        <v>43410</v>
      </c>
      <c r="B933" s="205" t="s">
        <v>30</v>
      </c>
      <c r="C933" s="206">
        <f>IF(C932=4,1,C932+1)</f>
        <v>2</v>
      </c>
      <c r="D933" s="190" t="str">
        <f>IF(C933=1,"甲",IF(C933=2,"乙",IF(C933=3,"丙",IF(C933=4,"丁",""))))</f>
        <v>乙</v>
      </c>
    </row>
    <row r="934">
      <c r="A934" s="187">
        <f>A933</f>
        <v>43410</v>
      </c>
      <c r="B934" s="205" t="s">
        <v>32</v>
      </c>
      <c r="C934" s="206">
        <f>IF(C933=4,1,C933+1)</f>
        <v>3</v>
      </c>
      <c r="D934" s="190" t="str">
        <f>IF(C934=1,"甲",IF(C934=2,"乙",IF(C934=3,"丙",IF(C934=4,"丁",""))))</f>
        <v>丙</v>
      </c>
    </row>
    <row r="935">
      <c r="A935" s="187">
        <f>A932+1</f>
        <v>43411</v>
      </c>
      <c r="B935" s="205" t="s">
        <v>28</v>
      </c>
      <c r="C935" s="206">
        <f>IF(C929=1,4,C929-1)</f>
        <v>4</v>
      </c>
      <c r="D935" s="190" t="str">
        <f>IF(C935=1,"甲",IF(C935=2,"乙",IF(C935=3,"丙",IF(C935=4,"丁",""))))</f>
        <v>丁</v>
      </c>
    </row>
    <row r="936">
      <c r="A936" s="187">
        <f>A935</f>
        <v>43411</v>
      </c>
      <c r="B936" s="205" t="s">
        <v>30</v>
      </c>
      <c r="C936" s="206">
        <f>IF(C935=4,1,C935+1)</f>
        <v>1</v>
      </c>
      <c r="D936" s="190" t="str">
        <f>IF(C936=1,"甲",IF(C936=2,"乙",IF(C936=3,"丙",IF(C936=4,"丁",""))))</f>
        <v>甲</v>
      </c>
    </row>
    <row r="937">
      <c r="A937" s="187">
        <f>A936</f>
        <v>43411</v>
      </c>
      <c r="B937" s="205" t="s">
        <v>32</v>
      </c>
      <c r="C937" s="206">
        <f>IF(C936=4,1,C936+1)</f>
        <v>2</v>
      </c>
      <c r="D937" s="190" t="str">
        <f>IF(C937=1,"甲",IF(C937=2,"乙",IF(C937=3,"丙",IF(C937=4,"丁",""))))</f>
        <v>乙</v>
      </c>
    </row>
    <row r="938">
      <c r="A938" s="187">
        <f>A935+1</f>
        <v>43412</v>
      </c>
      <c r="B938" s="205" t="s">
        <v>28</v>
      </c>
      <c r="C938" s="206">
        <f>IF(C932=1,4,C932-1)</f>
        <v>4</v>
      </c>
      <c r="D938" s="190" t="str">
        <f>IF(C938=1,"甲",IF(C938=2,"乙",IF(C938=3,"丙",IF(C938=4,"丁",""))))</f>
        <v>丁</v>
      </c>
    </row>
    <row r="939">
      <c r="A939" s="187">
        <f>A938</f>
        <v>43412</v>
      </c>
      <c r="B939" s="205" t="s">
        <v>30</v>
      </c>
      <c r="C939" s="206">
        <f>IF(C938=4,1,C938+1)</f>
        <v>1</v>
      </c>
      <c r="D939" s="190" t="str">
        <f>IF(C939=1,"甲",IF(C939=2,"乙",IF(C939=3,"丙",IF(C939=4,"丁",""))))</f>
        <v>甲</v>
      </c>
    </row>
    <row r="940">
      <c r="A940" s="187">
        <f>A939</f>
        <v>43412</v>
      </c>
      <c r="B940" s="205" t="s">
        <v>32</v>
      </c>
      <c r="C940" s="206">
        <f>IF(C939=4,1,C939+1)</f>
        <v>2</v>
      </c>
      <c r="D940" s="190" t="str">
        <f>IF(C940=1,"甲",IF(C940=2,"乙",IF(C940=3,"丙",IF(C940=4,"丁",""))))</f>
        <v>乙</v>
      </c>
    </row>
    <row r="941">
      <c r="A941" s="187">
        <f>A938+1</f>
        <v>43413</v>
      </c>
      <c r="B941" s="205" t="s">
        <v>28</v>
      </c>
      <c r="C941" s="206">
        <f>IF(C935=1,4,C935-1)</f>
        <v>3</v>
      </c>
      <c r="D941" s="190" t="str">
        <f>IF(C941=1,"甲",IF(C941=2,"乙",IF(C941=3,"丙",IF(C941=4,"丁",""))))</f>
        <v>丙</v>
      </c>
    </row>
    <row r="942">
      <c r="A942" s="187">
        <f>A941</f>
        <v>43413</v>
      </c>
      <c r="B942" s="205" t="s">
        <v>30</v>
      </c>
      <c r="C942" s="206">
        <f>IF(C941=4,1,C941+1)</f>
        <v>4</v>
      </c>
      <c r="D942" s="190" t="str">
        <f>IF(C942=1,"甲",IF(C942=2,"乙",IF(C942=3,"丙",IF(C942=4,"丁",""))))</f>
        <v>丁</v>
      </c>
    </row>
    <row r="943">
      <c r="A943" s="187">
        <f>A942</f>
        <v>43413</v>
      </c>
      <c r="B943" s="205" t="s">
        <v>32</v>
      </c>
      <c r="C943" s="206">
        <f>IF(C942=4,1,C942+1)</f>
        <v>1</v>
      </c>
      <c r="D943" s="190" t="str">
        <f>IF(C943=1,"甲",IF(C943=2,"乙",IF(C943=3,"丙",IF(C943=4,"丁",""))))</f>
        <v>甲</v>
      </c>
    </row>
    <row r="944">
      <c r="A944" s="187">
        <f>A941+1</f>
        <v>43414</v>
      </c>
      <c r="B944" s="205" t="s">
        <v>28</v>
      </c>
      <c r="C944" s="206">
        <f>IF(C938=1,4,C938-1)</f>
        <v>3</v>
      </c>
      <c r="D944" s="190" t="str">
        <f>IF(C944=1,"甲",IF(C944=2,"乙",IF(C944=3,"丙",IF(C944=4,"丁",""))))</f>
        <v>丙</v>
      </c>
    </row>
    <row r="945">
      <c r="A945" s="187">
        <f>A944</f>
        <v>43414</v>
      </c>
      <c r="B945" s="205" t="s">
        <v>30</v>
      </c>
      <c r="C945" s="206">
        <f>IF(C944=4,1,C944+1)</f>
        <v>4</v>
      </c>
      <c r="D945" s="190" t="str">
        <f>IF(C945=1,"甲",IF(C945=2,"乙",IF(C945=3,"丙",IF(C945=4,"丁",""))))</f>
        <v>丁</v>
      </c>
    </row>
    <row r="946">
      <c r="A946" s="187">
        <f>A945</f>
        <v>43414</v>
      </c>
      <c r="B946" s="205" t="s">
        <v>32</v>
      </c>
      <c r="C946" s="206">
        <f>IF(C945=4,1,C945+1)</f>
        <v>1</v>
      </c>
      <c r="D946" s="190" t="str">
        <f>IF(C946=1,"甲",IF(C946=2,"乙",IF(C946=3,"丙",IF(C946=4,"丁",""))))</f>
        <v>甲</v>
      </c>
    </row>
    <row r="947">
      <c r="A947" s="187">
        <f>A944+1</f>
        <v>43415</v>
      </c>
      <c r="B947" s="205" t="s">
        <v>28</v>
      </c>
      <c r="C947" s="206">
        <f>IF(C941=1,4,C941-1)</f>
        <v>2</v>
      </c>
      <c r="D947" s="190" t="str">
        <f>IF(C947=1,"甲",IF(C947=2,"乙",IF(C947=3,"丙",IF(C947=4,"丁",""))))</f>
        <v>乙</v>
      </c>
    </row>
    <row r="948">
      <c r="A948" s="187">
        <f>A947</f>
        <v>43415</v>
      </c>
      <c r="B948" s="205" t="s">
        <v>30</v>
      </c>
      <c r="C948" s="206">
        <f>IF(C947=4,1,C947+1)</f>
        <v>3</v>
      </c>
      <c r="D948" s="190" t="str">
        <f>IF(C948=1,"甲",IF(C948=2,"乙",IF(C948=3,"丙",IF(C948=4,"丁",""))))</f>
        <v>丙</v>
      </c>
    </row>
    <row r="949">
      <c r="A949" s="187">
        <f>A948</f>
        <v>43415</v>
      </c>
      <c r="B949" s="205" t="s">
        <v>32</v>
      </c>
      <c r="C949" s="206">
        <f>IF(C948=4,1,C948+1)</f>
        <v>4</v>
      </c>
      <c r="D949" s="190" t="str">
        <f>IF(C949=1,"甲",IF(C949=2,"乙",IF(C949=3,"丙",IF(C949=4,"丁",""))))</f>
        <v>丁</v>
      </c>
    </row>
    <row r="950">
      <c r="A950" s="187">
        <f>A947+1</f>
        <v>43416</v>
      </c>
      <c r="B950" s="205" t="s">
        <v>28</v>
      </c>
      <c r="C950" s="206">
        <f>IF(C944=1,4,C944-1)</f>
        <v>2</v>
      </c>
      <c r="D950" s="190" t="str">
        <f>IF(C950=1,"甲",IF(C950=2,"乙",IF(C950=3,"丙",IF(C950=4,"丁",""))))</f>
        <v>乙</v>
      </c>
    </row>
    <row r="951">
      <c r="A951" s="187">
        <f>A950</f>
        <v>43416</v>
      </c>
      <c r="B951" s="205" t="s">
        <v>30</v>
      </c>
      <c r="C951" s="206">
        <f>IF(C950=4,1,C950+1)</f>
        <v>3</v>
      </c>
      <c r="D951" s="190" t="str">
        <f>IF(C951=1,"甲",IF(C951=2,"乙",IF(C951=3,"丙",IF(C951=4,"丁",""))))</f>
        <v>丙</v>
      </c>
    </row>
    <row r="952">
      <c r="A952" s="187">
        <f>A951</f>
        <v>43416</v>
      </c>
      <c r="B952" s="205" t="s">
        <v>32</v>
      </c>
      <c r="C952" s="206">
        <f>IF(C951=4,1,C951+1)</f>
        <v>4</v>
      </c>
      <c r="D952" s="190" t="str">
        <f>IF(C952=1,"甲",IF(C952=2,"乙",IF(C952=3,"丙",IF(C952=4,"丁",""))))</f>
        <v>丁</v>
      </c>
    </row>
    <row r="953">
      <c r="A953" s="187">
        <f>A950+1</f>
        <v>43417</v>
      </c>
      <c r="B953" s="205" t="s">
        <v>28</v>
      </c>
      <c r="C953" s="206">
        <f>IF(C947=1,4,C947-1)</f>
        <v>1</v>
      </c>
      <c r="D953" s="190" t="str">
        <f>IF(C953=1,"甲",IF(C953=2,"乙",IF(C953=3,"丙",IF(C953=4,"丁",""))))</f>
        <v>甲</v>
      </c>
    </row>
    <row r="954">
      <c r="A954" s="187">
        <f>A953</f>
        <v>43417</v>
      </c>
      <c r="B954" s="205" t="s">
        <v>30</v>
      </c>
      <c r="C954" s="206">
        <f>IF(C953=4,1,C953+1)</f>
        <v>2</v>
      </c>
      <c r="D954" s="190" t="str">
        <f>IF(C954=1,"甲",IF(C954=2,"乙",IF(C954=3,"丙",IF(C954=4,"丁",""))))</f>
        <v>乙</v>
      </c>
    </row>
    <row r="955">
      <c r="A955" s="187">
        <f>A954</f>
        <v>43417</v>
      </c>
      <c r="B955" s="205" t="s">
        <v>32</v>
      </c>
      <c r="C955" s="206">
        <f>IF(C954=4,1,C954+1)</f>
        <v>3</v>
      </c>
      <c r="D955" s="190" t="str">
        <f>IF(C955=1,"甲",IF(C955=2,"乙",IF(C955=3,"丙",IF(C955=4,"丁",""))))</f>
        <v>丙</v>
      </c>
    </row>
    <row r="956">
      <c r="A956" s="187">
        <f>A953+1</f>
        <v>43418</v>
      </c>
      <c r="B956" s="205" t="s">
        <v>28</v>
      </c>
      <c r="C956" s="206">
        <f>IF(C950=1,4,C950-1)</f>
        <v>1</v>
      </c>
      <c r="D956" s="190" t="str">
        <f>IF(C956=1,"甲",IF(C956=2,"乙",IF(C956=3,"丙",IF(C956=4,"丁",""))))</f>
        <v>甲</v>
      </c>
    </row>
    <row r="957">
      <c r="A957" s="187">
        <f>A956</f>
        <v>43418</v>
      </c>
      <c r="B957" s="205" t="s">
        <v>30</v>
      </c>
      <c r="C957" s="206">
        <f>IF(C956=4,1,C956+1)</f>
        <v>2</v>
      </c>
      <c r="D957" s="190" t="str">
        <f>IF(C957=1,"甲",IF(C957=2,"乙",IF(C957=3,"丙",IF(C957=4,"丁",""))))</f>
        <v>乙</v>
      </c>
    </row>
    <row r="958">
      <c r="A958" s="187">
        <f>A957</f>
        <v>43418</v>
      </c>
      <c r="B958" s="205" t="s">
        <v>32</v>
      </c>
      <c r="C958" s="206">
        <f>IF(C957=4,1,C957+1)</f>
        <v>3</v>
      </c>
      <c r="D958" s="190" t="str">
        <f>IF(C958=1,"甲",IF(C958=2,"乙",IF(C958=3,"丙",IF(C958=4,"丁",""))))</f>
        <v>丙</v>
      </c>
    </row>
    <row r="959">
      <c r="A959" s="187">
        <f>A956+1</f>
        <v>43419</v>
      </c>
      <c r="B959" s="205" t="s">
        <v>28</v>
      </c>
      <c r="C959" s="206">
        <f>IF(C953=1,4,C953-1)</f>
        <v>4</v>
      </c>
      <c r="D959" s="190" t="str">
        <f>IF(C959=1,"甲",IF(C959=2,"乙",IF(C959=3,"丙",IF(C959=4,"丁",""))))</f>
        <v>丁</v>
      </c>
    </row>
    <row r="960">
      <c r="A960" s="187">
        <f>A959</f>
        <v>43419</v>
      </c>
      <c r="B960" s="205" t="s">
        <v>30</v>
      </c>
      <c r="C960" s="206">
        <f>IF(C959=4,1,C959+1)</f>
        <v>1</v>
      </c>
      <c r="D960" s="190" t="str">
        <f>IF(C960=1,"甲",IF(C960=2,"乙",IF(C960=3,"丙",IF(C960=4,"丁",""))))</f>
        <v>甲</v>
      </c>
    </row>
    <row r="961">
      <c r="A961" s="187">
        <f>A960</f>
        <v>43419</v>
      </c>
      <c r="B961" s="205" t="s">
        <v>32</v>
      </c>
      <c r="C961" s="206">
        <f>IF(C960=4,1,C960+1)</f>
        <v>2</v>
      </c>
      <c r="D961" s="190" t="str">
        <f>IF(C961=1,"甲",IF(C961=2,"乙",IF(C961=3,"丙",IF(C961=4,"丁",""))))</f>
        <v>乙</v>
      </c>
    </row>
    <row r="962">
      <c r="A962" s="187">
        <f>A959+1</f>
        <v>43420</v>
      </c>
      <c r="B962" s="205" t="s">
        <v>28</v>
      </c>
      <c r="C962" s="206">
        <f>IF(C956=1,4,C956-1)</f>
        <v>4</v>
      </c>
      <c r="D962" s="190" t="str">
        <f>IF(C962=1,"甲",IF(C962=2,"乙",IF(C962=3,"丙",IF(C962=4,"丁",""))))</f>
        <v>丁</v>
      </c>
    </row>
    <row r="963">
      <c r="A963" s="187">
        <f>A962</f>
        <v>43420</v>
      </c>
      <c r="B963" s="205" t="s">
        <v>30</v>
      </c>
      <c r="C963" s="206">
        <f>IF(C962=4,1,C962+1)</f>
        <v>1</v>
      </c>
      <c r="D963" s="190" t="str">
        <f>IF(C963=1,"甲",IF(C963=2,"乙",IF(C963=3,"丙",IF(C963=4,"丁",""))))</f>
        <v>甲</v>
      </c>
    </row>
    <row r="964">
      <c r="A964" s="187">
        <f>A963</f>
        <v>43420</v>
      </c>
      <c r="B964" s="205" t="s">
        <v>32</v>
      </c>
      <c r="C964" s="206">
        <f>IF(C963=4,1,C963+1)</f>
        <v>2</v>
      </c>
      <c r="D964" s="190" t="str">
        <f>IF(C964=1,"甲",IF(C964=2,"乙",IF(C964=3,"丙",IF(C964=4,"丁",""))))</f>
        <v>乙</v>
      </c>
    </row>
    <row r="965">
      <c r="A965" s="187">
        <f>A962+1</f>
        <v>43421</v>
      </c>
      <c r="B965" s="205" t="s">
        <v>28</v>
      </c>
      <c r="C965" s="206">
        <f>IF(C959=1,4,C959-1)</f>
        <v>3</v>
      </c>
      <c r="D965" s="190" t="str">
        <f>IF(C965=1,"甲",IF(C965=2,"乙",IF(C965=3,"丙",IF(C965=4,"丁",""))))</f>
        <v>丙</v>
      </c>
    </row>
    <row r="966">
      <c r="A966" s="187">
        <f>A965</f>
        <v>43421</v>
      </c>
      <c r="B966" s="205" t="s">
        <v>30</v>
      </c>
      <c r="C966" s="206">
        <f>IF(C965=4,1,C965+1)</f>
        <v>4</v>
      </c>
      <c r="D966" s="190" t="str">
        <f>IF(C966=1,"甲",IF(C966=2,"乙",IF(C966=3,"丙",IF(C966=4,"丁",""))))</f>
        <v>丁</v>
      </c>
    </row>
    <row r="967">
      <c r="A967" s="187">
        <f>A966</f>
        <v>43421</v>
      </c>
      <c r="B967" s="205" t="s">
        <v>32</v>
      </c>
      <c r="C967" s="206">
        <f>IF(C966=4,1,C966+1)</f>
        <v>1</v>
      </c>
      <c r="D967" s="190" t="str">
        <f>IF(C967=1,"甲",IF(C967=2,"乙",IF(C967=3,"丙",IF(C967=4,"丁",""))))</f>
        <v>甲</v>
      </c>
    </row>
    <row r="968">
      <c r="A968" s="187">
        <f>A965+1</f>
        <v>43422</v>
      </c>
      <c r="B968" s="205" t="s">
        <v>28</v>
      </c>
      <c r="C968" s="206">
        <f>IF(C962=1,4,C962-1)</f>
        <v>3</v>
      </c>
      <c r="D968" s="190" t="str">
        <f>IF(C968=1,"甲",IF(C968=2,"乙",IF(C968=3,"丙",IF(C968=4,"丁",""))))</f>
        <v>丙</v>
      </c>
    </row>
    <row r="969">
      <c r="A969" s="187">
        <f>A968</f>
        <v>43422</v>
      </c>
      <c r="B969" s="205" t="s">
        <v>30</v>
      </c>
      <c r="C969" s="206">
        <f>IF(C968=4,1,C968+1)</f>
        <v>4</v>
      </c>
      <c r="D969" s="190" t="str">
        <f>IF(C969=1,"甲",IF(C969=2,"乙",IF(C969=3,"丙",IF(C969=4,"丁",""))))</f>
        <v>丁</v>
      </c>
    </row>
    <row r="970">
      <c r="A970" s="187">
        <f>A969</f>
        <v>43422</v>
      </c>
      <c r="B970" s="205" t="s">
        <v>32</v>
      </c>
      <c r="C970" s="206">
        <f>IF(C969=4,1,C969+1)</f>
        <v>1</v>
      </c>
      <c r="D970" s="190" t="str">
        <f>IF(C970=1,"甲",IF(C970=2,"乙",IF(C970=3,"丙",IF(C970=4,"丁",""))))</f>
        <v>甲</v>
      </c>
    </row>
    <row r="971">
      <c r="A971" s="187">
        <f>A968+1</f>
        <v>43423</v>
      </c>
      <c r="B971" s="205" t="s">
        <v>28</v>
      </c>
      <c r="C971" s="206">
        <f>IF(C965=1,4,C965-1)</f>
        <v>2</v>
      </c>
      <c r="D971" s="190" t="str">
        <f>IF(C971=1,"甲",IF(C971=2,"乙",IF(C971=3,"丙",IF(C971=4,"丁",""))))</f>
        <v>乙</v>
      </c>
    </row>
    <row r="972">
      <c r="A972" s="187">
        <f>A971</f>
        <v>43423</v>
      </c>
      <c r="B972" s="205" t="s">
        <v>30</v>
      </c>
      <c r="C972" s="206">
        <f>IF(C971=4,1,C971+1)</f>
        <v>3</v>
      </c>
      <c r="D972" s="190" t="str">
        <f>IF(C972=1,"甲",IF(C972=2,"乙",IF(C972=3,"丙",IF(C972=4,"丁",""))))</f>
        <v>丙</v>
      </c>
    </row>
    <row r="973">
      <c r="A973" s="187">
        <f>A972</f>
        <v>43423</v>
      </c>
      <c r="B973" s="205" t="s">
        <v>32</v>
      </c>
      <c r="C973" s="206">
        <f>IF(C972=4,1,C972+1)</f>
        <v>4</v>
      </c>
      <c r="D973" s="190" t="str">
        <f>IF(C973=1,"甲",IF(C973=2,"乙",IF(C973=3,"丙",IF(C973=4,"丁",""))))</f>
        <v>丁</v>
      </c>
    </row>
    <row r="974">
      <c r="A974" s="187">
        <f>A971+1</f>
        <v>43424</v>
      </c>
      <c r="B974" s="205" t="s">
        <v>28</v>
      </c>
      <c r="C974" s="206">
        <f>IF(C968=1,4,C968-1)</f>
        <v>2</v>
      </c>
      <c r="D974" s="190" t="str">
        <f>IF(C974=1,"甲",IF(C974=2,"乙",IF(C974=3,"丙",IF(C974=4,"丁",""))))</f>
        <v>乙</v>
      </c>
    </row>
    <row r="975">
      <c r="A975" s="187">
        <f>A974</f>
        <v>43424</v>
      </c>
      <c r="B975" s="205" t="s">
        <v>30</v>
      </c>
      <c r="C975" s="206">
        <f>IF(C974=4,1,C974+1)</f>
        <v>3</v>
      </c>
      <c r="D975" s="190" t="str">
        <f>IF(C975=1,"甲",IF(C975=2,"乙",IF(C975=3,"丙",IF(C975=4,"丁",""))))</f>
        <v>丙</v>
      </c>
    </row>
    <row r="976">
      <c r="A976" s="187">
        <f>A975</f>
        <v>43424</v>
      </c>
      <c r="B976" s="205" t="s">
        <v>32</v>
      </c>
      <c r="C976" s="206">
        <f>IF(C975=4,1,C975+1)</f>
        <v>4</v>
      </c>
      <c r="D976" s="190" t="str">
        <f>IF(C976=1,"甲",IF(C976=2,"乙",IF(C976=3,"丙",IF(C976=4,"丁",""))))</f>
        <v>丁</v>
      </c>
    </row>
    <row r="977">
      <c r="A977" s="187">
        <f>A974+1</f>
        <v>43425</v>
      </c>
      <c r="B977" s="205" t="s">
        <v>28</v>
      </c>
      <c r="C977" s="206">
        <f>IF(C971=1,4,C971-1)</f>
        <v>1</v>
      </c>
      <c r="D977" s="190" t="str">
        <f>IF(C977=1,"甲",IF(C977=2,"乙",IF(C977=3,"丙",IF(C977=4,"丁",""))))</f>
        <v>甲</v>
      </c>
    </row>
    <row r="978">
      <c r="A978" s="187">
        <f>A977</f>
        <v>43425</v>
      </c>
      <c r="B978" s="205" t="s">
        <v>30</v>
      </c>
      <c r="C978" s="206">
        <f>IF(C977=4,1,C977+1)</f>
        <v>2</v>
      </c>
      <c r="D978" s="190" t="str">
        <f>IF(C978=1,"甲",IF(C978=2,"乙",IF(C978=3,"丙",IF(C978=4,"丁",""))))</f>
        <v>乙</v>
      </c>
    </row>
    <row r="979">
      <c r="A979" s="187">
        <f>A978</f>
        <v>43425</v>
      </c>
      <c r="B979" s="205" t="s">
        <v>32</v>
      </c>
      <c r="C979" s="206">
        <f>IF(C978=4,1,C978+1)</f>
        <v>3</v>
      </c>
      <c r="D979" s="190" t="str">
        <f>IF(C979=1,"甲",IF(C979=2,"乙",IF(C979=3,"丙",IF(C979=4,"丁",""))))</f>
        <v>丙</v>
      </c>
    </row>
    <row r="980">
      <c r="A980" s="187">
        <f>A977+1</f>
        <v>43426</v>
      </c>
      <c r="B980" s="205" t="s">
        <v>28</v>
      </c>
      <c r="C980" s="206">
        <f>IF(C974=1,4,C974-1)</f>
        <v>1</v>
      </c>
      <c r="D980" s="190" t="str">
        <f>IF(C980=1,"甲",IF(C980=2,"乙",IF(C980=3,"丙",IF(C980=4,"丁",""))))</f>
        <v>甲</v>
      </c>
    </row>
    <row r="981">
      <c r="A981" s="187">
        <f>A980</f>
        <v>43426</v>
      </c>
      <c r="B981" s="205" t="s">
        <v>30</v>
      </c>
      <c r="C981" s="206">
        <f>IF(C980=4,1,C980+1)</f>
        <v>2</v>
      </c>
      <c r="D981" s="190" t="str">
        <f>IF(C981=1,"甲",IF(C981=2,"乙",IF(C981=3,"丙",IF(C981=4,"丁",""))))</f>
        <v>乙</v>
      </c>
    </row>
    <row r="982">
      <c r="A982" s="187">
        <f>A981</f>
        <v>43426</v>
      </c>
      <c r="B982" s="205" t="s">
        <v>32</v>
      </c>
      <c r="C982" s="206">
        <f>IF(C981=4,1,C981+1)</f>
        <v>3</v>
      </c>
      <c r="D982" s="190" t="str">
        <f>IF(C982=1,"甲",IF(C982=2,"乙",IF(C982=3,"丙",IF(C982=4,"丁",""))))</f>
        <v>丙</v>
      </c>
    </row>
    <row r="983">
      <c r="A983" s="187">
        <f>A980+1</f>
        <v>43427</v>
      </c>
      <c r="B983" s="205" t="s">
        <v>28</v>
      </c>
      <c r="C983" s="206">
        <f>IF(C977=1,4,C977-1)</f>
        <v>4</v>
      </c>
      <c r="D983" s="190" t="str">
        <f>IF(C983=1,"甲",IF(C983=2,"乙",IF(C983=3,"丙",IF(C983=4,"丁",""))))</f>
        <v>丁</v>
      </c>
    </row>
    <row r="984">
      <c r="A984" s="187">
        <f>A983</f>
        <v>43427</v>
      </c>
      <c r="B984" s="205" t="s">
        <v>30</v>
      </c>
      <c r="C984" s="206">
        <f>IF(C983=4,1,C983+1)</f>
        <v>1</v>
      </c>
      <c r="D984" s="190" t="str">
        <f>IF(C984=1,"甲",IF(C984=2,"乙",IF(C984=3,"丙",IF(C984=4,"丁",""))))</f>
        <v>甲</v>
      </c>
    </row>
    <row r="985">
      <c r="A985" s="187">
        <f>A984</f>
        <v>43427</v>
      </c>
      <c r="B985" s="205" t="s">
        <v>32</v>
      </c>
      <c r="C985" s="206">
        <f>IF(C984=4,1,C984+1)</f>
        <v>2</v>
      </c>
      <c r="D985" s="190" t="str">
        <f>IF(C985=1,"甲",IF(C985=2,"乙",IF(C985=3,"丙",IF(C985=4,"丁",""))))</f>
        <v>乙</v>
      </c>
    </row>
    <row r="986">
      <c r="A986" s="187">
        <f>A983+1</f>
        <v>43428</v>
      </c>
      <c r="B986" s="205" t="s">
        <v>28</v>
      </c>
      <c r="C986" s="206">
        <f>IF(C980=1,4,C980-1)</f>
        <v>4</v>
      </c>
      <c r="D986" s="190" t="str">
        <f>IF(C986=1,"甲",IF(C986=2,"乙",IF(C986=3,"丙",IF(C986=4,"丁",""))))</f>
        <v>丁</v>
      </c>
    </row>
    <row r="987">
      <c r="A987" s="187">
        <f>A986</f>
        <v>43428</v>
      </c>
      <c r="B987" s="205" t="s">
        <v>30</v>
      </c>
      <c r="C987" s="206">
        <f>IF(C986=4,1,C986+1)</f>
        <v>1</v>
      </c>
      <c r="D987" s="190" t="str">
        <f>IF(C987=1,"甲",IF(C987=2,"乙",IF(C987=3,"丙",IF(C987=4,"丁",""))))</f>
        <v>甲</v>
      </c>
    </row>
    <row r="988">
      <c r="A988" s="187">
        <f>A987</f>
        <v>43428</v>
      </c>
      <c r="B988" s="205" t="s">
        <v>32</v>
      </c>
      <c r="C988" s="206">
        <f>IF(C987=4,1,C987+1)</f>
        <v>2</v>
      </c>
      <c r="D988" s="190" t="str">
        <f>IF(C988=1,"甲",IF(C988=2,"乙",IF(C988=3,"丙",IF(C988=4,"丁",""))))</f>
        <v>乙</v>
      </c>
    </row>
    <row r="989">
      <c r="A989" s="187">
        <f>A986+1</f>
        <v>43429</v>
      </c>
      <c r="B989" s="205" t="s">
        <v>28</v>
      </c>
      <c r="C989" s="206">
        <f>IF(C983=1,4,C983-1)</f>
        <v>3</v>
      </c>
      <c r="D989" s="190" t="str">
        <f>IF(C989=1,"甲",IF(C989=2,"乙",IF(C989=3,"丙",IF(C989=4,"丁",""))))</f>
        <v>丙</v>
      </c>
    </row>
    <row r="990">
      <c r="A990" s="187">
        <f>A989</f>
        <v>43429</v>
      </c>
      <c r="B990" s="205" t="s">
        <v>30</v>
      </c>
      <c r="C990" s="206">
        <f>IF(C989=4,1,C989+1)</f>
        <v>4</v>
      </c>
      <c r="D990" s="190" t="str">
        <f>IF(C990=1,"甲",IF(C990=2,"乙",IF(C990=3,"丙",IF(C990=4,"丁",""))))</f>
        <v>丁</v>
      </c>
    </row>
    <row r="991">
      <c r="A991" s="187">
        <f>A990</f>
        <v>43429</v>
      </c>
      <c r="B991" s="205" t="s">
        <v>32</v>
      </c>
      <c r="C991" s="206">
        <f>IF(C990=4,1,C990+1)</f>
        <v>1</v>
      </c>
      <c r="D991" s="190" t="str">
        <f>IF(C991=1,"甲",IF(C991=2,"乙",IF(C991=3,"丙",IF(C991=4,"丁",""))))</f>
        <v>甲</v>
      </c>
    </row>
    <row r="992">
      <c r="A992" s="187">
        <f>A989+1</f>
        <v>43430</v>
      </c>
      <c r="B992" s="205" t="s">
        <v>28</v>
      </c>
      <c r="C992" s="206">
        <f>IF(C986=1,4,C986-1)</f>
        <v>3</v>
      </c>
      <c r="D992" s="190" t="str">
        <f>IF(C992=1,"甲",IF(C992=2,"乙",IF(C992=3,"丙",IF(C992=4,"丁",""))))</f>
        <v>丙</v>
      </c>
    </row>
    <row r="993">
      <c r="A993" s="187">
        <f>A992</f>
        <v>43430</v>
      </c>
      <c r="B993" s="205" t="s">
        <v>30</v>
      </c>
      <c r="C993" s="206">
        <f>IF(C992=4,1,C992+1)</f>
        <v>4</v>
      </c>
      <c r="D993" s="190" t="str">
        <f>IF(C993=1,"甲",IF(C993=2,"乙",IF(C993=3,"丙",IF(C993=4,"丁",""))))</f>
        <v>丁</v>
      </c>
    </row>
    <row r="994">
      <c r="A994" s="187">
        <f>A993</f>
        <v>43430</v>
      </c>
      <c r="B994" s="205" t="s">
        <v>32</v>
      </c>
      <c r="C994" s="206">
        <f>IF(C993=4,1,C993+1)</f>
        <v>1</v>
      </c>
      <c r="D994" s="190" t="str">
        <f>IF(C994=1,"甲",IF(C994=2,"乙",IF(C994=3,"丙",IF(C994=4,"丁",""))))</f>
        <v>甲</v>
      </c>
    </row>
    <row r="995">
      <c r="A995" s="187">
        <f>A992+1</f>
        <v>43431</v>
      </c>
      <c r="B995" s="205" t="s">
        <v>28</v>
      </c>
      <c r="C995" s="206">
        <f>IF(C989=1,4,C989-1)</f>
        <v>2</v>
      </c>
      <c r="D995" s="190" t="str">
        <f>IF(C995=1,"甲",IF(C995=2,"乙",IF(C995=3,"丙",IF(C995=4,"丁",""))))</f>
        <v>乙</v>
      </c>
    </row>
    <row r="996">
      <c r="A996" s="187">
        <f>A995</f>
        <v>43431</v>
      </c>
      <c r="B996" s="205" t="s">
        <v>30</v>
      </c>
      <c r="C996" s="206">
        <f>IF(C995=4,1,C995+1)</f>
        <v>3</v>
      </c>
      <c r="D996" s="190" t="str">
        <f>IF(C996=1,"甲",IF(C996=2,"乙",IF(C996=3,"丙",IF(C996=4,"丁",""))))</f>
        <v>丙</v>
      </c>
    </row>
    <row r="997">
      <c r="A997" s="187">
        <f>A996</f>
        <v>43431</v>
      </c>
      <c r="B997" s="205" t="s">
        <v>32</v>
      </c>
      <c r="C997" s="206">
        <f>IF(C996=4,1,C996+1)</f>
        <v>4</v>
      </c>
      <c r="D997" s="190" t="str">
        <f>IF(C997=1,"甲",IF(C997=2,"乙",IF(C997=3,"丙",IF(C997=4,"丁",""))))</f>
        <v>丁</v>
      </c>
    </row>
    <row r="998">
      <c r="A998" s="187">
        <f>A995+1</f>
        <v>43432</v>
      </c>
      <c r="B998" s="205" t="s">
        <v>28</v>
      </c>
      <c r="C998" s="206">
        <f>IF(C992=1,4,C992-1)</f>
        <v>2</v>
      </c>
      <c r="D998" s="190" t="str">
        <f>IF(C998=1,"甲",IF(C998=2,"乙",IF(C998=3,"丙",IF(C998=4,"丁",""))))</f>
        <v>乙</v>
      </c>
    </row>
    <row r="999">
      <c r="A999" s="187">
        <f>A998</f>
        <v>43432</v>
      </c>
      <c r="B999" s="205" t="s">
        <v>30</v>
      </c>
      <c r="C999" s="206">
        <f>IF(C998=4,1,C998+1)</f>
        <v>3</v>
      </c>
      <c r="D999" s="190" t="str">
        <f>IF(C999=1,"甲",IF(C999=2,"乙",IF(C999=3,"丙",IF(C999=4,"丁",""))))</f>
        <v>丙</v>
      </c>
    </row>
    <row r="1000">
      <c r="A1000" s="187">
        <f>A999</f>
        <v>43432</v>
      </c>
      <c r="B1000" s="205" t="s">
        <v>32</v>
      </c>
      <c r="C1000" s="206">
        <f>IF(C999=4,1,C999+1)</f>
        <v>4</v>
      </c>
      <c r="D1000" s="190" t="str">
        <f>IF(C1000=1,"甲",IF(C1000=2,"乙",IF(C1000=3,"丙",IF(C1000=4,"丁",""))))</f>
        <v>丁</v>
      </c>
    </row>
    <row r="1001">
      <c r="A1001" s="187">
        <f>A998+1</f>
        <v>43433</v>
      </c>
      <c r="B1001" s="205" t="s">
        <v>28</v>
      </c>
      <c r="C1001" s="206">
        <f>IF(C995=1,4,C995-1)</f>
        <v>1</v>
      </c>
      <c r="D1001" s="190" t="str">
        <f>IF(C1001=1,"甲",IF(C1001=2,"乙",IF(C1001=3,"丙",IF(C1001=4,"丁",""))))</f>
        <v>甲</v>
      </c>
    </row>
    <row r="1002">
      <c r="A1002" s="187">
        <f>A1001</f>
        <v>43433</v>
      </c>
      <c r="B1002" s="205" t="s">
        <v>30</v>
      </c>
      <c r="C1002" s="206">
        <f>IF(C1001=4,1,C1001+1)</f>
        <v>2</v>
      </c>
      <c r="D1002" s="190" t="str">
        <f>IF(C1002=1,"甲",IF(C1002=2,"乙",IF(C1002=3,"丙",IF(C1002=4,"丁",""))))</f>
        <v>乙</v>
      </c>
    </row>
    <row r="1003">
      <c r="A1003" s="187">
        <f>A1002</f>
        <v>43433</v>
      </c>
      <c r="B1003" s="205" t="s">
        <v>32</v>
      </c>
      <c r="C1003" s="206">
        <f>IF(C1002=4,1,C1002+1)</f>
        <v>3</v>
      </c>
      <c r="D1003" s="190" t="str">
        <f>IF(C1003=1,"甲",IF(C1003=2,"乙",IF(C1003=3,"丙",IF(C1003=4,"丁",""))))</f>
        <v>丙</v>
      </c>
    </row>
    <row r="1004">
      <c r="A1004" s="187">
        <f>A1001+1</f>
        <v>43434</v>
      </c>
      <c r="B1004" s="205" t="s">
        <v>28</v>
      </c>
      <c r="C1004" s="206">
        <f>IF(C998=1,4,C998-1)</f>
        <v>1</v>
      </c>
      <c r="D1004" s="190" t="str">
        <f>IF(C1004=1,"甲",IF(C1004=2,"乙",IF(C1004=3,"丙",IF(C1004=4,"丁",""))))</f>
        <v>甲</v>
      </c>
    </row>
    <row r="1005">
      <c r="A1005" s="187">
        <f>A1004</f>
        <v>43434</v>
      </c>
      <c r="B1005" s="205" t="s">
        <v>30</v>
      </c>
      <c r="C1005" s="206">
        <f>IF(C1004=4,1,C1004+1)</f>
        <v>2</v>
      </c>
      <c r="D1005" s="190" t="str">
        <f>IF(C1005=1,"甲",IF(C1005=2,"乙",IF(C1005=3,"丙",IF(C1005=4,"丁",""))))</f>
        <v>乙</v>
      </c>
    </row>
    <row r="1006">
      <c r="A1006" s="187">
        <f>A1005</f>
        <v>43434</v>
      </c>
      <c r="B1006" s="205" t="s">
        <v>32</v>
      </c>
      <c r="C1006" s="206">
        <f>IF(C1005=4,1,C1005+1)</f>
        <v>3</v>
      </c>
      <c r="D1006" s="190" t="str">
        <f>IF(C1006=1,"甲",IF(C1006=2,"乙",IF(C1006=3,"丙",IF(C1006=4,"丁",""))))</f>
        <v>丙</v>
      </c>
    </row>
    <row r="1007">
      <c r="A1007" s="187">
        <f>A1004+1</f>
        <v>43435</v>
      </c>
      <c r="B1007" s="205" t="s">
        <v>28</v>
      </c>
      <c r="C1007" s="206">
        <f>IF(C1001=1,4,C1001-1)</f>
        <v>4</v>
      </c>
      <c r="D1007" s="190" t="str">
        <f>IF(C1007=1,"甲",IF(C1007=2,"乙",IF(C1007=3,"丙",IF(C1007=4,"丁",""))))</f>
        <v>丁</v>
      </c>
    </row>
    <row r="1008">
      <c r="A1008" s="187">
        <f>A1007</f>
        <v>43435</v>
      </c>
      <c r="B1008" s="205" t="s">
        <v>30</v>
      </c>
      <c r="C1008" s="206">
        <f>IF(C1007=4,1,C1007+1)</f>
        <v>1</v>
      </c>
      <c r="D1008" s="190" t="str">
        <f>IF(C1008=1,"甲",IF(C1008=2,"乙",IF(C1008=3,"丙",IF(C1008=4,"丁",""))))</f>
        <v>甲</v>
      </c>
    </row>
    <row r="1009">
      <c r="A1009" s="187">
        <f>A1008</f>
        <v>43435</v>
      </c>
      <c r="B1009" s="205" t="s">
        <v>32</v>
      </c>
      <c r="C1009" s="206">
        <f>IF(C1008=4,1,C1008+1)</f>
        <v>2</v>
      </c>
      <c r="D1009" s="190" t="str">
        <f>IF(C1009=1,"甲",IF(C1009=2,"乙",IF(C1009=3,"丙",IF(C1009=4,"丁",""))))</f>
        <v>乙</v>
      </c>
    </row>
    <row r="1010">
      <c r="A1010" s="187">
        <f>A1007+1</f>
        <v>43436</v>
      </c>
      <c r="B1010" s="205" t="s">
        <v>28</v>
      </c>
      <c r="C1010" s="206">
        <f>IF(C1004=1,4,C1004-1)</f>
        <v>4</v>
      </c>
      <c r="D1010" s="190" t="str">
        <f>IF(C1010=1,"甲",IF(C1010=2,"乙",IF(C1010=3,"丙",IF(C1010=4,"丁",""))))</f>
        <v>丁</v>
      </c>
    </row>
    <row r="1011">
      <c r="A1011" s="187">
        <f>A1010</f>
        <v>43436</v>
      </c>
      <c r="B1011" s="205" t="s">
        <v>30</v>
      </c>
      <c r="C1011" s="206">
        <f>IF(C1010=4,1,C1010+1)</f>
        <v>1</v>
      </c>
      <c r="D1011" s="190" t="str">
        <f>IF(C1011=1,"甲",IF(C1011=2,"乙",IF(C1011=3,"丙",IF(C1011=4,"丁",""))))</f>
        <v>甲</v>
      </c>
    </row>
    <row r="1012">
      <c r="A1012" s="187">
        <f>A1011</f>
        <v>43436</v>
      </c>
      <c r="B1012" s="205" t="s">
        <v>32</v>
      </c>
      <c r="C1012" s="206">
        <f>IF(C1011=4,1,C1011+1)</f>
        <v>2</v>
      </c>
      <c r="D1012" s="190" t="str">
        <f>IF(C1012=1,"甲",IF(C1012=2,"乙",IF(C1012=3,"丙",IF(C1012=4,"丁",""))))</f>
        <v>乙</v>
      </c>
    </row>
    <row r="1013">
      <c r="A1013" s="187">
        <f>A1010+1</f>
        <v>43437</v>
      </c>
      <c r="B1013" s="205" t="s">
        <v>28</v>
      </c>
      <c r="C1013" s="206">
        <f>IF(C1007=1,4,C1007-1)</f>
        <v>3</v>
      </c>
      <c r="D1013" s="190" t="str">
        <f>IF(C1013=1,"甲",IF(C1013=2,"乙",IF(C1013=3,"丙",IF(C1013=4,"丁",""))))</f>
        <v>丙</v>
      </c>
    </row>
    <row r="1014">
      <c r="A1014" s="187">
        <f>A1013</f>
        <v>43437</v>
      </c>
      <c r="B1014" s="205" t="s">
        <v>30</v>
      </c>
      <c r="C1014" s="206">
        <f>IF(C1013=4,1,C1013+1)</f>
        <v>4</v>
      </c>
      <c r="D1014" s="190" t="str">
        <f>IF(C1014=1,"甲",IF(C1014=2,"乙",IF(C1014=3,"丙",IF(C1014=4,"丁",""))))</f>
        <v>丁</v>
      </c>
    </row>
    <row r="1015">
      <c r="A1015" s="187">
        <f>A1014</f>
        <v>43437</v>
      </c>
      <c r="B1015" s="205" t="s">
        <v>32</v>
      </c>
      <c r="C1015" s="206">
        <f>IF(C1014=4,1,C1014+1)</f>
        <v>1</v>
      </c>
      <c r="D1015" s="190" t="str">
        <f>IF(C1015=1,"甲",IF(C1015=2,"乙",IF(C1015=3,"丙",IF(C1015=4,"丁",""))))</f>
        <v>甲</v>
      </c>
    </row>
    <row r="1016">
      <c r="A1016" s="187">
        <f>A1013+1</f>
        <v>43438</v>
      </c>
      <c r="B1016" s="205" t="s">
        <v>28</v>
      </c>
      <c r="C1016" s="206">
        <f>IF(C1010=1,4,C1010-1)</f>
        <v>3</v>
      </c>
      <c r="D1016" s="190" t="str">
        <f>IF(C1016=1,"甲",IF(C1016=2,"乙",IF(C1016=3,"丙",IF(C1016=4,"丁",""))))</f>
        <v>丙</v>
      </c>
    </row>
    <row r="1017">
      <c r="A1017" s="187">
        <f>A1016</f>
        <v>43438</v>
      </c>
      <c r="B1017" s="205" t="s">
        <v>30</v>
      </c>
      <c r="C1017" s="206">
        <f>IF(C1016=4,1,C1016+1)</f>
        <v>4</v>
      </c>
      <c r="D1017" s="190" t="str">
        <f>IF(C1017=1,"甲",IF(C1017=2,"乙",IF(C1017=3,"丙",IF(C1017=4,"丁",""))))</f>
        <v>丁</v>
      </c>
    </row>
    <row r="1018">
      <c r="A1018" s="187">
        <f>A1017</f>
        <v>43438</v>
      </c>
      <c r="B1018" s="205" t="s">
        <v>32</v>
      </c>
      <c r="C1018" s="206">
        <f>IF(C1017=4,1,C1017+1)</f>
        <v>1</v>
      </c>
      <c r="D1018" s="190" t="str">
        <f>IF(C1018=1,"甲",IF(C1018=2,"乙",IF(C1018=3,"丙",IF(C1018=4,"丁",""))))</f>
        <v>甲</v>
      </c>
    </row>
    <row r="1019">
      <c r="A1019" s="187">
        <f>A1016+1</f>
        <v>43439</v>
      </c>
      <c r="B1019" s="205" t="s">
        <v>28</v>
      </c>
      <c r="C1019" s="206">
        <f>IF(C1013=1,4,C1013-1)</f>
        <v>2</v>
      </c>
      <c r="D1019" s="190" t="str">
        <f>IF(C1019=1,"甲",IF(C1019=2,"乙",IF(C1019=3,"丙",IF(C1019=4,"丁",""))))</f>
        <v>乙</v>
      </c>
    </row>
    <row r="1020">
      <c r="A1020" s="187">
        <f>A1019</f>
        <v>43439</v>
      </c>
      <c r="B1020" s="205" t="s">
        <v>30</v>
      </c>
      <c r="C1020" s="206">
        <f>IF(C1019=4,1,C1019+1)</f>
        <v>3</v>
      </c>
      <c r="D1020" s="190" t="str">
        <f>IF(C1020=1,"甲",IF(C1020=2,"乙",IF(C1020=3,"丙",IF(C1020=4,"丁",""))))</f>
        <v>丙</v>
      </c>
    </row>
    <row r="1021">
      <c r="A1021" s="187">
        <f>A1020</f>
        <v>43439</v>
      </c>
      <c r="B1021" s="205" t="s">
        <v>32</v>
      </c>
      <c r="C1021" s="206">
        <f>IF(C1020=4,1,C1020+1)</f>
        <v>4</v>
      </c>
      <c r="D1021" s="190" t="str">
        <f>IF(C1021=1,"甲",IF(C1021=2,"乙",IF(C1021=3,"丙",IF(C1021=4,"丁",""))))</f>
        <v>丁</v>
      </c>
    </row>
    <row r="1022">
      <c r="A1022" s="187">
        <f>A1019+1</f>
        <v>43440</v>
      </c>
      <c r="B1022" s="205" t="s">
        <v>28</v>
      </c>
      <c r="C1022" s="206">
        <f>IF(C1016=1,4,C1016-1)</f>
        <v>2</v>
      </c>
      <c r="D1022" s="190" t="str">
        <f>IF(C1022=1,"甲",IF(C1022=2,"乙",IF(C1022=3,"丙",IF(C1022=4,"丁",""))))</f>
        <v>乙</v>
      </c>
    </row>
    <row r="1023">
      <c r="A1023" s="187">
        <f>A1022</f>
        <v>43440</v>
      </c>
      <c r="B1023" s="205" t="s">
        <v>30</v>
      </c>
      <c r="C1023" s="206">
        <f>IF(C1022=4,1,C1022+1)</f>
        <v>3</v>
      </c>
      <c r="D1023" s="190" t="str">
        <f>IF(C1023=1,"甲",IF(C1023=2,"乙",IF(C1023=3,"丙",IF(C1023=4,"丁",""))))</f>
        <v>丙</v>
      </c>
    </row>
    <row r="1024">
      <c r="A1024" s="187">
        <f>A1023</f>
        <v>43440</v>
      </c>
      <c r="B1024" s="205" t="s">
        <v>32</v>
      </c>
      <c r="C1024" s="206">
        <f>IF(C1023=4,1,C1023+1)</f>
        <v>4</v>
      </c>
      <c r="D1024" s="190" t="str">
        <f>IF(C1024=1,"甲",IF(C1024=2,"乙",IF(C1024=3,"丙",IF(C1024=4,"丁",""))))</f>
        <v>丁</v>
      </c>
    </row>
    <row r="1025">
      <c r="A1025" s="187">
        <f>A1022+1</f>
        <v>43441</v>
      </c>
      <c r="B1025" s="205" t="s">
        <v>28</v>
      </c>
      <c r="C1025" s="206">
        <f>IF(C1019=1,4,C1019-1)</f>
        <v>1</v>
      </c>
      <c r="D1025" s="190" t="str">
        <f>IF(C1025=1,"甲",IF(C1025=2,"乙",IF(C1025=3,"丙",IF(C1025=4,"丁",""))))</f>
        <v>甲</v>
      </c>
    </row>
    <row r="1026">
      <c r="A1026" s="187">
        <f>A1025</f>
        <v>43441</v>
      </c>
      <c r="B1026" s="205" t="s">
        <v>30</v>
      </c>
      <c r="C1026" s="206">
        <f>IF(C1025=4,1,C1025+1)</f>
        <v>2</v>
      </c>
      <c r="D1026" s="190" t="str">
        <f>IF(C1026=1,"甲",IF(C1026=2,"乙",IF(C1026=3,"丙",IF(C1026=4,"丁",""))))</f>
        <v>乙</v>
      </c>
    </row>
    <row r="1027">
      <c r="A1027" s="187">
        <f>A1026</f>
        <v>43441</v>
      </c>
      <c r="B1027" s="205" t="s">
        <v>32</v>
      </c>
      <c r="C1027" s="206">
        <f>IF(C1026=4,1,C1026+1)</f>
        <v>3</v>
      </c>
      <c r="D1027" s="190" t="str">
        <f>IF(C1027=1,"甲",IF(C1027=2,"乙",IF(C1027=3,"丙",IF(C1027=4,"丁",""))))</f>
        <v>丙</v>
      </c>
    </row>
    <row r="1028">
      <c r="A1028" s="187">
        <f>A1025+1</f>
        <v>43442</v>
      </c>
      <c r="B1028" s="205" t="s">
        <v>28</v>
      </c>
      <c r="C1028" s="206">
        <f>IF(C1022=1,4,C1022-1)</f>
        <v>1</v>
      </c>
      <c r="D1028" s="190" t="str">
        <f>IF(C1028=1,"甲",IF(C1028=2,"乙",IF(C1028=3,"丙",IF(C1028=4,"丁",""))))</f>
        <v>甲</v>
      </c>
    </row>
    <row r="1029">
      <c r="A1029" s="187">
        <f>A1028</f>
        <v>43442</v>
      </c>
      <c r="B1029" s="205" t="s">
        <v>30</v>
      </c>
      <c r="C1029" s="206">
        <f>IF(C1028=4,1,C1028+1)</f>
        <v>2</v>
      </c>
      <c r="D1029" s="190" t="str">
        <f>IF(C1029=1,"甲",IF(C1029=2,"乙",IF(C1029=3,"丙",IF(C1029=4,"丁",""))))</f>
        <v>乙</v>
      </c>
    </row>
    <row r="1030">
      <c r="A1030" s="187">
        <f>A1029</f>
        <v>43442</v>
      </c>
      <c r="B1030" s="205" t="s">
        <v>32</v>
      </c>
      <c r="C1030" s="206">
        <f>IF(C1029=4,1,C1029+1)</f>
        <v>3</v>
      </c>
      <c r="D1030" s="190" t="str">
        <f>IF(C1030=1,"甲",IF(C1030=2,"乙",IF(C1030=3,"丙",IF(C1030=4,"丁",""))))</f>
        <v>丙</v>
      </c>
    </row>
    <row r="1031">
      <c r="A1031" s="187">
        <f>A1028+1</f>
        <v>43443</v>
      </c>
      <c r="B1031" s="205" t="s">
        <v>28</v>
      </c>
      <c r="C1031" s="206">
        <f>IF(C1025=1,4,C1025-1)</f>
        <v>4</v>
      </c>
      <c r="D1031" s="190" t="str">
        <f>IF(C1031=1,"甲",IF(C1031=2,"乙",IF(C1031=3,"丙",IF(C1031=4,"丁",""))))</f>
        <v>丁</v>
      </c>
    </row>
    <row r="1032">
      <c r="A1032" s="187">
        <f>A1031</f>
        <v>43443</v>
      </c>
      <c r="B1032" s="205" t="s">
        <v>30</v>
      </c>
      <c r="C1032" s="206">
        <f>IF(C1031=4,1,C1031+1)</f>
        <v>1</v>
      </c>
      <c r="D1032" s="190" t="str">
        <f>IF(C1032=1,"甲",IF(C1032=2,"乙",IF(C1032=3,"丙",IF(C1032=4,"丁",""))))</f>
        <v>甲</v>
      </c>
    </row>
    <row r="1033">
      <c r="A1033" s="187">
        <f>A1032</f>
        <v>43443</v>
      </c>
      <c r="B1033" s="205" t="s">
        <v>32</v>
      </c>
      <c r="C1033" s="206">
        <f>IF(C1032=4,1,C1032+1)</f>
        <v>2</v>
      </c>
      <c r="D1033" s="190" t="str">
        <f>IF(C1033=1,"甲",IF(C1033=2,"乙",IF(C1033=3,"丙",IF(C1033=4,"丁",""))))</f>
        <v>乙</v>
      </c>
    </row>
    <row r="1034">
      <c r="A1034" s="187">
        <f>A1031+1</f>
        <v>43444</v>
      </c>
      <c r="B1034" s="205" t="s">
        <v>28</v>
      </c>
      <c r="C1034" s="206">
        <f>IF(C1028=1,4,C1028-1)</f>
        <v>4</v>
      </c>
      <c r="D1034" s="190" t="str">
        <f>IF(C1034=1,"甲",IF(C1034=2,"乙",IF(C1034=3,"丙",IF(C1034=4,"丁",""))))</f>
        <v>丁</v>
      </c>
    </row>
    <row r="1035">
      <c r="A1035" s="187">
        <f>A1034</f>
        <v>43444</v>
      </c>
      <c r="B1035" s="205" t="s">
        <v>30</v>
      </c>
      <c r="C1035" s="206">
        <f>IF(C1034=4,1,C1034+1)</f>
        <v>1</v>
      </c>
      <c r="D1035" s="190" t="str">
        <f>IF(C1035=1,"甲",IF(C1035=2,"乙",IF(C1035=3,"丙",IF(C1035=4,"丁",""))))</f>
        <v>甲</v>
      </c>
    </row>
    <row r="1036">
      <c r="A1036" s="187">
        <f>A1035</f>
        <v>43444</v>
      </c>
      <c r="B1036" s="205" t="s">
        <v>32</v>
      </c>
      <c r="C1036" s="206">
        <f>IF(C1035=4,1,C1035+1)</f>
        <v>2</v>
      </c>
      <c r="D1036" s="190" t="str">
        <f>IF(C1036=1,"甲",IF(C1036=2,"乙",IF(C1036=3,"丙",IF(C1036=4,"丁",""))))</f>
        <v>乙</v>
      </c>
    </row>
    <row r="1037">
      <c r="A1037" s="187">
        <f>A1034+1</f>
        <v>43445</v>
      </c>
      <c r="B1037" s="205" t="s">
        <v>28</v>
      </c>
      <c r="C1037" s="206">
        <f>IF(C1031=1,4,C1031-1)</f>
        <v>3</v>
      </c>
      <c r="D1037" s="190" t="str">
        <f>IF(C1037=1,"甲",IF(C1037=2,"乙",IF(C1037=3,"丙",IF(C1037=4,"丁",""))))</f>
        <v>丙</v>
      </c>
    </row>
    <row r="1038">
      <c r="A1038" s="187">
        <f>A1037</f>
        <v>43445</v>
      </c>
      <c r="B1038" s="205" t="s">
        <v>30</v>
      </c>
      <c r="C1038" s="206">
        <f>IF(C1037=4,1,C1037+1)</f>
        <v>4</v>
      </c>
      <c r="D1038" s="190" t="str">
        <f>IF(C1038=1,"甲",IF(C1038=2,"乙",IF(C1038=3,"丙",IF(C1038=4,"丁",""))))</f>
        <v>丁</v>
      </c>
    </row>
    <row r="1039">
      <c r="A1039" s="187">
        <f>A1038</f>
        <v>43445</v>
      </c>
      <c r="B1039" s="205" t="s">
        <v>32</v>
      </c>
      <c r="C1039" s="206">
        <f>IF(C1038=4,1,C1038+1)</f>
        <v>1</v>
      </c>
      <c r="D1039" s="190" t="str">
        <f>IF(C1039=1,"甲",IF(C1039=2,"乙",IF(C1039=3,"丙",IF(C1039=4,"丁",""))))</f>
        <v>甲</v>
      </c>
    </row>
    <row r="1040">
      <c r="A1040" s="187">
        <f>A1037+1</f>
        <v>43446</v>
      </c>
      <c r="B1040" s="205" t="s">
        <v>28</v>
      </c>
      <c r="C1040" s="206">
        <f>IF(C1034=1,4,C1034-1)</f>
        <v>3</v>
      </c>
      <c r="D1040" s="190" t="str">
        <f>IF(C1040=1,"甲",IF(C1040=2,"乙",IF(C1040=3,"丙",IF(C1040=4,"丁",""))))</f>
        <v>丙</v>
      </c>
    </row>
    <row r="1041">
      <c r="A1041" s="187">
        <f>A1040</f>
        <v>43446</v>
      </c>
      <c r="B1041" s="205" t="s">
        <v>30</v>
      </c>
      <c r="C1041" s="206">
        <f>IF(C1040=4,1,C1040+1)</f>
        <v>4</v>
      </c>
      <c r="D1041" s="190" t="str">
        <f>IF(C1041=1,"甲",IF(C1041=2,"乙",IF(C1041=3,"丙",IF(C1041=4,"丁",""))))</f>
        <v>丁</v>
      </c>
    </row>
    <row r="1042">
      <c r="A1042" s="187">
        <f>A1041</f>
        <v>43446</v>
      </c>
      <c r="B1042" s="205" t="s">
        <v>32</v>
      </c>
      <c r="C1042" s="206">
        <f>IF(C1041=4,1,C1041+1)</f>
        <v>1</v>
      </c>
      <c r="D1042" s="190" t="str">
        <f>IF(C1042=1,"甲",IF(C1042=2,"乙",IF(C1042=3,"丙",IF(C1042=4,"丁",""))))</f>
        <v>甲</v>
      </c>
    </row>
    <row r="1043">
      <c r="A1043" s="187">
        <f>A1040+1</f>
        <v>43447</v>
      </c>
      <c r="B1043" s="205" t="s">
        <v>28</v>
      </c>
      <c r="C1043" s="206">
        <f>IF(C1037=1,4,C1037-1)</f>
        <v>2</v>
      </c>
      <c r="D1043" s="190" t="str">
        <f>IF(C1043=1,"甲",IF(C1043=2,"乙",IF(C1043=3,"丙",IF(C1043=4,"丁",""))))</f>
        <v>乙</v>
      </c>
    </row>
    <row r="1044">
      <c r="A1044" s="187">
        <f>A1043</f>
        <v>43447</v>
      </c>
      <c r="B1044" s="205" t="s">
        <v>30</v>
      </c>
      <c r="C1044" s="206">
        <f>IF(C1043=4,1,C1043+1)</f>
        <v>3</v>
      </c>
      <c r="D1044" s="190" t="str">
        <f>IF(C1044=1,"甲",IF(C1044=2,"乙",IF(C1044=3,"丙",IF(C1044=4,"丁",""))))</f>
        <v>丙</v>
      </c>
    </row>
    <row r="1045">
      <c r="A1045" s="187">
        <f>A1044</f>
        <v>43447</v>
      </c>
      <c r="B1045" s="205" t="s">
        <v>32</v>
      </c>
      <c r="C1045" s="206">
        <f>IF(C1044=4,1,C1044+1)</f>
        <v>4</v>
      </c>
      <c r="D1045" s="190" t="str">
        <f>IF(C1045=1,"甲",IF(C1045=2,"乙",IF(C1045=3,"丙",IF(C1045=4,"丁",""))))</f>
        <v>丁</v>
      </c>
    </row>
    <row r="1046">
      <c r="A1046" s="187">
        <f>A1043+1</f>
        <v>43448</v>
      </c>
      <c r="B1046" s="205" t="s">
        <v>28</v>
      </c>
      <c r="C1046" s="206">
        <f>IF(C1040=1,4,C1040-1)</f>
        <v>2</v>
      </c>
      <c r="D1046" s="190" t="str">
        <f>IF(C1046=1,"甲",IF(C1046=2,"乙",IF(C1046=3,"丙",IF(C1046=4,"丁",""))))</f>
        <v>乙</v>
      </c>
    </row>
    <row r="1047">
      <c r="A1047" s="187">
        <f>A1046</f>
        <v>43448</v>
      </c>
      <c r="B1047" s="205" t="s">
        <v>30</v>
      </c>
      <c r="C1047" s="206">
        <f>IF(C1046=4,1,C1046+1)</f>
        <v>3</v>
      </c>
      <c r="D1047" s="190" t="str">
        <f>IF(C1047=1,"甲",IF(C1047=2,"乙",IF(C1047=3,"丙",IF(C1047=4,"丁",""))))</f>
        <v>丙</v>
      </c>
    </row>
    <row r="1048">
      <c r="A1048" s="187">
        <f>A1047</f>
        <v>43448</v>
      </c>
      <c r="B1048" s="205" t="s">
        <v>32</v>
      </c>
      <c r="C1048" s="206">
        <f>IF(C1047=4,1,C1047+1)</f>
        <v>4</v>
      </c>
      <c r="D1048" s="190" t="str">
        <f>IF(C1048=1,"甲",IF(C1048=2,"乙",IF(C1048=3,"丙",IF(C1048=4,"丁",""))))</f>
        <v>丁</v>
      </c>
    </row>
    <row r="1049">
      <c r="A1049" s="187">
        <f>A1046+1</f>
        <v>43449</v>
      </c>
      <c r="B1049" s="205" t="s">
        <v>28</v>
      </c>
      <c r="C1049" s="206">
        <f>IF(C1043=1,4,C1043-1)</f>
        <v>1</v>
      </c>
      <c r="D1049" s="190" t="str">
        <f>IF(C1049=1,"甲",IF(C1049=2,"乙",IF(C1049=3,"丙",IF(C1049=4,"丁",""))))</f>
        <v>甲</v>
      </c>
    </row>
    <row r="1050">
      <c r="A1050" s="187">
        <f>A1049</f>
        <v>43449</v>
      </c>
      <c r="B1050" s="205" t="s">
        <v>30</v>
      </c>
      <c r="C1050" s="206">
        <f>IF(C1049=4,1,C1049+1)</f>
        <v>2</v>
      </c>
      <c r="D1050" s="190" t="str">
        <f>IF(C1050=1,"甲",IF(C1050=2,"乙",IF(C1050=3,"丙",IF(C1050=4,"丁",""))))</f>
        <v>乙</v>
      </c>
    </row>
    <row r="1051">
      <c r="A1051" s="187">
        <f>A1050</f>
        <v>43449</v>
      </c>
      <c r="B1051" s="205" t="s">
        <v>32</v>
      </c>
      <c r="C1051" s="206">
        <f>IF(C1050=4,1,C1050+1)</f>
        <v>3</v>
      </c>
      <c r="D1051" s="190" t="str">
        <f>IF(C1051=1,"甲",IF(C1051=2,"乙",IF(C1051=3,"丙",IF(C1051=4,"丁",""))))</f>
        <v>丙</v>
      </c>
    </row>
    <row r="1052">
      <c r="A1052" s="187">
        <f>A1049+1</f>
        <v>43450</v>
      </c>
      <c r="B1052" s="205" t="s">
        <v>28</v>
      </c>
      <c r="C1052" s="206">
        <f>IF(C1046=1,4,C1046-1)</f>
        <v>1</v>
      </c>
      <c r="D1052" s="190" t="str">
        <f>IF(C1052=1,"甲",IF(C1052=2,"乙",IF(C1052=3,"丙",IF(C1052=4,"丁",""))))</f>
        <v>甲</v>
      </c>
    </row>
    <row r="1053">
      <c r="A1053" s="187">
        <f>A1052</f>
        <v>43450</v>
      </c>
      <c r="B1053" s="205" t="s">
        <v>30</v>
      </c>
      <c r="C1053" s="206">
        <f>IF(C1052=4,1,C1052+1)</f>
        <v>2</v>
      </c>
      <c r="D1053" s="190" t="str">
        <f>IF(C1053=1,"甲",IF(C1053=2,"乙",IF(C1053=3,"丙",IF(C1053=4,"丁",""))))</f>
        <v>乙</v>
      </c>
    </row>
    <row r="1054">
      <c r="A1054" s="187">
        <f>A1053</f>
        <v>43450</v>
      </c>
      <c r="B1054" s="205" t="s">
        <v>32</v>
      </c>
      <c r="C1054" s="206">
        <f>IF(C1053=4,1,C1053+1)</f>
        <v>3</v>
      </c>
      <c r="D1054" s="190" t="str">
        <f>IF(C1054=1,"甲",IF(C1054=2,"乙",IF(C1054=3,"丙",IF(C1054=4,"丁",""))))</f>
        <v>丙</v>
      </c>
    </row>
    <row r="1055">
      <c r="A1055" s="187">
        <f>A1052+1</f>
        <v>43451</v>
      </c>
      <c r="B1055" s="205" t="s">
        <v>28</v>
      </c>
      <c r="C1055" s="206">
        <f>IF(C1049=1,4,C1049-1)</f>
        <v>4</v>
      </c>
      <c r="D1055" s="190" t="str">
        <f>IF(C1055=1,"甲",IF(C1055=2,"乙",IF(C1055=3,"丙",IF(C1055=4,"丁",""))))</f>
        <v>丁</v>
      </c>
    </row>
    <row r="1056">
      <c r="A1056" s="187">
        <f>A1055</f>
        <v>43451</v>
      </c>
      <c r="B1056" s="205" t="s">
        <v>30</v>
      </c>
      <c r="C1056" s="206">
        <f>IF(C1055=4,1,C1055+1)</f>
        <v>1</v>
      </c>
      <c r="D1056" s="190" t="str">
        <f>IF(C1056=1,"甲",IF(C1056=2,"乙",IF(C1056=3,"丙",IF(C1056=4,"丁",""))))</f>
        <v>甲</v>
      </c>
    </row>
    <row r="1057">
      <c r="A1057" s="187">
        <f>A1056</f>
        <v>43451</v>
      </c>
      <c r="B1057" s="205" t="s">
        <v>32</v>
      </c>
      <c r="C1057" s="206">
        <f>IF(C1056=4,1,C1056+1)</f>
        <v>2</v>
      </c>
      <c r="D1057" s="190" t="str">
        <f>IF(C1057=1,"甲",IF(C1057=2,"乙",IF(C1057=3,"丙",IF(C1057=4,"丁",""))))</f>
        <v>乙</v>
      </c>
    </row>
    <row r="1058">
      <c r="A1058" s="187">
        <f>A1055+1</f>
        <v>43452</v>
      </c>
      <c r="B1058" s="205" t="s">
        <v>28</v>
      </c>
      <c r="C1058" s="206">
        <f>IF(C1052=1,4,C1052-1)</f>
        <v>4</v>
      </c>
      <c r="D1058" s="190" t="str">
        <f>IF(C1058=1,"甲",IF(C1058=2,"乙",IF(C1058=3,"丙",IF(C1058=4,"丁",""))))</f>
        <v>丁</v>
      </c>
    </row>
    <row r="1059">
      <c r="A1059" s="187">
        <f>A1058</f>
        <v>43452</v>
      </c>
      <c r="B1059" s="205" t="s">
        <v>30</v>
      </c>
      <c r="C1059" s="206">
        <f>IF(C1058=4,1,C1058+1)</f>
        <v>1</v>
      </c>
      <c r="D1059" s="190" t="str">
        <f>IF(C1059=1,"甲",IF(C1059=2,"乙",IF(C1059=3,"丙",IF(C1059=4,"丁",""))))</f>
        <v>甲</v>
      </c>
    </row>
    <row r="1060">
      <c r="A1060" s="187">
        <f>A1059</f>
        <v>43452</v>
      </c>
      <c r="B1060" s="205" t="s">
        <v>32</v>
      </c>
      <c r="C1060" s="206">
        <f>IF(C1059=4,1,C1059+1)</f>
        <v>2</v>
      </c>
      <c r="D1060" s="190" t="str">
        <f>IF(C1060=1,"甲",IF(C1060=2,"乙",IF(C1060=3,"丙",IF(C1060=4,"丁",""))))</f>
        <v>乙</v>
      </c>
    </row>
    <row r="1061">
      <c r="A1061" s="187">
        <f>A1058+1</f>
        <v>43453</v>
      </c>
      <c r="B1061" s="205" t="s">
        <v>28</v>
      </c>
      <c r="C1061" s="206">
        <f>IF(C1055=1,4,C1055-1)</f>
        <v>3</v>
      </c>
      <c r="D1061" s="190" t="str">
        <f>IF(C1061=1,"甲",IF(C1061=2,"乙",IF(C1061=3,"丙",IF(C1061=4,"丁",""))))</f>
        <v>丙</v>
      </c>
    </row>
    <row r="1062">
      <c r="A1062" s="187">
        <f>A1061</f>
        <v>43453</v>
      </c>
      <c r="B1062" s="205" t="s">
        <v>30</v>
      </c>
      <c r="C1062" s="206">
        <f>IF(C1061=4,1,C1061+1)</f>
        <v>4</v>
      </c>
      <c r="D1062" s="190" t="str">
        <f>IF(C1062=1,"甲",IF(C1062=2,"乙",IF(C1062=3,"丙",IF(C1062=4,"丁",""))))</f>
        <v>丁</v>
      </c>
    </row>
    <row r="1063">
      <c r="A1063" s="187">
        <f>A1062</f>
        <v>43453</v>
      </c>
      <c r="B1063" s="205" t="s">
        <v>32</v>
      </c>
      <c r="C1063" s="206">
        <f>IF(C1062=4,1,C1062+1)</f>
        <v>1</v>
      </c>
      <c r="D1063" s="190" t="str">
        <f>IF(C1063=1,"甲",IF(C1063=2,"乙",IF(C1063=3,"丙",IF(C1063=4,"丁",""))))</f>
        <v>甲</v>
      </c>
    </row>
    <row r="1064">
      <c r="A1064" s="187">
        <f>A1061+1</f>
        <v>43454</v>
      </c>
      <c r="B1064" s="205" t="s">
        <v>28</v>
      </c>
      <c r="C1064" s="206">
        <f>IF(C1058=1,4,C1058-1)</f>
        <v>3</v>
      </c>
      <c r="D1064" s="190" t="str">
        <f>IF(C1064=1,"甲",IF(C1064=2,"乙",IF(C1064=3,"丙",IF(C1064=4,"丁",""))))</f>
        <v>丙</v>
      </c>
    </row>
    <row r="1065">
      <c r="A1065" s="187">
        <f>A1064</f>
        <v>43454</v>
      </c>
      <c r="B1065" s="205" t="s">
        <v>30</v>
      </c>
      <c r="C1065" s="206">
        <f>IF(C1064=4,1,C1064+1)</f>
        <v>4</v>
      </c>
      <c r="D1065" s="190" t="str">
        <f>IF(C1065=1,"甲",IF(C1065=2,"乙",IF(C1065=3,"丙",IF(C1065=4,"丁",""))))</f>
        <v>丁</v>
      </c>
    </row>
    <row r="1066">
      <c r="A1066" s="187">
        <f>A1065</f>
        <v>43454</v>
      </c>
      <c r="B1066" s="205" t="s">
        <v>32</v>
      </c>
      <c r="C1066" s="206">
        <f>IF(C1065=4,1,C1065+1)</f>
        <v>1</v>
      </c>
      <c r="D1066" s="190" t="str">
        <f>IF(C1066=1,"甲",IF(C1066=2,"乙",IF(C1066=3,"丙",IF(C1066=4,"丁",""))))</f>
        <v>甲</v>
      </c>
    </row>
    <row r="1067">
      <c r="A1067" s="187">
        <f>A1064+1</f>
        <v>43455</v>
      </c>
      <c r="B1067" s="205" t="s">
        <v>28</v>
      </c>
      <c r="C1067" s="206">
        <f>IF(C1061=1,4,C1061-1)</f>
        <v>2</v>
      </c>
      <c r="D1067" s="190" t="str">
        <f>IF(C1067=1,"甲",IF(C1067=2,"乙",IF(C1067=3,"丙",IF(C1067=4,"丁",""))))</f>
        <v>乙</v>
      </c>
    </row>
    <row r="1068">
      <c r="A1068" s="187">
        <f>A1067</f>
        <v>43455</v>
      </c>
      <c r="B1068" s="205" t="s">
        <v>30</v>
      </c>
      <c r="C1068" s="206">
        <f>IF(C1067=4,1,C1067+1)</f>
        <v>3</v>
      </c>
      <c r="D1068" s="190" t="str">
        <f>IF(C1068=1,"甲",IF(C1068=2,"乙",IF(C1068=3,"丙",IF(C1068=4,"丁",""))))</f>
        <v>丙</v>
      </c>
    </row>
    <row r="1069">
      <c r="A1069" s="187">
        <f>A1068</f>
        <v>43455</v>
      </c>
      <c r="B1069" s="205" t="s">
        <v>32</v>
      </c>
      <c r="C1069" s="206">
        <f>IF(C1068=4,1,C1068+1)</f>
        <v>4</v>
      </c>
      <c r="D1069" s="190" t="str">
        <f>IF(C1069=1,"甲",IF(C1069=2,"乙",IF(C1069=3,"丙",IF(C1069=4,"丁",""))))</f>
        <v>丁</v>
      </c>
    </row>
    <row r="1070">
      <c r="A1070" s="187">
        <f>A1067+1</f>
        <v>43456</v>
      </c>
      <c r="B1070" s="205" t="s">
        <v>28</v>
      </c>
      <c r="C1070" s="206">
        <f>IF(C1064=1,4,C1064-1)</f>
        <v>2</v>
      </c>
      <c r="D1070" s="190" t="str">
        <f>IF(C1070=1,"甲",IF(C1070=2,"乙",IF(C1070=3,"丙",IF(C1070=4,"丁",""))))</f>
        <v>乙</v>
      </c>
    </row>
    <row r="1071">
      <c r="A1071" s="187">
        <f>A1070</f>
        <v>43456</v>
      </c>
      <c r="B1071" s="205" t="s">
        <v>30</v>
      </c>
      <c r="C1071" s="206">
        <f>IF(C1070=4,1,C1070+1)</f>
        <v>3</v>
      </c>
      <c r="D1071" s="190" t="str">
        <f>IF(C1071=1,"甲",IF(C1071=2,"乙",IF(C1071=3,"丙",IF(C1071=4,"丁",""))))</f>
        <v>丙</v>
      </c>
    </row>
    <row r="1072">
      <c r="A1072" s="187">
        <f>A1071</f>
        <v>43456</v>
      </c>
      <c r="B1072" s="205" t="s">
        <v>32</v>
      </c>
      <c r="C1072" s="206">
        <f>IF(C1071=4,1,C1071+1)</f>
        <v>4</v>
      </c>
      <c r="D1072" s="190" t="str">
        <f>IF(C1072=1,"甲",IF(C1072=2,"乙",IF(C1072=3,"丙",IF(C1072=4,"丁",""))))</f>
        <v>丁</v>
      </c>
    </row>
    <row r="1073">
      <c r="A1073" s="187">
        <f>A1070+1</f>
        <v>43457</v>
      </c>
      <c r="B1073" s="205" t="s">
        <v>28</v>
      </c>
      <c r="C1073" s="206">
        <f>IF(C1067=1,4,C1067-1)</f>
        <v>1</v>
      </c>
      <c r="D1073" s="190" t="str">
        <f>IF(C1073=1,"甲",IF(C1073=2,"乙",IF(C1073=3,"丙",IF(C1073=4,"丁",""))))</f>
        <v>甲</v>
      </c>
    </row>
    <row r="1074">
      <c r="A1074" s="187">
        <f>A1073</f>
        <v>43457</v>
      </c>
      <c r="B1074" s="205" t="s">
        <v>30</v>
      </c>
      <c r="C1074" s="206">
        <f>IF(C1073=4,1,C1073+1)</f>
        <v>2</v>
      </c>
      <c r="D1074" s="190" t="str">
        <f>IF(C1074=1,"甲",IF(C1074=2,"乙",IF(C1074=3,"丙",IF(C1074=4,"丁",""))))</f>
        <v>乙</v>
      </c>
    </row>
    <row r="1075">
      <c r="A1075" s="187">
        <f>A1074</f>
        <v>43457</v>
      </c>
      <c r="B1075" s="205" t="s">
        <v>32</v>
      </c>
      <c r="C1075" s="206">
        <f>IF(C1074=4,1,C1074+1)</f>
        <v>3</v>
      </c>
      <c r="D1075" s="190" t="str">
        <f>IF(C1075=1,"甲",IF(C1075=2,"乙",IF(C1075=3,"丙",IF(C1075=4,"丁",""))))</f>
        <v>丙</v>
      </c>
    </row>
    <row r="1076">
      <c r="A1076" s="187">
        <f>A1073+1</f>
        <v>43458</v>
      </c>
      <c r="B1076" s="205" t="s">
        <v>28</v>
      </c>
      <c r="C1076" s="206">
        <f>IF(C1070=1,4,C1070-1)</f>
        <v>1</v>
      </c>
      <c r="D1076" s="190" t="str">
        <f>IF(C1076=1,"甲",IF(C1076=2,"乙",IF(C1076=3,"丙",IF(C1076=4,"丁",""))))</f>
        <v>甲</v>
      </c>
    </row>
    <row r="1077">
      <c r="A1077" s="187">
        <f>A1076</f>
        <v>43458</v>
      </c>
      <c r="B1077" s="205" t="s">
        <v>30</v>
      </c>
      <c r="C1077" s="206">
        <f>IF(C1076=4,1,C1076+1)</f>
        <v>2</v>
      </c>
      <c r="D1077" s="190" t="str">
        <f>IF(C1077=1,"甲",IF(C1077=2,"乙",IF(C1077=3,"丙",IF(C1077=4,"丁",""))))</f>
        <v>乙</v>
      </c>
    </row>
    <row r="1078">
      <c r="A1078" s="187">
        <f>A1077</f>
        <v>43458</v>
      </c>
      <c r="B1078" s="205" t="s">
        <v>32</v>
      </c>
      <c r="C1078" s="206">
        <f>IF(C1077=4,1,C1077+1)</f>
        <v>3</v>
      </c>
      <c r="D1078" s="190" t="str">
        <f>IF(C1078=1,"甲",IF(C1078=2,"乙",IF(C1078=3,"丙",IF(C1078=4,"丁",""))))</f>
        <v>丙</v>
      </c>
    </row>
    <row r="1079">
      <c r="A1079" s="187">
        <f>A1076+1</f>
        <v>43459</v>
      </c>
      <c r="B1079" s="205" t="s">
        <v>28</v>
      </c>
      <c r="C1079" s="206">
        <f>IF(C1073=1,4,C1073-1)</f>
        <v>4</v>
      </c>
      <c r="D1079" s="190" t="str">
        <f>IF(C1079=1,"甲",IF(C1079=2,"乙",IF(C1079=3,"丙",IF(C1079=4,"丁",""))))</f>
        <v>丁</v>
      </c>
    </row>
    <row r="1080">
      <c r="A1080" s="187">
        <f>A1079</f>
        <v>43459</v>
      </c>
      <c r="B1080" s="205" t="s">
        <v>30</v>
      </c>
      <c r="C1080" s="206">
        <f>IF(C1079=4,1,C1079+1)</f>
        <v>1</v>
      </c>
      <c r="D1080" s="190" t="str">
        <f>IF(C1080=1,"甲",IF(C1080=2,"乙",IF(C1080=3,"丙",IF(C1080=4,"丁",""))))</f>
        <v>甲</v>
      </c>
    </row>
    <row r="1081">
      <c r="A1081" s="187">
        <f>A1080</f>
        <v>43459</v>
      </c>
      <c r="B1081" s="205" t="s">
        <v>32</v>
      </c>
      <c r="C1081" s="206">
        <f>IF(C1080=4,1,C1080+1)</f>
        <v>2</v>
      </c>
      <c r="D1081" s="190" t="str">
        <f>IF(C1081=1,"甲",IF(C1081=2,"乙",IF(C1081=3,"丙",IF(C1081=4,"丁",""))))</f>
        <v>乙</v>
      </c>
    </row>
    <row r="1082">
      <c r="A1082" s="187">
        <f>A1079+1</f>
        <v>43460</v>
      </c>
      <c r="B1082" s="205" t="s">
        <v>28</v>
      </c>
      <c r="C1082" s="206">
        <f>IF(C1076=1,4,C1076-1)</f>
        <v>4</v>
      </c>
      <c r="D1082" s="190" t="str">
        <f>IF(C1082=1,"甲",IF(C1082=2,"乙",IF(C1082=3,"丙",IF(C1082=4,"丁",""))))</f>
        <v>丁</v>
      </c>
    </row>
    <row r="1083">
      <c r="A1083" s="187">
        <f>A1082</f>
        <v>43460</v>
      </c>
      <c r="B1083" s="205" t="s">
        <v>30</v>
      </c>
      <c r="C1083" s="206">
        <f>IF(C1082=4,1,C1082+1)</f>
        <v>1</v>
      </c>
      <c r="D1083" s="190" t="str">
        <f>IF(C1083=1,"甲",IF(C1083=2,"乙",IF(C1083=3,"丙",IF(C1083=4,"丁",""))))</f>
        <v>甲</v>
      </c>
    </row>
    <row r="1084">
      <c r="A1084" s="187">
        <f>A1083</f>
        <v>43460</v>
      </c>
      <c r="B1084" s="205" t="s">
        <v>32</v>
      </c>
      <c r="C1084" s="206">
        <f>IF(C1083=4,1,C1083+1)</f>
        <v>2</v>
      </c>
      <c r="D1084" s="190" t="str">
        <f>IF(C1084=1,"甲",IF(C1084=2,"乙",IF(C1084=3,"丙",IF(C1084=4,"丁",""))))</f>
        <v>乙</v>
      </c>
    </row>
    <row r="1085">
      <c r="A1085" s="187">
        <f>A1082+1</f>
        <v>43461</v>
      </c>
      <c r="B1085" s="205" t="s">
        <v>28</v>
      </c>
      <c r="C1085" s="206">
        <f>IF(C1079=1,4,C1079-1)</f>
        <v>3</v>
      </c>
      <c r="D1085" s="190" t="str">
        <f>IF(C1085=1,"甲",IF(C1085=2,"乙",IF(C1085=3,"丙",IF(C1085=4,"丁",""))))</f>
        <v>丙</v>
      </c>
    </row>
    <row r="1086">
      <c r="A1086" s="187">
        <f>A1085</f>
        <v>43461</v>
      </c>
      <c r="B1086" s="205" t="s">
        <v>30</v>
      </c>
      <c r="C1086" s="206">
        <f>IF(C1085=4,1,C1085+1)</f>
        <v>4</v>
      </c>
      <c r="D1086" s="190" t="str">
        <f>IF(C1086=1,"甲",IF(C1086=2,"乙",IF(C1086=3,"丙",IF(C1086=4,"丁",""))))</f>
        <v>丁</v>
      </c>
    </row>
    <row r="1087">
      <c r="A1087" s="187">
        <f>A1086</f>
        <v>43461</v>
      </c>
      <c r="B1087" s="205" t="s">
        <v>32</v>
      </c>
      <c r="C1087" s="206">
        <f>IF(C1086=4,1,C1086+1)</f>
        <v>1</v>
      </c>
      <c r="D1087" s="190" t="str">
        <f>IF(C1087=1,"甲",IF(C1087=2,"乙",IF(C1087=3,"丙",IF(C1087=4,"丁",""))))</f>
        <v>甲</v>
      </c>
    </row>
    <row r="1088">
      <c r="A1088" s="187">
        <f>A1085+1</f>
        <v>43462</v>
      </c>
      <c r="B1088" s="205" t="s">
        <v>28</v>
      </c>
      <c r="C1088" s="206">
        <f>IF(C1082=1,4,C1082-1)</f>
        <v>3</v>
      </c>
      <c r="D1088" s="190" t="str">
        <f>IF(C1088=1,"甲",IF(C1088=2,"乙",IF(C1088=3,"丙",IF(C1088=4,"丁",""))))</f>
        <v>丙</v>
      </c>
    </row>
    <row r="1089">
      <c r="A1089" s="187">
        <f>A1088</f>
        <v>43462</v>
      </c>
      <c r="B1089" s="205" t="s">
        <v>30</v>
      </c>
      <c r="C1089" s="206">
        <f>IF(C1088=4,1,C1088+1)</f>
        <v>4</v>
      </c>
      <c r="D1089" s="190" t="str">
        <f>IF(C1089=1,"甲",IF(C1089=2,"乙",IF(C1089=3,"丙",IF(C1089=4,"丁",""))))</f>
        <v>丁</v>
      </c>
    </row>
    <row r="1090">
      <c r="A1090" s="187">
        <f>A1089</f>
        <v>43462</v>
      </c>
      <c r="B1090" s="205" t="s">
        <v>32</v>
      </c>
      <c r="C1090" s="206">
        <f>IF(C1089=4,1,C1089+1)</f>
        <v>1</v>
      </c>
      <c r="D1090" s="190" t="str">
        <f>IF(C1090=1,"甲",IF(C1090=2,"乙",IF(C1090=3,"丙",IF(C1090=4,"丁",""))))</f>
        <v>甲</v>
      </c>
    </row>
    <row r="1091">
      <c r="A1091" s="187">
        <f>A1088+1</f>
        <v>43463</v>
      </c>
      <c r="B1091" s="205" t="s">
        <v>28</v>
      </c>
      <c r="C1091" s="206">
        <f>IF(C1085=1,4,C1085-1)</f>
        <v>2</v>
      </c>
      <c r="D1091" s="190" t="str">
        <f>IF(C1091=1,"甲",IF(C1091=2,"乙",IF(C1091=3,"丙",IF(C1091=4,"丁",""))))</f>
        <v>乙</v>
      </c>
    </row>
    <row r="1092">
      <c r="A1092" s="187">
        <f>A1091</f>
        <v>43463</v>
      </c>
      <c r="B1092" s="205" t="s">
        <v>30</v>
      </c>
      <c r="C1092" s="206">
        <f>IF(C1091=4,1,C1091+1)</f>
        <v>3</v>
      </c>
      <c r="D1092" s="190" t="str">
        <f>IF(C1092=1,"甲",IF(C1092=2,"乙",IF(C1092=3,"丙",IF(C1092=4,"丁",""))))</f>
        <v>丙</v>
      </c>
    </row>
    <row r="1093">
      <c r="A1093" s="187">
        <f>A1092</f>
        <v>43463</v>
      </c>
      <c r="B1093" s="205" t="s">
        <v>32</v>
      </c>
      <c r="C1093" s="206">
        <f>IF(C1092=4,1,C1092+1)</f>
        <v>4</v>
      </c>
      <c r="D1093" s="190" t="str">
        <f>IF(C1093=1,"甲",IF(C1093=2,"乙",IF(C1093=3,"丙",IF(C1093=4,"丁",""))))</f>
        <v>丁</v>
      </c>
    </row>
    <row r="1094">
      <c r="A1094" s="187">
        <f>A1091+1</f>
        <v>43464</v>
      </c>
      <c r="B1094" s="205" t="s">
        <v>28</v>
      </c>
      <c r="C1094" s="206">
        <f>IF(C1088=1,4,C1088-1)</f>
        <v>2</v>
      </c>
      <c r="D1094" s="190" t="str">
        <f>IF(C1094=1,"甲",IF(C1094=2,"乙",IF(C1094=3,"丙",IF(C1094=4,"丁",""))))</f>
        <v>乙</v>
      </c>
    </row>
    <row r="1095">
      <c r="A1095" s="187">
        <f>A1094</f>
        <v>43464</v>
      </c>
      <c r="B1095" s="205" t="s">
        <v>30</v>
      </c>
      <c r="C1095" s="206">
        <f>IF(C1094=4,1,C1094+1)</f>
        <v>3</v>
      </c>
      <c r="D1095" s="190" t="str">
        <f>IF(C1095=1,"甲",IF(C1095=2,"乙",IF(C1095=3,"丙",IF(C1095=4,"丁",""))))</f>
        <v>丙</v>
      </c>
    </row>
    <row r="1096">
      <c r="A1096" s="187">
        <f>A1095</f>
        <v>43464</v>
      </c>
      <c r="B1096" s="205" t="s">
        <v>32</v>
      </c>
      <c r="C1096" s="206">
        <f>IF(C1095=4,1,C1095+1)</f>
        <v>4</v>
      </c>
      <c r="D1096" s="190" t="str">
        <f>IF(C1096=1,"甲",IF(C1096=2,"乙",IF(C1096=3,"丙",IF(C1096=4,"丁",""))))</f>
        <v>丁</v>
      </c>
    </row>
    <row r="1097">
      <c r="A1097" s="187">
        <f>A1094+1</f>
        <v>43465</v>
      </c>
      <c r="B1097" s="205" t="s">
        <v>28</v>
      </c>
      <c r="C1097" s="206">
        <f>IF(C1091=1,4,C1091-1)</f>
        <v>1</v>
      </c>
      <c r="D1097" s="190" t="str">
        <f>IF(C1097=1,"甲",IF(C1097=2,"乙",IF(C1097=3,"丙",IF(C1097=4,"丁",""))))</f>
        <v>甲</v>
      </c>
    </row>
    <row r="1098">
      <c r="A1098" s="187">
        <f>A1097</f>
        <v>43465</v>
      </c>
      <c r="B1098" s="205" t="s">
        <v>30</v>
      </c>
      <c r="C1098" s="206">
        <f>IF(C1097=4,1,C1097+1)</f>
        <v>2</v>
      </c>
      <c r="D1098" s="190" t="str">
        <f>IF(C1098=1,"甲",IF(C1098=2,"乙",IF(C1098=3,"丙",IF(C1098=4,"丁",""))))</f>
        <v>乙</v>
      </c>
    </row>
    <row r="1099">
      <c r="A1099" s="187">
        <f>A1098</f>
        <v>43465</v>
      </c>
      <c r="B1099" s="205" t="s">
        <v>32</v>
      </c>
      <c r="C1099" s="206">
        <f>IF(C1098=4,1,C1098+1)</f>
        <v>3</v>
      </c>
      <c r="D1099" s="190" t="str">
        <f>IF(C1099=1,"甲",IF(C1099=2,"乙",IF(C1099=3,"丙",IF(C1099=4,"丁",""))))</f>
        <v>丙</v>
      </c>
    </row>
    <row r="1100">
      <c r="A1100" s="187">
        <f>A1097+1</f>
        <v>43466</v>
      </c>
      <c r="B1100" s="205" t="s">
        <v>28</v>
      </c>
      <c r="C1100" s="206">
        <f>IF(C1094=1,4,C1094-1)</f>
        <v>1</v>
      </c>
      <c r="D1100" s="190" t="str">
        <f>IF(C1100=1,"甲",IF(C1100=2,"乙",IF(C1100=3,"丙",IF(C1100=4,"丁",""))))</f>
        <v>甲</v>
      </c>
    </row>
    <row r="1101">
      <c r="A1101" s="187">
        <f>A1100</f>
        <v>43466</v>
      </c>
      <c r="B1101" s="205" t="s">
        <v>30</v>
      </c>
      <c r="C1101" s="206">
        <f>IF(C1100=4,1,C1100+1)</f>
        <v>2</v>
      </c>
      <c r="D1101" s="190" t="str">
        <f>IF(C1101=1,"甲",IF(C1101=2,"乙",IF(C1101=3,"丙",IF(C1101=4,"丁",""))))</f>
        <v>乙</v>
      </c>
    </row>
    <row r="1102">
      <c r="A1102" s="187">
        <f>A1101</f>
        <v>43466</v>
      </c>
      <c r="B1102" s="205" t="s">
        <v>32</v>
      </c>
      <c r="C1102" s="206">
        <f>IF(C1101=4,1,C1101+1)</f>
        <v>3</v>
      </c>
      <c r="D1102" s="190" t="str">
        <f>IF(C1102=1,"甲",IF(C1102=2,"乙",IF(C1102=3,"丙",IF(C1102=4,"丁",""))))</f>
        <v>丙</v>
      </c>
    </row>
    <row r="1103">
      <c r="A1103" s="187">
        <f>A1100+1</f>
        <v>43467</v>
      </c>
      <c r="B1103" s="205" t="s">
        <v>28</v>
      </c>
      <c r="C1103" s="206">
        <f>IF(C1097=1,4,C1097-1)</f>
        <v>4</v>
      </c>
      <c r="D1103" s="190" t="str">
        <f>IF(C1103=1,"甲",IF(C1103=2,"乙",IF(C1103=3,"丙",IF(C1103=4,"丁",""))))</f>
        <v>丁</v>
      </c>
    </row>
    <row r="1104">
      <c r="A1104" s="187">
        <f>A1103</f>
        <v>43467</v>
      </c>
      <c r="B1104" s="205" t="s">
        <v>30</v>
      </c>
      <c r="C1104" s="206">
        <f>IF(C1103=4,1,C1103+1)</f>
        <v>1</v>
      </c>
      <c r="D1104" s="190" t="str">
        <f>IF(C1104=1,"甲",IF(C1104=2,"乙",IF(C1104=3,"丙",IF(C1104=4,"丁",""))))</f>
        <v>甲</v>
      </c>
    </row>
    <row r="1105">
      <c r="A1105" s="187">
        <f>A1104</f>
        <v>43467</v>
      </c>
      <c r="B1105" s="205" t="s">
        <v>32</v>
      </c>
      <c r="C1105" s="206">
        <f>IF(C1104=4,1,C1104+1)</f>
        <v>2</v>
      </c>
      <c r="D1105" s="190" t="str">
        <f>IF(C1105=1,"甲",IF(C1105=2,"乙",IF(C1105=3,"丙",IF(C1105=4,"丁",""))))</f>
        <v>乙</v>
      </c>
    </row>
    <row r="1106">
      <c r="A1106" s="187">
        <f>A1103+1</f>
        <v>43468</v>
      </c>
      <c r="B1106" s="205" t="s">
        <v>28</v>
      </c>
      <c r="C1106" s="206">
        <f>IF(C1100=1,4,C1100-1)</f>
        <v>4</v>
      </c>
      <c r="D1106" s="190" t="str">
        <f>IF(C1106=1,"甲",IF(C1106=2,"乙",IF(C1106=3,"丙",IF(C1106=4,"丁",""))))</f>
        <v>丁</v>
      </c>
    </row>
    <row r="1107">
      <c r="A1107" s="187">
        <f>A1106</f>
        <v>43468</v>
      </c>
      <c r="B1107" s="205" t="s">
        <v>30</v>
      </c>
      <c r="C1107" s="206">
        <f>IF(C1106=4,1,C1106+1)</f>
        <v>1</v>
      </c>
      <c r="D1107" s="190" t="str">
        <f>IF(C1107=1,"甲",IF(C1107=2,"乙",IF(C1107=3,"丙",IF(C1107=4,"丁",""))))</f>
        <v>甲</v>
      </c>
    </row>
    <row r="1108">
      <c r="A1108" s="187">
        <f>A1107</f>
        <v>43468</v>
      </c>
      <c r="B1108" s="205" t="s">
        <v>32</v>
      </c>
      <c r="C1108" s="206">
        <f>IF(C1107=4,1,C1107+1)</f>
        <v>2</v>
      </c>
      <c r="D1108" s="190" t="str">
        <f>IF(C1108=1,"甲",IF(C1108=2,"乙",IF(C1108=3,"丙",IF(C1108=4,"丁",""))))</f>
        <v>乙</v>
      </c>
    </row>
    <row r="1109">
      <c r="A1109" s="187">
        <f>A1106+1</f>
        <v>43469</v>
      </c>
      <c r="B1109" s="205" t="s">
        <v>28</v>
      </c>
      <c r="C1109" s="206">
        <f>IF(C1103=1,4,C1103-1)</f>
        <v>3</v>
      </c>
      <c r="D1109" s="190" t="str">
        <f>IF(C1109=1,"甲",IF(C1109=2,"乙",IF(C1109=3,"丙",IF(C1109=4,"丁",""))))</f>
        <v>丙</v>
      </c>
    </row>
    <row r="1110">
      <c r="A1110" s="187">
        <f>A1109</f>
        <v>43469</v>
      </c>
      <c r="B1110" s="205" t="s">
        <v>30</v>
      </c>
      <c r="C1110" s="206">
        <f>IF(C1109=4,1,C1109+1)</f>
        <v>4</v>
      </c>
      <c r="D1110" s="190" t="str">
        <f>IF(C1110=1,"甲",IF(C1110=2,"乙",IF(C1110=3,"丙",IF(C1110=4,"丁",""))))</f>
        <v>丁</v>
      </c>
    </row>
    <row r="1111">
      <c r="A1111" s="187">
        <f>A1110</f>
        <v>43469</v>
      </c>
      <c r="B1111" s="205" t="s">
        <v>32</v>
      </c>
      <c r="C1111" s="206">
        <f>IF(C1110=4,1,C1110+1)</f>
        <v>1</v>
      </c>
      <c r="D1111" s="190" t="str">
        <f>IF(C1111=1,"甲",IF(C1111=2,"乙",IF(C1111=3,"丙",IF(C1111=4,"丁",""))))</f>
        <v>甲</v>
      </c>
    </row>
    <row r="1112">
      <c r="A1112" s="187">
        <f>A1109+1</f>
        <v>43470</v>
      </c>
      <c r="B1112" s="205" t="s">
        <v>28</v>
      </c>
      <c r="C1112" s="206">
        <f>IF(C1106=1,4,C1106-1)</f>
        <v>3</v>
      </c>
      <c r="D1112" s="190" t="str">
        <f>IF(C1112=1,"甲",IF(C1112=2,"乙",IF(C1112=3,"丙",IF(C1112=4,"丁",""))))</f>
        <v>丙</v>
      </c>
    </row>
    <row r="1113">
      <c r="A1113" s="187">
        <f>A1112</f>
        <v>43470</v>
      </c>
      <c r="B1113" s="205" t="s">
        <v>30</v>
      </c>
      <c r="C1113" s="206">
        <f>IF(C1112=4,1,C1112+1)</f>
        <v>4</v>
      </c>
      <c r="D1113" s="190" t="str">
        <f>IF(C1113=1,"甲",IF(C1113=2,"乙",IF(C1113=3,"丙",IF(C1113=4,"丁",""))))</f>
        <v>丁</v>
      </c>
    </row>
    <row r="1114">
      <c r="A1114" s="187">
        <f>A1113</f>
        <v>43470</v>
      </c>
      <c r="B1114" s="205" t="s">
        <v>32</v>
      </c>
      <c r="C1114" s="206">
        <f>IF(C1113=4,1,C1113+1)</f>
        <v>1</v>
      </c>
      <c r="D1114" s="190" t="str">
        <f>IF(C1114=1,"甲",IF(C1114=2,"乙",IF(C1114=3,"丙",IF(C1114=4,"丁",""))))</f>
        <v>甲</v>
      </c>
    </row>
    <row r="1115">
      <c r="A1115" s="187">
        <f>A1112+1</f>
        <v>43471</v>
      </c>
      <c r="B1115" s="205" t="s">
        <v>28</v>
      </c>
      <c r="C1115" s="206">
        <f>IF(C1109=1,4,C1109-1)</f>
        <v>2</v>
      </c>
      <c r="D1115" s="190" t="str">
        <f>IF(C1115=1,"甲",IF(C1115=2,"乙",IF(C1115=3,"丙",IF(C1115=4,"丁",""))))</f>
        <v>乙</v>
      </c>
    </row>
    <row r="1116">
      <c r="A1116" s="187">
        <f>A1115</f>
        <v>43471</v>
      </c>
      <c r="B1116" s="205" t="s">
        <v>30</v>
      </c>
      <c r="C1116" s="206">
        <f>IF(C1115=4,1,C1115+1)</f>
        <v>3</v>
      </c>
      <c r="D1116" s="190" t="str">
        <f>IF(C1116=1,"甲",IF(C1116=2,"乙",IF(C1116=3,"丙",IF(C1116=4,"丁",""))))</f>
        <v>丙</v>
      </c>
    </row>
    <row r="1117">
      <c r="A1117" s="187">
        <f>A1116</f>
        <v>43471</v>
      </c>
      <c r="B1117" s="205" t="s">
        <v>32</v>
      </c>
      <c r="C1117" s="206">
        <f>IF(C1116=4,1,C1116+1)</f>
        <v>4</v>
      </c>
      <c r="D1117" s="190" t="str">
        <f>IF(C1117=1,"甲",IF(C1117=2,"乙",IF(C1117=3,"丙",IF(C1117=4,"丁",""))))</f>
        <v>丁</v>
      </c>
    </row>
    <row r="1118">
      <c r="A1118" s="187">
        <f>A1115+1</f>
        <v>43472</v>
      </c>
      <c r="B1118" s="205" t="s">
        <v>28</v>
      </c>
      <c r="C1118" s="206">
        <f>IF(C1112=1,4,C1112-1)</f>
        <v>2</v>
      </c>
      <c r="D1118" s="190" t="str">
        <f>IF(C1118=1,"甲",IF(C1118=2,"乙",IF(C1118=3,"丙",IF(C1118=4,"丁",""))))</f>
        <v>乙</v>
      </c>
    </row>
    <row r="1119">
      <c r="A1119" s="187">
        <f>A1118</f>
        <v>43472</v>
      </c>
      <c r="B1119" s="205" t="s">
        <v>30</v>
      </c>
      <c r="C1119" s="206">
        <f>IF(C1118=4,1,C1118+1)</f>
        <v>3</v>
      </c>
      <c r="D1119" s="190" t="str">
        <f>IF(C1119=1,"甲",IF(C1119=2,"乙",IF(C1119=3,"丙",IF(C1119=4,"丁",""))))</f>
        <v>丙</v>
      </c>
    </row>
    <row r="1120">
      <c r="A1120" s="187">
        <f>A1119</f>
        <v>43472</v>
      </c>
      <c r="B1120" s="205" t="s">
        <v>32</v>
      </c>
      <c r="C1120" s="206">
        <f>IF(C1119=4,1,C1119+1)</f>
        <v>4</v>
      </c>
      <c r="D1120" s="190" t="str">
        <f>IF(C1120=1,"甲",IF(C1120=2,"乙",IF(C1120=3,"丙",IF(C1120=4,"丁",""))))</f>
        <v>丁</v>
      </c>
    </row>
    <row r="1121">
      <c r="A1121" s="187">
        <f>A1118+1</f>
        <v>43473</v>
      </c>
      <c r="B1121" s="205" t="s">
        <v>28</v>
      </c>
      <c r="C1121" s="206">
        <f>IF(C1115=1,4,C1115-1)</f>
        <v>1</v>
      </c>
      <c r="D1121" s="190" t="str">
        <f>IF(C1121=1,"甲",IF(C1121=2,"乙",IF(C1121=3,"丙",IF(C1121=4,"丁",""))))</f>
        <v>甲</v>
      </c>
    </row>
    <row r="1122">
      <c r="A1122" s="187">
        <f>A1121</f>
        <v>43473</v>
      </c>
      <c r="B1122" s="205" t="s">
        <v>30</v>
      </c>
      <c r="C1122" s="206">
        <f>IF(C1121=4,1,C1121+1)</f>
        <v>2</v>
      </c>
      <c r="D1122" s="190" t="str">
        <f>IF(C1122=1,"甲",IF(C1122=2,"乙",IF(C1122=3,"丙",IF(C1122=4,"丁",""))))</f>
        <v>乙</v>
      </c>
    </row>
    <row r="1123">
      <c r="A1123" s="187">
        <f>A1122</f>
        <v>43473</v>
      </c>
      <c r="B1123" s="205" t="s">
        <v>32</v>
      </c>
      <c r="C1123" s="206">
        <f>IF(C1122=4,1,C1122+1)</f>
        <v>3</v>
      </c>
      <c r="D1123" s="190" t="str">
        <f>IF(C1123=1,"甲",IF(C1123=2,"乙",IF(C1123=3,"丙",IF(C1123=4,"丁",""))))</f>
        <v>丙</v>
      </c>
    </row>
    <row r="1124">
      <c r="A1124" s="187">
        <f>A1121+1</f>
        <v>43474</v>
      </c>
      <c r="B1124" s="205" t="s">
        <v>28</v>
      </c>
      <c r="C1124" s="206">
        <f>IF(C1118=1,4,C1118-1)</f>
        <v>1</v>
      </c>
      <c r="D1124" s="190" t="str">
        <f>IF(C1124=1,"甲",IF(C1124=2,"乙",IF(C1124=3,"丙",IF(C1124=4,"丁",""))))</f>
        <v>甲</v>
      </c>
    </row>
    <row r="1125">
      <c r="A1125" s="187">
        <f>A1124</f>
        <v>43474</v>
      </c>
      <c r="B1125" s="205" t="s">
        <v>30</v>
      </c>
      <c r="C1125" s="206">
        <f>IF(C1124=4,1,C1124+1)</f>
        <v>2</v>
      </c>
      <c r="D1125" s="190" t="str">
        <f>IF(C1125=1,"甲",IF(C1125=2,"乙",IF(C1125=3,"丙",IF(C1125=4,"丁",""))))</f>
        <v>乙</v>
      </c>
    </row>
    <row r="1126">
      <c r="A1126" s="187">
        <f>A1125</f>
        <v>43474</v>
      </c>
      <c r="B1126" s="205" t="s">
        <v>32</v>
      </c>
      <c r="C1126" s="206">
        <f>IF(C1125=4,1,C1125+1)</f>
        <v>3</v>
      </c>
      <c r="D1126" s="190" t="str">
        <f>IF(C1126=1,"甲",IF(C1126=2,"乙",IF(C1126=3,"丙",IF(C1126=4,"丁",""))))</f>
        <v>丙</v>
      </c>
    </row>
    <row r="1127">
      <c r="A1127" s="187">
        <f>A1124+1</f>
        <v>43475</v>
      </c>
      <c r="B1127" s="205" t="s">
        <v>28</v>
      </c>
      <c r="C1127" s="206">
        <f>IF(C1121=1,4,C1121-1)</f>
        <v>4</v>
      </c>
      <c r="D1127" s="190" t="str">
        <f>IF(C1127=1,"甲",IF(C1127=2,"乙",IF(C1127=3,"丙",IF(C1127=4,"丁",""))))</f>
        <v>丁</v>
      </c>
    </row>
    <row r="1128">
      <c r="A1128" s="187">
        <f>A1127</f>
        <v>43475</v>
      </c>
      <c r="B1128" s="205" t="s">
        <v>30</v>
      </c>
      <c r="C1128" s="206">
        <f>IF(C1127=4,1,C1127+1)</f>
        <v>1</v>
      </c>
      <c r="D1128" s="190" t="str">
        <f>IF(C1128=1,"甲",IF(C1128=2,"乙",IF(C1128=3,"丙",IF(C1128=4,"丁",""))))</f>
        <v>甲</v>
      </c>
    </row>
    <row r="1129">
      <c r="A1129" s="187">
        <f>A1128</f>
        <v>43475</v>
      </c>
      <c r="B1129" s="205" t="s">
        <v>32</v>
      </c>
      <c r="C1129" s="206">
        <f>IF(C1128=4,1,C1128+1)</f>
        <v>2</v>
      </c>
      <c r="D1129" s="190" t="str">
        <f>IF(C1129=1,"甲",IF(C1129=2,"乙",IF(C1129=3,"丙",IF(C1129=4,"丁",""))))</f>
        <v>乙</v>
      </c>
    </row>
    <row r="1130">
      <c r="A1130" s="187">
        <f>A1127+1</f>
        <v>43476</v>
      </c>
      <c r="B1130" s="205" t="s">
        <v>28</v>
      </c>
      <c r="C1130" s="206">
        <f>IF(C1124=1,4,C1124-1)</f>
        <v>4</v>
      </c>
      <c r="D1130" s="190" t="str">
        <f>IF(C1130=1,"甲",IF(C1130=2,"乙",IF(C1130=3,"丙",IF(C1130=4,"丁",""))))</f>
        <v>丁</v>
      </c>
    </row>
    <row r="1131">
      <c r="A1131" s="187">
        <f>A1130</f>
        <v>43476</v>
      </c>
      <c r="B1131" s="205" t="s">
        <v>30</v>
      </c>
      <c r="C1131" s="206">
        <f>IF(C1130=4,1,C1130+1)</f>
        <v>1</v>
      </c>
      <c r="D1131" s="190" t="str">
        <f>IF(C1131=1,"甲",IF(C1131=2,"乙",IF(C1131=3,"丙",IF(C1131=4,"丁",""))))</f>
        <v>甲</v>
      </c>
    </row>
    <row r="1132">
      <c r="A1132" s="187">
        <f>A1131</f>
        <v>43476</v>
      </c>
      <c r="B1132" s="205" t="s">
        <v>32</v>
      </c>
      <c r="C1132" s="206">
        <f>IF(C1131=4,1,C1131+1)</f>
        <v>2</v>
      </c>
      <c r="D1132" s="190" t="str">
        <f>IF(C1132=1,"甲",IF(C1132=2,"乙",IF(C1132=3,"丙",IF(C1132=4,"丁",""))))</f>
        <v>乙</v>
      </c>
    </row>
    <row r="1133">
      <c r="A1133" s="187">
        <f>A1130+1</f>
        <v>43477</v>
      </c>
      <c r="B1133" s="205" t="s">
        <v>28</v>
      </c>
      <c r="C1133" s="206">
        <f>IF(C1127=1,4,C1127-1)</f>
        <v>3</v>
      </c>
      <c r="D1133" s="190" t="str">
        <f>IF(C1133=1,"甲",IF(C1133=2,"乙",IF(C1133=3,"丙",IF(C1133=4,"丁",""))))</f>
        <v>丙</v>
      </c>
    </row>
    <row r="1134">
      <c r="A1134" s="187">
        <f>A1133</f>
        <v>43477</v>
      </c>
      <c r="B1134" s="205" t="s">
        <v>30</v>
      </c>
      <c r="C1134" s="206">
        <f>IF(C1133=4,1,C1133+1)</f>
        <v>4</v>
      </c>
      <c r="D1134" s="190" t="str">
        <f>IF(C1134=1,"甲",IF(C1134=2,"乙",IF(C1134=3,"丙",IF(C1134=4,"丁",""))))</f>
        <v>丁</v>
      </c>
    </row>
    <row r="1135">
      <c r="A1135" s="187">
        <f>A1134</f>
        <v>43477</v>
      </c>
      <c r="B1135" s="205" t="s">
        <v>32</v>
      </c>
      <c r="C1135" s="206">
        <f>IF(C1134=4,1,C1134+1)</f>
        <v>1</v>
      </c>
      <c r="D1135" s="190" t="str">
        <f>IF(C1135=1,"甲",IF(C1135=2,"乙",IF(C1135=3,"丙",IF(C1135=4,"丁",""))))</f>
        <v>甲</v>
      </c>
    </row>
    <row r="1136">
      <c r="A1136" s="187">
        <f>A1133+1</f>
        <v>43478</v>
      </c>
      <c r="B1136" s="205" t="s">
        <v>28</v>
      </c>
      <c r="C1136" s="206">
        <f>IF(C1130=1,4,C1130-1)</f>
        <v>3</v>
      </c>
      <c r="D1136" s="190" t="str">
        <f>IF(C1136=1,"甲",IF(C1136=2,"乙",IF(C1136=3,"丙",IF(C1136=4,"丁",""))))</f>
        <v>丙</v>
      </c>
    </row>
    <row r="1137">
      <c r="A1137" s="187">
        <f>A1136</f>
        <v>43478</v>
      </c>
      <c r="B1137" s="205" t="s">
        <v>30</v>
      </c>
      <c r="C1137" s="206">
        <f>IF(C1136=4,1,C1136+1)</f>
        <v>4</v>
      </c>
      <c r="D1137" s="190" t="str">
        <f>IF(C1137=1,"甲",IF(C1137=2,"乙",IF(C1137=3,"丙",IF(C1137=4,"丁",""))))</f>
        <v>丁</v>
      </c>
    </row>
    <row r="1138">
      <c r="A1138" s="187">
        <f>A1137</f>
        <v>43478</v>
      </c>
      <c r="B1138" s="205" t="s">
        <v>32</v>
      </c>
      <c r="C1138" s="206">
        <f>IF(C1137=4,1,C1137+1)</f>
        <v>1</v>
      </c>
      <c r="D1138" s="190" t="str">
        <f>IF(C1138=1,"甲",IF(C1138=2,"乙",IF(C1138=3,"丙",IF(C1138=4,"丁",""))))</f>
        <v>甲</v>
      </c>
    </row>
    <row r="1139">
      <c r="A1139" s="187">
        <f>A1136+1</f>
        <v>43479</v>
      </c>
      <c r="B1139" s="205" t="s">
        <v>28</v>
      </c>
      <c r="C1139" s="206">
        <f>IF(C1133=1,4,C1133-1)</f>
        <v>2</v>
      </c>
      <c r="D1139" s="190" t="str">
        <f>IF(C1139=1,"甲",IF(C1139=2,"乙",IF(C1139=3,"丙",IF(C1139=4,"丁",""))))</f>
        <v>乙</v>
      </c>
    </row>
    <row r="1140">
      <c r="A1140" s="187">
        <f>A1139</f>
        <v>43479</v>
      </c>
      <c r="B1140" s="205" t="s">
        <v>30</v>
      </c>
      <c r="C1140" s="206">
        <f>IF(C1139=4,1,C1139+1)</f>
        <v>3</v>
      </c>
      <c r="D1140" s="190" t="str">
        <f>IF(C1140=1,"甲",IF(C1140=2,"乙",IF(C1140=3,"丙",IF(C1140=4,"丁",""))))</f>
        <v>丙</v>
      </c>
    </row>
    <row r="1141">
      <c r="A1141" s="187">
        <f>A1140</f>
        <v>43479</v>
      </c>
      <c r="B1141" s="205" t="s">
        <v>32</v>
      </c>
      <c r="C1141" s="206">
        <f>IF(C1140=4,1,C1140+1)</f>
        <v>4</v>
      </c>
      <c r="D1141" s="190" t="str">
        <f>IF(C1141=1,"甲",IF(C1141=2,"乙",IF(C1141=3,"丙",IF(C1141=4,"丁",""))))</f>
        <v>丁</v>
      </c>
    </row>
    <row r="1142">
      <c r="A1142" s="187">
        <f>A1139+1</f>
        <v>43480</v>
      </c>
      <c r="B1142" s="205" t="s">
        <v>28</v>
      </c>
      <c r="C1142" s="206">
        <f>IF(C1136=1,4,C1136-1)</f>
        <v>2</v>
      </c>
      <c r="D1142" s="190" t="str">
        <f>IF(C1142=1,"甲",IF(C1142=2,"乙",IF(C1142=3,"丙",IF(C1142=4,"丁",""))))</f>
        <v>乙</v>
      </c>
    </row>
    <row r="1143">
      <c r="A1143" s="187">
        <f>A1142</f>
        <v>43480</v>
      </c>
      <c r="B1143" s="205" t="s">
        <v>30</v>
      </c>
      <c r="C1143" s="206">
        <f>IF(C1142=4,1,C1142+1)</f>
        <v>3</v>
      </c>
      <c r="D1143" s="190" t="str">
        <f>IF(C1143=1,"甲",IF(C1143=2,"乙",IF(C1143=3,"丙",IF(C1143=4,"丁",""))))</f>
        <v>丙</v>
      </c>
    </row>
    <row r="1144">
      <c r="A1144" s="187">
        <f>A1143</f>
        <v>43480</v>
      </c>
      <c r="B1144" s="205" t="s">
        <v>32</v>
      </c>
      <c r="C1144" s="206">
        <f>IF(C1143=4,1,C1143+1)</f>
        <v>4</v>
      </c>
      <c r="D1144" s="190" t="str">
        <f>IF(C1144=1,"甲",IF(C1144=2,"乙",IF(C1144=3,"丙",IF(C1144=4,"丁",""))))</f>
        <v>丁</v>
      </c>
    </row>
    <row r="1145">
      <c r="A1145" s="187">
        <f>A1142+1</f>
        <v>43481</v>
      </c>
      <c r="B1145" s="205" t="s">
        <v>28</v>
      </c>
      <c r="C1145" s="206">
        <f>IF(C1139=1,4,C1139-1)</f>
        <v>1</v>
      </c>
      <c r="D1145" s="190" t="str">
        <f>IF(C1145=1,"甲",IF(C1145=2,"乙",IF(C1145=3,"丙",IF(C1145=4,"丁",""))))</f>
        <v>甲</v>
      </c>
    </row>
    <row r="1146">
      <c r="A1146" s="187">
        <f>A1145</f>
        <v>43481</v>
      </c>
      <c r="B1146" s="205" t="s">
        <v>30</v>
      </c>
      <c r="C1146" s="206">
        <f>IF(C1145=4,1,C1145+1)</f>
        <v>2</v>
      </c>
      <c r="D1146" s="190" t="str">
        <f>IF(C1146=1,"甲",IF(C1146=2,"乙",IF(C1146=3,"丙",IF(C1146=4,"丁",""))))</f>
        <v>乙</v>
      </c>
    </row>
    <row r="1147">
      <c r="A1147" s="187">
        <f>A1146</f>
        <v>43481</v>
      </c>
      <c r="B1147" s="205" t="s">
        <v>32</v>
      </c>
      <c r="C1147" s="206">
        <f>IF(C1146=4,1,C1146+1)</f>
        <v>3</v>
      </c>
      <c r="D1147" s="190" t="str">
        <f>IF(C1147=1,"甲",IF(C1147=2,"乙",IF(C1147=3,"丙",IF(C1147=4,"丁",""))))</f>
        <v>丙</v>
      </c>
    </row>
    <row r="1148">
      <c r="A1148" s="187">
        <f>A1145+1</f>
        <v>43482</v>
      </c>
      <c r="B1148" s="205" t="s">
        <v>28</v>
      </c>
      <c r="C1148" s="206">
        <f>IF(C1142=1,4,C1142-1)</f>
        <v>1</v>
      </c>
      <c r="D1148" s="190" t="str">
        <f>IF(C1148=1,"甲",IF(C1148=2,"乙",IF(C1148=3,"丙",IF(C1148=4,"丁",""))))</f>
        <v>甲</v>
      </c>
    </row>
    <row r="1149">
      <c r="A1149" s="187">
        <f>A1148</f>
        <v>43482</v>
      </c>
      <c r="B1149" s="205" t="s">
        <v>30</v>
      </c>
      <c r="C1149" s="206">
        <f>IF(C1148=4,1,C1148+1)</f>
        <v>2</v>
      </c>
      <c r="D1149" s="190" t="str">
        <f>IF(C1149=1,"甲",IF(C1149=2,"乙",IF(C1149=3,"丙",IF(C1149=4,"丁",""))))</f>
        <v>乙</v>
      </c>
    </row>
    <row r="1150">
      <c r="A1150" s="187">
        <f>A1149</f>
        <v>43482</v>
      </c>
      <c r="B1150" s="205" t="s">
        <v>32</v>
      </c>
      <c r="C1150" s="206">
        <f>IF(C1149=4,1,C1149+1)</f>
        <v>3</v>
      </c>
      <c r="D1150" s="190" t="str">
        <f>IF(C1150=1,"甲",IF(C1150=2,"乙",IF(C1150=3,"丙",IF(C1150=4,"丁",""))))</f>
        <v>丙</v>
      </c>
    </row>
    <row r="1151">
      <c r="A1151" s="187">
        <f>A1148+1</f>
        <v>43483</v>
      </c>
      <c r="B1151" s="205" t="s">
        <v>28</v>
      </c>
      <c r="C1151" s="206">
        <f>IF(C1145=1,4,C1145-1)</f>
        <v>4</v>
      </c>
      <c r="D1151" s="190" t="str">
        <f>IF(C1151=1,"甲",IF(C1151=2,"乙",IF(C1151=3,"丙",IF(C1151=4,"丁",""))))</f>
        <v>丁</v>
      </c>
    </row>
    <row r="1152">
      <c r="A1152" s="187">
        <f>A1151</f>
        <v>43483</v>
      </c>
      <c r="B1152" s="205" t="s">
        <v>30</v>
      </c>
      <c r="C1152" s="206">
        <f>IF(C1151=4,1,C1151+1)</f>
        <v>1</v>
      </c>
      <c r="D1152" s="190" t="str">
        <f>IF(C1152=1,"甲",IF(C1152=2,"乙",IF(C1152=3,"丙",IF(C1152=4,"丁",""))))</f>
        <v>甲</v>
      </c>
    </row>
    <row r="1153">
      <c r="A1153" s="187">
        <f>A1152</f>
        <v>43483</v>
      </c>
      <c r="B1153" s="205" t="s">
        <v>32</v>
      </c>
      <c r="C1153" s="206">
        <f>IF(C1152=4,1,C1152+1)</f>
        <v>2</v>
      </c>
      <c r="D1153" s="190" t="str">
        <f>IF(C1153=1,"甲",IF(C1153=2,"乙",IF(C1153=3,"丙",IF(C1153=4,"丁",""))))</f>
        <v>乙</v>
      </c>
    </row>
    <row r="1154">
      <c r="A1154" s="187">
        <f>A1151+1</f>
        <v>43484</v>
      </c>
      <c r="B1154" s="205" t="s">
        <v>28</v>
      </c>
      <c r="C1154" s="206">
        <f>IF(C1148=1,4,C1148-1)</f>
        <v>4</v>
      </c>
      <c r="D1154" s="190" t="str">
        <f>IF(C1154=1,"甲",IF(C1154=2,"乙",IF(C1154=3,"丙",IF(C1154=4,"丁",""))))</f>
        <v>丁</v>
      </c>
    </row>
    <row r="1155">
      <c r="A1155" s="187">
        <f>A1154</f>
        <v>43484</v>
      </c>
      <c r="B1155" s="205" t="s">
        <v>30</v>
      </c>
      <c r="C1155" s="206">
        <f>IF(C1154=4,1,C1154+1)</f>
        <v>1</v>
      </c>
      <c r="D1155" s="190" t="str">
        <f>IF(C1155=1,"甲",IF(C1155=2,"乙",IF(C1155=3,"丙",IF(C1155=4,"丁",""))))</f>
        <v>甲</v>
      </c>
    </row>
    <row r="1156">
      <c r="A1156" s="187">
        <f>A1155</f>
        <v>43484</v>
      </c>
      <c r="B1156" s="205" t="s">
        <v>32</v>
      </c>
      <c r="C1156" s="206">
        <f>IF(C1155=4,1,C1155+1)</f>
        <v>2</v>
      </c>
      <c r="D1156" s="190" t="str">
        <f>IF(C1156=1,"甲",IF(C1156=2,"乙",IF(C1156=3,"丙",IF(C1156=4,"丁",""))))</f>
        <v>乙</v>
      </c>
    </row>
    <row r="1157">
      <c r="A1157" s="187">
        <f>A1154+1</f>
        <v>43485</v>
      </c>
      <c r="B1157" s="205" t="s">
        <v>28</v>
      </c>
      <c r="C1157" s="206">
        <f>IF(C1151=1,4,C1151-1)</f>
        <v>3</v>
      </c>
      <c r="D1157" s="190" t="str">
        <f>IF(C1157=1,"甲",IF(C1157=2,"乙",IF(C1157=3,"丙",IF(C1157=4,"丁",""))))</f>
        <v>丙</v>
      </c>
    </row>
    <row r="1158">
      <c r="A1158" s="187">
        <f>A1157</f>
        <v>43485</v>
      </c>
      <c r="B1158" s="205" t="s">
        <v>30</v>
      </c>
      <c r="C1158" s="206">
        <f>IF(C1157=4,1,C1157+1)</f>
        <v>4</v>
      </c>
      <c r="D1158" s="190" t="str">
        <f>IF(C1158=1,"甲",IF(C1158=2,"乙",IF(C1158=3,"丙",IF(C1158=4,"丁",""))))</f>
        <v>丁</v>
      </c>
    </row>
    <row r="1159">
      <c r="A1159" s="187">
        <f>A1158</f>
        <v>43485</v>
      </c>
      <c r="B1159" s="205" t="s">
        <v>32</v>
      </c>
      <c r="C1159" s="206">
        <f>IF(C1158=4,1,C1158+1)</f>
        <v>1</v>
      </c>
      <c r="D1159" s="190" t="str">
        <f>IF(C1159=1,"甲",IF(C1159=2,"乙",IF(C1159=3,"丙",IF(C1159=4,"丁",""))))</f>
        <v>甲</v>
      </c>
    </row>
    <row r="1160">
      <c r="A1160" s="187">
        <f>A1157+1</f>
        <v>43486</v>
      </c>
      <c r="B1160" s="205" t="s">
        <v>28</v>
      </c>
      <c r="C1160" s="206">
        <f>IF(C1154=1,4,C1154-1)</f>
        <v>3</v>
      </c>
      <c r="D1160" s="190" t="str">
        <f>IF(C1160=1,"甲",IF(C1160=2,"乙",IF(C1160=3,"丙",IF(C1160=4,"丁",""))))</f>
        <v>丙</v>
      </c>
    </row>
    <row r="1161">
      <c r="A1161" s="187">
        <f>A1160</f>
        <v>43486</v>
      </c>
      <c r="B1161" s="205" t="s">
        <v>30</v>
      </c>
      <c r="C1161" s="206">
        <f>IF(C1160=4,1,C1160+1)</f>
        <v>4</v>
      </c>
      <c r="D1161" s="190" t="str">
        <f>IF(C1161=1,"甲",IF(C1161=2,"乙",IF(C1161=3,"丙",IF(C1161=4,"丁",""))))</f>
        <v>丁</v>
      </c>
    </row>
    <row r="1162">
      <c r="A1162" s="187">
        <f>A1161</f>
        <v>43486</v>
      </c>
      <c r="B1162" s="205" t="s">
        <v>32</v>
      </c>
      <c r="C1162" s="206">
        <f>IF(C1161=4,1,C1161+1)</f>
        <v>1</v>
      </c>
      <c r="D1162" s="190" t="str">
        <f>IF(C1162=1,"甲",IF(C1162=2,"乙",IF(C1162=3,"丙",IF(C1162=4,"丁",""))))</f>
        <v>甲</v>
      </c>
    </row>
    <row r="1163">
      <c r="A1163" s="187">
        <f>A1160+1</f>
        <v>43487</v>
      </c>
      <c r="B1163" s="205" t="s">
        <v>28</v>
      </c>
      <c r="C1163" s="206">
        <f>IF(C1157=1,4,C1157-1)</f>
        <v>2</v>
      </c>
      <c r="D1163" s="190" t="str">
        <f>IF(C1163=1,"甲",IF(C1163=2,"乙",IF(C1163=3,"丙",IF(C1163=4,"丁",""))))</f>
        <v>乙</v>
      </c>
    </row>
    <row r="1164">
      <c r="A1164" s="187">
        <f>A1163</f>
        <v>43487</v>
      </c>
      <c r="B1164" s="205" t="s">
        <v>30</v>
      </c>
      <c r="C1164" s="206">
        <f>IF(C1163=4,1,C1163+1)</f>
        <v>3</v>
      </c>
      <c r="D1164" s="190" t="str">
        <f>IF(C1164=1,"甲",IF(C1164=2,"乙",IF(C1164=3,"丙",IF(C1164=4,"丁",""))))</f>
        <v>丙</v>
      </c>
    </row>
    <row r="1165">
      <c r="A1165" s="187">
        <f>A1164</f>
        <v>43487</v>
      </c>
      <c r="B1165" s="205" t="s">
        <v>32</v>
      </c>
      <c r="C1165" s="206">
        <f>IF(C1164=4,1,C1164+1)</f>
        <v>4</v>
      </c>
      <c r="D1165" s="190" t="str">
        <f>IF(C1165=1,"甲",IF(C1165=2,"乙",IF(C1165=3,"丙",IF(C1165=4,"丁",""))))</f>
        <v>丁</v>
      </c>
    </row>
    <row r="1166">
      <c r="A1166" s="187">
        <f>A1163+1</f>
        <v>43488</v>
      </c>
      <c r="B1166" s="205" t="s">
        <v>28</v>
      </c>
      <c r="C1166" s="206">
        <f>IF(C1160=1,4,C1160-1)</f>
        <v>2</v>
      </c>
      <c r="D1166" s="190" t="str">
        <f>IF(C1166=1,"甲",IF(C1166=2,"乙",IF(C1166=3,"丙",IF(C1166=4,"丁",""))))</f>
        <v>乙</v>
      </c>
    </row>
    <row r="1167">
      <c r="A1167" s="187">
        <f>A1166</f>
        <v>43488</v>
      </c>
      <c r="B1167" s="205" t="s">
        <v>30</v>
      </c>
      <c r="C1167" s="206">
        <f>IF(C1166=4,1,C1166+1)</f>
        <v>3</v>
      </c>
      <c r="D1167" s="190" t="str">
        <f>IF(C1167=1,"甲",IF(C1167=2,"乙",IF(C1167=3,"丙",IF(C1167=4,"丁",""))))</f>
        <v>丙</v>
      </c>
    </row>
    <row r="1168">
      <c r="A1168" s="187">
        <f>A1167</f>
        <v>43488</v>
      </c>
      <c r="B1168" s="205" t="s">
        <v>32</v>
      </c>
      <c r="C1168" s="206">
        <f>IF(C1167=4,1,C1167+1)</f>
        <v>4</v>
      </c>
      <c r="D1168" s="190" t="str">
        <f>IF(C1168=1,"甲",IF(C1168=2,"乙",IF(C1168=3,"丙",IF(C1168=4,"丁",""))))</f>
        <v>丁</v>
      </c>
    </row>
    <row r="1169">
      <c r="A1169" s="187">
        <f>A1166+1</f>
        <v>43489</v>
      </c>
      <c r="B1169" s="205" t="s">
        <v>28</v>
      </c>
      <c r="C1169" s="206">
        <f>IF(C1163=1,4,C1163-1)</f>
        <v>1</v>
      </c>
      <c r="D1169" s="190" t="str">
        <f>IF(C1169=1,"甲",IF(C1169=2,"乙",IF(C1169=3,"丙",IF(C1169=4,"丁",""))))</f>
        <v>甲</v>
      </c>
    </row>
    <row r="1170">
      <c r="A1170" s="187">
        <f>A1169</f>
        <v>43489</v>
      </c>
      <c r="B1170" s="205" t="s">
        <v>30</v>
      </c>
      <c r="C1170" s="206">
        <f>IF(C1169=4,1,C1169+1)</f>
        <v>2</v>
      </c>
      <c r="D1170" s="190" t="str">
        <f>IF(C1170=1,"甲",IF(C1170=2,"乙",IF(C1170=3,"丙",IF(C1170=4,"丁",""))))</f>
        <v>乙</v>
      </c>
    </row>
    <row r="1171">
      <c r="A1171" s="187">
        <f>A1170</f>
        <v>43489</v>
      </c>
      <c r="B1171" s="205" t="s">
        <v>32</v>
      </c>
      <c r="C1171" s="206">
        <f>IF(C1170=4,1,C1170+1)</f>
        <v>3</v>
      </c>
      <c r="D1171" s="190" t="str">
        <f>IF(C1171=1,"甲",IF(C1171=2,"乙",IF(C1171=3,"丙",IF(C1171=4,"丁",""))))</f>
        <v>丙</v>
      </c>
    </row>
    <row r="1172">
      <c r="A1172" s="187">
        <f>A1169+1</f>
        <v>43490</v>
      </c>
      <c r="B1172" s="205" t="s">
        <v>28</v>
      </c>
      <c r="C1172" s="206">
        <f>IF(C1166=1,4,C1166-1)</f>
        <v>1</v>
      </c>
      <c r="D1172" s="190" t="str">
        <f>IF(C1172=1,"甲",IF(C1172=2,"乙",IF(C1172=3,"丙",IF(C1172=4,"丁",""))))</f>
        <v>甲</v>
      </c>
    </row>
    <row r="1173">
      <c r="A1173" s="187">
        <f>A1172</f>
        <v>43490</v>
      </c>
      <c r="B1173" s="205" t="s">
        <v>30</v>
      </c>
      <c r="C1173" s="206">
        <f>IF(C1172=4,1,C1172+1)</f>
        <v>2</v>
      </c>
      <c r="D1173" s="190" t="str">
        <f>IF(C1173=1,"甲",IF(C1173=2,"乙",IF(C1173=3,"丙",IF(C1173=4,"丁",""))))</f>
        <v>乙</v>
      </c>
    </row>
    <row r="1174">
      <c r="A1174" s="187">
        <f>A1173</f>
        <v>43490</v>
      </c>
      <c r="B1174" s="205" t="s">
        <v>32</v>
      </c>
      <c r="C1174" s="206">
        <f>IF(C1173=4,1,C1173+1)</f>
        <v>3</v>
      </c>
      <c r="D1174" s="190" t="str">
        <f>IF(C1174=1,"甲",IF(C1174=2,"乙",IF(C1174=3,"丙",IF(C1174=4,"丁",""))))</f>
        <v>丙</v>
      </c>
    </row>
    <row r="1175">
      <c r="A1175" s="187">
        <f>A1172+1</f>
        <v>43491</v>
      </c>
      <c r="B1175" s="205" t="s">
        <v>28</v>
      </c>
      <c r="C1175" s="206">
        <f>IF(C1169=1,4,C1169-1)</f>
        <v>4</v>
      </c>
      <c r="D1175" s="190" t="str">
        <f>IF(C1175=1,"甲",IF(C1175=2,"乙",IF(C1175=3,"丙",IF(C1175=4,"丁",""))))</f>
        <v>丁</v>
      </c>
    </row>
    <row r="1176">
      <c r="A1176" s="187">
        <f>A1175</f>
        <v>43491</v>
      </c>
      <c r="B1176" s="205" t="s">
        <v>30</v>
      </c>
      <c r="C1176" s="206">
        <f>IF(C1175=4,1,C1175+1)</f>
        <v>1</v>
      </c>
      <c r="D1176" s="190" t="str">
        <f>IF(C1176=1,"甲",IF(C1176=2,"乙",IF(C1176=3,"丙",IF(C1176=4,"丁",""))))</f>
        <v>甲</v>
      </c>
    </row>
    <row r="1177">
      <c r="A1177" s="187">
        <f>A1176</f>
        <v>43491</v>
      </c>
      <c r="B1177" s="205" t="s">
        <v>32</v>
      </c>
      <c r="C1177" s="206">
        <f>IF(C1176=4,1,C1176+1)</f>
        <v>2</v>
      </c>
      <c r="D1177" s="190" t="str">
        <f>IF(C1177=1,"甲",IF(C1177=2,"乙",IF(C1177=3,"丙",IF(C1177=4,"丁",""))))</f>
        <v>乙</v>
      </c>
    </row>
    <row r="1178">
      <c r="A1178" s="187">
        <f>A1175+1</f>
        <v>43492</v>
      </c>
      <c r="B1178" s="205" t="s">
        <v>28</v>
      </c>
      <c r="C1178" s="206">
        <f>IF(C1172=1,4,C1172-1)</f>
        <v>4</v>
      </c>
      <c r="D1178" s="190" t="str">
        <f>IF(C1178=1,"甲",IF(C1178=2,"乙",IF(C1178=3,"丙",IF(C1178=4,"丁",""))))</f>
        <v>丁</v>
      </c>
    </row>
    <row r="1179">
      <c r="A1179" s="187">
        <f>A1178</f>
        <v>43492</v>
      </c>
      <c r="B1179" s="205" t="s">
        <v>30</v>
      </c>
      <c r="C1179" s="206">
        <f>IF(C1178=4,1,C1178+1)</f>
        <v>1</v>
      </c>
      <c r="D1179" s="190" t="str">
        <f>IF(C1179=1,"甲",IF(C1179=2,"乙",IF(C1179=3,"丙",IF(C1179=4,"丁",""))))</f>
        <v>甲</v>
      </c>
    </row>
    <row r="1180">
      <c r="A1180" s="187">
        <f>A1179</f>
        <v>43492</v>
      </c>
      <c r="B1180" s="205" t="s">
        <v>32</v>
      </c>
      <c r="C1180" s="206">
        <f>IF(C1179=4,1,C1179+1)</f>
        <v>2</v>
      </c>
      <c r="D1180" s="190" t="str">
        <f>IF(C1180=1,"甲",IF(C1180=2,"乙",IF(C1180=3,"丙",IF(C1180=4,"丁",""))))</f>
        <v>乙</v>
      </c>
    </row>
    <row r="1181">
      <c r="A1181" s="187">
        <f>A1178+1</f>
        <v>43493</v>
      </c>
      <c r="B1181" s="205" t="s">
        <v>28</v>
      </c>
      <c r="C1181" s="206">
        <f>IF(C1175=1,4,C1175-1)</f>
        <v>3</v>
      </c>
      <c r="D1181" s="190" t="str">
        <f>IF(C1181=1,"甲",IF(C1181=2,"乙",IF(C1181=3,"丙",IF(C1181=4,"丁",""))))</f>
        <v>丙</v>
      </c>
    </row>
    <row r="1182">
      <c r="A1182" s="187">
        <f>A1181</f>
        <v>43493</v>
      </c>
      <c r="B1182" s="205" t="s">
        <v>30</v>
      </c>
      <c r="C1182" s="206">
        <f>IF(C1181=4,1,C1181+1)</f>
        <v>4</v>
      </c>
      <c r="D1182" s="190" t="str">
        <f>IF(C1182=1,"甲",IF(C1182=2,"乙",IF(C1182=3,"丙",IF(C1182=4,"丁",""))))</f>
        <v>丁</v>
      </c>
    </row>
    <row r="1183">
      <c r="A1183" s="187">
        <f>A1182</f>
        <v>43493</v>
      </c>
      <c r="B1183" s="205" t="s">
        <v>32</v>
      </c>
      <c r="C1183" s="206">
        <f>IF(C1182=4,1,C1182+1)</f>
        <v>1</v>
      </c>
      <c r="D1183" s="190" t="str">
        <f>IF(C1183=1,"甲",IF(C1183=2,"乙",IF(C1183=3,"丙",IF(C1183=4,"丁",""))))</f>
        <v>甲</v>
      </c>
    </row>
    <row r="1184">
      <c r="A1184" s="187">
        <f>A1181+1</f>
        <v>43494</v>
      </c>
      <c r="B1184" s="205" t="s">
        <v>28</v>
      </c>
      <c r="C1184" s="206">
        <f>IF(C1178=1,4,C1178-1)</f>
        <v>3</v>
      </c>
      <c r="D1184" s="190" t="str">
        <f>IF(C1184=1,"甲",IF(C1184=2,"乙",IF(C1184=3,"丙",IF(C1184=4,"丁",""))))</f>
        <v>丙</v>
      </c>
    </row>
    <row r="1185">
      <c r="A1185" s="187">
        <f>A1184</f>
        <v>43494</v>
      </c>
      <c r="B1185" s="205" t="s">
        <v>30</v>
      </c>
      <c r="C1185" s="206">
        <f>IF(C1184=4,1,C1184+1)</f>
        <v>4</v>
      </c>
      <c r="D1185" s="190" t="str">
        <f>IF(C1185=1,"甲",IF(C1185=2,"乙",IF(C1185=3,"丙",IF(C1185=4,"丁",""))))</f>
        <v>丁</v>
      </c>
    </row>
    <row r="1186">
      <c r="A1186" s="187">
        <f>A1185</f>
        <v>43494</v>
      </c>
      <c r="B1186" s="205" t="s">
        <v>32</v>
      </c>
      <c r="C1186" s="206">
        <f>IF(C1185=4,1,C1185+1)</f>
        <v>1</v>
      </c>
      <c r="D1186" s="190" t="str">
        <f>IF(C1186=1,"甲",IF(C1186=2,"乙",IF(C1186=3,"丙",IF(C1186=4,"丁",""))))</f>
        <v>甲</v>
      </c>
    </row>
    <row r="1187">
      <c r="A1187" s="187">
        <f>A1184+1</f>
        <v>43495</v>
      </c>
      <c r="B1187" s="205" t="s">
        <v>28</v>
      </c>
      <c r="C1187" s="206">
        <f>IF(C1181=1,4,C1181-1)</f>
        <v>2</v>
      </c>
      <c r="D1187" s="190" t="str">
        <f>IF(C1187=1,"甲",IF(C1187=2,"乙",IF(C1187=3,"丙",IF(C1187=4,"丁",""))))</f>
        <v>乙</v>
      </c>
    </row>
    <row r="1188">
      <c r="A1188" s="187">
        <f>A1187</f>
        <v>43495</v>
      </c>
      <c r="B1188" s="205" t="s">
        <v>30</v>
      </c>
      <c r="C1188" s="206">
        <f>IF(C1187=4,1,C1187+1)</f>
        <v>3</v>
      </c>
      <c r="D1188" s="190" t="str">
        <f>IF(C1188=1,"甲",IF(C1188=2,"乙",IF(C1188=3,"丙",IF(C1188=4,"丁",""))))</f>
        <v>丙</v>
      </c>
    </row>
    <row r="1189">
      <c r="A1189" s="187">
        <f>A1188</f>
        <v>43495</v>
      </c>
      <c r="B1189" s="205" t="s">
        <v>32</v>
      </c>
      <c r="C1189" s="206">
        <f>IF(C1188=4,1,C1188+1)</f>
        <v>4</v>
      </c>
      <c r="D1189" s="190" t="str">
        <f>IF(C1189=1,"甲",IF(C1189=2,"乙",IF(C1189=3,"丙",IF(C1189=4,"丁",""))))</f>
        <v>丁</v>
      </c>
    </row>
    <row r="1190">
      <c r="A1190" s="187">
        <f>A1187+1</f>
        <v>43496</v>
      </c>
      <c r="B1190" s="205" t="s">
        <v>28</v>
      </c>
      <c r="C1190" s="206">
        <f>IF(C1184=1,4,C1184-1)</f>
        <v>2</v>
      </c>
      <c r="D1190" s="190" t="str">
        <f>IF(C1190=1,"甲",IF(C1190=2,"乙",IF(C1190=3,"丙",IF(C1190=4,"丁",""))))</f>
        <v>乙</v>
      </c>
    </row>
    <row r="1191">
      <c r="A1191" s="187">
        <f>A1190</f>
        <v>43496</v>
      </c>
      <c r="B1191" s="205" t="s">
        <v>30</v>
      </c>
      <c r="C1191" s="206">
        <f>IF(C1190=4,1,C1190+1)</f>
        <v>3</v>
      </c>
      <c r="D1191" s="190" t="str">
        <f>IF(C1191=1,"甲",IF(C1191=2,"乙",IF(C1191=3,"丙",IF(C1191=4,"丁",""))))</f>
        <v>丙</v>
      </c>
    </row>
    <row r="1192">
      <c r="A1192" s="187">
        <f>A1191</f>
        <v>43496</v>
      </c>
      <c r="B1192" s="205" t="s">
        <v>32</v>
      </c>
      <c r="C1192" s="206">
        <f>IF(C1191=4,1,C1191+1)</f>
        <v>4</v>
      </c>
      <c r="D1192" s="190" t="str">
        <f>IF(C1192=1,"甲",IF(C1192=2,"乙",IF(C1192=3,"丙",IF(C1192=4,"丁",""))))</f>
        <v>丁</v>
      </c>
    </row>
    <row r="1193">
      <c r="A1193" s="187">
        <f>A1190+1</f>
        <v>43497</v>
      </c>
      <c r="B1193" s="205" t="s">
        <v>28</v>
      </c>
      <c r="C1193" s="206">
        <f>IF(C1187=1,4,C1187-1)</f>
        <v>1</v>
      </c>
      <c r="D1193" s="190" t="str">
        <f>IF(C1193=1,"甲",IF(C1193=2,"乙",IF(C1193=3,"丙",IF(C1193=4,"丁",""))))</f>
        <v>甲</v>
      </c>
    </row>
    <row r="1194">
      <c r="A1194" s="187"/>
    </row>
    <row r="1195">
      <c r="A1195" s="187"/>
    </row>
    <row r="1196">
      <c r="A1196" s="187"/>
    </row>
    <row r="1197">
      <c r="A1197" s="187"/>
    </row>
    <row r="1198">
      <c r="A1198" s="187"/>
    </row>
    <row r="1199">
      <c r="A1199" s="187"/>
    </row>
    <row r="1200">
      <c r="A1200" s="187"/>
    </row>
    <row r="1201">
      <c r="A1201" s="187"/>
    </row>
    <row r="1202">
      <c r="A1202" s="187"/>
    </row>
    <row r="1203">
      <c r="A1203" s="187"/>
    </row>
    <row r="1204">
      <c r="A1204" s="187"/>
    </row>
    <row r="1205">
      <c r="A1205" s="187"/>
    </row>
    <row r="1206">
      <c r="A1206" s="187"/>
    </row>
    <row r="1207">
      <c r="A1207" s="187"/>
    </row>
    <row r="1208">
      <c r="A1208" s="187"/>
    </row>
    <row r="1209">
      <c r="A1209" s="187"/>
    </row>
    <row r="1210">
      <c r="A1210" s="187"/>
    </row>
    <row r="1211">
      <c r="A1211" s="187"/>
    </row>
    <row r="1212">
      <c r="A1212" s="187"/>
    </row>
    <row r="1213">
      <c r="A1213" s="187"/>
    </row>
    <row r="1214">
      <c r="A1214" s="187"/>
    </row>
    <row r="1215">
      <c r="A1215" s="187"/>
    </row>
    <row r="1216">
      <c r="A1216" s="187"/>
    </row>
    <row r="1217">
      <c r="A1217" s="187"/>
    </row>
    <row r="1218">
      <c r="A1218" s="187"/>
    </row>
    <row r="1219">
      <c r="A1219" s="187"/>
    </row>
    <row r="1220">
      <c r="A1220" s="187"/>
    </row>
    <row r="1221">
      <c r="A1221" s="187"/>
    </row>
    <row r="1222">
      <c r="A1222" s="187"/>
    </row>
    <row r="1223">
      <c r="A1223" s="187"/>
    </row>
    <row r="1224">
      <c r="A1224" s="187"/>
    </row>
    <row r="1225">
      <c r="A1225" s="187"/>
    </row>
    <row r="1226">
      <c r="A1226" s="187"/>
    </row>
    <row r="1227">
      <c r="A1227" s="187"/>
    </row>
    <row r="1228">
      <c r="A1228" s="187"/>
    </row>
    <row r="1229">
      <c r="A1229" s="187"/>
    </row>
    <row r="1230">
      <c r="A1230" s="187"/>
    </row>
    <row r="1231">
      <c r="A1231" s="187"/>
    </row>
    <row r="1232">
      <c r="A1232" s="187"/>
    </row>
    <row r="1233">
      <c r="A1233" s="187"/>
    </row>
    <row r="1234">
      <c r="A1234" s="187"/>
    </row>
    <row r="1235">
      <c r="A1235" s="187"/>
    </row>
    <row r="1236">
      <c r="A1236" s="187"/>
    </row>
    <row r="1237">
      <c r="A1237" s="187"/>
    </row>
    <row r="1238">
      <c r="A1238" s="187"/>
    </row>
    <row r="1239">
      <c r="A1239" s="187"/>
    </row>
    <row r="1240">
      <c r="A1240" s="187"/>
    </row>
    <row r="1241">
      <c r="A1241" s="187"/>
    </row>
    <row r="1242">
      <c r="A1242" s="187"/>
    </row>
    <row r="1243">
      <c r="A1243" s="187"/>
    </row>
    <row r="1244">
      <c r="A1244" s="187"/>
    </row>
    <row r="1245">
      <c r="A1245" s="187"/>
    </row>
    <row r="1246">
      <c r="A1246" s="187"/>
    </row>
    <row r="1247">
      <c r="A1247" s="187"/>
    </row>
    <row r="1248">
      <c r="A1248" s="187"/>
    </row>
    <row r="1249">
      <c r="A1249" s="187"/>
    </row>
    <row r="1250">
      <c r="A1250" s="187"/>
    </row>
    <row r="1251">
      <c r="A1251" s="187"/>
    </row>
    <row r="1252">
      <c r="A1252" s="187"/>
    </row>
    <row r="1253">
      <c r="A1253" s="187"/>
    </row>
    <row r="1254">
      <c r="A1254" s="187"/>
    </row>
    <row r="1255">
      <c r="A1255" s="187"/>
    </row>
    <row r="1256">
      <c r="A1256" s="187"/>
    </row>
    <row r="1257">
      <c r="A1257" s="187"/>
    </row>
    <row r="1258">
      <c r="A1258" s="187"/>
    </row>
    <row r="1259">
      <c r="A1259" s="187"/>
    </row>
    <row r="1260">
      <c r="A1260" s="187"/>
    </row>
    <row r="1261">
      <c r="A1261" s="187"/>
    </row>
    <row r="1262">
      <c r="A1262" s="187"/>
    </row>
    <row r="1263">
      <c r="A1263" s="187"/>
    </row>
    <row r="1264">
      <c r="A1264" s="187"/>
    </row>
    <row r="1265">
      <c r="A1265" s="187"/>
    </row>
    <row r="1266">
      <c r="A1266" s="187"/>
    </row>
    <row r="1267">
      <c r="A1267" s="187"/>
    </row>
    <row r="1268">
      <c r="A1268" s="187"/>
    </row>
    <row r="1269">
      <c r="A1269" s="187"/>
    </row>
    <row r="1270">
      <c r="A1270" s="187"/>
    </row>
    <row r="1271">
      <c r="A1271" s="187"/>
    </row>
    <row r="1272">
      <c r="A1272" s="187"/>
    </row>
    <row r="1273">
      <c r="A1273" s="187"/>
    </row>
    <row r="1274">
      <c r="A1274" s="187"/>
    </row>
    <row r="1275">
      <c r="A1275" s="187"/>
    </row>
    <row r="1276">
      <c r="A1276" s="187"/>
    </row>
    <row r="1277">
      <c r="A1277" s="187"/>
    </row>
    <row r="1278">
      <c r="A1278" s="187"/>
    </row>
    <row r="1279">
      <c r="A1279" s="187"/>
    </row>
    <row r="1280">
      <c r="A1280" s="187"/>
    </row>
    <row r="1281">
      <c r="A1281" s="187"/>
    </row>
    <row r="1282">
      <c r="A1282" s="187"/>
    </row>
    <row r="1283">
      <c r="A1283" s="187"/>
    </row>
    <row r="1284">
      <c r="A1284" s="187"/>
    </row>
    <row r="1285">
      <c r="A1285" s="187"/>
    </row>
    <row r="1286">
      <c r="A1286" s="187"/>
    </row>
    <row r="1287">
      <c r="A1287" s="187"/>
    </row>
    <row r="1288">
      <c r="A1288" s="187"/>
    </row>
    <row r="1289">
      <c r="A1289" s="187"/>
    </row>
    <row r="1290">
      <c r="A1290" s="187"/>
    </row>
    <row r="1291">
      <c r="A1291" s="187"/>
    </row>
    <row r="1292">
      <c r="A1292" s="187"/>
    </row>
    <row r="1293">
      <c r="A1293" s="187"/>
    </row>
    <row r="1294">
      <c r="A1294" s="187"/>
    </row>
    <row r="1295">
      <c r="A1295" s="187"/>
    </row>
    <row r="1296">
      <c r="A1296" s="187"/>
    </row>
    <row r="1297">
      <c r="A1297" s="187"/>
    </row>
    <row r="1298">
      <c r="A1298" s="187"/>
    </row>
    <row r="1299">
      <c r="A1299" s="187"/>
    </row>
    <row r="1300">
      <c r="A1300" s="187"/>
    </row>
    <row r="1301">
      <c r="A1301" s="187"/>
    </row>
    <row r="1302">
      <c r="A1302" s="187"/>
    </row>
    <row r="1303">
      <c r="A1303" s="187"/>
    </row>
    <row r="1304">
      <c r="A1304" s="187"/>
    </row>
    <row r="1305">
      <c r="A1305" s="187"/>
    </row>
    <row r="1306">
      <c r="A1306" s="187"/>
    </row>
    <row r="1307">
      <c r="A1307" s="187"/>
    </row>
    <row r="1308">
      <c r="A1308" s="187"/>
    </row>
    <row r="1309">
      <c r="A1309" s="187"/>
    </row>
    <row r="1310">
      <c r="A1310" s="187"/>
    </row>
    <row r="1311">
      <c r="A1311" s="187"/>
    </row>
    <row r="1312">
      <c r="A1312" s="187"/>
    </row>
    <row r="1313">
      <c r="A1313" s="187"/>
    </row>
    <row r="1314">
      <c r="A1314" s="187"/>
    </row>
    <row r="1315">
      <c r="A1315" s="187"/>
    </row>
    <row r="1316">
      <c r="A1316" s="187"/>
    </row>
  </sheetData>
  <mergeCells count="14">
    <mergeCell ref="A2:A3"/>
    <mergeCell ref="B2:B3"/>
    <mergeCell ref="C2:C3"/>
    <mergeCell ref="D2:D3"/>
    <mergeCell ref="G3:K3"/>
    <mergeCell ref="L3:P3"/>
    <mergeCell ref="Q3:R3"/>
    <mergeCell ref="T3:Z9"/>
    <mergeCell ref="G12:H12"/>
    <mergeCell ref="L12:M12"/>
    <mergeCell ref="Q12:R12"/>
    <mergeCell ref="F12:F13"/>
    <mergeCell ref="G22:H22"/>
    <mergeCell ref="F22:F23"/>
  </mergeCells>
  <conditionalFormatting sqref="G24:H24">
    <cfRule type="top10" priority="8" dxfId="6" percent="1" rank="10" stopIfTrue="1"/>
  </conditionalFormatting>
  <conditionalFormatting sqref="G5:G9">
    <cfRule type="top10" priority="19" dxfId="7" percent="1" rank="10" stopIfTrue="1"/>
  </conditionalFormatting>
  <conditionalFormatting sqref="H15:H19">
    <cfRule type="top10" priority="10" dxfId="8" percent="1" rank="10" stopIfTrue="1"/>
  </conditionalFormatting>
  <conditionalFormatting sqref="I12:I19">
    <cfRule type="top10" priority="17" dxfId="9" percent="1" rank="10" stopIfTrue="1"/>
  </conditionalFormatting>
  <conditionalFormatting sqref="N12:N19">
    <cfRule type="top10" priority="15" dxfId="10" percent="1" rank="10" stopIfTrue="1"/>
  </conditionalFormatting>
  <conditionalFormatting sqref="H15:I15 I12:I19 G15:H19">
    <cfRule type="top10" priority="18" dxfId="11" percent="1" rank="10" stopIfTrue="1"/>
  </conditionalFormatting>
  <conditionalFormatting sqref="N12:N19 L15:M19">
    <cfRule type="top10" priority="16" dxfId="12" percent="1" rank="10" stopIfTrue="1"/>
  </conditionalFormatting>
  <conditionalFormatting sqref="G15:H19">
    <cfRule type="top10" priority="6" dxfId="13" percent="1" rank="10" stopIfTrue="1"/>
  </conditionalFormatting>
  <conditionalFormatting sqref="L15:M19">
    <cfRule type="top10" priority="5" dxfId="14" percent="1" rank="10" stopIfTrue="1"/>
  </conditionalFormatting>
  <conditionalFormatting sqref="L15:M19">
    <cfRule type="top10" priority="12" dxfId="15" percent="1" rank="10" stopIfTrue="1"/>
  </conditionalFormatting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7" activeCellId="0" sqref="F27"/>
    </sheetView>
  </sheetViews>
  <sheetFormatPr defaultColWidth="9" defaultRowHeight="14.25"/>
  <sheetData>
    <row r="1"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