
<file path=[Content_Types].xml><?xml version="1.0" encoding="utf-8"?>
<Types xmlns="http://schemas.openxmlformats.org/package/2006/content-types">
  <Default ContentType="application/vnd.openxmlformats-officedocument.oleObject"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no"?>
<Relationships xmlns="http://schemas.openxmlformats.org/package/2006/relationships">
<Relationship Id="rId1" Target="docProps/app.xml" Type="http://schemas.openxmlformats.org/officeDocument/2006/relationships/extended-properties"/>
<Relationship Id="rId2" Target="docProps/core.xml" Type="http://schemas.openxmlformats.org/package/2006/relationships/metadata/core-properties"/>
<Relationship Id="rId3" Target="xl/workbook.xml" Type="http://schemas.openxmlformats.org/officeDocument/2006/relationships/officeDocument"/>
</Relationships>

</file>

<file path=xl/workbook.xml><?xml version="1.0" encoding="utf-8"?>
<workbook xmlns="http://schemas.openxmlformats.org/spreadsheetml/2006/main" xmlns:r="http://schemas.openxmlformats.org/officeDocument/2006/relationships">
  <workbookPr/>
  <bookViews>
    <workbookView activeTab="14" windowHeight="9720" windowWidth="20955" xWindow="360" yWindow="15"/>
  </bookViews>
  <sheets>
    <sheet name="主抽数据" r:id="rId1" sheetId="1" state="visible"/>
    <sheet name="_zhuchou5_month_day" r:id="rId2" sheetId="2" state="hidden"/>
    <sheet name="_zhuchou6_month_day" r:id="rId3" sheetId="3" state="hidden"/>
    <sheet name="错峰用电" r:id="rId4" sheetId="4" state="visible"/>
    <sheet name="_cuofeng5_month_day" r:id="rId5" sheetId="5" state="hidden"/>
    <sheet name="_cuofeng6_month_day" r:id="rId6" sheetId="6" state="hidden"/>
    <sheet name="烧结分厂" r:id="rId7" sheetId="7" state="visible"/>
    <sheet name="5烧主抽电耗" r:id="rId8" sheetId="8" state="visible"/>
    <sheet name="_5shaozhuchou_month_day" r:id="rId9" sheetId="9" state="hidden"/>
    <sheet name="6烧主抽电耗" r:id="rId10" sheetId="10" state="visible"/>
    <sheet name="_6shaozhuchou_month_day" r:id="rId11" sheetId="11" state="hidden"/>
    <sheet name="日报" r:id="rId12" sheetId="12" state="visible"/>
    <sheet name="查询与汇总" r:id="rId13" sheetId="13" state="visible"/>
    <sheet name="项目介绍" r:id="rId14" sheetId="14" state="visible"/>
    <sheet name="_metadata" r:id="rId15" sheetId="15" state="hidden"/>
  </sheets>
  <definedNames>
    <definedName localSheetId="3" name="_xlnm._FilterDatabase">错峰用电!$W$53:$X$178</definedName>
  </definedNames>
  <calcPr calcId="0"/>
</workbook>
</file>

<file path=xl/comments1.xml><?xml version="1.0" encoding="utf-8"?>
<comments xmlns="http://schemas.openxmlformats.org/spreadsheetml/2006/main">
  <authors>
    <author>User</author>
  </authors>
  <commentList>
    <comment authorId="0" ref="L2">
      <text>
        <r>
          <rPr>
            <b/>
            <rFont val="Tahoma"/>
            <sz val="9"/>
          </rPr>
          <t>User:</t>
        </r>
        <r>
          <rPr>
            <rFont val="Tahoma"/>
            <sz val="9"/>
          </rPr>
          <t xml:space="preserve">
User:折合为中压蒸汽
</t>
        </r>
      </text>
    </comment>
    <comment authorId="0" ref="O2">
      <text>
        <r>
          <rPr>
            <b/>
            <rFont val="Tahoma"/>
            <sz val="9"/>
          </rPr>
          <t>User:</t>
        </r>
        <r>
          <rPr>
            <rFont val="Tahoma"/>
            <sz val="9"/>
          </rPr>
          <t xml:space="preserve">
User:以蒸汽量推算</t>
        </r>
      </text>
    </comment>
    <comment authorId="0" ref="Z2">
      <text>
        <r>
          <rPr>
            <b/>
            <rFont val="Tahoma"/>
            <sz val="9"/>
          </rPr>
          <t>User:</t>
        </r>
        <r>
          <rPr>
            <rFont val="Tahoma"/>
            <sz val="9"/>
          </rPr>
          <t xml:space="preserve">
User:
红色标识为关注事项，未达目标</t>
        </r>
      </text>
    </comment>
  </commentList>
</comments>
</file>

<file path=xl/comments2.xml><?xml version="1.0" encoding="utf-8"?>
<comments xmlns="http://schemas.openxmlformats.org/spreadsheetml/2006/main">
  <authors>
    <author>User</author>
  </authors>
  <commentList>
    <comment authorId="0" ref="L2">
      <text>
        <r>
          <rPr>
            <b/>
            <rFont val="Tahoma"/>
            <sz val="9"/>
          </rPr>
          <t>User:</t>
        </r>
        <r>
          <rPr>
            <rFont val="Tahoma"/>
            <sz val="9"/>
          </rPr>
          <t xml:space="preserve">
User:折合为中压蒸汽
</t>
        </r>
      </text>
    </comment>
    <comment authorId="0" ref="O2">
      <text>
        <r>
          <rPr>
            <b/>
            <rFont val="Tahoma"/>
            <sz val="9"/>
          </rPr>
          <t>User:</t>
        </r>
        <r>
          <rPr>
            <rFont val="Tahoma"/>
            <sz val="9"/>
          </rPr>
          <t xml:space="preserve">
User:以蒸汽量推算</t>
        </r>
      </text>
    </comment>
    <comment authorId="0" ref="Z2">
      <text>
        <r>
          <rPr>
            <b/>
            <rFont val="Tahoma"/>
            <sz val="9"/>
          </rPr>
          <t>User:</t>
        </r>
        <r>
          <rPr>
            <rFont val="Tahoma"/>
            <sz val="9"/>
          </rPr>
          <t xml:space="preserve">
User:
红色标识为关注事项，未达目标</t>
        </r>
      </text>
    </comment>
  </commentList>
</comments>
</file>

<file path=xl/sharedStrings.xml><?xml version="1.0" encoding="utf-8"?>
<sst xmlns="http://schemas.openxmlformats.org/spreadsheetml/2006/main" count="16423" uniqueCount="996">
  <si>
    <t>开始日期</t>
  </si>
  <si>
    <t>5#机主抽风机运行记录</t>
  </si>
  <si>
    <t>6#机主抽风机运行记录</t>
  </si>
  <si>
    <t>部分数据来自数采系统</t>
  </si>
  <si>
    <r>
      <rPr>
        <b/>
        <color indexed="18"/>
        <rFont val="宋体"/>
        <sz val="12"/>
      </rPr>
      <t>电表电量读数K</t>
    </r>
    <r>
      <rPr>
        <b/>
        <color indexed="18"/>
        <rFont val="宋体"/>
        <sz val="12"/>
      </rPr>
      <t>wh</t>
    </r>
  </si>
  <si>
    <t>电流均值A</t>
  </si>
  <si>
    <t>功率因数</t>
  </si>
  <si>
    <t>废气阀门开度</t>
  </si>
  <si>
    <t>风机出口压力</t>
  </si>
  <si>
    <t>停机时间(h)</t>
  </si>
  <si>
    <r>
      <rPr>
        <b/>
        <color indexed="56"/>
        <rFont val="宋体"/>
        <sz val="12"/>
      </rPr>
      <t>主抽用电量(</t>
    </r>
    <r>
      <rPr>
        <b/>
        <color indexed="2"/>
        <rFont val="宋体"/>
        <sz val="12"/>
      </rPr>
      <t>电表读数</t>
    </r>
    <r>
      <rPr>
        <b/>
        <color indexed="56"/>
        <rFont val="宋体"/>
        <sz val="12"/>
      </rPr>
      <t>)Kwh</t>
    </r>
  </si>
  <si>
    <r>
      <rPr>
        <b/>
        <color indexed="56"/>
        <rFont val="宋体"/>
        <sz val="12"/>
      </rPr>
      <t>主抽理论用电量估算(</t>
    </r>
    <r>
      <rPr>
        <b/>
        <color indexed="2"/>
        <rFont val="宋体"/>
        <sz val="12"/>
      </rPr>
      <t>电流*额定电压</t>
    </r>
    <r>
      <rPr>
        <b/>
        <color indexed="56"/>
        <rFont val="宋体"/>
        <sz val="12"/>
      </rPr>
      <t>)Kwh</t>
    </r>
  </si>
  <si>
    <t>日期</t>
  </si>
  <si>
    <t>班别</t>
  </si>
  <si>
    <t>班组</t>
  </si>
  <si>
    <t>读表时刻</t>
  </si>
  <si>
    <t>5#机南</t>
  </si>
  <si>
    <t>5#机北</t>
  </si>
  <si>
    <t>记录员</t>
  </si>
  <si>
    <t>备注：异常情况记录(停机、废气阀门等调整情况描述)</t>
  </si>
  <si>
    <t>6#机南</t>
  </si>
  <si>
    <t>6#机北</t>
  </si>
  <si>
    <t>5#机合计</t>
  </si>
  <si>
    <t>6#机合计</t>
  </si>
  <si>
    <t>夜班</t>
  </si>
  <si>
    <t>乙班</t>
  </si>
  <si>
    <t/>
  </si>
  <si>
    <t>#VALUE!</t>
  </si>
  <si>
    <t>白班</t>
  </si>
  <si>
    <t>丙班</t>
  </si>
  <si>
    <t>中班</t>
  </si>
  <si>
    <t>丁班</t>
  </si>
  <si>
    <t>甲班</t>
  </si>
  <si>
    <t>#REF!</t>
  </si>
  <si>
    <t>#DIV/0!</t>
  </si>
  <si>
    <t>本月累计</t>
  </si>
  <si>
    <t>ST5_L1R_SIN_SMainMaA_8h_avg</t>
  </si>
  <si>
    <t>ST5_L1R_SIN_NMainMaA_8h_avg</t>
  </si>
  <si>
    <t>ST5_L1R_SIN_OP424B_8h_avg</t>
  </si>
  <si>
    <t>ST5_L1R_SIN_OP424A_8h_avg</t>
  </si>
  <si>
    <t>ST5_L1R_SIN_SMainOutV_8h_avg</t>
  </si>
  <si>
    <t>ST5_L1R_SIN_NMainOutV_8h_avg</t>
  </si>
  <si>
    <t>ST6_L1R_SIN_SMainMaA_8h_avg</t>
  </si>
  <si>
    <t>ST6_L1R_SIN_NMainMaA_8h_avg</t>
  </si>
  <si>
    <t>ST6_L1R_SIN_DL424B_8h_avg</t>
  </si>
  <si>
    <t>ST6_L1R_SIN_DL424A_8h_avg</t>
  </si>
  <si>
    <t>ST6_L1R_SIN_SMainOutV_8h_avg</t>
  </si>
  <si>
    <t>ST6_L1R_SIN_NMainOutV_8h_avg</t>
  </si>
  <si>
    <r>
      <rPr>
        <b/>
        <rFont val="Times New Roman"/>
        <sz val="20"/>
      </rPr>
      <t>5</t>
    </r>
    <r>
      <rPr>
        <b/>
        <rFont val="宋体"/>
        <sz val="20"/>
      </rPr>
      <t>烧主抽风机错峰用电记录</t>
    </r>
  </si>
  <si>
    <t>6烧主抽风机错峰用电记录</t>
  </si>
  <si>
    <t>各段用电量Kwh</t>
  </si>
  <si>
    <t>各用电段开始时间</t>
  </si>
  <si>
    <t>开始时刻</t>
  </si>
  <si>
    <t>终了时间</t>
  </si>
  <si>
    <t>平均上料量</t>
  </si>
  <si>
    <t>理论产量</t>
  </si>
  <si>
    <t>峰</t>
  </si>
  <si>
    <t>平</t>
  </si>
  <si>
    <t>谷</t>
  </si>
  <si>
    <t>峰值减产</t>
  </si>
  <si>
    <t>内返率</t>
  </si>
  <si>
    <t>烧成率</t>
  </si>
  <si>
    <t>产量折算</t>
  </si>
  <si>
    <t>ST5_L1R_SIN_OP424B_1m_avg</t>
  </si>
  <si>
    <t>ST5_L1R_SIN_OP424A_1m_avg</t>
  </si>
  <si>
    <t>ST6_L1R_SIN_DL424B_1m_avg</t>
  </si>
  <si>
    <t>ST6_L1R_SIN_DL424A_1m_avg</t>
  </si>
  <si>
    <t xml:space="preserve">烧结分厂  主抽电耗跟踪表</t>
  </si>
  <si>
    <r>
      <rPr>
        <b/>
        <rFont val="宋体"/>
        <sz val="12"/>
      </rPr>
      <t>日期</t>
    </r>
    <r>
      <rPr>
        <b/>
        <rFont val="Times New Roman"/>
        <sz val="12"/>
      </rPr>
      <t xml:space="preserve">     </t>
    </r>
    <r>
      <rPr>
        <b/>
        <rFont val="宋体"/>
        <sz val="12"/>
      </rPr>
      <t>项目</t>
    </r>
  </si>
  <si>
    <t>主抽停机时间</t>
  </si>
  <si>
    <t>班烧结矿理论产量，t</t>
  </si>
  <si>
    <t>班折算产量，t</t>
  </si>
  <si>
    <t>5#机班主抽电耗，kWh</t>
  </si>
  <si>
    <t>6#机班主抽电耗，kWh</t>
  </si>
  <si>
    <t>班主抽电耗合计，kWh</t>
  </si>
  <si>
    <t>目标值，kWh</t>
  </si>
  <si>
    <t>对比目标±</t>
  </si>
  <si>
    <t>累计</t>
  </si>
  <si>
    <t xml:space="preserve">五号烧结机作业区  主抽电耗跟踪表</t>
  </si>
  <si>
    <t>实际上料量</t>
  </si>
  <si>
    <t>产量预计</t>
  </si>
  <si>
    <t>主抽停机或关风门时间</t>
  </si>
  <si>
    <t>主抽南用电量，kWh</t>
  </si>
  <si>
    <t>主抽北用电量，kWh</t>
  </si>
  <si>
    <t>主抽用电合计量，kWh</t>
  </si>
  <si>
    <t>班吨矿电耗，kWh/t</t>
  </si>
  <si>
    <t>南烟道温度，℃</t>
  </si>
  <si>
    <t>南烟道负压，kPa</t>
  </si>
  <si>
    <t>北烟道温度，℃</t>
  </si>
  <si>
    <t>北烟道负压，kPa</t>
  </si>
  <si>
    <t>南废气阀门开度</t>
  </si>
  <si>
    <t>北废气阀门开度</t>
  </si>
  <si>
    <r>
      <rPr>
        <rFont val="宋体"/>
        <sz val="12"/>
      </rPr>
      <t>目标值(理论</t>
    </r>
    <r>
      <rPr>
        <rFont val="宋体"/>
        <sz val="12"/>
      </rPr>
      <t>)</t>
    </r>
    <r>
      <rPr>
        <rFont val="宋体"/>
        <sz val="12"/>
      </rPr>
      <t>kWh</t>
    </r>
  </si>
  <si>
    <t>停机时间（h）</t>
  </si>
  <si>
    <t>停机原因</t>
  </si>
  <si>
    <t>异常分析</t>
  </si>
  <si>
    <t>南风机出口压力</t>
  </si>
  <si>
    <t>北风机出口压力</t>
  </si>
  <si>
    <t>降本额（万元）</t>
  </si>
  <si>
    <t>南风机出口压力/10</t>
  </si>
  <si>
    <t>北风机出口压力/10</t>
  </si>
  <si>
    <t>南负压取正</t>
  </si>
  <si>
    <t>北负压取正</t>
  </si>
  <si>
    <r>
      <rPr>
        <rFont val="宋体"/>
        <sz val="12"/>
      </rPr>
      <t>M</t>
    </r>
    <r>
      <rPr>
        <rFont val="宋体"/>
        <sz val="12"/>
      </rPr>
      <t>ES</t>
    </r>
  </si>
  <si>
    <t>ST5_L1R_SIN_MI201_1m_avg</t>
  </si>
  <si>
    <t>ST5_L1R_SIN_MI202_1m_avg</t>
  </si>
  <si>
    <t>ST5_L1R_SIN_SiMaRunVel_1m_avg</t>
  </si>
  <si>
    <t>ST5_L1R_SIN_MatLayerThk_1m_avg</t>
  </si>
  <si>
    <t>ST5_L1R_SIN_LI303_1m_avg</t>
  </si>
  <si>
    <t>ST5_L1R_SIN_VerSinVel_1m_avg</t>
  </si>
  <si>
    <t>ST5_L1R_SIN_BtpTeN_1m_avg</t>
  </si>
  <si>
    <t>ST5_L1R_SIN_BtpPoN_1m_avg</t>
  </si>
  <si>
    <t>ST5_L1R_SIN_BtpTeS_1m_avg</t>
  </si>
  <si>
    <t>ST5_L1R_SIN_BtpPoS_1m_avg</t>
  </si>
  <si>
    <t>ST5_L1R_SIN_TI350_1m_avg</t>
  </si>
  <si>
    <t>ST5_L1R_SIN_PI357_1m_avg</t>
  </si>
  <si>
    <t>ST5_L1R_SIN_TI300A_1m_avg</t>
  </si>
  <si>
    <t>ST5_L1R_SIN_PI300A_1m_avg</t>
  </si>
  <si>
    <t>ST5_L1R_SIN_TI300B_1m_avg</t>
  </si>
  <si>
    <t>ST5_L1R_SIN_PI300B_1m_avg</t>
  </si>
  <si>
    <t>ST5_L1R_OB_SetDelAmt_1m_avg</t>
  </si>
  <si>
    <t>ST5_L1R_OB_OreBldUseP_1m_avg</t>
  </si>
  <si>
    <t>ST5_L1R_OB_ColdReturnFineUseP_1m_avg</t>
  </si>
  <si>
    <t>ST5_L1R_OB_DoloSetP_1m_avg</t>
  </si>
  <si>
    <t>ST5_L1R_OB_QuLimeUseP_1m_avg</t>
  </si>
  <si>
    <t>ST5_L1R_OB_FuelUseP_1m_avg</t>
  </si>
  <si>
    <t>ST5_L1R_OB_9CokePowderP_1m_avg</t>
  </si>
  <si>
    <t>ST5_L1R_OB_10CokePowderP_1m_avg</t>
  </si>
  <si>
    <t>ST5_L1R_OB_FuelReferFactor_1m_avg</t>
  </si>
  <si>
    <t>ST5_L1R_OB_CoReFineReferFactor_1m_avg</t>
  </si>
  <si>
    <t>1607A346</t>
  </si>
  <si>
    <t>5#烧结机</t>
  </si>
  <si>
    <t>甲</t>
  </si>
  <si>
    <t>7#高炉</t>
  </si>
  <si>
    <t>李志坚</t>
  </si>
  <si>
    <t xml:space="preserve">六号烧结机作业区  主抽电耗跟踪表</t>
  </si>
  <si>
    <t>班吨矿电耗，kwh/t</t>
  </si>
  <si>
    <t>MES</t>
  </si>
  <si>
    <t>ST6_L1R_SIN_MI201_1m_avg</t>
  </si>
  <si>
    <t>ST6_L1R_SIN_MI202_1m_avg</t>
  </si>
  <si>
    <t xml:space="preserve">ST6_L1R_SIN_SiMaRunVel_ 1m_avg</t>
  </si>
  <si>
    <t>ST6_L1R_SIN_LI3031_1m_avg</t>
  </si>
  <si>
    <t>ST6_L1R_SIN_SiMaRunVel_1m_avg</t>
  </si>
  <si>
    <t>ST6_L1R_SIN_BtpTeN_1m_avg</t>
  </si>
  <si>
    <t>ST6_L1R_SIN_BtpPoN_1m_avg</t>
  </si>
  <si>
    <t>ST6_L1R_SIN_BtpTeS_1m_avg</t>
  </si>
  <si>
    <t>ST6_L1R_SIN_BtpPoS_1m_avg</t>
  </si>
  <si>
    <t>ST6_L1R_SIN_TIC351PVIN_1m_avg</t>
  </si>
  <si>
    <t>ST6_L1R_SIN_PI367_1m_avg</t>
  </si>
  <si>
    <t>ST6_L1R_SIN_TI300A_1m_avg</t>
  </si>
  <si>
    <t>ST6_L1R_SIN_PI300A_1m_avg</t>
  </si>
  <si>
    <t>ST6_L1R_SIN_TI300B_1m_avg</t>
  </si>
  <si>
    <t>ST6_L1R_SIN_PI300B_1m_avg</t>
  </si>
  <si>
    <t>ST6_L1R_SIN_DelAmtUse_1m_avg</t>
  </si>
  <si>
    <t>ST6_L1R_OB_OreBldUseP_1m_avg</t>
  </si>
  <si>
    <t>ST6_L1R_OB_CoReFineUseP_1m_avg</t>
  </si>
  <si>
    <t>ST6_L1R_OB_DoloSetP_1m_avg</t>
  </si>
  <si>
    <t>ST6_L1R_OB_QuLimeUseP_1m_avg</t>
  </si>
  <si>
    <t>ST6_L1R_OB_FuelUseP_1m_avg</t>
  </si>
  <si>
    <t>ST6_L1R_OB_8CokePowderP_1m_avg</t>
  </si>
  <si>
    <t>ST6_L1R_OB_9CokePowderP_1m_avg</t>
  </si>
  <si>
    <t>ST6_L1R_OB_DustUseP_1m_avg</t>
  </si>
  <si>
    <t>ST6_L1R_OB_FuelReferFactor_1m_avg</t>
  </si>
  <si>
    <t>ST6_L1R_OB_CoReFineReferFactor_1m_avg</t>
  </si>
  <si>
    <t>ST6_L1R_OB_DustReferFactor_1m_avg</t>
  </si>
  <si>
    <t>手输</t>
  </si>
  <si>
    <t>5号主抽用电跟踪日报</t>
  </si>
  <si>
    <t>6号烧结主抽用电跟踪日报</t>
  </si>
  <si>
    <t>烧结分厂主抽用电跟踪日报</t>
  </si>
  <si>
    <t>折算产量</t>
  </si>
  <si>
    <t>用电量</t>
  </si>
  <si>
    <t>目标值</t>
  </si>
  <si>
    <t>单耗KWh/t</t>
  </si>
  <si>
    <t>降本额万元</t>
  </si>
  <si>
    <t>峰%</t>
  </si>
  <si>
    <t>平%</t>
  </si>
  <si>
    <t>谷%</t>
  </si>
  <si>
    <t>输入日期</t>
  </si>
  <si>
    <t>至</t>
  </si>
  <si>
    <t>5烧产量折算系数</t>
  </si>
  <si>
    <t>基准电量标准校正</t>
  </si>
  <si>
    <t>即2015年单耗(Kwh/t)</t>
  </si>
  <si>
    <t>6烧产量折算系</t>
  </si>
  <si>
    <t>5烧</t>
  </si>
  <si>
    <t>主抽耗电量(电表)Kwh</t>
  </si>
  <si>
    <t>烧结矿产量t</t>
  </si>
  <si>
    <t>吨矿耗电</t>
  </si>
  <si>
    <t>降本额</t>
  </si>
  <si>
    <t>6烧</t>
  </si>
  <si>
    <t>南</t>
  </si>
  <si>
    <t>北</t>
  </si>
  <si>
    <t>合计</t>
  </si>
  <si>
    <t>Kwh/t</t>
  </si>
  <si>
    <t>万元</t>
  </si>
  <si>
    <t>#N/A</t>
  </si>
  <si>
    <t>吨</t>
  </si>
  <si>
    <t>全厂电耗</t>
  </si>
  <si>
    <t>管控情况</t>
  </si>
  <si>
    <t>南烟道温度</t>
  </si>
  <si>
    <t>北烟道温度</t>
  </si>
  <si>
    <t>控制标准</t>
  </si>
  <si>
    <t>总数</t>
  </si>
  <si>
    <t>平均值</t>
  </si>
  <si>
    <t>命中率</t>
  </si>
  <si>
    <t>南烟道负压</t>
  </si>
  <si>
    <t>北烟道负压</t>
  </si>
  <si>
    <t>南风机出口压力（小于）</t>
  </si>
  <si>
    <t>北风机出口压力（小于）</t>
  </si>
  <si>
    <t>项目名称</t>
  </si>
  <si>
    <t>降低烧结分厂主抽电耗</t>
  </si>
  <si>
    <t>项目团队</t>
  </si>
  <si>
    <t>夏平、李圭文、谭贤会、刘高鑫、莫庆芳、陈柏元、王爱玲、王勤福、陈晓创、杨永俊</t>
  </si>
  <si>
    <t>历史指标</t>
  </si>
  <si>
    <t>基准目标24.41kWh/t（按2015年电耗60%计）</t>
  </si>
  <si>
    <t>项目目标</t>
  </si>
  <si>
    <r>
      <rPr>
        <rFont val="Arial"/>
        <sz val="12"/>
      </rPr>
      <t>22.5kWh/t</t>
    </r>
    <r>
      <rPr>
        <rFont val="宋体"/>
        <sz val="12"/>
      </rPr>
      <t>（电表计量数据）</t>
    </r>
  </si>
  <si>
    <t>管控要素</t>
  </si>
  <si>
    <t>废气负压、废气温度、阀门开度、漏风、出口负压</t>
  </si>
  <si>
    <t>降本措施</t>
  </si>
  <si>
    <r>
      <rPr>
        <rFont val="Arial"/>
        <sz val="12"/>
      </rPr>
      <t>1</t>
    </r>
    <r>
      <rPr>
        <rFont val="宋体"/>
        <sz val="12"/>
      </rPr>
      <t>、烧结过程持续保持稳定</t>
    </r>
    <r>
      <rPr>
        <rFont val="Arial"/>
        <sz val="12"/>
      </rPr>
      <t xml:space="preserve">
</t>
    </r>
    <r>
      <rPr>
        <rFont val="宋体"/>
        <sz val="12"/>
      </rPr>
      <t>（</t>
    </r>
    <r>
      <rPr>
        <rFont val="Arial"/>
        <sz val="12"/>
      </rPr>
      <t>1</t>
    </r>
    <r>
      <rPr>
        <rFont val="宋体"/>
        <sz val="12"/>
      </rPr>
      <t>）根据烧结混合料透气性的变化及时调整布料压入量和烧结抽风量。</t>
    </r>
    <r>
      <rPr>
        <rFont val="Arial"/>
        <sz val="12"/>
      </rPr>
      <t xml:space="preserve">
</t>
    </r>
    <r>
      <rPr>
        <rFont val="宋体"/>
        <sz val="12"/>
      </rPr>
      <t>（</t>
    </r>
    <r>
      <rPr>
        <rFont val="Arial"/>
        <sz val="12"/>
      </rPr>
      <t>2</t>
    </r>
    <r>
      <rPr>
        <rFont val="宋体"/>
        <sz val="12"/>
      </rPr>
      <t>）根据烧结混合料烧结性能的变化及时调整水碳等工艺参数，尽最大限度的稳定烧结过程，废气温度、废气阀门控制合理，以减少冷风阀开启次数及开度。</t>
    </r>
    <r>
      <rPr>
        <rFont val="Arial"/>
        <sz val="12"/>
      </rPr>
      <t xml:space="preserve">
</t>
    </r>
    <r>
      <rPr>
        <rFont val="宋体"/>
        <sz val="12"/>
      </rPr>
      <t>（</t>
    </r>
    <r>
      <rPr>
        <rFont val="Arial"/>
        <sz val="12"/>
      </rPr>
      <t>3</t>
    </r>
    <r>
      <rPr>
        <rFont val="宋体"/>
        <sz val="12"/>
      </rPr>
      <t>）跟踪好混匀矿、燃料、熔剂等原材料的表观质量和主要成分变化，并及时调整。</t>
    </r>
    <r>
      <rPr>
        <rFont val="Arial"/>
        <sz val="12"/>
      </rPr>
      <t xml:space="preserve">
2</t>
    </r>
    <r>
      <rPr>
        <rFont val="宋体"/>
        <sz val="12"/>
      </rPr>
      <t>、减少主抽风系统漏风现象</t>
    </r>
    <r>
      <rPr>
        <rFont val="Arial"/>
        <sz val="12"/>
      </rPr>
      <t xml:space="preserve">
</t>
    </r>
    <r>
      <rPr>
        <rFont val="宋体"/>
        <sz val="12"/>
      </rPr>
      <t>（</t>
    </r>
    <r>
      <rPr>
        <rFont val="Arial"/>
        <sz val="12"/>
      </rPr>
      <t>1</t>
    </r>
    <r>
      <rPr>
        <rFont val="宋体"/>
        <sz val="12"/>
      </rPr>
      <t>）利用烧结机平时计划及年修机会，对主抽风系统进行漏风处理，减少漏风现象；</t>
    </r>
    <r>
      <rPr>
        <rFont val="Arial"/>
        <sz val="12"/>
      </rPr>
      <t xml:space="preserve">
</t>
    </r>
    <r>
      <rPr>
        <rFont val="宋体"/>
        <sz val="12"/>
      </rPr>
      <t>（</t>
    </r>
    <r>
      <rPr>
        <rFont val="Arial"/>
        <sz val="12"/>
      </rPr>
      <t>2</t>
    </r>
    <r>
      <rPr>
        <rFont val="宋体"/>
        <sz val="12"/>
      </rPr>
      <t>）加强台车管控，及时补齐台车掉炉篦条。</t>
    </r>
    <r>
      <rPr>
        <rFont val="Arial"/>
        <sz val="12"/>
      </rPr>
      <t xml:space="preserve">
</t>
    </r>
    <r>
      <rPr>
        <rFont val="宋体"/>
        <sz val="12"/>
      </rPr>
      <t>（</t>
    </r>
    <r>
      <rPr>
        <rFont val="Arial"/>
        <sz val="12"/>
      </rPr>
      <t>3</t>
    </r>
    <r>
      <rPr>
        <rFont val="宋体"/>
        <sz val="12"/>
      </rPr>
      <t>）优化脱硫操作，加强与烧结作业区联系，与主抽废气阀门开度相匹配，确保风机出口压力＜</t>
    </r>
    <r>
      <rPr>
        <rFont val="Arial"/>
        <sz val="12"/>
      </rPr>
      <t>500Pa</t>
    </r>
    <r>
      <rPr>
        <rFont val="宋体"/>
        <sz val="12"/>
      </rPr>
      <t>。</t>
    </r>
    <r>
      <rPr>
        <rFont val="Arial"/>
        <sz val="12"/>
      </rPr>
      <t xml:space="preserve">
3</t>
    </r>
    <r>
      <rPr>
        <rFont val="宋体"/>
        <sz val="12"/>
      </rPr>
      <t xml:space="preserve">、错峰用电：夜班满负荷生产、白中班适当控产                                 4、摸索出“励磁电流”与“定子电流”的关系，通过调整合适的功率因素在不影响正常生产的情况下降低主抽运行电流</t>
    </r>
  </si>
  <si>
    <t>最小单元</t>
  </si>
  <si>
    <t>按日、按月、按机组、按班组</t>
  </si>
  <si>
    <t>分析评价</t>
  </si>
  <si>
    <t>持续改进</t>
  </si>
  <si>
    <t>配矿结构变化，调整相关参数。</t>
  </si>
  <si>
    <t>DateTime</t>
  </si>
  <si>
    <t>DateTime1</t>
  </si>
  <si>
    <t>2019年03月02日</t>
  </si>
  <si>
    <t>DateTime2</t>
  </si>
  <si>
    <t>03月02日</t>
  </si>
  <si>
    <t>DateTime3</t>
  </si>
  <si>
    <t>2019/03/02</t>
  </si>
  <si>
    <t>DateTime4</t>
  </si>
  <si>
    <t>03/02</t>
  </si>
  <si>
    <t>DateTime5</t>
  </si>
  <si>
    <t>03月</t>
  </si>
  <si>
    <t>DateTime6</t>
  </si>
  <si>
    <t>2019年03月</t>
  </si>
  <si>
    <t>TemplateName</t>
  </si>
  <si>
    <t>五六烧主抽电耗跟踪表</t>
  </si>
  <si>
    <t>Type</t>
  </si>
  <si>
    <t>日报表</t>
  </si>
  <si>
    <t>TemplatePath</t>
  </si>
  <si>
    <t>/u01/templates/烧结/5烧6烧主抽电耗跟踪表.xlsx</t>
  </si>
  <si>
    <t>AutoBuild</t>
  </si>
  <si>
    <t>Enable</t>
  </si>
  <si>
    <t>Build</t>
  </si>
  <si>
    <t>BuildUnit</t>
  </si>
  <si>
    <t>HOUR</t>
  </si>
  <si>
    <t>AutoBuildDelay</t>
  </si>
  <si>
    <t>AutoBuildDelayUnit</t>
  </si>
  <si>
    <t>MINUTE</t>
  </si>
  <si>
    <t>Language</t>
  </si>
  <si>
    <t>cn_zh</t>
  </si>
  <si>
    <t>BlowingInDate</t>
  </si>
  <si>
    <t>2019-03-02</t>
  </si>
  <si>
    <t>Build_Type</t>
  </si>
  <si>
    <t>automatic</t>
  </si>
  <si>
    <t>Build_StartTime</t>
  </si>
  <si>
    <t>2019-03-02 01:05:01</t>
  </si>
  <si>
    <t>Build_EndTime</t>
  </si>
  <si>
    <t>2019-03-02 01:05:02</t>
  </si>
  <si>
    <t>ExcelFile</t>
  </si>
  <si>
    <t>/u01/reports/cn_zh/5烧结6烧结/日报表/五六烧主抽电耗跟踪表_2019-03-02_01.xlsx</t>
  </si>
  <si>
    <t>2019年03月03日</t>
  </si>
  <si>
    <t>03月03日</t>
  </si>
  <si>
    <t>2019/03/03</t>
  </si>
  <si>
    <t>03/03</t>
  </si>
  <si>
    <t>2019-03-03</t>
  </si>
  <si>
    <t>2019-03-03 01:05:01</t>
  </si>
  <si>
    <t>2019-03-03 01:05:02</t>
  </si>
  <si>
    <t>/u01/reports/cn_zh/5烧结6烧结/日报表/五六烧主抽电耗跟踪表_2019-03-03_01.xlsx</t>
  </si>
  <si>
    <t>DateTime7</t>
  </si>
  <si>
    <t>2019年03月04日</t>
  </si>
  <si>
    <t>03月04日</t>
  </si>
  <si>
    <t>2019/03/04</t>
  </si>
  <si>
    <t>03/04</t>
  </si>
  <si>
    <t>2019-03-04</t>
  </si>
  <si>
    <t>2019-03-04 01:05:00</t>
  </si>
  <si>
    <t>2019-03-04 01:05:03</t>
  </si>
  <si>
    <t>/u01/reports/cn_zh/5烧结6烧结/日报表/五六烧主抽电耗跟踪表_2019-03-04_01.xlsx</t>
  </si>
  <si>
    <t>2019年03月05日</t>
  </si>
  <si>
    <t>03月05日</t>
  </si>
  <si>
    <t>2019/03/05</t>
  </si>
  <si>
    <t>03/05</t>
  </si>
  <si>
    <t>2019-03-05</t>
  </si>
  <si>
    <t>2019-03-05 01:05:00</t>
  </si>
  <si>
    <t>2019-03-05 01:05:04</t>
  </si>
  <si>
    <t>/u01/reports/cn_zh/5烧结6烧结/日报表/五六烧主抽电耗跟踪表_2019-03-05_01.xlsx</t>
  </si>
  <si>
    <t>2019年03月06日</t>
  </si>
  <si>
    <t>03月06日</t>
  </si>
  <si>
    <t>2019/03/06</t>
  </si>
  <si>
    <t>03/06</t>
  </si>
  <si>
    <t>2019-03-06</t>
  </si>
  <si>
    <t>2019-03-06 01:05:00</t>
  </si>
  <si>
    <t>2019-03-06 01:05:04</t>
  </si>
  <si>
    <t>/u01/reports/cn_zh/5烧结6烧结/日报表/五六烧主抽电耗跟踪表_2019-03-06_01.xlsx</t>
  </si>
  <si>
    <t>2019年03月07日</t>
  </si>
  <si>
    <t>03月07日</t>
  </si>
  <si>
    <t>2019/03/07</t>
  </si>
  <si>
    <t>03/07</t>
  </si>
  <si>
    <t>2019-03-07</t>
  </si>
  <si>
    <t>2019-03-07 01:05:00</t>
  </si>
  <si>
    <t>2019-03-07 01:05:05</t>
  </si>
  <si>
    <t>/u01/reports/cn_zh/5烧结6烧结/日报表/五六烧主抽电耗跟踪表_2019-03-07_01.xlsx</t>
  </si>
  <si>
    <t>2019年03月08日</t>
  </si>
  <si>
    <t>03月08日</t>
  </si>
  <si>
    <t>2019/03/08</t>
  </si>
  <si>
    <t>03/08</t>
  </si>
  <si>
    <t>2019-03-08</t>
  </si>
  <si>
    <t>2019-03-08 01:05:00</t>
  </si>
  <si>
    <t>2019-03-08 01:05:06</t>
  </si>
  <si>
    <t>/u01/reports/cn_zh/5烧结6烧结/日报表/五六烧主抽电耗跟踪表_2019-03-08_01.xlsx</t>
  </si>
  <si>
    <t>2019-03-08 17:05:02</t>
  </si>
  <si>
    <t>2019-03-08 17:05:09</t>
  </si>
  <si>
    <t>/u01/reports/cn_zh/5烧结6烧结/日报表/五六烧主抽电耗跟踪表_2019-03-08_17.xlsx</t>
  </si>
  <si>
    <t>2019年03月09日</t>
  </si>
  <si>
    <t>03月09日</t>
  </si>
  <si>
    <t>2019/03/09</t>
  </si>
  <si>
    <t>03/09</t>
  </si>
  <si>
    <t>2019-03-09</t>
  </si>
  <si>
    <t>2019-03-09 01:05:00</t>
  </si>
  <si>
    <t>2019-03-09 01:05:07</t>
  </si>
  <si>
    <t>/u01/reports/cn_zh/5烧结6烧结/日报表/五六烧主抽电耗跟踪表_2019-03-09_01.xlsx</t>
  </si>
  <si>
    <t>2019年03月10日</t>
  </si>
  <si>
    <t>03月10日</t>
  </si>
  <si>
    <t>2019/03/10</t>
  </si>
  <si>
    <t>03/10</t>
  </si>
  <si>
    <t>2019-03-10</t>
  </si>
  <si>
    <t>2019-03-10 01:05:00</t>
  </si>
  <si>
    <t>2019-03-10 01:05:08</t>
  </si>
  <si>
    <t>/u01/reports/cn_zh/5烧结6烧结/日报表/五六烧主抽电耗跟踪表_2019-03-10_01.xlsx</t>
  </si>
  <si>
    <t>2019年03月11日</t>
  </si>
  <si>
    <t>03月11日</t>
  </si>
  <si>
    <t>2019/03/11</t>
  </si>
  <si>
    <t>03/11</t>
  </si>
  <si>
    <t>2019-03-11</t>
  </si>
  <si>
    <t>2019-03-11 01:05:00</t>
  </si>
  <si>
    <t>2019-03-11 01:05:08</t>
  </si>
  <si>
    <t>/u01/reports/cn_zh/5烧结6烧结/日报表/五六烧主抽电耗跟踪表_2019-03-11_01.xlsx</t>
  </si>
  <si>
    <t>2019-03-11 13:05:01</t>
  </si>
  <si>
    <t>2019-03-11 13:05:09</t>
  </si>
  <si>
    <t>/u01/reports/cn_zh/5烧结6烧结/日报表/五六烧主抽电耗跟踪表_2019-03-11_13.xlsx</t>
  </si>
  <si>
    <t>2019年03月12日</t>
  </si>
  <si>
    <t>03月12日</t>
  </si>
  <si>
    <t>2019/03/12</t>
  </si>
  <si>
    <t>03/12</t>
  </si>
  <si>
    <t>2019-03-12</t>
  </si>
  <si>
    <t>2019-03-12 01:05:00</t>
  </si>
  <si>
    <t>2019-03-12 01:05:09</t>
  </si>
  <si>
    <t>/u01/reports/cn_zh/5烧结6烧结/日报表/五六烧主抽电耗跟踪表_2019-03-12_01.xlsx</t>
  </si>
  <si>
    <t>2019年03月13日</t>
  </si>
  <si>
    <t>03月13日</t>
  </si>
  <si>
    <t>2019/03/13</t>
  </si>
  <si>
    <t>03/13</t>
  </si>
  <si>
    <t>2019-03-13</t>
  </si>
  <si>
    <t>2019-03-13 01:05:01</t>
  </si>
  <si>
    <t>2019-03-13 01:05:10</t>
  </si>
  <si>
    <t>/u01/reports/cn_zh/5烧结6烧结/日报表/五六烧主抽电耗跟踪表_2019-03-13_01.xlsx</t>
  </si>
  <si>
    <t>2019年03月14日</t>
  </si>
  <si>
    <t>03月14日</t>
  </si>
  <si>
    <t>2019/03/14</t>
  </si>
  <si>
    <t>03/14</t>
  </si>
  <si>
    <t>2019-03-14</t>
  </si>
  <si>
    <t>2019-03-14 01:05:01</t>
  </si>
  <si>
    <t>2019-03-14 01:05:11</t>
  </si>
  <si>
    <t>/u01/reports/cn_zh/5烧结6烧结/日报表/五六烧主抽电耗跟踪表_2019-03-14_01.xlsx</t>
  </si>
  <si>
    <t>2019年03月15日</t>
  </si>
  <si>
    <t>03月15日</t>
  </si>
  <si>
    <t>2019/03/15</t>
  </si>
  <si>
    <t>03/15</t>
  </si>
  <si>
    <t>2019-03-15</t>
  </si>
  <si>
    <t>2019-03-15 01:05:01</t>
  </si>
  <si>
    <t>2019-03-15 01:05:12</t>
  </si>
  <si>
    <t>/u01/reports/cn_zh/5烧结6烧结/日报表/五六烧主抽电耗跟踪表_2019-03-15_01.xlsx</t>
  </si>
  <si>
    <t>2019年03月16日</t>
  </si>
  <si>
    <t>03月16日</t>
  </si>
  <si>
    <t>2019/03/16</t>
  </si>
  <si>
    <t>03/16</t>
  </si>
  <si>
    <t>2019-03-16</t>
  </si>
  <si>
    <t>2019-03-16 01:05:01</t>
  </si>
  <si>
    <t>2019-03-16 01:05:12</t>
  </si>
  <si>
    <t>/u01/reports/cn_zh/5烧结6烧结/日报表/五六烧主抽电耗跟踪表_2019-03-16_01.xlsx</t>
  </si>
  <si>
    <t>2019年03月17日</t>
  </si>
  <si>
    <t>03月17日</t>
  </si>
  <si>
    <t>2019/03/17</t>
  </si>
  <si>
    <t>03/17</t>
  </si>
  <si>
    <t>2019-03-17</t>
  </si>
  <si>
    <t>2019-03-17 01:05:01</t>
  </si>
  <si>
    <t>2019-03-17 01:05:13</t>
  </si>
  <si>
    <t>/u01/reports/cn_zh/5烧结6烧结/日报表/五六烧主抽电耗跟踪表_2019-03-17_01.xlsx</t>
  </si>
  <si>
    <t>2019年03月18日</t>
  </si>
  <si>
    <t>03月18日</t>
  </si>
  <si>
    <t>2019/03/18</t>
  </si>
  <si>
    <t>03/18</t>
  </si>
  <si>
    <t>2019-03-18</t>
  </si>
  <si>
    <t>2019-03-18 01:05:01</t>
  </si>
  <si>
    <t>2019-03-18 01:05:14</t>
  </si>
  <si>
    <t>/u01/reports/cn_zh/5烧结6烧结/日报表/五六烧主抽电耗跟踪表_2019-03-18_01.xlsx</t>
  </si>
  <si>
    <t>2019年03月19日</t>
  </si>
  <si>
    <t>03月19日</t>
  </si>
  <si>
    <t>2019/03/19</t>
  </si>
  <si>
    <t>03/19</t>
  </si>
  <si>
    <t>2019-03-19</t>
  </si>
  <si>
    <t>2019-03-19 01:05:01</t>
  </si>
  <si>
    <t>2019-03-19 01:05:15</t>
  </si>
  <si>
    <t>/u01/reports/cn_zh/5烧结6烧结/日报表/五六烧主抽电耗跟踪表_2019-03-19_01.xlsx</t>
  </si>
  <si>
    <t>2019年03月20日</t>
  </si>
  <si>
    <t>03月20日</t>
  </si>
  <si>
    <t>2019/03/20</t>
  </si>
  <si>
    <t>03/20</t>
  </si>
  <si>
    <t>2019-03-20</t>
  </si>
  <si>
    <t>2019-03-20 01:05:01</t>
  </si>
  <si>
    <t>2019-03-20 01:05:16</t>
  </si>
  <si>
    <t>/u01/reports/cn_zh/5烧结6烧结/日报表/五六烧主抽电耗跟踪表_2019-03-20_01.xlsx</t>
  </si>
  <si>
    <t>2019-03-20 18:05:04</t>
  </si>
  <si>
    <t>2019-03-20 18:05:18</t>
  </si>
  <si>
    <t>/u01/reports/cn_zh/5烧结6烧结/日报表/五六烧主抽电耗跟踪表_2019-03-20_18.xlsx</t>
  </si>
  <si>
    <t>2019-03-20 22:05:03</t>
  </si>
  <si>
    <t>2019-03-20 22:05:18</t>
  </si>
  <si>
    <t>/u01/reports/cn_zh/5烧结6烧结/日报表/五六烧主抽电耗跟踪表_2019-03-20_22.xlsx</t>
  </si>
  <si>
    <t>2019年03月21日</t>
  </si>
  <si>
    <t>03月21日</t>
  </si>
  <si>
    <t>2019/03/21</t>
  </si>
  <si>
    <t>03/21</t>
  </si>
  <si>
    <t>2019-03-21</t>
  </si>
  <si>
    <t>2019-03-21 01:05:01</t>
  </si>
  <si>
    <t>2019-03-21 01:05:16</t>
  </si>
  <si>
    <t>/u01/reports/cn_zh/5烧结6烧结/日报表/五六烧主抽电耗跟踪表_2019-03-21_01.xlsx</t>
  </si>
  <si>
    <t>2019年03月22日</t>
  </si>
  <si>
    <t>03月22日</t>
  </si>
  <si>
    <t>2019/03/22</t>
  </si>
  <si>
    <t>03/22</t>
  </si>
  <si>
    <t>2019-03-22</t>
  </si>
  <si>
    <t>2019-03-22 01:05:01</t>
  </si>
  <si>
    <t>2019-03-22 01:05:17</t>
  </si>
  <si>
    <t>/u01/reports/cn_zh/5烧结6烧结/日报表/五六烧主抽电耗跟踪表_2019-03-22_01.xlsx</t>
  </si>
  <si>
    <t>2019年03月23日</t>
  </si>
  <si>
    <t>03月23日</t>
  </si>
  <si>
    <t>2019/03/23</t>
  </si>
  <si>
    <t>03/23</t>
  </si>
  <si>
    <t>2019-03-23</t>
  </si>
  <si>
    <t>2019-03-23 01:05:01</t>
  </si>
  <si>
    <t>2019-03-23 01:05:18</t>
  </si>
  <si>
    <t>/u01/reports/cn_zh/5烧结6烧结/日报表/五六烧主抽电耗跟踪表_2019-03-23_01.xlsx</t>
  </si>
  <si>
    <t>2019年03月24日</t>
  </si>
  <si>
    <t>03月24日</t>
  </si>
  <si>
    <t>2019/03/24</t>
  </si>
  <si>
    <t>03/24</t>
  </si>
  <si>
    <t>2019-03-24</t>
  </si>
  <si>
    <t>2019-03-24 01:05:01</t>
  </si>
  <si>
    <t>2019-03-24 01:05:19</t>
  </si>
  <si>
    <t>/u01/reports/cn_zh/5烧结6烧结/日报表/五六烧主抽电耗跟踪表_2019-03-24_01.xlsx</t>
  </si>
  <si>
    <t>2019年03月25日</t>
  </si>
  <si>
    <t>03月25日</t>
  </si>
  <si>
    <t>2019/03/25</t>
  </si>
  <si>
    <t>03/25</t>
  </si>
  <si>
    <t>2019-03-25</t>
  </si>
  <si>
    <t>2019-03-25 01:05:01</t>
  </si>
  <si>
    <t>2019-03-25 01:05:20</t>
  </si>
  <si>
    <t>/u01/reports/cn_zh/5烧结6烧结/日报表/五六烧主抽电耗跟踪表_2019-03-25_01.xlsx</t>
  </si>
  <si>
    <t>2019年03月26日</t>
  </si>
  <si>
    <t>03月26日</t>
  </si>
  <si>
    <t>2019/03/26</t>
  </si>
  <si>
    <t>03/26</t>
  </si>
  <si>
    <t>2019-03-26</t>
  </si>
  <si>
    <t>2019-03-26 01:05:01</t>
  </si>
  <si>
    <t>2019-03-26 01:05:20</t>
  </si>
  <si>
    <t>/u01/reports/cn_zh/5烧结6烧结/日报表/五六烧主抽电耗跟踪表_2019-03-26_01.xlsx</t>
  </si>
  <si>
    <t>2019年03月27日</t>
  </si>
  <si>
    <t>03月27日</t>
  </si>
  <si>
    <t>2019/03/27</t>
  </si>
  <si>
    <t>03/27</t>
  </si>
  <si>
    <t>2019-03-27</t>
  </si>
  <si>
    <t>2019-03-27 01:05:01</t>
  </si>
  <si>
    <t>2019-03-27 01:05:21</t>
  </si>
  <si>
    <t>/u01/reports/cn_zh/5烧结6烧结/日报表/五六烧主抽电耗跟踪表_2019-03-27_01.xlsx</t>
  </si>
  <si>
    <t>2019年03月28日</t>
  </si>
  <si>
    <t>03月28日</t>
  </si>
  <si>
    <t>2019/03/28</t>
  </si>
  <si>
    <t>03/28</t>
  </si>
  <si>
    <t>2019-03-28</t>
  </si>
  <si>
    <t>2019-03-28 01:05:01</t>
  </si>
  <si>
    <t>2019-03-28 01:05:21</t>
  </si>
  <si>
    <t>/u01/reports/cn_zh/5烧结6烧结/日报表/五六烧主抽电耗跟踪表_2019-03-28_01.xlsx</t>
  </si>
  <si>
    <t>2019年03月29日</t>
  </si>
  <si>
    <t>03月29日</t>
  </si>
  <si>
    <t>2019/03/29</t>
  </si>
  <si>
    <t>03/29</t>
  </si>
  <si>
    <t>2019-03-29</t>
  </si>
  <si>
    <t>2019-03-29 01:05:01</t>
  </si>
  <si>
    <t>2019-03-29 01:05:23</t>
  </si>
  <si>
    <t>/u01/reports/cn_zh/5烧结6烧结/日报表/五六烧主抽电耗跟踪表_2019-03-29_01.xlsx</t>
  </si>
  <si>
    <t>2019年03月30日</t>
  </si>
  <si>
    <t>03月30日</t>
  </si>
  <si>
    <t>2019/03/30</t>
  </si>
  <si>
    <t>03/30</t>
  </si>
  <si>
    <t>2019-03-30</t>
  </si>
  <si>
    <t>2019-03-30 01:05:01</t>
  </si>
  <si>
    <t>2019-03-30 01:05:23</t>
  </si>
  <si>
    <t>/u01/reports/cn_zh/5烧结6烧结/日报表/五六烧主抽电耗跟踪表_2019-03-30_01.xlsx</t>
  </si>
  <si>
    <t>2019年03月31日</t>
  </si>
  <si>
    <t>03月31日</t>
  </si>
  <si>
    <t>2019/03/31</t>
  </si>
  <si>
    <t>03/31</t>
  </si>
  <si>
    <t>2019-03-31</t>
  </si>
  <si>
    <t>2019-03-31 01:05:01</t>
  </si>
  <si>
    <t>2019-03-31 01:05:24</t>
  </si>
  <si>
    <t>/u01/reports/cn_zh/5烧结6烧结/日报表/五六烧主抽电耗跟踪表_2019-03-31_01.xlsx</t>
  </si>
  <si>
    <t>2019年04月01日</t>
  </si>
  <si>
    <t>04月01日</t>
  </si>
  <si>
    <t>2019/04/01</t>
  </si>
  <si>
    <t>04/01</t>
  </si>
  <si>
    <t>04月</t>
  </si>
  <si>
    <t>2019年04月</t>
  </si>
  <si>
    <t>2019-04-01</t>
  </si>
  <si>
    <t>2019-04-01 01:05:01</t>
  </si>
  <si>
    <t>/u01/reports/cn_zh/5烧结6烧结/日报表/五六烧主抽电耗跟踪表_2019-04-01_01.xlsx</t>
  </si>
  <si>
    <t>2019年04月02日</t>
  </si>
  <si>
    <t>04月02日</t>
  </si>
  <si>
    <t>2019/04/02</t>
  </si>
  <si>
    <t>04/02</t>
  </si>
  <si>
    <t>2019-04-02</t>
  </si>
  <si>
    <t>2019-04-02 01:05:01</t>
  </si>
  <si>
    <t>2019-04-02 01:05:02</t>
  </si>
  <si>
    <t>/u01/reports/cn_zh/5烧结6烧结/日报表/五六烧主抽电耗跟踪表_2019-04-02_01.xlsx</t>
  </si>
  <si>
    <t>2019年04月03日</t>
  </si>
  <si>
    <t>04月03日</t>
  </si>
  <si>
    <t>2019/04/03</t>
  </si>
  <si>
    <t>04/03</t>
  </si>
  <si>
    <t>2019-04-03</t>
  </si>
  <si>
    <t>2019-04-03 01:05:01</t>
  </si>
  <si>
    <t>2019-04-03 01:05:03</t>
  </si>
  <si>
    <t>/u01/reports/cn_zh/5烧结6烧结/日报表/五六烧主抽电耗跟踪表_2019-04-03_01.xlsx</t>
  </si>
  <si>
    <t>2019年04月04日</t>
  </si>
  <si>
    <t>04月04日</t>
  </si>
  <si>
    <t>2019/04/04</t>
  </si>
  <si>
    <t>04/04</t>
  </si>
  <si>
    <t>2019-04-04</t>
  </si>
  <si>
    <t>2019-04-04 01:05:01</t>
  </si>
  <si>
    <t>2019-04-04 01:05:03</t>
  </si>
  <si>
    <t>/u01/reports/cn_zh/5烧结6烧结/日报表/五六烧主抽电耗跟踪表_2019-04-04_01.xlsx</t>
  </si>
  <si>
    <t>2019年04月05日</t>
  </si>
  <si>
    <t>04月05日</t>
  </si>
  <si>
    <t>2019/04/05</t>
  </si>
  <si>
    <t>04/05</t>
  </si>
  <si>
    <t>2019-04-05</t>
  </si>
  <si>
    <t>2019-04-05 01:05:01</t>
  </si>
  <si>
    <t>2019-04-05 01:05:04</t>
  </si>
  <si>
    <t>/u01/reports/cn_zh/5烧结6烧结/日报表/五六烧主抽电耗跟踪表_2019-04-05_01.xlsx</t>
  </si>
  <si>
    <t>2019年04月06日</t>
  </si>
  <si>
    <t>04月06日</t>
  </si>
  <si>
    <t>2019/04/06</t>
  </si>
  <si>
    <t>04/06</t>
  </si>
  <si>
    <t>2019-04-06</t>
  </si>
  <si>
    <t>2019-04-06 01:05:01</t>
  </si>
  <si>
    <t>2019-04-06 01:05:05</t>
  </si>
  <si>
    <t>/u01/reports/cn_zh/5烧结6烧结/日报表/五六烧主抽电耗跟踪表_2019-04-06_01.xlsx</t>
  </si>
  <si>
    <t>2019年04月07日</t>
  </si>
  <si>
    <t>04月07日</t>
  </si>
  <si>
    <t>2019/04/07</t>
  </si>
  <si>
    <t>04/07</t>
  </si>
  <si>
    <t>2019-04-07</t>
  </si>
  <si>
    <t>2019-04-07 01:05:01</t>
  </si>
  <si>
    <t>2019-04-07 01:05:06</t>
  </si>
  <si>
    <t>/u01/reports/cn_zh/5烧结6烧结/日报表/五六烧主抽电耗跟踪表_2019-04-07_01.xlsx</t>
  </si>
  <si>
    <t>2019年04月08日</t>
  </si>
  <si>
    <t>04月08日</t>
  </si>
  <si>
    <t>2019/04/08</t>
  </si>
  <si>
    <t>04/08</t>
  </si>
  <si>
    <t>2019-04-08</t>
  </si>
  <si>
    <t>2019-04-08 01:05:01</t>
  </si>
  <si>
    <t>2019-04-08 01:05:07</t>
  </si>
  <si>
    <t>/u01/reports/cn_zh/5烧结6烧结/日报表/五六烧主抽电耗跟踪表_2019-04-08_01.xlsx</t>
  </si>
  <si>
    <t>2019年04月09日</t>
  </si>
  <si>
    <t>04月09日</t>
  </si>
  <si>
    <t>2019/04/09</t>
  </si>
  <si>
    <t>04/09</t>
  </si>
  <si>
    <t>2019-04-09</t>
  </si>
  <si>
    <t>2019-04-09 01:05:01</t>
  </si>
  <si>
    <t>2019-04-09 01:05:08</t>
  </si>
  <si>
    <t>/u01/reports/cn_zh/5烧结6烧结/日报表/五六烧主抽电耗跟踪表_2019-04-09_01.xlsx</t>
  </si>
  <si>
    <t>2019年04月10日</t>
  </si>
  <si>
    <t>04月10日</t>
  </si>
  <si>
    <t>2019/04/10</t>
  </si>
  <si>
    <t>04/10</t>
  </si>
  <si>
    <t>2019-04-10</t>
  </si>
  <si>
    <t>2019-04-10 01:05:01</t>
  </si>
  <si>
    <t>2019-04-10 01:05:08</t>
  </si>
  <si>
    <t>/u01/reports/cn_zh/5烧结6烧结/日报表/五六烧主抽电耗跟踪表_2019-04-10_01.xlsx</t>
  </si>
  <si>
    <t>2019年04月11日</t>
  </si>
  <si>
    <t>04月11日</t>
  </si>
  <si>
    <t>2019/04/11</t>
  </si>
  <si>
    <t>04/11</t>
  </si>
  <si>
    <t>2019-04-11</t>
  </si>
  <si>
    <t>2019-04-11 01:05:01</t>
  </si>
  <si>
    <t>2019-04-11 01:05:09</t>
  </si>
  <si>
    <t>/u01/reports/cn_zh/5烧结6烧结/日报表/五六烧主抽电耗跟踪表_2019-04-11_01.xlsx</t>
  </si>
  <si>
    <t>2019-04-11 19:05:01</t>
  </si>
  <si>
    <t>2019-04-11 19:05:10</t>
  </si>
  <si>
    <t>/u01/reports/cn_zh/5烧结6烧结/日报表/五六烧主抽电耗跟踪表_2019-04-11_19.xlsx</t>
  </si>
  <si>
    <t>2019年04月12日</t>
  </si>
  <si>
    <t>04月12日</t>
  </si>
  <si>
    <t>2019/04/12</t>
  </si>
  <si>
    <t>04/12</t>
  </si>
  <si>
    <t>2019-04-12</t>
  </si>
  <si>
    <t>2019-04-12 01:05:01</t>
  </si>
  <si>
    <t>2019-04-12 01:05:10</t>
  </si>
  <si>
    <t>/u01/reports/cn_zh/5烧结6烧结/日报表/五六烧主抽电耗跟踪表_2019-04-12_01.xlsx</t>
  </si>
  <si>
    <t>DateTime8</t>
  </si>
  <si>
    <t>2019年04月13日</t>
  </si>
  <si>
    <t>04月13日</t>
  </si>
  <si>
    <t>2019/04/13</t>
  </si>
  <si>
    <t>04/13</t>
  </si>
  <si>
    <t>2019-04-13</t>
  </si>
  <si>
    <t>2019-04-13 01:05:01</t>
  </si>
  <si>
    <t>2019-04-13 01:05:11</t>
  </si>
  <si>
    <t>/u01/reports/cn_zh/5烧结6烧结/日报表/五六烧主抽电耗跟踪表_2019-04-13_01.xlsx</t>
  </si>
  <si>
    <t>2019年04月14日</t>
  </si>
  <si>
    <t>04月14日</t>
  </si>
  <si>
    <t>2019/04/14</t>
  </si>
  <si>
    <t>04/14</t>
  </si>
  <si>
    <t>2019-04-14</t>
  </si>
  <si>
    <t>2019-04-14 01:05:01</t>
  </si>
  <si>
    <t>2019-04-14 01:05:12</t>
  </si>
  <si>
    <t>/u01/reports/cn_zh/5烧结6烧结/日报表/五六烧主抽电耗跟踪表_2019-04-14_01.xlsx</t>
  </si>
  <si>
    <t>2019年04月15日</t>
  </si>
  <si>
    <t>04月15日</t>
  </si>
  <si>
    <t>2019/04/15</t>
  </si>
  <si>
    <t>04/15</t>
  </si>
  <si>
    <t>2019-04-15</t>
  </si>
  <si>
    <t>2019-04-15 01:05:01</t>
  </si>
  <si>
    <t>2019-04-15 01:05:12</t>
  </si>
  <si>
    <t>/u01/reports/cn_zh/5烧结6烧结/日报表/五六烧主抽电耗跟踪表_2019-04-15_01.xlsx</t>
  </si>
  <si>
    <t>2019年04月16日</t>
  </si>
  <si>
    <t>04月16日</t>
  </si>
  <si>
    <t>2019/04/16</t>
  </si>
  <si>
    <t>04/16</t>
  </si>
  <si>
    <t>2019-04-16</t>
  </si>
  <si>
    <t>2019-04-16 01:05:01</t>
  </si>
  <si>
    <t>2019-04-16 01:05:13</t>
  </si>
  <si>
    <t>/u01/reports/cn_zh/5烧结6烧结/日报表/五六烧主抽电耗跟踪表_2019-04-16_01.xlsx</t>
  </si>
  <si>
    <t>2019年04月17日</t>
  </si>
  <si>
    <t>04月17日</t>
  </si>
  <si>
    <t>2019/04/17</t>
  </si>
  <si>
    <t>04/17</t>
  </si>
  <si>
    <t>2019-04-17</t>
  </si>
  <si>
    <t>2019-04-17 01:05:01</t>
  </si>
  <si>
    <t>2019-04-17 01:05:13</t>
  </si>
  <si>
    <t>/u01/reports/cn_zh/5烧结6烧结/日报表/五六烧主抽电耗跟踪表_2019-04-17_01.xlsx</t>
  </si>
  <si>
    <t>2019年04月18日</t>
  </si>
  <si>
    <t>04月18日</t>
  </si>
  <si>
    <t>2019/04/18</t>
  </si>
  <si>
    <t>04/18</t>
  </si>
  <si>
    <t>2019-04-18</t>
  </si>
  <si>
    <t>2019-04-18 01:05:01</t>
  </si>
  <si>
    <t>2019-04-18 01:05:14</t>
  </si>
  <si>
    <t>/u01/reports/cn_zh/5烧结6烧结/日报表/五六烧主抽电耗跟踪表_2019-04-18_01.xlsx</t>
  </si>
  <si>
    <t>2019年04月19日</t>
  </si>
  <si>
    <t>04月19日</t>
  </si>
  <si>
    <t>2019/04/19</t>
  </si>
  <si>
    <t>04/19</t>
  </si>
  <si>
    <t>2019-04-19</t>
  </si>
  <si>
    <t>2019-04-19 01:05:01</t>
  </si>
  <si>
    <t>2019-04-19 01:05:15</t>
  </si>
  <si>
    <t>/u01/reports/cn_zh/5烧结6烧结/日报表/五六烧主抽电耗跟踪表_2019-04-19_01.xlsx</t>
  </si>
  <si>
    <t>2019年04月20日</t>
  </si>
  <si>
    <t>04月20日</t>
  </si>
  <si>
    <t>2019/04/20</t>
  </si>
  <si>
    <t>04/20</t>
  </si>
  <si>
    <t>2019-04-20</t>
  </si>
  <si>
    <t>2019-04-20 01:05:01</t>
  </si>
  <si>
    <t>2019-04-20 01:05:16</t>
  </si>
  <si>
    <t>/u01/reports/cn_zh/5烧结6烧结/日报表/五六烧主抽电耗跟踪表_2019-04-20_01.xlsx</t>
  </si>
  <si>
    <t>2019年04月21日</t>
  </si>
  <si>
    <t>04月21日</t>
  </si>
  <si>
    <t>2019/04/21</t>
  </si>
  <si>
    <t>04/21</t>
  </si>
  <si>
    <t>2019-04-21</t>
  </si>
  <si>
    <t>2019-04-21 01:05:01</t>
  </si>
  <si>
    <t>2019-04-21 01:05:17</t>
  </si>
  <si>
    <t>/u01/reports/cn_zh/5烧结6烧结/日报表/五六烧主抽电耗跟踪表_2019-04-21_01.xlsx</t>
  </si>
  <si>
    <t>2019年04月22日</t>
  </si>
  <si>
    <t>04月22日</t>
  </si>
  <si>
    <t>2019/04/22</t>
  </si>
  <si>
    <t>04/22</t>
  </si>
  <si>
    <t>2019-04-22</t>
  </si>
  <si>
    <t>2019-04-22 01:05:01</t>
  </si>
  <si>
    <t>2019-04-22 01:05:17</t>
  </si>
  <si>
    <t>/u01/reports/cn_zh/5烧结6烧结/日报表/五六烧主抽电耗跟踪表_2019-04-22_01.xlsx</t>
  </si>
  <si>
    <t>2019年04月23日</t>
  </si>
  <si>
    <t>04月23日</t>
  </si>
  <si>
    <t>2019/04/23</t>
  </si>
  <si>
    <t>04/23</t>
  </si>
  <si>
    <t>2019-04-23</t>
  </si>
  <si>
    <t>2019-04-23 01:05:02</t>
  </si>
  <si>
    <t>2019-04-23 01:05:18</t>
  </si>
  <si>
    <t>/u01/reports/cn_zh/5烧结6烧结/日报表/五六烧主抽电耗跟踪表_2019-04-23_01.xlsx</t>
  </si>
  <si>
    <t>2019年04月24日</t>
  </si>
  <si>
    <t>04月24日</t>
  </si>
  <si>
    <t>2019/04/24</t>
  </si>
  <si>
    <t>04/24</t>
  </si>
  <si>
    <t>2019-04-24</t>
  </si>
  <si>
    <t>2019-04-24 01:05:02</t>
  </si>
  <si>
    <t>2019-04-24 01:05:19</t>
  </si>
  <si>
    <t>/u01/reports/cn_zh/5烧结6烧结/日报表/五六烧主抽电耗跟踪表_2019-04-24_01.xlsx</t>
  </si>
  <si>
    <t>2019年04月25日</t>
  </si>
  <si>
    <t>04月25日</t>
  </si>
  <si>
    <t>2019/04/25</t>
  </si>
  <si>
    <t>04/25</t>
  </si>
  <si>
    <t>2019-04-25</t>
  </si>
  <si>
    <t>2019-04-25 01:05:02</t>
  </si>
  <si>
    <t>2019-04-25 01:05:20</t>
  </si>
  <si>
    <t>/u01/reports/cn_zh/5烧结6烧结/日报表/五六烧主抽电耗跟踪表_2019-04-25_01.xlsx</t>
  </si>
  <si>
    <t>2019年04月26日</t>
  </si>
  <si>
    <t>04月26日</t>
  </si>
  <si>
    <t>2019/04/26</t>
  </si>
  <si>
    <t>04/26</t>
  </si>
  <si>
    <t>2019-04-26</t>
  </si>
  <si>
    <t>2019-04-26 01:05:02</t>
  </si>
  <si>
    <t>2019-04-26 01:05:20</t>
  </si>
  <si>
    <t>/u01/reports/cn_zh/5烧结6烧结/日报表/五六烧主抽电耗跟踪表_2019-04-26_01.xlsx</t>
  </si>
  <si>
    <t>2019年04月27日</t>
  </si>
  <si>
    <t>04月27日</t>
  </si>
  <si>
    <t>2019/04/27</t>
  </si>
  <si>
    <t>04/27</t>
  </si>
  <si>
    <t>2019-04-27</t>
  </si>
  <si>
    <t>2019-04-27 01:05:01</t>
  </si>
  <si>
    <t>2019-04-27 01:05:20</t>
  </si>
  <si>
    <t>/u01/reports/cn_zh/5烧结6烧结/日报表/五六烧主抽电耗跟踪表_2019-04-27_01.xlsx</t>
  </si>
  <si>
    <t>2019年04月28日</t>
  </si>
  <si>
    <t>04月28日</t>
  </si>
  <si>
    <t>2019/04/28</t>
  </si>
  <si>
    <t>04/28</t>
  </si>
  <si>
    <t>2019-04-28</t>
  </si>
  <si>
    <t>2019-04-28 01:05:01</t>
  </si>
  <si>
    <t>2019-04-28 01:05:22</t>
  </si>
  <si>
    <t>/u01/reports/cn_zh/5烧结6烧结/日报表/五六烧主抽电耗跟踪表_2019-04-28_01.xlsx</t>
  </si>
  <si>
    <t>2019年04月29日</t>
  </si>
  <si>
    <t>04月29日</t>
  </si>
  <si>
    <t>2019/04/29</t>
  </si>
  <si>
    <t>04/29</t>
  </si>
  <si>
    <t>2019-04-29</t>
  </si>
  <si>
    <t>2019-04-29 01:05:01</t>
  </si>
  <si>
    <t>2019-04-29 01:05:22</t>
  </si>
  <si>
    <t>/u01/reports/cn_zh/5烧结6烧结/日报表/五六烧主抽电耗跟踪表_2019-04-29_01.xlsx</t>
  </si>
  <si>
    <t>2019年04月30日</t>
  </si>
  <si>
    <t>04月30日</t>
  </si>
  <si>
    <t>2019/04/30</t>
  </si>
  <si>
    <t>04/30</t>
  </si>
  <si>
    <t>2019-04-30</t>
  </si>
  <si>
    <t>2019-04-30 01:05:01</t>
  </si>
  <si>
    <t>2019-04-30 01:05:23</t>
  </si>
  <si>
    <t>/u01/reports/cn_zh/5烧结6烧结/日报表/五六烧主抽电耗跟踪表_2019-04-30_01.xlsx</t>
  </si>
  <si>
    <t>2019年05月01日</t>
  </si>
  <si>
    <t>05月01日</t>
  </si>
  <si>
    <t>2019/05/01</t>
  </si>
  <si>
    <t>05/01</t>
  </si>
  <si>
    <t>05月</t>
  </si>
  <si>
    <t>2019年05月</t>
  </si>
  <si>
    <t>2019-05-01</t>
  </si>
  <si>
    <t>2019-05-01 01:05:01</t>
  </si>
  <si>
    <t>2019-05-01 01:05:02</t>
  </si>
  <si>
    <t>/u01/reports/cn_zh/5烧结6烧结/日报表/五六烧主抽电耗跟踪表_2019-05-01_01.xlsx</t>
  </si>
  <si>
    <t>2019年05月02日</t>
  </si>
  <si>
    <t>05月02日</t>
  </si>
  <si>
    <t>2019/05/02</t>
  </si>
  <si>
    <t>05/02</t>
  </si>
  <si>
    <t>2019-05-02</t>
  </si>
  <si>
    <t>2019-05-02 01:05:01</t>
  </si>
  <si>
    <t>2019-05-02 01:05:02</t>
  </si>
  <si>
    <t>/u01/reports/cn_zh/5烧结6烧结/日报表/五六烧主抽电耗跟踪表_2019-05-02_01.xlsx</t>
  </si>
  <si>
    <t>2019年05月03日</t>
  </si>
  <si>
    <t>05月03日</t>
  </si>
  <si>
    <t>2019/05/03</t>
  </si>
  <si>
    <t>05/03</t>
  </si>
  <si>
    <t>2019-05-03</t>
  </si>
  <si>
    <t>2019-05-03 01:05:01</t>
  </si>
  <si>
    <t>2019-05-03 01:05:03</t>
  </si>
  <si>
    <t>/u01/reports/cn_zh/5烧结6烧结/日报表/五六烧主抽电耗跟踪表_2019-05-03_01.xlsx</t>
  </si>
  <si>
    <t>2019年05月04日</t>
  </si>
  <si>
    <t>05月04日</t>
  </si>
  <si>
    <t>2019/05/04</t>
  </si>
  <si>
    <t>05/04</t>
  </si>
  <si>
    <t>2019-05-04</t>
  </si>
  <si>
    <t>2019-05-04 01:05:01</t>
  </si>
  <si>
    <t>2019-05-04 01:05:03</t>
  </si>
  <si>
    <t>/u01/reports/cn_zh/5烧结6烧结/日报表/五六烧主抽电耗跟踪表_2019-05-04_01.xlsx</t>
  </si>
  <si>
    <t>2019年05月05日</t>
  </si>
  <si>
    <t>05月05日</t>
  </si>
  <si>
    <t>2019/05/05</t>
  </si>
  <si>
    <t>05/05</t>
  </si>
  <si>
    <t>2019-05-05</t>
  </si>
  <si>
    <t>2019-05-05 01:05:01</t>
  </si>
  <si>
    <t>2019-05-05 01:05:04</t>
  </si>
  <si>
    <t>/u01/reports/cn_zh/5烧结6烧结/日报表/五六烧主抽电耗跟踪表_2019-05-05_01.xlsx</t>
  </si>
  <si>
    <t>2019年05月06日</t>
  </si>
  <si>
    <t>05月06日</t>
  </si>
  <si>
    <t>2019/05/06</t>
  </si>
  <si>
    <t>05/06</t>
  </si>
  <si>
    <t>2019-05-06</t>
  </si>
  <si>
    <t>2019-05-06 01:05:00</t>
  </si>
  <si>
    <t>2019-05-06 01:05:05</t>
  </si>
  <si>
    <t>/u01/reports/cn_zh/5烧结6烧结/日报表/五六烧主抽电耗跟踪表_2019-05-06_01.xlsx</t>
  </si>
  <si>
    <t>2019年05月07日</t>
  </si>
  <si>
    <t>05月07日</t>
  </si>
  <si>
    <t>2019/05/07</t>
  </si>
  <si>
    <t>05/07</t>
  </si>
  <si>
    <t>2019-05-07</t>
  </si>
  <si>
    <t>2019-05-07 01:05:00</t>
  </si>
  <si>
    <t>2019-05-07 01:05:05</t>
  </si>
  <si>
    <t>/u01/reports/cn_zh/5烧结6烧结/日报表/五六烧主抽电耗跟踪表_2019-05-07_01.xlsx</t>
  </si>
  <si>
    <t>2019年05月08日</t>
  </si>
  <si>
    <t>05月08日</t>
  </si>
  <si>
    <t>2019/05/08</t>
  </si>
  <si>
    <t>05/08</t>
  </si>
  <si>
    <t>2019-05-08</t>
  </si>
  <si>
    <t>2019-05-08 01:05:01</t>
  </si>
  <si>
    <t>2019-05-08 01:05:06</t>
  </si>
  <si>
    <t>/u01/reports/cn_zh/5烧结6烧结/日报表/五六烧主抽电耗跟踪表_2019-05-08_01.xlsx</t>
  </si>
  <si>
    <t>2019年05月09日</t>
  </si>
  <si>
    <t>05月09日</t>
  </si>
  <si>
    <t>2019/05/09</t>
  </si>
  <si>
    <t>05/09</t>
  </si>
  <si>
    <t>2019-05-09</t>
  </si>
  <si>
    <t>2019-05-09 01:05:01</t>
  </si>
  <si>
    <t>2019-05-09 01:05:07</t>
  </si>
  <si>
    <t>/u01/reports/cn_zh/5烧结6烧结/日报表/五六烧主抽电耗跟踪表_2019-05-09_01.xlsx</t>
  </si>
  <si>
    <t>2019年05月10日</t>
  </si>
  <si>
    <t>05月10日</t>
  </si>
  <si>
    <t>2019/05/10</t>
  </si>
  <si>
    <t>05/10</t>
  </si>
  <si>
    <t>2019-05-10</t>
  </si>
  <si>
    <t>2019-05-10 01:05:01</t>
  </si>
  <si>
    <t>2019-05-10 01:05:07</t>
  </si>
  <si>
    <t>/u01/reports/cn_zh/5烧结6烧结/日报表/五六烧主抽电耗跟踪表_2019-05-10_01.xlsx</t>
  </si>
  <si>
    <t>2019年05月11日</t>
  </si>
  <si>
    <t>05月11日</t>
  </si>
  <si>
    <t>2019/05/11</t>
  </si>
  <si>
    <t>05/11</t>
  </si>
  <si>
    <t>2019-05-11</t>
  </si>
  <si>
    <t>2019-05-11 01:05:01</t>
  </si>
  <si>
    <t>2019-05-11 01:05:08</t>
  </si>
  <si>
    <t>/u01/reports/cn_zh/5烧结6烧结/日报表/五六烧主抽电耗跟踪表_2019-05-11_01.xlsx</t>
  </si>
  <si>
    <t>2019年05月12日</t>
  </si>
  <si>
    <t>05月12日</t>
  </si>
  <si>
    <t>2019/05/12</t>
  </si>
  <si>
    <t>05/12</t>
  </si>
  <si>
    <t>2019-05-12</t>
  </si>
  <si>
    <t>2019-05-12 01:05:01</t>
  </si>
  <si>
    <t>2019-05-12 01:05:10</t>
  </si>
  <si>
    <t>/u01/reports/cn_zh/5烧结6烧结/日报表/五六烧主抽电耗跟踪表_2019-05-12_01.xlsx</t>
  </si>
  <si>
    <t>2019年05月13日</t>
  </si>
  <si>
    <t>05月13日</t>
  </si>
  <si>
    <t>2019/05/13</t>
  </si>
  <si>
    <t>05/13</t>
  </si>
  <si>
    <t>2019-05-13</t>
  </si>
  <si>
    <t>2019-05-13 01:05:01</t>
  </si>
  <si>
    <t>2019-05-13 01:05:10</t>
  </si>
  <si>
    <t>/u01/reports/cn_zh/5烧结6烧结/日报表/五六烧主抽电耗跟踪表_2019-05-13_01.xlsx</t>
  </si>
  <si>
    <t>2019年05月14日</t>
  </si>
  <si>
    <t>05月14日</t>
  </si>
  <si>
    <t>2019/05/14</t>
  </si>
  <si>
    <t>05/14</t>
  </si>
  <si>
    <t>2019-05-14</t>
  </si>
  <si>
    <t>2019-05-14 01:05:01</t>
  </si>
  <si>
    <t>2019-05-14 01:05:11</t>
  </si>
  <si>
    <t>/u01/reports/cn_zh/5烧结6烧结/日报表/五六烧主抽电耗跟踪表_2019-05-14_01.xlsx</t>
  </si>
  <si>
    <t>2019年05月15日</t>
  </si>
  <si>
    <t>05月15日</t>
  </si>
  <si>
    <t>2019/05/15</t>
  </si>
  <si>
    <t>05/15</t>
  </si>
  <si>
    <t>2019-05-15</t>
  </si>
  <si>
    <t>2019-05-15 01:05:01</t>
  </si>
  <si>
    <t>2019-05-15 01:05:11</t>
  </si>
  <si>
    <t>/u01/reports/cn_zh/5烧结6烧结/日报表/五六烧主抽电耗跟踪表_2019-05-15_01.xlsx</t>
  </si>
  <si>
    <t>2019年05月16日</t>
  </si>
  <si>
    <t>05月16日</t>
  </si>
  <si>
    <t>2019/05/16</t>
  </si>
  <si>
    <t>05/16</t>
  </si>
  <si>
    <t>2019-05-16</t>
  </si>
  <si>
    <t>2019-05-16 01:05:01</t>
  </si>
  <si>
    <t>2019-05-16 01:05:12</t>
  </si>
  <si>
    <t>/u01/reports/cn_zh/5烧结6烧结/日报表/五六烧主抽电耗跟踪表_2019-05-16_01.xlsx</t>
  </si>
  <si>
    <t>2019年05月17日</t>
  </si>
  <si>
    <t>05月17日</t>
  </si>
  <si>
    <t>2019/05/17</t>
  </si>
  <si>
    <t>05/17</t>
  </si>
  <si>
    <t>2019-05-17</t>
  </si>
  <si>
    <t>2019-05-17 01:05:01</t>
  </si>
  <si>
    <t>2019-05-17 01:05:13</t>
  </si>
  <si>
    <t>/u01/reports/cn_zh/5烧结6烧结/日报表/五六烧主抽电耗跟踪表_2019-05-17_01.xlsx</t>
  </si>
  <si>
    <t>2019年05月18日</t>
  </si>
  <si>
    <t>05月18日</t>
  </si>
  <si>
    <t>2019/05/18</t>
  </si>
  <si>
    <t>05/18</t>
  </si>
  <si>
    <t>2019-05-18</t>
  </si>
  <si>
    <t>2019-05-18 01:05:01</t>
  </si>
  <si>
    <t>2019-05-18 01:05:14</t>
  </si>
  <si>
    <t>/u01/reports/cn_zh/5烧结6烧结/日报表/五六烧主抽电耗跟踪表_2019-05-18_01.xlsx</t>
  </si>
  <si>
    <t>2019年05月19日</t>
  </si>
  <si>
    <t>05月19日</t>
  </si>
  <si>
    <t>2019/05/19</t>
  </si>
  <si>
    <t>05/19</t>
  </si>
  <si>
    <t>2019-05-19</t>
  </si>
  <si>
    <t>2019-05-19 01:05:01</t>
  </si>
  <si>
    <t>2019-05-19 01:05:15</t>
  </si>
  <si>
    <t>/u01/reports/cn_zh/5烧结6烧结/日报表/五六烧主抽电耗跟踪表_2019-05-19_01.xlsx</t>
  </si>
  <si>
    <t>2019年05月20日</t>
  </si>
  <si>
    <t>05月20日</t>
  </si>
  <si>
    <t>2019/05/20</t>
  </si>
  <si>
    <t>05/20</t>
  </si>
  <si>
    <t>2019-05-20</t>
  </si>
  <si>
    <t>2019-05-20 01:05:01</t>
  </si>
  <si>
    <t>2019-05-20 01:05:15</t>
  </si>
  <si>
    <t>/u01/reports/cn_zh/5烧结6烧结/日报表/五六烧主抽电耗跟踪表_2019-05-20_01.xlsx</t>
  </si>
  <si>
    <t>2019年05月21日</t>
  </si>
  <si>
    <t>05月21日</t>
  </si>
  <si>
    <t>2019/05/21</t>
  </si>
  <si>
    <t>05/21</t>
  </si>
  <si>
    <t>2019-05-21</t>
  </si>
  <si>
    <t>2019-05-21 01:05:01</t>
  </si>
  <si>
    <t>2019-05-21 01:05:17</t>
  </si>
  <si>
    <t>/u01/reports/cn_zh/5烧结6烧结/日报表/五六烧主抽电耗跟踪表_2019-05-21_01.xlsx</t>
  </si>
  <si>
    <t>2019年05月22日</t>
  </si>
  <si>
    <t>05月22日</t>
  </si>
  <si>
    <t>2019/05/22</t>
  </si>
  <si>
    <t>05/22</t>
  </si>
  <si>
    <t>2019-05-22</t>
  </si>
  <si>
    <t>2019-05-22 01:05:01</t>
  </si>
  <si>
    <t>2019-05-22 01:05:16</t>
  </si>
  <si>
    <t>/u01/reports/cn_zh/5烧结6烧结/日报表/五六烧主抽电耗跟踪表_2019-05-22_01.xlsx</t>
  </si>
  <si>
    <t>2019年05月23日</t>
  </si>
  <si>
    <t>05月23日</t>
  </si>
  <si>
    <t>2019/05/23</t>
  </si>
  <si>
    <t>05/23</t>
  </si>
  <si>
    <t>2019-05-23</t>
  </si>
  <si>
    <t>2019-05-23 01:05:01</t>
  </si>
  <si>
    <t>2019-05-23 01:05:17</t>
  </si>
  <si>
    <t>/u01/reports/cn_zh/5烧结6烧结/日报表/五六烧主抽电耗跟踪表_2019-05-23_01.xlsx</t>
  </si>
  <si>
    <t>2019年05月24日</t>
  </si>
  <si>
    <t>05月24日</t>
  </si>
  <si>
    <t>2019/05/24</t>
  </si>
  <si>
    <t>05/24</t>
  </si>
  <si>
    <t>2019-05-24</t>
  </si>
  <si>
    <t>2019-05-24 01:05:01</t>
  </si>
  <si>
    <t>2019-05-24 01:05:20</t>
  </si>
  <si>
    <t>/u01/reports/cn_zh/5烧结6烧结/日报表/五六烧主抽电耗跟踪表_2019-05-24_01.xlsx</t>
  </si>
  <si>
    <t>2019年05月25日</t>
  </si>
  <si>
    <t>05月25日</t>
  </si>
  <si>
    <t>2019/05/25</t>
  </si>
  <si>
    <t>05/25</t>
  </si>
  <si>
    <t>2019-05-25</t>
  </si>
  <si>
    <t>2019-05-25 01:05:01</t>
  </si>
  <si>
    <t>2019-05-25 01:05:19</t>
  </si>
  <si>
    <t>/u01/reports/cn_zh/5烧结6烧结/日报表/五六烧主抽电耗跟踪表_2019-05-25_01.xlsx</t>
  </si>
  <si>
    <t>2019年05月26日</t>
  </si>
  <si>
    <t>05月26日</t>
  </si>
  <si>
    <t>2019/05/26</t>
  </si>
  <si>
    <t>05/26</t>
  </si>
  <si>
    <t>2019-05-26</t>
  </si>
  <si>
    <t>2019-05-26 01:05:01</t>
  </si>
  <si>
    <t>2019-05-26 01:05:21</t>
  </si>
  <si>
    <t>/u01/reports/cn_zh/5烧结6烧结/日报表/五六烧主抽电耗跟踪表_2019-05-26_01.xlsx</t>
  </si>
  <si>
    <t>2019年05月27日</t>
  </si>
  <si>
    <t>05月27日</t>
  </si>
  <si>
    <t>2019/05/27</t>
  </si>
  <si>
    <t>05/27</t>
  </si>
  <si>
    <t>2019-05-27</t>
  </si>
  <si>
    <t>2019-05-27 01:05:01</t>
  </si>
  <si>
    <t>2019-05-27 01:05:21</t>
  </si>
  <si>
    <t>/u01/reports/cn_zh/5烧结6烧结/日报表/五六烧主抽电耗跟踪表_2019-05-27_01.xlsx</t>
  </si>
  <si>
    <t>2019年05月28日</t>
  </si>
  <si>
    <t>05月28日</t>
  </si>
  <si>
    <t>2019/05/28</t>
  </si>
  <si>
    <t>05/28</t>
  </si>
  <si>
    <t>2019-05-28</t>
  </si>
  <si>
    <t>2019-05-28 01:05:01</t>
  </si>
  <si>
    <t>2019-05-28 01:05:20</t>
  </si>
  <si>
    <t>/u01/reports/cn_zh/5烧结6烧结/日报表/五六烧主抽电耗跟踪表_2019-05-28_01.xlsx</t>
  </si>
  <si>
    <t>2019年05月29日</t>
  </si>
  <si>
    <t>05月29日</t>
  </si>
  <si>
    <t>2019/05/29</t>
  </si>
  <si>
    <t>05/29</t>
  </si>
  <si>
    <t>2019-05-29</t>
  </si>
  <si>
    <t>2019-05-29 01:05:01</t>
  </si>
  <si>
    <t>2019-05-29 01:05:22</t>
  </si>
  <si>
    <t>/u01/reports/cn_zh/5烧结6烧结/日报表/五六烧主抽电耗跟踪表_2019-05-29_01.xlsx</t>
  </si>
  <si>
    <t>2019年05月30日</t>
  </si>
  <si>
    <t>05月30日</t>
  </si>
  <si>
    <t>2019/05/30</t>
  </si>
  <si>
    <t>05/30</t>
  </si>
  <si>
    <t>2019-05-30</t>
  </si>
  <si>
    <t>2019-05-30 01:05:01</t>
  </si>
  <si>
    <t>2019-05-30 01:05:22</t>
  </si>
  <si>
    <t>/u01/reports/cn_zh/5烧结6烧结/日报表/五六烧主抽电耗跟踪表_2019-05-30_01.xlsx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</si>
</sst>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160" formatCode="_ &quot;￥&quot;* #,##0_ ;_ &quot;￥&quot;* \-#,##0_ ;_ &quot;￥&quot;* &quot;-&quot;_ ;_ @_ "/>
    <numFmt numFmtId="161" formatCode="_ &quot;￥&quot;* #,##0.00_ ;_ &quot;￥&quot;* \-#,##0.00_ ;_ &quot;￥&quot;* &quot;-&quot;??_ ;_ @_ "/>
    <numFmt numFmtId="162" formatCode="_ * #,##0_ ;_ * \-#,##0_ ;_ * &quot;-&quot;_ ;_ @_ "/>
    <numFmt numFmtId="163" formatCode="_ * #,##0.00_ ;_ * \-#,##0.00_ ;_ * &quot;-&quot;??_ ;_ @_ "/>
    <numFmt numFmtId="164" formatCode="0.00;[Red]0.00"/>
    <numFmt numFmtId="165" formatCode="m&quot;月&quot;d&quot;日&quot;;@"/>
    <numFmt numFmtId="166" formatCode="0.00_ "/>
    <numFmt numFmtId="167" formatCode="0_ "/>
    <numFmt numFmtId="168" formatCode="0.000_ "/>
    <numFmt numFmtId="169" formatCode="0_);[Red]\(0\)"/>
    <numFmt numFmtId="170" formatCode="h:mm;@"/>
    <numFmt numFmtId="171" formatCode="0.00_);[Red]\(0.00\)"/>
    <numFmt numFmtId="172" formatCode="0.0_ "/>
    <numFmt numFmtId="173" formatCode="yyyy/m/d\ h:mm;@"/>
    <numFmt numFmtId="174" formatCode="0.00000000%"/>
  </numFmts>
  <fonts count="66">
    <font>
      <name val="Calibri"/>
      <color theme="1"/>
      <sz val="12"/>
      <scheme val="minor"/>
    </font>
    <font>
      <name val="Calibri"/>
      <color theme="1"/>
      <sz val="11"/>
      <scheme val="minor"/>
    </font>
    <font>
      <name val="Calibri"/>
      <color rgb="FF3F3F76"/>
      <sz val="11"/>
      <scheme val="minor"/>
    </font>
    <font>
      <name val="Calibri"/>
      <color rgb="FF9C0006"/>
      <sz val="11"/>
      <scheme val="minor"/>
    </font>
    <font>
      <name val="Calibri"/>
      <color theme="0"/>
      <sz val="11"/>
      <scheme val="minor"/>
    </font>
    <font>
      <name val="Calibri"/>
      <color indexed="4"/>
      <sz val="11"/>
      <u val="single"/>
      <scheme val="minor"/>
    </font>
    <font>
      <name val="Calibri"/>
      <color indexed="20"/>
      <sz val="11"/>
      <u val="single"/>
      <scheme val="minor"/>
    </font>
    <font>
      <name val="Calibri"/>
      <b/>
      <color theme="3"/>
      <sz val="11"/>
      <scheme val="minor"/>
    </font>
    <font>
      <name val="Calibri"/>
      <color indexed="2"/>
      <sz val="11"/>
      <scheme val="minor"/>
    </font>
    <font>
      <name val="Calibri"/>
      <b/>
      <color theme="3"/>
      <sz val="18"/>
      <scheme val="minor"/>
    </font>
    <font>
      <name val="Calibri"/>
      <i/>
      <color rgb="FF7F7F7F"/>
      <sz val="11"/>
      <scheme val="minor"/>
    </font>
    <font>
      <name val="Calibri"/>
      <b/>
      <color theme="3"/>
      <sz val="15"/>
      <scheme val="minor"/>
    </font>
    <font>
      <name val="Calibri"/>
      <b/>
      <color theme="3"/>
      <sz val="13"/>
      <scheme val="minor"/>
    </font>
    <font>
      <name val="Calibri"/>
      <b/>
      <color rgb="FF3F3F3F"/>
      <sz val="11"/>
      <scheme val="minor"/>
    </font>
    <font>
      <name val="Calibri"/>
      <b/>
      <color rgb="FFFA7D00"/>
      <sz val="11"/>
      <scheme val="minor"/>
    </font>
    <font>
      <name val="Calibri"/>
      <b/>
      <color indexed="65"/>
      <sz val="11"/>
      <scheme val="minor"/>
    </font>
    <font>
      <name val="Calibri"/>
      <color rgb="FFFA7D00"/>
      <sz val="11"/>
      <scheme val="minor"/>
    </font>
    <font>
      <name val="Calibri"/>
      <b/>
      <color theme="1"/>
      <sz val="11"/>
      <scheme val="minor"/>
    </font>
    <font>
      <name val="Calibri"/>
      <color rgb="FF006100"/>
      <sz val="11"/>
      <scheme val="minor"/>
    </font>
    <font>
      <name val="Calibri"/>
      <color rgb="FF9C6500"/>
      <sz val="11"/>
      <scheme val="minor"/>
    </font>
    <font>
      <name val="宋体"/>
      <color indexed="64"/>
      <sz val="11"/>
    </font>
    <font>
      <name val="Times New Roman"/>
      <sz val="12"/>
    </font>
    <font>
      <name val="宋体"/>
      <color indexed="2"/>
      <sz val="12"/>
    </font>
    <font>
      <name val="宋体"/>
      <sz val="10"/>
    </font>
    <font>
      <name val="宋体"/>
      <color indexed="48"/>
      <sz val="12"/>
    </font>
    <font>
      <name val="宋体"/>
      <color indexed="6"/>
      <sz val="12"/>
    </font>
    <font>
      <name val="宋体"/>
      <b/>
      <sz val="8"/>
    </font>
    <font>
      <name val="宋体"/>
      <b/>
      <sz val="18"/>
    </font>
    <font>
      <name val="新宋体"/>
      <sz val="12"/>
    </font>
    <font>
      <name val="新宋体"/>
      <color indexed="2"/>
      <sz val="7"/>
    </font>
    <font>
      <name val="宋体"/>
      <b/>
      <color indexed="18"/>
      <sz val="12"/>
    </font>
    <font>
      <name val="宋体"/>
      <b/>
      <color indexed="18"/>
      <sz val="11"/>
    </font>
    <font>
      <name val="宋体"/>
      <b/>
      <color indexed="56"/>
      <sz val="12"/>
    </font>
    <font>
      <name val="宋体"/>
      <b/>
      <color indexed="4"/>
      <sz val="12"/>
    </font>
    <font>
      <name val="新宋体"/>
      <sz val="11"/>
    </font>
    <font>
      <name val="新宋体"/>
      <color indexed="64"/>
      <sz val="12"/>
    </font>
    <font>
      <name val="宋体"/>
      <color indexed="64"/>
      <sz val="12"/>
    </font>
    <font>
      <name val="宋体"/>
      <color theme="1"/>
      <sz val="12"/>
    </font>
    <font>
      <name val="宋体"/>
      <color indexed="64"/>
      <sz val="10"/>
    </font>
    <font>
      <name val="新宋体"/>
      <color indexed="64"/>
      <sz val="11"/>
    </font>
    <font>
      <name val="新宋体"/>
      <sz val="10"/>
    </font>
    <font>
      <name val="新宋体"/>
      <color indexed="56"/>
      <sz val="11"/>
    </font>
    <font>
      <name val="微软雅黑"/>
      <sz val="11"/>
    </font>
    <font>
      <name val="微软雅黑"/>
      <sz val="10"/>
    </font>
    <font>
      <name val="Times New Roman"/>
      <b/>
      <sz val="20"/>
    </font>
    <font>
      <name val="宋体"/>
      <b/>
      <sz val="20"/>
    </font>
    <font>
      <name val="宋体"/>
      <b/>
      <color indexed="2"/>
      <sz val="12"/>
    </font>
    <font>
      <name val="宋体"/>
      <b/>
      <sz val="12"/>
    </font>
    <font>
      <name val="宋体"/>
      <b/>
      <color indexed="18"/>
      <sz val="10"/>
    </font>
    <font>
      <name val="Times New Roman"/>
      <b/>
      <sz val="12"/>
    </font>
    <font>
      <name val="宋体"/>
      <color indexed="2"/>
      <sz val="10"/>
    </font>
    <font>
      <name val="宋体"/>
      <sz val="11"/>
    </font>
    <font>
      <name val="Times New Roman"/>
      <sz val="11"/>
    </font>
    <font>
      <name val="微软雅黑"/>
      <sz val="12"/>
    </font>
    <font>
      <name val="宋体"/>
      <color indexed="2"/>
      <sz val="14"/>
    </font>
    <font>
      <name val="宋体"/>
      <b/>
      <sz val="14"/>
    </font>
    <font>
      <name val="宋体"/>
      <sz val="13"/>
    </font>
    <font>
      <name val="宋体"/>
      <b/>
      <color indexed="2"/>
      <sz val="13"/>
    </font>
    <font>
      <name val="宋体"/>
      <b/>
      <color indexed="30"/>
      <sz val="13"/>
    </font>
    <font>
      <name val="宋体"/>
      <sz val="8"/>
    </font>
    <font>
      <name val="宋体"/>
      <b/>
      <color indexed="64"/>
      <sz val="14"/>
    </font>
    <font>
      <name val="新宋体"/>
      <sz val="14"/>
    </font>
    <font>
      <name val="宋体"/>
      <sz val="14"/>
    </font>
    <font>
      <name val="宋体"/>
      <b/>
      <color indexed="64"/>
      <sz val="13"/>
    </font>
    <font>
      <name val="宋体"/>
      <sz val="18"/>
    </font>
    <font>
      <name val="Arial"/>
      <sz val="12"/>
    </font>
  </fonts>
  <fills count="45">
    <fill>
      <patternFill patternType="none"/>
    </fill>
    <fill>
      <patternFill patternType="none"/>
    </fill>
    <fill>
      <patternFill patternType="solid">
        <fgColor theme="6" tint="0.79998168889431398"/>
        <bgColor theme="6" tint="0.79998168889431398"/>
      </patternFill>
    </fill>
    <fill>
      <patternFill patternType="solid">
        <fgColor indexed="47"/>
        <bgColor indexed="47"/>
      </patternFill>
    </fill>
    <fill>
      <patternFill patternType="solid">
        <fgColor theme="6" tint="0.59999389629810496"/>
        <bgColor theme="6" tint="0.59999389629810496"/>
      </patternFill>
    </fill>
    <fill>
      <patternFill patternType="solid">
        <fgColor rgb="FFFFC7CE"/>
        <bgColor rgb="FFFFC7CE"/>
      </patternFill>
    </fill>
    <fill>
      <patternFill patternType="solid">
        <fgColor theme="6" tint="0.39997558519241899"/>
        <bgColor theme="6" tint="0.39997558519241899"/>
      </patternFill>
    </fill>
    <fill>
      <patternFill patternType="solid">
        <fgColor indexed="26"/>
        <bgColor indexed="26"/>
      </patternFill>
    </fill>
    <fill>
      <patternFill patternType="solid">
        <fgColor theme="5" tint="0.39997558519241899"/>
        <bgColor theme="5" tint="0.39997558519241899"/>
      </patternFill>
    </fill>
    <fill>
      <patternFill patternType="solid">
        <fgColor theme="4" tint="0.39997558519241899"/>
        <bgColor theme="4" tint="0.39997558519241899"/>
      </patternFill>
    </fill>
    <fill>
      <patternFill patternType="solid">
        <fgColor theme="7" tint="0.39997558519241899"/>
        <bgColor theme="7" tint="0.39997558519241899"/>
      </patternFill>
    </fill>
    <fill>
      <patternFill patternType="solid">
        <fgColor rgb="FFF2F2F2"/>
        <bgColor rgb="FFF2F2F2"/>
      </patternFill>
    </fill>
    <fill>
      <patternFill patternType="solid">
        <fgColor rgb="FFA5A5A5"/>
        <bgColor rgb="FFA5A5A5"/>
      </patternFill>
    </fill>
    <fill>
      <patternFill patternType="solid">
        <fgColor theme="9" tint="0.79998168889431398"/>
        <bgColor theme="9" tint="0.79998168889431398"/>
      </patternFill>
    </fill>
    <fill>
      <patternFill patternType="solid">
        <fgColor theme="5"/>
        <bgColor theme="5"/>
      </patternFill>
    </fill>
    <fill>
      <patternFill patternType="solid">
        <fgColor rgb="FFC6EFCE"/>
        <bgColor rgb="FFC6EFCE"/>
      </patternFill>
    </fill>
    <fill>
      <patternFill patternType="solid">
        <fgColor rgb="FFFFEB9C"/>
        <bgColor rgb="FFFFEB9C"/>
      </patternFill>
    </fill>
    <fill>
      <patternFill patternType="solid">
        <fgColor theme="8" tint="0.79998168889431398"/>
        <bgColor theme="8" tint="0.79998168889431398"/>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6"/>
        <bgColor theme="6"/>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8"/>
        <bgColor theme="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65"/>
        <bgColor indexed="65"/>
      </patternFill>
    </fill>
    <fill>
      <patternFill patternType="solid">
        <fgColor indexed="5"/>
        <bgColor indexed="5"/>
      </patternFill>
    </fill>
    <fill>
      <patternFill patternType="solid">
        <fgColor indexed="7"/>
        <bgColor indexed="7"/>
      </patternFill>
    </fill>
    <fill>
      <patternFill patternType="solid">
        <fgColor rgb="FF92D050"/>
        <bgColor rgb="FF92D050"/>
      </patternFill>
    </fill>
    <fill>
      <patternFill patternType="solid">
        <fgColor rgb="FFFFC000"/>
        <bgColor rgb="FFFFC000"/>
      </patternFill>
    </fill>
    <fill>
      <patternFill patternType="solid">
        <fgColor indexed="44"/>
        <bgColor indexed="44"/>
      </patternFill>
    </fill>
    <fill>
      <patternFill patternType="solid">
        <fgColor indexed="31"/>
        <bgColor indexed="31"/>
      </patternFill>
    </fill>
    <fill>
      <patternFill patternType="solid">
        <fgColor indexed="6"/>
        <bgColor indexed="6"/>
      </patternFill>
    </fill>
    <fill>
      <patternFill patternType="solid">
        <fgColor indexed="42"/>
        <bgColor indexed="42"/>
      </patternFill>
    </fill>
    <fill>
      <patternFill patternType="solid">
        <fgColor indexed="3"/>
        <bgColor indexed="3"/>
      </patternFill>
    </fill>
    <fill>
      <patternFill patternType="solid">
        <fgColor indexed="51"/>
        <bgColor indexed="51"/>
      </patternFill>
    </fill>
    <fill>
      <patternFill patternType="solid">
        <fgColor indexed="27"/>
        <bgColor indexed="27"/>
      </patternFill>
    </fill>
  </fills>
  <borders count="26">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style="thin">
        <color theme="1"/>
      </bottom>
      <diagonal/>
    </border>
    <border>
      <left/>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diagonalDown="1">
      <left style="thin">
        <color theme="1"/>
      </left>
      <right style="thin">
        <color theme="1"/>
      </right>
      <top style="thin">
        <color theme="1"/>
      </top>
      <bottom style="thin">
        <color theme="1"/>
      </bottom>
      <diagonal style="thin">
        <color theme="1"/>
      </diagonal>
    </border>
    <border>
      <left style="thin">
        <color theme="1"/>
      </left>
      <right/>
      <top style="thin">
        <color theme="1"/>
      </top>
      <bottom/>
      <diagonal/>
    </border>
    <border>
      <left style="thin">
        <color theme="1"/>
      </left>
      <right/>
      <top/>
      <bottom/>
      <diagonal/>
    </border>
    <border>
      <left style="thin">
        <color indexed="17"/>
      </left>
      <right/>
      <top style="thin">
        <color indexed="17"/>
      </top>
      <bottom/>
      <diagonal/>
    </border>
    <border>
      <left/>
      <right style="thin">
        <color indexed="17"/>
      </right>
      <top style="thin">
        <color indexed="17"/>
      </top>
      <bottom/>
      <diagonal/>
    </border>
  </borders>
  <cellStyleXfs count="53">
    <xf borderId="0" fillId="0" fontId="0" numFmtId="0"/>
    <xf applyAlignment="1" applyFont="1" applyNumberFormat="1" borderId="0" fillId="0" fontId="1" numFmtId="160">
      <alignment vertical="center"/>
    </xf>
    <xf applyAlignment="1" applyFill="1" applyFont="1" borderId="0" fillId="2" fontId="1" numFmtId="0">
      <alignment vertical="center"/>
    </xf>
    <xf applyAlignment="1" applyBorder="1" applyFill="1" applyFont="1" borderId="1" fillId="3" fontId="2" numFmtId="0">
      <alignment vertical="center"/>
    </xf>
    <xf applyAlignment="1" applyFont="1" applyNumberFormat="1" borderId="0" fillId="0" fontId="1" numFmtId="161">
      <alignment vertical="center"/>
    </xf>
    <xf applyAlignment="1" applyFont="1" applyNumberFormat="1" borderId="0" fillId="0" fontId="1" numFmtId="162">
      <alignment vertical="center"/>
    </xf>
    <xf applyAlignment="1" applyFill="1" applyFont="1" borderId="0" fillId="4" fontId="1" numFmtId="0">
      <alignment vertical="center"/>
    </xf>
    <xf applyAlignment="1" applyFill="1" applyFont="1" borderId="0" fillId="5" fontId="3" numFmtId="0">
      <alignment vertical="center"/>
    </xf>
    <xf applyAlignment="1" applyFont="1" applyNumberFormat="1" borderId="0" fillId="0" fontId="1" numFmtId="163">
      <alignment vertical="center"/>
    </xf>
    <xf applyAlignment="1" applyFill="1" applyFont="1" borderId="0" fillId="6" fontId="4" numFmtId="0">
      <alignment vertical="center"/>
    </xf>
    <xf applyAlignment="1" applyFont="1" borderId="0" fillId="0" fontId="5" numFmtId="0">
      <alignment vertical="center"/>
    </xf>
    <xf applyAlignment="1" applyNumberFormat="1" borderId="0" fillId="0" fontId="0" numFmtId="9">
      <alignment vertical="center"/>
    </xf>
    <xf applyAlignment="1" applyFont="1" borderId="0" fillId="0" fontId="6" numFmtId="0">
      <alignment vertical="center"/>
    </xf>
    <xf applyAlignment="1" applyBorder="1" applyFill="1" applyFont="1" borderId="2" fillId="7" fontId="1" numFmtId="0">
      <alignment vertical="center"/>
    </xf>
    <xf applyAlignment="1" applyFill="1" applyFont="1" borderId="0" fillId="8" fontId="4" numFmtId="0">
      <alignment vertical="center"/>
    </xf>
    <xf applyAlignment="1" applyFont="1" borderId="0" fillId="0" fontId="7" numFmtId="0">
      <alignment vertical="center"/>
    </xf>
    <xf applyAlignment="1" applyFont="1" borderId="0" fillId="0" fontId="8" numFmtId="0">
      <alignment vertical="center"/>
    </xf>
    <xf borderId="0" fillId="0" fontId="0" numFmtId="0"/>
    <xf applyAlignment="1" applyFont="1" borderId="0" fillId="0" fontId="9" numFmtId="0">
      <alignment vertical="center"/>
    </xf>
    <xf applyAlignment="1" applyFont="1" borderId="0" fillId="0" fontId="10" numFmtId="0">
      <alignment vertical="center"/>
    </xf>
    <xf applyAlignment="1" applyBorder="1" applyFont="1" borderId="3" fillId="0" fontId="11" numFmtId="0">
      <alignment vertical="center"/>
    </xf>
    <xf applyAlignment="1" applyBorder="1" applyFont="1" borderId="3" fillId="0" fontId="12" numFmtId="0">
      <alignment vertical="center"/>
    </xf>
    <xf applyAlignment="1" applyFill="1" applyFont="1" borderId="0" fillId="9" fontId="4" numFmtId="0">
      <alignment vertical="center"/>
    </xf>
    <xf applyAlignment="1" applyBorder="1" applyFont="1" borderId="4" fillId="0" fontId="7" numFmtId="0">
      <alignment vertical="center"/>
    </xf>
    <xf applyAlignment="1" applyFill="1" applyFont="1" borderId="0" fillId="10" fontId="4" numFmtId="0">
      <alignment vertical="center"/>
    </xf>
    <xf applyAlignment="1" applyBorder="1" applyFill="1" applyFont="1" borderId="5" fillId="11" fontId="13" numFmtId="0">
      <alignment vertical="center"/>
    </xf>
    <xf applyAlignment="1" applyBorder="1" applyFill="1" applyFont="1" borderId="1" fillId="11" fontId="14" numFmtId="0">
      <alignment vertical="center"/>
    </xf>
    <xf applyAlignment="1" applyBorder="1" applyFill="1" applyFont="1" borderId="6" fillId="12" fontId="15" numFmtId="0">
      <alignment vertical="center"/>
    </xf>
    <xf applyAlignment="1" applyFill="1" applyFont="1" borderId="0" fillId="13" fontId="1" numFmtId="0">
      <alignment vertical="center"/>
    </xf>
    <xf applyAlignment="1" applyFill="1" applyFont="1" borderId="0" fillId="14" fontId="4" numFmtId="0">
      <alignment vertical="center"/>
    </xf>
    <xf applyAlignment="1" applyBorder="1" applyFont="1" borderId="7" fillId="0" fontId="16" numFmtId="0">
      <alignment vertical="center"/>
    </xf>
    <xf applyAlignment="1" applyBorder="1" applyFont="1" borderId="8" fillId="0" fontId="17" numFmtId="0">
      <alignment vertical="center"/>
    </xf>
    <xf applyAlignment="1" applyFill="1" applyFont="1" borderId="0" fillId="15" fontId="18" numFmtId="0">
      <alignment vertical="center"/>
    </xf>
    <xf applyAlignment="1" applyFill="1" applyFont="1" borderId="0" fillId="16" fontId="19" numFmtId="0">
      <alignment vertical="center"/>
    </xf>
    <xf applyAlignment="1" applyFill="1" applyFont="1" borderId="0" fillId="17" fontId="1" numFmtId="0">
      <alignment vertical="center"/>
    </xf>
    <xf applyAlignment="1" applyFill="1" applyFont="1" borderId="0" fillId="18" fontId="4" numFmtId="0">
      <alignment vertical="center"/>
    </xf>
    <xf applyAlignment="1" applyFill="1" applyFont="1" borderId="0" fillId="19" fontId="1" numFmtId="0">
      <alignment vertical="center"/>
    </xf>
    <xf applyAlignment="1" applyFill="1" applyFont="1" borderId="0" fillId="20" fontId="1" numFmtId="0">
      <alignment vertical="center"/>
    </xf>
    <xf applyAlignment="1" applyFill="1" applyFont="1" borderId="0" fillId="21" fontId="1" numFmtId="0">
      <alignment vertical="center"/>
    </xf>
    <xf applyAlignment="1" applyFill="1" applyFont="1" borderId="0" fillId="22" fontId="1" numFmtId="0">
      <alignment vertical="center"/>
    </xf>
    <xf applyAlignment="1" applyFill="1" applyFont="1" borderId="0" fillId="23" fontId="4" numFmtId="0">
      <alignment vertical="center"/>
    </xf>
    <xf applyAlignment="1" applyFill="1" applyFont="1" borderId="0" fillId="24" fontId="4" numFmtId="0">
      <alignment vertical="center"/>
    </xf>
    <xf applyAlignment="1" applyFill="1" applyFont="1" borderId="0" fillId="25" fontId="1" numFmtId="0">
      <alignment vertical="center"/>
    </xf>
    <xf applyAlignment="1" applyFill="1" applyFont="1" borderId="0" fillId="26" fontId="1" numFmtId="0">
      <alignment vertical="center"/>
    </xf>
    <xf applyAlignment="1" applyFill="1" applyFont="1" borderId="0" fillId="27" fontId="4" numFmtId="0">
      <alignment vertical="center"/>
    </xf>
    <xf applyAlignment="1" applyFill="1" applyFont="1" borderId="0" fillId="28" fontId="1" numFmtId="0">
      <alignment vertical="center"/>
    </xf>
    <xf applyAlignment="1" applyFill="1" applyFont="1" borderId="0" fillId="29" fontId="4" numFmtId="0">
      <alignment vertical="center"/>
    </xf>
    <xf applyAlignment="1" applyFill="1" applyFont="1" borderId="0" fillId="30" fontId="4" numFmtId="0">
      <alignment vertical="center"/>
    </xf>
    <xf applyAlignment="1" applyFill="1" applyFont="1" borderId="0" fillId="31" fontId="1" numFmtId="0">
      <alignment vertical="center"/>
    </xf>
    <xf applyAlignment="1" applyFill="1" applyFont="1" borderId="0" fillId="32" fontId="4" numFmtId="0">
      <alignment vertical="center"/>
    </xf>
    <xf applyAlignment="1" applyFont="1" borderId="0" fillId="0" fontId="20" numFmtId="0">
      <alignment vertical="center"/>
    </xf>
    <xf applyAlignment="1" applyFont="1" borderId="0" fillId="0" fontId="20" numFmtId="0">
      <alignment vertical="center"/>
    </xf>
    <xf applyAlignment="1" borderId="0" fillId="0" fontId="0" numFmtId="0">
      <alignment vertical="center"/>
    </xf>
  </cellStyleXfs>
  <cellXfs count="335">
    <xf applyAlignment="1" borderId="0" fillId="0" fontId="0" numFmtId="0" xfId="0">
      <alignment vertical="center"/>
    </xf>
    <xf applyAlignment="1" applyFont="1" borderId="0" fillId="0" fontId="21" numFmtId="0" xfId="0">
      <alignment horizontal="center"/>
    </xf>
    <xf applyAlignment="1" applyFont="1" borderId="0" fillId="0" fontId="22" numFmtId="0" xfId="0">
      <alignment horizontal="center"/>
    </xf>
    <xf applyAlignment="1" applyFont="1" borderId="0" fillId="0" fontId="23" numFmtId="0" xfId="0">
      <alignment horizontal="center"/>
    </xf>
    <xf applyAlignment="1" applyFont="1" borderId="0" fillId="0" fontId="24" numFmtId="0" xfId="0">
      <alignment horizontal="center"/>
    </xf>
    <xf applyAlignment="1" applyFont="1" applyNumberFormat="1" borderId="0" fillId="0" fontId="24" numFmtId="164" xfId="0">
      <alignment horizontal="center"/>
    </xf>
    <xf applyAlignment="1" applyBorder="1" applyFill="1" applyFont="1" borderId="9" fillId="33" fontId="23" numFmtId="0" xfId="0">
      <alignment horizontal="center"/>
    </xf>
    <xf applyAlignment="1" applyFont="1" borderId="0" fillId="0" fontId="24" numFmtId="0" xfId="0">
      <alignment horizontal="center" wrapText="1"/>
    </xf>
    <xf applyAlignment="1" applyFont="1" borderId="0" fillId="0" fontId="25" numFmtId="0" xfId="0">
      <alignment horizontal="center"/>
    </xf>
    <xf applyAlignment="1" applyFill="1" applyFont="1" borderId="0" fillId="33" fontId="26" numFmtId="0" xfId="0">
      <alignment horizontal="center" vertical="center"/>
    </xf>
    <xf applyAlignment="1" applyBorder="1" applyFill="1" applyFont="1" borderId="10" fillId="33" fontId="26" numFmtId="0" xfId="0">
      <alignment horizontal="center" vertical="center"/>
    </xf>
    <xf applyAlignment="1" applyBorder="1" applyFill="1" applyFont="1" borderId="11" fillId="33" fontId="27" numFmtId="0" xfId="0">
      <alignment horizontal="center" vertical="center"/>
    </xf>
    <xf applyAlignment="1" applyBorder="1" applyFont="1" borderId="10" fillId="0" fontId="27" numFmtId="0" xfId="0">
      <alignment horizontal="center" vertical="center"/>
    </xf>
    <xf applyAlignment="1" applyBorder="1" applyFill="1" applyFont="1" borderId="9" fillId="33" fontId="27" numFmtId="0" xfId="0">
      <alignment horizontal="center" vertical="center"/>
    </xf>
    <xf applyAlignment="1" applyBorder="1" applyFont="1" borderId="12" fillId="0" fontId="27" numFmtId="0" xfId="0">
      <alignment horizontal="center" vertical="center"/>
    </xf>
    <xf applyAlignment="1" applyBorder="1" applyFont="1" borderId="13" fillId="0" fontId="27" numFmtId="0" xfId="0">
      <alignment horizontal="center" vertical="center"/>
    </xf>
    <xf applyAlignment="1" applyBorder="1" applyFont="1" borderId="13" fillId="0" fontId="27" numFmtId="0" xfId="0">
      <alignment horizontal="center" vertical="center" wrapText="1"/>
    </xf>
    <xf applyAlignment="1" applyFont="1" borderId="0" fillId="0" fontId="27" numFmtId="0" xfId="0">
      <alignment horizontal="center" vertical="center"/>
    </xf>
    <xf applyAlignment="1" applyBorder="1" applyFont="1" borderId="14" fillId="0" fontId="27" numFmtId="0" xfId="0">
      <alignment horizontal="center" vertical="center"/>
    </xf>
    <xf applyAlignment="1" applyBorder="1" applyFont="1" borderId="15" fillId="0" fontId="27" numFmtId="0" xfId="0">
      <alignment horizontal="center" vertical="center"/>
    </xf>
    <xf applyAlignment="1" applyBorder="1" applyFill="1" applyFont="1" borderId="13" fillId="33" fontId="28" numFmtId="0" xfId="0">
      <alignment horizontal="center" vertical="center"/>
    </xf>
    <xf applyAlignment="1" applyBorder="1" applyFill="1" applyFont="1" applyNumberFormat="1" borderId="10" fillId="34" fontId="29" numFmtId="165" xfId="0">
      <alignment horizontal="center" vertical="center"/>
    </xf>
    <xf applyAlignment="1" applyBorder="1" applyFill="1" applyFont="1" borderId="16" fillId="33" fontId="28" numFmtId="0" xfId="0">
      <alignment horizontal="center" vertical="center"/>
    </xf>
    <xf applyAlignment="1" applyBorder="1" applyFont="1" borderId="10" fillId="0" fontId="30" numFmtId="0" xfId="0">
      <alignment horizontal="center" vertical="center"/>
    </xf>
    <xf applyAlignment="1" applyBorder="1" applyFont="1" borderId="14" fillId="0" fontId="30" numFmtId="0" xfId="0">
      <alignment horizontal="center" vertical="center"/>
    </xf>
    <xf applyAlignment="1" applyBorder="1" applyFont="1" borderId="15" fillId="0" fontId="30" numFmtId="0" xfId="0">
      <alignment horizontal="center" vertical="center"/>
    </xf>
    <xf applyAlignment="1" applyBorder="1" applyFont="1" applyNumberFormat="1" borderId="14" fillId="0" fontId="30" numFmtId="164" xfId="0">
      <alignment horizontal="center" vertical="center"/>
    </xf>
    <xf applyAlignment="1" applyBorder="1" applyFont="1" applyNumberFormat="1" borderId="15" fillId="0" fontId="30" numFmtId="164" xfId="0">
      <alignment horizontal="center" vertical="center"/>
    </xf>
    <xf applyAlignment="1" applyBorder="1" applyFill="1" applyFont="1" borderId="9" fillId="33" fontId="30" numFmtId="0" xfId="0">
      <alignment vertical="center"/>
    </xf>
    <xf applyAlignment="1" applyBorder="1" applyFont="1" borderId="17" fillId="0" fontId="30" numFmtId="0" xfId="0">
      <alignment vertical="center"/>
    </xf>
    <xf applyAlignment="1" applyBorder="1" applyFont="1" borderId="14" fillId="0" fontId="30" numFmtId="0" xfId="0">
      <alignment vertical="center"/>
    </xf>
    <xf applyAlignment="1" applyBorder="1" applyFont="1" borderId="15" fillId="0" fontId="31" numFmtId="0" xfId="0">
      <alignment vertical="center"/>
    </xf>
    <xf applyAlignment="1" applyBorder="1" applyFont="1" borderId="15" fillId="0" fontId="30" numFmtId="0" xfId="0">
      <alignment vertical="center"/>
    </xf>
    <xf applyAlignment="1" applyBorder="1" applyFont="1" borderId="15" fillId="0" fontId="30" numFmtId="0" xfId="0">
      <alignment horizontal="center" vertical="center" wrapText="1"/>
    </xf>
    <xf applyAlignment="1" applyBorder="1" applyFont="1" borderId="10" fillId="0" fontId="32" numFmtId="0" xfId="0">
      <alignment horizontal="center" vertical="center"/>
    </xf>
    <xf applyAlignment="1" applyFont="1" borderId="0" fillId="0" fontId="33" numFmtId="0" xfId="0">
      <alignment horizontal="center"/>
    </xf>
    <xf applyAlignment="1" applyBorder="1" applyFont="1" borderId="10" fillId="0" fontId="34" numFmtId="0" xfId="0">
      <alignment horizontal="center" vertical="center"/>
    </xf>
    <xf applyAlignment="1" applyBorder="1" applyFont="1" borderId="14" fillId="0" fontId="34" numFmtId="0" xfId="0">
      <alignment horizontal="center" vertical="center"/>
    </xf>
    <xf applyAlignment="1" applyBorder="1" applyFont="1" borderId="10" fillId="0" fontId="23" numFmtId="0" xfId="0">
      <alignment horizontal="center" vertical="center" wrapText="1"/>
    </xf>
    <xf applyAlignment="1" applyBorder="1" applyFont="1" borderId="10" fillId="0" fontId="23" numFmtId="0" xfId="0">
      <alignment horizontal="center" vertical="center"/>
    </xf>
    <xf applyAlignment="1" applyBorder="1" applyFill="1" applyFont="1" applyNumberFormat="1" borderId="10" fillId="33" fontId="23" numFmtId="166" xfId="0">
      <alignment horizontal="center" vertical="center" wrapText="1"/>
    </xf>
    <xf applyAlignment="1" applyBorder="1" applyFill="1" applyFont="1" applyNumberFormat="1" borderId="10" fillId="33" fontId="23" numFmtId="164" xfId="0">
      <alignment horizontal="center" vertical="center" wrapText="1"/>
    </xf>
    <xf applyAlignment="1" applyBorder="1" applyFill="1" applyFont="1" borderId="14" fillId="34" fontId="23" numFmtId="0" xfId="0">
      <alignment horizontal="center" vertical="center" wrapText="1"/>
    </xf>
    <xf applyAlignment="1" applyBorder="1" applyFill="1" applyFont="1" borderId="9" fillId="33" fontId="23" numFmtId="0" xfId="0">
      <alignment horizontal="center" vertical="center"/>
    </xf>
    <xf applyAlignment="1" applyBorder="1" applyFont="1" borderId="18" fillId="0" fontId="23" numFmtId="0" xfId="0">
      <alignment horizontal="center" vertical="center"/>
    </xf>
    <xf applyAlignment="1" applyBorder="1" applyFont="1" borderId="19" fillId="0" fontId="23" numFmtId="0" xfId="0">
      <alignment horizontal="center" vertical="center"/>
    </xf>
    <xf applyAlignment="1" applyBorder="1" applyFill="1" applyFont="1" applyNumberFormat="1" borderId="10" fillId="33" fontId="23" numFmtId="166" xfId="0">
      <alignment vertical="center" wrapText="1"/>
    </xf>
    <xf applyAlignment="1" applyBorder="1" applyFill="1" applyFont="1" applyNumberFormat="1" borderId="10" fillId="33" fontId="23" numFmtId="164" xfId="0">
      <alignment vertical="center" wrapText="1"/>
    </xf>
    <xf applyAlignment="1" applyBorder="1" applyFill="1" applyFont="1" applyNumberFormat="1" borderId="14" fillId="33" fontId="23" numFmtId="166" xfId="0">
      <alignment vertical="center" wrapText="1"/>
    </xf>
    <xf applyAlignment="1" applyBorder="1" applyFill="1" applyFont="1" borderId="14" fillId="34" fontId="23" numFmtId="0" xfId="0">
      <alignment horizontal="left" vertical="center" wrapText="1"/>
    </xf>
    <xf applyAlignment="1" applyBorder="1" applyFill="1" applyFont="1" borderId="19" fillId="34" fontId="23" numFmtId="0" xfId="0">
      <alignment horizontal="center" vertical="center"/>
    </xf>
    <xf applyAlignment="1" applyBorder="1" applyFont="1" applyNumberFormat="1" borderId="10" fillId="0" fontId="34" numFmtId="167" xfId="0">
      <alignment horizontal="center" vertical="center"/>
    </xf>
    <xf applyAlignment="1" applyBorder="1" applyFont="1" borderId="10" fillId="0" fontId="34" numFmtId="0" xfId="0">
      <alignment horizontal="center"/>
    </xf>
    <xf applyAlignment="1" applyBorder="1" applyFont="1" applyNumberFormat="1" borderId="10" fillId="0" fontId="34" numFmtId="20" xfId="0">
      <alignment horizontal="center"/>
    </xf>
    <xf applyAlignment="1" applyBorder="1" applyFill="1" borderId="10" fillId="35" fontId="0" numFmtId="0" xfId="0">
      <alignment horizontal="center"/>
    </xf>
    <xf applyAlignment="1" applyBorder="1" applyFill="1" applyFont="1" borderId="10" fillId="35" fontId="28" numFmtId="0" xfId="0">
      <alignment horizontal="center"/>
    </xf>
    <xf applyAlignment="1" applyBorder="1" applyFill="1" applyFont="1" applyNumberFormat="1" borderId="10" fillId="35" fontId="28" numFmtId="164" xfId="0">
      <alignment horizontal="center"/>
    </xf>
    <xf applyAlignment="1" applyBorder="1" applyFill="1" borderId="10" fillId="35" fontId="0" numFmtId="0" xfId="0">
      <alignment horizontal="center" vertical="center"/>
    </xf>
    <xf applyAlignment="1" applyBorder="1" applyFill="1" applyFont="1" borderId="14" fillId="35" fontId="35" numFmtId="0" xfId="0">
      <alignment horizontal="center"/>
    </xf>
    <xf applyAlignment="1" applyBorder="1" applyFill="1" applyFont="1" borderId="9" fillId="33" fontId="35" numFmtId="0" xfId="0">
      <alignment horizontal="center"/>
    </xf>
    <xf applyAlignment="1" applyBorder="1" applyFill="1" applyFont="1" borderId="15" fillId="35" fontId="35" numFmtId="0" xfId="0">
      <alignment horizontal="center"/>
    </xf>
    <xf applyAlignment="1" applyBorder="1" applyFill="1" applyFont="1" borderId="10" fillId="35" fontId="35" numFmtId="0" xfId="0">
      <alignment horizontal="center"/>
    </xf>
    <xf applyAlignment="1" applyBorder="1" applyFill="1" applyFont="1" applyNumberFormat="1" borderId="10" fillId="35" fontId="35" numFmtId="164" xfId="0">
      <alignment horizontal="center"/>
    </xf>
    <xf applyAlignment="1" applyBorder="1" applyFill="1" applyFont="1" borderId="10" fillId="35" fontId="35" numFmtId="0" xfId="0">
      <alignment horizontal="center" wrapText="1"/>
    </xf>
    <xf applyAlignment="1" applyBorder="1" applyFont="1" borderId="10" fillId="0" fontId="35" numFmtId="0" xfId="0">
      <alignment horizontal="center"/>
    </xf>
    <xf applyAlignment="1" applyBorder="1" applyFont="1" borderId="10" fillId="0" fontId="36" numFmtId="0" xfId="0">
      <alignment horizontal="center"/>
    </xf>
    <xf applyAlignment="1" applyNumberFormat="1" borderId="0" fillId="0" fontId="0" numFmtId="167" xfId="0">
      <alignment horizontal="center" vertical="center"/>
    </xf>
    <xf applyAlignment="1" applyFont="1" applyNumberFormat="1" borderId="0" fillId="0" fontId="21" numFmtId="165" xfId="0">
      <alignment horizontal="center" vertical="center"/>
    </xf>
    <xf applyAlignment="1" applyBorder="1" applyFill="1" borderId="14" fillId="35" fontId="0" numFmtId="0" xfId="0">
      <alignment horizontal="center" vertical="center"/>
    </xf>
    <xf applyAlignment="1" applyBorder="1" applyFill="1" borderId="9" fillId="33" fontId="0" numFmtId="0" xfId="0">
      <alignment horizontal="center" vertical="center"/>
    </xf>
    <xf applyAlignment="1" applyBorder="1" applyFill="1" borderId="10" fillId="35" fontId="0" numFmtId="0" xfId="0">
      <alignment horizontal="center" vertical="center" wrapText="1"/>
    </xf>
    <xf applyAlignment="1" applyBorder="1" applyFill="1" borderId="15" fillId="35" fontId="0" numFmtId="0" xfId="0">
      <alignment horizontal="center" vertical="center"/>
    </xf>
    <xf applyAlignment="1" applyBorder="1" applyFill="1" applyNumberFormat="1" borderId="10" fillId="35" fontId="0" numFmtId="164" xfId="0">
      <alignment horizontal="center" vertical="center"/>
    </xf>
    <xf applyAlignment="1" applyBorder="1" applyFill="1" applyFont="1" borderId="10" fillId="35" fontId="36" numFmtId="0" xfId="0">
      <alignment horizontal="center"/>
    </xf>
    <xf applyAlignment="1" applyBorder="1" applyFill="1" applyFont="1" borderId="10" fillId="35" fontId="37" numFmtId="0" xfId="0">
      <alignment horizontal="center"/>
    </xf>
    <xf applyAlignment="1" applyBorder="1" applyFill="1" applyFont="1" borderId="10" fillId="35" fontId="24" numFmtId="0" xfId="0">
      <alignment horizontal="center"/>
    </xf>
    <xf applyAlignment="1" applyBorder="1" applyFill="1" applyFont="1" applyNumberFormat="1" borderId="10" fillId="35" fontId="24" numFmtId="164" xfId="0">
      <alignment horizontal="center"/>
    </xf>
    <xf applyAlignment="1" applyBorder="1" applyFill="1" applyFont="1" borderId="14" fillId="35" fontId="23" numFmtId="0" xfId="0">
      <alignment horizontal="center"/>
    </xf>
    <xf applyAlignment="1" applyBorder="1" applyFill="1" borderId="15" fillId="35" fontId="0" numFmtId="0" xfId="0">
      <alignment horizontal="center"/>
    </xf>
    <xf applyAlignment="1" applyBorder="1" applyFill="1" applyNumberFormat="1" borderId="10" fillId="35" fontId="0" numFmtId="20" xfId="0">
      <alignment horizontal="center" vertical="center"/>
    </xf>
    <xf applyAlignment="1" applyBorder="1" applyFill="1" applyFont="1" borderId="9" fillId="33" fontId="36" numFmtId="0" xfId="0">
      <alignment horizontal="center"/>
    </xf>
    <xf applyAlignment="1" applyBorder="1" applyFill="1" applyFont="1" borderId="14" fillId="35" fontId="36" numFmtId="0" xfId="0">
      <alignment horizontal="center"/>
    </xf>
    <xf applyAlignment="1" applyBorder="1" applyFill="1" applyFont="1" borderId="10" fillId="35" fontId="36" numFmtId="0" xfId="0">
      <alignment horizontal="center" vertical="center"/>
    </xf>
    <xf applyAlignment="1" applyBorder="1" applyFill="1" applyFont="1" borderId="14" fillId="35" fontId="36" numFmtId="0" xfId="0">
      <alignment horizontal="center" vertical="center"/>
    </xf>
    <xf applyAlignment="1" applyBorder="1" applyFill="1" applyFont="1" borderId="9" fillId="33" fontId="36" numFmtId="0" xfId="0">
      <alignment horizontal="center" vertical="center"/>
    </xf>
    <xf applyAlignment="1" applyBorder="1" applyFill="1" applyFont="1" borderId="15" fillId="35" fontId="36" numFmtId="0" xfId="0">
      <alignment horizontal="center"/>
    </xf>
    <xf applyAlignment="1" applyBorder="1" applyFill="1" applyFont="1" borderId="15" fillId="35" fontId="36" numFmtId="0" xfId="0">
      <alignment horizontal="center" vertical="center"/>
    </xf>
    <xf applyAlignment="1" applyBorder="1" applyFill="1" applyFont="1" applyNumberFormat="1" borderId="10" fillId="35" fontId="36" numFmtId="164" xfId="0">
      <alignment horizontal="center"/>
    </xf>
    <xf applyAlignment="1" applyBorder="1" applyFill="1" applyFont="1" applyNumberFormat="1" borderId="10" fillId="35" fontId="36" numFmtId="164" xfId="0">
      <alignment horizontal="center" vertical="center"/>
    </xf>
    <xf applyAlignment="1" applyBorder="1" applyFill="1" applyFont="1" borderId="10" fillId="35" fontId="38" numFmtId="0" xfId="0">
      <alignment horizontal="center"/>
    </xf>
    <xf applyAlignment="1" applyBorder="1" applyFill="1" applyNumberFormat="1" borderId="10" fillId="35" fontId="0" numFmtId="164" xfId="0">
      <alignment horizontal="center"/>
    </xf>
    <xf applyAlignment="1" applyBorder="1" applyFill="1" applyFont="1" borderId="14" fillId="35" fontId="38" numFmtId="0" xfId="0">
      <alignment horizontal="center"/>
    </xf>
    <xf applyAlignment="1" applyBorder="1" applyFill="1" applyFont="1" borderId="9" fillId="33" fontId="38" numFmtId="0" xfId="0">
      <alignment horizontal="center"/>
    </xf>
    <xf applyAlignment="1" applyBorder="1" applyFont="1" applyNumberFormat="1" borderId="10" fillId="0" fontId="39" numFmtId="167" xfId="0">
      <alignment horizontal="center" vertical="center"/>
    </xf>
    <xf applyAlignment="1" applyBorder="1" applyFont="1" borderId="10" fillId="0" fontId="40" numFmtId="0" xfId="0">
      <alignment horizontal="center" vertical="center" wrapText="1"/>
    </xf>
    <xf applyAlignment="1" applyBorder="1" applyFont="1" borderId="10" fillId="0" fontId="39" numFmtId="0" xfId="0">
      <alignment horizontal="center"/>
    </xf>
    <xf applyAlignment="1" applyBorder="1" applyFont="1" applyNumberFormat="1" borderId="10" fillId="0" fontId="39" numFmtId="164" xfId="0">
      <alignment horizontal="center"/>
    </xf>
    <xf applyAlignment="1" applyBorder="1" applyFont="1" borderId="14" fillId="0" fontId="39" numFmtId="0" xfId="0">
      <alignment horizontal="center"/>
    </xf>
    <xf applyAlignment="1" applyBorder="1" applyFill="1" applyFont="1" borderId="9" fillId="33" fontId="39" numFmtId="0" xfId="0">
      <alignment horizontal="center"/>
    </xf>
    <xf applyAlignment="1" applyBorder="1" applyFont="1" borderId="10" fillId="0" fontId="39" numFmtId="0" xfId="0">
      <alignment horizontal="center" wrapText="1"/>
    </xf>
    <xf applyAlignment="1" applyFont="1" borderId="0" fillId="0" fontId="39" numFmtId="0" xfId="0">
      <alignment horizontal="center"/>
    </xf>
    <xf applyAlignment="1" applyBorder="1" applyFont="1" borderId="10" fillId="0" fontId="41" numFmtId="0" xfId="0">
      <alignment horizontal="center"/>
    </xf>
    <xf applyAlignment="1" applyBorder="1" applyFont="1" applyNumberFormat="1" borderId="10" fillId="0" fontId="41" numFmtId="164" xfId="0">
      <alignment horizontal="center"/>
    </xf>
    <xf applyAlignment="1" applyBorder="1" applyFont="1" borderId="14" fillId="0" fontId="41" numFmtId="0" xfId="0">
      <alignment horizontal="center"/>
    </xf>
    <xf applyAlignment="1" applyBorder="1" applyFill="1" applyFont="1" borderId="9" fillId="33" fontId="41" numFmtId="0" xfId="0">
      <alignment horizontal="center"/>
    </xf>
    <xf applyAlignment="1" applyBorder="1" applyFont="1" borderId="10" fillId="0" fontId="41" numFmtId="0" xfId="0">
      <alignment horizontal="center" wrapText="1"/>
    </xf>
    <xf applyAlignment="1" applyFont="1" borderId="0" fillId="0" fontId="41" numFmtId="0" xfId="0">
      <alignment horizontal="center"/>
    </xf>
    <xf applyAlignment="1" applyBorder="1" applyFont="1" borderId="10" fillId="0" fontId="21" numFmtId="0" xfId="0">
      <alignment horizontal="center"/>
    </xf>
    <xf applyAlignment="1" applyBorder="1" applyFill="1" applyFont="1" borderId="10" fillId="36" fontId="42" numFmtId="0" xfId="0">
      <alignment horizontal="center" vertical="center" wrapText="1"/>
    </xf>
    <xf applyAlignment="1" applyBorder="1" applyFill="1" applyFont="1" borderId="14" fillId="36" fontId="42" numFmtId="0" xfId="0">
      <alignment horizontal="center" vertical="center" wrapText="1"/>
    </xf>
    <xf applyAlignment="1" applyBorder="1" applyFill="1" applyFont="1" borderId="10" fillId="36" fontId="43" numFmtId="0" xfId="0">
      <alignment horizontal="center" vertical="center" wrapText="1"/>
    </xf>
    <xf applyAlignment="1" applyBorder="1" applyFill="1" applyFont="1" borderId="10" fillId="37" fontId="43" numFmtId="0" xfId="0">
      <alignment horizontal="center" vertical="center" wrapText="1"/>
    </xf>
    <xf applyAlignment="1" applyBorder="1" applyFill="1" applyFont="1" applyNumberFormat="1" borderId="10" fillId="36" fontId="43" numFmtId="166" xfId="0">
      <alignment horizontal="center" vertical="center" wrapText="1"/>
    </xf>
    <xf applyAlignment="1" applyBorder="1" applyFill="1" applyFont="1" borderId="19" fillId="36" fontId="43" numFmtId="0" xfId="0">
      <alignment horizontal="center" vertical="center" wrapText="1"/>
    </xf>
    <xf applyAlignment="1" applyBorder="1" applyFill="1" applyFont="1" applyNumberFormat="1" borderId="10" fillId="36" fontId="43" numFmtId="166" xfId="0">
      <alignment vertical="center" wrapText="1"/>
    </xf>
    <xf applyAlignment="1" borderId="0" fillId="0" fontId="0" numFmtId="0" xfId="0">
      <alignment horizontal="center" vertical="center"/>
    </xf>
    <xf applyAlignment="1" applyNumberFormat="1" borderId="0" fillId="0" fontId="0" numFmtId="167" xfId="0">
      <alignment vertical="center"/>
    </xf>
    <xf applyAlignment="1" applyBorder="1" applyFont="1" borderId="13" fillId="0" fontId="44" numFmtId="0" xfId="0">
      <alignment horizontal="center"/>
    </xf>
    <xf applyAlignment="1" applyBorder="1" applyFont="1" borderId="13" fillId="0" fontId="45" numFmtId="0" xfId="0">
      <alignment horizontal="center" vertical="center"/>
    </xf>
    <xf applyAlignment="1" applyFont="1" applyNumberFormat="1" borderId="0" fillId="0" fontId="45" numFmtId="167" xfId="0">
      <alignment horizontal="center" vertical="center"/>
    </xf>
    <xf applyAlignment="1" applyBorder="1" applyFont="1" borderId="10" fillId="0" fontId="46" numFmtId="0" xfId="0">
      <alignment horizontal="center" vertical="center"/>
    </xf>
    <xf applyAlignment="1" applyBorder="1" borderId="10" fillId="0" fontId="0" numFmtId="0" xfId="0">
      <alignment vertical="center"/>
    </xf>
    <xf applyAlignment="1" applyFont="1" applyNumberFormat="1" borderId="0" fillId="0" fontId="46" numFmtId="167" xfId="0">
      <alignment horizontal="center" vertical="center"/>
    </xf>
    <xf applyAlignment="1" applyBorder="1" applyFill="1" applyFont="1" borderId="10" fillId="33" fontId="23" numFmtId="0" xfId="0">
      <alignment horizontal="left" vertical="center"/>
    </xf>
    <xf applyAlignment="1" applyBorder="1" applyFill="1" borderId="10" fillId="33" fontId="0" numFmtId="0" xfId="0">
      <alignment horizontal="center" vertical="center"/>
    </xf>
    <xf applyAlignment="1" applyBorder="1" borderId="10" fillId="0" fontId="0" numFmtId="0" xfId="0">
      <alignment horizontal="center" vertical="center"/>
    </xf>
    <xf applyAlignment="1" applyBorder="1" applyFill="1" applyFont="1" borderId="10" fillId="38" fontId="23" numFmtId="0" xfId="0">
      <alignment horizontal="center" vertical="center"/>
    </xf>
    <xf applyAlignment="1" applyBorder="1" applyFill="1" applyFont="1" borderId="10" fillId="38" fontId="47" numFmtId="0" xfId="0">
      <alignment horizontal="center" vertical="center"/>
    </xf>
    <xf applyAlignment="1" applyBorder="1" applyFill="1" applyFont="1" borderId="10" fillId="38" fontId="34" numFmtId="0" xfId="0">
      <alignment horizontal="center" vertical="center"/>
    </xf>
    <xf applyAlignment="1" applyBorder="1" applyFill="1" applyNumberFormat="1" borderId="10" fillId="38" fontId="0" numFmtId="20" xfId="0">
      <alignment horizontal="center" vertical="center"/>
    </xf>
    <xf applyAlignment="1" applyBorder="1" applyNumberFormat="1" borderId="10" fillId="0" fontId="0" numFmtId="167" xfId="0">
      <alignment horizontal="center" vertical="center"/>
    </xf>
    <xf applyAlignment="1" applyBorder="1" applyFill="1" applyFont="1" borderId="10" fillId="34" fontId="23" numFmtId="0" xfId="0">
      <alignment horizontal="center" vertical="center"/>
    </xf>
    <xf applyAlignment="1" applyBorder="1" applyFont="1" applyNumberFormat="1" borderId="10" fillId="0" fontId="23" numFmtId="9" xfId="0">
      <alignment horizontal="center" vertical="center"/>
    </xf>
    <xf applyAlignment="1" applyBorder="1" applyFill="1" applyNumberFormat="1" borderId="19" fillId="39" fontId="0" numFmtId="165" xfId="0">
      <alignment horizontal="center" vertical="center"/>
    </xf>
    <xf applyAlignment="1" applyBorder="1" applyFill="1" applyFont="1" applyNumberFormat="1" borderId="10" fillId="33" fontId="35" numFmtId="20" xfId="0">
      <alignment horizontal="center"/>
    </xf>
    <xf applyAlignment="1" applyBorder="1" applyFill="1" applyNumberFormat="1" borderId="10" fillId="33" fontId="0" numFmtId="20" xfId="0">
      <alignment horizontal="center" vertical="center"/>
    </xf>
    <xf applyAlignment="1" applyBorder="1" applyFill="1" applyFont="1" applyNumberFormat="1" borderId="10" fillId="33" fontId="35" numFmtId="167" xfId="0">
      <alignment horizontal="center"/>
    </xf>
    <xf applyAlignment="1" applyBorder="1" applyFill="1" applyFont="1" applyNumberFormat="1" borderId="10" fillId="34" fontId="23" numFmtId="20" xfId="0">
      <alignment horizontal="center" vertical="center"/>
    </xf>
    <xf applyAlignment="1" applyBorder="1" applyFill="1" applyNumberFormat="1" borderId="9" fillId="39" fontId="0" numFmtId="165" xfId="0">
      <alignment horizontal="center" vertical="center"/>
    </xf>
    <xf applyAlignment="1" applyBorder="1" applyFont="1" borderId="10" fillId="0" fontId="48" numFmtId="0" xfId="0">
      <alignment horizontal="center" vertical="center"/>
    </xf>
    <xf applyAlignment="1" applyBorder="1" applyFill="1" applyNumberFormat="1" borderId="20" fillId="39" fontId="0" numFmtId="165" xfId="0">
      <alignment horizontal="center" vertical="center"/>
    </xf>
    <xf applyAlignment="1" applyBorder="1" applyFill="1" applyFont="1" borderId="10" fillId="35" fontId="23" numFmtId="0" xfId="0">
      <alignment horizontal="center"/>
    </xf>
    <xf applyAlignment="1" applyBorder="1" applyFill="1" applyNumberFormat="1" borderId="10" fillId="35" fontId="0" numFmtId="167" xfId="0">
      <alignment horizontal="center" vertical="center"/>
    </xf>
    <xf applyAlignment="1" applyBorder="1" applyFont="1" applyNumberFormat="1" borderId="13" fillId="0" fontId="45" numFmtId="168" xfId="0">
      <alignment horizontal="center" vertical="center"/>
    </xf>
    <xf applyAlignment="1" applyBorder="1" applyFont="1" applyNumberFormat="1" borderId="13" fillId="0" fontId="45" numFmtId="167" xfId="0">
      <alignment horizontal="center" vertical="center"/>
    </xf>
    <xf applyAlignment="1" applyBorder="1" applyFill="1" applyFont="1" applyNumberFormat="1" borderId="21" fillId="35" fontId="47" numFmtId="168" xfId="0">
      <alignment horizontal="center" vertical="center" wrapText="1"/>
    </xf>
    <xf applyAlignment="1" applyBorder="1" applyFill="1" applyFont="1" applyNumberFormat="1" borderId="10" fillId="35" fontId="47" numFmtId="168" xfId="0">
      <alignment horizontal="center" vertical="center" wrapText="1"/>
    </xf>
    <xf applyAlignment="1" applyBorder="1" applyFill="1" applyFont="1" applyNumberFormat="1" borderId="10" fillId="35" fontId="47" numFmtId="166" xfId="0">
      <alignment horizontal="center" vertical="center" wrapText="1"/>
    </xf>
    <xf applyAlignment="1" applyBorder="1" applyFill="1" applyNumberFormat="1" borderId="19" fillId="35" fontId="0" numFmtId="168" xfId="0">
      <alignment horizontal="center" vertical="center" wrapText="1"/>
    </xf>
    <xf applyAlignment="1" applyBorder="1" applyFill="1" applyNumberFormat="1" borderId="19" fillId="35" fontId="0" numFmtId="169" xfId="0">
      <alignment horizontal="center" vertical="center" wrapText="1"/>
    </xf>
    <xf applyAlignment="1" applyBorder="1" applyFill="1" applyNumberFormat="1" borderId="19" fillId="35" fontId="0" numFmtId="167" xfId="0">
      <alignment horizontal="center" vertical="center" wrapText="1"/>
    </xf>
    <xf applyAlignment="1" applyBorder="1" applyNumberFormat="1" borderId="20" fillId="0" fontId="0" numFmtId="165" xfId="0">
      <alignment horizontal="center" vertical="center"/>
    </xf>
    <xf applyAlignment="1" applyBorder="1" applyNumberFormat="1" borderId="20" fillId="0" fontId="0" numFmtId="170" xfId="0">
      <alignment horizontal="center" vertical="center"/>
    </xf>
    <xf applyAlignment="1" applyBorder="1" applyNumberFormat="1" borderId="20" fillId="0" fontId="0" numFmtId="167" xfId="0">
      <alignment horizontal="center" vertical="center"/>
    </xf>
    <xf applyAlignment="1" applyBorder="1" applyNumberFormat="1" borderId="20" fillId="0" fontId="0" numFmtId="166" xfId="0">
      <alignment horizontal="center" vertical="center"/>
    </xf>
    <xf applyAlignment="1" applyBorder="1" applyFont="1" applyNumberFormat="1" borderId="10" fillId="0" fontId="47" numFmtId="167" xfId="0">
      <alignment horizontal="center" vertical="center"/>
    </xf>
    <xf applyAlignment="1" applyBorder="1" applyFont="1" applyNumberFormat="1" borderId="10" fillId="0" fontId="46" numFmtId="167" xfId="0">
      <alignment horizontal="center" vertical="center"/>
    </xf>
    <xf applyAlignment="1" applyBorder="1" applyNumberFormat="1" borderId="10" fillId="0" fontId="0" numFmtId="165" xfId="0">
      <alignment horizontal="center" vertical="center"/>
    </xf>
    <xf applyAlignment="1" applyBorder="1" applyNumberFormat="1" borderId="10" fillId="0" fontId="0" numFmtId="170" xfId="0">
      <alignment horizontal="center" vertical="center"/>
    </xf>
    <xf applyAlignment="1" applyFont="1" applyNumberFormat="1" borderId="0" fillId="0" fontId="21" numFmtId="168" xfId="0">
      <alignment horizontal="center" vertical="center"/>
    </xf>
    <xf applyAlignment="1" applyFont="1" applyNumberFormat="1" borderId="0" fillId="0" fontId="21" numFmtId="169" xfId="0">
      <alignment horizontal="center" vertical="center"/>
    </xf>
    <xf applyAlignment="1" applyFont="1" applyNumberFormat="1" borderId="0" fillId="0" fontId="21" numFmtId="171" xfId="0">
      <alignment horizontal="center" vertical="center"/>
    </xf>
    <xf applyAlignment="1" applyFont="1" applyNumberFormat="1" borderId="0" fillId="0" fontId="21" numFmtId="167" xfId="0">
      <alignment horizontal="center" vertical="center"/>
    </xf>
    <xf applyAlignment="1" applyFont="1" applyNumberFormat="1" borderId="0" fillId="0" fontId="21" numFmtId="166" xfId="0">
      <alignment horizontal="center"/>
    </xf>
    <xf applyAlignment="1" applyFont="1" applyNumberFormat="1" borderId="0" fillId="0" fontId="21" numFmtId="167" xfId="0">
      <alignment horizontal="center"/>
    </xf>
    <xf applyAlignment="1" applyFont="1" applyNumberFormat="1" borderId="0" fillId="0" fontId="21" numFmtId="169" xfId="0">
      <alignment horizontal="center"/>
    </xf>
    <xf applyFont="1" applyNumberFormat="1" borderId="0" fillId="0" fontId="21" numFmtId="167" xfId="0"/>
    <xf applyAlignment="1" applyFont="1" applyNumberFormat="1" borderId="0" fillId="0" fontId="21" numFmtId="166" xfId="0">
      <alignment vertical="top"/>
    </xf>
    <xf applyAlignment="1" applyFont="1" applyNumberFormat="1" borderId="0" fillId="0" fontId="21" numFmtId="168" xfId="0">
      <alignment horizontal="left" vertical="top" wrapText="1"/>
    </xf>
    <xf applyAlignment="1" applyFont="1" applyNumberFormat="1" borderId="0" fillId="0" fontId="21" numFmtId="168" xfId="0">
      <alignment wrapText="1"/>
    </xf>
    <xf applyFont="1" applyNumberFormat="1" borderId="0" fillId="0" fontId="21" numFmtId="166" xfId="0"/>
    <xf applyFont="1" applyNumberFormat="1" borderId="0" fillId="0" fontId="21" numFmtId="168" xfId="0"/>
    <xf applyAlignment="1" applyFont="1" applyNumberFormat="1" borderId="0" fillId="0" fontId="45" numFmtId="168" xfId="0">
      <alignment horizontal="center" vertical="center"/>
    </xf>
    <xf applyAlignment="1" applyFont="1" applyNumberFormat="1" borderId="0" fillId="0" fontId="49" numFmtId="168" xfId="0">
      <alignment horizontal="center" vertical="center" wrapText="1"/>
    </xf>
    <xf applyAlignment="1" applyBorder="1" applyFill="1" applyFont="1" applyNumberFormat="1" borderId="10" fillId="35" fontId="47" numFmtId="169" xfId="0">
      <alignment horizontal="center" vertical="center" wrapText="1"/>
    </xf>
    <xf applyAlignment="1" applyBorder="1" applyFill="1" applyNumberFormat="1" borderId="10" fillId="35" fontId="0" numFmtId="169" xfId="0">
      <alignment horizontal="center" vertical="center" wrapText="1"/>
    </xf>
    <xf applyAlignment="1" applyBorder="1" applyFill="1" applyNumberFormat="1" borderId="10" fillId="35" fontId="0" numFmtId="168" xfId="0">
      <alignment horizontal="center" vertical="center" wrapText="1"/>
    </xf>
    <xf applyAlignment="1" applyBorder="1" applyFill="1" applyNumberFormat="1" borderId="10" fillId="35" fontId="0" numFmtId="167" xfId="0">
      <alignment horizontal="center" vertical="center" wrapText="1"/>
    </xf>
    <xf applyAlignment="1" applyBorder="1" applyFill="1" applyNumberFormat="1" borderId="10" fillId="35" fontId="0" numFmtId="166" xfId="0">
      <alignment horizontal="center" vertical="center" wrapText="1"/>
    </xf>
    <xf applyAlignment="1" applyBorder="1" applyFill="1" applyFont="1" applyNumberFormat="1" borderId="10" fillId="34" fontId="23" numFmtId="167" xfId="0">
      <alignment vertical="center" wrapText="1"/>
    </xf>
    <xf applyAlignment="1" applyBorder="1" applyFill="1" applyFont="1" applyNumberFormat="1" borderId="14" fillId="34" fontId="23" numFmtId="167" xfId="0">
      <alignment vertical="center" wrapText="1"/>
    </xf>
    <xf applyAlignment="1" applyBorder="1" applyFont="1" applyNumberFormat="1" borderId="10" fillId="0" fontId="47" numFmtId="166" xfId="0">
      <alignment horizontal="center" vertical="center" wrapText="1"/>
    </xf>
    <xf applyAlignment="1" applyFont="1" applyNumberFormat="1" borderId="0" fillId="0" fontId="47" numFmtId="168" xfId="0">
      <alignment horizontal="center" vertical="center" wrapText="1"/>
    </xf>
    <xf applyAlignment="1" applyBorder="1" applyNumberFormat="1" borderId="20" fillId="0" fontId="0" numFmtId="169" xfId="0">
      <alignment horizontal="center" vertical="center"/>
    </xf>
    <xf applyAlignment="1" applyBorder="1" applyNumberFormat="1" borderId="20" fillId="0" fontId="0" numFmtId="171" xfId="0">
      <alignment horizontal="center" vertical="center"/>
    </xf>
    <xf applyAlignment="1" applyBorder="1" applyFont="1" applyNumberFormat="1" borderId="10" fillId="0" fontId="35" numFmtId="169" xfId="0">
      <alignment horizontal="center" vertical="center"/>
    </xf>
    <xf applyAlignment="1" applyBorder="1" applyNumberFormat="1" borderId="20" fillId="0" fontId="0" numFmtId="172" xfId="0">
      <alignment horizontal="center" vertical="center"/>
    </xf>
    <xf applyAlignment="1" applyBorder="1" applyFont="1" applyNumberFormat="1" borderId="20" fillId="0" fontId="47" numFmtId="167" xfId="0">
      <alignment horizontal="center" vertical="center"/>
    </xf>
    <xf applyAlignment="1" applyBorder="1" applyFont="1" applyNumberFormat="1" borderId="20" fillId="0" fontId="46" numFmtId="167" xfId="0">
      <alignment horizontal="center" vertical="center"/>
    </xf>
    <xf applyAlignment="1" applyBorder="1" applyFont="1" applyNumberFormat="1" borderId="20" fillId="0" fontId="50" numFmtId="168" xfId="0">
      <alignment horizontal="left" vertical="top" wrapText="1"/>
    </xf>
    <xf applyAlignment="1" applyBorder="1" applyFont="1" applyNumberFormat="1" borderId="20" fillId="0" fontId="23" numFmtId="168" xfId="0">
      <alignment vertical="center" wrapText="1"/>
    </xf>
    <xf applyBorder="1" applyFont="1" applyNumberFormat="1" borderId="10" fillId="0" fontId="21" numFmtId="167" xfId="0"/>
    <xf applyBorder="1" applyFont="1" applyNumberFormat="1" borderId="14" fillId="0" fontId="21" numFmtId="167" xfId="0"/>
    <xf applyBorder="1" applyFont="1" applyNumberFormat="1" borderId="10" fillId="0" fontId="21" numFmtId="166" xfId="0"/>
    <xf applyAlignment="1" applyBorder="1" applyNumberFormat="1" borderId="10" fillId="0" fontId="0" numFmtId="166" xfId="0">
      <alignment horizontal="center" vertical="center"/>
    </xf>
    <xf applyAlignment="1" applyBorder="1" applyFont="1" applyNumberFormat="1" borderId="10" fillId="0" fontId="23" numFmtId="168" xfId="0">
      <alignment horizontal="left" vertical="top" wrapText="1"/>
    </xf>
    <xf applyAlignment="1" applyBorder="1" applyFont="1" applyNumberFormat="1" borderId="10" fillId="0" fontId="23" numFmtId="168" xfId="0">
      <alignment vertical="center" wrapText="1"/>
    </xf>
    <xf applyAlignment="1" applyBorder="1" applyFont="1" applyNumberFormat="1" borderId="10" fillId="0" fontId="50" numFmtId="168" xfId="0">
      <alignment vertical="center" wrapText="1"/>
    </xf>
    <xf applyAlignment="1" borderId="0" fillId="0" fontId="0" numFmtId="0" xfId="0">
      <alignment wrapText="1"/>
    </xf>
    <xf applyAlignment="1" applyBorder="1" applyNumberFormat="1" borderId="14" fillId="0" fontId="0" numFmtId="166" xfId="0">
      <alignment horizontal="center" vertical="center"/>
    </xf>
    <xf applyAlignment="1" applyBorder="1" applyFont="1" applyNumberFormat="1" borderId="10" fillId="0" fontId="50" numFmtId="168" xfId="0">
      <alignment horizontal="left" vertical="top" wrapText="1"/>
    </xf>
    <xf applyAlignment="1" applyBorder="1" applyFont="1" applyNumberFormat="1" borderId="10" fillId="0" fontId="21" numFmtId="166" xfId="0">
      <alignment horizontal="center" vertical="center"/>
    </xf>
    <xf applyAlignment="1" applyBorder="1" applyFont="1" applyNumberFormat="1" borderId="10" fillId="0" fontId="21" numFmtId="168" xfId="0">
      <alignment horizontal="left" vertical="top" wrapText="1"/>
    </xf>
    <xf applyAlignment="1" applyBorder="1" applyFont="1" applyNumberFormat="1" borderId="10" fillId="0" fontId="21" numFmtId="168" xfId="0">
      <alignment wrapText="1"/>
    </xf>
    <xf applyAlignment="1" applyBorder="1" applyNumberFormat="1" borderId="10" fillId="0" fontId="0" numFmtId="168" xfId="0">
      <alignment horizontal="center" vertical="center"/>
    </xf>
    <xf applyAlignment="1" applyBorder="1" applyFont="1" applyNumberFormat="1" borderId="10" fillId="0" fontId="21" numFmtId="168" xfId="0">
      <alignment horizontal="center" vertical="center"/>
    </xf>
    <xf applyAlignment="1" applyBorder="1" applyFont="1" applyNumberFormat="1" borderId="10" fillId="0" fontId="21" numFmtId="169" xfId="0">
      <alignment horizontal="center" vertical="center"/>
    </xf>
    <xf applyAlignment="1" applyBorder="1" applyFont="1" applyNumberFormat="1" borderId="10" fillId="0" fontId="21" numFmtId="171" xfId="0">
      <alignment horizontal="center" vertical="center"/>
    </xf>
    <xf applyAlignment="1" applyBorder="1" applyFont="1" applyNumberFormat="1" borderId="10" fillId="0" fontId="21" numFmtId="167" xfId="0">
      <alignment horizontal="center" vertical="center"/>
    </xf>
    <xf applyAlignment="1" borderId="0" fillId="0" fontId="0" numFmtId="0" xfId="0">
      <alignment vertical="center" wrapText="1"/>
    </xf>
    <xf applyAlignment="1" applyNumberFormat="1" borderId="0" fillId="0" fontId="0" numFmtId="173" xfId="0">
      <alignment vertical="center" wrapText="1"/>
    </xf>
    <xf applyAlignment="1" applyFill="1" borderId="0" fillId="36" fontId="0" numFmtId="0" xfId="0">
      <alignment vertical="center" wrapText="1"/>
    </xf>
    <xf applyAlignment="1" applyFill="1" applyNumberFormat="1" borderId="0" fillId="36" fontId="0" numFmtId="22" xfId="0">
      <alignment vertical="center" wrapText="1"/>
    </xf>
    <xf applyAlignment="1" applyFill="1" borderId="0" fillId="37" fontId="0" numFmtId="0" xfId="0">
      <alignment vertical="center" wrapText="1"/>
    </xf>
    <xf applyAlignment="1" applyNumberFormat="1" borderId="0" fillId="0" fontId="0" numFmtId="22" xfId="0">
      <alignment vertical="center" wrapText="1"/>
    </xf>
    <xf applyAlignment="1" applyFont="1" applyNumberFormat="1" borderId="0" fillId="0" fontId="21" numFmtId="166" xfId="0">
      <alignment horizontal="center" vertical="center"/>
    </xf>
    <xf applyAlignment="1" applyFont="1" applyNumberFormat="1" borderId="0" fillId="0" fontId="21" numFmtId="172" xfId="0">
      <alignment horizontal="center"/>
    </xf>
    <xf applyAlignment="1" applyFont="1" applyNumberFormat="1" borderId="0" fillId="0" fontId="45" numFmtId="172" xfId="0">
      <alignment horizontal="center" vertical="center"/>
    </xf>
    <xf applyAlignment="1" applyBorder="1" applyFill="1" applyFont="1" applyNumberFormat="1" borderId="10" fillId="34" fontId="47" numFmtId="169" xfId="0">
      <alignment horizontal="center" vertical="center" wrapText="1"/>
    </xf>
    <xf applyAlignment="1" applyBorder="1" applyFill="1" applyNumberFormat="1" borderId="10" fillId="35" fontId="0" numFmtId="172" xfId="0">
      <alignment horizontal="center" vertical="center" wrapText="1"/>
    </xf>
    <xf applyAlignment="1" applyBorder="1" applyFill="1" applyFont="1" borderId="10" fillId="40" fontId="51" numFmtId="0" xfId="0">
      <alignment horizontal="center"/>
    </xf>
    <xf applyAlignment="1" applyBorder="1" applyFont="1" borderId="10" fillId="0" fontId="52" numFmtId="0" xfId="0">
      <alignment horizontal="center"/>
    </xf>
    <xf applyAlignment="1" applyBorder="1" applyFont="1" applyNumberFormat="1" borderId="20" fillId="0" fontId="23" numFmtId="168" xfId="0">
      <alignment horizontal="left" vertical="top" wrapText="1"/>
    </xf>
    <xf applyAlignment="1" applyBorder="1" applyNumberFormat="1" borderId="19" fillId="0" fontId="0" numFmtId="166" xfId="0">
      <alignment horizontal="center" vertical="center"/>
    </xf>
    <xf applyAlignment="1" applyBorder="1" applyFont="1" applyNumberFormat="1" borderId="19" fillId="0" fontId="23" numFmtId="168" xfId="0">
      <alignment horizontal="left" vertical="top" wrapText="1"/>
    </xf>
    <xf applyAlignment="1" applyBorder="1" applyFont="1" applyNumberFormat="1" borderId="10" fillId="0" fontId="21" numFmtId="166" xfId="0">
      <alignment vertical="top"/>
    </xf>
    <xf applyAlignment="1" applyBorder="1" applyFont="1" applyNumberFormat="1" borderId="14" fillId="0" fontId="21" numFmtId="168" xfId="0">
      <alignment horizontal="left" vertical="top" wrapText="1"/>
    </xf>
    <xf applyAlignment="1" applyFont="1" applyNumberFormat="1" borderId="0" fillId="0" fontId="21" numFmtId="168" xfId="0">
      <alignment vertical="center"/>
    </xf>
    <xf applyAlignment="1" applyBorder="1" applyFont="1" borderId="10" fillId="0" fontId="52" numFmtId="0" xfId="0">
      <alignment horizontal="center" vertical="center"/>
    </xf>
    <xf applyAlignment="1" applyBorder="1" applyFont="1" applyNumberFormat="1" borderId="10" fillId="0" fontId="23" numFmtId="168" xfId="0">
      <alignment horizontal="left" vertical="center" wrapText="1"/>
    </xf>
    <xf applyAlignment="1" applyBorder="1" applyFont="1" applyNumberFormat="1" borderId="10" fillId="0" fontId="23" numFmtId="168" xfId="0">
      <alignment wrapText="1"/>
    </xf>
    <xf applyAlignment="1" applyBorder="1" applyFont="1" applyNumberFormat="1" borderId="10" fillId="0" fontId="50" numFmtId="168" xfId="0">
      <alignment wrapText="1"/>
    </xf>
    <xf applyAlignment="1" applyBorder="1" applyFont="1" applyNumberFormat="1" borderId="10" fillId="0" fontId="21" numFmtId="172" xfId="0">
      <alignment horizontal="center" vertical="center"/>
    </xf>
    <xf applyAlignment="1" applyFill="1" applyFont="1" borderId="0" fillId="36" fontId="53" numFmtId="0" xfId="0">
      <alignment vertical="center" wrapText="1"/>
    </xf>
    <xf applyAlignment="1" applyFill="1" applyFont="1" borderId="0" fillId="36" fontId="53" numFmtId="0" xfId="52">
      <alignment vertical="center" wrapText="1"/>
    </xf>
    <xf applyAlignment="1" applyNumberFormat="1" borderId="0" fillId="0" fontId="0" numFmtId="22" xfId="0">
      <alignment vertical="center"/>
    </xf>
    <xf applyAlignment="1" applyFont="1" borderId="0" fillId="0" fontId="36" numFmtId="0" xfId="0">
      <alignment vertical="center"/>
    </xf>
    <xf applyAlignment="1" applyNumberFormat="1" borderId="0" fillId="0" fontId="0" numFmtId="166" xfId="0">
      <alignment vertical="center"/>
    </xf>
    <xf applyAlignment="1" applyBorder="1" applyNumberFormat="1" borderId="10" fillId="0" fontId="0" numFmtId="174" xfId="11">
      <alignment vertical="center"/>
    </xf>
    <xf applyAlignment="1" applyBorder="1" applyFill="1" applyFont="1" borderId="14" fillId="41" fontId="54" numFmtId="0" xfId="0">
      <alignment horizontal="center" vertical="center"/>
    </xf>
    <xf applyAlignment="1" applyBorder="1" applyFill="1" applyFont="1" borderId="12" fillId="3" fontId="54" numFmtId="0" xfId="0">
      <alignment horizontal="center" vertical="center"/>
    </xf>
    <xf applyAlignment="1" applyBorder="1" applyFill="1" applyFont="1" borderId="10" fillId="41" fontId="55" numFmtId="0" xfId="0">
      <alignment horizontal="center" vertical="center"/>
    </xf>
    <xf applyAlignment="1" applyBorder="1" applyFill="1" applyFont="1" applyNumberFormat="1" borderId="19" fillId="42" fontId="51" numFmtId="168" xfId="0">
      <alignment horizontal="center" vertical="center" wrapText="1"/>
    </xf>
    <xf applyAlignment="1" applyBorder="1" applyFill="1" applyFont="1" applyNumberFormat="1" borderId="19" fillId="41" fontId="51" numFmtId="168" xfId="0">
      <alignment horizontal="center" vertical="center" wrapText="1"/>
    </xf>
    <xf applyAlignment="1" applyBorder="1" applyFill="1" applyFont="1" applyNumberFormat="1" borderId="19" fillId="41" fontId="51" numFmtId="167" xfId="0">
      <alignment horizontal="center" vertical="center" wrapText="1"/>
    </xf>
    <xf applyAlignment="1" applyBorder="1" applyFill="1" applyFont="1" applyNumberFormat="1" borderId="19" fillId="41" fontId="51" numFmtId="166" xfId="0">
      <alignment horizontal="center" vertical="center" wrapText="1"/>
    </xf>
    <xf applyAlignment="1" applyBorder="1" applyFill="1" applyFont="1" applyNumberFormat="1" borderId="19" fillId="3" fontId="51" numFmtId="168" xfId="0">
      <alignment horizontal="center" vertical="center" wrapText="1"/>
    </xf>
    <xf applyAlignment="1" applyBorder="1" applyFill="1" applyFont="1" applyNumberFormat="1" borderId="19" fillId="3" fontId="51" numFmtId="167" xfId="0">
      <alignment horizontal="center" vertical="center" wrapText="1"/>
    </xf>
    <xf applyAlignment="1" applyBorder="1" applyFill="1" applyFont="1" applyNumberFormat="1" borderId="19" fillId="3" fontId="51" numFmtId="166" xfId="0">
      <alignment horizontal="center" vertical="center" wrapText="1"/>
    </xf>
    <xf applyAlignment="1" applyBorder="1" applyFill="1" applyFont="1" applyNumberFormat="1" borderId="22" fillId="3" fontId="51" numFmtId="166" xfId="0">
      <alignment horizontal="center" vertical="center" wrapText="1"/>
    </xf>
    <xf applyAlignment="1" applyBorder="1" applyFill="1" applyFont="1" applyNumberFormat="1" borderId="10" fillId="41" fontId="51" numFmtId="168" xfId="0">
      <alignment horizontal="center" vertical="center" wrapText="1"/>
    </xf>
    <xf applyAlignment="1" applyBorder="1" applyFill="1" applyFont="1" applyNumberFormat="1" borderId="10" fillId="41" fontId="51" numFmtId="167" xfId="0">
      <alignment horizontal="center" vertical="center" wrapText="1"/>
    </xf>
    <xf applyAlignment="1" applyBorder="1" applyFill="1" applyFont="1" applyNumberFormat="1" borderId="10" fillId="41" fontId="51" numFmtId="166" xfId="0">
      <alignment horizontal="center" vertical="center" wrapText="1"/>
    </xf>
    <xf applyAlignment="1" applyBorder="1" applyNumberFormat="1" borderId="10" fillId="0" fontId="0" numFmtId="165" xfId="0">
      <alignment vertical="center"/>
    </xf>
    <xf applyAlignment="1" applyBorder="1" applyNumberFormat="1" borderId="10" fillId="0" fontId="0" numFmtId="169" xfId="0">
      <alignment horizontal="center" vertical="center"/>
    </xf>
    <xf applyAlignment="1" applyBorder="1" applyFill="1" applyNumberFormat="1" borderId="10" fillId="34" fontId="0" numFmtId="169" xfId="0">
      <alignment horizontal="center" vertical="center"/>
    </xf>
    <xf applyAlignment="1" applyBorder="1" applyNumberFormat="1" borderId="10" fillId="0" fontId="0" numFmtId="9" xfId="11">
      <alignment horizontal="center" vertical="center"/>
    </xf>
    <xf applyAlignment="1" applyBorder="1" applyFill="1" applyNumberFormat="1" borderId="20" fillId="34" fontId="0" numFmtId="167" xfId="0">
      <alignment horizontal="center" vertical="center"/>
    </xf>
    <xf applyAlignment="1" applyBorder="1" applyNumberFormat="1" borderId="12" fillId="0" fontId="0" numFmtId="166" xfId="0">
      <alignment horizontal="center" vertical="center"/>
    </xf>
    <xf applyAlignment="1" applyBorder="1" applyFill="1" applyNumberFormat="1" borderId="10" fillId="34" fontId="0" numFmtId="167" xfId="0">
      <alignment horizontal="center" vertical="center"/>
    </xf>
    <xf applyAlignment="1" applyBorder="1" applyFill="1" borderId="10" fillId="43" fontId="0" numFmtId="0" xfId="0">
      <alignment horizontal="center" vertical="center"/>
    </xf>
    <xf applyAlignment="1" applyBorder="1" applyFill="1" applyNumberFormat="1" borderId="10" fillId="43" fontId="0" numFmtId="167" xfId="0">
      <alignment horizontal="center" vertical="center"/>
    </xf>
    <xf applyAlignment="1" borderId="0" fillId="0" fontId="0" numFmtId="0" xfId="0">
      <alignment horizontal="center" vertical="center" wrapText="1"/>
    </xf>
    <xf applyAlignment="1" applyBorder="1" applyFill="1" borderId="23" fillId="33" fontId="0" numFmtId="0" xfId="0">
      <alignment horizontal="center" vertical="center" wrapText="1"/>
    </xf>
    <xf applyAlignment="1" applyFill="1" borderId="0" fillId="33" fontId="0" numFmtId="0" xfId="0">
      <alignment horizontal="center" vertical="center" wrapText="1"/>
    </xf>
    <xf applyAlignment="1" applyBorder="1" applyFill="1" borderId="11" fillId="33" fontId="0" numFmtId="0" xfId="0">
      <alignment horizontal="center" vertical="center" wrapText="1"/>
    </xf>
    <xf applyAlignment="1" applyFill="1" borderId="0" fillId="33" fontId="0" numFmtId="0" xfId="0">
      <alignment vertical="center" wrapText="1"/>
    </xf>
    <xf applyAlignment="1" applyBorder="1" applyFont="1" borderId="19" fillId="0" fontId="56" numFmtId="0" xfId="0">
      <alignment horizontal="center" vertical="center" wrapText="1"/>
    </xf>
    <xf applyAlignment="1" applyBorder="1" applyFill="1" applyFont="1" applyNumberFormat="1" borderId="12" fillId="34" fontId="57" numFmtId="165" xfId="0">
      <alignment vertical="center" wrapText="1"/>
    </xf>
    <xf applyAlignment="1" applyBorder="1" applyFont="1" borderId="19" fillId="0" fontId="58" numFmtId="0" xfId="0">
      <alignment horizontal="center" vertical="center" wrapText="1"/>
    </xf>
    <xf applyAlignment="1" applyBorder="1" applyFill="1" applyFont="1" applyNumberFormat="1" borderId="14" fillId="34" fontId="57" numFmtId="165" xfId="0">
      <alignment vertical="center" wrapText="1"/>
    </xf>
    <xf applyAlignment="1" applyBorder="1" applyFont="1" borderId="24" fillId="0" fontId="51" numFmtId="0" xfId="0">
      <alignment horizontal="center" vertical="center" wrapText="1"/>
    </xf>
    <xf applyAlignment="1" applyBorder="1" applyFill="1" applyFont="1" applyNumberFormat="1" borderId="10" fillId="34" fontId="50" numFmtId="166" xfId="0">
      <alignment horizontal="center" vertical="center" wrapText="1"/>
    </xf>
    <xf applyAlignment="1" applyBorder="1" applyFill="1" applyFont="1" applyNumberFormat="1" borderId="14" fillId="34" fontId="50" numFmtId="166" xfId="0">
      <alignment horizontal="center" vertical="center" wrapText="1"/>
    </xf>
    <xf applyAlignment="1" applyBorder="1" applyFont="1" borderId="10" fillId="0" fontId="59" numFmtId="0" xfId="0">
      <alignment horizontal="center" vertical="center" wrapText="1"/>
    </xf>
    <xf applyAlignment="1" applyBorder="1" applyFill="1" applyNumberFormat="1" borderId="14" fillId="33" fontId="0" numFmtId="166" xfId="0">
      <alignment horizontal="center" vertical="center" wrapText="1"/>
    </xf>
    <xf applyAlignment="1" applyBorder="1" applyFont="1" borderId="25" fillId="0" fontId="51" numFmtId="0" xfId="0">
      <alignment horizontal="center" vertical="center" wrapText="1"/>
    </xf>
    <xf applyAlignment="1" applyBorder="1" applyFill="1" applyNumberFormat="1" borderId="10" fillId="33" fontId="0" numFmtId="166" xfId="0">
      <alignment horizontal="center" vertical="center" wrapText="1"/>
    </xf>
    <xf applyAlignment="1" applyBorder="1" applyFill="1" applyFont="1" borderId="10" fillId="44" fontId="60" numFmtId="0" xfId="0">
      <alignment horizontal="center" vertical="center" wrapText="1"/>
    </xf>
    <xf applyAlignment="1" applyBorder="1" applyFill="1" applyNumberFormat="1" borderId="14" fillId="44" fontId="0" numFmtId="166" xfId="0">
      <alignment horizontal="center" vertical="center" wrapText="1"/>
    </xf>
    <xf applyAlignment="1" applyBorder="1" applyFill="1" applyNumberFormat="1" borderId="17" fillId="44" fontId="0" numFmtId="166" xfId="0">
      <alignment horizontal="center" vertical="center" wrapText="1"/>
    </xf>
    <xf applyAlignment="1" applyBorder="1" applyFill="1" applyNumberFormat="1" borderId="15" fillId="44" fontId="0" numFmtId="166" xfId="0">
      <alignment horizontal="center" vertical="center" wrapText="1"/>
    </xf>
    <xf applyAlignment="1" applyBorder="1" applyFill="1" borderId="10" fillId="44" fontId="0" numFmtId="0" xfId="0">
      <alignment horizontal="center" vertical="center" wrapText="1"/>
    </xf>
    <xf applyAlignment="1" applyBorder="1" applyFill="1" applyFont="1" applyNumberFormat="1" borderId="14" fillId="44" fontId="23" numFmtId="166" xfId="0">
      <alignment horizontal="center" vertical="center" wrapText="1"/>
    </xf>
    <xf applyAlignment="1" applyBorder="1" applyFill="1" borderId="10" fillId="34" fontId="0" numFmtId="0" xfId="0">
      <alignment horizontal="center" vertical="center" wrapText="1"/>
    </xf>
    <xf applyAlignment="1" applyBorder="1" applyFill="1" applyFont="1" borderId="15" fillId="44" fontId="60" numFmtId="0" xfId="0">
      <alignment horizontal="center" vertical="center" wrapText="1"/>
    </xf>
    <xf applyAlignment="1" applyBorder="1" applyFill="1" applyFont="1" borderId="10" fillId="44" fontId="47" numFmtId="0" xfId="0">
      <alignment horizontal="center" vertical="center" wrapText="1"/>
    </xf>
    <xf applyAlignment="1" applyBorder="1" applyFill="1" applyFont="1" applyNumberFormat="1" borderId="14" fillId="44" fontId="22" numFmtId="166" xfId="0">
      <alignment horizontal="center" vertical="center" wrapText="1"/>
    </xf>
    <xf applyAlignment="1" applyBorder="1" borderId="10" fillId="0" fontId="0" numFmtId="0" xfId="0">
      <alignment horizontal="center" vertical="center" wrapText="1"/>
    </xf>
    <xf applyAlignment="1" applyBorder="1" applyFill="1" applyFont="1" borderId="23" fillId="33" fontId="23" numFmtId="0" xfId="0">
      <alignment horizontal="center" vertical="center" wrapText="1"/>
    </xf>
    <xf applyAlignment="1" applyFill="1" applyFont="1" borderId="0" fillId="33" fontId="23" numFmtId="0" xfId="0">
      <alignment horizontal="center" vertical="center" wrapText="1"/>
    </xf>
    <xf applyAlignment="1" applyBorder="1" applyFill="1" applyFont="1" borderId="15" fillId="44" fontId="47" numFmtId="0" xfId="0">
      <alignment horizontal="center" vertical="center" wrapText="1"/>
    </xf>
    <xf applyAlignment="1" applyBorder="1" applyFill="1" applyFont="1" borderId="10" fillId="44" fontId="61" numFmtId="0" xfId="0">
      <alignment horizontal="center" vertical="center" wrapText="1"/>
    </xf>
    <xf applyAlignment="1" applyBorder="1" applyNumberFormat="1" borderId="14" fillId="0" fontId="0" numFmtId="166" xfId="0">
      <alignment horizontal="center" vertical="center" wrapText="1"/>
    </xf>
    <xf applyAlignment="1" applyBorder="1" applyFill="1" applyNumberFormat="1" borderId="10" fillId="34" fontId="0" numFmtId="166" xfId="0">
      <alignment horizontal="center" vertical="center" wrapText="1"/>
    </xf>
    <xf applyAlignment="1" applyBorder="1" applyFill="1" applyNumberFormat="1" borderId="14" fillId="34" fontId="0" numFmtId="10" xfId="11">
      <alignment horizontal="center" vertical="center" wrapText="1"/>
    </xf>
    <xf applyAlignment="1" applyBorder="1" applyFill="1" applyNumberFormat="1" borderId="23" fillId="33" fontId="0" numFmtId="167" xfId="0">
      <alignment horizontal="center" vertical="center" wrapText="1"/>
    </xf>
    <xf applyAlignment="1" applyFill="1" applyNumberFormat="1" borderId="0" fillId="33" fontId="0" numFmtId="167" xfId="0">
      <alignment horizontal="center" vertical="center" wrapText="1"/>
    </xf>
    <xf applyAlignment="1" applyBorder="1" applyFill="1" applyFont="1" borderId="15" fillId="44" fontId="61" numFmtId="0" xfId="0">
      <alignment horizontal="center" vertical="center" wrapText="1"/>
    </xf>
    <xf applyAlignment="1" applyBorder="1" applyNumberFormat="1" borderId="10" fillId="0" fontId="0" numFmtId="167" xfId="0">
      <alignment horizontal="center" vertical="center" wrapText="1"/>
    </xf>
    <xf applyAlignment="1" applyNumberFormat="1" borderId="0" fillId="0" fontId="0" numFmtId="167" xfId="0">
      <alignment horizontal="center" vertical="center" wrapText="1"/>
    </xf>
    <xf applyAlignment="1" applyNumberFormat="1" borderId="0" fillId="0" fontId="0" numFmtId="166" xfId="0">
      <alignment horizontal="center" vertical="center" wrapText="1"/>
    </xf>
    <xf applyAlignment="1" applyBorder="1" applyFill="1" applyNumberFormat="1" borderId="23" fillId="33" fontId="0" numFmtId="166" xfId="0">
      <alignment horizontal="center" vertical="center" wrapText="1"/>
    </xf>
    <xf applyAlignment="1" applyFill="1" borderId="0" fillId="34" fontId="0" numFmtId="0" xfId="0">
      <alignment horizontal="center" vertical="center" wrapText="1"/>
    </xf>
    <xf applyAlignment="1" applyBorder="1" applyFill="1" applyFont="1" borderId="10" fillId="44" fontId="62" numFmtId="0" xfId="0">
      <alignment horizontal="center" vertical="center" wrapText="1"/>
    </xf>
    <xf applyAlignment="1" applyBorder="1" applyFill="1" borderId="10" fillId="42" fontId="0" numFmtId="0" xfId="0">
      <alignment horizontal="center" vertical="center" wrapText="1"/>
    </xf>
    <xf applyAlignment="1" applyBorder="1" applyFill="1" applyNumberFormat="1" borderId="10" fillId="42" fontId="0" numFmtId="166" xfId="0">
      <alignment horizontal="center" vertical="center" wrapText="1"/>
    </xf>
    <xf applyAlignment="1" applyBorder="1" applyFill="1" applyFont="1" borderId="15" fillId="44" fontId="62" numFmtId="0" xfId="0">
      <alignment horizontal="center" vertical="center" wrapText="1"/>
    </xf>
    <xf applyAlignment="1" applyBorder="1" applyFill="1" applyNumberFormat="1" borderId="19" fillId="42" fontId="0" numFmtId="166" xfId="0">
      <alignment horizontal="center" vertical="center" wrapText="1"/>
    </xf>
    <xf applyAlignment="1" applyFill="1" applyNumberFormat="1" borderId="0" fillId="34" fontId="0" numFmtId="166" xfId="0">
      <alignment vertical="center" wrapText="1"/>
    </xf>
    <xf applyAlignment="1" applyBorder="1" applyFill="1" applyFont="1" borderId="10" fillId="44" fontId="63" numFmtId="0" xfId="0">
      <alignment horizontal="center" vertical="center" wrapText="1"/>
    </xf>
    <xf applyAlignment="1" applyBorder="1" applyFill="1" applyFont="1" applyNumberFormat="1" borderId="17" fillId="44" fontId="23" numFmtId="166" xfId="0">
      <alignment horizontal="center" vertical="center" wrapText="1"/>
    </xf>
    <xf applyAlignment="1" applyBorder="1" applyFill="1" applyFont="1" applyNumberFormat="1" borderId="20" fillId="44" fontId="23" numFmtId="166" xfId="0">
      <alignment horizontal="center" vertical="center" wrapText="1"/>
    </xf>
    <xf applyAlignment="1" applyBorder="1" applyFill="1" applyFont="1" applyNumberFormat="1" borderId="10" fillId="44" fontId="23" numFmtId="166" xfId="0">
      <alignment horizontal="center" vertical="center" wrapText="1"/>
    </xf>
    <xf applyAlignment="1" applyBorder="1" applyFill="1" applyFont="1" borderId="15" fillId="44" fontId="63" numFmtId="0" xfId="0">
      <alignment horizontal="center" vertical="center" wrapText="1"/>
    </xf>
    <xf applyAlignment="1" applyBorder="1" applyFill="1" applyFont="1" applyNumberFormat="1" borderId="10" fillId="44" fontId="22" numFmtId="166" xfId="0">
      <alignment horizontal="center" vertical="center" wrapText="1"/>
    </xf>
    <xf applyAlignment="1" applyBorder="1" borderId="20" fillId="0" fontId="0" numFmtId="0" xfId="0">
      <alignment horizontal="center" vertical="center" wrapText="1"/>
    </xf>
    <xf applyAlignment="1" applyBorder="1" applyFill="1" applyFont="1" applyNumberFormat="1" borderId="20" fillId="44" fontId="22" numFmtId="166" xfId="0">
      <alignment horizontal="center" vertical="center" wrapText="1"/>
    </xf>
    <xf applyAlignment="1" applyBorder="1" applyFill="1" borderId="12" fillId="44" fontId="0" numFmtId="0" xfId="0">
      <alignment horizontal="center" vertical="center" wrapText="1"/>
    </xf>
    <xf applyAlignment="1" applyBorder="1" applyFill="1" borderId="20" fillId="44" fontId="0" numFmtId="0" xfId="0">
      <alignment horizontal="center" vertical="center" wrapText="1"/>
    </xf>
    <xf applyAlignment="1" applyBorder="1" applyNumberFormat="1" borderId="10" fillId="0" fontId="0" numFmtId="166" xfId="0">
      <alignment horizontal="center" vertical="center" wrapText="1"/>
    </xf>
    <xf applyAlignment="1" applyBorder="1" applyNumberFormat="1" borderId="10" fillId="0" fontId="0" numFmtId="10" xfId="11">
      <alignment horizontal="center" vertical="center" wrapText="1"/>
    </xf>
    <xf applyAlignment="1" applyBorder="1" applyNumberFormat="1" borderId="14" fillId="0" fontId="0" numFmtId="10" xfId="11">
      <alignment horizontal="center" vertical="center" wrapText="1"/>
    </xf>
    <xf applyAlignment="1" applyBorder="1" applyFill="1" applyNumberFormat="1" borderId="23" fillId="33" fontId="0" numFmtId="10" xfId="11">
      <alignment horizontal="center" vertical="center" wrapText="1"/>
    </xf>
    <xf applyAlignment="1" applyFill="1" applyNumberFormat="1" borderId="0" fillId="33" fontId="0" numFmtId="10" xfId="11">
      <alignment horizontal="center" vertical="center" wrapText="1"/>
    </xf>
    <xf applyAlignment="1" applyFill="1" borderId="0" fillId="33" fontId="0" numFmtId="0" xfId="0">
      <alignment vertical="center"/>
    </xf>
    <xf applyAlignment="1" applyFill="1" applyFont="1" borderId="0" fillId="33" fontId="62" numFmtId="0" xfId="0">
      <alignment horizontal="center" vertical="center" wrapText="1"/>
    </xf>
    <xf applyAlignment="1" applyBorder="1" applyFill="1" applyFont="1" applyNumberFormat="1" borderId="15" fillId="44" fontId="23" numFmtId="166" xfId="0">
      <alignment horizontal="center" vertical="center" wrapText="1"/>
    </xf>
    <xf applyAlignment="1" applyBorder="1" applyFill="1" borderId="14" fillId="44" fontId="0" numFmtId="0" xfId="0">
      <alignment horizontal="center" vertical="center" wrapText="1"/>
    </xf>
    <xf applyAlignment="1" applyBorder="1" applyNumberFormat="1" borderId="10" fillId="0" fontId="0" numFmtId="172" xfId="0">
      <alignment horizontal="center" vertical="center" wrapText="1"/>
    </xf>
    <xf applyAlignment="1" applyBorder="1" applyFill="1" applyNumberFormat="1" borderId="10" fillId="44" fontId="0" numFmtId="166" xfId="0">
      <alignment horizontal="center" vertical="center" wrapText="1"/>
    </xf>
    <xf applyAlignment="1" applyBorder="1" applyFill="1" applyFont="1" borderId="10" fillId="41" fontId="64" numFmtId="0" xfId="0">
      <alignment horizontal="left" vertical="center"/>
    </xf>
    <xf applyAlignment="1" applyBorder="1" borderId="10" fillId="0" fontId="0" numFmtId="0" xfId="0">
      <alignment horizontal="left" vertical="center"/>
    </xf>
    <xf applyAlignment="1" applyBorder="1" applyFont="1" borderId="10" fillId="0" fontId="65" numFmtId="0" xfId="0">
      <alignment horizontal="left" vertical="center"/>
    </xf>
    <xf applyAlignment="1" applyBorder="1" applyFont="1" borderId="10" fillId="0" fontId="65" numFmtId="0" xfId="0">
      <alignment horizontal="left" vertical="center" wrapText="1"/>
    </xf>
  </cellXfs>
  <cellStyles count="53">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name="_ET_STYLE_NoName_00_" xfId="17"/>
    <cellStyle builtinId="15" name="标题" xfId="18"/>
    <cellStyle builtinId="53" name="解释性文本" xfId="19"/>
    <cellStyle builtinId="16" name="标题 1" xfId="20"/>
    <cellStyle builtinId="17" name="标题 2" xfId="21"/>
    <cellStyle builtinId="32" name="60% - 强调文字颜色 1" xfId="22"/>
    <cellStyle builtinId="18" name="标题 3" xfId="23"/>
    <cellStyle builtinId="44" name="60% - 强调文字颜色 4" xfId="24"/>
    <cellStyle builtinId="21" name="输出" xfId="25"/>
    <cellStyle builtinId="22" name="计算" xfId="26"/>
    <cellStyle builtinId="23" name="检查单元格" xfId="27"/>
    <cellStyle builtinId="50" name="20% - 强调文字颜色 6" xfId="28"/>
    <cellStyle builtinId="33" name="强调文字颜色 2" xfId="29"/>
    <cellStyle builtinId="24" name="链接单元格" xfId="30"/>
    <cellStyle builtinId="25" name="汇总" xfId="31"/>
    <cellStyle builtinId="26" name="好" xfId="32"/>
    <cellStyle builtinId="28" name="适中" xfId="33"/>
    <cellStyle builtinId="46" name="20% - 强调文字颜色 5" xfId="34"/>
    <cellStyle builtinId="29" name="强调文字颜色 1" xfId="35"/>
    <cellStyle builtinId="30" name="20% - 强调文字颜色 1" xfId="36"/>
    <cellStyle builtinId="31" name="40% - 强调文字颜色 1" xfId="37"/>
    <cellStyle builtinId="34" name="20% - 强调文字颜色 2" xfId="38"/>
    <cellStyle builtinId="35" name="40% - 强调文字颜色 2" xfId="39"/>
    <cellStyle builtinId="37" name="强调文字颜色 3" xfId="40"/>
    <cellStyle builtinId="41" name="强调文字颜色 4" xfId="41"/>
    <cellStyle builtinId="42" name="20% - 强调文字颜色 4" xfId="42"/>
    <cellStyle builtinId="43" name="40% - 强调文字颜色 4" xfId="43"/>
    <cellStyle builtinId="45" name="强调文字颜色 5" xfId="44"/>
    <cellStyle builtinId="47" name="40% - 强调文字颜色 5" xfId="45"/>
    <cellStyle builtinId="48" name="60% - 强调文字颜色 5" xfId="46"/>
    <cellStyle builtinId="49" name="强调文字颜色 6" xfId="47"/>
    <cellStyle builtinId="51" name="40% - 强调文字颜色 6" xfId="48"/>
    <cellStyle builtinId="52" name="60% - 强调文字颜色 6" xfId="49"/>
    <cellStyle name="常规 2" xfId="50"/>
    <cellStyle name="常规 3" xfId="51"/>
    <cellStyle name="常规_6" xfId="52"/>
  </cellStyles>
  <dxfs count="1">
    <dxf>
      <font>
        <color indexed="2"/>
      </font>
    </dxf>
  </dxfs>
  <tableStyles count="0" defaultPivotStyle="PivotStyleLight16" defaultTableStyle="TableStyleMedium9"/>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theme/theme1.xml" Type="http://schemas.openxmlformats.org/officeDocument/2006/relationships/theme"/>
<Relationship Id="rId17" Target="sharedStrings.xml" Type="http://schemas.openxmlformats.org/officeDocument/2006/relationships/sharedStrings"/>
<Relationship Id="rId18" Target="styles.xml" Type="http://schemas.openxmlformats.org/officeDocument/2006/relationships/styles"/>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charts/chart1.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5烧主抽南电耗参数关系趋势图</a:t>
            </a:r>
            <a:endParaRPr b="0" i="0" strike="noStrike" sz="1000" u="none">
              <a:solidFill>
                <a:srgbClr val="000000"/>
              </a:solidFill>
              <a:latin typeface="宋体"/>
              <a:ea typeface="宋体"/>
              <a:cs typeface="宋体"/>
            </a:endParaRPr>
          </a:p>
        </c:rich>
      </c:tx>
      <c:layout>
        <c:manualLayout>
          <c:xMode val="edge"/>
          <c:yMode val="edge"/>
          <c:x val="0.43657323132269699"/>
          <c:y val="0.027864264644937999"/>
        </c:manualLayout>
      </c:layout>
      <c:overlay val="0"/>
      <c:spPr bwMode="auto">
        <a:prstGeom prst="rect">
          <a:avLst/>
        </a:prstGeom>
        <a:noFill/>
        <a:ln w="3175">
          <a:noFill/>
        </a:ln>
      </c:spPr>
    </c:title>
    <c:autoTitleDeleted val="0"/>
    <c:plotArea>
      <c:layout>
        <c:manualLayout>
          <c:layoutTarget val="inner"/>
          <c:xMode val="edge"/>
          <c:yMode val="edge"/>
          <c:x val="0.063075854570345202"/>
          <c:y val="0.21517044127506499"/>
          <c:w val="0.82352969674990095"/>
          <c:h val="0.54024808636689003"/>
        </c:manualLayout>
      </c:layout>
      <c:lineChart>
        <c:grouping val="standard"/>
        <c:varyColors val="0"/>
        <c:ser>
          <c:idx val="0"/>
          <c:order val="0"/>
          <c:tx>
            <c:strRef>
              <c:f>'5烧主抽电耗'!$J$2</c:f>
              <c:strCache>
                <c:ptCount val="1"/>
                <c:pt idx="0">
                  <c:v>主抽南用电量，kWh</c:v>
                </c:pt>
              </c:strCache>
            </c:strRef>
          </c:tx>
          <c:spPr bwMode="auto">
            <a:prstGeom prst="rect">
              <a:avLst/>
            </a:prstGeom>
            <a:ln algn="ctr" cap="rnd" cmpd="sng" w="38100">
              <a:solidFill>
                <a:srgbClr val="0000FF"/>
              </a:solidFill>
              <a:prstDash val="solid"/>
              <a:round/>
            </a:ln>
          </c:spPr>
          <c:marker>
            <c:symbol val="none"/>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'5烧主抽电耗'!$J$3:$J$95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0"/>
        <c:smooth val="0"/>
        <c:axId val="234272064"/>
        <c:axId val="232766352"/>
      </c:lineChart>
      <c:lineChart>
        <c:grouping val="standard"/>
        <c:varyColors val="0"/>
        <c:ser>
          <c:idx val="1"/>
          <c:order val="1"/>
          <c:tx>
            <c:strRef>
              <c:f>'5烧主抽电耗'!$P$2</c:f>
              <c:strCache>
                <c:ptCount val="1"/>
                <c:pt idx="0">
                  <c:v>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'5烧主抽电耗'!$P$3:$P$95</c:f>
              <c:numCache>
                <c:formatCode xml:space="preserv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'5烧主抽电耗'!$T$2</c:f>
              <c:strCache>
                <c:ptCount val="1"/>
                <c:pt idx="0">
                  <c:v>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'5烧主抽电耗'!$T$3:$T$95</c:f>
              <c:numCache>
                <c:formatCode xml:space="preserve">0.0_ </c:formatCode>
                <c:ptCount val="93"/>
                <c:pt idx="0">
                  <c:v>94.4256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'5烧主抽电耗'!$AG$2</c:f>
              <c:strCache>
                <c:ptCount val="1"/>
                <c:pt idx="0">
                  <c:v>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'5烧主抽电耗'!$AG$3:$AG$95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'5烧主抽电耗'!$AE$2</c:f>
              <c:strCache>
                <c:ptCount val="1"/>
                <c:pt idx="0">
                  <c:v>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'5烧主抽电耗'!$AE$3:$AE$95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62896"/>
        <c:axId val="676163456"/>
      </c:lineChart>
      <c:catAx>
        <c:axId val="234272064"/>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232766352"/>
        <c:crosses val="autoZero"/>
        <c:auto val="0"/>
        <c:lblAlgn val="ctr"/>
        <c:lblOffset val="100"/>
        <c:tickLblSkip val="2"/>
        <c:noMultiLvlLbl val="0"/>
      </c:catAx>
      <c:valAx>
        <c:axId val="232766352"/>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234272064"/>
        <c:crosses val="autoZero"/>
        <c:crossBetween val="between"/>
      </c:valAx>
      <c:dateAx>
        <c:axId val="67616289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3456"/>
        <c:crosses val="autoZero"/>
        <c:auto val="1"/>
        <c:lblOffset val="100"/>
      </c:dateAx>
      <c:valAx>
        <c:axId val="676163456"/>
        <c:scaling>
          <c:orientation val="minMax"/>
          <c:min val="0"/>
        </c:scaling>
        <c:delete val="0"/>
        <c:axPos val="r"/>
        <c:numFmt formatCode="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289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60099689168903503"/>
          <c:y val="0.017028188813859601"/>
          <c:w val="0.26800000000000002"/>
          <c:h val="0.099000000000000005"/>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971675" y="34730690"/>
      <a:ext cx="13439140"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2.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5烧主抽北电耗参数关系趋势图</a:t>
            </a:r>
            <a:endParaRPr b="0" i="0" strike="noStrike" sz="1000" u="none">
              <a:solidFill>
                <a:srgbClr val="000000"/>
              </a:solidFill>
              <a:latin typeface="宋体"/>
              <a:ea typeface="宋体"/>
              <a:cs typeface="宋体"/>
            </a:endParaRPr>
          </a:p>
        </c:rich>
      </c:tx>
      <c:layout>
        <c:manualLayout>
          <c:xMode val="edge"/>
          <c:yMode val="edge"/>
          <c:x val="0.43657323132269699"/>
          <c:y val="0.027864264644937999"/>
        </c:manualLayout>
      </c:layout>
      <c:overlay val="0"/>
      <c:spPr bwMode="auto">
        <a:prstGeom prst="rect">
          <a:avLst/>
        </a:prstGeom>
        <a:noFill/>
        <a:ln w="3175">
          <a:noFill/>
        </a:ln>
      </c:spPr>
    </c:title>
    <c:autoTitleDeleted val="0"/>
    <c:plotArea>
      <c:layout>
        <c:manualLayout>
          <c:layoutTarget val="inner"/>
          <c:xMode val="edge"/>
          <c:yMode val="edge"/>
          <c:x val="0.063075854570345202"/>
          <c:y val="0.21517044127506499"/>
          <c:w val="0.82069482688157003"/>
          <c:h val="0.53715210879458697"/>
        </c:manualLayout>
      </c:layout>
      <c:lineChart>
        <c:grouping val="standard"/>
        <c:varyColors val="0"/>
        <c:ser>
          <c:idx val="0"/>
          <c:order val="0"/>
          <c:tx>
            <c:strRef>
              <c:f>'5烧主抽电耗'!$K$2</c:f>
              <c:strCache>
                <c:ptCount val="1"/>
                <c:pt idx="0">
                  <c:v>主抽北用电量，kWh</c:v>
                </c:pt>
              </c:strCache>
            </c:strRef>
          </c:tx>
          <c:spPr bwMode="auto">
            <a:prstGeom prst="rect">
              <a:avLst/>
            </a:prstGeom>
            <a:ln algn="ctr" cap="rnd" cmpd="sng" w="38100">
              <a:solidFill>
                <a:srgbClr val="0000FF"/>
              </a:solidFill>
              <a:prstDash val="solid"/>
              <a:round/>
            </a:ln>
          </c:spPr>
          <c:marker>
            <c:symbol val="none"/>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'5烧主抽电耗'!$K$3:$K$95</c:f>
              <c:numCache>
                <c:formatCode>0_);[Red]\(0\)</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0"/>
        <c:smooth val="0"/>
        <c:axId val="676169056"/>
        <c:axId val="676169616"/>
      </c:lineChart>
      <c:lineChart>
        <c:grouping val="standard"/>
        <c:varyColors val="0"/>
        <c:ser>
          <c:idx val="1"/>
          <c:order val="1"/>
          <c:tx>
            <c:strRef>
              <c:f>'5烧主抽电耗'!$R$2</c:f>
              <c:strCache>
                <c:ptCount val="1"/>
                <c:pt idx="0">
                  <c:v>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'5烧主抽电耗'!$R$3:$R$95</c:f>
              <c:numCache>
                <c:formatCode xml:space="preserve">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'5烧主抽电耗'!$U$2</c:f>
              <c:strCache>
                <c:ptCount val="1"/>
                <c:pt idx="0">
                  <c:v>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'5烧主抽电耗'!$U$3:$U$95</c:f>
              <c:numCache>
                <c:formatCode>0_);[Red]\(0\)</c:formatCode>
                <c:ptCount val="93"/>
                <c:pt idx="0">
                  <c:v>94.3306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'5烧主抽电耗'!$AH$2</c:f>
              <c:strCache>
                <c:ptCount val="1"/>
                <c:pt idx="0">
                  <c:v>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'5烧主抽电耗'!$AH$3:$AH$95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'5烧主抽电耗'!$AF$2</c:f>
              <c:strCache>
                <c:ptCount val="1"/>
                <c:pt idx="0">
                  <c:v>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'5烧主抽电耗'!$A$3:$A$95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'5烧主抽电耗'!$AF$3:$AF$95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70176"/>
        <c:axId val="676170736"/>
      </c:lineChart>
      <c:catAx>
        <c:axId val="676169056"/>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9616"/>
        <c:crosses val="autoZero"/>
        <c:auto val="0"/>
        <c:lblAlgn val="ctr"/>
        <c:lblOffset val="100"/>
        <c:tickLblSkip val="2"/>
        <c:noMultiLvlLbl val="0"/>
      </c:catAx>
      <c:valAx>
        <c:axId val="676169616"/>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69056"/>
        <c:crosses val="autoZero"/>
        <c:crossBetween val="between"/>
      </c:valAx>
      <c:dateAx>
        <c:axId val="67617017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0736"/>
        <c:crosses val="autoZero"/>
        <c:auto val="1"/>
        <c:lblOffset val="100"/>
      </c:dateAx>
      <c:valAx>
        <c:axId val="676170736"/>
        <c:scaling>
          <c:orientation val="minMax"/>
          <c:min val="0"/>
        </c:scaling>
        <c:delete val="0"/>
        <c:axPos val="r"/>
        <c:numFmt formatCode="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017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60099689168903503"/>
          <c:y val="0.012384063447177501"/>
          <c:w val="0.27024999999999999"/>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914525" y="41332150"/>
      <a:ext cx="1343977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3.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6烧主抽南电耗参数趋势</a:t>
            </a:r>
            <a:endParaRPr b="0" i="0" strike="noStrike" sz="1000" u="none">
              <a:solidFill>
                <a:srgbClr val="000000"/>
              </a:solidFill>
              <a:latin typeface="宋体"/>
              <a:ea typeface="宋体"/>
              <a:cs typeface="宋体"/>
            </a:endParaRPr>
          </a:p>
        </c:rich>
      </c:tx>
      <c:layout>
        <c:manualLayout>
          <c:xMode val="edge"/>
          <c:yMode val="edge"/>
          <c:x val="0.45074761687118298"/>
          <c:y val="0.027864264644937999"/>
        </c:manualLayout>
      </c:layout>
      <c:overlay val="0"/>
      <c:spPr bwMode="auto">
        <a:prstGeom prst="rect">
          <a:avLst/>
        </a:prstGeom>
        <a:noFill/>
        <a:ln w="3175">
          <a:noFill/>
        </a:ln>
      </c:spPr>
    </c:title>
    <c:autoTitleDeleted val="0"/>
    <c:plotArea>
      <c:layout>
        <c:manualLayout>
          <c:layoutTarget val="inner"/>
          <c:xMode val="edge"/>
          <c:yMode val="edge"/>
          <c:x val="0.064658339456282105"/>
          <c:y val="0.21517044127506499"/>
          <c:w val="0.80675973548861102"/>
          <c:h val="0.53715210879458697"/>
        </c:manualLayout>
      </c:layout>
      <c:lineChart>
        <c:grouping val="standard"/>
        <c:varyColors val="0"/>
        <c:ser>
          <c:idx val="0"/>
          <c:order val="0"/>
          <c:tx>
            <c:strRef>
              <c:f>'6烧主抽电耗'!$J$2</c:f>
              <c:strCache>
                <c:ptCount val="1"/>
                <c:pt idx="0">
                  <c:v>主抽南用电量，kWh</c:v>
                </c:pt>
              </c:strCache>
            </c:strRef>
          </c:tx>
          <c:spPr bwMode="auto">
            <a:prstGeom prst="rect">
              <a:avLst/>
            </a:prstGeom>
            <a:ln algn="ctr" cap="rnd" cmpd="sng" w="38100">
              <a:solidFill>
                <a:srgbClr val="0000FF"/>
              </a:solidFill>
              <a:prstDash val="solid"/>
              <a:round/>
            </a:ln>
          </c:spPr>
          <c:marker>
            <c:symbol val="circle"/>
            <c:size val="5"/>
            <c:spPr bwMode="auto">
              <a:prstGeom prst="rect">
                <a:avLst/>
              </a:prstGeom>
              <a:solidFill>
                <a:srgbClr val="000000"/>
              </a:solidFill>
              <a:ln algn="ctr" cap="flat" cmpd="sng" w="6350">
                <a:solidFill>
                  <a:srgbClr val="00000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'6烧主抽电耗'!$J$3:$J$95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0"/>
        <c:axId val="676175776"/>
        <c:axId val="676176336"/>
      </c:lineChart>
      <c:lineChart>
        <c:grouping val="standard"/>
        <c:varyColors val="0"/>
        <c:ser>
          <c:idx val="1"/>
          <c:order val="1"/>
          <c:tx>
            <c:strRef>
              <c:f>'6烧主抽电耗'!$P$2</c:f>
              <c:strCache>
                <c:ptCount val="1"/>
                <c:pt idx="0">
                  <c:v>南烟道温度，℃</c:v>
                </c:pt>
              </c:strCache>
            </c:strRef>
          </c:tx>
          <c:spPr bwMode="auto">
            <a:prstGeom prst="rect">
              <a:avLst/>
            </a:prstGeom>
            <a:ln algn="ctr" cap="rnd" cmpd="sng" w="38100">
              <a:solidFill>
                <a:srgbClr val="FF00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'6烧主抽电耗'!$P$3:$P$95</c:f>
              <c:numCache>
                <c:formatCode xml:space="preserv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'6烧主抽电耗'!$T$2</c:f>
              <c:strCache>
                <c:ptCount val="1"/>
                <c:pt idx="0">
                  <c:v>南废气阀门开度</c:v>
                </c:pt>
              </c:strCache>
            </c:strRef>
          </c:tx>
          <c:spPr bwMode="auto">
            <a:prstGeom prst="rect">
              <a:avLst/>
            </a:prstGeom>
            <a:ln algn="ctr" cap="rnd" cmpd="sng" w="38100">
              <a:solidFill>
                <a:srgbClr val="00FF00"/>
              </a:solidFill>
              <a:prstDash val="solid"/>
              <a:round/>
            </a:ln>
          </c:spPr>
          <c:marker>
            <c:symbol val="x"/>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'6烧主抽电耗'!$T$3:$T$95</c:f>
              <c:numCache>
                <c:formatCode xml:space="preserve">0.0_ </c:formatCode>
                <c:ptCount val="93"/>
                <c:pt idx="0">
                  <c:v>97.0993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'6烧主抽电耗'!$AG$2</c:f>
              <c:strCache>
                <c:ptCount val="1"/>
                <c:pt idx="0">
                  <c:v>南负压取正</c:v>
                </c:pt>
              </c:strCache>
            </c:strRef>
          </c:tx>
          <c:spPr bwMode="auto">
            <a:prstGeom prst="rect">
              <a:avLst/>
            </a:prstGeom>
            <a:ln algn="ctr" cap="rnd" cmpd="sng" w="38100">
              <a:solidFill>
                <a:srgbClr val="FF00FF"/>
              </a:solidFill>
              <a:prstDash val="solid"/>
              <a:round/>
            </a:ln>
          </c:spPr>
          <c:marker>
            <c:symbol val="triangle"/>
            <c:size val="5"/>
            <c:spPr bwMode="auto">
              <a:prstGeom prst="rect">
                <a:avLst/>
              </a:prstGeom>
              <a:solidFill>
                <a:srgbClr val="FFFFFF">
                  <a:alpha val="0"/>
                </a:srgbClr>
              </a:solidFill>
              <a:ln algn="ctr" cap="flat" cmpd="sng" w="6350">
                <a:solidFill>
                  <a:srgbClr val="000000"/>
                </a:solidFill>
                <a:prstDash val="solid"/>
                <a:round/>
              </a:ln>
            </c:spPr>
          </c:marker>
          <c:dLbls>
            <c:delete val="1"/>
          </c:dLbls>
          <c:val>
            <c:numRef>
              <c:f>'6烧主抽电耗'!$AG$3:$AG$95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'6烧主抽电耗'!$AE$2</c:f>
              <c:strCache>
                <c:ptCount val="1"/>
                <c:pt idx="0">
                  <c:v>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'6烧主抽电耗'!$AE$3:$AE$95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176896"/>
        <c:axId val="676177456"/>
      </c:lineChart>
      <c:catAx>
        <c:axId val="676175776"/>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6336"/>
        <c:crosses val="autoZero"/>
        <c:auto val="0"/>
        <c:lblAlgn val="ctr"/>
        <c:lblOffset val="100"/>
        <c:tickLblSkip val="2"/>
        <c:noMultiLvlLbl val="0"/>
      </c:catAx>
      <c:valAx>
        <c:axId val="676176336"/>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General"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5776"/>
        <c:crosses val="autoZero"/>
        <c:crossBetween val="between"/>
      </c:valAx>
      <c:dateAx>
        <c:axId val="676176896"/>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7456"/>
        <c:crosses val="autoZero"/>
        <c:auto val="1"/>
        <c:lblOffset val="100"/>
      </c:dateAx>
      <c:valAx>
        <c:axId val="676177456"/>
        <c:scaling>
          <c:orientation val="minMax"/>
          <c:min val="0"/>
        </c:scaling>
        <c:delete val="0"/>
        <c:axPos val="r"/>
        <c:numFmt formatCode="0.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176896"/>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59603587758730703"/>
          <c:y val="0.010836075831078399"/>
          <c:w val="0.27875"/>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000125" y="33017460"/>
      <a:ext cx="1296352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4.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0" i="0" lang="zh-CN" strike="noStrike" sz="1000" u="none">
                <a:solidFill>
                  <a:srgbClr val="000000"/>
                </a:solidFill>
                <a:latin typeface="宋体"/>
                <a:ea typeface="宋体"/>
                <a:cs typeface="宋体"/>
              </a:defRPr>
            </a:pPr>
            <a:r>
              <a:rPr/>
              <a:t>6烧主抽北电耗参数趋势图</a:t>
            </a:r>
            <a:endParaRPr b="0" i="0" strike="noStrike" sz="1000" u="none">
              <a:solidFill>
                <a:srgbClr val="000000"/>
              </a:solidFill>
              <a:latin typeface="宋体"/>
              <a:ea typeface="宋体"/>
              <a:cs typeface="宋体"/>
            </a:endParaRPr>
          </a:p>
        </c:rich>
      </c:tx>
      <c:layout>
        <c:manualLayout>
          <c:xMode val="edge"/>
          <c:yMode val="edge"/>
          <c:x val="0.45358257109852501"/>
          <c:y val="0.027864264644937999"/>
        </c:manualLayout>
      </c:layout>
      <c:overlay val="0"/>
      <c:spPr bwMode="auto">
        <a:prstGeom prst="rect">
          <a:avLst/>
        </a:prstGeom>
        <a:noFill/>
        <a:ln w="3175">
          <a:noFill/>
        </a:ln>
      </c:spPr>
    </c:title>
    <c:autoTitleDeleted val="0"/>
    <c:plotArea>
      <c:layout>
        <c:manualLayout>
          <c:layoutTarget val="inner"/>
          <c:xMode val="edge"/>
          <c:yMode val="edge"/>
          <c:x val="0.064658339456282105"/>
          <c:y val="0.21517044127506499"/>
          <c:w val="0.80675973548861102"/>
          <c:h val="0.59752367145449703"/>
        </c:manualLayout>
      </c:layout>
      <c:lineChart>
        <c:grouping val="standard"/>
        <c:varyColors val="0"/>
        <c:ser>
          <c:idx val="0"/>
          <c:order val="0"/>
          <c:tx>
            <c:strRef>
              <c:f>'6烧主抽电耗'!$K$2</c:f>
              <c:strCache>
                <c:ptCount val="1"/>
                <c:pt idx="0">
                  <c:v>主抽北用电量，kWh</c:v>
                </c:pt>
              </c:strCache>
            </c:strRef>
          </c:tx>
          <c:spPr bwMode="auto">
            <a:prstGeom prst="rect">
              <a:avLst/>
            </a:prstGeom>
            <a:ln algn="ctr" cap="rnd" cmpd="sng" w="38100">
              <a:solidFill>
                <a:srgbClr val="0000FF"/>
              </a:solidFill>
              <a:prstDash val="solid"/>
              <a:round/>
            </a:ln>
          </c:spPr>
          <c:marker>
            <c:symbol val="triangle"/>
            <c:size val="5"/>
            <c:spPr bwMode="auto">
              <a:prstGeom prst="rect">
                <a:avLst/>
              </a:prstGeom>
              <a:solidFill>
                <a:srgbClr val="000000"/>
              </a:solidFill>
              <a:ln algn="ctr" cap="flat" cmpd="sng" w="6350">
                <a:solidFill>
                  <a:srgbClr val="00000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'6烧主抽电耗'!$K$3:$K$95</c:f>
              <c:numCache>
                <c:formatCode>General</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0"/>
        <c:axId val="676224080"/>
        <c:axId val="676224640"/>
      </c:lineChart>
      <c:lineChart>
        <c:grouping val="standard"/>
        <c:varyColors val="0"/>
        <c:ser>
          <c:idx val="1"/>
          <c:order val="1"/>
          <c:tx>
            <c:strRef>
              <c:f>'6烧主抽电耗'!$R$2</c:f>
              <c:strCache>
                <c:ptCount val="1"/>
                <c:pt idx="0">
                  <c:v>北烟道温度，℃</c:v>
                </c:pt>
              </c:strCache>
            </c:strRef>
          </c:tx>
          <c:spPr bwMode="auto">
            <a:prstGeom prst="rect">
              <a:avLst/>
            </a:prstGeom>
            <a:ln algn="ctr" cap="rnd" cmpd="sng" w="38100">
              <a:solidFill>
                <a:srgbClr val="FF0000"/>
              </a:solidFill>
              <a:prstDash val="solid"/>
              <a:round/>
            </a:ln>
          </c:spPr>
          <c:marker>
            <c:symbol val="square"/>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'6烧主抽电耗'!$R$3:$R$95</c:f>
              <c:numCache>
                <c:formatCode xml:space="preserve">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2"/>
          <c:order val="2"/>
          <c:tx>
            <c:strRef>
              <c:f>'6烧主抽电耗'!$U$2</c:f>
              <c:strCache>
                <c:ptCount val="1"/>
                <c:pt idx="0">
                  <c:v>北废气阀门开度</c:v>
                </c:pt>
              </c:strCache>
            </c:strRef>
          </c:tx>
          <c:spPr bwMode="auto">
            <a:prstGeom prst="rect">
              <a:avLst/>
            </a:prstGeom>
            <a:ln algn="ctr" cap="rnd" cmpd="sng" w="38100">
              <a:solidFill>
                <a:srgbClr val="00FF00"/>
              </a:solidFill>
              <a:prstDash val="solid"/>
              <a:round/>
            </a:ln>
          </c:spPr>
          <c:marker>
            <c:symbol val="diamond"/>
            <c:size val="5"/>
            <c:spPr bwMode="auto">
              <a:prstGeom prst="rect">
                <a:avLst/>
              </a:prstGeom>
              <a:solidFill>
                <a:srgbClr val="000000"/>
              </a:solidFill>
              <a:ln algn="ctr" cap="flat" cmpd="sng" w="6350">
                <a:solidFill>
                  <a:srgbClr val="000000"/>
                </a:solidFill>
                <a:prstDash val="solid"/>
                <a:round/>
              </a:ln>
            </c:spPr>
          </c:marker>
          <c:dLbls>
            <c:delete val="1"/>
          </c:dLbls>
          <c:val>
            <c:numRef>
              <c:f>'6烧主抽电耗'!$U$3:$U$95</c:f>
              <c:numCache>
                <c:formatCode xml:space="preserve">0.0_ </c:formatCode>
                <c:ptCount val="93"/>
                <c:pt idx="0">
                  <c:v>97.3603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1"/>
        </c:ser>
        <c:ser>
          <c:idx val="3"/>
          <c:order val="3"/>
          <c:tx>
            <c:strRef>
              <c:f>'6烧主抽电耗'!$AH$2</c:f>
              <c:strCache>
                <c:ptCount val="1"/>
                <c:pt idx="0">
                  <c:v>北负压取正</c:v>
                </c:pt>
              </c:strCache>
            </c:strRef>
          </c:tx>
          <c:spPr bwMode="auto">
            <a:prstGeom prst="rect">
              <a:avLst/>
            </a:prstGeom>
            <a:ln algn="ctr" cap="rnd" cmpd="sng" w="38100">
              <a:solidFill>
                <a:srgbClr val="FF00FF"/>
              </a:solidFill>
              <a:prstDash val="solid"/>
              <a:round/>
            </a:ln>
          </c:spPr>
          <c:marker>
            <c:symbol val="x"/>
            <c:size val="5"/>
            <c:spPr bwMode="auto">
              <a:prstGeom prst="rect">
                <a:avLst/>
              </a:prstGeom>
              <a:noFill/>
              <a:ln algn="ctr" cap="flat" cmpd="sng" w="6350">
                <a:solidFill>
                  <a:srgbClr val="000000"/>
                </a:solidFill>
                <a:prstDash val="solid"/>
                <a:round/>
              </a:ln>
            </c:spPr>
          </c:marker>
          <c:dLbls>
            <c:delete val="1"/>
          </c:dLbls>
          <c:val>
            <c:numRef>
              <c:f>'6烧主抽电耗'!$AH$3:$AH$95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ser>
          <c:idx val="4"/>
          <c:order val="4"/>
          <c:tx>
            <c:strRef>
              <c:f>'6烧主抽电耗'!$AF$2</c:f>
              <c:strCache>
                <c:ptCount val="1"/>
                <c:pt idx="0">
                  <c:v>北风机出口压力/10</c:v>
                </c:pt>
              </c:strCache>
            </c:strRef>
          </c:tx>
          <c:spPr bwMode="auto">
            <a:prstGeom prst="rect">
              <a:avLst/>
            </a:prstGeom>
            <a:ln algn="ctr" cap="rnd" cmpd="sng" w="38100">
              <a:solidFill>
                <a:srgbClr val="000000"/>
              </a:solidFill>
              <a:prstDash val="solid"/>
              <a:round/>
            </a:ln>
          </c:spPr>
          <c:marker>
            <c:symbol val="star"/>
            <c:size val="9"/>
            <c:spPr bwMode="auto">
              <a:prstGeom prst="rect">
                <a:avLst/>
              </a:prstGeom>
              <a:noFill/>
              <a:ln algn="ctr" cap="flat" cmpd="sng" w="6350">
                <a:solidFill>
                  <a:srgbClr val="800080"/>
                </a:solidFill>
                <a:prstDash val="solid"/>
                <a:round/>
              </a:ln>
            </c:spPr>
          </c:marker>
          <c:dLbls>
            <c:delete val="1"/>
          </c:dLbls>
          <c:cat>
            <c:numRef>
              <c:f>'6烧主抽电耗'!$A$3:$A$95</c:f>
              <c:numCache>
                <c:formatCode>m"月"d"日";@</c:formatCode>
                <c:ptCount val="93"/>
                <c:pt formatCode="m&quot;月&quot;d&quot;日&quot;;@" idx="0">
                  <c:v>43466</c:v>
                </c:pt>
                <c:pt formatCode="m&quot;月&quot;d&quot;日&quot;;@" idx="1">
                  <c:v>43466</c:v>
                </c:pt>
                <c:pt formatCode="m&quot;月&quot;d&quot;日&quot;;@" idx="2">
                  <c:v>43466</c:v>
                </c:pt>
                <c:pt formatCode="m&quot;月&quot;d&quot;日&quot;;@" idx="3">
                  <c:v>43467</c:v>
                </c:pt>
                <c:pt formatCode="m&quot;月&quot;d&quot;日&quot;;@" idx="4">
                  <c:v>43467</c:v>
                </c:pt>
                <c:pt formatCode="m&quot;月&quot;d&quot;日&quot;;@" idx="5">
                  <c:v>43467</c:v>
                </c:pt>
                <c:pt formatCode="m&quot;月&quot;d&quot;日&quot;;@" idx="6">
                  <c:v>43468</c:v>
                </c:pt>
                <c:pt formatCode="m&quot;月&quot;d&quot;日&quot;;@" idx="7">
                  <c:v>43468</c:v>
                </c:pt>
                <c:pt formatCode="m&quot;月&quot;d&quot;日&quot;;@" idx="8">
                  <c:v>43468</c:v>
                </c:pt>
                <c:pt formatCode="m&quot;月&quot;d&quot;日&quot;;@" idx="9">
                  <c:v>43469</c:v>
                </c:pt>
                <c:pt formatCode="m&quot;月&quot;d&quot;日&quot;;@" idx="10">
                  <c:v>43469</c:v>
                </c:pt>
                <c:pt formatCode="m&quot;月&quot;d&quot;日&quot;;@" idx="11">
                  <c:v>43469</c:v>
                </c:pt>
                <c:pt formatCode="m&quot;月&quot;d&quot;日&quot;;@" idx="12">
                  <c:v>43470</c:v>
                </c:pt>
                <c:pt formatCode="m&quot;月&quot;d&quot;日&quot;;@" idx="13">
                  <c:v>43470</c:v>
                </c:pt>
                <c:pt formatCode="m&quot;月&quot;d&quot;日&quot;;@" idx="14">
                  <c:v>43470</c:v>
                </c:pt>
                <c:pt formatCode="m&quot;月&quot;d&quot;日&quot;;@" idx="15">
                  <c:v>43471</c:v>
                </c:pt>
                <c:pt formatCode="m&quot;月&quot;d&quot;日&quot;;@" idx="16">
                  <c:v>43471</c:v>
                </c:pt>
                <c:pt formatCode="m&quot;月&quot;d&quot;日&quot;;@" idx="17">
                  <c:v>43471</c:v>
                </c:pt>
                <c:pt formatCode="m&quot;月&quot;d&quot;日&quot;;@" idx="18">
                  <c:v>43472</c:v>
                </c:pt>
                <c:pt formatCode="m&quot;月&quot;d&quot;日&quot;;@" idx="19">
                  <c:v>43472</c:v>
                </c:pt>
                <c:pt formatCode="m&quot;月&quot;d&quot;日&quot;;@" idx="20">
                  <c:v>43472</c:v>
                </c:pt>
                <c:pt formatCode="m&quot;月&quot;d&quot;日&quot;;@" idx="21">
                  <c:v>43473</c:v>
                </c:pt>
                <c:pt formatCode="m&quot;月&quot;d&quot;日&quot;;@" idx="22">
                  <c:v>43473</c:v>
                </c:pt>
                <c:pt formatCode="m&quot;月&quot;d&quot;日&quot;;@" idx="23">
                  <c:v>43473</c:v>
                </c:pt>
                <c:pt formatCode="m&quot;月&quot;d&quot;日&quot;;@" idx="24">
                  <c:v>43474</c:v>
                </c:pt>
                <c:pt formatCode="m&quot;月&quot;d&quot;日&quot;;@" idx="25">
                  <c:v>43474</c:v>
                </c:pt>
                <c:pt formatCode="m&quot;月&quot;d&quot;日&quot;;@" idx="26">
                  <c:v>43474</c:v>
                </c:pt>
                <c:pt formatCode="m&quot;月&quot;d&quot;日&quot;;@" idx="27">
                  <c:v>43475</c:v>
                </c:pt>
                <c:pt formatCode="m&quot;月&quot;d&quot;日&quot;;@" idx="28">
                  <c:v>43475</c:v>
                </c:pt>
                <c:pt formatCode="m&quot;月&quot;d&quot;日&quot;;@" idx="29">
                  <c:v>43475</c:v>
                </c:pt>
                <c:pt formatCode="m&quot;月&quot;d&quot;日&quot;;@" idx="30">
                  <c:v>43476</c:v>
                </c:pt>
                <c:pt formatCode="m&quot;月&quot;d&quot;日&quot;;@" idx="31">
                  <c:v>43476</c:v>
                </c:pt>
                <c:pt formatCode="m&quot;月&quot;d&quot;日&quot;;@" idx="32">
                  <c:v>43476</c:v>
                </c:pt>
                <c:pt formatCode="m&quot;月&quot;d&quot;日&quot;;@" idx="33">
                  <c:v>43477</c:v>
                </c:pt>
                <c:pt formatCode="m&quot;月&quot;d&quot;日&quot;;@" idx="34">
                  <c:v>43477</c:v>
                </c:pt>
                <c:pt formatCode="m&quot;月&quot;d&quot;日&quot;;@" idx="35">
                  <c:v>43477</c:v>
                </c:pt>
                <c:pt formatCode="m&quot;月&quot;d&quot;日&quot;;@" idx="36">
                  <c:v>43478</c:v>
                </c:pt>
                <c:pt formatCode="m&quot;月&quot;d&quot;日&quot;;@" idx="37">
                  <c:v>43478</c:v>
                </c:pt>
                <c:pt formatCode="m&quot;月&quot;d&quot;日&quot;;@" idx="38">
                  <c:v>43478</c:v>
                </c:pt>
                <c:pt formatCode="m&quot;月&quot;d&quot;日&quot;;@" idx="39">
                  <c:v>43479</c:v>
                </c:pt>
                <c:pt formatCode="m&quot;月&quot;d&quot;日&quot;;@" idx="40">
                  <c:v>43479</c:v>
                </c:pt>
                <c:pt formatCode="m&quot;月&quot;d&quot;日&quot;;@" idx="41">
                  <c:v>43479</c:v>
                </c:pt>
                <c:pt formatCode="m&quot;月&quot;d&quot;日&quot;;@" idx="42">
                  <c:v>43480</c:v>
                </c:pt>
                <c:pt formatCode="m&quot;月&quot;d&quot;日&quot;;@" idx="43">
                  <c:v>43480</c:v>
                </c:pt>
                <c:pt formatCode="m&quot;月&quot;d&quot;日&quot;;@" idx="44">
                  <c:v>43480</c:v>
                </c:pt>
                <c:pt formatCode="m&quot;月&quot;d&quot;日&quot;;@" idx="45">
                  <c:v>43481</c:v>
                </c:pt>
                <c:pt formatCode="m&quot;月&quot;d&quot;日&quot;;@" idx="46">
                  <c:v>43481</c:v>
                </c:pt>
                <c:pt formatCode="m&quot;月&quot;d&quot;日&quot;;@" idx="47">
                  <c:v>43481</c:v>
                </c:pt>
                <c:pt formatCode="m&quot;月&quot;d&quot;日&quot;;@" idx="48">
                  <c:v>43482</c:v>
                </c:pt>
                <c:pt formatCode="m&quot;月&quot;d&quot;日&quot;;@" idx="49">
                  <c:v>43482</c:v>
                </c:pt>
                <c:pt formatCode="m&quot;月&quot;d&quot;日&quot;;@" idx="50">
                  <c:v>43482</c:v>
                </c:pt>
                <c:pt formatCode="m&quot;月&quot;d&quot;日&quot;;@" idx="51">
                  <c:v>43483</c:v>
                </c:pt>
                <c:pt formatCode="m&quot;月&quot;d&quot;日&quot;;@" idx="52">
                  <c:v>43483</c:v>
                </c:pt>
                <c:pt formatCode="m&quot;月&quot;d&quot;日&quot;;@" idx="53">
                  <c:v>43483</c:v>
                </c:pt>
                <c:pt formatCode="m&quot;月&quot;d&quot;日&quot;;@" idx="54">
                  <c:v>43484</c:v>
                </c:pt>
                <c:pt formatCode="m&quot;月&quot;d&quot;日&quot;;@" idx="55">
                  <c:v>43484</c:v>
                </c:pt>
                <c:pt formatCode="m&quot;月&quot;d&quot;日&quot;;@" idx="56">
                  <c:v>43484</c:v>
                </c:pt>
                <c:pt formatCode="m&quot;月&quot;d&quot;日&quot;;@" idx="57">
                  <c:v>43485</c:v>
                </c:pt>
                <c:pt formatCode="m&quot;月&quot;d&quot;日&quot;;@" idx="58">
                  <c:v>43485</c:v>
                </c:pt>
                <c:pt formatCode="m&quot;月&quot;d&quot;日&quot;;@" idx="59">
                  <c:v>43485</c:v>
                </c:pt>
                <c:pt formatCode="m&quot;月&quot;d&quot;日&quot;;@" idx="60">
                  <c:v>43486</c:v>
                </c:pt>
                <c:pt formatCode="m&quot;月&quot;d&quot;日&quot;;@" idx="61">
                  <c:v>43486</c:v>
                </c:pt>
                <c:pt formatCode="m&quot;月&quot;d&quot;日&quot;;@" idx="62">
                  <c:v>43486</c:v>
                </c:pt>
                <c:pt formatCode="m&quot;月&quot;d&quot;日&quot;;@" idx="63">
                  <c:v>43487</c:v>
                </c:pt>
                <c:pt formatCode="m&quot;月&quot;d&quot;日&quot;;@" idx="64">
                  <c:v>43487</c:v>
                </c:pt>
                <c:pt formatCode="m&quot;月&quot;d&quot;日&quot;;@" idx="65">
                  <c:v>43487</c:v>
                </c:pt>
                <c:pt formatCode="m&quot;月&quot;d&quot;日&quot;;@" idx="66">
                  <c:v>43488</c:v>
                </c:pt>
                <c:pt formatCode="m&quot;月&quot;d&quot;日&quot;;@" idx="67">
                  <c:v>43488</c:v>
                </c:pt>
                <c:pt formatCode="m&quot;月&quot;d&quot;日&quot;;@" idx="68">
                  <c:v>43488</c:v>
                </c:pt>
                <c:pt formatCode="m&quot;月&quot;d&quot;日&quot;;@" idx="69">
                  <c:v>43489</c:v>
                </c:pt>
                <c:pt formatCode="m&quot;月&quot;d&quot;日&quot;;@" idx="70">
                  <c:v>43489</c:v>
                </c:pt>
                <c:pt formatCode="m&quot;月&quot;d&quot;日&quot;;@" idx="71">
                  <c:v>43489</c:v>
                </c:pt>
                <c:pt formatCode="m&quot;月&quot;d&quot;日&quot;;@" idx="72">
                  <c:v>43490</c:v>
                </c:pt>
                <c:pt formatCode="m&quot;月&quot;d&quot;日&quot;;@" idx="73">
                  <c:v>43490</c:v>
                </c:pt>
                <c:pt formatCode="m&quot;月&quot;d&quot;日&quot;;@" idx="74">
                  <c:v>43490</c:v>
                </c:pt>
                <c:pt formatCode="m&quot;月&quot;d&quot;日&quot;;@" idx="75">
                  <c:v>43491</c:v>
                </c:pt>
                <c:pt formatCode="m&quot;月&quot;d&quot;日&quot;;@" idx="76">
                  <c:v>43491</c:v>
                </c:pt>
                <c:pt formatCode="m&quot;月&quot;d&quot;日&quot;;@" idx="77">
                  <c:v>43491</c:v>
                </c:pt>
                <c:pt formatCode="m&quot;月&quot;d&quot;日&quot;;@" idx="78">
                  <c:v>43492</c:v>
                </c:pt>
                <c:pt formatCode="m&quot;月&quot;d&quot;日&quot;;@" idx="79">
                  <c:v>43492</c:v>
                </c:pt>
                <c:pt formatCode="m&quot;月&quot;d&quot;日&quot;;@" idx="80">
                  <c:v>43492</c:v>
                </c:pt>
                <c:pt formatCode="m&quot;月&quot;d&quot;日&quot;;@" idx="81">
                  <c:v>43493</c:v>
                </c:pt>
                <c:pt formatCode="m&quot;月&quot;d&quot;日&quot;;@" idx="82">
                  <c:v>43493</c:v>
                </c:pt>
                <c:pt formatCode="m&quot;月&quot;d&quot;日&quot;;@" idx="83">
                  <c:v>43493</c:v>
                </c:pt>
                <c:pt formatCode="m&quot;月&quot;d&quot;日&quot;;@" idx="84">
                  <c:v>43494</c:v>
                </c:pt>
                <c:pt formatCode="m&quot;月&quot;d&quot;日&quot;;@" idx="85">
                  <c:v>43494</c:v>
                </c:pt>
                <c:pt formatCode="m&quot;月&quot;d&quot;日&quot;;@" idx="86">
                  <c:v>43494</c:v>
                </c:pt>
                <c:pt formatCode="m&quot;月&quot;d&quot;日&quot;;@" idx="87">
                  <c:v>43495</c:v>
                </c:pt>
                <c:pt formatCode="m&quot;月&quot;d&quot;日&quot;;@" idx="88">
                  <c:v>43495</c:v>
                </c:pt>
                <c:pt formatCode="m&quot;月&quot;d&quot;日&quot;;@" idx="89">
                  <c:v>43495</c:v>
                </c:pt>
                <c:pt formatCode="m&quot;月&quot;d&quot;日&quot;;@" idx="90">
                  <c:v>43496</c:v>
                </c:pt>
                <c:pt formatCode="m&quot;月&quot;d&quot;日&quot;;@" idx="91">
                  <c:v>43496</c:v>
                </c:pt>
                <c:pt formatCode="m&quot;月&quot;d&quot;日&quot;;@" idx="92">
                  <c:v>43496</c:v>
                </c:pt>
              </c:numCache>
            </c:numRef>
          </c:cat>
          <c:val>
            <c:numRef>
              <c:f>'6烧主抽电耗'!$AF$3:$AF$95</c:f>
              <c:numCache>
                <c:formatCode xml:space="preserve">0.000_ </c:formatCode>
                <c:ptCount val="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numCache>
            </c:numRef>
          </c:val>
          <c:smooth val="0"/>
        </c:ser>
        <c:dLbls>
          <c:showBubbleSize val="0"/>
          <c:showCatName val="0"/>
          <c:showLegendKey val="0"/>
          <c:showPercent val="0"/>
          <c:showSerName val="0"/>
          <c:showVal val="0"/>
        </c:dLbls>
        <c:marker val="1"/>
        <c:smooth val="1"/>
        <c:axId val="676225200"/>
        <c:axId val="676225760"/>
      </c:lineChart>
      <c:catAx>
        <c:axId val="676224080"/>
        <c:scaling>
          <c:orientation val="minMax"/>
        </c:scaling>
        <c:delete val="0"/>
        <c:axPos val="b"/>
        <c:numFmt formatCode="m&quot;月&quot;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4640"/>
        <c:crosses val="autoZero"/>
        <c:auto val="0"/>
        <c:lblAlgn val="ctr"/>
        <c:lblOffset val="100"/>
        <c:tickLblSkip val="2"/>
        <c:noMultiLvlLbl val="0"/>
      </c:catAx>
      <c:valAx>
        <c:axId val="676224640"/>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General"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4080"/>
        <c:crosses val="autoZero"/>
        <c:crossBetween val="between"/>
      </c:valAx>
      <c:dateAx>
        <c:axId val="676225200"/>
        <c:scaling>
          <c:orientation val="minMax"/>
        </c:scaling>
        <c:delete val="1"/>
        <c:axPos val="b"/>
        <c:numFmt formatCode="m&quot;月&quot;d&quot;日&quot;yyyy&quot;年&quot;" sourceLinked="0"/>
        <c:majorTickMark val="out"/>
        <c:minorTickMark val="none"/>
        <c:tickLblPos val="nextTo"/>
        <c:txPr>
          <a:bodyPr anchor="ctr" anchorCtr="true" forceAA="false" rot="-600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5760"/>
        <c:crosses val="autoZero"/>
        <c:auto val="1"/>
        <c:lblOffset val="100"/>
      </c:dateAx>
      <c:valAx>
        <c:axId val="676225760"/>
        <c:scaling>
          <c:orientation val="minMax"/>
          <c:min val="0"/>
        </c:scaling>
        <c:delete val="0"/>
        <c:axPos val="r"/>
        <c:numFmt formatCode="0.0_ "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5200"/>
        <c:crosses val="max"/>
        <c:crossBetween val="between"/>
        <c:majorUnit val="5"/>
      </c:valAx>
      <c:spPr bwMode="auto">
        <a:prstGeom prst="rect">
          <a:avLst/>
        </a:prstGeom>
        <a:solidFill>
          <a:srgbClr val="FFFFFF"/>
        </a:solidFill>
        <a:ln w="3175">
          <a:noFill/>
        </a:ln>
      </c:spPr>
    </c:plotArea>
    <c:legend>
      <c:legendPos val="r"/>
      <c:layout>
        <c:manualLayout>
          <c:xMode val="edge"/>
          <c:yMode val="edge"/>
          <c:x val="0.59532711974559405"/>
          <c:y val="0.012384063447177501"/>
          <c:w val="0.28025"/>
          <c:h val="0.042500000000000003"/>
        </c:manualLayout>
      </c:layout>
      <c:overlay val="0"/>
      <c:spPr bwMode="auto">
        <a:prstGeom prst="rect">
          <a:avLst/>
        </a:prstGeom>
        <a:noFill/>
        <a:ln w="12700">
          <a:solidFill>
            <a:srgbClr val="666699"/>
          </a:solidFill>
          <a:prstDash val="solid"/>
        </a:ln>
      </c:spPr>
      <c:txPr>
        <a:bodyPr anchor="ctr" anchorCtr="true" rot="0" spcFirstLastPara="false" vert="horz" vertOverflow="ellipsis" wrap="square"/>
        <a:lstStyle/>
        <a:p>
          <a:pPr>
            <a:defRPr b="0" i="0" lang="zh-CN" strike="noStrike" sz="600" u="none">
              <a:solidFill>
                <a:srgbClr val="000000"/>
              </a:solidFill>
              <a:latin typeface="宋体"/>
              <a:ea typeface="宋体"/>
              <a:cs typeface="宋体"/>
            </a:defRPr>
          </a:pPr>
          <a:endParaRPr/>
        </a:p>
      </c:txPr>
    </c:legend>
    <c:plotVisOnly val="1"/>
    <c:dispBlanksAs val="gap"/>
    <c:showDLblsOverMax val="0"/>
  </c:chart>
  <c:spPr bwMode="auto">
    <a:xfrm>
      <a:off x="1000125" y="39446835"/>
      <a:ext cx="12963525" cy="6153149"/>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charts/chart5.xml><?xml version="1.0" encoding="utf-8"?>
<c:chartSpace xmlns:a="http://schemas.openxmlformats.org/drawingml/2006/main" xmlns:c="http://schemas.openxmlformats.org/drawingml/2006/chart" xmlns:c14="http://schemas.microsoft.com/office/drawing/2007/8/2/chart" xmlns:mc="http://schemas.openxmlformats.org/markup-compatibility/2006" xmlns:r="http://schemas.openxmlformats.org/officeDocument/2006/relationships">
  <c:date1904 val="0"/>
  <c:lang val="zh-CN"/>
  <c:roundedCorners val="0"/>
  <mc:AlternateContent>
    <mc:Choice Requires="c14">
      <c14:style val="102"/>
    </mc:Choice>
    <mc:Fallback>
      <c:style val="2"/>
    </mc:Fallback>
  </mc:AlternateContent>
  <c:chart>
    <c:title>
      <c:tx>
        <c:rich>
          <a:bodyPr anchor="ctr" anchorCtr="true" rot="0" spcFirstLastPara="false" vert="horz" vertOverflow="ellipsis" wrap="square"/>
          <a:lstStyle/>
          <a:p>
            <a:pPr defTabSz="914400">
              <a:defRPr b="1" i="0" lang="zh-CN" strike="noStrike" sz="1800" u="none">
                <a:solidFill>
                  <a:srgbClr val="000000"/>
                </a:solidFill>
                <a:latin typeface="Calibri"/>
                <a:ea typeface="Calibri"/>
                <a:cs typeface="Calibri"/>
              </a:defRPr>
            </a:pPr>
            <a:r>
              <a:rPr/>
              <a:t>主抽用电趋势图</a:t>
            </a:r>
            <a:endParaRPr b="1" i="0" strike="noStrike" sz="1800" u="none">
              <a:solidFill>
                <a:srgbClr val="000000"/>
              </a:solidFill>
              <a:latin typeface="Calibri"/>
              <a:ea typeface="Calibri"/>
              <a:cs typeface="Calibri"/>
            </a:endParaRPr>
          </a:p>
        </c:rich>
      </c:tx>
      <c:layout>
        <c:manualLayout>
          <c:xMode val="edge"/>
          <c:yMode val="edge"/>
          <c:x val="0.45101528353731901"/>
          <c:y val="0.027972578602499899"/>
        </c:manualLayout>
      </c:layout>
      <c:overlay val="0"/>
      <c:spPr bwMode="auto">
        <a:prstGeom prst="rect">
          <a:avLst/>
        </a:prstGeom>
        <a:noFill/>
        <a:ln w="3175">
          <a:noFill/>
        </a:ln>
      </c:spPr>
    </c:title>
    <c:autoTitleDeleted val="0"/>
    <c:plotArea>
      <c:layout>
        <c:manualLayout>
          <c:layoutTarget val="inner"/>
          <c:xMode val="edge"/>
          <c:yMode val="edge"/>
          <c:x val="0.062944751762169807"/>
          <c:y val="0.34965034965035002"/>
          <c:w val="0.84893313028804596"/>
          <c:h val="0.393356643356643"/>
        </c:manualLayout>
      </c:layout>
      <c:lineChart>
        <c:grouping val="standard"/>
        <c:varyColors val="0"/>
        <c:ser>
          <c:idx val="0"/>
          <c:order val="0"/>
          <c:tx>
            <c:strRef>
              <c:f>"5烧用电量"</c:f>
              <c:strCache>
                <c:ptCount val="1"/>
                <c:pt idx="0">
                  <c:v>5烧用电量</c:v>
                </c:pt>
              </c:strCache>
            </c:strRef>
          </c:tx>
          <c:spPr bwMode="auto">
            <a:prstGeom prst="rect">
              <a:avLst/>
            </a:prstGeom>
            <a:ln algn="ctr" cap="rnd" cmpd="sng" w="25400">
              <a:solidFill>
                <a:srgbClr val="666699"/>
              </a:solidFill>
              <a:prstDash val="solid"/>
              <a:round/>
            </a:ln>
          </c:spPr>
          <c:marker>
            <c:symbol val="none"/>
          </c:marker>
          <c:dLbls>
            <c:delete val="1"/>
          </c:dLbls>
          <c:cat>
            <c:numRef>
              <c:f>日报!$A$3:$A$33</c:f>
              <c:numCache>
                <c:formatCode>m"月"d"日";@</c:formatCode>
                <c:ptCount val="31"/>
                <c:pt formatCode="m&quot;月&quot;d&quot;日&quot;;@" idx="0">
                  <c:v>43466</c:v>
                </c:pt>
                <c:pt formatCode="m&quot;月&quot;d&quot;日&quot;;@" idx="1">
                  <c:v>43467</c:v>
                </c:pt>
                <c:pt formatCode="m&quot;月&quot;d&quot;日&quot;;@" idx="2">
                  <c:v>43468</c:v>
                </c:pt>
                <c:pt formatCode="m&quot;月&quot;d&quot;日&quot;;@" idx="3">
                  <c:v>43469</c:v>
                </c:pt>
                <c:pt formatCode="m&quot;月&quot;d&quot;日&quot;;@" idx="4">
                  <c:v>43470</c:v>
                </c:pt>
                <c:pt formatCode="m&quot;月&quot;d&quot;日&quot;;@" idx="5">
                  <c:v>43471</c:v>
                </c:pt>
                <c:pt formatCode="m&quot;月&quot;d&quot;日&quot;;@" idx="6">
                  <c:v>43472</c:v>
                </c:pt>
                <c:pt formatCode="m&quot;月&quot;d&quot;日&quot;;@" idx="7">
                  <c:v>43473</c:v>
                </c:pt>
                <c:pt formatCode="m&quot;月&quot;d&quot;日&quot;;@" idx="8">
                  <c:v>43474</c:v>
                </c:pt>
                <c:pt formatCode="m&quot;月&quot;d&quot;日&quot;;@" idx="9">
                  <c:v>43475</c:v>
                </c:pt>
                <c:pt formatCode="m&quot;月&quot;d&quot;日&quot;;@" idx="10">
                  <c:v>43476</c:v>
                </c:pt>
                <c:pt formatCode="m&quot;月&quot;d&quot;日&quot;;@" idx="11">
                  <c:v>43477</c:v>
                </c:pt>
                <c:pt formatCode="m&quot;月&quot;d&quot;日&quot;;@" idx="12">
                  <c:v>43478</c:v>
                </c:pt>
                <c:pt formatCode="m&quot;月&quot;d&quot;日&quot;;@" idx="13">
                  <c:v>43479</c:v>
                </c:pt>
                <c:pt formatCode="m&quot;月&quot;d&quot;日&quot;;@" idx="14">
                  <c:v>43480</c:v>
                </c:pt>
                <c:pt formatCode="m&quot;月&quot;d&quot;日&quot;;@" idx="15">
                  <c:v>43481</c:v>
                </c:pt>
                <c:pt formatCode="m&quot;月&quot;d&quot;日&quot;;@" idx="16">
                  <c:v>43482</c:v>
                </c:pt>
                <c:pt formatCode="m&quot;月&quot;d&quot;日&quot;;@" idx="17">
                  <c:v>43483</c:v>
                </c:pt>
                <c:pt formatCode="m&quot;月&quot;d&quot;日&quot;;@" idx="18">
                  <c:v>43484</c:v>
                </c:pt>
                <c:pt formatCode="m&quot;月&quot;d&quot;日&quot;;@" idx="19">
                  <c:v>43485</c:v>
                </c:pt>
                <c:pt formatCode="m&quot;月&quot;d&quot;日&quot;;@" idx="20">
                  <c:v>43486</c:v>
                </c:pt>
                <c:pt formatCode="m&quot;月&quot;d&quot;日&quot;;@" idx="21">
                  <c:v>43487</c:v>
                </c:pt>
                <c:pt formatCode="m&quot;月&quot;d&quot;日&quot;;@" idx="22">
                  <c:v>43488</c:v>
                </c:pt>
                <c:pt formatCode="m&quot;月&quot;d&quot;日&quot;;@" idx="23">
                  <c:v>43489</c:v>
                </c:pt>
                <c:pt formatCode="m&quot;月&quot;d&quot;日&quot;;@" idx="24">
                  <c:v>43490</c:v>
                </c:pt>
                <c:pt formatCode="m&quot;月&quot;d&quot;日&quot;;@" idx="25">
                  <c:v>43491</c:v>
                </c:pt>
                <c:pt formatCode="m&quot;月&quot;d&quot;日&quot;;@" idx="26">
                  <c:v>43492</c:v>
                </c:pt>
                <c:pt formatCode="m&quot;月&quot;d&quot;日&quot;;@" idx="27">
                  <c:v>43493</c:v>
                </c:pt>
                <c:pt formatCode="m&quot;月&quot;d&quot;日&quot;;@" idx="28">
                  <c:v>43494</c:v>
                </c:pt>
                <c:pt formatCode="m&quot;月&quot;d&quot;日&quot;;@" idx="29">
                  <c:v>43495</c:v>
                </c:pt>
                <c:pt formatCode="m&quot;月&quot;d&quot;日&quot;;@" idx="30">
                  <c:v>43496</c:v>
                </c:pt>
              </c:numCache>
            </c:numRef>
          </c:cat>
          <c:val>
            <c:numRef>
              <c:f>日报!$D$3:$D$33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ser>
          <c:idx val="1"/>
          <c:order val="1"/>
          <c:tx>
            <c:strRef>
              <c:f>"6烧用电量"</c:f>
              <c:strCache>
                <c:ptCount val="1"/>
                <c:pt idx="0">
                  <c:v>6烧用电量</c:v>
                </c:pt>
              </c:strCache>
            </c:strRef>
          </c:tx>
          <c:spPr bwMode="auto">
            <a:prstGeom prst="rect">
              <a:avLst/>
            </a:prstGeom>
            <a:ln algn="ctr" cap="rnd" cmpd="sng" w="25400">
              <a:solidFill>
                <a:srgbClr val="993366"/>
              </a:solidFill>
              <a:prstDash val="solid"/>
              <a:round/>
            </a:ln>
          </c:spPr>
          <c:marker>
            <c:symbol val="none"/>
          </c:marker>
          <c:dLbls>
            <c:delete val="1"/>
          </c:dLbls>
          <c:cat>
            <c:numRef>
              <c:f>日报!$A$3:$A$33</c:f>
              <c:numCache>
                <c:formatCode>m"月"d"日";@</c:formatCode>
                <c:ptCount val="31"/>
                <c:pt formatCode="m&quot;月&quot;d&quot;日&quot;;@" idx="0">
                  <c:v>43466</c:v>
                </c:pt>
                <c:pt formatCode="m&quot;月&quot;d&quot;日&quot;;@" idx="1">
                  <c:v>43467</c:v>
                </c:pt>
                <c:pt formatCode="m&quot;月&quot;d&quot;日&quot;;@" idx="2">
                  <c:v>43468</c:v>
                </c:pt>
                <c:pt formatCode="m&quot;月&quot;d&quot;日&quot;;@" idx="3">
                  <c:v>43469</c:v>
                </c:pt>
                <c:pt formatCode="m&quot;月&quot;d&quot;日&quot;;@" idx="4">
                  <c:v>43470</c:v>
                </c:pt>
                <c:pt formatCode="m&quot;月&quot;d&quot;日&quot;;@" idx="5">
                  <c:v>43471</c:v>
                </c:pt>
                <c:pt formatCode="m&quot;月&quot;d&quot;日&quot;;@" idx="6">
                  <c:v>43472</c:v>
                </c:pt>
                <c:pt formatCode="m&quot;月&quot;d&quot;日&quot;;@" idx="7">
                  <c:v>43473</c:v>
                </c:pt>
                <c:pt formatCode="m&quot;月&quot;d&quot;日&quot;;@" idx="8">
                  <c:v>43474</c:v>
                </c:pt>
                <c:pt formatCode="m&quot;月&quot;d&quot;日&quot;;@" idx="9">
                  <c:v>43475</c:v>
                </c:pt>
                <c:pt formatCode="m&quot;月&quot;d&quot;日&quot;;@" idx="10">
                  <c:v>43476</c:v>
                </c:pt>
                <c:pt formatCode="m&quot;月&quot;d&quot;日&quot;;@" idx="11">
                  <c:v>43477</c:v>
                </c:pt>
                <c:pt formatCode="m&quot;月&quot;d&quot;日&quot;;@" idx="12">
                  <c:v>43478</c:v>
                </c:pt>
                <c:pt formatCode="m&quot;月&quot;d&quot;日&quot;;@" idx="13">
                  <c:v>43479</c:v>
                </c:pt>
                <c:pt formatCode="m&quot;月&quot;d&quot;日&quot;;@" idx="14">
                  <c:v>43480</c:v>
                </c:pt>
                <c:pt formatCode="m&quot;月&quot;d&quot;日&quot;;@" idx="15">
                  <c:v>43481</c:v>
                </c:pt>
                <c:pt formatCode="m&quot;月&quot;d&quot;日&quot;;@" idx="16">
                  <c:v>43482</c:v>
                </c:pt>
                <c:pt formatCode="m&quot;月&quot;d&quot;日&quot;;@" idx="17">
                  <c:v>43483</c:v>
                </c:pt>
                <c:pt formatCode="m&quot;月&quot;d&quot;日&quot;;@" idx="18">
                  <c:v>43484</c:v>
                </c:pt>
                <c:pt formatCode="m&quot;月&quot;d&quot;日&quot;;@" idx="19">
                  <c:v>43485</c:v>
                </c:pt>
                <c:pt formatCode="m&quot;月&quot;d&quot;日&quot;;@" idx="20">
                  <c:v>43486</c:v>
                </c:pt>
                <c:pt formatCode="m&quot;月&quot;d&quot;日&quot;;@" idx="21">
                  <c:v>43487</c:v>
                </c:pt>
                <c:pt formatCode="m&quot;月&quot;d&quot;日&quot;;@" idx="22">
                  <c:v>43488</c:v>
                </c:pt>
                <c:pt formatCode="m&quot;月&quot;d&quot;日&quot;;@" idx="23">
                  <c:v>43489</c:v>
                </c:pt>
                <c:pt formatCode="m&quot;月&quot;d&quot;日&quot;;@" idx="24">
                  <c:v>43490</c:v>
                </c:pt>
                <c:pt formatCode="m&quot;月&quot;d&quot;日&quot;;@" idx="25">
                  <c:v>43491</c:v>
                </c:pt>
                <c:pt formatCode="m&quot;月&quot;d&quot;日&quot;;@" idx="26">
                  <c:v>43492</c:v>
                </c:pt>
                <c:pt formatCode="m&quot;月&quot;d&quot;日&quot;;@" idx="27">
                  <c:v>43493</c:v>
                </c:pt>
                <c:pt formatCode="m&quot;月&quot;d&quot;日&quot;;@" idx="28">
                  <c:v>43494</c:v>
                </c:pt>
                <c:pt formatCode="m&quot;月&quot;d&quot;日&quot;;@" idx="29">
                  <c:v>43495</c:v>
                </c:pt>
                <c:pt formatCode="m&quot;月&quot;d&quot;日&quot;;@" idx="30">
                  <c:v>43496</c:v>
                </c:pt>
              </c:numCache>
            </c:numRef>
          </c:cat>
          <c:val>
            <c:numRef>
              <c:f>日报!$Q$3:$Q$33</c:f>
              <c:numCache>
                <c:formatCode>0_);[Red]\(0\)</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mooth val="0"/>
        </c:ser>
        <c:dLbls>
          <c:showBubbleSize val="0"/>
          <c:showCatName val="0"/>
          <c:showLegendKey val="0"/>
          <c:showPercent val="0"/>
          <c:showSerName val="0"/>
          <c:showVal val="0"/>
        </c:dLbls>
        <c:marker val="0"/>
        <c:smooth val="0"/>
        <c:axId val="676229120"/>
        <c:axId val="676229680"/>
      </c:lineChart>
      <c:dateAx>
        <c:axId val="676229120"/>
        <c:scaling>
          <c:orientation val="minMax"/>
        </c:scaling>
        <c:delete val="0"/>
        <c:axPos val="b"/>
        <c:numFmt formatCode="mm&quot;月&quot;dd&quot;日&quot;" sourceLinked="0"/>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270000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9680"/>
        <c:crosses val="autoZero"/>
        <c:auto val="1"/>
        <c:lblOffset val="100"/>
      </c:dateAx>
      <c:valAx>
        <c:axId val="676229680"/>
        <c:scaling>
          <c:orientation val="minMax"/>
          <c:min val="0"/>
        </c:scaling>
        <c:delete val="0"/>
        <c:axPos val="l"/>
        <c:majorGridlines>
          <c:spPr bwMode="auto">
            <a:prstGeom prst="rect">
              <a:avLst/>
            </a:prstGeom>
            <a:ln algn="ctr" cap="flat" cmpd="sng" w="3175">
              <a:solidFill>
                <a:srgbClr val="808080"/>
              </a:solidFill>
              <a:prstDash val="solid"/>
              <a:round/>
            </a:ln>
          </c:spPr>
        </c:majorGridlines>
        <c:numFmt formatCode="0_);[Red]\(0\)" sourceLinked="1"/>
        <c:majorTickMark val="out"/>
        <c:minorTickMark val="none"/>
        <c:tickLblPos val="nextTo"/>
        <c:spPr bwMode="auto">
          <a:prstGeom prst="rect">
            <a:avLst/>
          </a:prstGeom>
          <a:noFill/>
          <a:ln algn="ctr" cap="flat" cmpd="sng" w="3175">
            <a:solidFill>
              <a:srgbClr val="808080"/>
            </a:solidFill>
            <a:prstDash val="solid"/>
            <a:round/>
          </a:ln>
        </c:spPr>
        <c:txPr>
          <a:bodyPr anchor="ctr" anchorCtr="true" rot="0" spcFirstLastPara="false" vert="horz" vertOverflow="ellipsis" wrap="square"/>
          <a:lstStyle/>
          <a:p>
            <a:pPr>
              <a:defRPr b="0" i="0" lang="zh-CN" strike="noStrike" sz="1000" u="none">
                <a:solidFill>
                  <a:srgbClr val="000000"/>
                </a:solidFill>
                <a:latin typeface="宋体"/>
                <a:ea typeface="宋体"/>
                <a:cs typeface="宋体"/>
              </a:defRPr>
            </a:pPr>
            <a:endParaRPr/>
          </a:p>
        </c:txPr>
        <c:crossAx val="676229120"/>
        <c:crosses val="autoZero"/>
        <c:crossBetween val="between"/>
      </c:valAx>
      <c:spPr bwMode="auto">
        <a:prstGeom prst="rect">
          <a:avLst/>
        </a:prstGeom>
        <a:solidFill>
          <a:srgbClr val="FFFFFF"/>
        </a:solidFill>
        <a:ln w="12700">
          <a:solidFill>
            <a:srgbClr val="C0C0C0"/>
          </a:solidFill>
          <a:prstDash val="solid"/>
        </a:ln>
      </c:spPr>
    </c:plotArea>
    <c:legend>
      <c:legendPos val="r"/>
      <c:layout>
        <c:manualLayout>
          <c:xMode val="edge"/>
          <c:yMode val="edge"/>
          <c:x val="0.61193582145515402"/>
          <c:y val="0.125876511939504"/>
          <c:w val="0.34225"/>
          <c:h val="0.097750000000000004"/>
        </c:manualLayout>
      </c:layout>
      <c:overlay val="0"/>
      <c:spPr bwMode="auto">
        <a:prstGeom prst="rect">
          <a:avLst/>
        </a:prstGeom>
        <a:noFill/>
        <a:ln w="3175">
          <a:noFill/>
        </a:ln>
      </c:spPr>
      <c:txPr>
        <a:bodyPr anchor="ctr" anchorCtr="true" rot="0" spcFirstLastPara="false" vert="horz" vertOverflow="ellipsis" wrap="square"/>
        <a:lstStyle/>
        <a:p>
          <a:pPr>
            <a:defRPr b="0" i="0" lang="zh-CN" strike="noStrike" sz="400" u="none">
              <a:solidFill>
                <a:srgbClr val="000000"/>
              </a:solidFill>
              <a:latin typeface="宋体"/>
              <a:ea typeface="宋体"/>
              <a:cs typeface="宋体"/>
            </a:defRPr>
          </a:pPr>
          <a:endParaRPr/>
        </a:p>
      </c:txPr>
    </c:legend>
    <c:plotVisOnly val="1"/>
    <c:dispBlanksAs val="gap"/>
    <c:showDLblsOverMax val="0"/>
  </c:chart>
  <c:spPr bwMode="auto">
    <a:xfrm>
      <a:off x="1666240" y="6962775"/>
      <a:ext cx="17869535" cy="5448300"/>
    </a:xfrm>
    <a:prstGeom prst="rect">
      <a:avLst/>
    </a:prstGeom>
    <a:solidFill>
      <a:srgbClr val="FFFFFF"/>
    </a:solidFill>
    <a:ln algn="ctr" cap="flat" cmpd="sng" w="3175">
      <a:solidFill>
        <a:srgbClr val="808080"/>
      </a:solidFill>
      <a:prstDash val="solid"/>
      <a:round/>
    </a:ln>
  </c:spPr>
  <c:txPr>
    <a:bodyPr anchor="ctr" anchorCtr="true" rot="0" wrap="square"/>
    <a:lstStyle/>
    <a:p>
      <a:pPr>
        <a:defRPr b="0" i="0" lang="zh-CN" strike="noStrike" sz="1000" u="none">
          <a:solidFill>
            <a:srgbClr val="000000"/>
          </a:solidFill>
          <a:latin typeface="宋体"/>
          <a:ea typeface="宋体"/>
          <a:cs typeface="宋体"/>
        </a:defRPr>
      </a:pPr>
      <a:endParaRPr/>
    </a:p>
  </c:txPr>
  <c:printSettings>
    <c:headerFooter/>
    <c:pageMargins b="0.75" footer="0.29999999999999999" header="0.29999999999999999" l="0.69999999999999996" r="0.69999999999999996" t="0.75"/>
    <c:pageSetup/>
  </c:printSettings>
</c:chartSpace>
</file>

<file path=xl/drawings/_rels/drawing1.xml.rels><?xml version="1.0" encoding="UTF-8" standalone="no"?>
<Relationships xmlns="http://schemas.openxmlformats.org/package/2006/relationships">
<Relationship Id="rId1" Target="../charts/chart1.xml" Type="http://schemas.openxmlformats.org/officeDocument/2006/relationships/chart"/>
<Relationship Id="rId2" Target="../charts/chart2.xml" Type="http://schemas.openxmlformats.org/officeDocument/2006/relationships/chart"/>
</Relationships>

</file>

<file path=xl/drawings/_rels/drawing2.xml.rels><?xml version="1.0" encoding="UTF-8" standalone="no"?>
<Relationships xmlns="http://schemas.openxmlformats.org/package/2006/relationships">
<Relationship Id="rId1" Target="../charts/chart3.xml" Type="http://schemas.openxmlformats.org/officeDocument/2006/relationships/chart"/>
<Relationship Id="rId2" Target="../charts/chart4.xml" Type="http://schemas.openxmlformats.org/officeDocument/2006/relationships/chart"/>
</Relationships>

</file>

<file path=xl/drawings/_rels/drawing3.xml.rels><?xml version="1.0" encoding="UTF-8" standalone="no"?>
<Relationships xmlns="http://schemas.openxmlformats.org/package/2006/relationships">
<Relationship Id="rId1" Target="../charts/chart5.xml" Type="http://schemas.openxmlformats.org/officeDocument/2006/relationships/chart"/>
</Relationships>

</file>

<file path=xl/drawings/drawing1.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2</xdr:col>
      <xdr:colOff>485775</xdr:colOff>
      <xdr:row>97</xdr:row>
      <xdr:rowOff>66040</xdr:rowOff>
    </xdr:from>
    <xdr:to>
      <xdr:col>21</xdr:col>
      <xdr:colOff>218440</xdr:colOff>
      <xdr:row>121</xdr:row>
      <xdr:rowOff>46990</xdr:rowOff>
    </xdr:to>
    <xdr:graphicFrame>
      <xdr:nvGraphicFramePr>
        <xdr:cNvPr hidden="0" id="4" name="图表 1"/>
        <xdr:cNvGraphicFramePr>
          <a:graphicFrameLocks/>
        </xdr:cNvGraphicFramePr>
      </xdr:nvGraphicFramePr>
      <xdr:xfrm>
        <a:off x="1971675" y="34730690"/>
        <a:ext cx="13439140" cy="6153149"/>
      </xdr:xfrm>
      <a:graphic>
        <a:graphicData uri="http://schemas.openxmlformats.org/drawingml/2006/chart">
          <c:chart xmlns:c="http://schemas.openxmlformats.org/drawingml/2006/chart" r:id="rId1"/>
        </a:graphicData>
      </a:graphic>
    </xdr:graphicFrame>
    <xdr:clientData/>
  </xdr:twoCellAnchor>
  <xdr:twoCellAnchor editAs="oneCell">
    <xdr:from>
      <xdr:col>2</xdr:col>
      <xdr:colOff>428625</xdr:colOff>
      <xdr:row>122</xdr:row>
      <xdr:rowOff>238125</xdr:rowOff>
    </xdr:from>
    <xdr:to>
      <xdr:col>21</xdr:col>
      <xdr:colOff>161924</xdr:colOff>
      <xdr:row>146</xdr:row>
      <xdr:rowOff>219075</xdr:rowOff>
    </xdr:to>
    <xdr:graphicFrame>
      <xdr:nvGraphicFramePr>
        <xdr:cNvPr hidden="0" id="5" name="图表 2"/>
        <xdr:cNvGraphicFramePr>
          <a:graphicFrameLocks/>
        </xdr:cNvGraphicFramePr>
      </xdr:nvGraphicFramePr>
      <xdr:xfrm>
        <a:off x="1914525" y="41332150"/>
        <a:ext cx="13439775" cy="6153149"/>
      </xdr:xfrm>
      <a:graphic>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1</xdr:col>
      <xdr:colOff>0</xdr:colOff>
      <xdr:row>96</xdr:row>
      <xdr:rowOff>0</xdr:rowOff>
    </xdr:from>
    <xdr:to>
      <xdr:col>18</xdr:col>
      <xdr:colOff>19050</xdr:colOff>
      <xdr:row>119</xdr:row>
      <xdr:rowOff>238125</xdr:rowOff>
    </xdr:to>
    <xdr:graphicFrame>
      <xdr:nvGraphicFramePr>
        <xdr:cNvPr hidden="0" id="4" name="图表 1"/>
        <xdr:cNvGraphicFramePr>
          <a:graphicFrameLocks/>
        </xdr:cNvGraphicFramePr>
      </xdr:nvGraphicFramePr>
      <xdr:xfrm>
        <a:off x="1000125" y="33017460"/>
        <a:ext cx="12963525" cy="6153149"/>
      </xdr:xfrm>
      <a:graphic>
        <a:graphicData uri="http://schemas.openxmlformats.org/drawingml/2006/chart">
          <c:chart xmlns:c="http://schemas.openxmlformats.org/drawingml/2006/chart" r:id="rId1"/>
        </a:graphicData>
      </a:graphic>
    </xdr:graphicFrame>
    <xdr:clientData/>
  </xdr:twoCellAnchor>
  <xdr:twoCellAnchor editAs="oneCell">
    <xdr:from>
      <xdr:col>1</xdr:col>
      <xdr:colOff>0</xdr:colOff>
      <xdr:row>121</xdr:row>
      <xdr:rowOff>0</xdr:rowOff>
    </xdr:from>
    <xdr:to>
      <xdr:col>18</xdr:col>
      <xdr:colOff>19050</xdr:colOff>
      <xdr:row>144</xdr:row>
      <xdr:rowOff>238125</xdr:rowOff>
    </xdr:to>
    <xdr:graphicFrame>
      <xdr:nvGraphicFramePr>
        <xdr:cNvPr hidden="0" id="5" name="图表 2"/>
        <xdr:cNvGraphicFramePr>
          <a:graphicFrameLocks/>
        </xdr:cNvGraphicFramePr>
      </xdr:nvGraphicFramePr>
      <xdr:xfrm>
        <a:off x="1000125" y="39446835"/>
        <a:ext cx="12963525" cy="6153149"/>
      </xdr:xfrm>
      <a:graphic>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a="http://schemas.openxmlformats.org/drawingml/2006/main" xmlns:m="http://schemas.openxmlformats.org/officeDocument/2006/math" xmlns:r="http://schemas.openxmlformats.org/officeDocument/2006/relationships" xmlns:w="http://schemas.openxmlformats.org/wordprocessingml/2006/main" xmlns:xdr="http://schemas.openxmlformats.org/drawingml/2006/spreadsheetDrawing">
  <xdr:twoCellAnchor editAs="oneCell">
    <xdr:from>
      <xdr:col>2</xdr:col>
      <xdr:colOff>237490</xdr:colOff>
      <xdr:row>37</xdr:row>
      <xdr:rowOff>161924</xdr:rowOff>
    </xdr:from>
    <xdr:to>
      <xdr:col>25</xdr:col>
      <xdr:colOff>762000</xdr:colOff>
      <xdr:row>68</xdr:row>
      <xdr:rowOff>0</xdr:rowOff>
    </xdr:to>
    <xdr:graphicFrame>
      <xdr:nvGraphicFramePr>
        <xdr:cNvPr hidden="0" id="4" name="图表 2"/>
        <xdr:cNvGraphicFramePr>
          <a:graphicFrameLocks/>
        </xdr:cNvGraphicFramePr>
      </xdr:nvGraphicFramePr>
      <xdr:xfrm>
        <a:off x="1666240" y="6962775"/>
        <a:ext cx="17869535" cy="5448300"/>
      </xdr:xfrm>
      <a:graphic>
        <a:graphicData uri="http://schemas.openxmlformats.org/drawingml/2006/chart">
          <c:chart xmlns:c="http://schemas.openxmlformats.org/drawingml/2006/chart" r:id="rId1"/>
        </a:graphicData>
      </a:graphic>
    </xdr:graphicFrame>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p="http://schemas.openxmlformats.org/presentationml/2006/main" xmlns:r="http://schemas.openxmlformats.org/officeDocument/2006/relationships" name="Office">
  <a:themeElements>
    <a:clrScheme name="Office 2007-2010">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Arial"/>
        <a:cs typeface="Arial"/>
      </a:majorFont>
      <a:minorFont>
        <a:latin typeface="Calibri"/>
        <a:ea typeface="Arial"/>
        <a:cs typeface="Arial"/>
      </a:minorFont>
    </a:fontScheme>
    <a:fmtScheme name="Office 2007-2010">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prstGeom prst="rect">
          <a:avLst/>
        </a:prstGeom>
        <a:solidFill>
          <a:srgbClr val="FFFFFF"/>
        </a:solidFill>
        <a:ln cap="flat" cmpd="sng" w="9525">
          <a:solidFill>
            <a:srgbClr val="000000"/>
          </a:solidFill>
          <a:prstDash val="solid"/>
          <a:headEnd len="med" type="none" w="med"/>
          <a:tailEnd len="med" type="none" w="med"/>
        </a:ln>
      </a:spPr>
      <a:bodyPr/>
      <a:lstStyle/>
    </a:spDef>
  </a:objectDefaults>
</a:theme>
</file>

<file path=xl/worksheets/_rels/sheet10.xml.rels><?xml version="1.0" encoding="UTF-8" standalone="no"?>
<Relationships xmlns="http://schemas.openxmlformats.org/package/2006/relationships">
<Relationship Id="rId1" Target="../drawings/drawing2.xml" Type="http://schemas.openxmlformats.org/officeDocument/2006/relationships/drawing"/>
<Relationship Id="rId2" Target="../comments2.xml" Type="http://schemas.openxmlformats.org/officeDocument/2006/relationships/comments"/>
<Relationship Id="rId3" Target="../drawings/vmlDrawing2.vml" Type="http://schemas.openxmlformats.org/officeDocument/2006/relationships/vmlDrawing"/>
</Relationships>

</file>

<file path=xl/worksheets/_rels/sheet12.xml.rels><?xml version="1.0" encoding="UTF-8" standalone="no"?>
<Relationships xmlns="http://schemas.openxmlformats.org/package/2006/relationships">
<Relationship Id="rId1" Target="../drawings/drawing3.xml" Type="http://schemas.openxmlformats.org/officeDocument/2006/relationships/drawing"/>
</Relationships>

</file>

<file path=xl/worksheets/_rels/sheet8.xml.rels><?xml version="1.0" encoding="UTF-8" standalone="no"?>
<Relationships xmlns="http://schemas.openxmlformats.org/package/2006/relationships">
<Relationship Id="rId1" Target="../drawings/drawing1.xml" Type="http://schemas.openxmlformats.org/officeDocument/2006/relationships/drawing"/>
<Relationship Id="rId2" Target="../comments1.xml" Type="http://schemas.openxmlformats.org/officeDocument/2006/relationships/comments"/>
<Relationship Id="rId3" Target="../drawings/vmlDrawing1.vml" Type="http://schemas.openxmlformats.org/officeDocument/2006/relationships/vmlDrawing"/>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D5" xSplit="3" ySplit="4"/>
      <selection activeCell="B3" activeCellId="0" sqref="B3"/>
    </sheetView>
  </sheetViews>
  <sheetFormatPr defaultColWidth="9" defaultRowHeight="15.75"/>
  <cols>
    <col min="1" max="1" customWidth="true" style="1" width="4.625" collapsed="true"/>
    <col min="2" max="2" customWidth="true" style="1" width="6.625" collapsed="true"/>
    <col min="3" max="3" customWidth="true" style="1" width="4.625" collapsed="true"/>
    <col min="4" max="4" customWidth="true" style="1" width="7.375" collapsed="true"/>
    <col min="5" max="5" customWidth="true" style="2" width="20.5" collapsed="true"/>
    <col min="6" max="6" customWidth="true" style="3" width="14.75" collapsed="true"/>
    <col min="7" max="7" customWidth="true" style="3" width="13.25" collapsed="true"/>
    <col min="8" max="8" customWidth="true" style="3" width="13.625" collapsed="true"/>
    <col min="9" max="9" customWidth="true" style="3" width="12.125" collapsed="true"/>
    <col min="10" max="10" customWidth="true" style="3" width="10.125" collapsed="true"/>
    <col min="11" max="11" customWidth="true" style="4" width="15.0" collapsed="true"/>
    <col min="12" max="12" customWidth="true" style="4" width="13.625" collapsed="true"/>
    <col min="13" max="13" customWidth="true" style="4" width="17.25" collapsed="true"/>
    <col min="14" max="14" customWidth="true" style="4" width="19.0" collapsed="true"/>
    <col min="15" max="16" customWidth="true" style="5" width="8.125" collapsed="true"/>
    <col min="17" max="17" customWidth="true" style="3" width="10.25" collapsed="true"/>
    <col min="18" max="18" customWidth="true" style="3" width="29.375" collapsed="true"/>
    <col min="19" max="19" customWidth="true" style="6" width="5.5" collapsed="true"/>
    <col min="20" max="20" customWidth="true" style="2" width="10.625" collapsed="true"/>
    <col min="21" max="21" customWidth="true" style="4" width="8.625" collapsed="true"/>
    <col min="22" max="22" width="9.375" collapsed="true"/>
    <col min="23" max="25" style="1" width="9.0" collapsed="true"/>
    <col min="26" max="26" customWidth="true" style="4" width="12.0" collapsed="true"/>
    <col min="27" max="27" customWidth="true" style="4" width="9.875" collapsed="true"/>
    <col min="28" max="28" customWidth="true" style="4" width="10.5" collapsed="true"/>
    <col min="29" max="29" customWidth="true" style="4" width="15.375" collapsed="true"/>
    <col min="30" max="31" customWidth="true" style="5" width="7.25" collapsed="true"/>
    <col min="32" max="32" customWidth="true" style="4" width="7.25" collapsed="true"/>
    <col min="33" max="33" customWidth="true" style="7" width="44.875" collapsed="true"/>
    <col min="34" max="34" customWidth="true" style="8" width="7.875" collapsed="true"/>
    <col min="35" max="35" style="1" width="11.5" collapsed="true"/>
    <col min="36" max="36" customWidth="true" style="1" width="8.125" collapsed="true"/>
    <col min="37" max="37" customWidth="true" style="1" width="7.5" collapsed="true"/>
    <col min="38" max="38" customWidth="true" style="1" width="9.75" collapsed="true"/>
    <col min="39" max="39" style="1" width="8.125" collapsed="true"/>
    <col min="40" max="40" style="1" width="11.5" collapsed="true"/>
    <col min="41" max="45" style="1" width="8.375" collapsed="true"/>
    <col min="46" max="46" customWidth="true" style="1" width="11.625" collapsed="true"/>
    <col min="47" max="47" customWidth="true" style="1" width="9.875" collapsed="true"/>
    <col min="48" max="16384" style="1" width="9.0" collapsed="true"/>
  </cols>
  <sheetData>
    <row customHeight="1" ht="33.75" r="1">
      <c r="A1" s="9"/>
      <c r="B1" s="10" t="s">
        <v>0</v>
      </c>
      <c r="C1" s="11"/>
      <c r="D1" s="11"/>
      <c r="E1" s="12" t="s">
        <v>1</v>
      </c>
      <c r="F1" s="12"/>
      <c r="G1" s="12"/>
      <c r="H1" s="12"/>
      <c r="I1" s="12"/>
      <c r="J1" s="12"/>
      <c r="K1" s="12"/>
      <c r="L1" s="12"/>
      <c r="M1" s="12"/>
      <c r="N1" s="12"/>
      <c r="O1" s="12"/>
      <c r="P1" s="12"/>
      <c r="Q1" s="12"/>
      <c r="R1" s="12"/>
      <c r="S1" s="13"/>
      <c r="T1" s="14" t="s">
        <v>2</v>
      </c>
      <c r="U1" s="15"/>
      <c r="V1" s="15"/>
      <c r="W1" s="15"/>
      <c r="X1" s="15"/>
      <c r="Y1" s="15"/>
      <c r="Z1" s="15"/>
      <c r="AA1" s="15"/>
      <c r="AB1" s="15"/>
      <c r="AC1" s="15"/>
      <c r="AD1" s="15"/>
      <c r="AE1" s="15"/>
      <c r="AF1" s="15"/>
      <c r="AG1" s="16"/>
      <c r="AH1" s="17"/>
      <c r="AI1" s="17"/>
      <c r="AJ1" s="17"/>
      <c r="AK1" s="17"/>
      <c r="AL1" s="17"/>
      <c r="AM1" s="17"/>
      <c r="AN1" s="17"/>
      <c r="AO1" s="17"/>
      <c r="AP1" s="17"/>
      <c r="AQ1" s="17"/>
      <c r="AR1" s="17"/>
      <c r="AS1" s="17"/>
    </row>
    <row customHeight="1" ht="33.75" r="2">
      <c r="A2" s="9" t="s">
        <v>3</v>
      </c>
      <c r="B2" s="10"/>
      <c r="C2" s="11"/>
      <c r="D2" s="11"/>
      <c r="E2" s="12"/>
      <c r="F2" s="12"/>
      <c r="G2" s="12"/>
      <c r="H2" s="12"/>
      <c r="I2" s="12"/>
      <c r="J2" s="12"/>
      <c r="K2" s="12"/>
      <c r="L2" s="12"/>
      <c r="M2" s="18"/>
      <c r="N2" s="19"/>
      <c r="O2" s="18"/>
      <c r="P2" s="19"/>
      <c r="Q2" s="12"/>
      <c r="R2" s="18"/>
      <c r="S2" s="13"/>
      <c r="T2" s="15"/>
      <c r="U2" s="15"/>
      <c r="V2" s="15"/>
      <c r="W2" s="15"/>
      <c r="X2" s="15"/>
      <c r="Y2" s="15"/>
      <c r="Z2" s="15"/>
      <c r="AA2" s="15"/>
      <c r="AB2" s="15"/>
      <c r="AC2" s="15"/>
      <c r="AD2" s="15"/>
      <c r="AE2" s="15"/>
      <c r="AF2" s="15"/>
      <c r="AG2" s="16"/>
      <c r="AH2" s="17"/>
      <c r="AI2" s="17"/>
      <c r="AJ2" s="17"/>
      <c r="AK2" s="17"/>
      <c r="AL2" s="17"/>
      <c r="AM2" s="17"/>
      <c r="AN2" s="17"/>
      <c r="AO2" s="17"/>
      <c r="AP2" s="17"/>
      <c r="AQ2" s="17"/>
      <c r="AR2" s="17"/>
      <c r="AS2" s="17"/>
    </row>
    <row customHeight="1" ht="24" r="3">
      <c r="A3" s="20"/>
      <c r="B3" s="21" t="str">
        <f>IF(_metadata!B3="","",_metadata!B3)</f>
        <v/>
      </c>
      <c r="C3" s="22"/>
      <c r="D3" s="22"/>
      <c r="E3" s="23" t="s">
        <v>4</v>
      </c>
      <c r="F3" s="23"/>
      <c r="G3" s="23" t="s">
        <v>5</v>
      </c>
      <c r="H3" s="23"/>
      <c r="I3" s="23" t="s">
        <v>6</v>
      </c>
      <c r="J3" s="23"/>
      <c r="K3" s="23" t="s">
        <v>7</v>
      </c>
      <c r="L3" s="23"/>
      <c r="M3" s="24" t="s">
        <v>8</v>
      </c>
      <c r="N3" s="25"/>
      <c r="O3" s="26" t="s">
        <v>9</v>
      </c>
      <c r="P3" s="27"/>
      <c r="Q3" s="23"/>
      <c r="R3" s="24"/>
      <c r="S3" s="28"/>
      <c r="T3" s="29" t="s">
        <v>4</v>
      </c>
      <c r="U3" s="29"/>
      <c r="V3" s="23" t="s">
        <v>5</v>
      </c>
      <c r="W3" s="23"/>
      <c r="X3" s="23" t="s">
        <v>6</v>
      </c>
      <c r="Y3" s="23"/>
      <c r="Z3" s="30" t="s">
        <v>7</v>
      </c>
      <c r="AA3" s="31"/>
      <c r="AB3" s="30" t="s">
        <v>8</v>
      </c>
      <c r="AC3" s="32"/>
      <c r="AD3" s="26" t="s">
        <v>9</v>
      </c>
      <c r="AE3" s="27"/>
      <c r="AF3" s="32"/>
      <c r="AG3" s="33"/>
      <c r="AH3" s="34" t="s">
        <v>10</v>
      </c>
      <c r="AI3" s="34"/>
      <c r="AJ3" s="34"/>
      <c r="AK3" s="34"/>
      <c r="AL3" s="34"/>
      <c r="AM3" s="34"/>
      <c r="AN3" s="34" t="s">
        <v>11</v>
      </c>
      <c r="AO3" s="34"/>
      <c r="AP3" s="34"/>
      <c r="AQ3" s="34"/>
      <c r="AR3" s="34"/>
      <c r="AS3" s="34"/>
      <c r="AT3" s="35"/>
    </row>
    <row customHeight="1" ht="29.25" r="4">
      <c r="A4" s="36" t="s">
        <v>12</v>
      </c>
      <c r="B4" s="36" t="s">
        <v>13</v>
      </c>
      <c r="C4" s="37" t="s">
        <v>14</v>
      </c>
      <c r="D4" s="38" t="s">
        <v>15</v>
      </c>
      <c r="E4" s="39" t="s">
        <v>16</v>
      </c>
      <c r="F4" s="39" t="s">
        <v>17</v>
      </c>
      <c r="G4" s="39" t="s">
        <v>16</v>
      </c>
      <c r="H4" s="39" t="s">
        <v>17</v>
      </c>
      <c r="I4" s="39" t="s">
        <v>16</v>
      </c>
      <c r="J4" s="39" t="s">
        <v>17</v>
      </c>
      <c r="K4" s="39" t="s">
        <v>16</v>
      </c>
      <c r="L4" s="39" t="s">
        <v>17</v>
      </c>
      <c r="M4" s="40" t="s">
        <v>16</v>
      </c>
      <c r="N4" s="40" t="s">
        <v>17</v>
      </c>
      <c r="O4" s="41" t="s">
        <v>16</v>
      </c>
      <c r="P4" s="41" t="s">
        <v>17</v>
      </c>
      <c r="Q4" s="39" t="s">
        <v>18</v>
      </c>
      <c r="R4" s="42" t="s">
        <v>19</v>
      </c>
      <c r="S4" s="43"/>
      <c r="T4" s="44" t="s">
        <v>20</v>
      </c>
      <c r="U4" s="45" t="s">
        <v>21</v>
      </c>
      <c r="V4" s="39" t="s">
        <v>20</v>
      </c>
      <c r="W4" s="39" t="s">
        <v>21</v>
      </c>
      <c r="X4" s="39" t="s">
        <v>20</v>
      </c>
      <c r="Y4" s="39" t="s">
        <v>21</v>
      </c>
      <c r="Z4" s="45" t="s">
        <v>20</v>
      </c>
      <c r="AA4" s="45" t="s">
        <v>21</v>
      </c>
      <c r="AB4" s="46" t="s">
        <v>20</v>
      </c>
      <c r="AC4" s="46" t="s">
        <v>21</v>
      </c>
      <c r="AD4" s="47" t="s">
        <v>20</v>
      </c>
      <c r="AE4" s="47" t="s">
        <v>21</v>
      </c>
      <c r="AF4" s="48" t="s">
        <v>18</v>
      </c>
      <c r="AG4" s="49" t="s">
        <v>19</v>
      </c>
      <c r="AH4" s="45" t="s">
        <v>16</v>
      </c>
      <c r="AI4" s="45" t="s">
        <v>17</v>
      </c>
      <c r="AJ4" s="50" t="s">
        <v>22</v>
      </c>
      <c r="AK4" s="45" t="s">
        <v>20</v>
      </c>
      <c r="AL4" s="45" t="s">
        <v>21</v>
      </c>
      <c r="AM4" s="50" t="s">
        <v>23</v>
      </c>
      <c r="AN4" s="45" t="s">
        <v>16</v>
      </c>
      <c r="AO4" s="45" t="s">
        <v>17</v>
      </c>
      <c r="AP4" s="50" t="s">
        <v>22</v>
      </c>
      <c r="AQ4" s="45" t="s">
        <v>20</v>
      </c>
      <c r="AR4" s="45" t="s">
        <v>21</v>
      </c>
      <c r="AS4" s="50" t="s">
        <v>23</v>
      </c>
      <c r="AT4" s="1"/>
    </row>
    <row customHeight="1" r="5">
      <c r="A5" s="51">
        <v>1</v>
      </c>
      <c r="B5" s="51" t="s">
        <v>24</v>
      </c>
      <c r="C5" s="52" t="str">
        <f>'6烧主抽电耗'!F3</f>
        <v>乙班</v>
      </c>
      <c r="D5" s="53">
        <v>0</v>
      </c>
      <c r="E5" s="54" t="s">
        <v>26</v>
      </c>
      <c r="F5" s="54" t="s">
        <v>26</v>
      </c>
      <c r="G5" s="54" t="str">
        <f>IF(_zhuchou5_month_day!E2="","",_zhuchou5_month_day!E2)</f>
        <v/>
      </c>
      <c r="H5" s="54" t="str">
        <f>IF(_zhuchou5_month_day!F2="","",_zhuchou5_month_day!F2)</f>
        <v/>
      </c>
      <c r="I5" s="54" t="s">
        <v>26</v>
      </c>
      <c r="J5" s="54" t="s">
        <v>26</v>
      </c>
      <c r="K5" s="54">
        <f>IF(_zhuchou5_month_day!G2="","",_zhuchou5_month_day!G2)</f>
        <v>94.425600000000003</v>
      </c>
      <c r="L5" s="54">
        <f>IF(_zhuchou5_month_day!H2="","",_zhuchou5_month_day!H2)</f>
        <v>94.330600000000004</v>
      </c>
      <c r="M5" s="54" t="str">
        <f>IF(_zhuchou5_month_day!I2="","",_zhuchou5_month_day!I2)</f>
        <v/>
      </c>
      <c r="N5" s="55" t="str">
        <f>IF(_zhuchou5_month_day!J2="","",_zhuchou5_month_day!J2)</f>
        <v/>
      </c>
      <c r="O5" s="56" t="s">
        <v>26</v>
      </c>
      <c r="P5" s="56" t="s">
        <v>26</v>
      </c>
      <c r="Q5" s="57" t="s">
        <v>26</v>
      </c>
      <c r="R5" s="58" t="s">
        <v>26</v>
      </c>
      <c r="S5" s="59"/>
      <c r="T5" s="60" t="s">
        <v>26</v>
      </c>
      <c r="U5" s="61" t="s">
        <v>26</v>
      </c>
      <c r="V5" s="61" t="str">
        <f>IF(_zhuchou6_month_day!A2="","",_zhuchou6_month_day!A2)</f>
        <v/>
      </c>
      <c r="W5" s="61" t="str">
        <f>IF(_zhuchou6_month_day!B2="","",_zhuchou6_month_day!B2)</f>
        <v/>
      </c>
      <c r="X5" s="61" t="s">
        <v>26</v>
      </c>
      <c r="Y5" s="61" t="s">
        <v>26</v>
      </c>
      <c r="Z5" s="61">
        <f>IF(_zhuchou6_month_day!C2="","",_zhuchou6_month_day!C2)</f>
        <v>97.099299999999999</v>
      </c>
      <c r="AA5" s="61">
        <f>IF(_zhuchou6_month_day!D2="","",_zhuchou6_month_day!D2)</f>
        <v>97.360299999999995</v>
      </c>
      <c r="AB5" s="61" t="str">
        <f>IF(_zhuchou6_month_day!E2="","",_zhuchou6_month_day!E2)</f>
        <v/>
      </c>
      <c r="AC5" s="61" t="str">
        <f>IF(_zhuchou6_month_day!F2="","",_zhuchou6_month_day!F2)</f>
        <v/>
      </c>
      <c r="AD5" s="62" t="s">
        <v>26</v>
      </c>
      <c r="AE5" s="62" t="s">
        <v>26</v>
      </c>
      <c r="AF5" s="61" t="s">
        <v>26</v>
      </c>
      <c r="AG5" s="63" t="s">
        <v>26</v>
      </c>
      <c r="AH5" s="64" t="s">
        <v>26</v>
      </c>
      <c r="AI5" s="65" t="s">
        <v>26</v>
      </c>
      <c r="AJ5" s="65" t="e">
        <f>AH5+AI5</f>
        <v>#VALUE!</v>
      </c>
      <c r="AK5" s="65" t="s">
        <v>26</v>
      </c>
      <c r="AL5" s="65" t="s">
        <v>26</v>
      </c>
      <c r="AM5" s="65" t="e">
        <f>AK5+AL5</f>
        <v>#VALUE!</v>
      </c>
      <c r="AN5" s="65" t="e">
        <f>G5*10000*(8-O5)*1.732*I5/1000</f>
        <v>#VALUE!</v>
      </c>
      <c r="AO5" s="65" t="e">
        <f>H5*10000*(8-P5)*1.732*J5/1000</f>
        <v>#VALUE!</v>
      </c>
      <c r="AP5" s="65" t="e">
        <f>AN5+AO5</f>
        <v>#VALUE!</v>
      </c>
      <c r="AQ5" s="65" t="e">
        <f>V5*10000*(8-$AD5)*1.732*X5/1000</f>
        <v>#VALUE!</v>
      </c>
      <c r="AR5" s="65" t="e">
        <f>W5*10000*(8-$AD5)*1.732*Y5/1000</f>
        <v>#VALUE!</v>
      </c>
      <c r="AS5" s="65" t="e">
        <f>AQ5+AR5</f>
        <v>#VALUE!</v>
      </c>
      <c r="AT5" s="66">
        <f>A5</f>
        <v>1</v>
      </c>
      <c r="AU5" s="67">
        <f ca="1">'5烧主抽电耗'!$A$3+AT5-1</f>
        <v>43524</v>
      </c>
      <c r="AV5" s="1" t="str">
        <f>C5</f>
        <v>乙班</v>
      </c>
    </row>
    <row r="6">
      <c r="A6" s="51"/>
      <c r="B6" s="51" t="s">
        <v>28</v>
      </c>
      <c r="C6" s="52" t="str">
        <f>'6烧主抽电耗'!F4</f>
        <v>丙班</v>
      </c>
      <c r="D6" s="53">
        <v>0.33333333333333298</v>
      </c>
      <c r="E6" s="55" t="s">
        <v>26</v>
      </c>
      <c r="F6" s="55" t="s">
        <v>26</v>
      </c>
      <c r="G6" s="55" t="str">
        <f>IF(_zhuchou5_month_day!E3="","",_zhuchou5_month_day!E3)</f>
        <v/>
      </c>
      <c r="H6" s="55" t="str">
        <f>IF(_zhuchou5_month_day!F3="","",_zhuchou5_month_day!F3)</f>
        <v/>
      </c>
      <c r="I6" s="54" t="s">
        <v>26</v>
      </c>
      <c r="J6" s="54" t="s">
        <v>26</v>
      </c>
      <c r="K6" s="54" t="str">
        <f>IF(_zhuchou5_month_day!G3="","",_zhuchou5_month_day!G3)</f>
        <v/>
      </c>
      <c r="L6" s="54" t="str">
        <f>IF(_zhuchou5_month_day!H3="","",_zhuchou5_month_day!H3)</f>
        <v/>
      </c>
      <c r="M6" s="55" t="str">
        <f>IF(_zhuchou5_month_day!I3="","",_zhuchou5_month_day!I3)</f>
        <v/>
      </c>
      <c r="N6" s="57" t="str">
        <f>IF(_zhuchou5_month_day!J3="","",_zhuchou5_month_day!J3)</f>
        <v/>
      </c>
      <c r="O6" s="56" t="s">
        <v>26</v>
      </c>
      <c r="P6" s="56" t="s">
        <v>26</v>
      </c>
      <c r="Q6" s="55" t="s">
        <v>26</v>
      </c>
      <c r="R6" s="68" t="s">
        <v>26</v>
      </c>
      <c r="S6" s="69"/>
      <c r="T6" s="61" t="s">
        <v>26</v>
      </c>
      <c r="U6" s="61" t="s">
        <v>26</v>
      </c>
      <c r="V6" s="61" t="str">
        <f>IF(_zhuchou6_month_day!A3="","",_zhuchou6_month_day!A3)</f>
        <v/>
      </c>
      <c r="W6" s="61" t="str">
        <f>IF(_zhuchou6_month_day!B3="","",_zhuchou6_month_day!B3)</f>
        <v/>
      </c>
      <c r="X6" s="61" t="s">
        <v>26</v>
      </c>
      <c r="Y6" s="61" t="s">
        <v>26</v>
      </c>
      <c r="Z6" s="61" t="str">
        <f>IF(_zhuchou6_month_day!C3="","",_zhuchou6_month_day!C3)</f>
        <v/>
      </c>
      <c r="AA6" s="61" t="str">
        <f>IF(_zhuchou6_month_day!D3="","",_zhuchou6_month_day!D3)</f>
        <v/>
      </c>
      <c r="AB6" s="61" t="str">
        <f>IF(_zhuchou6_month_day!E3="","",_zhuchou6_month_day!E3)</f>
        <v/>
      </c>
      <c r="AC6" s="61" t="str">
        <f>IF(_zhuchou6_month_day!F3="","",_zhuchou6_month_day!F3)</f>
        <v/>
      </c>
      <c r="AD6" s="62" t="s">
        <v>26</v>
      </c>
      <c r="AE6" s="62" t="s">
        <v>26</v>
      </c>
      <c r="AF6" s="57" t="s">
        <v>26</v>
      </c>
      <c r="AG6" s="70" t="s">
        <v>26</v>
      </c>
      <c r="AH6" s="64" t="s">
        <v>26</v>
      </c>
      <c r="AI6" s="65" t="s">
        <v>26</v>
      </c>
      <c r="AJ6" s="65" t="e">
        <f>AH6+AI6</f>
        <v>#VALUE!</v>
      </c>
      <c r="AK6" s="65" t="s">
        <v>26</v>
      </c>
      <c r="AL6" s="65" t="s">
        <v>26</v>
      </c>
      <c r="AM6" s="65" t="e">
        <f>AK6+AL6</f>
        <v>#VALUE!</v>
      </c>
      <c r="AN6" s="65" t="e">
        <f>G6*10000*(8-O6)*1.732*I6/1000</f>
        <v>#VALUE!</v>
      </c>
      <c r="AO6" s="65" t="e">
        <f>H6*10000*(8-P6)*1.732*J6/1000</f>
        <v>#VALUE!</v>
      </c>
      <c r="AP6" s="65" t="e">
        <f>AN6+AO6</f>
        <v>#VALUE!</v>
      </c>
      <c r="AQ6" s="65" t="e">
        <f>V6*10000*(8-$AD6)*1.732*X6/1000</f>
        <v>#VALUE!</v>
      </c>
      <c r="AR6" s="65" t="e">
        <f>W6*10000*(8-$AD6)*1.732*Y6/1000</f>
        <v>#VALUE!</v>
      </c>
      <c r="AS6" s="65" t="e">
        <f>AQ6+AR6</f>
        <v>#VALUE!</v>
      </c>
      <c r="AT6" s="66">
        <f>AT5</f>
        <v>1</v>
      </c>
      <c r="AU6" s="67">
        <f ca="1">'5烧主抽电耗'!$A$3+AT6-1</f>
        <v>43524</v>
      </c>
      <c r="AV6" s="1" t="str">
        <f>C6</f>
        <v>丙班</v>
      </c>
    </row>
    <row r="7">
      <c r="A7" s="51"/>
      <c r="B7" s="51" t="s">
        <v>30</v>
      </c>
      <c r="C7" s="52" t="str">
        <f>'6烧主抽电耗'!F5</f>
        <v>丁班</v>
      </c>
      <c r="D7" s="53">
        <v>0.66666666666666696</v>
      </c>
      <c r="E7" s="61" t="s">
        <v>26</v>
      </c>
      <c r="F7" s="61" t="s">
        <v>26</v>
      </c>
      <c r="G7" s="61" t="str">
        <f>IF(_zhuchou5_month_day!E4="","",_zhuchou5_month_day!E4)</f>
        <v/>
      </c>
      <c r="H7" s="61" t="str">
        <f>IF(_zhuchou5_month_day!F4="","",_zhuchou5_month_day!F4)</f>
        <v/>
      </c>
      <c r="I7" s="54" t="s">
        <v>26</v>
      </c>
      <c r="J7" s="54" t="s">
        <v>26</v>
      </c>
      <c r="K7" s="54" t="str">
        <f>IF(_zhuchou5_month_day!G4="","",_zhuchou5_month_day!G4)</f>
        <v/>
      </c>
      <c r="L7" s="54" t="str">
        <f>IF(_zhuchou5_month_day!H4="","",_zhuchou5_month_day!H4)</f>
        <v/>
      </c>
      <c r="M7" s="61" t="str">
        <f>IF(_zhuchou5_month_day!I4="","",_zhuchou5_month_day!I4)</f>
        <v/>
      </c>
      <c r="N7" s="57" t="str">
        <f>IF(_zhuchou5_month_day!J4="","",_zhuchou5_month_day!J4)</f>
        <v/>
      </c>
      <c r="O7" s="62" t="s">
        <v>26</v>
      </c>
      <c r="P7" s="62" t="s">
        <v>26</v>
      </c>
      <c r="Q7" s="61" t="s">
        <v>26</v>
      </c>
      <c r="R7" s="68" t="s">
        <v>26</v>
      </c>
      <c r="S7" s="69"/>
      <c r="T7" s="60" t="s">
        <v>26</v>
      </c>
      <c r="U7" s="61" t="s">
        <v>26</v>
      </c>
      <c r="V7" s="61" t="str">
        <f>IF(_zhuchou6_month_day!A4="","",_zhuchou6_month_day!A4)</f>
        <v/>
      </c>
      <c r="W7" s="61" t="str">
        <f>IF(_zhuchou6_month_day!B4="","",_zhuchou6_month_day!B4)</f>
        <v/>
      </c>
      <c r="X7" s="61" t="s">
        <v>26</v>
      </c>
      <c r="Y7" s="61" t="s">
        <v>26</v>
      </c>
      <c r="Z7" s="61" t="str">
        <f>IF(_zhuchou6_month_day!C4="","",_zhuchou6_month_day!C4)</f>
        <v/>
      </c>
      <c r="AA7" s="61" t="str">
        <f>IF(_zhuchou6_month_day!D4="","",_zhuchou6_month_day!D4)</f>
        <v/>
      </c>
      <c r="AB7" s="61" t="str">
        <f>IF(_zhuchou6_month_day!E4="","",_zhuchou6_month_day!E4)</f>
        <v/>
      </c>
      <c r="AC7" s="54" t="str">
        <f>IF(_zhuchou6_month_day!F4="","",_zhuchou6_month_day!F4)</f>
        <v/>
      </c>
      <c r="AD7" s="62" t="s">
        <v>26</v>
      </c>
      <c r="AE7" s="62" t="s">
        <v>26</v>
      </c>
      <c r="AF7" s="57" t="s">
        <v>26</v>
      </c>
      <c r="AG7" s="70" t="s">
        <v>26</v>
      </c>
      <c r="AH7" s="64" t="s">
        <v>26</v>
      </c>
      <c r="AI7" s="65" t="s">
        <v>26</v>
      </c>
      <c r="AJ7" s="65" t="e">
        <f>AH7+AI7</f>
        <v>#VALUE!</v>
      </c>
      <c r="AK7" s="65" t="s">
        <v>26</v>
      </c>
      <c r="AL7" s="65" t="s">
        <v>26</v>
      </c>
      <c r="AM7" s="65" t="e">
        <f>AK7+AL7</f>
        <v>#VALUE!</v>
      </c>
      <c r="AN7" s="65" t="e">
        <f>G7*10000*(8-O7)*1.732*I7/1000</f>
        <v>#VALUE!</v>
      </c>
      <c r="AO7" s="65" t="e">
        <f>H7*10000*(8-P7)*1.732*J7/1000</f>
        <v>#VALUE!</v>
      </c>
      <c r="AP7" s="65" t="e">
        <f>AN7+AO7</f>
        <v>#VALUE!</v>
      </c>
      <c r="AQ7" s="65" t="e">
        <f>V7*10000*(8-$AD7)*1.732*X7/1000</f>
        <v>#VALUE!</v>
      </c>
      <c r="AR7" s="65" t="e">
        <f>W7*10000*(8-$AD7)*1.732*Y7/1000</f>
        <v>#VALUE!</v>
      </c>
      <c r="AS7" s="65" t="e">
        <f>AQ7+AR7</f>
        <v>#VALUE!</v>
      </c>
      <c r="AT7" s="66">
        <f>AT6</f>
        <v>1</v>
      </c>
      <c r="AU7" s="67">
        <f ca="1">'5烧主抽电耗'!$A$3+AT7-1</f>
        <v>43524</v>
      </c>
      <c r="AV7" s="1" t="str">
        <f>C7</f>
        <v>丁班</v>
      </c>
    </row>
    <row r="8">
      <c r="A8" s="51">
        <v>2</v>
      </c>
      <c r="B8" s="51" t="s">
        <v>24</v>
      </c>
      <c r="C8" s="52" t="str">
        <f>'6烧主抽电耗'!F6</f>
        <v>甲班</v>
      </c>
      <c r="D8" s="53">
        <v>1</v>
      </c>
      <c r="E8" s="61" t="s">
        <v>26</v>
      </c>
      <c r="F8" s="61" t="s">
        <v>26</v>
      </c>
      <c r="G8" s="61" t="str">
        <f>IF(_zhuchou5_month_day!E5="","",_zhuchou5_month_day!E5)</f>
        <v/>
      </c>
      <c r="H8" s="61" t="str">
        <f>IF(_zhuchou5_month_day!F5="","",_zhuchou5_month_day!F5)</f>
        <v/>
      </c>
      <c r="I8" s="61" t="s">
        <v>26</v>
      </c>
      <c r="J8" s="61" t="s">
        <v>26</v>
      </c>
      <c r="K8" s="61">
        <f>IF(_zhuchou5_month_day!G5="","",_zhuchou5_month_day!G5)</f>
        <v>96.673199999999994</v>
      </c>
      <c r="L8" s="61">
        <f>IF(_zhuchou5_month_day!H5="","",_zhuchou5_month_day!H5)</f>
        <v>94.371899999999997</v>
      </c>
      <c r="M8" s="61" t="str">
        <f>IF(_zhuchou5_month_day!I5="","",_zhuchou5_month_day!I5)</f>
        <v/>
      </c>
      <c r="N8" s="57" t="str">
        <f>IF(_zhuchou5_month_day!J5="","",_zhuchou5_month_day!J5)</f>
        <v/>
      </c>
      <c r="O8" s="62" t="s">
        <v>26</v>
      </c>
      <c r="P8" s="62" t="s">
        <v>26</v>
      </c>
      <c r="Q8" s="57" t="s">
        <v>26</v>
      </c>
      <c r="R8" s="68" t="s">
        <v>26</v>
      </c>
      <c r="S8" s="69"/>
      <c r="T8" s="71" t="s">
        <v>26</v>
      </c>
      <c r="U8" s="57" t="s">
        <v>26</v>
      </c>
      <c r="V8" s="61" t="str">
        <f>IF(_zhuchou6_month_day!A5="","",_zhuchou6_month_day!A5)</f>
        <v/>
      </c>
      <c r="W8" s="61" t="str">
        <f>IF(_zhuchou6_month_day!B5="","",_zhuchou6_month_day!B5)</f>
        <v/>
      </c>
      <c r="X8" s="61" t="s">
        <v>26</v>
      </c>
      <c r="Y8" s="61" t="s">
        <v>26</v>
      </c>
      <c r="Z8" s="57">
        <f>IF(_zhuchou6_month_day!C5="","",_zhuchou6_month_day!C5)</f>
        <v>50.991399999999999</v>
      </c>
      <c r="AA8" s="57">
        <f>IF(_zhuchou6_month_day!D5="","",_zhuchou6_month_day!D5)</f>
        <v>62.138100000000001</v>
      </c>
      <c r="AB8" s="57" t="str">
        <f>IF(_zhuchou6_month_day!E5="","",_zhuchou6_month_day!E5)</f>
        <v/>
      </c>
      <c r="AC8" s="57" t="str">
        <f>IF(_zhuchou6_month_day!F5="","",_zhuchou6_month_day!F5)</f>
        <v/>
      </c>
      <c r="AD8" s="62" t="s">
        <v>26</v>
      </c>
      <c r="AE8" s="72" t="s">
        <v>26</v>
      </c>
      <c r="AF8" s="57" t="s">
        <v>26</v>
      </c>
      <c r="AG8" s="70" t="s">
        <v>26</v>
      </c>
      <c r="AH8" s="64" t="s">
        <v>26</v>
      </c>
      <c r="AI8" s="65" t="s">
        <v>26</v>
      </c>
      <c r="AJ8" s="65" t="e">
        <f>AH8+AI8</f>
        <v>#VALUE!</v>
      </c>
      <c r="AK8" s="65" t="s">
        <v>26</v>
      </c>
      <c r="AL8" s="65" t="s">
        <v>26</v>
      </c>
      <c r="AM8" s="65" t="e">
        <f>AK8+AL8</f>
        <v>#VALUE!</v>
      </c>
      <c r="AN8" s="65" t="e">
        <f>G8*10000*(8-O8)*1.732*I8/1000</f>
        <v>#VALUE!</v>
      </c>
      <c r="AO8" s="65" t="e">
        <f>H8*10000*(8-P8)*1.732*J8/1000</f>
        <v>#VALUE!</v>
      </c>
      <c r="AP8" s="65" t="e">
        <f>AN8+AO8</f>
        <v>#VALUE!</v>
      </c>
      <c r="AQ8" s="65" t="e">
        <f>V8*10000*(8-$AD8)*1.732*X8/1000</f>
        <v>#VALUE!</v>
      </c>
      <c r="AR8" s="65" t="e">
        <f>W8*10000*(8-$AD8)*1.732*Y8/1000</f>
        <v>#VALUE!</v>
      </c>
      <c r="AS8" s="65" t="e">
        <f>AQ8+AR8</f>
        <v>#VALUE!</v>
      </c>
      <c r="AT8" s="66">
        <f>AT5+1</f>
        <v>2</v>
      </c>
      <c r="AU8" s="67">
        <f ca="1">'5烧主抽电耗'!$A$3+AT8-1</f>
        <v>43525</v>
      </c>
      <c r="AV8" s="1" t="str">
        <f>C8</f>
        <v>甲班</v>
      </c>
    </row>
    <row r="9">
      <c r="A9" s="51"/>
      <c r="B9" s="51" t="s">
        <v>28</v>
      </c>
      <c r="C9" s="52" t="str">
        <f>'6烧主抽电耗'!F7</f>
        <v>乙班</v>
      </c>
      <c r="D9" s="53">
        <v>1.3333333333333299</v>
      </c>
      <c r="E9" s="61" t="s">
        <v>26</v>
      </c>
      <c r="F9" s="61" t="s">
        <v>26</v>
      </c>
      <c r="G9" s="61" t="str">
        <f>IF(_zhuchou5_month_day!E6="","",_zhuchou5_month_day!E6)</f>
        <v/>
      </c>
      <c r="H9" s="61" t="str">
        <f>IF(_zhuchou5_month_day!F6="","",_zhuchou5_month_day!F6)</f>
        <v/>
      </c>
      <c r="I9" s="61" t="s">
        <v>26</v>
      </c>
      <c r="J9" s="61" t="s">
        <v>26</v>
      </c>
      <c r="K9" s="61">
        <f>IF(_zhuchou5_month_day!G6="","",_zhuchou5_month_day!G6)</f>
        <v>97.525400000000005</v>
      </c>
      <c r="L9" s="61">
        <f>IF(_zhuchou5_month_day!H6="","",_zhuchou5_month_day!H6)</f>
        <v>94.387799999999999</v>
      </c>
      <c r="M9" s="61" t="str">
        <f>IF(_zhuchou5_month_day!I6="","",_zhuchou5_month_day!I6)</f>
        <v/>
      </c>
      <c r="N9" s="57" t="str">
        <f>IF(_zhuchou5_month_day!J6="","",_zhuchou5_month_day!J6)</f>
        <v/>
      </c>
      <c r="O9" s="62" t="s">
        <v>26</v>
      </c>
      <c r="P9" s="62" t="s">
        <v>26</v>
      </c>
      <c r="Q9" s="57" t="s">
        <v>26</v>
      </c>
      <c r="R9" s="68" t="s">
        <v>26</v>
      </c>
      <c r="S9" s="69"/>
      <c r="T9" s="71" t="s">
        <v>26</v>
      </c>
      <c r="U9" s="57" t="s">
        <v>26</v>
      </c>
      <c r="V9" s="61" t="str">
        <f>IF(_zhuchou6_month_day!A6="","",_zhuchou6_month_day!A6)</f>
        <v/>
      </c>
      <c r="W9" s="61" t="str">
        <f>IF(_zhuchou6_month_day!B6="","",_zhuchou6_month_day!B6)</f>
        <v/>
      </c>
      <c r="X9" s="61" t="s">
        <v>26</v>
      </c>
      <c r="Y9" s="61" t="s">
        <v>26</v>
      </c>
      <c r="Z9" s="57">
        <f>IF(_zhuchou6_month_day!C6="","",_zhuchou6_month_day!C6)</f>
        <v>96.973100000000002</v>
      </c>
      <c r="AA9" s="57">
        <f>IF(_zhuchou6_month_day!D6="","",_zhuchou6_month_day!D6)</f>
        <v>96.959000000000003</v>
      </c>
      <c r="AB9" s="57" t="str">
        <f>IF(_zhuchou6_month_day!E6="","",_zhuchou6_month_day!E6)</f>
        <v/>
      </c>
      <c r="AC9" s="57" t="str">
        <f>IF(_zhuchou6_month_day!F6="","",_zhuchou6_month_day!F6)</f>
        <v/>
      </c>
      <c r="AD9" s="72" t="s">
        <v>26</v>
      </c>
      <c r="AE9" s="72" t="s">
        <v>26</v>
      </c>
      <c r="AF9" s="57" t="s">
        <v>26</v>
      </c>
      <c r="AG9" s="70" t="s">
        <v>26</v>
      </c>
      <c r="AH9" s="64" t="s">
        <v>26</v>
      </c>
      <c r="AI9" s="65" t="s">
        <v>26</v>
      </c>
      <c r="AJ9" s="65" t="e">
        <f>AH9+AI9</f>
        <v>#VALUE!</v>
      </c>
      <c r="AK9" s="65" t="s">
        <v>26</v>
      </c>
      <c r="AL9" s="65" t="s">
        <v>26</v>
      </c>
      <c r="AM9" s="65" t="e">
        <f>AK9+AL9</f>
        <v>#VALUE!</v>
      </c>
      <c r="AN9" s="65" t="e">
        <f>G9*10000*(8-O9)*1.732*I9/1000</f>
        <v>#VALUE!</v>
      </c>
      <c r="AO9" s="65" t="e">
        <f>H9*10000*(8-P9)*1.732*J9/1000</f>
        <v>#VALUE!</v>
      </c>
      <c r="AP9" s="65" t="e">
        <f>AN9+AO9</f>
        <v>#VALUE!</v>
      </c>
      <c r="AQ9" s="65" t="e">
        <f>V9*10000*(8-$AD9)*1.732*X9/1000</f>
        <v>#VALUE!</v>
      </c>
      <c r="AR9" s="65" t="e">
        <f>W9*10000*(8-$AD9)*1.732*Y9/1000</f>
        <v>#VALUE!</v>
      </c>
      <c r="AS9" s="65" t="e">
        <f>AQ9+AR9</f>
        <v>#VALUE!</v>
      </c>
      <c r="AT9" s="66">
        <f>AT6+1</f>
        <v>2</v>
      </c>
      <c r="AU9" s="67">
        <f ca="1">'5烧主抽电耗'!$A$3+AT9-1</f>
        <v>43525</v>
      </c>
      <c r="AV9" s="1" t="str">
        <f>C9</f>
        <v>乙班</v>
      </c>
    </row>
    <row r="10">
      <c r="A10" s="51"/>
      <c r="B10" s="51" t="s">
        <v>30</v>
      </c>
      <c r="C10" s="52" t="str">
        <f>'6烧主抽电耗'!F8</f>
        <v>丙班</v>
      </c>
      <c r="D10" s="53">
        <v>1.6666666666666701</v>
      </c>
      <c r="E10" s="57" t="s">
        <v>26</v>
      </c>
      <c r="F10" s="57" t="s">
        <v>26</v>
      </c>
      <c r="G10" s="57" t="str">
        <f>IF(_zhuchou5_month_day!E7="","",_zhuchou5_month_day!E7)</f>
        <v/>
      </c>
      <c r="H10" s="57" t="str">
        <f>IF(_zhuchou5_month_day!F7="","",_zhuchou5_month_day!F7)</f>
        <v/>
      </c>
      <c r="I10" s="61" t="s">
        <v>26</v>
      </c>
      <c r="J10" s="61" t="s">
        <v>26</v>
      </c>
      <c r="K10" s="61">
        <f>IF(_zhuchou5_month_day!G7="","",_zhuchou5_month_day!G7)</f>
        <v>97.403700000000001</v>
      </c>
      <c r="L10" s="61">
        <f>IF(_zhuchou5_month_day!H7="","",_zhuchou5_month_day!H7)</f>
        <v>94.373900000000006</v>
      </c>
      <c r="M10" s="57" t="str">
        <f>IF(_zhuchou5_month_day!I7="","",_zhuchou5_month_day!I7)</f>
        <v/>
      </c>
      <c r="N10" s="57" t="str">
        <f>IF(_zhuchou5_month_day!J7="","",_zhuchou5_month_day!J7)</f>
        <v/>
      </c>
      <c r="O10" s="72" t="s">
        <v>26</v>
      </c>
      <c r="P10" s="72" t="s">
        <v>26</v>
      </c>
      <c r="Q10" s="55" t="s">
        <v>26</v>
      </c>
      <c r="R10" s="68" t="s">
        <v>26</v>
      </c>
      <c r="S10" s="69"/>
      <c r="T10" s="61" t="s">
        <v>26</v>
      </c>
      <c r="U10" s="61" t="s">
        <v>26</v>
      </c>
      <c r="V10" s="61" t="str">
        <f>IF(_zhuchou6_month_day!A7="","",_zhuchou6_month_day!A7)</f>
        <v/>
      </c>
      <c r="W10" s="61" t="str">
        <f>IF(_zhuchou6_month_day!B7="","",_zhuchou6_month_day!B7)</f>
        <v/>
      </c>
      <c r="X10" s="61" t="s">
        <v>26</v>
      </c>
      <c r="Y10" s="61" t="s">
        <v>26</v>
      </c>
      <c r="Z10" s="57">
        <f>IF(_zhuchou6_month_day!C7="","",_zhuchou6_month_day!C7)</f>
        <v>97.350499999999997</v>
      </c>
      <c r="AA10" s="57">
        <f>IF(_zhuchou6_month_day!D7="","",_zhuchou6_month_day!D7)</f>
        <v>97.304100000000005</v>
      </c>
      <c r="AB10" s="57" t="str">
        <f>IF(_zhuchou6_month_day!E7="","",_zhuchou6_month_day!E7)</f>
        <v/>
      </c>
      <c r="AC10" s="57" t="str">
        <f>IF(_zhuchou6_month_day!F7="","",_zhuchou6_month_day!F7)</f>
        <v/>
      </c>
      <c r="AD10" s="62" t="s">
        <v>26</v>
      </c>
      <c r="AE10" s="62" t="s">
        <v>26</v>
      </c>
      <c r="AF10" s="57" t="s">
        <v>26</v>
      </c>
      <c r="AG10" s="70" t="s">
        <v>26</v>
      </c>
      <c r="AH10" s="64" t="s">
        <v>26</v>
      </c>
      <c r="AI10" s="65" t="s">
        <v>26</v>
      </c>
      <c r="AJ10" s="65" t="e">
        <f>AH10+AI10</f>
        <v>#VALUE!</v>
      </c>
      <c r="AK10" s="65" t="s">
        <v>26</v>
      </c>
      <c r="AL10" s="65" t="s">
        <v>26</v>
      </c>
      <c r="AM10" s="65" t="e">
        <f>AK10+AL10</f>
        <v>#VALUE!</v>
      </c>
      <c r="AN10" s="65" t="e">
        <f>G10*10000*(8-O10)*1.732*I10/1000</f>
        <v>#VALUE!</v>
      </c>
      <c r="AO10" s="65" t="e">
        <f>H10*10000*(8-P10)*1.732*J10/1000</f>
        <v>#VALUE!</v>
      </c>
      <c r="AP10" s="65" t="e">
        <f>AN10+AO10</f>
        <v>#VALUE!</v>
      </c>
      <c r="AQ10" s="65" t="e">
        <f>V10*10000*(8-$AD10)*1.732*X10/1000</f>
        <v>#VALUE!</v>
      </c>
      <c r="AR10" s="65" t="e">
        <f>W10*10000*(8-$AD10)*1.732*Y10/1000</f>
        <v>#VALUE!</v>
      </c>
      <c r="AS10" s="65" t="e">
        <f>AQ10+AR10</f>
        <v>#VALUE!</v>
      </c>
      <c r="AT10" s="66">
        <f>AT7+1</f>
        <v>2</v>
      </c>
      <c r="AU10" s="67">
        <f ca="1">'5烧主抽电耗'!$A$3+AT10-1</f>
        <v>43525</v>
      </c>
      <c r="AV10" s="1" t="str">
        <f>C10</f>
        <v>丙班</v>
      </c>
    </row>
    <row r="11">
      <c r="A11" s="51">
        <v>3</v>
      </c>
      <c r="B11" s="51" t="s">
        <v>24</v>
      </c>
      <c r="C11" s="52" t="str">
        <f>'6烧主抽电耗'!F9</f>
        <v>甲班</v>
      </c>
      <c r="D11" s="53">
        <v>2</v>
      </c>
      <c r="E11" s="57" t="s">
        <v>26</v>
      </c>
      <c r="F11" s="57" t="s">
        <v>26</v>
      </c>
      <c r="G11" s="57" t="str">
        <f>IF(_zhuchou5_month_day!E8="","",_zhuchou5_month_day!E8)</f>
        <v/>
      </c>
      <c r="H11" s="57" t="str">
        <f>IF(_zhuchou5_month_day!F8="","",_zhuchou5_month_day!F8)</f>
        <v/>
      </c>
      <c r="I11" s="57" t="s">
        <v>26</v>
      </c>
      <c r="J11" s="57" t="s">
        <v>26</v>
      </c>
      <c r="K11" s="57">
        <f>IF(_zhuchou5_month_day!G8="","",_zhuchou5_month_day!G8)</f>
        <v>92.945300000000003</v>
      </c>
      <c r="L11" s="57">
        <f>IF(_zhuchou5_month_day!H8="","",_zhuchou5_month_day!H8)</f>
        <v>91.244500000000002</v>
      </c>
      <c r="M11" s="57" t="str">
        <f>IF(_zhuchou5_month_day!I8="","",_zhuchou5_month_day!I8)</f>
        <v/>
      </c>
      <c r="N11" s="57" t="str">
        <f>IF(_zhuchou5_month_day!J8="","",_zhuchou5_month_day!J8)</f>
        <v/>
      </c>
      <c r="O11" s="72" t="s">
        <v>26</v>
      </c>
      <c r="P11" s="72" t="s">
        <v>26</v>
      </c>
      <c r="Q11" s="61" t="s">
        <v>26</v>
      </c>
      <c r="R11" s="68" t="s">
        <v>26</v>
      </c>
      <c r="S11" s="69"/>
      <c r="T11" s="71" t="s">
        <v>26</v>
      </c>
      <c r="U11" s="57" t="s">
        <v>26</v>
      </c>
      <c r="V11" s="61" t="str">
        <f>IF(_zhuchou6_month_day!A8="","",_zhuchou6_month_day!A8)</f>
        <v/>
      </c>
      <c r="W11" s="61" t="str">
        <f>IF(_zhuchou6_month_day!B8="","",_zhuchou6_month_day!B8)</f>
        <v/>
      </c>
      <c r="X11" s="61" t="s">
        <v>26</v>
      </c>
      <c r="Y11" s="61" t="s">
        <v>26</v>
      </c>
      <c r="Z11" s="57">
        <f>IF(_zhuchou6_month_day!C8="","",_zhuchou6_month_day!C8)</f>
        <v>97.324399999999997</v>
      </c>
      <c r="AA11" s="57">
        <f>IF(_zhuchou6_month_day!D8="","",_zhuchou6_month_day!D8)</f>
        <v>97.253600000000006</v>
      </c>
      <c r="AB11" s="57" t="str">
        <f>IF(_zhuchou6_month_day!E8="","",_zhuchou6_month_day!E8)</f>
        <v/>
      </c>
      <c r="AC11" s="57" t="str">
        <f>IF(_zhuchou6_month_day!F8="","",_zhuchou6_month_day!F8)</f>
        <v/>
      </c>
      <c r="AD11" s="62" t="s">
        <v>26</v>
      </c>
      <c r="AE11" s="72" t="s">
        <v>26</v>
      </c>
      <c r="AF11" s="57" t="s">
        <v>26</v>
      </c>
      <c r="AG11" s="70" t="s">
        <v>26</v>
      </c>
      <c r="AH11" s="64" t="s">
        <v>26</v>
      </c>
      <c r="AI11" s="65" t="s">
        <v>26</v>
      </c>
      <c r="AJ11" s="65" t="e">
        <f>AH11+AI11</f>
        <v>#VALUE!</v>
      </c>
      <c r="AK11" s="65" t="s">
        <v>26</v>
      </c>
      <c r="AL11" s="65" t="s">
        <v>26</v>
      </c>
      <c r="AM11" s="65" t="e">
        <f>AK11+AL11</f>
        <v>#VALUE!</v>
      </c>
      <c r="AN11" s="65" t="e">
        <f>G11*10000*(8-O11)*1.732*I11/1000</f>
        <v>#VALUE!</v>
      </c>
      <c r="AO11" s="65" t="e">
        <f>H11*10000*(8-P11)*1.732*J11/1000</f>
        <v>#VALUE!</v>
      </c>
      <c r="AP11" s="65" t="e">
        <f>AN11+AO11</f>
        <v>#VALUE!</v>
      </c>
      <c r="AQ11" s="65" t="e">
        <f>V11*10000*(8-$AD11)*1.732*X11/1000</f>
        <v>#VALUE!</v>
      </c>
      <c r="AR11" s="65" t="e">
        <f>W11*10000*(8-$AD11)*1.732*Y11/1000</f>
        <v>#VALUE!</v>
      </c>
      <c r="AS11" s="65" t="e">
        <f>AQ11+AR11</f>
        <v>#VALUE!</v>
      </c>
      <c r="AT11" s="66">
        <f>AT8+1</f>
        <v>3</v>
      </c>
      <c r="AU11" s="67">
        <f ca="1">'5烧主抽电耗'!$A$3+AT11-1</f>
        <v>43526</v>
      </c>
      <c r="AV11" s="1" t="str">
        <f>C11</f>
        <v>甲班</v>
      </c>
    </row>
    <row r="12">
      <c r="A12" s="51"/>
      <c r="B12" s="51" t="s">
        <v>28</v>
      </c>
      <c r="C12" s="52" t="str">
        <f>'6烧主抽电耗'!F10</f>
        <v>乙班</v>
      </c>
      <c r="D12" s="53">
        <v>2.3333333333333299</v>
      </c>
      <c r="E12" s="57" t="s">
        <v>26</v>
      </c>
      <c r="F12" s="57" t="s">
        <v>26</v>
      </c>
      <c r="G12" s="57" t="str">
        <f>IF(_zhuchou5_month_day!E9="","",_zhuchou5_month_day!E9)</f>
        <v/>
      </c>
      <c r="H12" s="57" t="str">
        <f>IF(_zhuchou5_month_day!F9="","",_zhuchou5_month_day!F9)</f>
        <v/>
      </c>
      <c r="I12" s="57" t="s">
        <v>26</v>
      </c>
      <c r="J12" s="57" t="s">
        <v>26</v>
      </c>
      <c r="K12" s="57">
        <f>IF(_zhuchou5_month_day!G9="","",_zhuchou5_month_day!G9)</f>
        <v>99.730800000000002</v>
      </c>
      <c r="L12" s="57">
        <f>IF(_zhuchou5_month_day!H9="","",_zhuchou5_month_day!H9)</f>
        <v>94.323999999999998</v>
      </c>
      <c r="M12" s="57" t="str">
        <f>IF(_zhuchou5_month_day!I9="","",_zhuchou5_month_day!I9)</f>
        <v/>
      </c>
      <c r="N12" s="57" t="str">
        <f>IF(_zhuchou5_month_day!J9="","",_zhuchou5_month_day!J9)</f>
        <v/>
      </c>
      <c r="O12" s="72" t="s">
        <v>26</v>
      </c>
      <c r="P12" s="72" t="s">
        <v>26</v>
      </c>
      <c r="Q12" s="57" t="s">
        <v>26</v>
      </c>
      <c r="R12" s="68" t="s">
        <v>26</v>
      </c>
      <c r="S12" s="69"/>
      <c r="T12" s="71" t="s">
        <v>26</v>
      </c>
      <c r="U12" s="57" t="s">
        <v>26</v>
      </c>
      <c r="V12" s="61" t="str">
        <f>IF(_zhuchou6_month_day!A9="","",_zhuchou6_month_day!A9)</f>
        <v/>
      </c>
      <c r="W12" s="61" t="str">
        <f>IF(_zhuchou6_month_day!B9="","",_zhuchou6_month_day!B9)</f>
        <v/>
      </c>
      <c r="X12" s="61" t="s">
        <v>26</v>
      </c>
      <c r="Y12" s="61" t="s">
        <v>26</v>
      </c>
      <c r="Z12" s="57">
        <f>IF(_zhuchou6_month_day!C9="","",_zhuchou6_month_day!C9)</f>
        <v>97.292400000000001</v>
      </c>
      <c r="AA12" s="57">
        <f>IF(_zhuchou6_month_day!D9="","",_zhuchou6_month_day!D9)</f>
        <v>97.248500000000007</v>
      </c>
      <c r="AB12" s="57" t="str">
        <f>IF(_zhuchou6_month_day!E9="","",_zhuchou6_month_day!E9)</f>
        <v/>
      </c>
      <c r="AC12" s="57" t="str">
        <f>IF(_zhuchou6_month_day!F9="","",_zhuchou6_month_day!F9)</f>
        <v/>
      </c>
      <c r="AD12" s="72" t="s">
        <v>26</v>
      </c>
      <c r="AE12" s="72" t="s">
        <v>26</v>
      </c>
      <c r="AF12" s="57" t="s">
        <v>26</v>
      </c>
      <c r="AG12" s="70" t="s">
        <v>26</v>
      </c>
      <c r="AH12" s="64" t="s">
        <v>26</v>
      </c>
      <c r="AI12" s="65" t="s">
        <v>26</v>
      </c>
      <c r="AJ12" s="65" t="e">
        <f>AH12+AI12</f>
        <v>#VALUE!</v>
      </c>
      <c r="AK12" s="65" t="s">
        <v>26</v>
      </c>
      <c r="AL12" s="65" t="s">
        <v>26</v>
      </c>
      <c r="AM12" s="65" t="e">
        <f>AK12+AL12</f>
        <v>#VALUE!</v>
      </c>
      <c r="AN12" s="65" t="e">
        <f>G12*10000*(8-O12)*1.732*I12/1000</f>
        <v>#VALUE!</v>
      </c>
      <c r="AO12" s="65" t="e">
        <f>H12*10000*(8-P12)*1.732*J12/1000</f>
        <v>#VALUE!</v>
      </c>
      <c r="AP12" s="65" t="e">
        <f>AN12+AO12</f>
        <v>#VALUE!</v>
      </c>
      <c r="AQ12" s="65" t="e">
        <f>V12*10000*(8-$AD16)*1.732*X12/1000</f>
        <v>#VALUE!</v>
      </c>
      <c r="AR12" s="65" t="e">
        <f>W12*10000*(8-$AD16)*1.732*Y12/1000</f>
        <v>#VALUE!</v>
      </c>
      <c r="AS12" s="65" t="e">
        <f>AQ12+AR12</f>
        <v>#VALUE!</v>
      </c>
      <c r="AT12" s="66">
        <f>AT9+1</f>
        <v>3</v>
      </c>
      <c r="AU12" s="67">
        <f ca="1">'5烧主抽电耗'!$A$3+AT12-1</f>
        <v>43526</v>
      </c>
      <c r="AV12" s="1" t="str">
        <f>C12</f>
        <v>乙班</v>
      </c>
    </row>
    <row r="13">
      <c r="A13" s="51"/>
      <c r="B13" s="51" t="s">
        <v>30</v>
      </c>
      <c r="C13" s="52" t="str">
        <f>'6烧主抽电耗'!F11</f>
        <v>丙班</v>
      </c>
      <c r="D13" s="53">
        <v>2.6666666666666701</v>
      </c>
      <c r="E13" s="57" t="s">
        <v>26</v>
      </c>
      <c r="F13" s="57" t="s">
        <v>26</v>
      </c>
      <c r="G13" s="57" t="str">
        <f>IF(_zhuchou5_month_day!E10="","",_zhuchou5_month_day!E10)</f>
        <v/>
      </c>
      <c r="H13" s="57" t="str">
        <f>IF(_zhuchou5_month_day!F10="","",_zhuchou5_month_day!F10)</f>
        <v/>
      </c>
      <c r="I13" s="57" t="s">
        <v>26</v>
      </c>
      <c r="J13" s="57" t="s">
        <v>26</v>
      </c>
      <c r="K13" s="57">
        <f>IF(_zhuchou5_month_day!G10="","",_zhuchou5_month_day!G10)</f>
        <v>99.712699999999998</v>
      </c>
      <c r="L13" s="57">
        <f>IF(_zhuchou5_month_day!H10="","",_zhuchou5_month_day!H10)</f>
        <v>94.303700000000006</v>
      </c>
      <c r="M13" s="57" t="str">
        <f>IF(_zhuchou5_month_day!I10="","",_zhuchou5_month_day!I10)</f>
        <v/>
      </c>
      <c r="N13" s="57" t="str">
        <f>IF(_zhuchou5_month_day!J10="","",_zhuchou5_month_day!J10)</f>
        <v/>
      </c>
      <c r="O13" s="72" t="s">
        <v>26</v>
      </c>
      <c r="P13" s="72" t="s">
        <v>26</v>
      </c>
      <c r="Q13" s="55" t="s">
        <v>26</v>
      </c>
      <c r="R13" s="68" t="s">
        <v>26</v>
      </c>
      <c r="S13" s="69"/>
      <c r="T13" s="71" t="s">
        <v>26</v>
      </c>
      <c r="U13" s="57" t="s">
        <v>26</v>
      </c>
      <c r="V13" s="61" t="str">
        <f>IF(_zhuchou6_month_day!A10="","",_zhuchou6_month_day!A10)</f>
        <v/>
      </c>
      <c r="W13" s="61" t="str">
        <f>IF(_zhuchou6_month_day!B10="","",_zhuchou6_month_day!B10)</f>
        <v/>
      </c>
      <c r="X13" s="61" t="s">
        <v>26</v>
      </c>
      <c r="Y13" s="61" t="s">
        <v>26</v>
      </c>
      <c r="Z13" s="57">
        <f>IF(_zhuchou6_month_day!C10="","",_zhuchou6_month_day!C10)</f>
        <v>97.275700000000001</v>
      </c>
      <c r="AA13" s="57">
        <f>IF(_zhuchou6_month_day!D10="","",_zhuchou6_month_day!D10)</f>
        <v>97.228800000000007</v>
      </c>
      <c r="AB13" s="57" t="str">
        <f>IF(_zhuchou6_month_day!E10="","",_zhuchou6_month_day!E10)</f>
        <v/>
      </c>
      <c r="AC13" s="57" t="str">
        <f>IF(_zhuchou6_month_day!F10="","",_zhuchou6_month_day!F10)</f>
        <v/>
      </c>
      <c r="AD13" s="72" t="s">
        <v>26</v>
      </c>
      <c r="AE13" s="72" t="s">
        <v>26</v>
      </c>
      <c r="AF13" s="57" t="s">
        <v>26</v>
      </c>
      <c r="AG13" s="70" t="s">
        <v>26</v>
      </c>
      <c r="AH13" s="64" t="s">
        <v>26</v>
      </c>
      <c r="AI13" s="65" t="s">
        <v>26</v>
      </c>
      <c r="AJ13" s="65" t="e">
        <f>AH13+AI13</f>
        <v>#VALUE!</v>
      </c>
      <c r="AK13" s="65" t="s">
        <v>26</v>
      </c>
      <c r="AL13" s="65" t="s">
        <v>26</v>
      </c>
      <c r="AM13" s="65" t="e">
        <f>AK13+AL13</f>
        <v>#VALUE!</v>
      </c>
      <c r="AN13" s="65" t="e">
        <f>G13*10000*(8-O13)*1.732*I13/1000</f>
        <v>#VALUE!</v>
      </c>
      <c r="AO13" s="65" t="e">
        <f>H13*10000*(8-P13)*1.732*J13/1000</f>
        <v>#VALUE!</v>
      </c>
      <c r="AP13" s="65" t="e">
        <f>AN13+AO13</f>
        <v>#VALUE!</v>
      </c>
      <c r="AQ13" s="65" t="e">
        <f>V13*10000*(8-$AD13)*1.732*X13/1000</f>
        <v>#VALUE!</v>
      </c>
      <c r="AR13" s="65" t="e">
        <f>W13*10000*(8-$AD13)*1.732*Y13/1000</f>
        <v>#VALUE!</v>
      </c>
      <c r="AS13" s="65" t="e">
        <f>AQ13+AR13</f>
        <v>#VALUE!</v>
      </c>
      <c r="AT13" s="66">
        <f>AT10+1</f>
        <v>3</v>
      </c>
      <c r="AU13" s="67">
        <f ca="1">'5烧主抽电耗'!$A$3+AT13-1</f>
        <v>43526</v>
      </c>
      <c r="AV13" s="1" t="str">
        <f>C13</f>
        <v>丙班</v>
      </c>
    </row>
    <row r="14">
      <c r="A14" s="51">
        <v>4</v>
      </c>
      <c r="B14" s="51" t="s">
        <v>24</v>
      </c>
      <c r="C14" s="52" t="str">
        <f>'6烧主抽电耗'!F12</f>
        <v>丁班</v>
      </c>
      <c r="D14" s="53">
        <v>3</v>
      </c>
      <c r="E14" s="57" t="s">
        <v>26</v>
      </c>
      <c r="F14" s="57" t="s">
        <v>26</v>
      </c>
      <c r="G14" s="73" t="str">
        <f>IF(_zhuchou5_month_day!E11="","",_zhuchou5_month_day!E11)</f>
        <v/>
      </c>
      <c r="H14" s="54" t="str">
        <f>IF(_zhuchou5_month_day!F11="","",_zhuchou5_month_day!F11)</f>
        <v/>
      </c>
      <c r="I14" s="57" t="s">
        <v>26</v>
      </c>
      <c r="J14" s="57" t="s">
        <v>26</v>
      </c>
      <c r="K14" s="57">
        <f>IF(_zhuchou5_month_day!G11="","",_zhuchou5_month_day!G11)</f>
        <v>99.698599999999999</v>
      </c>
      <c r="L14" s="57">
        <f>IF(_zhuchou5_month_day!H11="","",_zhuchou5_month_day!H11)</f>
        <v>94.290099999999995</v>
      </c>
      <c r="M14" s="74" t="str">
        <f>IF(_zhuchou5_month_day!I11="","",_zhuchou5_month_day!I11)</f>
        <v/>
      </c>
      <c r="N14" s="75" t="str">
        <f>IF(_zhuchou5_month_day!J11="","",_zhuchou5_month_day!J11)</f>
        <v/>
      </c>
      <c r="O14" s="76" t="s">
        <v>26</v>
      </c>
      <c r="P14" s="76" t="s">
        <v>26</v>
      </c>
      <c r="Q14" s="61" t="s">
        <v>26</v>
      </c>
      <c r="R14" s="77" t="s">
        <v>26</v>
      </c>
      <c r="T14" s="78" t="s">
        <v>26</v>
      </c>
      <c r="U14" s="54" t="s">
        <v>26</v>
      </c>
      <c r="V14" s="55" t="str">
        <f>IF(_zhuchou6_month_day!A11="","",_zhuchou6_month_day!A11)</f>
        <v/>
      </c>
      <c r="W14" s="55" t="str">
        <f>IF(_zhuchou6_month_day!B11="","",_zhuchou6_month_day!B11)</f>
        <v/>
      </c>
      <c r="X14" s="55" t="s">
        <v>26</v>
      </c>
      <c r="Y14" s="55" t="s">
        <v>26</v>
      </c>
      <c r="Z14" s="57">
        <f>IF(_zhuchou6_month_day!C11="","",_zhuchou6_month_day!C11)</f>
        <v>97.285200000000003</v>
      </c>
      <c r="AA14" s="57">
        <f>IF(_zhuchou6_month_day!D11="","",_zhuchou6_month_day!D11)</f>
        <v>97.220699999999994</v>
      </c>
      <c r="AB14" s="54" t="str">
        <f>IF(_zhuchou6_month_day!E11="","",_zhuchou6_month_day!E11)</f>
        <v/>
      </c>
      <c r="AC14" s="57" t="str">
        <f>IF(_zhuchou6_month_day!F11="","",_zhuchou6_month_day!F11)</f>
        <v/>
      </c>
      <c r="AD14" s="62" t="s">
        <v>26</v>
      </c>
      <c r="AE14" s="62" t="s">
        <v>26</v>
      </c>
      <c r="AF14" s="57" t="s">
        <v>26</v>
      </c>
      <c r="AG14" s="70" t="s">
        <v>26</v>
      </c>
      <c r="AH14" s="64" t="s">
        <v>26</v>
      </c>
      <c r="AI14" s="65" t="s">
        <v>26</v>
      </c>
      <c r="AJ14" s="65" t="e">
        <f>AH14+AI14</f>
        <v>#VALUE!</v>
      </c>
      <c r="AK14" s="65" t="s">
        <v>26</v>
      </c>
      <c r="AL14" s="65" t="s">
        <v>26</v>
      </c>
      <c r="AM14" s="65" t="e">
        <f>AK14+AL14</f>
        <v>#VALUE!</v>
      </c>
      <c r="AN14" s="65" t="e">
        <f>G14*10000*(8-O14)*1.732*I14/1000</f>
        <v>#VALUE!</v>
      </c>
      <c r="AO14" s="65" t="e">
        <f>H14*10000*(8-P14)*1.732*J14/1000</f>
        <v>#VALUE!</v>
      </c>
      <c r="AP14" s="65" t="e">
        <f>AN14+AO14</f>
        <v>#VALUE!</v>
      </c>
      <c r="AQ14" s="65" t="e">
        <f>V14*10000*(8-$AD14)*1.732*X14/1000</f>
        <v>#VALUE!</v>
      </c>
      <c r="AR14" s="65" t="e">
        <f>W14*10000*(8-$AD14)*1.732*Y14/1000</f>
        <v>#VALUE!</v>
      </c>
      <c r="AS14" s="65" t="e">
        <f>AQ14+AR14</f>
        <v>#VALUE!</v>
      </c>
      <c r="AT14" s="66">
        <f>AT11+1</f>
        <v>4</v>
      </c>
      <c r="AU14" s="67">
        <f ca="1">'5烧主抽电耗'!$A$3+AT14-1</f>
        <v>43527</v>
      </c>
      <c r="AV14" s="1" t="str">
        <f>C14</f>
        <v>丁班</v>
      </c>
    </row>
    <row r="15">
      <c r="A15" s="51"/>
      <c r="B15" s="51" t="s">
        <v>28</v>
      </c>
      <c r="C15" s="52" t="str">
        <f>'6烧主抽电耗'!F13</f>
        <v>甲班</v>
      </c>
      <c r="D15" s="53">
        <v>3.3333333333333299</v>
      </c>
      <c r="E15" s="57" t="s">
        <v>26</v>
      </c>
      <c r="F15" s="61" t="s">
        <v>26</v>
      </c>
      <c r="G15" s="57" t="str">
        <f>IF(_zhuchou5_month_day!E12="","",_zhuchou5_month_day!E12)</f>
        <v/>
      </c>
      <c r="H15" s="57" t="str">
        <f>IF(_zhuchou5_month_day!F12="","",_zhuchou5_month_day!F12)</f>
        <v/>
      </c>
      <c r="I15" s="57" t="s">
        <v>26</v>
      </c>
      <c r="J15" s="57" t="s">
        <v>26</v>
      </c>
      <c r="K15" s="57">
        <f>IF(_zhuchou5_month_day!G12="","",_zhuchou5_month_day!G12)</f>
        <v>96.446700000000007</v>
      </c>
      <c r="L15" s="57">
        <f>IF(_zhuchou5_month_day!H12="","",_zhuchou5_month_day!H12)</f>
        <v>91.775400000000005</v>
      </c>
      <c r="M15" s="57" t="str">
        <f>IF(_zhuchou5_month_day!I12="","",_zhuchou5_month_day!I12)</f>
        <v/>
      </c>
      <c r="N15" s="57" t="str">
        <f>IF(_zhuchou5_month_day!J12="","",_zhuchou5_month_day!J12)</f>
        <v/>
      </c>
      <c r="O15" s="72" t="s">
        <v>26</v>
      </c>
      <c r="P15" s="72" t="s">
        <v>26</v>
      </c>
      <c r="Q15" s="61" t="s">
        <v>26</v>
      </c>
      <c r="R15" s="68" t="s">
        <v>26</v>
      </c>
      <c r="S15" s="69"/>
      <c r="T15" s="71" t="s">
        <v>26</v>
      </c>
      <c r="U15" s="57" t="s">
        <v>26</v>
      </c>
      <c r="V15" s="61" t="str">
        <f>IF(_zhuchou6_month_day!A12="","",_zhuchou6_month_day!A12)</f>
        <v/>
      </c>
      <c r="W15" s="61" t="str">
        <f>IF(_zhuchou6_month_day!B12="","",_zhuchou6_month_day!B12)</f>
        <v/>
      </c>
      <c r="X15" s="61" t="s">
        <v>26</v>
      </c>
      <c r="Y15" s="61" t="s">
        <v>26</v>
      </c>
      <c r="Z15" s="57">
        <f>IF(_zhuchou6_month_day!C12="","",_zhuchou6_month_day!C12)</f>
        <v>97.340800000000002</v>
      </c>
      <c r="AA15" s="57">
        <f>IF(_zhuchou6_month_day!D12="","",_zhuchou6_month_day!D12)</f>
        <v>97.254199999999997</v>
      </c>
      <c r="AB15" s="57" t="str">
        <f>IF(_zhuchou6_month_day!E12="","",_zhuchou6_month_day!E12)</f>
        <v/>
      </c>
      <c r="AC15" s="57" t="str">
        <f>IF(_zhuchou6_month_day!F12="","",_zhuchou6_month_day!F12)</f>
        <v/>
      </c>
      <c r="AD15" s="62" t="s">
        <v>26</v>
      </c>
      <c r="AE15" s="72" t="s">
        <v>26</v>
      </c>
      <c r="AF15" s="57" t="s">
        <v>26</v>
      </c>
      <c r="AG15" s="70" t="s">
        <v>26</v>
      </c>
      <c r="AH15" s="64" t="s">
        <v>26</v>
      </c>
      <c r="AI15" s="65" t="s">
        <v>26</v>
      </c>
      <c r="AJ15" s="65" t="e">
        <f>AH15+AI15</f>
        <v>#VALUE!</v>
      </c>
      <c r="AK15" s="65" t="s">
        <v>26</v>
      </c>
      <c r="AL15" s="65" t="s">
        <v>26</v>
      </c>
      <c r="AM15" s="65" t="e">
        <f>AK15+AL15</f>
        <v>#VALUE!</v>
      </c>
      <c r="AN15" s="65" t="e">
        <f>G15*10000*(8-O15)*1.732*I15/1000</f>
        <v>#VALUE!</v>
      </c>
      <c r="AO15" s="65" t="e">
        <f>H15*10000*(8-P15)*1.732*J15/1000</f>
        <v>#VALUE!</v>
      </c>
      <c r="AP15" s="65" t="e">
        <f>AN15+AO15</f>
        <v>#VALUE!</v>
      </c>
      <c r="AQ15" s="65" t="e">
        <f>V15*10000*(8-$AD15)*1.732*X15/1000</f>
        <v>#VALUE!</v>
      </c>
      <c r="AR15" s="65" t="e">
        <f>W15*10000*(8-$AD15)*1.732*Y15/1000</f>
        <v>#VALUE!</v>
      </c>
      <c r="AS15" s="65" t="e">
        <f>AQ15+AR15</f>
        <v>#VALUE!</v>
      </c>
      <c r="AT15" s="66">
        <f>AT12+1</f>
        <v>4</v>
      </c>
      <c r="AU15" s="67">
        <f ca="1">'5烧主抽电耗'!$A$3+AT15-1</f>
        <v>43527</v>
      </c>
      <c r="AV15" s="1" t="str">
        <f>C15</f>
        <v>甲班</v>
      </c>
    </row>
    <row r="16">
      <c r="A16" s="51"/>
      <c r="B16" s="51" t="s">
        <v>30</v>
      </c>
      <c r="C16" s="52" t="str">
        <f>'6烧主抽电耗'!F14</f>
        <v>乙班</v>
      </c>
      <c r="D16" s="53">
        <v>3.6666666666666701</v>
      </c>
      <c r="E16" s="57" t="s">
        <v>26</v>
      </c>
      <c r="F16" s="57" t="s">
        <v>26</v>
      </c>
      <c r="G16" s="57" t="str">
        <f>IF(_zhuchou5_month_day!E13="","",_zhuchou5_month_day!E13)</f>
        <v/>
      </c>
      <c r="H16" s="57" t="str">
        <f>IF(_zhuchou5_month_day!F13="","",_zhuchou5_month_day!F13)</f>
        <v/>
      </c>
      <c r="I16" s="57" t="s">
        <v>26</v>
      </c>
      <c r="J16" s="57" t="s">
        <v>26</v>
      </c>
      <c r="K16" s="57">
        <f>IF(_zhuchou5_month_day!G13="","",_zhuchou5_month_day!G13)</f>
        <v>99.723699999999994</v>
      </c>
      <c r="L16" s="57">
        <f>IF(_zhuchou5_month_day!H13="","",_zhuchou5_month_day!H13)</f>
        <v>94.262200000000007</v>
      </c>
      <c r="M16" s="57" t="str">
        <f>IF(_zhuchou5_month_day!I13="","",_zhuchou5_month_day!I13)</f>
        <v/>
      </c>
      <c r="N16" s="57" t="str">
        <f>IF(_zhuchou5_month_day!J13="","",_zhuchou5_month_day!J13)</f>
        <v/>
      </c>
      <c r="O16" s="72" t="s">
        <v>26</v>
      </c>
      <c r="P16" s="72" t="s">
        <v>26</v>
      </c>
      <c r="Q16" s="57" t="s">
        <v>26</v>
      </c>
      <c r="R16" s="68" t="s">
        <v>26</v>
      </c>
      <c r="S16" s="69"/>
      <c r="T16" s="71" t="s">
        <v>26</v>
      </c>
      <c r="U16" s="57" t="s">
        <v>26</v>
      </c>
      <c r="V16" s="61" t="str">
        <f>IF(_zhuchou6_month_day!A13="","",_zhuchou6_month_day!A13)</f>
        <v/>
      </c>
      <c r="W16" s="61" t="str">
        <f>IF(_zhuchou6_month_day!B13="","",_zhuchou6_month_day!B13)</f>
        <v/>
      </c>
      <c r="X16" s="61" t="s">
        <v>26</v>
      </c>
      <c r="Y16" s="61" t="s">
        <v>26</v>
      </c>
      <c r="Z16" s="57">
        <f>IF(_zhuchou6_month_day!C13="","",_zhuchou6_month_day!C13)</f>
        <v>97.345500000000001</v>
      </c>
      <c r="AA16" s="57">
        <f>IF(_zhuchou6_month_day!D13="","",_zhuchou6_month_day!D13)</f>
        <v>97.254800000000003</v>
      </c>
      <c r="AB16" s="57" t="str">
        <f>IF(_zhuchou6_month_day!E13="","",_zhuchou6_month_day!E13)</f>
        <v/>
      </c>
      <c r="AC16" s="57" t="str">
        <f>IF(_zhuchou6_month_day!F13="","",_zhuchou6_month_day!F13)</f>
        <v/>
      </c>
      <c r="AD16" s="72" t="s">
        <v>26</v>
      </c>
      <c r="AE16" s="72" t="s">
        <v>26</v>
      </c>
      <c r="AF16" s="57" t="s">
        <v>26</v>
      </c>
      <c r="AG16" s="70" t="s">
        <v>26</v>
      </c>
      <c r="AH16" s="64" t="s">
        <v>26</v>
      </c>
      <c r="AI16" s="65" t="s">
        <v>26</v>
      </c>
      <c r="AJ16" s="65" t="e">
        <f>AH16+AI16</f>
        <v>#VALUE!</v>
      </c>
      <c r="AK16" s="65" t="s">
        <v>26</v>
      </c>
      <c r="AL16" s="65" t="s">
        <v>26</v>
      </c>
      <c r="AM16" s="65" t="e">
        <f>AK16+AL16</f>
        <v>#VALUE!</v>
      </c>
      <c r="AN16" s="65" t="e">
        <f>G16*10000*(8-O16)*1.732*I16/1000</f>
        <v>#VALUE!</v>
      </c>
      <c r="AO16" s="65" t="e">
        <f>H16*10000*(8-P16)*1.732*J16/1000</f>
        <v>#VALUE!</v>
      </c>
      <c r="AP16" s="65" t="e">
        <f>AN16+AO16</f>
        <v>#VALUE!</v>
      </c>
      <c r="AQ16" s="65" t="e">
        <f>V16*10000*(8-$AD16)*1.732*X16/1000</f>
        <v>#VALUE!</v>
      </c>
      <c r="AR16" s="65" t="e">
        <f>W16*10000*(8-$AD16)*1.732*Y16/1000</f>
        <v>#VALUE!</v>
      </c>
      <c r="AS16" s="65" t="e">
        <f>AQ16+AR16</f>
        <v>#VALUE!</v>
      </c>
      <c r="AT16" s="66">
        <f>AT13+1</f>
        <v>4</v>
      </c>
      <c r="AU16" s="67">
        <f ca="1">'5烧主抽电耗'!$A$3+AT16-1</f>
        <v>43527</v>
      </c>
      <c r="AV16" s="1" t="str">
        <f>C16</f>
        <v>乙班</v>
      </c>
    </row>
    <row r="17">
      <c r="A17" s="51">
        <v>5</v>
      </c>
      <c r="B17" s="51" t="s">
        <v>24</v>
      </c>
      <c r="C17" s="52" t="str">
        <f>'6烧主抽电耗'!F15</f>
        <v>丁班</v>
      </c>
      <c r="D17" s="53">
        <v>4</v>
      </c>
      <c r="E17" s="57" t="s">
        <v>26</v>
      </c>
      <c r="F17" s="57" t="s">
        <v>26</v>
      </c>
      <c r="G17" s="57" t="str">
        <f>IF(_zhuchou5_month_day!E14="","",_zhuchou5_month_day!E14)</f>
        <v/>
      </c>
      <c r="H17" s="57" t="str">
        <f>IF(_zhuchou5_month_day!F14="","",_zhuchou5_month_day!F14)</f>
        <v/>
      </c>
      <c r="I17" s="57" t="s">
        <v>26</v>
      </c>
      <c r="J17" s="57" t="s">
        <v>26</v>
      </c>
      <c r="K17" s="57">
        <f>IF(_zhuchou5_month_day!G14="","",_zhuchou5_month_day!G14)</f>
        <v>99.712800000000001</v>
      </c>
      <c r="L17" s="57">
        <f>IF(_zhuchou5_month_day!H14="","",_zhuchou5_month_day!H14)</f>
        <v>94.246700000000004</v>
      </c>
      <c r="M17" s="57" t="str">
        <f>IF(_zhuchou5_month_day!I14="","",_zhuchou5_month_day!I14)</f>
        <v/>
      </c>
      <c r="N17" s="57" t="str">
        <f>IF(_zhuchou5_month_day!J14="","",_zhuchou5_month_day!J14)</f>
        <v/>
      </c>
      <c r="O17" s="57" t="s">
        <v>26</v>
      </c>
      <c r="P17" s="57" t="s">
        <v>26</v>
      </c>
      <c r="Q17" s="61" t="s">
        <v>26</v>
      </c>
      <c r="R17" s="68" t="s">
        <v>26</v>
      </c>
      <c r="S17" s="69"/>
      <c r="T17" s="71" t="s">
        <v>26</v>
      </c>
      <c r="U17" s="57" t="s">
        <v>26</v>
      </c>
      <c r="V17" s="61" t="str">
        <f>IF(_zhuchou6_month_day!A14="","",_zhuchou6_month_day!A14)</f>
        <v/>
      </c>
      <c r="W17" s="61" t="str">
        <f>IF(_zhuchou6_month_day!B14="","",_zhuchou6_month_day!B14)</f>
        <v/>
      </c>
      <c r="X17" s="61" t="s">
        <v>26</v>
      </c>
      <c r="Y17" s="61" t="s">
        <v>26</v>
      </c>
      <c r="Z17" s="57">
        <f>IF(_zhuchou6_month_day!C14="","",_zhuchou6_month_day!C14)</f>
        <v>97.332800000000006</v>
      </c>
      <c r="AA17" s="57">
        <f>IF(_zhuchou6_month_day!D14="","",_zhuchou6_month_day!D14)</f>
        <v>97.242599999999996</v>
      </c>
      <c r="AB17" s="57" t="str">
        <f>IF(_zhuchou6_month_day!E14="","",_zhuchou6_month_day!E14)</f>
        <v/>
      </c>
      <c r="AC17" s="57" t="str">
        <f>IF(_zhuchou6_month_day!F14="","",_zhuchou6_month_day!F14)</f>
        <v/>
      </c>
      <c r="AD17" s="62" t="s">
        <v>26</v>
      </c>
      <c r="AE17" s="62" t="s">
        <v>26</v>
      </c>
      <c r="AF17" s="57" t="s">
        <v>26</v>
      </c>
      <c r="AG17" s="70" t="s">
        <v>26</v>
      </c>
      <c r="AH17" s="64" t="s">
        <v>26</v>
      </c>
      <c r="AI17" s="65" t="s">
        <v>26</v>
      </c>
      <c r="AJ17" s="65" t="e">
        <f>AH17+AI17</f>
        <v>#VALUE!</v>
      </c>
      <c r="AK17" s="65" t="s">
        <v>26</v>
      </c>
      <c r="AL17" s="65" t="s">
        <v>26</v>
      </c>
      <c r="AM17" s="65" t="e">
        <f>AK17+AL17</f>
        <v>#VALUE!</v>
      </c>
      <c r="AN17" s="65" t="e">
        <f>G17*10000*(8-O17)*1.732*I17/1000</f>
        <v>#VALUE!</v>
      </c>
      <c r="AO17" s="65" t="e">
        <f>H17*10000*(8-P17)*1.732*J17/1000</f>
        <v>#VALUE!</v>
      </c>
      <c r="AP17" s="65" t="e">
        <f>AN17+AO17</f>
        <v>#VALUE!</v>
      </c>
      <c r="AQ17" s="65" t="e">
        <f>V17*10000*(8-$AD17)*1.732*X17/1000</f>
        <v>#VALUE!</v>
      </c>
      <c r="AR17" s="65" t="e">
        <f>W17*10000*(8-$AD17)*1.732*Y17/1000</f>
        <v>#VALUE!</v>
      </c>
      <c r="AS17" s="65" t="e">
        <f>AQ17+AR17</f>
        <v>#VALUE!</v>
      </c>
      <c r="AT17" s="66">
        <f>AT14+1</f>
        <v>5</v>
      </c>
      <c r="AU17" s="67">
        <f ca="1">'5烧主抽电耗'!$A$3+AT17-1</f>
        <v>43528</v>
      </c>
      <c r="AV17" s="1" t="str">
        <f>C17</f>
        <v>丁班</v>
      </c>
    </row>
    <row r="18">
      <c r="A18" s="51"/>
      <c r="B18" s="51" t="s">
        <v>28</v>
      </c>
      <c r="C18" s="52" t="str">
        <f>'6烧主抽电耗'!F16</f>
        <v>甲班</v>
      </c>
      <c r="D18" s="53">
        <v>4.3333333333333304</v>
      </c>
      <c r="E18" s="57" t="s">
        <v>26</v>
      </c>
      <c r="F18" s="57" t="s">
        <v>26</v>
      </c>
      <c r="G18" s="57" t="str">
        <f>IF(_zhuchou5_month_day!E15="","",_zhuchou5_month_day!E15)</f>
        <v/>
      </c>
      <c r="H18" s="57" t="str">
        <f>IF(_zhuchou5_month_day!F15="","",_zhuchou5_month_day!F15)</f>
        <v/>
      </c>
      <c r="I18" s="57" t="s">
        <v>26</v>
      </c>
      <c r="J18" s="57" t="s">
        <v>26</v>
      </c>
      <c r="K18" s="57">
        <f>IF(_zhuchou5_month_day!G15="","",_zhuchou5_month_day!G15)</f>
        <v>99.730099999999993</v>
      </c>
      <c r="L18" s="57">
        <f>IF(_zhuchou5_month_day!H15="","",_zhuchou5_month_day!H15)</f>
        <v>94.264200000000002</v>
      </c>
      <c r="M18" s="57" t="str">
        <f>IF(_zhuchou5_month_day!I15="","",_zhuchou5_month_day!I15)</f>
        <v/>
      </c>
      <c r="N18" s="57" t="str">
        <f>IF(_zhuchou5_month_day!J15="","",_zhuchou5_month_day!J15)</f>
        <v/>
      </c>
      <c r="O18" s="57" t="s">
        <v>26</v>
      </c>
      <c r="P18" s="57" t="s">
        <v>26</v>
      </c>
      <c r="Q18" s="57" t="s">
        <v>26</v>
      </c>
      <c r="R18" s="68" t="s">
        <v>26</v>
      </c>
      <c r="S18" s="69"/>
      <c r="T18" s="71" t="s">
        <v>26</v>
      </c>
      <c r="U18" s="57" t="s">
        <v>26</v>
      </c>
      <c r="V18" s="61" t="str">
        <f>IF(_zhuchou6_month_day!A15="","",_zhuchou6_month_day!A15)</f>
        <v/>
      </c>
      <c r="W18" s="61" t="str">
        <f>IF(_zhuchou6_month_day!B15="","",_zhuchou6_month_day!B15)</f>
        <v/>
      </c>
      <c r="X18" s="61" t="s">
        <v>26</v>
      </c>
      <c r="Y18" s="61" t="s">
        <v>26</v>
      </c>
      <c r="Z18" s="57">
        <f>IF(_zhuchou6_month_day!C15="","",_zhuchou6_month_day!C15)</f>
        <v>97.345200000000006</v>
      </c>
      <c r="AA18" s="57">
        <f>IF(_zhuchou6_month_day!D15="","",_zhuchou6_month_day!D15)</f>
        <v>97.248500000000007</v>
      </c>
      <c r="AB18" s="57" t="str">
        <f>IF(_zhuchou6_month_day!E15="","",_zhuchou6_month_day!E15)</f>
        <v/>
      </c>
      <c r="AC18" s="57" t="str">
        <f>IF(_zhuchou6_month_day!F15="","",_zhuchou6_month_day!F15)</f>
        <v/>
      </c>
      <c r="AD18" s="72" t="s">
        <v>26</v>
      </c>
      <c r="AE18" s="72" t="s">
        <v>26</v>
      </c>
      <c r="AF18" s="57" t="s">
        <v>26</v>
      </c>
      <c r="AG18" s="70" t="s">
        <v>26</v>
      </c>
      <c r="AH18" s="64" t="s">
        <v>26</v>
      </c>
      <c r="AI18" s="65" t="s">
        <v>26</v>
      </c>
      <c r="AJ18" s="65" t="e">
        <f>AH18+AI18</f>
        <v>#VALUE!</v>
      </c>
      <c r="AK18" s="65" t="s">
        <v>26</v>
      </c>
      <c r="AL18" s="65" t="s">
        <v>26</v>
      </c>
      <c r="AM18" s="65" t="e">
        <f>AK18+AL18</f>
        <v>#VALUE!</v>
      </c>
      <c r="AN18" s="65" t="e">
        <f>G18*10000*(8-O18)*1.732*I18/1000</f>
        <v>#VALUE!</v>
      </c>
      <c r="AO18" s="65" t="e">
        <f>H18*10000*(8-P18)*1.732*J18/1000</f>
        <v>#VALUE!</v>
      </c>
      <c r="AP18" s="65" t="e">
        <f>AN18+AO18</f>
        <v>#VALUE!</v>
      </c>
      <c r="AQ18" s="65" t="e">
        <f>V18*10000*(8-$AD18)*1.732*X18/1000</f>
        <v>#VALUE!</v>
      </c>
      <c r="AR18" s="65" t="e">
        <f>W18*10000*(8-$AD18)*1.732*Y18/1000</f>
        <v>#VALUE!</v>
      </c>
      <c r="AS18" s="65" t="e">
        <f>AQ18+AR18</f>
        <v>#VALUE!</v>
      </c>
      <c r="AT18" s="66">
        <f>AT15+1</f>
        <v>5</v>
      </c>
      <c r="AU18" s="67">
        <f ca="1">'5烧主抽电耗'!$A$3+AT18-1</f>
        <v>43528</v>
      </c>
      <c r="AV18" s="1" t="str">
        <f>C18</f>
        <v>甲班</v>
      </c>
    </row>
    <row r="19">
      <c r="A19" s="51"/>
      <c r="B19" s="51" t="s">
        <v>30</v>
      </c>
      <c r="C19" s="52" t="str">
        <f>'6烧主抽电耗'!F17</f>
        <v>乙班</v>
      </c>
      <c r="D19" s="53">
        <v>4.6666666666666696</v>
      </c>
      <c r="E19" s="57" t="s">
        <v>26</v>
      </c>
      <c r="F19" s="57" t="s">
        <v>26</v>
      </c>
      <c r="G19" s="57" t="str">
        <f>IF(_zhuchou5_month_day!E16="","",_zhuchou5_month_day!E16)</f>
        <v/>
      </c>
      <c r="H19" s="57" t="str">
        <f>IF(_zhuchou5_month_day!F16="","",_zhuchou5_month_day!F16)</f>
        <v/>
      </c>
      <c r="I19" s="57" t="s">
        <v>26</v>
      </c>
      <c r="J19" s="57" t="s">
        <v>26</v>
      </c>
      <c r="K19" s="57">
        <f>IF(_zhuchou5_month_day!G16="","",_zhuchou5_month_day!G16)</f>
        <v>93.578900000000004</v>
      </c>
      <c r="L19" s="57">
        <f>IF(_zhuchou5_month_day!H16="","",_zhuchou5_month_day!H16)</f>
        <v>89.894999999999996</v>
      </c>
      <c r="M19" s="57" t="str">
        <f>IF(_zhuchou5_month_day!I16="","",_zhuchou5_month_day!I16)</f>
        <v/>
      </c>
      <c r="N19" s="57" t="str">
        <f>IF(_zhuchou5_month_day!J16="","",_zhuchou5_month_day!J16)</f>
        <v/>
      </c>
      <c r="O19" s="57" t="s">
        <v>26</v>
      </c>
      <c r="P19" s="57" t="s">
        <v>26</v>
      </c>
      <c r="Q19" s="57" t="s">
        <v>26</v>
      </c>
      <c r="R19" s="68" t="s">
        <v>26</v>
      </c>
      <c r="S19" s="69"/>
      <c r="T19" s="71" t="s">
        <v>26</v>
      </c>
      <c r="U19" s="57" t="s">
        <v>26</v>
      </c>
      <c r="V19" s="61" t="str">
        <f>IF(_zhuchou6_month_day!A16="","",_zhuchou6_month_day!A16)</f>
        <v/>
      </c>
      <c r="W19" s="61" t="str">
        <f>IF(_zhuchou6_month_day!B16="","",_zhuchou6_month_day!B16)</f>
        <v/>
      </c>
      <c r="X19" s="61" t="s">
        <v>26</v>
      </c>
      <c r="Y19" s="61" t="s">
        <v>26</v>
      </c>
      <c r="Z19" s="57">
        <f>IF(_zhuchou6_month_day!C16="","",_zhuchou6_month_day!C16)</f>
        <v>97.3352</v>
      </c>
      <c r="AA19" s="57">
        <f>IF(_zhuchou6_month_day!D16="","",_zhuchou6_month_day!D16)</f>
        <v>97.244200000000006</v>
      </c>
      <c r="AB19" s="57" t="str">
        <f>IF(_zhuchou6_month_day!E16="","",_zhuchou6_month_day!E16)</f>
        <v/>
      </c>
      <c r="AC19" s="57" t="str">
        <f>IF(_zhuchou6_month_day!F16="","",_zhuchou6_month_day!F16)</f>
        <v/>
      </c>
      <c r="AD19" s="72" t="s">
        <v>26</v>
      </c>
      <c r="AE19" s="72" t="s">
        <v>26</v>
      </c>
      <c r="AF19" s="57" t="s">
        <v>26</v>
      </c>
      <c r="AG19" s="70" t="s">
        <v>26</v>
      </c>
      <c r="AH19" s="64" t="s">
        <v>26</v>
      </c>
      <c r="AI19" s="65" t="s">
        <v>26</v>
      </c>
      <c r="AJ19" s="65" t="e">
        <f>AH19+AI19</f>
        <v>#VALUE!</v>
      </c>
      <c r="AK19" s="65" t="s">
        <v>26</v>
      </c>
      <c r="AL19" s="65" t="s">
        <v>26</v>
      </c>
      <c r="AM19" s="65" t="e">
        <f>AK19+AL19</f>
        <v>#VALUE!</v>
      </c>
      <c r="AN19" s="65" t="e">
        <f>G19*10000*(8-O19)*1.732*I19/1000</f>
        <v>#VALUE!</v>
      </c>
      <c r="AO19" s="65" t="e">
        <f>H19*10000*(8-P19)*1.732*J19/1000</f>
        <v>#VALUE!</v>
      </c>
      <c r="AP19" s="65" t="e">
        <f>AN19+AO19</f>
        <v>#VALUE!</v>
      </c>
      <c r="AQ19" s="65" t="e">
        <f>V19*10000*(8-$AD19)*1.732*X19/1000</f>
        <v>#VALUE!</v>
      </c>
      <c r="AR19" s="65" t="e">
        <f>W19*10000*(8-$AD19)*1.732*Y19/1000</f>
        <v>#VALUE!</v>
      </c>
      <c r="AS19" s="65" t="e">
        <f>AQ19+AR19</f>
        <v>#VALUE!</v>
      </c>
      <c r="AT19" s="66">
        <f>AT16+1</f>
        <v>5</v>
      </c>
      <c r="AU19" s="67">
        <f ca="1">'5烧主抽电耗'!$A$3+AT19-1</f>
        <v>43528</v>
      </c>
      <c r="AV19" s="1" t="str">
        <f>C19</f>
        <v>乙班</v>
      </c>
    </row>
    <row r="20">
      <c r="A20" s="51">
        <v>6</v>
      </c>
      <c r="B20" s="51" t="s">
        <v>24</v>
      </c>
      <c r="C20" s="52" t="str">
        <f>'6烧主抽电耗'!F18</f>
        <v>丙班</v>
      </c>
      <c r="D20" s="53">
        <v>5</v>
      </c>
      <c r="E20" s="57" t="s">
        <v>26</v>
      </c>
      <c r="F20" s="57" t="s">
        <v>26</v>
      </c>
      <c r="G20" s="57" t="str">
        <f>IF(_zhuchou5_month_day!E17="","",_zhuchou5_month_day!E17)</f>
        <v/>
      </c>
      <c r="H20" s="57" t="str">
        <f>IF(_zhuchou5_month_day!F17="","",_zhuchou5_month_day!F17)</f>
        <v/>
      </c>
      <c r="I20" s="57" t="s">
        <v>26</v>
      </c>
      <c r="J20" s="57" t="s">
        <v>26</v>
      </c>
      <c r="K20" s="57">
        <f>IF(_zhuchou5_month_day!G17="","",_zhuchou5_month_day!G17)</f>
        <v>99.712800000000001</v>
      </c>
      <c r="L20" s="57">
        <f>IF(_zhuchou5_month_day!H17="","",_zhuchou5_month_day!H17)</f>
        <v>94.241</v>
      </c>
      <c r="M20" s="57" t="str">
        <f>IF(_zhuchou5_month_day!I17="","",_zhuchou5_month_day!I17)</f>
        <v/>
      </c>
      <c r="N20" s="57" t="str">
        <f>IF(_zhuchou5_month_day!J17="","",_zhuchou5_month_day!J17)</f>
        <v/>
      </c>
      <c r="O20" s="57" t="s">
        <v>26</v>
      </c>
      <c r="P20" s="57" t="s">
        <v>26</v>
      </c>
      <c r="Q20" s="55" t="s">
        <v>26</v>
      </c>
      <c r="R20" s="68" t="s">
        <v>26</v>
      </c>
      <c r="S20" s="69"/>
      <c r="T20" s="61" t="s">
        <v>26</v>
      </c>
      <c r="U20" s="61" t="s">
        <v>26</v>
      </c>
      <c r="V20" s="61" t="str">
        <f>IF(_zhuchou6_month_day!A17="","",_zhuchou6_month_day!A17)</f>
        <v/>
      </c>
      <c r="W20" s="61" t="str">
        <f>IF(_zhuchou6_month_day!B17="","",_zhuchou6_month_day!B17)</f>
        <v/>
      </c>
      <c r="X20" s="61" t="s">
        <v>26</v>
      </c>
      <c r="Y20" s="61" t="s">
        <v>26</v>
      </c>
      <c r="Z20" s="57">
        <f>IF(_zhuchou6_month_day!C17="","",_zhuchou6_month_day!C17)</f>
        <v>97.315200000000004</v>
      </c>
      <c r="AA20" s="57">
        <f>IF(_zhuchou6_month_day!D17="","",_zhuchou6_month_day!D17)</f>
        <v>97.230999999999995</v>
      </c>
      <c r="AB20" s="57" t="str">
        <f>IF(_zhuchou6_month_day!E17="","",_zhuchou6_month_day!E17)</f>
        <v/>
      </c>
      <c r="AC20" s="57" t="str">
        <f>IF(_zhuchou6_month_day!F17="","",_zhuchou6_month_day!F17)</f>
        <v/>
      </c>
      <c r="AD20" s="72" t="s">
        <v>26</v>
      </c>
      <c r="AE20" s="72" t="s">
        <v>26</v>
      </c>
      <c r="AF20" s="57" t="s">
        <v>26</v>
      </c>
      <c r="AG20" s="70" t="s">
        <v>26</v>
      </c>
      <c r="AH20" s="64" t="s">
        <v>26</v>
      </c>
      <c r="AI20" s="65" t="s">
        <v>26</v>
      </c>
      <c r="AJ20" s="65" t="e">
        <f>AH20+AI20</f>
        <v>#VALUE!</v>
      </c>
      <c r="AK20" s="65" t="s">
        <v>26</v>
      </c>
      <c r="AL20" s="65" t="s">
        <v>26</v>
      </c>
      <c r="AM20" s="65" t="e">
        <f>AK20+AL20</f>
        <v>#VALUE!</v>
      </c>
      <c r="AN20" s="65" t="e">
        <f>G20*10000*(8-O20)*1.732*I20/1000</f>
        <v>#VALUE!</v>
      </c>
      <c r="AO20" s="65" t="e">
        <f>H20*10000*(8-P20)*1.732*J20/1000</f>
        <v>#VALUE!</v>
      </c>
      <c r="AP20" s="65" t="e">
        <f>AN20+AO20</f>
        <v>#VALUE!</v>
      </c>
      <c r="AQ20" s="65" t="e">
        <f>V20*10000*(8-$AD20)*1.732*X20/1000</f>
        <v>#VALUE!</v>
      </c>
      <c r="AR20" s="65" t="e">
        <f>W20*10000*(8-$AD20)*1.732*Y20/1000</f>
        <v>#VALUE!</v>
      </c>
      <c r="AS20" s="65" t="e">
        <f>AQ20+AR20</f>
        <v>#VALUE!</v>
      </c>
      <c r="AT20" s="66">
        <f>AT17+1</f>
        <v>6</v>
      </c>
      <c r="AU20" s="67">
        <f ca="1">'5烧主抽电耗'!$A$3+AT20-1</f>
        <v>43529</v>
      </c>
      <c r="AV20" s="1" t="str">
        <f>C20</f>
        <v>丙班</v>
      </c>
    </row>
    <row r="21">
      <c r="A21" s="51"/>
      <c r="B21" s="51" t="s">
        <v>28</v>
      </c>
      <c r="C21" s="52" t="str">
        <f>'6烧主抽电耗'!F19</f>
        <v>丁班</v>
      </c>
      <c r="D21" s="53">
        <v>5.3333333333333304</v>
      </c>
      <c r="E21" s="57" t="s">
        <v>26</v>
      </c>
      <c r="F21" s="57" t="s">
        <v>26</v>
      </c>
      <c r="G21" s="57" t="str">
        <f>IF(_zhuchou5_month_day!E18="","",_zhuchou5_month_day!E18)</f>
        <v/>
      </c>
      <c r="H21" s="57" t="str">
        <f>IF(_zhuchou5_month_day!F18="","",_zhuchou5_month_day!F18)</f>
        <v/>
      </c>
      <c r="I21" s="57" t="s">
        <v>26</v>
      </c>
      <c r="J21" s="57" t="s">
        <v>26</v>
      </c>
      <c r="K21" s="57">
        <f>IF(_zhuchou5_month_day!G18="","",_zhuchou5_month_day!G18)</f>
        <v>99.730500000000006</v>
      </c>
      <c r="L21" s="57">
        <f>IF(_zhuchou5_month_day!H18="","",_zhuchou5_month_day!H18)</f>
        <v>94.271799999999999</v>
      </c>
      <c r="M21" s="57" t="str">
        <f>IF(_zhuchou5_month_day!I18="","",_zhuchou5_month_day!I18)</f>
        <v/>
      </c>
      <c r="N21" s="57" t="str">
        <f>IF(_zhuchou5_month_day!J18="","",_zhuchou5_month_day!J18)</f>
        <v/>
      </c>
      <c r="O21" s="57" t="s">
        <v>26</v>
      </c>
      <c r="P21" s="57" t="s">
        <v>26</v>
      </c>
      <c r="Q21" s="61" t="s">
        <v>26</v>
      </c>
      <c r="R21" s="68" t="s">
        <v>26</v>
      </c>
      <c r="S21" s="69"/>
      <c r="T21" s="60" t="s">
        <v>26</v>
      </c>
      <c r="U21" s="61" t="s">
        <v>26</v>
      </c>
      <c r="V21" s="61" t="str">
        <f>IF(_zhuchou6_month_day!A18="","",_zhuchou6_month_day!A18)</f>
        <v/>
      </c>
      <c r="W21" s="61" t="str">
        <f>IF(_zhuchou6_month_day!B18="","",_zhuchou6_month_day!B18)</f>
        <v/>
      </c>
      <c r="X21" s="61" t="s">
        <v>26</v>
      </c>
      <c r="Y21" s="61" t="s">
        <v>26</v>
      </c>
      <c r="Z21" s="57">
        <f>IF(_zhuchou6_month_day!C18="","",_zhuchou6_month_day!C18)</f>
        <v>97.344700000000003</v>
      </c>
      <c r="AA21" s="57">
        <f>IF(_zhuchou6_month_day!D18="","",_zhuchou6_month_day!D18)</f>
        <v>97.248599999999996</v>
      </c>
      <c r="AB21" s="57" t="str">
        <f>IF(_zhuchou6_month_day!E18="","",_zhuchou6_month_day!E18)</f>
        <v/>
      </c>
      <c r="AC21" s="57" t="str">
        <f>IF(_zhuchou6_month_day!F18="","",_zhuchou6_month_day!F18)</f>
        <v/>
      </c>
      <c r="AD21" s="62" t="s">
        <v>26</v>
      </c>
      <c r="AE21" s="62" t="s">
        <v>26</v>
      </c>
      <c r="AF21" s="57" t="s">
        <v>26</v>
      </c>
      <c r="AG21" s="70" t="s">
        <v>26</v>
      </c>
      <c r="AH21" s="64" t="s">
        <v>26</v>
      </c>
      <c r="AI21" s="65" t="s">
        <v>26</v>
      </c>
      <c r="AJ21" s="65" t="e">
        <f>AH21+AI21</f>
        <v>#VALUE!</v>
      </c>
      <c r="AK21" s="65" t="s">
        <v>26</v>
      </c>
      <c r="AL21" s="65" t="s">
        <v>26</v>
      </c>
      <c r="AM21" s="65" t="e">
        <f>AK21+AL21</f>
        <v>#VALUE!</v>
      </c>
      <c r="AN21" s="65" t="e">
        <f>G21*10000*(8-O21)*1.732*I21/1000</f>
        <v>#VALUE!</v>
      </c>
      <c r="AO21" s="65" t="e">
        <f>H21*10000*(8-P21)*1.732*J21/1000</f>
        <v>#VALUE!</v>
      </c>
      <c r="AP21" s="65" t="e">
        <f>AN21+AO21</f>
        <v>#VALUE!</v>
      </c>
      <c r="AQ21" s="65" t="e">
        <f>V23*10000*(8-$AD23)*1.732*X23/1000</f>
        <v>#VALUE!</v>
      </c>
      <c r="AR21" s="65" t="e">
        <f>W23*10000*(8-$AD23)*1.732*Y23/1000</f>
        <v>#VALUE!</v>
      </c>
      <c r="AS21" s="65" t="e">
        <f>AQ21+AR21</f>
        <v>#VALUE!</v>
      </c>
      <c r="AT21" s="66">
        <f>AT18+1</f>
        <v>6</v>
      </c>
      <c r="AU21" s="67">
        <f ca="1">'5烧主抽电耗'!$A$3+AT21-1</f>
        <v>43529</v>
      </c>
      <c r="AV21" s="1" t="str">
        <f>C21</f>
        <v>丁班</v>
      </c>
    </row>
    <row r="22">
      <c r="A22" s="51"/>
      <c r="B22" s="51" t="s">
        <v>30</v>
      </c>
      <c r="C22" s="52" t="str">
        <f>'6烧主抽电耗'!F20</f>
        <v>甲班</v>
      </c>
      <c r="D22" s="53">
        <v>5.6666666666666696</v>
      </c>
      <c r="E22" s="57" t="s">
        <v>26</v>
      </c>
      <c r="F22" s="57" t="s">
        <v>26</v>
      </c>
      <c r="G22" s="57" t="str">
        <f>IF(_zhuchou5_month_day!E19="","",_zhuchou5_month_day!E19)</f>
        <v/>
      </c>
      <c r="H22" s="57" t="str">
        <f>IF(_zhuchou5_month_day!F19="","",_zhuchou5_month_day!F19)</f>
        <v/>
      </c>
      <c r="I22" s="57" t="s">
        <v>26</v>
      </c>
      <c r="J22" s="57" t="s">
        <v>26</v>
      </c>
      <c r="K22" s="57">
        <f>IF(_zhuchou5_month_day!G19="","",_zhuchou5_month_day!G19)</f>
        <v>99.713499999999996</v>
      </c>
      <c r="L22" s="57">
        <f>IF(_zhuchou5_month_day!H19="","",_zhuchou5_month_day!H19)</f>
        <v>94.242000000000004</v>
      </c>
      <c r="M22" s="57" t="str">
        <f>IF(_zhuchou5_month_day!I19="","",_zhuchou5_month_day!I19)</f>
        <v/>
      </c>
      <c r="N22" s="57" t="str">
        <f>IF(_zhuchou5_month_day!J19="","",_zhuchou5_month_day!J19)</f>
        <v/>
      </c>
      <c r="O22" s="57" t="s">
        <v>26</v>
      </c>
      <c r="P22" s="57" t="s">
        <v>26</v>
      </c>
      <c r="Q22" s="57" t="s">
        <v>26</v>
      </c>
      <c r="R22" s="68" t="s">
        <v>26</v>
      </c>
      <c r="S22" s="69"/>
      <c r="T22" s="60" t="s">
        <v>26</v>
      </c>
      <c r="U22" s="61" t="s">
        <v>26</v>
      </c>
      <c r="V22" s="61" t="str">
        <f>IF(_zhuchou6_month_day!A19="","",_zhuchou6_month_day!A19)</f>
        <v/>
      </c>
      <c r="W22" s="61" t="str">
        <f>IF(_zhuchou6_month_day!B19="","",_zhuchou6_month_day!B19)</f>
        <v/>
      </c>
      <c r="X22" s="61" t="s">
        <v>26</v>
      </c>
      <c r="Y22" s="61" t="s">
        <v>26</v>
      </c>
      <c r="Z22" s="57">
        <f>IF(_zhuchou6_month_day!C19="","",_zhuchou6_month_day!C19)</f>
        <v>97.306299999999993</v>
      </c>
      <c r="AA22" s="57">
        <f>IF(_zhuchou6_month_day!D19="","",_zhuchou6_month_day!D19)</f>
        <v>97.226900000000001</v>
      </c>
      <c r="AB22" s="57" t="str">
        <f>IF(_zhuchou6_month_day!E19="","",_zhuchou6_month_day!E19)</f>
        <v/>
      </c>
      <c r="AC22" s="57" t="str">
        <f>IF(_zhuchou6_month_day!F19="","",_zhuchou6_month_day!F19)</f>
        <v/>
      </c>
      <c r="AD22" s="72" t="s">
        <v>26</v>
      </c>
      <c r="AE22" s="72" t="s">
        <v>26</v>
      </c>
      <c r="AF22" s="57" t="s">
        <v>26</v>
      </c>
      <c r="AG22" s="70" t="s">
        <v>26</v>
      </c>
      <c r="AH22" s="64" t="s">
        <v>26</v>
      </c>
      <c r="AI22" s="65" t="s">
        <v>26</v>
      </c>
      <c r="AJ22" s="65" t="e">
        <f>AH22+AI22</f>
        <v>#VALUE!</v>
      </c>
      <c r="AK22" s="65" t="s">
        <v>26</v>
      </c>
      <c r="AL22" s="65" t="s">
        <v>26</v>
      </c>
      <c r="AM22" s="65" t="e">
        <f>AK22+AL22</f>
        <v>#VALUE!</v>
      </c>
      <c r="AN22" s="65" t="e">
        <f>G22*10000*(8-O22)*1.732*I22/1000</f>
        <v>#VALUE!</v>
      </c>
      <c r="AO22" s="65" t="e">
        <f>H22*10000*(8-P22)*1.732*J22/1000</f>
        <v>#VALUE!</v>
      </c>
      <c r="AP22" s="65" t="e">
        <f>AN22+AO22</f>
        <v>#VALUE!</v>
      </c>
      <c r="AQ22" s="65" t="e">
        <f>V24*10000*(8-$AD24)*1.732*X24/1000</f>
        <v>#VALUE!</v>
      </c>
      <c r="AR22" s="65" t="e">
        <f>W24*10000*(8-$AD24)*1.732*Y24/1000</f>
        <v>#VALUE!</v>
      </c>
      <c r="AS22" s="65" t="e">
        <f>AQ22+AR22</f>
        <v>#VALUE!</v>
      </c>
      <c r="AT22" s="66">
        <f>AT19+1</f>
        <v>6</v>
      </c>
      <c r="AU22" s="67">
        <f ca="1">'5烧主抽电耗'!$A$3+AT22-1</f>
        <v>43529</v>
      </c>
      <c r="AV22" s="1" t="str">
        <f>C22</f>
        <v>甲班</v>
      </c>
    </row>
    <row r="23">
      <c r="A23" s="51">
        <v>7</v>
      </c>
      <c r="B23" s="51" t="s">
        <v>24</v>
      </c>
      <c r="C23" s="52" t="str">
        <f>'6烧主抽电耗'!F21</f>
        <v>丙班</v>
      </c>
      <c r="D23" s="53">
        <v>6</v>
      </c>
      <c r="E23" s="57" t="s">
        <v>26</v>
      </c>
      <c r="F23" s="57" t="s">
        <v>26</v>
      </c>
      <c r="G23" s="57" t="str">
        <f>IF(_zhuchou5_month_day!E20="","",_zhuchou5_month_day!E20)</f>
        <v/>
      </c>
      <c r="H23" s="57" t="str">
        <f>IF(_zhuchou5_month_day!F20="","",_zhuchou5_month_day!F20)</f>
        <v/>
      </c>
      <c r="I23" s="57" t="s">
        <v>26</v>
      </c>
      <c r="J23" s="57" t="s">
        <v>26</v>
      </c>
      <c r="K23" s="57">
        <f>IF(_zhuchou5_month_day!G20="","",_zhuchou5_month_day!G20)</f>
        <v>99.686499999999995</v>
      </c>
      <c r="L23" s="57">
        <f>IF(_zhuchou5_month_day!H20="","",_zhuchou5_month_day!H20)</f>
        <v>94.198400000000007</v>
      </c>
      <c r="M23" s="57" t="str">
        <f>IF(_zhuchou5_month_day!I20="","",_zhuchou5_month_day!I20)</f>
        <v/>
      </c>
      <c r="N23" s="57" t="str">
        <f>IF(_zhuchou5_month_day!J20="","",_zhuchou5_month_day!J20)</f>
        <v/>
      </c>
      <c r="O23" s="57" t="s">
        <v>26</v>
      </c>
      <c r="P23" s="57" t="s">
        <v>26</v>
      </c>
      <c r="Q23" s="55" t="s">
        <v>26</v>
      </c>
      <c r="R23" s="68" t="s">
        <v>26</v>
      </c>
      <c r="S23" s="69"/>
      <c r="T23" s="71" t="s">
        <v>26</v>
      </c>
      <c r="U23" s="57" t="s">
        <v>26</v>
      </c>
      <c r="V23" s="61" t="str">
        <f>IF(_zhuchou6_month_day!A20="","",_zhuchou6_month_day!A20)</f>
        <v/>
      </c>
      <c r="W23" s="61" t="str">
        <f>IF(_zhuchou6_month_day!B20="","",_zhuchou6_month_day!B20)</f>
        <v/>
      </c>
      <c r="X23" s="61" t="s">
        <v>26</v>
      </c>
      <c r="Y23" s="61" t="s">
        <v>26</v>
      </c>
      <c r="Z23" s="57">
        <f>IF(_zhuchou6_month_day!C20="","",_zhuchou6_month_day!C20)</f>
        <v>97.272800000000004</v>
      </c>
      <c r="AA23" s="57">
        <f>IF(_zhuchou6_month_day!D20="","",_zhuchou6_month_day!D20)</f>
        <v>97.205600000000004</v>
      </c>
      <c r="AB23" s="57" t="str">
        <f>IF(_zhuchou6_month_day!E20="","",_zhuchou6_month_day!E20)</f>
        <v/>
      </c>
      <c r="AC23" s="57" t="str">
        <f>IF(_zhuchou6_month_day!F20="","",_zhuchou6_month_day!F20)</f>
        <v/>
      </c>
      <c r="AD23" s="72" t="s">
        <v>26</v>
      </c>
      <c r="AE23" s="72" t="s">
        <v>26</v>
      </c>
      <c r="AF23" s="57" t="s">
        <v>26</v>
      </c>
      <c r="AG23" s="70" t="s">
        <v>26</v>
      </c>
      <c r="AH23" s="64" t="s">
        <v>26</v>
      </c>
      <c r="AI23" s="65" t="s">
        <v>26</v>
      </c>
      <c r="AJ23" s="65" t="e">
        <f>AH23+AI23</f>
        <v>#VALUE!</v>
      </c>
      <c r="AK23" s="65" t="s">
        <v>26</v>
      </c>
      <c r="AL23" s="65" t="s">
        <v>26</v>
      </c>
      <c r="AM23" s="65" t="e">
        <f>AK23+AL23</f>
        <v>#VALUE!</v>
      </c>
      <c r="AN23" s="65" t="e">
        <f>G23*10000*(8-O23)*1.732*I23/1000</f>
        <v>#VALUE!</v>
      </c>
      <c r="AO23" s="65" t="e">
        <f>H23*10000*(8-P23)*1.732*J23/1000</f>
        <v>#VALUE!</v>
      </c>
      <c r="AP23" s="65" t="e">
        <f>AN23+AO23</f>
        <v>#VALUE!</v>
      </c>
      <c r="AQ23" s="65" t="e">
        <f>V25*10000*(8-$AD25)*1.732*X25/1000</f>
        <v>#VALUE!</v>
      </c>
      <c r="AR23" s="65" t="e">
        <f>W25*10000*(8-$AD25)*1.732*Y25/1000</f>
        <v>#VALUE!</v>
      </c>
      <c r="AS23" s="65" t="e">
        <f>AQ23+AR23</f>
        <v>#VALUE!</v>
      </c>
      <c r="AT23" s="66">
        <f>AT20+1</f>
        <v>7</v>
      </c>
      <c r="AU23" s="67">
        <f ca="1">'5烧主抽电耗'!$A$3+AT23-1</f>
        <v>43530</v>
      </c>
      <c r="AV23" s="1" t="str">
        <f>C23</f>
        <v>丙班</v>
      </c>
    </row>
    <row r="24">
      <c r="A24" s="51"/>
      <c r="B24" s="51" t="s">
        <v>28</v>
      </c>
      <c r="C24" s="52" t="str">
        <f>'6烧主抽电耗'!F22</f>
        <v>丁班</v>
      </c>
      <c r="D24" s="53">
        <v>6.3333333333333304</v>
      </c>
      <c r="E24" s="57" t="s">
        <v>26</v>
      </c>
      <c r="F24" s="57" t="s">
        <v>26</v>
      </c>
      <c r="G24" s="57" t="str">
        <f>IF(_zhuchou5_month_day!E21="","",_zhuchou5_month_day!E21)</f>
        <v/>
      </c>
      <c r="H24" s="57" t="str">
        <f>IF(_zhuchou5_month_day!F21="","",_zhuchou5_month_day!F21)</f>
        <v/>
      </c>
      <c r="I24" s="57" t="s">
        <v>26</v>
      </c>
      <c r="J24" s="57" t="s">
        <v>26</v>
      </c>
      <c r="K24" s="57">
        <f>IF(_zhuchou5_month_day!G21="","",_zhuchou5_month_day!G21)</f>
        <v>99.6999</v>
      </c>
      <c r="L24" s="57">
        <f>IF(_zhuchou5_month_day!H21="","",_zhuchou5_month_day!H21)</f>
        <v>94.223200000000006</v>
      </c>
      <c r="M24" s="57" t="str">
        <f>IF(_zhuchou5_month_day!I21="","",_zhuchou5_month_day!I21)</f>
        <v/>
      </c>
      <c r="N24" s="57" t="str">
        <f>IF(_zhuchou5_month_day!J21="","",_zhuchou5_month_day!J21)</f>
        <v/>
      </c>
      <c r="O24" s="57" t="s">
        <v>26</v>
      </c>
      <c r="P24" s="57" t="s">
        <v>26</v>
      </c>
      <c r="Q24" s="61" t="s">
        <v>26</v>
      </c>
      <c r="R24" s="68" t="s">
        <v>26</v>
      </c>
      <c r="S24" s="69"/>
      <c r="T24" s="71" t="s">
        <v>26</v>
      </c>
      <c r="U24" s="57" t="s">
        <v>26</v>
      </c>
      <c r="V24" s="61" t="str">
        <f>IF(_zhuchou6_month_day!A21="","",_zhuchou6_month_day!A21)</f>
        <v/>
      </c>
      <c r="W24" s="61" t="str">
        <f>IF(_zhuchou6_month_day!B21="","",_zhuchou6_month_day!B21)</f>
        <v/>
      </c>
      <c r="X24" s="61" t="s">
        <v>26</v>
      </c>
      <c r="Y24" s="61" t="s">
        <v>26</v>
      </c>
      <c r="Z24" s="57">
        <f>IF(_zhuchou6_month_day!C21="","",_zhuchou6_month_day!C21)</f>
        <v>96.123699999999999</v>
      </c>
      <c r="AA24" s="57">
        <f>IF(_zhuchou6_month_day!D21="","",_zhuchou6_month_day!D21)</f>
        <v>96.736599999999996</v>
      </c>
      <c r="AB24" s="57" t="str">
        <f>IF(_zhuchou6_month_day!E21="","",_zhuchou6_month_day!E21)</f>
        <v/>
      </c>
      <c r="AC24" s="57" t="str">
        <f>IF(_zhuchou6_month_day!F21="","",_zhuchou6_month_day!F21)</f>
        <v/>
      </c>
      <c r="AD24" s="62" t="s">
        <v>26</v>
      </c>
      <c r="AE24" s="62" t="s">
        <v>26</v>
      </c>
      <c r="AF24" s="57" t="s">
        <v>26</v>
      </c>
      <c r="AG24" s="70" t="s">
        <v>26</v>
      </c>
      <c r="AH24" s="64" t="s">
        <v>26</v>
      </c>
      <c r="AI24" s="65" t="s">
        <v>26</v>
      </c>
      <c r="AJ24" s="65" t="e">
        <f>AH24+AI24</f>
        <v>#VALUE!</v>
      </c>
      <c r="AK24" s="65" t="s">
        <v>26</v>
      </c>
      <c r="AL24" s="65" t="s">
        <v>26</v>
      </c>
      <c r="AM24" s="65" t="e">
        <f>AK24+AL24</f>
        <v>#VALUE!</v>
      </c>
      <c r="AN24" s="65" t="e">
        <f>G24*10000*(8-O24)*1.732*I24/1000</f>
        <v>#VALUE!</v>
      </c>
      <c r="AO24" s="65" t="e">
        <f>H24*10000*(8-P24)*1.732*J24/1000</f>
        <v>#VALUE!</v>
      </c>
      <c r="AP24" s="65" t="e">
        <f>AN24+AO24</f>
        <v>#VALUE!</v>
      </c>
      <c r="AQ24" s="65" t="e">
        <f>V26*10000*(8-$AD26)*1.732*X26/1000</f>
        <v>#VALUE!</v>
      </c>
      <c r="AR24" s="65" t="e">
        <f>W26*10000*(8-$AD26)*1.732*Y26/1000</f>
        <v>#VALUE!</v>
      </c>
      <c r="AS24" s="65" t="e">
        <f>AQ24+AR24</f>
        <v>#VALUE!</v>
      </c>
      <c r="AT24" s="66">
        <f>AT21+1</f>
        <v>7</v>
      </c>
      <c r="AU24" s="67">
        <f ca="1">'5烧主抽电耗'!$A$3+AT24-1</f>
        <v>43530</v>
      </c>
      <c r="AV24" s="1" t="str">
        <f>C24</f>
        <v>丁班</v>
      </c>
    </row>
    <row r="25">
      <c r="A25" s="51"/>
      <c r="B25" s="51" t="s">
        <v>30</v>
      </c>
      <c r="C25" s="52" t="str">
        <f>'6烧主抽电耗'!F23</f>
        <v>甲班</v>
      </c>
      <c r="D25" s="53">
        <v>6.6666666666666696</v>
      </c>
      <c r="E25" s="57" t="s">
        <v>26</v>
      </c>
      <c r="F25" s="57" t="s">
        <v>26</v>
      </c>
      <c r="G25" s="57" t="str">
        <f>IF(_zhuchou5_month_day!E22="","",_zhuchou5_month_day!E22)</f>
        <v/>
      </c>
      <c r="H25" s="57" t="str">
        <f>IF(_zhuchou5_month_day!F22="","",_zhuchou5_month_day!F22)</f>
        <v/>
      </c>
      <c r="I25" s="57" t="s">
        <v>26</v>
      </c>
      <c r="J25" s="57" t="s">
        <v>26</v>
      </c>
      <c r="K25" s="57">
        <f>IF(_zhuchou5_month_day!G22="","",_zhuchou5_month_day!G22)</f>
        <v>99.688100000000006</v>
      </c>
      <c r="L25" s="57">
        <f>IF(_zhuchou5_month_day!H22="","",_zhuchou5_month_day!H22)</f>
        <v>94.207800000000006</v>
      </c>
      <c r="M25" s="57" t="str">
        <f>IF(_zhuchou5_month_day!I22="","",_zhuchou5_month_day!I22)</f>
        <v/>
      </c>
      <c r="N25" s="57" t="str">
        <f>IF(_zhuchou5_month_day!J22="","",_zhuchou5_month_day!J22)</f>
        <v/>
      </c>
      <c r="O25" s="57" t="s">
        <v>26</v>
      </c>
      <c r="P25" s="57" t="s">
        <v>26</v>
      </c>
      <c r="Q25" s="61" t="s">
        <v>26</v>
      </c>
      <c r="R25" s="68" t="s">
        <v>26</v>
      </c>
      <c r="S25" s="69"/>
      <c r="T25" s="61" t="s">
        <v>26</v>
      </c>
      <c r="U25" s="61" t="s">
        <v>26</v>
      </c>
      <c r="V25" s="61" t="str">
        <f>IF(_zhuchou6_month_day!A22="","",_zhuchou6_month_day!A22)</f>
        <v/>
      </c>
      <c r="W25" s="61" t="str">
        <f>IF(_zhuchou6_month_day!B22="","",_zhuchou6_month_day!B22)</f>
        <v/>
      </c>
      <c r="X25" s="61" t="s">
        <v>26</v>
      </c>
      <c r="Y25" s="61" t="s">
        <v>26</v>
      </c>
      <c r="Z25" s="57">
        <f>IF(_zhuchou6_month_day!C22="","",_zhuchou6_month_day!C22)</f>
        <v>96.395700000000005</v>
      </c>
      <c r="AA25" s="57">
        <f>IF(_zhuchou6_month_day!D22="","",_zhuchou6_month_day!D22)</f>
        <v>96.718000000000004</v>
      </c>
      <c r="AB25" s="57" t="str">
        <f>IF(_zhuchou6_month_day!E22="","",_zhuchou6_month_day!E22)</f>
        <v/>
      </c>
      <c r="AC25" s="57" t="str">
        <f>IF(_zhuchou6_month_day!F22="","",_zhuchou6_month_day!F22)</f>
        <v/>
      </c>
      <c r="AD25" s="72" t="s">
        <v>26</v>
      </c>
      <c r="AE25" s="72" t="s">
        <v>26</v>
      </c>
      <c r="AF25" s="57" t="s">
        <v>26</v>
      </c>
      <c r="AG25" s="70" t="s">
        <v>26</v>
      </c>
      <c r="AH25" s="64" t="s">
        <v>26</v>
      </c>
      <c r="AI25" s="65" t="s">
        <v>26</v>
      </c>
      <c r="AJ25" s="65" t="e">
        <f>AH25+AI25</f>
        <v>#VALUE!</v>
      </c>
      <c r="AK25" s="65" t="s">
        <v>26</v>
      </c>
      <c r="AL25" s="65" t="s">
        <v>26</v>
      </c>
      <c r="AM25" s="65" t="e">
        <f>AK25+AL25</f>
        <v>#VALUE!</v>
      </c>
      <c r="AN25" s="65" t="e">
        <f>G25*10000*(8-O25)*1.732*I25/1000</f>
        <v>#VALUE!</v>
      </c>
      <c r="AO25" s="65" t="e">
        <f>H25*10000*(8-P25)*1.732*J25/1000</f>
        <v>#VALUE!</v>
      </c>
      <c r="AP25" s="65" t="e">
        <f>AN25+AO25</f>
        <v>#VALUE!</v>
      </c>
      <c r="AQ25" s="65" t="e">
        <f>V27*10000*(8-$AD27)*1.732*X27/1000</f>
        <v>#VALUE!</v>
      </c>
      <c r="AR25" s="65" t="e">
        <f>W27*10000*(8-$AD27)*1.732*Y27/1000</f>
        <v>#VALUE!</v>
      </c>
      <c r="AS25" s="65" t="e">
        <f>AQ25+AR25</f>
        <v>#VALUE!</v>
      </c>
      <c r="AT25" s="66">
        <f>AT22+1</f>
        <v>7</v>
      </c>
      <c r="AU25" s="67">
        <f ca="1">'5烧主抽电耗'!$A$3+AT25-1</f>
        <v>43530</v>
      </c>
      <c r="AV25" s="1" t="str">
        <f>C25</f>
        <v>甲班</v>
      </c>
    </row>
    <row r="26">
      <c r="A26" s="51">
        <v>8</v>
      </c>
      <c r="B26" s="51" t="s">
        <v>24</v>
      </c>
      <c r="C26" s="52" t="str">
        <f>'6烧主抽电耗'!F24</f>
        <v>乙班</v>
      </c>
      <c r="D26" s="53">
        <v>7</v>
      </c>
      <c r="E26" s="57" t="s">
        <v>26</v>
      </c>
      <c r="F26" s="57" t="s">
        <v>26</v>
      </c>
      <c r="G26" s="57" t="str">
        <f>IF(_zhuchou5_month_day!E23="","",_zhuchou5_month_day!E23)</f>
        <v/>
      </c>
      <c r="H26" s="57" t="str">
        <f>IF(_zhuchou5_month_day!F23="","",_zhuchou5_month_day!F23)</f>
        <v/>
      </c>
      <c r="I26" s="57" t="s">
        <v>26</v>
      </c>
      <c r="J26" s="57" t="s">
        <v>26</v>
      </c>
      <c r="K26" s="57">
        <f>IF(_zhuchou5_month_day!G23="","",_zhuchou5_month_day!G23)</f>
        <v>99.677800000000005</v>
      </c>
      <c r="L26" s="57">
        <f>IF(_zhuchou5_month_day!H23="","",_zhuchou5_month_day!H23)</f>
        <v>94.193600000000004</v>
      </c>
      <c r="M26" s="57" t="str">
        <f>IF(_zhuchou5_month_day!I23="","",_zhuchou5_month_day!I23)</f>
        <v/>
      </c>
      <c r="N26" s="57" t="str">
        <f>IF(_zhuchou5_month_day!J23="","",_zhuchou5_month_day!J23)</f>
        <v/>
      </c>
      <c r="O26" s="57" t="s">
        <v>26</v>
      </c>
      <c r="P26" s="57" t="s">
        <v>26</v>
      </c>
      <c r="Q26" s="57" t="s">
        <v>26</v>
      </c>
      <c r="R26" s="68" t="s">
        <v>26</v>
      </c>
      <c r="S26" s="69"/>
      <c r="T26" s="61" t="s">
        <v>26</v>
      </c>
      <c r="U26" s="61" t="s">
        <v>26</v>
      </c>
      <c r="V26" s="61" t="str">
        <f>IF(_zhuchou6_month_day!A23="","",_zhuchou6_month_day!A23)</f>
        <v/>
      </c>
      <c r="W26" s="61" t="str">
        <f>IF(_zhuchou6_month_day!B23="","",_zhuchou6_month_day!B23)</f>
        <v/>
      </c>
      <c r="X26" s="61" t="s">
        <v>26</v>
      </c>
      <c r="Y26" s="61" t="s">
        <v>26</v>
      </c>
      <c r="Z26" s="57">
        <f>IF(_zhuchou6_month_day!C23="","",_zhuchou6_month_day!C23)</f>
        <v>97.474900000000005</v>
      </c>
      <c r="AA26" s="57">
        <f>IF(_zhuchou6_month_day!D23="","",_zhuchou6_month_day!D23)</f>
        <v>97.230900000000005</v>
      </c>
      <c r="AB26" s="57" t="str">
        <f>IF(_zhuchou6_month_day!E23="","",_zhuchou6_month_day!E23)</f>
        <v/>
      </c>
      <c r="AC26" s="57" t="str">
        <f>IF(_zhuchou6_month_day!F23="","",_zhuchou6_month_day!F23)</f>
        <v/>
      </c>
      <c r="AD26" s="72" t="s">
        <v>26</v>
      </c>
      <c r="AE26" s="72" t="s">
        <v>26</v>
      </c>
      <c r="AF26" s="57" t="s">
        <v>26</v>
      </c>
      <c r="AG26" s="70" t="s">
        <v>26</v>
      </c>
      <c r="AH26" s="64" t="s">
        <v>26</v>
      </c>
      <c r="AI26" s="65" t="s">
        <v>26</v>
      </c>
      <c r="AJ26" s="65" t="e">
        <f>AH26+AI26</f>
        <v>#VALUE!</v>
      </c>
      <c r="AK26" s="65" t="s">
        <v>26</v>
      </c>
      <c r="AL26" s="65" t="s">
        <v>26</v>
      </c>
      <c r="AM26" s="65" t="e">
        <f>AK26+AL26</f>
        <v>#VALUE!</v>
      </c>
      <c r="AN26" s="65" t="e">
        <f>G26*10000*(8-O26)*1.732*I26/1000</f>
        <v>#VALUE!</v>
      </c>
      <c r="AO26" s="65" t="e">
        <f>H26*10000*(8-P26)*1.732*J26/1000</f>
        <v>#VALUE!</v>
      </c>
      <c r="AP26" s="65" t="e">
        <f>AN26+AO26</f>
        <v>#VALUE!</v>
      </c>
      <c r="AQ26" s="65" t="e">
        <f>V28*10000*(8-$AD28)*1.732*X28/1000</f>
        <v>#VALUE!</v>
      </c>
      <c r="AR26" s="65" t="e">
        <f>W28*10000*(8-$AD28)*1.732*Y28/1000</f>
        <v>#VALUE!</v>
      </c>
      <c r="AS26" s="65" t="e">
        <f>AQ26+AR26</f>
        <v>#VALUE!</v>
      </c>
      <c r="AT26" s="66">
        <f>AT23+1</f>
        <v>8</v>
      </c>
      <c r="AU26" s="67">
        <f ca="1">'5烧主抽电耗'!$A$3+AT26-1</f>
        <v>43531</v>
      </c>
      <c r="AV26" s="1" t="str">
        <f>C26</f>
        <v>乙班</v>
      </c>
    </row>
    <row r="27">
      <c r="A27" s="51"/>
      <c r="B27" s="51" t="s">
        <v>28</v>
      </c>
      <c r="C27" s="52" t="str">
        <f>'6烧主抽电耗'!F25</f>
        <v>丙班</v>
      </c>
      <c r="D27" s="53">
        <v>7.3333333333333304</v>
      </c>
      <c r="E27" s="57" t="s">
        <v>26</v>
      </c>
      <c r="F27" s="57" t="s">
        <v>26</v>
      </c>
      <c r="G27" s="57" t="str">
        <f>IF(_zhuchou5_month_day!E24="","",_zhuchou5_month_day!E24)</f>
        <v/>
      </c>
      <c r="H27" s="57" t="str">
        <f>IF(_zhuchou5_month_day!F24="","",_zhuchou5_month_day!F24)</f>
        <v/>
      </c>
      <c r="I27" s="57" t="s">
        <v>26</v>
      </c>
      <c r="J27" s="57" t="s">
        <v>26</v>
      </c>
      <c r="K27" s="57">
        <f>IF(_zhuchou5_month_day!G24="","",_zhuchou5_month_day!G24)</f>
        <v>99.698999999999998</v>
      </c>
      <c r="L27" s="57">
        <f>IF(_zhuchou5_month_day!H24="","",_zhuchou5_month_day!H24)</f>
        <v>94.224299999999999</v>
      </c>
      <c r="M27" s="57" t="str">
        <f>IF(_zhuchou5_month_day!I24="","",_zhuchou5_month_day!I24)</f>
        <v/>
      </c>
      <c r="N27" s="57" t="str">
        <f>IF(_zhuchou5_month_day!J24="","",_zhuchou5_month_day!J24)</f>
        <v/>
      </c>
      <c r="O27" s="57" t="s">
        <v>26</v>
      </c>
      <c r="P27" s="57" t="s">
        <v>26</v>
      </c>
      <c r="Q27" s="55" t="s">
        <v>26</v>
      </c>
      <c r="R27" s="68" t="s">
        <v>26</v>
      </c>
      <c r="S27" s="69"/>
      <c r="T27" s="61" t="s">
        <v>26</v>
      </c>
      <c r="U27" s="61" t="s">
        <v>26</v>
      </c>
      <c r="V27" s="61" t="str">
        <f>IF(_zhuchou6_month_day!A24="","",_zhuchou6_month_day!A24)</f>
        <v/>
      </c>
      <c r="W27" s="61" t="str">
        <f>IF(_zhuchou6_month_day!B24="","",_zhuchou6_month_day!B24)</f>
        <v/>
      </c>
      <c r="X27" s="61" t="s">
        <v>26</v>
      </c>
      <c r="Y27" s="61" t="s">
        <v>26</v>
      </c>
      <c r="Z27" s="57">
        <f>IF(_zhuchou6_month_day!C24="","",_zhuchou6_month_day!C24)</f>
        <v>96.393900000000002</v>
      </c>
      <c r="AA27" s="57">
        <f>IF(_zhuchou6_month_day!D24="","",_zhuchou6_month_day!D24)</f>
        <v>96.252700000000004</v>
      </c>
      <c r="AB27" s="57" t="str">
        <f>IF(_zhuchou6_month_day!E24="","",_zhuchou6_month_day!E24)</f>
        <v/>
      </c>
      <c r="AC27" s="57" t="str">
        <f>IF(_zhuchou6_month_day!F24="","",_zhuchou6_month_day!F24)</f>
        <v/>
      </c>
      <c r="AD27" s="62" t="s">
        <v>26</v>
      </c>
      <c r="AE27" s="62" t="s">
        <v>26</v>
      </c>
      <c r="AF27" s="57" t="s">
        <v>26</v>
      </c>
      <c r="AG27" s="57" t="s">
        <v>26</v>
      </c>
      <c r="AH27" s="64" t="s">
        <v>26</v>
      </c>
      <c r="AI27" s="65" t="s">
        <v>26</v>
      </c>
      <c r="AJ27" s="65" t="e">
        <f>AH27+AI27</f>
        <v>#VALUE!</v>
      </c>
      <c r="AK27" s="65" t="s">
        <v>26</v>
      </c>
      <c r="AL27" s="65" t="s">
        <v>26</v>
      </c>
      <c r="AM27" s="65" t="e">
        <f>AK27+AL27</f>
        <v>#VALUE!</v>
      </c>
      <c r="AN27" s="65" t="e">
        <f>G27*10000*(8-O27)*1.732*I27/1000</f>
        <v>#VALUE!</v>
      </c>
      <c r="AO27" s="65" t="e">
        <f>H27*10000*(8-P27)*1.732*J27/1000</f>
        <v>#VALUE!</v>
      </c>
      <c r="AP27" s="65" t="e">
        <f>AN27+AO27</f>
        <v>#VALUE!</v>
      </c>
      <c r="AQ27" s="65" t="e">
        <f>V29*10000*(8-$AD29)*1.732*X29/1000</f>
        <v>#VALUE!</v>
      </c>
      <c r="AR27" s="65" t="e">
        <f>W29*10000*(8-$AD29)*1.732*Y29/1000</f>
        <v>#VALUE!</v>
      </c>
      <c r="AS27" s="65" t="e">
        <f>AQ27+AR27</f>
        <v>#VALUE!</v>
      </c>
      <c r="AT27" s="66">
        <f>AT24+1</f>
        <v>8</v>
      </c>
      <c r="AU27" s="67">
        <f ca="1">'5烧主抽电耗'!$A$3+AT27-1</f>
        <v>43531</v>
      </c>
      <c r="AV27" s="1" t="str">
        <f>C27</f>
        <v>丙班</v>
      </c>
    </row>
    <row r="28">
      <c r="A28" s="51"/>
      <c r="B28" s="51" t="s">
        <v>30</v>
      </c>
      <c r="C28" s="52" t="str">
        <f>'6烧主抽电耗'!F26</f>
        <v>丁班</v>
      </c>
      <c r="D28" s="53">
        <v>7.6666666666666696</v>
      </c>
      <c r="E28" s="57" t="s">
        <v>26</v>
      </c>
      <c r="F28" s="57" t="s">
        <v>26</v>
      </c>
      <c r="G28" s="57" t="str">
        <f>IF(_zhuchou5_month_day!E25="","",_zhuchou5_month_day!E25)</f>
        <v/>
      </c>
      <c r="H28" s="57" t="str">
        <f>IF(_zhuchou5_month_day!F25="","",_zhuchou5_month_day!F25)</f>
        <v/>
      </c>
      <c r="I28" s="57" t="s">
        <v>26</v>
      </c>
      <c r="J28" s="57" t="s">
        <v>26</v>
      </c>
      <c r="K28" s="57">
        <f>IF(_zhuchou5_month_day!G25="","",_zhuchou5_month_day!G25)</f>
        <v>99.715199999999996</v>
      </c>
      <c r="L28" s="57">
        <f>IF(_zhuchou5_month_day!H25="","",_zhuchou5_month_day!H25)</f>
        <v>94.252399999999994</v>
      </c>
      <c r="M28" s="57" t="str">
        <f>IF(_zhuchou5_month_day!I25="","",_zhuchou5_month_day!I25)</f>
        <v/>
      </c>
      <c r="N28" s="57" t="str">
        <f>IF(_zhuchou5_month_day!J25="","",_zhuchou5_month_day!J25)</f>
        <v/>
      </c>
      <c r="O28" s="57" t="s">
        <v>26</v>
      </c>
      <c r="P28" s="57" t="s">
        <v>26</v>
      </c>
      <c r="Q28" s="61" t="s">
        <v>26</v>
      </c>
      <c r="R28" s="68" t="s">
        <v>26</v>
      </c>
      <c r="S28" s="69"/>
      <c r="T28" s="71" t="s">
        <v>26</v>
      </c>
      <c r="U28" s="57" t="s">
        <v>26</v>
      </c>
      <c r="V28" s="61" t="str">
        <f>IF(_zhuchou6_month_day!A25="","",_zhuchou6_month_day!A25)</f>
        <v/>
      </c>
      <c r="W28" s="61" t="str">
        <f>IF(_zhuchou6_month_day!B25="","",_zhuchou6_month_day!B25)</f>
        <v/>
      </c>
      <c r="X28" s="61" t="s">
        <v>26</v>
      </c>
      <c r="Y28" s="61" t="s">
        <v>26</v>
      </c>
      <c r="Z28" s="57">
        <f>IF(_zhuchou6_month_day!C25="","",_zhuchou6_month_day!C25)</f>
        <v>97.335700000000003</v>
      </c>
      <c r="AA28" s="57">
        <f>IF(_zhuchou6_month_day!D25="","",_zhuchou6_month_day!D25)</f>
        <v>97.334800000000001</v>
      </c>
      <c r="AB28" s="57" t="str">
        <f>IF(_zhuchou6_month_day!E25="","",_zhuchou6_month_day!E25)</f>
        <v/>
      </c>
      <c r="AC28" s="57" t="str">
        <f>IF(_zhuchou6_month_day!F25="","",_zhuchou6_month_day!F25)</f>
        <v/>
      </c>
      <c r="AD28" s="62" t="s">
        <v>26</v>
      </c>
      <c r="AE28" s="62" t="s">
        <v>26</v>
      </c>
      <c r="AF28" s="57" t="s">
        <v>26</v>
      </c>
      <c r="AG28" s="70" t="s">
        <v>26</v>
      </c>
      <c r="AH28" s="64" t="s">
        <v>26</v>
      </c>
      <c r="AI28" s="65" t="s">
        <v>26</v>
      </c>
      <c r="AJ28" s="65" t="e">
        <f>AH28+AI28</f>
        <v>#VALUE!</v>
      </c>
      <c r="AK28" s="65" t="s">
        <v>26</v>
      </c>
      <c r="AL28" s="65" t="s">
        <v>26</v>
      </c>
      <c r="AM28" s="65" t="e">
        <f>AK28+AL28</f>
        <v>#VALUE!</v>
      </c>
      <c r="AN28" s="65" t="e">
        <f>G28*10000*(8-O28)*1.732*I28/1000</f>
        <v>#VALUE!</v>
      </c>
      <c r="AO28" s="65" t="e">
        <f>H28*10000*(8-P28)*1.732*J28/1000</f>
        <v>#VALUE!</v>
      </c>
      <c r="AP28" s="65" t="e">
        <f>AN28+AO28</f>
        <v>#VALUE!</v>
      </c>
      <c r="AQ28" s="65" t="e">
        <f>V30*10000*(8-$AD30)*1.732*X30/1000</f>
        <v>#VALUE!</v>
      </c>
      <c r="AR28" s="65" t="e">
        <f>W30*10000*(8-$AD30)*1.732*Y30/1000</f>
        <v>#VALUE!</v>
      </c>
      <c r="AS28" s="65" t="e">
        <f>AQ28+AR28</f>
        <v>#VALUE!</v>
      </c>
      <c r="AT28" s="66">
        <f>AT25+1</f>
        <v>8</v>
      </c>
      <c r="AU28" s="67">
        <f ca="1">'5烧主抽电耗'!$A$3+AT28-1</f>
        <v>43531</v>
      </c>
      <c r="AV28" s="1" t="str">
        <f>C28</f>
        <v>丁班</v>
      </c>
    </row>
    <row r="29">
      <c r="A29" s="51">
        <v>9</v>
      </c>
      <c r="B29" s="51" t="s">
        <v>24</v>
      </c>
      <c r="C29" s="52" t="str">
        <f>'6烧主抽电耗'!F27</f>
        <v>乙班</v>
      </c>
      <c r="D29" s="53">
        <v>8</v>
      </c>
      <c r="E29" s="57" t="s">
        <v>26</v>
      </c>
      <c r="F29" s="57" t="s">
        <v>26</v>
      </c>
      <c r="G29" s="57" t="str">
        <f>IF(_zhuchou5_month_day!E26="","",_zhuchou5_month_day!E26)</f>
        <v/>
      </c>
      <c r="H29" s="57" t="str">
        <f>IF(_zhuchou5_month_day!F26="","",_zhuchou5_month_day!F26)</f>
        <v/>
      </c>
      <c r="I29" s="57" t="s">
        <v>26</v>
      </c>
      <c r="J29" s="57" t="s">
        <v>26</v>
      </c>
      <c r="K29" s="57">
        <f>IF(_zhuchou5_month_day!G26="","",_zhuchou5_month_day!G26)</f>
        <v>99.720100000000002</v>
      </c>
      <c r="L29" s="57">
        <f>IF(_zhuchou5_month_day!H26="","",_zhuchou5_month_day!H26)</f>
        <v>94.257999999999996</v>
      </c>
      <c r="M29" s="57" t="str">
        <f>IF(_zhuchou5_month_day!I26="","",_zhuchou5_month_day!I26)</f>
        <v/>
      </c>
      <c r="N29" s="57" t="str">
        <f>IF(_zhuchou5_month_day!J26="","",_zhuchou5_month_day!J26)</f>
        <v/>
      </c>
      <c r="O29" s="57" t="s">
        <v>26</v>
      </c>
      <c r="P29" s="57" t="s">
        <v>26</v>
      </c>
      <c r="Q29" s="57" t="s">
        <v>26</v>
      </c>
      <c r="R29" s="68" t="s">
        <v>26</v>
      </c>
      <c r="S29" s="69"/>
      <c r="T29" s="61" t="s">
        <v>26</v>
      </c>
      <c r="U29" s="61" t="s">
        <v>26</v>
      </c>
      <c r="V29" s="61" t="str">
        <f>IF(_zhuchou6_month_day!A26="","",_zhuchou6_month_day!A26)</f>
        <v/>
      </c>
      <c r="W29" s="61" t="str">
        <f>IF(_zhuchou6_month_day!B26="","",_zhuchou6_month_day!B26)</f>
        <v/>
      </c>
      <c r="X29" s="61" t="s">
        <v>26</v>
      </c>
      <c r="Y29" s="61" t="s">
        <v>26</v>
      </c>
      <c r="Z29" s="57">
        <f>IF(_zhuchou6_month_day!C26="","",_zhuchou6_month_day!C26)</f>
        <v>97.340299999999999</v>
      </c>
      <c r="AA29" s="57">
        <f>IF(_zhuchou6_month_day!D26="","",_zhuchou6_month_day!D26)</f>
        <v>97.3536</v>
      </c>
      <c r="AB29" s="57" t="str">
        <f>IF(_zhuchou6_month_day!E26="","",_zhuchou6_month_day!E26)</f>
        <v/>
      </c>
      <c r="AC29" s="57" t="str">
        <f>IF(_zhuchou6_month_day!F26="","",_zhuchou6_month_day!F26)</f>
        <v/>
      </c>
      <c r="AD29" s="72" t="s">
        <v>26</v>
      </c>
      <c r="AE29" s="72" t="s">
        <v>26</v>
      </c>
      <c r="AF29" s="57" t="s">
        <v>26</v>
      </c>
      <c r="AG29" s="63" t="s">
        <v>26</v>
      </c>
      <c r="AH29" s="64" t="s">
        <v>26</v>
      </c>
      <c r="AI29" s="65" t="s">
        <v>26</v>
      </c>
      <c r="AJ29" s="65" t="e">
        <f>AH29+AI29</f>
        <v>#VALUE!</v>
      </c>
      <c r="AK29" s="65" t="s">
        <v>26</v>
      </c>
      <c r="AL29" s="65" t="s">
        <v>26</v>
      </c>
      <c r="AM29" s="65" t="e">
        <f>AK29+AL29</f>
        <v>#VALUE!</v>
      </c>
      <c r="AN29" s="65" t="e">
        <f>G29*10000*(8-O29)*1.732*I29/1000</f>
        <v>#VALUE!</v>
      </c>
      <c r="AO29" s="65" t="e">
        <f>H29*10000*(8-P29)*1.732*J29/1000</f>
        <v>#VALUE!</v>
      </c>
      <c r="AP29" s="65" t="e">
        <f>AN29+AO29</f>
        <v>#VALUE!</v>
      </c>
      <c r="AQ29" s="65" t="e">
        <f>V31*10000*(8-$AD31)*1.732*X31/1000</f>
        <v>#VALUE!</v>
      </c>
      <c r="AR29" s="65" t="e">
        <f>W31*10000*(8-$AD31)*1.732*Y31/1000</f>
        <v>#VALUE!</v>
      </c>
      <c r="AS29" s="65" t="e">
        <f>AQ29+AR29</f>
        <v>#VALUE!</v>
      </c>
      <c r="AT29" s="66">
        <f>AT26+1</f>
        <v>9</v>
      </c>
      <c r="AU29" s="67">
        <f ca="1">'5烧主抽电耗'!$A$3+AT29-1</f>
        <v>43532</v>
      </c>
      <c r="AV29" s="1" t="str">
        <f>C29</f>
        <v>乙班</v>
      </c>
    </row>
    <row r="30">
      <c r="A30" s="51"/>
      <c r="B30" s="51" t="s">
        <v>28</v>
      </c>
      <c r="C30" s="52" t="str">
        <f>'6烧主抽电耗'!F28</f>
        <v>丙班</v>
      </c>
      <c r="D30" s="53">
        <v>8.3333333333333304</v>
      </c>
      <c r="E30" s="57" t="s">
        <v>26</v>
      </c>
      <c r="F30" s="57" t="s">
        <v>26</v>
      </c>
      <c r="G30" s="57" t="str">
        <f>IF(_zhuchou5_month_day!E27="","",_zhuchou5_month_day!E27)</f>
        <v/>
      </c>
      <c r="H30" s="57" t="str">
        <f>IF(_zhuchou5_month_day!F27="","",_zhuchou5_month_day!F27)</f>
        <v/>
      </c>
      <c r="I30" s="57" t="s">
        <v>26</v>
      </c>
      <c r="J30" s="57" t="s">
        <v>26</v>
      </c>
      <c r="K30" s="57">
        <f>IF(_zhuchou5_month_day!G27="","",_zhuchou5_month_day!G27)</f>
        <v>97.762</v>
      </c>
      <c r="L30" s="57">
        <f>IF(_zhuchou5_month_day!H27="","",_zhuchou5_month_day!H27)</f>
        <v>92.718999999999994</v>
      </c>
      <c r="M30" s="57" t="str">
        <f>IF(_zhuchou5_month_day!I27="","",_zhuchou5_month_day!I27)</f>
        <v/>
      </c>
      <c r="N30" s="57" t="str">
        <f>IF(_zhuchou5_month_day!J27="","",_zhuchou5_month_day!J27)</f>
        <v/>
      </c>
      <c r="O30" s="57" t="s">
        <v>26</v>
      </c>
      <c r="P30" s="57" t="s">
        <v>26</v>
      </c>
      <c r="Q30" s="55" t="s">
        <v>26</v>
      </c>
      <c r="R30" s="68" t="s">
        <v>26</v>
      </c>
      <c r="S30" s="69"/>
      <c r="T30" s="71" t="s">
        <v>26</v>
      </c>
      <c r="U30" s="57" t="s">
        <v>26</v>
      </c>
      <c r="V30" s="61" t="str">
        <f>IF(_zhuchou6_month_day!A27="","",_zhuchou6_month_day!A27)</f>
        <v/>
      </c>
      <c r="W30" s="61" t="str">
        <f>IF(_zhuchou6_month_day!B27="","",_zhuchou6_month_day!B27)</f>
        <v/>
      </c>
      <c r="X30" s="61" t="s">
        <v>26</v>
      </c>
      <c r="Y30" s="61" t="s">
        <v>26</v>
      </c>
      <c r="Z30" s="57">
        <f>IF(_zhuchou6_month_day!C27="","",_zhuchou6_month_day!C27)</f>
        <v>97.364900000000006</v>
      </c>
      <c r="AA30" s="57">
        <f>IF(_zhuchou6_month_day!D27="","",_zhuchou6_month_day!D27)</f>
        <v>97.388000000000005</v>
      </c>
      <c r="AB30" s="57" t="str">
        <f>IF(_zhuchou6_month_day!E27="","",_zhuchou6_month_day!E27)</f>
        <v/>
      </c>
      <c r="AC30" s="57" t="str">
        <f>IF(_zhuchou6_month_day!F27="","",_zhuchou6_month_day!F27)</f>
        <v/>
      </c>
      <c r="AD30" s="72" t="s">
        <v>26</v>
      </c>
      <c r="AE30" s="72" t="s">
        <v>26</v>
      </c>
      <c r="AF30" s="57" t="s">
        <v>26</v>
      </c>
      <c r="AG30" s="57" t="s">
        <v>26</v>
      </c>
      <c r="AH30" s="64" t="s">
        <v>26</v>
      </c>
      <c r="AI30" s="65" t="s">
        <v>26</v>
      </c>
      <c r="AJ30" s="65" t="e">
        <f>AH30+AI30</f>
        <v>#VALUE!</v>
      </c>
      <c r="AK30" s="65" t="s">
        <v>26</v>
      </c>
      <c r="AL30" s="65" t="s">
        <v>26</v>
      </c>
      <c r="AM30" s="65" t="e">
        <f>AK30+AL30</f>
        <v>#VALUE!</v>
      </c>
      <c r="AN30" s="65" t="e">
        <f>G30*10000*(8-O30)*1.732*I30/1000</f>
        <v>#VALUE!</v>
      </c>
      <c r="AO30" s="65" t="e">
        <f>H30*10000*(8-P30)*1.732*J30/1000</f>
        <v>#VALUE!</v>
      </c>
      <c r="AP30" s="65" t="e">
        <f>AN30+AO30</f>
        <v>#VALUE!</v>
      </c>
      <c r="AQ30" s="65" t="e">
        <f>V32*10000*(8-$AD32)*1.732*X32/1000</f>
        <v>#VALUE!</v>
      </c>
      <c r="AR30" s="65" t="e">
        <f>W32*10000*(8-$AD32)*1.732*Y32/1000</f>
        <v>#VALUE!</v>
      </c>
      <c r="AS30" s="65" t="e">
        <f>AQ30+AR30</f>
        <v>#VALUE!</v>
      </c>
      <c r="AT30" s="66">
        <f>AT27+1</f>
        <v>9</v>
      </c>
      <c r="AU30" s="67">
        <f ca="1">'5烧主抽电耗'!$A$3+AT30-1</f>
        <v>43532</v>
      </c>
      <c r="AV30" s="1" t="str">
        <f>C30</f>
        <v>丙班</v>
      </c>
    </row>
    <row r="31">
      <c r="A31" s="51"/>
      <c r="B31" s="51" t="s">
        <v>30</v>
      </c>
      <c r="C31" s="52" t="str">
        <f>'6烧主抽电耗'!F29</f>
        <v>丁班</v>
      </c>
      <c r="D31" s="53">
        <v>8.6666666666666696</v>
      </c>
      <c r="E31" s="57" t="s">
        <v>26</v>
      </c>
      <c r="F31" s="57" t="s">
        <v>26</v>
      </c>
      <c r="G31" s="57" t="str">
        <f>IF(_zhuchou5_month_day!E28="","",_zhuchou5_month_day!E28)</f>
        <v/>
      </c>
      <c r="H31" s="57" t="str">
        <f>IF(_zhuchou5_month_day!F28="","",_zhuchou5_month_day!F28)</f>
        <v/>
      </c>
      <c r="I31" s="57" t="s">
        <v>26</v>
      </c>
      <c r="J31" s="57" t="s">
        <v>26</v>
      </c>
      <c r="K31" s="57">
        <f>IF(_zhuchou5_month_day!G28="","",_zhuchou5_month_day!G28)</f>
        <v>99.771000000000001</v>
      </c>
      <c r="L31" s="57">
        <f>IF(_zhuchou5_month_day!H28="","",_zhuchou5_month_day!H28)</f>
        <v>94.319999999999993</v>
      </c>
      <c r="M31" s="57" t="str">
        <f>IF(_zhuchou5_month_day!I28="","",_zhuchou5_month_day!I28)</f>
        <v/>
      </c>
      <c r="N31" s="57" t="str">
        <f>IF(_zhuchou5_month_day!J28="","",_zhuchou5_month_day!J28)</f>
        <v/>
      </c>
      <c r="O31" s="57" t="s">
        <v>26</v>
      </c>
      <c r="P31" s="57" t="s">
        <v>26</v>
      </c>
      <c r="Q31" s="61" t="s">
        <v>26</v>
      </c>
      <c r="R31" s="68" t="s">
        <v>26</v>
      </c>
      <c r="S31" s="69"/>
      <c r="T31" s="71" t="s">
        <v>26</v>
      </c>
      <c r="U31" s="57" t="s">
        <v>26</v>
      </c>
      <c r="V31" s="61" t="str">
        <f>IF(_zhuchou6_month_day!A28="","",_zhuchou6_month_day!A28)</f>
        <v/>
      </c>
      <c r="W31" s="61" t="str">
        <f>IF(_zhuchou6_month_day!B28="","",_zhuchou6_month_day!B28)</f>
        <v/>
      </c>
      <c r="X31" s="61" t="s">
        <v>26</v>
      </c>
      <c r="Y31" s="61" t="s">
        <v>26</v>
      </c>
      <c r="Z31" s="57">
        <f>IF(_zhuchou6_month_day!C28="","",_zhuchou6_month_day!C28)</f>
        <v>97.369799999999998</v>
      </c>
      <c r="AA31" s="57">
        <f>IF(_zhuchou6_month_day!D28="","",_zhuchou6_month_day!D28)</f>
        <v>97.395799999999994</v>
      </c>
      <c r="AB31" s="57" t="str">
        <f>IF(_zhuchou6_month_day!E28="","",_zhuchou6_month_day!E28)</f>
        <v/>
      </c>
      <c r="AC31" s="57" t="str">
        <f>IF(_zhuchou6_month_day!F28="","",_zhuchou6_month_day!F28)</f>
        <v/>
      </c>
      <c r="AD31" s="72" t="s">
        <v>26</v>
      </c>
      <c r="AE31" s="72" t="s">
        <v>26</v>
      </c>
      <c r="AF31" s="57" t="s">
        <v>26</v>
      </c>
      <c r="AG31" s="79" t="s">
        <v>26</v>
      </c>
      <c r="AH31" s="64" t="s">
        <v>26</v>
      </c>
      <c r="AI31" s="65" t="s">
        <v>26</v>
      </c>
      <c r="AJ31" s="65" t="e">
        <f>AH31+AI31</f>
        <v>#VALUE!</v>
      </c>
      <c r="AK31" s="65" t="s">
        <v>26</v>
      </c>
      <c r="AL31" s="65" t="s">
        <v>26</v>
      </c>
      <c r="AM31" s="65" t="e">
        <f>AK31+AL31</f>
        <v>#VALUE!</v>
      </c>
      <c r="AN31" s="65" t="e">
        <f>G31*10000*(8-O31)*1.732*I31/1000</f>
        <v>#VALUE!</v>
      </c>
      <c r="AO31" s="65" t="e">
        <f>H31*10000*(8-P31)*1.732*J31/1000</f>
        <v>#VALUE!</v>
      </c>
      <c r="AP31" s="65" t="e">
        <f>AN31+AO31</f>
        <v>#VALUE!</v>
      </c>
      <c r="AQ31" s="65" t="e">
        <f>V33*10000*(8-$AD33)*1.732*X33/1000</f>
        <v>#VALUE!</v>
      </c>
      <c r="AR31" s="65" t="e">
        <f>W33*10000*(8-$AD33)*1.732*Y33/1000</f>
        <v>#VALUE!</v>
      </c>
      <c r="AS31" s="65" t="e">
        <f>AQ31+AR31</f>
        <v>#VALUE!</v>
      </c>
      <c r="AT31" s="66">
        <f>AT28+1</f>
        <v>9</v>
      </c>
      <c r="AU31" s="67">
        <f ca="1">'5烧主抽电耗'!$A$3+AT31-1</f>
        <v>43532</v>
      </c>
      <c r="AV31" s="1" t="str">
        <f>C31</f>
        <v>丁班</v>
      </c>
    </row>
    <row r="32">
      <c r="A32" s="51">
        <v>10</v>
      </c>
      <c r="B32" s="51" t="s">
        <v>24</v>
      </c>
      <c r="C32" s="52" t="str">
        <f>'6烧主抽电耗'!F30</f>
        <v>甲班</v>
      </c>
      <c r="D32" s="53">
        <v>9</v>
      </c>
      <c r="E32" s="57" t="s">
        <v>26</v>
      </c>
      <c r="F32" s="57" t="s">
        <v>26</v>
      </c>
      <c r="G32" s="57" t="str">
        <f>IF(_zhuchou5_month_day!E29="","",_zhuchou5_month_day!E29)</f>
        <v/>
      </c>
      <c r="H32" s="57" t="str">
        <f>IF(_zhuchou5_month_day!F29="","",_zhuchou5_month_day!F29)</f>
        <v/>
      </c>
      <c r="I32" s="57" t="s">
        <v>26</v>
      </c>
      <c r="J32" s="57" t="s">
        <v>26</v>
      </c>
      <c r="K32" s="57">
        <f>IF(_zhuchou5_month_day!G29="","",_zhuchou5_month_day!G29)</f>
        <v>99.773499999999999</v>
      </c>
      <c r="L32" s="57">
        <f>IF(_zhuchou5_month_day!H29="","",_zhuchou5_month_day!H29)</f>
        <v>94.324700000000007</v>
      </c>
      <c r="M32" s="57" t="str">
        <f>IF(_zhuchou5_month_day!I29="","",_zhuchou5_month_day!I29)</f>
        <v/>
      </c>
      <c r="N32" s="57" t="str">
        <f>IF(_zhuchou5_month_day!J29="","",_zhuchou5_month_day!J29)</f>
        <v/>
      </c>
      <c r="O32" s="57" t="s">
        <v>26</v>
      </c>
      <c r="P32" s="57" t="s">
        <v>26</v>
      </c>
      <c r="Q32" s="57" t="s">
        <v>26</v>
      </c>
      <c r="R32" s="68" t="s">
        <v>26</v>
      </c>
      <c r="S32" s="69"/>
      <c r="T32" s="71" t="s">
        <v>26</v>
      </c>
      <c r="U32" s="57" t="s">
        <v>26</v>
      </c>
      <c r="V32" s="61" t="str">
        <f>IF(_zhuchou6_month_day!A29="","",_zhuchou6_month_day!A29)</f>
        <v/>
      </c>
      <c r="W32" s="61" t="str">
        <f>IF(_zhuchou6_month_day!B29="","",_zhuchou6_month_day!B29)</f>
        <v/>
      </c>
      <c r="X32" s="61" t="s">
        <v>26</v>
      </c>
      <c r="Y32" s="61" t="s">
        <v>26</v>
      </c>
      <c r="Z32" s="57">
        <f>IF(_zhuchou6_month_day!C29="","",_zhuchou6_month_day!C29)</f>
        <v>97.130399999999995</v>
      </c>
      <c r="AA32" s="57">
        <f>IF(_zhuchou6_month_day!D29="","",_zhuchou6_month_day!D29)</f>
        <v>97.113500000000002</v>
      </c>
      <c r="AB32" s="57" t="str">
        <f>IF(_zhuchou6_month_day!E29="","",_zhuchou6_month_day!E29)</f>
        <v/>
      </c>
      <c r="AC32" s="57" t="str">
        <f>IF(_zhuchou6_month_day!F29="","",_zhuchou6_month_day!F29)</f>
        <v/>
      </c>
      <c r="AD32" s="72" t="s">
        <v>26</v>
      </c>
      <c r="AE32" s="72" t="s">
        <v>26</v>
      </c>
      <c r="AF32" s="57" t="s">
        <v>26</v>
      </c>
      <c r="AG32" s="57" t="s">
        <v>26</v>
      </c>
      <c r="AH32" s="64" t="s">
        <v>26</v>
      </c>
      <c r="AI32" s="65" t="s">
        <v>26</v>
      </c>
      <c r="AJ32" s="65" t="e">
        <f>AH32+AI32</f>
        <v>#VALUE!</v>
      </c>
      <c r="AK32" s="65" t="s">
        <v>26</v>
      </c>
      <c r="AL32" s="65" t="s">
        <v>26</v>
      </c>
      <c r="AM32" s="65" t="e">
        <f>AK32+AL32</f>
        <v>#VALUE!</v>
      </c>
      <c r="AN32" s="65" t="e">
        <f>G32*10000*(8-O32)*1.732*I32/1000</f>
        <v>#VALUE!</v>
      </c>
      <c r="AO32" s="65" t="e">
        <f>H32*10000*(8-P32)*1.732*J32/1000</f>
        <v>#VALUE!</v>
      </c>
      <c r="AP32" s="65" t="e">
        <f>AN32+AO32</f>
        <v>#VALUE!</v>
      </c>
      <c r="AQ32" s="65" t="e">
        <f>V34*10000*(8-$AD34)*1.732*X34/1000</f>
        <v>#VALUE!</v>
      </c>
      <c r="AR32" s="65" t="e">
        <f>W34*10000*(8-$AD34)*1.732*Y34/1000</f>
        <v>#VALUE!</v>
      </c>
      <c r="AS32" s="65" t="e">
        <f>AQ32+AR32</f>
        <v>#VALUE!</v>
      </c>
      <c r="AT32" s="66">
        <f>AT29+1</f>
        <v>10</v>
      </c>
      <c r="AU32" s="67">
        <f ca="1">'5烧主抽电耗'!$A$3+AT32-1</f>
        <v>43533</v>
      </c>
      <c r="AV32" s="1" t="str">
        <f>C32</f>
        <v>甲班</v>
      </c>
    </row>
    <row r="33">
      <c r="A33" s="51"/>
      <c r="B33" s="51" t="s">
        <v>28</v>
      </c>
      <c r="C33" s="52" t="str">
        <f>'6烧主抽电耗'!F31</f>
        <v>乙班</v>
      </c>
      <c r="D33" s="53">
        <v>9.3333333333333304</v>
      </c>
      <c r="E33" s="57" t="s">
        <v>26</v>
      </c>
      <c r="F33" s="57" t="s">
        <v>26</v>
      </c>
      <c r="G33" s="57" t="str">
        <f>IF(_zhuchou5_month_day!E30="","",_zhuchou5_month_day!E30)</f>
        <v/>
      </c>
      <c r="H33" s="57" t="str">
        <f>IF(_zhuchou5_month_day!F30="","",_zhuchou5_month_day!F30)</f>
        <v/>
      </c>
      <c r="I33" s="57" t="s">
        <v>26</v>
      </c>
      <c r="J33" s="57" t="s">
        <v>26</v>
      </c>
      <c r="K33" s="57">
        <f>IF(_zhuchou5_month_day!G30="","",_zhuchou5_month_day!G30)</f>
        <v>99.787000000000006</v>
      </c>
      <c r="L33" s="57">
        <f>IF(_zhuchou5_month_day!H30="","",_zhuchou5_month_day!H30)</f>
        <v>94.336399999999998</v>
      </c>
      <c r="M33" s="57" t="str">
        <f>IF(_zhuchou5_month_day!I30="","",_zhuchou5_month_day!I30)</f>
        <v/>
      </c>
      <c r="N33" s="57" t="str">
        <f>IF(_zhuchou5_month_day!J30="","",_zhuchou5_month_day!J30)</f>
        <v/>
      </c>
      <c r="O33" s="57" t="s">
        <v>26</v>
      </c>
      <c r="P33" s="57" t="s">
        <v>26</v>
      </c>
      <c r="Q33" s="57" t="s">
        <v>26</v>
      </c>
      <c r="R33" s="68" t="s">
        <v>26</v>
      </c>
      <c r="S33" s="69"/>
      <c r="T33" s="71" t="s">
        <v>26</v>
      </c>
      <c r="U33" s="57" t="s">
        <v>26</v>
      </c>
      <c r="V33" s="61" t="str">
        <f>IF(_zhuchou6_month_day!A30="","",_zhuchou6_month_day!A30)</f>
        <v/>
      </c>
      <c r="W33" s="61" t="str">
        <f>IF(_zhuchou6_month_day!B30="","",_zhuchou6_month_day!B30)</f>
        <v/>
      </c>
      <c r="X33" s="61" t="s">
        <v>26</v>
      </c>
      <c r="Y33" s="61" t="s">
        <v>26</v>
      </c>
      <c r="Z33" s="57">
        <f>IF(_zhuchou6_month_day!C30="","",_zhuchou6_month_day!C30)</f>
        <v>97.379800000000003</v>
      </c>
      <c r="AA33" s="57">
        <f>IF(_zhuchou6_month_day!D30="","",_zhuchou6_month_day!D30)</f>
        <v>97.343800000000002</v>
      </c>
      <c r="AB33" s="57" t="str">
        <f>IF(_zhuchou6_month_day!E30="","",_zhuchou6_month_day!E30)</f>
        <v/>
      </c>
      <c r="AC33" s="57" t="str">
        <f>IF(_zhuchou6_month_day!F30="","",_zhuchou6_month_day!F30)</f>
        <v/>
      </c>
      <c r="AD33" s="72" t="s">
        <v>26</v>
      </c>
      <c r="AE33" s="72" t="s">
        <v>26</v>
      </c>
      <c r="AF33" s="57" t="s">
        <v>26</v>
      </c>
      <c r="AG33" s="70" t="s">
        <v>26</v>
      </c>
      <c r="AH33" s="64" t="s">
        <v>26</v>
      </c>
      <c r="AI33" s="65" t="s">
        <v>26</v>
      </c>
      <c r="AJ33" s="65" t="e">
        <f>AH33+AI33</f>
        <v>#VALUE!</v>
      </c>
      <c r="AK33" s="65" t="s">
        <v>26</v>
      </c>
      <c r="AL33" s="65" t="s">
        <v>26</v>
      </c>
      <c r="AM33" s="65" t="e">
        <f>AK33+AL33</f>
        <v>#VALUE!</v>
      </c>
      <c r="AN33" s="65" t="e">
        <f>G33*10000*(8-O33)*1.732*I33/1000</f>
        <v>#VALUE!</v>
      </c>
      <c r="AO33" s="65" t="e">
        <f>H33*10000*(8-P33)*1.732*J33/1000</f>
        <v>#VALUE!</v>
      </c>
      <c r="AP33" s="65" t="e">
        <f>AN33+AO33</f>
        <v>#VALUE!</v>
      </c>
      <c r="AQ33" s="65" t="e">
        <f>V35*10000*(8-$AD35)*1.732*X35/1000</f>
        <v>#VALUE!</v>
      </c>
      <c r="AR33" s="65" t="e">
        <f>W35*10000*(8-$AD35)*1.732*Y35/1000</f>
        <v>#VALUE!</v>
      </c>
      <c r="AS33" s="65" t="e">
        <f>AQ33+AR33</f>
        <v>#VALUE!</v>
      </c>
      <c r="AT33" s="66">
        <f>AT30+1</f>
        <v>10</v>
      </c>
      <c r="AU33" s="67">
        <f ca="1">'5烧主抽电耗'!$A$3+AT33-1</f>
        <v>43533</v>
      </c>
      <c r="AV33" s="1" t="str">
        <f>C33</f>
        <v>乙班</v>
      </c>
    </row>
    <row r="34">
      <c r="A34" s="51"/>
      <c r="B34" s="51" t="s">
        <v>30</v>
      </c>
      <c r="C34" s="52" t="str">
        <f>'6烧主抽电耗'!F32</f>
        <v>丙班</v>
      </c>
      <c r="D34" s="53">
        <v>9.6666666666666696</v>
      </c>
      <c r="E34" s="57" t="s">
        <v>26</v>
      </c>
      <c r="F34" s="57" t="s">
        <v>26</v>
      </c>
      <c r="G34" s="57" t="str">
        <f>IF(_zhuchou5_month_day!E31="","",_zhuchou5_month_day!E31)</f>
        <v/>
      </c>
      <c r="H34" s="57" t="str">
        <f>IF(_zhuchou5_month_day!F31="","",_zhuchou5_month_day!F31)</f>
        <v/>
      </c>
      <c r="I34" s="57" t="s">
        <v>26</v>
      </c>
      <c r="J34" s="57" t="s">
        <v>26</v>
      </c>
      <c r="K34" s="57">
        <f>IF(_zhuchou5_month_day!G31="","",_zhuchou5_month_day!G31)</f>
        <v>99.784599999999998</v>
      </c>
      <c r="L34" s="57">
        <f>IF(_zhuchou5_month_day!H31="","",_zhuchou5_month_day!H31)</f>
        <v>94.336500000000001</v>
      </c>
      <c r="M34" s="57" t="str">
        <f>IF(_zhuchou5_month_day!I31="","",_zhuchou5_month_day!I31)</f>
        <v/>
      </c>
      <c r="N34" s="57" t="str">
        <f>IF(_zhuchou5_month_day!J31="","",_zhuchou5_month_day!J31)</f>
        <v/>
      </c>
      <c r="O34" s="57" t="s">
        <v>26</v>
      </c>
      <c r="P34" s="57" t="s">
        <v>26</v>
      </c>
      <c r="Q34" s="55" t="s">
        <v>26</v>
      </c>
      <c r="R34" s="68" t="s">
        <v>26</v>
      </c>
      <c r="S34" s="69"/>
      <c r="T34" s="71" t="s">
        <v>26</v>
      </c>
      <c r="U34" s="57" t="s">
        <v>26</v>
      </c>
      <c r="V34" s="61" t="str">
        <f>IF(_zhuchou6_month_day!A31="","",_zhuchou6_month_day!A31)</f>
        <v/>
      </c>
      <c r="W34" s="61" t="str">
        <f>IF(_zhuchou6_month_day!B31="","",_zhuchou6_month_day!B31)</f>
        <v/>
      </c>
      <c r="X34" s="61" t="s">
        <v>26</v>
      </c>
      <c r="Y34" s="61" t="s">
        <v>26</v>
      </c>
      <c r="Z34" s="57">
        <f>IF(_zhuchou6_month_day!C31="","",_zhuchou6_month_day!C31)</f>
        <v>97.370699999999999</v>
      </c>
      <c r="AA34" s="57">
        <f>IF(_zhuchou6_month_day!D31="","",_zhuchou6_month_day!D31)</f>
        <v>97.343100000000007</v>
      </c>
      <c r="AB34" s="57" t="str">
        <f>IF(_zhuchou6_month_day!E31="","",_zhuchou6_month_day!E31)</f>
        <v/>
      </c>
      <c r="AC34" s="57" t="str">
        <f>IF(_zhuchou6_month_day!F31="","",_zhuchou6_month_day!F31)</f>
        <v/>
      </c>
      <c r="AD34" s="72" t="s">
        <v>26</v>
      </c>
      <c r="AE34" s="72" t="s">
        <v>26</v>
      </c>
      <c r="AF34" s="57" t="s">
        <v>26</v>
      </c>
      <c r="AG34" s="57" t="s">
        <v>26</v>
      </c>
      <c r="AH34" s="64" t="s">
        <v>26</v>
      </c>
      <c r="AI34" s="65" t="s">
        <v>26</v>
      </c>
      <c r="AJ34" s="65" t="e">
        <f>AH34+AI34</f>
        <v>#VALUE!</v>
      </c>
      <c r="AK34" s="65" t="s">
        <v>26</v>
      </c>
      <c r="AL34" s="65" t="s">
        <v>26</v>
      </c>
      <c r="AM34" s="65" t="e">
        <f>AK34+AL34</f>
        <v>#VALUE!</v>
      </c>
      <c r="AN34" s="65" t="e">
        <f>G34*10000*(8-O34)*1.732*I34/1000</f>
        <v>#VALUE!</v>
      </c>
      <c r="AO34" s="65" t="e">
        <f>H34*10000*(8-P34)*1.732*J34/1000</f>
        <v>#VALUE!</v>
      </c>
      <c r="AP34" s="65" t="e">
        <f>AN34+AO34</f>
        <v>#VALUE!</v>
      </c>
      <c r="AQ34" s="65" t="e">
        <f>V36*10000*(8-$AD36)*1.732*X36/1000</f>
        <v>#VALUE!</v>
      </c>
      <c r="AR34" s="65" t="e">
        <f>W36*10000*(8-$AD36)*1.732*Y36/1000</f>
        <v>#VALUE!</v>
      </c>
      <c r="AS34" s="65" t="e">
        <f>AQ34+AR34</f>
        <v>#VALUE!</v>
      </c>
      <c r="AT34" s="66">
        <f>AT31+1</f>
        <v>10</v>
      </c>
      <c r="AU34" s="67">
        <f ca="1">'5烧主抽电耗'!$A$3+AT34-1</f>
        <v>43533</v>
      </c>
      <c r="AV34" s="1" t="str">
        <f>C34</f>
        <v>丙班</v>
      </c>
    </row>
    <row r="35">
      <c r="A35" s="51">
        <v>11</v>
      </c>
      <c r="B35" s="51" t="s">
        <v>24</v>
      </c>
      <c r="C35" s="52" t="str">
        <f>'6烧主抽电耗'!F33</f>
        <v>甲班</v>
      </c>
      <c r="D35" s="53">
        <v>10</v>
      </c>
      <c r="E35" s="57" t="s">
        <v>26</v>
      </c>
      <c r="F35" s="57" t="s">
        <v>26</v>
      </c>
      <c r="G35" s="57" t="str">
        <f>IF(_zhuchou5_month_day!E32="","",_zhuchou5_month_day!E32)</f>
        <v/>
      </c>
      <c r="H35" s="57" t="str">
        <f>IF(_zhuchou5_month_day!F32="","",_zhuchou5_month_day!F32)</f>
        <v/>
      </c>
      <c r="I35" s="57" t="s">
        <v>26</v>
      </c>
      <c r="J35" s="57" t="s">
        <v>26</v>
      </c>
      <c r="K35" s="57">
        <f>IF(_zhuchou5_month_day!G32="","",_zhuchou5_month_day!G32)</f>
        <v>99.790599999999998</v>
      </c>
      <c r="L35" s="57">
        <f>IF(_zhuchou5_month_day!H32="","",_zhuchou5_month_day!H32)</f>
        <v>94.346299999999999</v>
      </c>
      <c r="M35" s="57" t="str">
        <f>IF(_zhuchou5_month_day!I32="","",_zhuchou5_month_day!I32)</f>
        <v/>
      </c>
      <c r="N35" s="57" t="str">
        <f>IF(_zhuchou5_month_day!J32="","",_zhuchou5_month_day!J32)</f>
        <v/>
      </c>
      <c r="O35" s="57" t="s">
        <v>26</v>
      </c>
      <c r="P35" s="57" t="s">
        <v>26</v>
      </c>
      <c r="Q35" s="61" t="s">
        <v>26</v>
      </c>
      <c r="R35" s="68" t="s">
        <v>26</v>
      </c>
      <c r="S35" s="69"/>
      <c r="T35" s="71" t="s">
        <v>26</v>
      </c>
      <c r="U35" s="57" t="s">
        <v>26</v>
      </c>
      <c r="V35" s="61" t="str">
        <f>IF(_zhuchou6_month_day!A32="","",_zhuchou6_month_day!A32)</f>
        <v/>
      </c>
      <c r="W35" s="61" t="str">
        <f>IF(_zhuchou6_month_day!B32="","",_zhuchou6_month_day!B32)</f>
        <v/>
      </c>
      <c r="X35" s="61" t="s">
        <v>26</v>
      </c>
      <c r="Y35" s="61" t="s">
        <v>26</v>
      </c>
      <c r="Z35" s="57">
        <f>IF(_zhuchou6_month_day!C32="","",_zhuchou6_month_day!C32)</f>
        <v>97.241299999999995</v>
      </c>
      <c r="AA35" s="57">
        <f>IF(_zhuchou6_month_day!D32="","",_zhuchou6_month_day!D32)</f>
        <v>97.219999999999999</v>
      </c>
      <c r="AB35" s="57" t="str">
        <f>IF(_zhuchou6_month_day!E32="","",_zhuchou6_month_day!E32)</f>
        <v/>
      </c>
      <c r="AC35" s="57" t="str">
        <f>IF(_zhuchou6_month_day!F32="","",_zhuchou6_month_day!F32)</f>
        <v/>
      </c>
      <c r="AD35" s="72" t="s">
        <v>26</v>
      </c>
      <c r="AE35" s="72" t="s">
        <v>26</v>
      </c>
      <c r="AF35" s="57" t="s">
        <v>26</v>
      </c>
      <c r="AG35" s="57" t="s">
        <v>26</v>
      </c>
      <c r="AH35" s="64" t="s">
        <v>26</v>
      </c>
      <c r="AI35" s="65" t="s">
        <v>26</v>
      </c>
      <c r="AJ35" s="65" t="e">
        <f>AH35+AI35</f>
        <v>#VALUE!</v>
      </c>
      <c r="AK35" s="65" t="s">
        <v>26</v>
      </c>
      <c r="AL35" s="65" t="s">
        <v>26</v>
      </c>
      <c r="AM35" s="65" t="e">
        <f>AK35+AL35</f>
        <v>#VALUE!</v>
      </c>
      <c r="AN35" s="65" t="e">
        <f>G35*10000*(8-O35)*1.732*I35/1000</f>
        <v>#VALUE!</v>
      </c>
      <c r="AO35" s="65" t="e">
        <f>H35*10000*(8-P35)*1.732*J35/1000</f>
        <v>#VALUE!</v>
      </c>
      <c r="AP35" s="65" t="e">
        <f>AN35+AO35</f>
        <v>#VALUE!</v>
      </c>
      <c r="AQ35" s="65" t="e">
        <f>V37*10000*(8-$AD37)*1.732*X37/1000</f>
        <v>#VALUE!</v>
      </c>
      <c r="AR35" s="65" t="e">
        <f>W37*10000*(8-$AD37)*1.732*Y37/1000</f>
        <v>#VALUE!</v>
      </c>
      <c r="AS35" s="65" t="e">
        <f>AQ35+AR35</f>
        <v>#VALUE!</v>
      </c>
      <c r="AT35" s="66">
        <f>AT32+1</f>
        <v>11</v>
      </c>
      <c r="AU35" s="67">
        <f ca="1">'5烧主抽电耗'!$A$3+AT35-1</f>
        <v>43534</v>
      </c>
      <c r="AV35" s="1" t="str">
        <f>C35</f>
        <v>甲班</v>
      </c>
    </row>
    <row r="36">
      <c r="A36" s="51"/>
      <c r="B36" s="51" t="s">
        <v>28</v>
      </c>
      <c r="C36" s="52" t="str">
        <f>'6烧主抽电耗'!F34</f>
        <v>乙班</v>
      </c>
      <c r="D36" s="53">
        <v>10.3333333333333</v>
      </c>
      <c r="E36" s="57" t="s">
        <v>26</v>
      </c>
      <c r="F36" s="57" t="s">
        <v>26</v>
      </c>
      <c r="G36" s="57" t="str">
        <f>IF(_zhuchou5_month_day!E33="","",_zhuchou5_month_day!E33)</f>
        <v/>
      </c>
      <c r="H36" s="57" t="str">
        <f>IF(_zhuchou5_month_day!F33="","",_zhuchou5_month_day!F33)</f>
        <v/>
      </c>
      <c r="I36" s="57" t="s">
        <v>26</v>
      </c>
      <c r="J36" s="57" t="s">
        <v>26</v>
      </c>
      <c r="K36" s="57">
        <f>IF(_zhuchou5_month_day!G33="","",_zhuchou5_month_day!G33)</f>
        <v>99.796199999999999</v>
      </c>
      <c r="L36" s="57">
        <f>IF(_zhuchou5_month_day!H33="","",_zhuchou5_month_day!H33)</f>
        <v>94.351600000000005</v>
      </c>
      <c r="M36" s="57" t="str">
        <f>IF(_zhuchou5_month_day!I33="","",_zhuchou5_month_day!I33)</f>
        <v/>
      </c>
      <c r="N36" s="57" t="str">
        <f>IF(_zhuchou5_month_day!J33="","",_zhuchou5_month_day!J33)</f>
        <v/>
      </c>
      <c r="O36" s="57" t="s">
        <v>26</v>
      </c>
      <c r="P36" s="57" t="s">
        <v>26</v>
      </c>
      <c r="Q36" s="57" t="s">
        <v>26</v>
      </c>
      <c r="R36" s="68" t="s">
        <v>26</v>
      </c>
      <c r="S36" s="69"/>
      <c r="T36" s="71" t="s">
        <v>26</v>
      </c>
      <c r="U36" s="57" t="s">
        <v>26</v>
      </c>
      <c r="V36" s="61" t="str">
        <f>IF(_zhuchou6_month_day!A33="","",_zhuchou6_month_day!A33)</f>
        <v/>
      </c>
      <c r="W36" s="61" t="str">
        <f>IF(_zhuchou6_month_day!B33="","",_zhuchou6_month_day!B33)</f>
        <v/>
      </c>
      <c r="X36" s="61" t="s">
        <v>26</v>
      </c>
      <c r="Y36" s="61" t="s">
        <v>26</v>
      </c>
      <c r="Z36" s="57">
        <f>IF(_zhuchou6_month_day!C33="","",_zhuchou6_month_day!C33)</f>
        <v>97.365499999999997</v>
      </c>
      <c r="AA36" s="57">
        <f>IF(_zhuchou6_month_day!D33="","",_zhuchou6_month_day!D33)</f>
        <v>97.351900000000001</v>
      </c>
      <c r="AB36" s="57" t="str">
        <f>IF(_zhuchou6_month_day!E33="","",_zhuchou6_month_day!E33)</f>
        <v/>
      </c>
      <c r="AC36" s="57" t="str">
        <f>IF(_zhuchou6_month_day!F33="","",_zhuchou6_month_day!F33)</f>
        <v/>
      </c>
      <c r="AD36" s="72" t="s">
        <v>26</v>
      </c>
      <c r="AE36" s="72" t="s">
        <v>26</v>
      </c>
      <c r="AF36" s="57" t="s">
        <v>26</v>
      </c>
      <c r="AG36" s="70" t="s">
        <v>26</v>
      </c>
      <c r="AH36" s="64" t="s">
        <v>26</v>
      </c>
      <c r="AI36" s="65" t="s">
        <v>26</v>
      </c>
      <c r="AJ36" s="65" t="e">
        <f>AH36+AI36</f>
        <v>#VALUE!</v>
      </c>
      <c r="AK36" s="65" t="s">
        <v>26</v>
      </c>
      <c r="AL36" s="65" t="s">
        <v>26</v>
      </c>
      <c r="AM36" s="65" t="e">
        <f>AK36+AL36</f>
        <v>#VALUE!</v>
      </c>
      <c r="AN36" s="65" t="e">
        <f>G36*10000*(8-O36)*1.732*I36/1000</f>
        <v>#VALUE!</v>
      </c>
      <c r="AO36" s="65" t="e">
        <f>H36*10000*(8-P36)*1.732*J36/1000</f>
        <v>#VALUE!</v>
      </c>
      <c r="AP36" s="65" t="e">
        <f>AN36+AO36</f>
        <v>#VALUE!</v>
      </c>
      <c r="AQ36" s="65" t="e">
        <f>V38*10000*(8-$AD38)*1.732*X38/1000</f>
        <v>#VALUE!</v>
      </c>
      <c r="AR36" s="65" t="e">
        <f>W38*10000*(8-$AD38)*1.732*Y38/1000</f>
        <v>#VALUE!</v>
      </c>
      <c r="AS36" s="65" t="e">
        <f>AQ36+AR36</f>
        <v>#VALUE!</v>
      </c>
      <c r="AT36" s="66">
        <f>AT33+1</f>
        <v>11</v>
      </c>
      <c r="AU36" s="67">
        <f ca="1">'5烧主抽电耗'!$A$3+AT36-1</f>
        <v>43534</v>
      </c>
      <c r="AV36" s="1" t="str">
        <f>C36</f>
        <v>乙班</v>
      </c>
    </row>
    <row r="37">
      <c r="A37" s="51"/>
      <c r="B37" s="51" t="s">
        <v>30</v>
      </c>
      <c r="C37" s="52" t="str">
        <f>'6烧主抽电耗'!F35</f>
        <v>丙班</v>
      </c>
      <c r="D37" s="53">
        <v>10.6666666666667</v>
      </c>
      <c r="E37" s="57" t="s">
        <v>26</v>
      </c>
      <c r="F37" s="57" t="s">
        <v>26</v>
      </c>
      <c r="G37" s="57" t="str">
        <f>IF(_zhuchou5_month_day!E34="","",_zhuchou5_month_day!E34)</f>
        <v/>
      </c>
      <c r="H37" s="57" t="str">
        <f>IF(_zhuchou5_month_day!F34="","",_zhuchou5_month_day!F34)</f>
        <v/>
      </c>
      <c r="I37" s="57" t="s">
        <v>26</v>
      </c>
      <c r="J37" s="57" t="s">
        <v>26</v>
      </c>
      <c r="K37" s="57">
        <f>IF(_zhuchou5_month_day!G34="","",_zhuchou5_month_day!G34)</f>
        <v>99.794300000000007</v>
      </c>
      <c r="L37" s="57">
        <f>IF(_zhuchou5_month_day!H34="","",_zhuchou5_month_day!H34)</f>
        <v>99.683300000000003</v>
      </c>
      <c r="M37" s="57" t="str">
        <f>IF(_zhuchou5_month_day!I34="","",_zhuchou5_month_day!I34)</f>
        <v/>
      </c>
      <c r="N37" s="57" t="str">
        <f>IF(_zhuchou5_month_day!J34="","",_zhuchou5_month_day!J34)</f>
        <v/>
      </c>
      <c r="O37" s="57" t="s">
        <v>26</v>
      </c>
      <c r="P37" s="57" t="s">
        <v>26</v>
      </c>
      <c r="Q37" s="55" t="s">
        <v>26</v>
      </c>
      <c r="R37" s="68" t="s">
        <v>26</v>
      </c>
      <c r="S37" s="69"/>
      <c r="T37" s="71" t="s">
        <v>26</v>
      </c>
      <c r="U37" s="57" t="s">
        <v>26</v>
      </c>
      <c r="V37" s="61" t="str">
        <f>IF(_zhuchou6_month_day!A34="","",_zhuchou6_month_day!A34)</f>
        <v/>
      </c>
      <c r="W37" s="61" t="str">
        <f>IF(_zhuchou6_month_day!B34="","",_zhuchou6_month_day!B34)</f>
        <v/>
      </c>
      <c r="X37" s="61" t="s">
        <v>26</v>
      </c>
      <c r="Y37" s="61" t="s">
        <v>26</v>
      </c>
      <c r="Z37" s="57">
        <f>IF(_zhuchou6_month_day!C34="","",_zhuchou6_month_day!C34)</f>
        <v>97.368300000000005</v>
      </c>
      <c r="AA37" s="57">
        <f>IF(_zhuchou6_month_day!D34="","",_zhuchou6_month_day!D34)</f>
        <v>97.341499999999996</v>
      </c>
      <c r="AB37" s="57" t="str">
        <f>IF(_zhuchou6_month_day!E34="","",_zhuchou6_month_day!E34)</f>
        <v/>
      </c>
      <c r="AC37" s="57" t="str">
        <f>IF(_zhuchou6_month_day!F34="","",_zhuchou6_month_day!F34)</f>
        <v/>
      </c>
      <c r="AD37" s="72" t="s">
        <v>26</v>
      </c>
      <c r="AE37" s="72" t="s">
        <v>26</v>
      </c>
      <c r="AF37" s="57" t="s">
        <v>26</v>
      </c>
      <c r="AG37" s="57" t="s">
        <v>26</v>
      </c>
      <c r="AH37" s="64" t="s">
        <v>26</v>
      </c>
      <c r="AI37" s="65" t="s">
        <v>26</v>
      </c>
      <c r="AJ37" s="65" t="e">
        <f>AH37+AI37</f>
        <v>#VALUE!</v>
      </c>
      <c r="AK37" s="65" t="s">
        <v>26</v>
      </c>
      <c r="AL37" s="65" t="s">
        <v>26</v>
      </c>
      <c r="AM37" s="65" t="e">
        <f>AK37+AL37</f>
        <v>#VALUE!</v>
      </c>
      <c r="AN37" s="65" t="e">
        <f>G37*10000*(8-O37)*1.732*I37/1000</f>
        <v>#VALUE!</v>
      </c>
      <c r="AO37" s="65" t="e">
        <f>H37*10000*(8-P37)*1.732*J37/1000</f>
        <v>#VALUE!</v>
      </c>
      <c r="AP37" s="65" t="e">
        <f>AN37+AO37</f>
        <v>#VALUE!</v>
      </c>
      <c r="AQ37" s="65" t="e">
        <f>V39*10000*(8-$AD39)*1.732*X39/1000</f>
        <v>#VALUE!</v>
      </c>
      <c r="AR37" s="65" t="e">
        <f>W39*10000*(8-$AD39)*1.732*Y39/1000</f>
        <v>#VALUE!</v>
      </c>
      <c r="AS37" s="65" t="e">
        <f>AQ37+AR37</f>
        <v>#VALUE!</v>
      </c>
      <c r="AT37" s="66">
        <f>AT34+1</f>
        <v>11</v>
      </c>
      <c r="AU37" s="67">
        <f ca="1">'5烧主抽电耗'!$A$3+AT37-1</f>
        <v>43534</v>
      </c>
      <c r="AV37" s="1" t="str">
        <f>C37</f>
        <v>丙班</v>
      </c>
    </row>
    <row r="38">
      <c r="A38" s="51">
        <v>12</v>
      </c>
      <c r="B38" s="51" t="s">
        <v>24</v>
      </c>
      <c r="C38" s="52" t="str">
        <f>'6烧主抽电耗'!F36</f>
        <v>丁班</v>
      </c>
      <c r="D38" s="53">
        <v>11</v>
      </c>
      <c r="E38" s="57" t="s">
        <v>26</v>
      </c>
      <c r="F38" s="57" t="s">
        <v>26</v>
      </c>
      <c r="G38" s="57" t="str">
        <f>IF(_zhuchou5_month_day!E35="","",_zhuchou5_month_day!E35)</f>
        <v/>
      </c>
      <c r="H38" s="57" t="str">
        <f>IF(_zhuchou5_month_day!F35="","",_zhuchou5_month_day!F35)</f>
        <v/>
      </c>
      <c r="I38" s="57" t="s">
        <v>26</v>
      </c>
      <c r="J38" s="57" t="s">
        <v>26</v>
      </c>
      <c r="K38" s="57">
        <f>IF(_zhuchou5_month_day!G35="","",_zhuchou5_month_day!G35)</f>
        <v>99.783199999999994</v>
      </c>
      <c r="L38" s="57">
        <f>IF(_zhuchou5_month_day!H35="","",_zhuchou5_month_day!H35)</f>
        <v>99.729500000000002</v>
      </c>
      <c r="M38" s="57" t="str">
        <f>IF(_zhuchou5_month_day!I35="","",_zhuchou5_month_day!I35)</f>
        <v/>
      </c>
      <c r="N38" s="57" t="str">
        <f>IF(_zhuchou5_month_day!J35="","",_zhuchou5_month_day!J35)</f>
        <v/>
      </c>
      <c r="O38" s="57" t="s">
        <v>26</v>
      </c>
      <c r="P38" s="57" t="s">
        <v>26</v>
      </c>
      <c r="Q38" s="61" t="s">
        <v>26</v>
      </c>
      <c r="R38" s="68" t="s">
        <v>26</v>
      </c>
      <c r="S38" s="69"/>
      <c r="T38" s="71" t="s">
        <v>26</v>
      </c>
      <c r="U38" s="57" t="s">
        <v>26</v>
      </c>
      <c r="V38" s="61" t="str">
        <f>IF(_zhuchou6_month_day!A35="","",_zhuchou6_month_day!A35)</f>
        <v/>
      </c>
      <c r="W38" s="61" t="str">
        <f>IF(_zhuchou6_month_day!B35="","",_zhuchou6_month_day!B35)</f>
        <v/>
      </c>
      <c r="X38" s="61" t="s">
        <v>26</v>
      </c>
      <c r="Y38" s="61" t="s">
        <v>26</v>
      </c>
      <c r="Z38" s="57">
        <f>IF(_zhuchou6_month_day!C35="","",_zhuchou6_month_day!C35)</f>
        <v>97.364800000000002</v>
      </c>
      <c r="AA38" s="57">
        <f>IF(_zhuchou6_month_day!D35="","",_zhuchou6_month_day!D35)</f>
        <v>97.335300000000004</v>
      </c>
      <c r="AB38" s="57" t="str">
        <f>IF(_zhuchou6_month_day!E35="","",_zhuchou6_month_day!E35)</f>
        <v/>
      </c>
      <c r="AC38" s="57" t="str">
        <f>IF(_zhuchou6_month_day!F35="","",_zhuchou6_month_day!F35)</f>
        <v/>
      </c>
      <c r="AD38" s="72" t="s">
        <v>26</v>
      </c>
      <c r="AE38" s="72" t="s">
        <v>26</v>
      </c>
      <c r="AF38" s="57" t="s">
        <v>26</v>
      </c>
      <c r="AG38" s="57" t="s">
        <v>26</v>
      </c>
      <c r="AH38" s="64" t="s">
        <v>26</v>
      </c>
      <c r="AI38" s="65" t="s">
        <v>26</v>
      </c>
      <c r="AJ38" s="65" t="e">
        <f>AH38+AI38</f>
        <v>#VALUE!</v>
      </c>
      <c r="AK38" s="65" t="s">
        <v>26</v>
      </c>
      <c r="AL38" s="65" t="s">
        <v>26</v>
      </c>
      <c r="AM38" s="65" t="e">
        <f>AK38+AL38</f>
        <v>#VALUE!</v>
      </c>
      <c r="AN38" s="65" t="e">
        <f>G38*10000*(8-O38)*1.732*I38/1000</f>
        <v>#VALUE!</v>
      </c>
      <c r="AO38" s="65" t="e">
        <f>H38*10000*(8-P38)*1.732*J38/1000</f>
        <v>#VALUE!</v>
      </c>
      <c r="AP38" s="65" t="e">
        <f>AN38+AO38</f>
        <v>#VALUE!</v>
      </c>
      <c r="AQ38" s="65" t="e">
        <f>V40*10000*(8-$AD40)*1.732*X40/1000</f>
        <v>#VALUE!</v>
      </c>
      <c r="AR38" s="65" t="e">
        <f>W40*10000*(8-$AD40)*1.732*Y40/1000</f>
        <v>#VALUE!</v>
      </c>
      <c r="AS38" s="65" t="e">
        <f>AQ38+AR38</f>
        <v>#VALUE!</v>
      </c>
      <c r="AT38" s="66">
        <f>AT35+1</f>
        <v>12</v>
      </c>
      <c r="AU38" s="67">
        <f ca="1">'5烧主抽电耗'!$A$3+AT38-1</f>
        <v>43535</v>
      </c>
      <c r="AV38" s="1" t="str">
        <f>C38</f>
        <v>丁班</v>
      </c>
    </row>
    <row r="39">
      <c r="A39" s="51"/>
      <c r="B39" s="51" t="s">
        <v>28</v>
      </c>
      <c r="C39" s="52" t="str">
        <f>'6烧主抽电耗'!F37</f>
        <v>甲班</v>
      </c>
      <c r="D39" s="53">
        <v>11.3333333333333</v>
      </c>
      <c r="E39" s="57" t="s">
        <v>26</v>
      </c>
      <c r="F39" s="57" t="s">
        <v>26</v>
      </c>
      <c r="G39" s="57" t="str">
        <f>IF(_zhuchou5_month_day!E36="","",_zhuchou5_month_day!E36)</f>
        <v/>
      </c>
      <c r="H39" s="57" t="str">
        <f>IF(_zhuchou5_month_day!F36="","",_zhuchou5_month_day!F36)</f>
        <v/>
      </c>
      <c r="I39" s="57" t="s">
        <v>26</v>
      </c>
      <c r="J39" s="57" t="s">
        <v>26</v>
      </c>
      <c r="K39" s="57">
        <f>IF(_zhuchou5_month_day!G36="","",_zhuchou5_month_day!G36)</f>
        <v>99.784199999999998</v>
      </c>
      <c r="L39" s="57">
        <f>IF(_zhuchou5_month_day!H36="","",_zhuchou5_month_day!H36)</f>
        <v>99.733099999999993</v>
      </c>
      <c r="M39" s="57" t="str">
        <f>IF(_zhuchou5_month_day!I36="","",_zhuchou5_month_day!I36)</f>
        <v/>
      </c>
      <c r="N39" s="57" t="str">
        <f>IF(_zhuchou5_month_day!J36="","",_zhuchou5_month_day!J36)</f>
        <v/>
      </c>
      <c r="O39" s="57" t="s">
        <v>26</v>
      </c>
      <c r="P39" s="57" t="s">
        <v>26</v>
      </c>
      <c r="Q39" s="57" t="s">
        <v>26</v>
      </c>
      <c r="R39" s="68" t="s">
        <v>26</v>
      </c>
      <c r="S39" s="69"/>
      <c r="T39" s="71" t="s">
        <v>26</v>
      </c>
      <c r="U39" s="57" t="s">
        <v>26</v>
      </c>
      <c r="V39" s="61" t="str">
        <f>IF(_zhuchou6_month_day!A36="","",_zhuchou6_month_day!A36)</f>
        <v/>
      </c>
      <c r="W39" s="61" t="str">
        <f>IF(_zhuchou6_month_day!B36="","",_zhuchou6_month_day!B36)</f>
        <v/>
      </c>
      <c r="X39" s="61" t="s">
        <v>26</v>
      </c>
      <c r="Y39" s="61" t="s">
        <v>26</v>
      </c>
      <c r="Z39" s="57">
        <f>IF(_zhuchou6_month_day!C36="","",_zhuchou6_month_day!C36)</f>
        <v>97.367500000000007</v>
      </c>
      <c r="AA39" s="57">
        <f>IF(_zhuchou6_month_day!D36="","",_zhuchou6_month_day!D36)</f>
        <v>97.335300000000004</v>
      </c>
      <c r="AB39" s="57" t="str">
        <f>IF(_zhuchou6_month_day!E36="","",_zhuchou6_month_day!E36)</f>
        <v/>
      </c>
      <c r="AC39" s="57" t="str">
        <f>IF(_zhuchou6_month_day!F36="","",_zhuchou6_month_day!F36)</f>
        <v/>
      </c>
      <c r="AD39" s="72" t="s">
        <v>26</v>
      </c>
      <c r="AE39" s="72" t="s">
        <v>26</v>
      </c>
      <c r="AF39" s="57" t="s">
        <v>26</v>
      </c>
      <c r="AG39" s="70" t="s">
        <v>26</v>
      </c>
      <c r="AH39" s="64" t="s">
        <v>26</v>
      </c>
      <c r="AI39" s="65" t="s">
        <v>26</v>
      </c>
      <c r="AJ39" s="65" t="e">
        <f>AH39+AI39</f>
        <v>#VALUE!</v>
      </c>
      <c r="AK39" s="65" t="s">
        <v>26</v>
      </c>
      <c r="AL39" s="65" t="s">
        <v>26</v>
      </c>
      <c r="AM39" s="65" t="e">
        <f>AK39+AL39</f>
        <v>#VALUE!</v>
      </c>
      <c r="AN39" s="65" t="e">
        <f>G39*10000*(8-O39)*1.732*I39/1000</f>
        <v>#VALUE!</v>
      </c>
      <c r="AO39" s="65" t="e">
        <f>H39*10000*(8-P39)*1.732*J39/1000</f>
        <v>#VALUE!</v>
      </c>
      <c r="AP39" s="65" t="e">
        <f>AN39+AO39</f>
        <v>#VALUE!</v>
      </c>
      <c r="AQ39" s="65" t="e">
        <f>V41*10000*(8-$AD41)*1.732*X41/1000</f>
        <v>#VALUE!</v>
      </c>
      <c r="AR39" s="65" t="e">
        <f>W41*10000*(8-$AD41)*1.732*Y41/1000</f>
        <v>#VALUE!</v>
      </c>
      <c r="AS39" s="65" t="e">
        <f>AQ39+AR39</f>
        <v>#VALUE!</v>
      </c>
      <c r="AT39" s="66">
        <f>AT36+1</f>
        <v>12</v>
      </c>
      <c r="AU39" s="67">
        <f ca="1">'5烧主抽电耗'!$A$3+AT39-1</f>
        <v>43535</v>
      </c>
      <c r="AV39" s="1" t="str">
        <f>C39</f>
        <v>甲班</v>
      </c>
    </row>
    <row r="40">
      <c r="A40" s="51"/>
      <c r="B40" s="51" t="s">
        <v>30</v>
      </c>
      <c r="C40" s="52" t="str">
        <f>'6烧主抽电耗'!F38</f>
        <v>乙班</v>
      </c>
      <c r="D40" s="53">
        <v>11.6666666666667</v>
      </c>
      <c r="E40" s="57" t="s">
        <v>26</v>
      </c>
      <c r="F40" s="57" t="s">
        <v>26</v>
      </c>
      <c r="G40" s="57" t="str">
        <f>IF(_zhuchou5_month_day!E37="","",_zhuchou5_month_day!E37)</f>
        <v/>
      </c>
      <c r="H40" s="57" t="str">
        <f>IF(_zhuchou5_month_day!F37="","",_zhuchou5_month_day!F37)</f>
        <v/>
      </c>
      <c r="I40" s="57" t="s">
        <v>26</v>
      </c>
      <c r="J40" s="57" t="s">
        <v>26</v>
      </c>
      <c r="K40" s="57">
        <f>IF(_zhuchou5_month_day!G37="","",_zhuchou5_month_day!G37)</f>
        <v>99.777299999999997</v>
      </c>
      <c r="L40" s="57">
        <f>IF(_zhuchou5_month_day!H37="","",_zhuchou5_month_day!H37)</f>
        <v>99.721400000000003</v>
      </c>
      <c r="M40" s="57" t="str">
        <f>IF(_zhuchou5_month_day!I37="","",_zhuchou5_month_day!I37)</f>
        <v/>
      </c>
      <c r="N40" s="57" t="str">
        <f>IF(_zhuchou5_month_day!J37="","",_zhuchou5_month_day!J37)</f>
        <v/>
      </c>
      <c r="O40" s="57" t="s">
        <v>26</v>
      </c>
      <c r="P40" s="57" t="s">
        <v>26</v>
      </c>
      <c r="Q40" s="57" t="s">
        <v>26</v>
      </c>
      <c r="R40" s="68" t="s">
        <v>26</v>
      </c>
      <c r="S40" s="69"/>
      <c r="T40" s="71" t="s">
        <v>26</v>
      </c>
      <c r="U40" s="57" t="s">
        <v>26</v>
      </c>
      <c r="V40" s="61" t="str">
        <f>IF(_zhuchou6_month_day!A37="","",_zhuchou6_month_day!A37)</f>
        <v/>
      </c>
      <c r="W40" s="61" t="str">
        <f>IF(_zhuchou6_month_day!B37="","",_zhuchou6_month_day!B37)</f>
        <v/>
      </c>
      <c r="X40" s="61" t="s">
        <v>26</v>
      </c>
      <c r="Y40" s="61" t="s">
        <v>26</v>
      </c>
      <c r="Z40" s="57">
        <f>IF(_zhuchou6_month_day!C37="","",_zhuchou6_month_day!C37)</f>
        <v>97.451499999999996</v>
      </c>
      <c r="AA40" s="57">
        <f>IF(_zhuchou6_month_day!D37="","",_zhuchou6_month_day!D37)</f>
        <v>97.311099999999996</v>
      </c>
      <c r="AB40" s="57" t="str">
        <f>IF(_zhuchou6_month_day!E37="","",_zhuchou6_month_day!E37)</f>
        <v/>
      </c>
      <c r="AC40" s="57" t="str">
        <f>IF(_zhuchou6_month_day!F37="","",_zhuchou6_month_day!F37)</f>
        <v/>
      </c>
      <c r="AD40" s="72" t="s">
        <v>26</v>
      </c>
      <c r="AE40" s="72" t="s">
        <v>26</v>
      </c>
      <c r="AF40" s="61" t="s">
        <v>26</v>
      </c>
      <c r="AG40" s="70" t="s">
        <v>26</v>
      </c>
      <c r="AH40" s="64" t="s">
        <v>26</v>
      </c>
      <c r="AI40" s="65" t="s">
        <v>26</v>
      </c>
      <c r="AJ40" s="65" t="e">
        <f>AH40+AI40</f>
        <v>#VALUE!</v>
      </c>
      <c r="AK40" s="65" t="s">
        <v>26</v>
      </c>
      <c r="AL40" s="65" t="s">
        <v>26</v>
      </c>
      <c r="AM40" s="65" t="e">
        <f>AK40+AL40</f>
        <v>#VALUE!</v>
      </c>
      <c r="AN40" s="65" t="e">
        <f>G40*10000*(8-O40)*1.732*I40/1000</f>
        <v>#VALUE!</v>
      </c>
      <c r="AO40" s="65" t="e">
        <f>H40*10000*(8-P40)*1.732*J40/1000</f>
        <v>#VALUE!</v>
      </c>
      <c r="AP40" s="65" t="e">
        <f>AN40+AO40</f>
        <v>#VALUE!</v>
      </c>
      <c r="AQ40" s="65" t="e">
        <f>V42*10000*(8-$AD42)*1.732*X42/1000</f>
        <v>#VALUE!</v>
      </c>
      <c r="AR40" s="65" t="e">
        <f>W42*10000*(8-$AD42)*1.732*Y42/1000</f>
        <v>#VALUE!</v>
      </c>
      <c r="AS40" s="65" t="e">
        <f>AQ40+AR40</f>
        <v>#VALUE!</v>
      </c>
      <c r="AT40" s="66">
        <f>AT37+1</f>
        <v>12</v>
      </c>
      <c r="AU40" s="67">
        <f ca="1">'5烧主抽电耗'!$A$3+AT40-1</f>
        <v>43535</v>
      </c>
      <c r="AV40" s="1" t="str">
        <f>C40</f>
        <v>乙班</v>
      </c>
    </row>
    <row r="41">
      <c r="A41" s="51">
        <v>13</v>
      </c>
      <c r="B41" s="51" t="s">
        <v>24</v>
      </c>
      <c r="C41" s="52" t="str">
        <f>'6烧主抽电耗'!F39</f>
        <v>丁班</v>
      </c>
      <c r="D41" s="53">
        <v>12</v>
      </c>
      <c r="E41" s="57" t="s">
        <v>26</v>
      </c>
      <c r="F41" s="57" t="s">
        <v>26</v>
      </c>
      <c r="G41" s="73" t="str">
        <f>IF(_zhuchou5_month_day!E38="","",_zhuchou5_month_day!E38)</f>
        <v/>
      </c>
      <c r="H41" s="73" t="str">
        <f>IF(_zhuchou5_month_day!F38="","",_zhuchou5_month_day!F38)</f>
        <v/>
      </c>
      <c r="I41" s="73" t="s">
        <v>26</v>
      </c>
      <c r="J41" s="73" t="s">
        <v>26</v>
      </c>
      <c r="K41" s="73">
        <f>IF(_zhuchou5_month_day!G38="","",_zhuchou5_month_day!G38)</f>
        <v>99.7517</v>
      </c>
      <c r="L41" s="73">
        <f>IF(_zhuchou5_month_day!H38="","",_zhuchou5_month_day!H38)</f>
        <v>99.687899999999999</v>
      </c>
      <c r="M41" s="73" t="str">
        <f>IF(_zhuchou5_month_day!I38="","",_zhuchou5_month_day!I38)</f>
        <v/>
      </c>
      <c r="N41" s="73" t="str">
        <f>IF(_zhuchou5_month_day!J38="","",_zhuchou5_month_day!J38)</f>
        <v/>
      </c>
      <c r="O41" s="57" t="s">
        <v>26</v>
      </c>
      <c r="P41" s="57" t="s">
        <v>26</v>
      </c>
      <c r="Q41" s="61" t="s">
        <v>26</v>
      </c>
      <c r="R41" s="68" t="s">
        <v>26</v>
      </c>
      <c r="S41" s="80"/>
      <c r="T41" s="71" t="s">
        <v>26</v>
      </c>
      <c r="U41" s="57" t="s">
        <v>26</v>
      </c>
      <c r="V41" s="61" t="str">
        <f>IF(_zhuchou6_month_day!A38="","",_zhuchou6_month_day!A38)</f>
        <v/>
      </c>
      <c r="W41" s="61" t="str">
        <f>IF(_zhuchou6_month_day!B38="","",_zhuchou6_month_day!B38)</f>
        <v/>
      </c>
      <c r="X41" s="61" t="s">
        <v>26</v>
      </c>
      <c r="Y41" s="61" t="s">
        <v>26</v>
      </c>
      <c r="Z41" s="57">
        <f>IF(_zhuchou6_month_day!C38="","",_zhuchou6_month_day!C38)</f>
        <v>93.875299999999996</v>
      </c>
      <c r="AA41" s="57">
        <f>IF(_zhuchou6_month_day!D38="","",_zhuchou6_month_day!D38)</f>
        <v>95.031300000000002</v>
      </c>
      <c r="AB41" s="57" t="str">
        <f>IF(_zhuchou6_month_day!E38="","",_zhuchou6_month_day!E38)</f>
        <v/>
      </c>
      <c r="AC41" s="57" t="str">
        <f>IF(_zhuchou6_month_day!F38="","",_zhuchou6_month_day!F38)</f>
        <v/>
      </c>
      <c r="AD41" s="72" t="s">
        <v>26</v>
      </c>
      <c r="AE41" s="72" t="s">
        <v>26</v>
      </c>
      <c r="AF41" s="57" t="s">
        <v>26</v>
      </c>
      <c r="AG41" s="70" t="s">
        <v>26</v>
      </c>
      <c r="AH41" s="64" t="s">
        <v>26</v>
      </c>
      <c r="AI41" s="65" t="s">
        <v>26</v>
      </c>
      <c r="AJ41" s="65" t="e">
        <f>AH41+AI41</f>
        <v>#VALUE!</v>
      </c>
      <c r="AK41" s="65" t="s">
        <v>26</v>
      </c>
      <c r="AL41" s="65" t="s">
        <v>26</v>
      </c>
      <c r="AM41" s="65" t="e">
        <f>AK41+AL41</f>
        <v>#VALUE!</v>
      </c>
      <c r="AN41" s="65" t="e">
        <f>G41*10000*(8-O41)*1.732*I41/1000</f>
        <v>#VALUE!</v>
      </c>
      <c r="AO41" s="65" t="e">
        <f>H41*10000*(8-P41)*1.732*J41/1000</f>
        <v>#VALUE!</v>
      </c>
      <c r="AP41" s="65" t="e">
        <f>AN41+AO41</f>
        <v>#VALUE!</v>
      </c>
      <c r="AQ41" s="65" t="e">
        <f>V43*10000*(8-$AD43)*1.732*X43/1000</f>
        <v>#VALUE!</v>
      </c>
      <c r="AR41" s="65" t="e">
        <f>W43*10000*(8-$AD43)*1.732*Y43/1000</f>
        <v>#VALUE!</v>
      </c>
      <c r="AS41" s="65" t="e">
        <f>AQ41+AR41</f>
        <v>#VALUE!</v>
      </c>
      <c r="AT41" s="66">
        <f>AT38+1</f>
        <v>13</v>
      </c>
      <c r="AU41" s="67">
        <f ca="1">'5烧主抽电耗'!$A$3+AT41-1</f>
        <v>43536</v>
      </c>
      <c r="AV41" s="1" t="str">
        <f>C41</f>
        <v>丁班</v>
      </c>
    </row>
    <row r="42">
      <c r="A42" s="51"/>
      <c r="B42" s="51" t="s">
        <v>28</v>
      </c>
      <c r="C42" s="52" t="str">
        <f>'6烧主抽电耗'!F40</f>
        <v>甲班</v>
      </c>
      <c r="D42" s="53">
        <v>12.3333333333333</v>
      </c>
      <c r="E42" s="57" t="s">
        <v>26</v>
      </c>
      <c r="F42" s="57" t="s">
        <v>26</v>
      </c>
      <c r="G42" s="57" t="str">
        <f>IF(_zhuchou5_month_day!E39="","",_zhuchou5_month_day!E39)</f>
        <v/>
      </c>
      <c r="H42" s="57" t="str">
        <f>IF(_zhuchou5_month_day!F39="","",_zhuchou5_month_day!F39)</f>
        <v/>
      </c>
      <c r="I42" s="57" t="s">
        <v>26</v>
      </c>
      <c r="J42" s="57" t="s">
        <v>26</v>
      </c>
      <c r="K42" s="57">
        <f>IF(_zhuchou5_month_day!G39="","",_zhuchou5_month_day!G39)</f>
        <v>99.754000000000005</v>
      </c>
      <c r="L42" s="57">
        <f>IF(_zhuchou5_month_day!H39="","",_zhuchou5_month_day!H39)</f>
        <v>99.694299999999998</v>
      </c>
      <c r="M42" s="57" t="str">
        <f>IF(_zhuchou5_month_day!I39="","",_zhuchou5_month_day!I39)</f>
        <v/>
      </c>
      <c r="N42" s="57" t="str">
        <f>IF(_zhuchou5_month_day!J39="","",_zhuchou5_month_day!J39)</f>
        <v/>
      </c>
      <c r="O42" s="57" t="s">
        <v>26</v>
      </c>
      <c r="P42" s="57" t="s">
        <v>26</v>
      </c>
      <c r="Q42" s="61" t="s">
        <v>26</v>
      </c>
      <c r="R42" s="68" t="s">
        <v>26</v>
      </c>
      <c r="S42" s="69"/>
      <c r="T42" s="71" t="s">
        <v>26</v>
      </c>
      <c r="U42" s="57" t="s">
        <v>26</v>
      </c>
      <c r="V42" s="61" t="str">
        <f>IF(_zhuchou6_month_day!A39="","",_zhuchou6_month_day!A39)</f>
        <v/>
      </c>
      <c r="W42" s="61" t="str">
        <f>IF(_zhuchou6_month_day!B39="","",_zhuchou6_month_day!B39)</f>
        <v/>
      </c>
      <c r="X42" s="61" t="s">
        <v>26</v>
      </c>
      <c r="Y42" s="61" t="s">
        <v>26</v>
      </c>
      <c r="Z42" s="57">
        <f>IF(_zhuchou6_month_day!C39="","",_zhuchou6_month_day!C39)</f>
        <v>97.364199999999997</v>
      </c>
      <c r="AA42" s="57">
        <f>IF(_zhuchou6_month_day!D39="","",_zhuchou6_month_day!D39)</f>
        <v>97.277500000000003</v>
      </c>
      <c r="AB42" s="57" t="str">
        <f>IF(_zhuchou6_month_day!E39="","",_zhuchou6_month_day!E39)</f>
        <v/>
      </c>
      <c r="AC42" s="57" t="str">
        <f>IF(_zhuchou6_month_day!F39="","",_zhuchou6_month_day!F39)</f>
        <v/>
      </c>
      <c r="AD42" s="72" t="s">
        <v>26</v>
      </c>
      <c r="AE42" s="72" t="s">
        <v>26</v>
      </c>
      <c r="AF42" s="57" t="s">
        <v>26</v>
      </c>
      <c r="AG42" s="70" t="s">
        <v>26</v>
      </c>
      <c r="AH42" s="64" t="s">
        <v>26</v>
      </c>
      <c r="AI42" s="65" t="s">
        <v>26</v>
      </c>
      <c r="AJ42" s="65" t="e">
        <f>AH42+AI42</f>
        <v>#VALUE!</v>
      </c>
      <c r="AK42" s="65" t="s">
        <v>26</v>
      </c>
      <c r="AL42" s="65" t="s">
        <v>26</v>
      </c>
      <c r="AM42" s="65" t="e">
        <f>AK42+AL42</f>
        <v>#VALUE!</v>
      </c>
      <c r="AN42" s="65" t="e">
        <f>G42*10000*(8-O42)*1.732*I42/1000</f>
        <v>#VALUE!</v>
      </c>
      <c r="AO42" s="65" t="e">
        <f>H42*10000*(8-P42)*1.732*J42/1000</f>
        <v>#VALUE!</v>
      </c>
      <c r="AP42" s="65" t="e">
        <f>AN42+AO42</f>
        <v>#VALUE!</v>
      </c>
      <c r="AQ42" s="65" t="e">
        <f>V44*10000*(8-$AD44)*1.732*X44/1000</f>
        <v>#VALUE!</v>
      </c>
      <c r="AR42" s="65" t="e">
        <f>W44*10000*(8-$AD44)*1.732*Y44/1000</f>
        <v>#VALUE!</v>
      </c>
      <c r="AS42" s="65" t="e">
        <f>AQ42+AR42</f>
        <v>#VALUE!</v>
      </c>
      <c r="AT42" s="66">
        <f>AT39+1</f>
        <v>13</v>
      </c>
      <c r="AU42" s="67">
        <f ca="1">'5烧主抽电耗'!$A$3+AT42-1</f>
        <v>43536</v>
      </c>
      <c r="AV42" s="1" t="str">
        <f>C42</f>
        <v>甲班</v>
      </c>
    </row>
    <row r="43">
      <c r="A43" s="51"/>
      <c r="B43" s="51" t="s">
        <v>30</v>
      </c>
      <c r="C43" s="52" t="str">
        <f>'6烧主抽电耗'!F41</f>
        <v>乙班</v>
      </c>
      <c r="D43" s="53">
        <v>12.6666666666667</v>
      </c>
      <c r="E43" s="57" t="s">
        <v>26</v>
      </c>
      <c r="F43" s="57" t="s">
        <v>26</v>
      </c>
      <c r="G43" s="57" t="str">
        <f>IF(_zhuchou5_month_day!E40="","",_zhuchou5_month_day!E40)</f>
        <v/>
      </c>
      <c r="H43" s="57" t="str">
        <f>IF(_zhuchou5_month_day!F40="","",_zhuchou5_month_day!F40)</f>
        <v/>
      </c>
      <c r="I43" s="57" t="s">
        <v>26</v>
      </c>
      <c r="J43" s="57" t="s">
        <v>26</v>
      </c>
      <c r="K43" s="57">
        <f>IF(_zhuchou5_month_day!G40="","",_zhuchou5_month_day!G40)</f>
        <v>99.750500000000002</v>
      </c>
      <c r="L43" s="57">
        <f>IF(_zhuchou5_month_day!H40="","",_zhuchou5_month_day!H40)</f>
        <v>99.691299999999998</v>
      </c>
      <c r="M43" s="57" t="str">
        <f>IF(_zhuchou5_month_day!I40="","",_zhuchou5_month_day!I40)</f>
        <v/>
      </c>
      <c r="N43" s="57" t="str">
        <f>IF(_zhuchou5_month_day!J40="","",_zhuchou5_month_day!J40)</f>
        <v/>
      </c>
      <c r="O43" s="57" t="s">
        <v>26</v>
      </c>
      <c r="P43" s="57" t="s">
        <v>26</v>
      </c>
      <c r="Q43" s="57" t="s">
        <v>26</v>
      </c>
      <c r="R43" s="68" t="s">
        <v>26</v>
      </c>
      <c r="S43" s="69"/>
      <c r="T43" s="61" t="s">
        <v>26</v>
      </c>
      <c r="U43" s="61" t="s">
        <v>26</v>
      </c>
      <c r="V43" s="61" t="str">
        <f>IF(_zhuchou6_month_day!A40="","",_zhuchou6_month_day!A40)</f>
        <v/>
      </c>
      <c r="W43" s="61" t="str">
        <f>IF(_zhuchou6_month_day!B40="","",_zhuchou6_month_day!B40)</f>
        <v/>
      </c>
      <c r="X43" s="61" t="s">
        <v>26</v>
      </c>
      <c r="Y43" s="61" t="s">
        <v>26</v>
      </c>
      <c r="Z43" s="57">
        <f>IF(_zhuchou6_month_day!C40="","",_zhuchou6_month_day!C40)</f>
        <v>97.363200000000006</v>
      </c>
      <c r="AA43" s="57">
        <f>IF(_zhuchou6_month_day!D40="","",_zhuchou6_month_day!D40)</f>
        <v>97.277299999999997</v>
      </c>
      <c r="AB43" s="73" t="str">
        <f>IF(_zhuchou6_month_day!E40="","",_zhuchou6_month_day!E40)</f>
        <v/>
      </c>
      <c r="AC43" s="57" t="str">
        <f>IF(_zhuchou6_month_day!F40="","",_zhuchou6_month_day!F40)</f>
        <v/>
      </c>
      <c r="AD43" s="72" t="s">
        <v>26</v>
      </c>
      <c r="AE43" s="72" t="s">
        <v>26</v>
      </c>
      <c r="AF43" s="57" t="s">
        <v>26</v>
      </c>
      <c r="AG43" s="57" t="s">
        <v>26</v>
      </c>
      <c r="AH43" s="64" t="s">
        <v>26</v>
      </c>
      <c r="AI43" s="65" t="s">
        <v>26</v>
      </c>
      <c r="AJ43" s="65" t="e">
        <f>AH43+AI43</f>
        <v>#VALUE!</v>
      </c>
      <c r="AK43" s="65" t="s">
        <v>26</v>
      </c>
      <c r="AL43" s="65" t="s">
        <v>26</v>
      </c>
      <c r="AM43" s="65" t="e">
        <f>AK43+AL43</f>
        <v>#VALUE!</v>
      </c>
      <c r="AN43" s="65" t="e">
        <f>G43*10000*(8-O43)*1.732*I43/1000</f>
        <v>#VALUE!</v>
      </c>
      <c r="AO43" s="65" t="e">
        <f>H43*10000*(8-P43)*1.732*J43/1000</f>
        <v>#VALUE!</v>
      </c>
      <c r="AP43" s="65" t="e">
        <f>AN43+AO43</f>
        <v>#VALUE!</v>
      </c>
      <c r="AQ43" s="65" t="e">
        <f>V45*10000*(8-$AD45)*1.732*X45/1000</f>
        <v>#VALUE!</v>
      </c>
      <c r="AR43" s="65" t="e">
        <f>W45*10000*(8-$AD45)*1.732*Y45/1000</f>
        <v>#VALUE!</v>
      </c>
      <c r="AS43" s="65" t="e">
        <f>AQ43+AR43</f>
        <v>#VALUE!</v>
      </c>
      <c r="AT43" s="66">
        <f>AT40+1</f>
        <v>13</v>
      </c>
      <c r="AU43" s="67">
        <f ca="1">'5烧主抽电耗'!$A$3+AT43-1</f>
        <v>43536</v>
      </c>
      <c r="AV43" s="1" t="str">
        <f>C43</f>
        <v>乙班</v>
      </c>
    </row>
    <row r="44">
      <c r="A44" s="51">
        <v>14</v>
      </c>
      <c r="B44" s="51" t="s">
        <v>24</v>
      </c>
      <c r="C44" s="52" t="str">
        <f>'6烧主抽电耗'!F42</f>
        <v>丙班</v>
      </c>
      <c r="D44" s="53">
        <v>13</v>
      </c>
      <c r="E44" s="57" t="s">
        <v>26</v>
      </c>
      <c r="F44" s="57" t="s">
        <v>26</v>
      </c>
      <c r="G44" s="57" t="str">
        <f>IF(_zhuchou5_month_day!E41="","",_zhuchou5_month_day!E41)</f>
        <v/>
      </c>
      <c r="H44" s="57" t="str">
        <f>IF(_zhuchou5_month_day!F41="","",_zhuchou5_month_day!F41)</f>
        <v/>
      </c>
      <c r="I44" s="57" t="s">
        <v>26</v>
      </c>
      <c r="J44" s="57" t="s">
        <v>26</v>
      </c>
      <c r="K44" s="57">
        <f>IF(_zhuchou5_month_day!G41="","",_zhuchou5_month_day!G41)</f>
        <v>99.740600000000001</v>
      </c>
      <c r="L44" s="57">
        <f>IF(_zhuchou5_month_day!H41="","",_zhuchou5_month_day!H41)</f>
        <v>99.675899999999999</v>
      </c>
      <c r="M44" s="57" t="str">
        <f>IF(_zhuchou5_month_day!I41="","",_zhuchou5_month_day!I41)</f>
        <v/>
      </c>
      <c r="N44" s="57" t="str">
        <f>IF(_zhuchou5_month_day!J41="","",_zhuchou5_month_day!J41)</f>
        <v/>
      </c>
      <c r="O44" s="57" t="s">
        <v>26</v>
      </c>
      <c r="P44" s="57" t="s">
        <v>26</v>
      </c>
      <c r="Q44" s="55" t="s">
        <v>26</v>
      </c>
      <c r="R44" s="68" t="s">
        <v>26</v>
      </c>
      <c r="S44" s="69"/>
      <c r="T44" s="61" t="s">
        <v>26</v>
      </c>
      <c r="U44" s="61" t="s">
        <v>26</v>
      </c>
      <c r="V44" s="61" t="str">
        <f>IF(_zhuchou6_month_day!A41="","",_zhuchou6_month_day!A41)</f>
        <v/>
      </c>
      <c r="W44" s="61" t="str">
        <f>IF(_zhuchou6_month_day!B41="","",_zhuchou6_month_day!B41)</f>
        <v/>
      </c>
      <c r="X44" s="61" t="s">
        <v>26</v>
      </c>
      <c r="Y44" s="61" t="s">
        <v>26</v>
      </c>
      <c r="Z44" s="57">
        <f>IF(_zhuchou6_month_day!C41="","",_zhuchou6_month_day!C41)</f>
        <v>97.352199999999996</v>
      </c>
      <c r="AA44" s="57">
        <f>IF(_zhuchou6_month_day!D41="","",_zhuchou6_month_day!D41)</f>
        <v>97.273200000000003</v>
      </c>
      <c r="AB44" s="57" t="str">
        <f>IF(_zhuchou6_month_day!E41="","",_zhuchou6_month_day!E41)</f>
        <v/>
      </c>
      <c r="AC44" s="57" t="str">
        <f>IF(_zhuchou6_month_day!F41="","",_zhuchou6_month_day!F41)</f>
        <v/>
      </c>
      <c r="AD44" s="72" t="s">
        <v>26</v>
      </c>
      <c r="AE44" s="72" t="s">
        <v>26</v>
      </c>
      <c r="AF44" s="57" t="s">
        <v>26</v>
      </c>
      <c r="AG44" s="57" t="s">
        <v>26</v>
      </c>
      <c r="AH44" s="64" t="s">
        <v>26</v>
      </c>
      <c r="AI44" s="65" t="s">
        <v>26</v>
      </c>
      <c r="AJ44" s="65" t="e">
        <f>AH44+AI44</f>
        <v>#VALUE!</v>
      </c>
      <c r="AK44" s="65" t="s">
        <v>26</v>
      </c>
      <c r="AL44" s="65" t="s">
        <v>26</v>
      </c>
      <c r="AM44" s="65" t="e">
        <f>AK44+AL44</f>
        <v>#VALUE!</v>
      </c>
      <c r="AN44" s="65" t="e">
        <f>G44*10000*(8-O44)*1.732*I44/1000</f>
        <v>#VALUE!</v>
      </c>
      <c r="AO44" s="65" t="e">
        <f>H44*10000*(8-P44)*1.732*J44/1000</f>
        <v>#VALUE!</v>
      </c>
      <c r="AP44" s="65" t="e">
        <f>AN44+AO44</f>
        <v>#VALUE!</v>
      </c>
      <c r="AQ44" s="65" t="e">
        <f>V46*10000*(8-$AD46)*1.732*X46/1000</f>
        <v>#VALUE!</v>
      </c>
      <c r="AR44" s="65" t="e">
        <f>W46*10000*(8-$AD46)*1.732*Y46/1000</f>
        <v>#VALUE!</v>
      </c>
      <c r="AS44" s="65" t="e">
        <f>AQ44+AR44</f>
        <v>#VALUE!</v>
      </c>
      <c r="AT44" s="66">
        <f>AT41+1</f>
        <v>14</v>
      </c>
      <c r="AU44" s="67">
        <f ca="1">'5烧主抽电耗'!$A$3+AT44-1</f>
        <v>43537</v>
      </c>
      <c r="AV44" s="1" t="str">
        <f>C44</f>
        <v>丙班</v>
      </c>
    </row>
    <row r="45">
      <c r="A45" s="51"/>
      <c r="B45" s="51" t="s">
        <v>28</v>
      </c>
      <c r="C45" s="52" t="str">
        <f>'6烧主抽电耗'!F43</f>
        <v>丁班</v>
      </c>
      <c r="D45" s="53">
        <v>13.3333333333333</v>
      </c>
      <c r="E45" s="57" t="s">
        <v>26</v>
      </c>
      <c r="F45" s="57" t="s">
        <v>26</v>
      </c>
      <c r="G45" s="57" t="str">
        <f>IF(_zhuchou5_month_day!E42="","",_zhuchou5_month_day!E42)</f>
        <v/>
      </c>
      <c r="H45" s="57" t="str">
        <f>IF(_zhuchou5_month_day!F42="","",_zhuchou5_month_day!F42)</f>
        <v/>
      </c>
      <c r="I45" s="57" t="s">
        <v>26</v>
      </c>
      <c r="J45" s="57" t="s">
        <v>26</v>
      </c>
      <c r="K45" s="57">
        <f>IF(_zhuchou5_month_day!G42="","",_zhuchou5_month_day!G42)</f>
        <v>98.680300000000003</v>
      </c>
      <c r="L45" s="57">
        <f>IF(_zhuchou5_month_day!H42="","",_zhuchou5_month_day!H42)</f>
        <v>99.111400000000003</v>
      </c>
      <c r="M45" s="57" t="str">
        <f>IF(_zhuchou5_month_day!I42="","",_zhuchou5_month_day!I42)</f>
        <v/>
      </c>
      <c r="N45" s="57" t="str">
        <f>IF(_zhuchou5_month_day!J42="","",_zhuchou5_month_day!J42)</f>
        <v/>
      </c>
      <c r="O45" s="57" t="s">
        <v>26</v>
      </c>
      <c r="P45" s="57" t="s">
        <v>26</v>
      </c>
      <c r="Q45" s="61" t="s">
        <v>26</v>
      </c>
      <c r="R45" s="68" t="s">
        <v>26</v>
      </c>
      <c r="S45" s="69"/>
      <c r="T45" s="71" t="s">
        <v>26</v>
      </c>
      <c r="U45" s="57" t="s">
        <v>26</v>
      </c>
      <c r="V45" s="61" t="str">
        <f>IF(_zhuchou6_month_day!A42="","",_zhuchou6_month_day!A42)</f>
        <v/>
      </c>
      <c r="W45" s="61" t="str">
        <f>IF(_zhuchou6_month_day!B42="","",_zhuchou6_month_day!B42)</f>
        <v/>
      </c>
      <c r="X45" s="61" t="s">
        <v>26</v>
      </c>
      <c r="Y45" s="61" t="s">
        <v>26</v>
      </c>
      <c r="Z45" s="57">
        <f>IF(_zhuchou6_month_day!C42="","",_zhuchou6_month_day!C42)</f>
        <v>97.364199999999997</v>
      </c>
      <c r="AA45" s="57">
        <f>IF(_zhuchou6_month_day!D42="","",_zhuchou6_month_day!D42)</f>
        <v>97.277699999999996</v>
      </c>
      <c r="AB45" s="57" t="str">
        <f>IF(_zhuchou6_month_day!E42="","",_zhuchou6_month_day!E42)</f>
        <v/>
      </c>
      <c r="AC45" s="57" t="str">
        <f>IF(_zhuchou6_month_day!F42="","",_zhuchou6_month_day!F42)</f>
        <v/>
      </c>
      <c r="AD45" s="62" t="s">
        <v>26</v>
      </c>
      <c r="AE45" s="62" t="s">
        <v>26</v>
      </c>
      <c r="AF45" s="57" t="s">
        <v>26</v>
      </c>
      <c r="AG45" s="79" t="s">
        <v>26</v>
      </c>
      <c r="AH45" s="64" t="s">
        <v>26</v>
      </c>
      <c r="AI45" s="65" t="s">
        <v>26</v>
      </c>
      <c r="AJ45" s="65" t="e">
        <f>AH45+AI45</f>
        <v>#VALUE!</v>
      </c>
      <c r="AK45" s="65" t="s">
        <v>26</v>
      </c>
      <c r="AL45" s="65" t="s">
        <v>26</v>
      </c>
      <c r="AM45" s="65" t="e">
        <f>AK45+AL45</f>
        <v>#VALUE!</v>
      </c>
      <c r="AN45" s="65" t="e">
        <f>G45*10000*(8-O45)*1.732*I45/1000</f>
        <v>#VALUE!</v>
      </c>
      <c r="AO45" s="65" t="e">
        <f>H45*10000*(8-P45)*1.732*J45/1000</f>
        <v>#VALUE!</v>
      </c>
      <c r="AP45" s="65" t="e">
        <f>AN45+AO45</f>
        <v>#VALUE!</v>
      </c>
      <c r="AQ45" s="65" t="e">
        <f>V47*10000*(8-$AD47)*1.732*X47/1000</f>
        <v>#VALUE!</v>
      </c>
      <c r="AR45" s="65" t="e">
        <f>W47*10000*(8-$AD47)*1.732*Y47/1000</f>
        <v>#VALUE!</v>
      </c>
      <c r="AS45" s="65" t="e">
        <f>AQ45+AR45</f>
        <v>#VALUE!</v>
      </c>
      <c r="AT45" s="66">
        <f>AT42+1</f>
        <v>14</v>
      </c>
      <c r="AU45" s="67">
        <f ca="1">'5烧主抽电耗'!$A$3+AT45-1</f>
        <v>43537</v>
      </c>
      <c r="AV45" s="1" t="str">
        <f>C45</f>
        <v>丁班</v>
      </c>
    </row>
    <row r="46">
      <c r="A46" s="51"/>
      <c r="B46" s="51" t="s">
        <v>30</v>
      </c>
      <c r="C46" s="52" t="str">
        <f>'6烧主抽电耗'!F44</f>
        <v>甲班</v>
      </c>
      <c r="D46" s="53">
        <v>13.6666666666667</v>
      </c>
      <c r="E46" s="57" t="s">
        <v>26</v>
      </c>
      <c r="F46" s="57" t="s">
        <v>26</v>
      </c>
      <c r="G46" s="57" t="str">
        <f>IF(_zhuchou5_month_day!E43="","",_zhuchou5_month_day!E43)</f>
        <v/>
      </c>
      <c r="H46" s="57" t="str">
        <f>IF(_zhuchou5_month_day!F43="","",_zhuchou5_month_day!F43)</f>
        <v/>
      </c>
      <c r="I46" s="57" t="s">
        <v>26</v>
      </c>
      <c r="J46" s="57" t="s">
        <v>26</v>
      </c>
      <c r="K46" s="57">
        <f>IF(_zhuchou5_month_day!G43="","",_zhuchou5_month_day!G43)</f>
        <v>99.758399999999995</v>
      </c>
      <c r="L46" s="57">
        <f>IF(_zhuchou5_month_day!H43="","",_zhuchou5_month_day!H43)</f>
        <v>99.700900000000004</v>
      </c>
      <c r="M46" s="57" t="str">
        <f>IF(_zhuchou5_month_day!I43="","",_zhuchou5_month_day!I43)</f>
        <v/>
      </c>
      <c r="N46" s="57" t="str">
        <f>IF(_zhuchou5_month_day!J43="","",_zhuchou5_month_day!J43)</f>
        <v/>
      </c>
      <c r="O46" s="57" t="s">
        <v>26</v>
      </c>
      <c r="P46" s="57" t="s">
        <v>26</v>
      </c>
      <c r="Q46" s="57" t="s">
        <v>26</v>
      </c>
      <c r="R46" s="68" t="s">
        <v>26</v>
      </c>
      <c r="S46" s="69"/>
      <c r="T46" s="61" t="s">
        <v>26</v>
      </c>
      <c r="U46" s="61" t="s">
        <v>26</v>
      </c>
      <c r="V46" s="61" t="str">
        <f>IF(_zhuchou6_month_day!A43="","",_zhuchou6_month_day!A43)</f>
        <v/>
      </c>
      <c r="W46" s="61" t="str">
        <f>IF(_zhuchou6_month_day!B43="","",_zhuchou6_month_day!B43)</f>
        <v/>
      </c>
      <c r="X46" s="61" t="s">
        <v>26</v>
      </c>
      <c r="Y46" s="61" t="s">
        <v>26</v>
      </c>
      <c r="Z46" s="57">
        <f>IF(_zhuchou6_month_day!C43="","",_zhuchou6_month_day!C43)</f>
        <v>97.364199999999997</v>
      </c>
      <c r="AA46" s="57">
        <f>IF(_zhuchou6_month_day!D43="","",_zhuchou6_month_day!D43)</f>
        <v>97.278800000000004</v>
      </c>
      <c r="AB46" s="57" t="str">
        <f>IF(_zhuchou6_month_day!E43="","",_zhuchou6_month_day!E43)</f>
        <v/>
      </c>
      <c r="AC46" s="57" t="str">
        <f>IF(_zhuchou6_month_day!F43="","",_zhuchou6_month_day!F43)</f>
        <v/>
      </c>
      <c r="AD46" s="72" t="s">
        <v>26</v>
      </c>
      <c r="AE46" s="72" t="s">
        <v>26</v>
      </c>
      <c r="AF46" s="57" t="s">
        <v>26</v>
      </c>
      <c r="AG46" s="57" t="s">
        <v>26</v>
      </c>
      <c r="AH46" s="64" t="s">
        <v>26</v>
      </c>
      <c r="AI46" s="65" t="s">
        <v>26</v>
      </c>
      <c r="AJ46" s="65" t="e">
        <f>AH46+AI46</f>
        <v>#VALUE!</v>
      </c>
      <c r="AK46" s="65" t="s">
        <v>26</v>
      </c>
      <c r="AL46" s="65" t="s">
        <v>26</v>
      </c>
      <c r="AM46" s="65" t="e">
        <f>AK46+AL46</f>
        <v>#VALUE!</v>
      </c>
      <c r="AN46" s="65" t="e">
        <f>G46*10000*(8-O46)*1.732*I46/1000</f>
        <v>#VALUE!</v>
      </c>
      <c r="AO46" s="65" t="e">
        <f>H46*10000*(8-P46)*1.732*J46/1000</f>
        <v>#VALUE!</v>
      </c>
      <c r="AP46" s="65" t="e">
        <f>AN46+AO46</f>
        <v>#VALUE!</v>
      </c>
      <c r="AQ46" s="65" t="e">
        <f>V48*10000*(8-$AD48)*1.732*X48/1000</f>
        <v>#VALUE!</v>
      </c>
      <c r="AR46" s="65" t="e">
        <f>W48*10000*(8-$AD48)*1.732*Y48/1000</f>
        <v>#VALUE!</v>
      </c>
      <c r="AS46" s="65" t="e">
        <f>AQ46+AR46</f>
        <v>#VALUE!</v>
      </c>
      <c r="AT46" s="66">
        <f>AT43+1</f>
        <v>14</v>
      </c>
      <c r="AU46" s="67">
        <f ca="1">'5烧主抽电耗'!$A$3+AT46-1</f>
        <v>43537</v>
      </c>
      <c r="AV46" s="1" t="str">
        <f>C46</f>
        <v>甲班</v>
      </c>
    </row>
    <row r="47">
      <c r="A47" s="51">
        <v>15</v>
      </c>
      <c r="B47" s="51" t="s">
        <v>24</v>
      </c>
      <c r="C47" s="52" t="str">
        <f>'6烧主抽电耗'!F45</f>
        <v>丙班</v>
      </c>
      <c r="D47" s="53">
        <v>14</v>
      </c>
      <c r="E47" s="57" t="s">
        <v>26</v>
      </c>
      <c r="F47" s="57" t="s">
        <v>26</v>
      </c>
      <c r="G47" s="57" t="str">
        <f>IF(_zhuchou5_month_day!E44="","",_zhuchou5_month_day!E44)</f>
        <v/>
      </c>
      <c r="H47" s="57" t="str">
        <f>IF(_zhuchou5_month_day!F44="","",_zhuchou5_month_day!F44)</f>
        <v/>
      </c>
      <c r="I47" s="57" t="s">
        <v>26</v>
      </c>
      <c r="J47" s="57" t="s">
        <v>26</v>
      </c>
      <c r="K47" s="57">
        <f>IF(_zhuchou5_month_day!G44="","",_zhuchou5_month_day!G44)</f>
        <v>97.5197</v>
      </c>
      <c r="L47" s="57">
        <f>IF(_zhuchou5_month_day!H44="","",_zhuchou5_month_day!H44)</f>
        <v>97.616100000000003</v>
      </c>
      <c r="M47" s="57" t="str">
        <f>IF(_zhuchou5_month_day!I44="","",_zhuchou5_month_day!I44)</f>
        <v/>
      </c>
      <c r="N47" s="57" t="str">
        <f>IF(_zhuchou5_month_day!J44="","",_zhuchou5_month_day!J44)</f>
        <v/>
      </c>
      <c r="O47" s="57" t="s">
        <v>26</v>
      </c>
      <c r="P47" s="57" t="s">
        <v>26</v>
      </c>
      <c r="Q47" s="61" t="s">
        <v>26</v>
      </c>
      <c r="R47" s="68" t="s">
        <v>26</v>
      </c>
      <c r="S47" s="69"/>
      <c r="T47" s="71" t="s">
        <v>26</v>
      </c>
      <c r="U47" s="57" t="s">
        <v>26</v>
      </c>
      <c r="V47" s="61" t="str">
        <f>IF(_zhuchou6_month_day!A44="","",_zhuchou6_month_day!A44)</f>
        <v/>
      </c>
      <c r="W47" s="61" t="str">
        <f>IF(_zhuchou6_month_day!B44="","",_zhuchou6_month_day!B44)</f>
        <v/>
      </c>
      <c r="X47" s="61" t="s">
        <v>26</v>
      </c>
      <c r="Y47" s="61" t="s">
        <v>26</v>
      </c>
      <c r="Z47" s="57">
        <f>IF(_zhuchou6_month_day!C44="","",_zhuchou6_month_day!C44)</f>
        <v>97.3643</v>
      </c>
      <c r="AA47" s="57">
        <f>IF(_zhuchou6_month_day!D44="","",_zhuchou6_month_day!D44)</f>
        <v>97.2791</v>
      </c>
      <c r="AB47" s="57" t="str">
        <f>IF(_zhuchou6_month_day!E44="","",_zhuchou6_month_day!E44)</f>
        <v/>
      </c>
      <c r="AC47" s="57" t="str">
        <f>IF(_zhuchou6_month_day!F44="","",_zhuchou6_month_day!F44)</f>
        <v/>
      </c>
      <c r="AD47" s="72" t="s">
        <v>26</v>
      </c>
      <c r="AE47" s="72" t="s">
        <v>26</v>
      </c>
      <c r="AF47" s="57" t="s">
        <v>26</v>
      </c>
      <c r="AG47" s="57" t="s">
        <v>26</v>
      </c>
      <c r="AH47" s="64" t="s">
        <v>26</v>
      </c>
      <c r="AI47" s="65" t="s">
        <v>26</v>
      </c>
      <c r="AJ47" s="65" t="e">
        <f>AH47+AI47</f>
        <v>#VALUE!</v>
      </c>
      <c r="AK47" s="65" t="s">
        <v>26</v>
      </c>
      <c r="AL47" s="65" t="s">
        <v>26</v>
      </c>
      <c r="AM47" s="65" t="e">
        <f>AK47+AL47</f>
        <v>#VALUE!</v>
      </c>
      <c r="AN47" s="65" t="e">
        <f>G47*10000*(8-O47)*1.732*I47/1000</f>
        <v>#VALUE!</v>
      </c>
      <c r="AO47" s="65" t="e">
        <f>H47*10000*(8-P47)*1.732*J47/1000</f>
        <v>#VALUE!</v>
      </c>
      <c r="AP47" s="65" t="e">
        <f>AN47+AO47</f>
        <v>#VALUE!</v>
      </c>
      <c r="AQ47" s="65" t="e">
        <f>V49*10000*(8-$AD49)*1.732*X49/1000</f>
        <v>#VALUE!</v>
      </c>
      <c r="AR47" s="65" t="e">
        <f>W49*10000*(8-$AD49)*1.732*Y49/1000</f>
        <v>#VALUE!</v>
      </c>
      <c r="AS47" s="65" t="e">
        <f>AQ47+AR47</f>
        <v>#VALUE!</v>
      </c>
      <c r="AT47" s="66">
        <f>AT44+1</f>
        <v>15</v>
      </c>
      <c r="AU47" s="67">
        <f ca="1">'5烧主抽电耗'!$A$3+AT47-1</f>
        <v>43538</v>
      </c>
      <c r="AV47" s="1" t="str">
        <f>C47</f>
        <v>丙班</v>
      </c>
    </row>
    <row r="48">
      <c r="A48" s="51"/>
      <c r="B48" s="51" t="s">
        <v>28</v>
      </c>
      <c r="C48" s="52" t="str">
        <f>'6烧主抽电耗'!F46</f>
        <v>丁班</v>
      </c>
      <c r="D48" s="53">
        <v>14.3333333333333</v>
      </c>
      <c r="E48" s="57" t="s">
        <v>26</v>
      </c>
      <c r="F48" s="57" t="s">
        <v>26</v>
      </c>
      <c r="G48" s="57" t="str">
        <f>IF(_zhuchou5_month_day!E45="","",_zhuchou5_month_day!E45)</f>
        <v/>
      </c>
      <c r="H48" s="57" t="str">
        <f>IF(_zhuchou5_month_day!F45="","",_zhuchou5_month_day!F45)</f>
        <v/>
      </c>
      <c r="I48" s="57" t="s">
        <v>26</v>
      </c>
      <c r="J48" s="57" t="s">
        <v>26</v>
      </c>
      <c r="K48" s="57">
        <f>IF(_zhuchou5_month_day!G45="","",_zhuchou5_month_day!G45)</f>
        <v>99.763199999999998</v>
      </c>
      <c r="L48" s="57">
        <f>IF(_zhuchou5_month_day!H45="","",_zhuchou5_month_day!H45)</f>
        <v>99.706999999999994</v>
      </c>
      <c r="M48" s="57" t="str">
        <f>IF(_zhuchou5_month_day!I45="","",_zhuchou5_month_day!I45)</f>
        <v/>
      </c>
      <c r="N48" s="57" t="str">
        <f>IF(_zhuchou5_month_day!J45="","",_zhuchou5_month_day!J45)</f>
        <v/>
      </c>
      <c r="O48" s="57" t="s">
        <v>26</v>
      </c>
      <c r="P48" s="57" t="s">
        <v>26</v>
      </c>
      <c r="Q48" s="61" t="s">
        <v>26</v>
      </c>
      <c r="R48" s="68" t="s">
        <v>26</v>
      </c>
      <c r="S48" s="69"/>
      <c r="T48" s="71" t="s">
        <v>26</v>
      </c>
      <c r="U48" s="57" t="s">
        <v>26</v>
      </c>
      <c r="V48" s="61" t="str">
        <f>IF(_zhuchou6_month_day!A45="","",_zhuchou6_month_day!A45)</f>
        <v/>
      </c>
      <c r="W48" s="61" t="str">
        <f>IF(_zhuchou6_month_day!B45="","",_zhuchou6_month_day!B45)</f>
        <v/>
      </c>
      <c r="X48" s="61" t="s">
        <v>26</v>
      </c>
      <c r="Y48" s="61" t="s">
        <v>26</v>
      </c>
      <c r="Z48" s="57">
        <f>IF(_zhuchou6_month_day!C45="","",_zhuchou6_month_day!C45)</f>
        <v>97.3643</v>
      </c>
      <c r="AA48" s="57">
        <f>IF(_zhuchou6_month_day!D45="","",_zhuchou6_month_day!D45)</f>
        <v>97.283500000000004</v>
      </c>
      <c r="AB48" s="57" t="str">
        <f>IF(_zhuchou6_month_day!E45="","",_zhuchou6_month_day!E45)</f>
        <v/>
      </c>
      <c r="AC48" s="57" t="str">
        <f>IF(_zhuchou6_month_day!F45="","",_zhuchou6_month_day!F45)</f>
        <v/>
      </c>
      <c r="AD48" s="72" t="s">
        <v>26</v>
      </c>
      <c r="AE48" s="72" t="s">
        <v>26</v>
      </c>
      <c r="AF48" s="57" t="s">
        <v>26</v>
      </c>
      <c r="AG48" s="57" t="s">
        <v>26</v>
      </c>
      <c r="AH48" s="64" t="s">
        <v>26</v>
      </c>
      <c r="AI48" s="65" t="s">
        <v>26</v>
      </c>
      <c r="AJ48" s="65" t="e">
        <f>AH48+AI48</f>
        <v>#VALUE!</v>
      </c>
      <c r="AK48" s="65" t="s">
        <v>26</v>
      </c>
      <c r="AL48" s="65" t="s">
        <v>26</v>
      </c>
      <c r="AM48" s="65" t="e">
        <f>AK48+AL48</f>
        <v>#VALUE!</v>
      </c>
      <c r="AN48" s="65" t="e">
        <f>G48*10000*(8-O48)*1.732*I48/1000</f>
        <v>#VALUE!</v>
      </c>
      <c r="AO48" s="65" t="e">
        <f>H48*10000*(8-P48)*1.732*J48/1000</f>
        <v>#VALUE!</v>
      </c>
      <c r="AP48" s="65" t="e">
        <f>AN48+AO48</f>
        <v>#VALUE!</v>
      </c>
      <c r="AQ48" s="65" t="e">
        <f>V50*10000*(8-$AD50)*1.732*X50/1000</f>
        <v>#VALUE!</v>
      </c>
      <c r="AR48" s="65" t="e">
        <f>W50*10000*(8-$AD50)*1.732*Y50/1000</f>
        <v>#VALUE!</v>
      </c>
      <c r="AS48" s="65" t="e">
        <f>AQ48+AR48</f>
        <v>#VALUE!</v>
      </c>
      <c r="AT48" s="66">
        <f>AT45+1</f>
        <v>15</v>
      </c>
      <c r="AU48" s="67">
        <f ca="1">'5烧主抽电耗'!$A$3+AT48-1</f>
        <v>43538</v>
      </c>
      <c r="AV48" s="1" t="str">
        <f>C48</f>
        <v>丁班</v>
      </c>
    </row>
    <row r="49">
      <c r="A49" s="51"/>
      <c r="B49" s="51" t="s">
        <v>30</v>
      </c>
      <c r="C49" s="52" t="str">
        <f>'6烧主抽电耗'!F47</f>
        <v>甲班</v>
      </c>
      <c r="D49" s="53">
        <v>14.6666666666667</v>
      </c>
      <c r="E49" s="57" t="s">
        <v>26</v>
      </c>
      <c r="F49" s="57" t="s">
        <v>26</v>
      </c>
      <c r="G49" s="57" t="str">
        <f>IF(_zhuchou5_month_day!E46="","",_zhuchou5_month_day!E46)</f>
        <v/>
      </c>
      <c r="H49" s="57" t="str">
        <f>IF(_zhuchou5_month_day!F46="","",_zhuchou5_month_day!F46)</f>
        <v/>
      </c>
      <c r="I49" s="57" t="s">
        <v>26</v>
      </c>
      <c r="J49" s="57" t="s">
        <v>26</v>
      </c>
      <c r="K49" s="57">
        <f>IF(_zhuchou5_month_day!G46="","",_zhuchou5_month_day!G46)</f>
        <v>99.7547</v>
      </c>
      <c r="L49" s="57">
        <f>IF(_zhuchou5_month_day!H46="","",_zhuchou5_month_day!H46)</f>
        <v>99.695800000000006</v>
      </c>
      <c r="M49" s="57" t="str">
        <f>IF(_zhuchou5_month_day!I46="","",_zhuchou5_month_day!I46)</f>
        <v/>
      </c>
      <c r="N49" s="57" t="str">
        <f>IF(_zhuchou5_month_day!J46="","",_zhuchou5_month_day!J46)</f>
        <v/>
      </c>
      <c r="O49" s="57" t="s">
        <v>26</v>
      </c>
      <c r="P49" s="57" t="s">
        <v>26</v>
      </c>
      <c r="Q49" s="57" t="s">
        <v>26</v>
      </c>
      <c r="R49" s="68" t="s">
        <v>26</v>
      </c>
      <c r="S49" s="69"/>
      <c r="T49" s="71" t="s">
        <v>26</v>
      </c>
      <c r="U49" s="57" t="s">
        <v>26</v>
      </c>
      <c r="V49" s="61" t="str">
        <f>IF(_zhuchou6_month_day!A46="","",_zhuchou6_month_day!A46)</f>
        <v/>
      </c>
      <c r="W49" s="61" t="str">
        <f>IF(_zhuchou6_month_day!B46="","",_zhuchou6_month_day!B46)</f>
        <v/>
      </c>
      <c r="X49" s="61" t="s">
        <v>26</v>
      </c>
      <c r="Y49" s="61" t="s">
        <v>26</v>
      </c>
      <c r="Z49" s="57">
        <f>IF(_zhuchou6_month_day!C46="","",_zhuchou6_month_day!C46)</f>
        <v>97.3596</v>
      </c>
      <c r="AA49" s="57">
        <f>IF(_zhuchou6_month_day!D46="","",_zhuchou6_month_day!D46)</f>
        <v>97.271000000000001</v>
      </c>
      <c r="AB49" s="57" t="str">
        <f>IF(_zhuchou6_month_day!E46="","",_zhuchou6_month_day!E46)</f>
        <v/>
      </c>
      <c r="AC49" s="57" t="str">
        <f>IF(_zhuchou6_month_day!F46="","",_zhuchou6_month_day!F46)</f>
        <v/>
      </c>
      <c r="AD49" s="72" t="s">
        <v>26</v>
      </c>
      <c r="AE49" s="72" t="s">
        <v>26</v>
      </c>
      <c r="AF49" s="57" t="s">
        <v>26</v>
      </c>
      <c r="AG49" s="57" t="s">
        <v>26</v>
      </c>
      <c r="AH49" s="64" t="s">
        <v>26</v>
      </c>
      <c r="AI49" s="65" t="s">
        <v>26</v>
      </c>
      <c r="AJ49" s="65" t="e">
        <f>AH49+AI49</f>
        <v>#VALUE!</v>
      </c>
      <c r="AK49" s="65" t="s">
        <v>26</v>
      </c>
      <c r="AL49" s="65" t="s">
        <v>26</v>
      </c>
      <c r="AM49" s="65" t="e">
        <f>AK49+AL49</f>
        <v>#VALUE!</v>
      </c>
      <c r="AN49" s="65" t="e">
        <f>G49*10000*(8-O49)*1.732*I49/1000</f>
        <v>#VALUE!</v>
      </c>
      <c r="AO49" s="65" t="e">
        <f>H49*10000*(8-P49)*1.732*J49/1000</f>
        <v>#VALUE!</v>
      </c>
      <c r="AP49" s="65" t="e">
        <f>AN49+AO49</f>
        <v>#VALUE!</v>
      </c>
      <c r="AQ49" s="65" t="e">
        <f>V51*10000*(8-$AD51)*1.732*X51/1000</f>
        <v>#VALUE!</v>
      </c>
      <c r="AR49" s="65" t="e">
        <f>W51*10000*(8-$AD51)*1.732*Y51/1000</f>
        <v>#VALUE!</v>
      </c>
      <c r="AS49" s="65" t="e">
        <f>AQ49+AR49</f>
        <v>#VALUE!</v>
      </c>
      <c r="AT49" s="66">
        <f>AT46+1</f>
        <v>15</v>
      </c>
      <c r="AU49" s="67">
        <f ca="1">'5烧主抽电耗'!$A$3+AT49-1</f>
        <v>43538</v>
      </c>
      <c r="AV49" s="1" t="str">
        <f>C49</f>
        <v>甲班</v>
      </c>
    </row>
    <row r="50">
      <c r="A50" s="51">
        <v>16</v>
      </c>
      <c r="B50" s="51" t="s">
        <v>24</v>
      </c>
      <c r="C50" s="52" t="str">
        <f>'6烧主抽电耗'!F48</f>
        <v>乙班</v>
      </c>
      <c r="D50" s="53">
        <v>15</v>
      </c>
      <c r="E50" s="57" t="s">
        <v>26</v>
      </c>
      <c r="F50" s="57" t="s">
        <v>26</v>
      </c>
      <c r="G50" s="57" t="str">
        <f>IF(_zhuchou5_month_day!E47="","",_zhuchou5_month_day!E47)</f>
        <v/>
      </c>
      <c r="H50" s="57" t="str">
        <f>IF(_zhuchou5_month_day!F47="","",_zhuchou5_month_day!F47)</f>
        <v/>
      </c>
      <c r="I50" s="57" t="s">
        <v>26</v>
      </c>
      <c r="J50" s="57" t="s">
        <v>26</v>
      </c>
      <c r="K50" s="57">
        <f>IF(_zhuchou5_month_day!G47="","",_zhuchou5_month_day!G47)</f>
        <v>99.740099999999998</v>
      </c>
      <c r="L50" s="57">
        <f>IF(_zhuchou5_month_day!H47="","",_zhuchou5_month_day!H47)</f>
        <v>99.678399999999996</v>
      </c>
      <c r="M50" s="57" t="str">
        <f>IF(_zhuchou5_month_day!I47="","",_zhuchou5_month_day!I47)</f>
        <v/>
      </c>
      <c r="N50" s="57" t="str">
        <f>IF(_zhuchou5_month_day!J47="","",_zhuchou5_month_day!J47)</f>
        <v/>
      </c>
      <c r="O50" s="57" t="s">
        <v>26</v>
      </c>
      <c r="P50" s="57" t="s">
        <v>26</v>
      </c>
      <c r="Q50" s="61" t="s">
        <v>26</v>
      </c>
      <c r="R50" s="68" t="s">
        <v>26</v>
      </c>
      <c r="S50" s="69"/>
      <c r="T50" s="61" t="s">
        <v>26</v>
      </c>
      <c r="U50" s="61" t="s">
        <v>26</v>
      </c>
      <c r="V50" s="61" t="str">
        <f>IF(_zhuchou6_month_day!A47="","",_zhuchou6_month_day!A47)</f>
        <v/>
      </c>
      <c r="W50" s="61" t="str">
        <f>IF(_zhuchou6_month_day!B47="","",_zhuchou6_month_day!B47)</f>
        <v/>
      </c>
      <c r="X50" s="61" t="s">
        <v>26</v>
      </c>
      <c r="Y50" s="61" t="s">
        <v>26</v>
      </c>
      <c r="Z50" s="57">
        <f>IF(_zhuchou6_month_day!C47="","",_zhuchou6_month_day!C47)</f>
        <v>97.352699999999999</v>
      </c>
      <c r="AA50" s="57">
        <f>IF(_zhuchou6_month_day!D47="","",_zhuchou6_month_day!D47)</f>
        <v>97.249499999999998</v>
      </c>
      <c r="AB50" s="57" t="str">
        <f>IF(_zhuchou6_month_day!E47="","",_zhuchou6_month_day!E47)</f>
        <v/>
      </c>
      <c r="AC50" s="57" t="str">
        <f>IF(_zhuchou6_month_day!F47="","",_zhuchou6_month_day!F47)</f>
        <v/>
      </c>
      <c r="AD50" s="72" t="s">
        <v>26</v>
      </c>
      <c r="AE50" s="72" t="s">
        <v>26</v>
      </c>
      <c r="AF50" s="57" t="s">
        <v>26</v>
      </c>
      <c r="AG50" s="57" t="s">
        <v>26</v>
      </c>
      <c r="AH50" s="64" t="s">
        <v>26</v>
      </c>
      <c r="AI50" s="65" t="s">
        <v>26</v>
      </c>
      <c r="AJ50" s="65" t="e">
        <f>AH50+AI50</f>
        <v>#VALUE!</v>
      </c>
      <c r="AK50" s="65" t="s">
        <v>26</v>
      </c>
      <c r="AL50" s="65" t="s">
        <v>26</v>
      </c>
      <c r="AM50" s="65" t="e">
        <f>AK50+AL50</f>
        <v>#VALUE!</v>
      </c>
      <c r="AN50" s="65" t="e">
        <f>G50*10000*(8-O50)*1.732*I50/1000</f>
        <v>#VALUE!</v>
      </c>
      <c r="AO50" s="65" t="e">
        <f>H50*10000*(8-P50)*1.732*J50/1000</f>
        <v>#VALUE!</v>
      </c>
      <c r="AP50" s="65" t="e">
        <f>AN50+AO50</f>
        <v>#VALUE!</v>
      </c>
      <c r="AQ50" s="65" t="e">
        <f>V52*10000*(8-$AD52)*1.732*X52/1000</f>
        <v>#VALUE!</v>
      </c>
      <c r="AR50" s="65" t="e">
        <f>W52*10000*(8-$AD52)*1.732*Y52/1000</f>
        <v>#VALUE!</v>
      </c>
      <c r="AS50" s="65" t="e">
        <f>AQ50+AR50</f>
        <v>#VALUE!</v>
      </c>
      <c r="AT50" s="66">
        <f>AT47+1</f>
        <v>16</v>
      </c>
      <c r="AU50" s="67">
        <f ca="1">'5烧主抽电耗'!$A$3+AT50-1</f>
        <v>43539</v>
      </c>
      <c r="AV50" s="1" t="str">
        <f>C50</f>
        <v>乙班</v>
      </c>
    </row>
    <row r="51">
      <c r="A51" s="51"/>
      <c r="B51" s="51" t="s">
        <v>28</v>
      </c>
      <c r="C51" s="52" t="str">
        <f>'6烧主抽电耗'!F49</f>
        <v>丙班</v>
      </c>
      <c r="D51" s="53">
        <v>15.3333333333333</v>
      </c>
      <c r="E51" s="57" t="s">
        <v>26</v>
      </c>
      <c r="F51" s="57" t="s">
        <v>26</v>
      </c>
      <c r="G51" s="57" t="str">
        <f>IF(_zhuchou5_month_day!E48="","",_zhuchou5_month_day!E48)</f>
        <v/>
      </c>
      <c r="H51" s="57" t="str">
        <f>IF(_zhuchou5_month_day!F48="","",_zhuchou5_month_day!F48)</f>
        <v/>
      </c>
      <c r="I51" s="57" t="s">
        <v>26</v>
      </c>
      <c r="J51" s="57" t="s">
        <v>26</v>
      </c>
      <c r="K51" s="57">
        <f>IF(_zhuchou5_month_day!G48="","",_zhuchou5_month_day!G48)</f>
        <v>99.759699999999995</v>
      </c>
      <c r="L51" s="57">
        <f>IF(_zhuchou5_month_day!H48="","",_zhuchou5_month_day!H48)</f>
        <v>99.705500000000001</v>
      </c>
      <c r="M51" s="57" t="str">
        <f>IF(_zhuchou5_month_day!I48="","",_zhuchou5_month_day!I48)</f>
        <v/>
      </c>
      <c r="N51" s="57" t="str">
        <f>IF(_zhuchou5_month_day!J48="","",_zhuchou5_month_day!J48)</f>
        <v/>
      </c>
      <c r="O51" s="57" t="s">
        <v>26</v>
      </c>
      <c r="P51" s="57" t="s">
        <v>26</v>
      </c>
      <c r="Q51" s="61" t="s">
        <v>26</v>
      </c>
      <c r="R51" s="68" t="s">
        <v>26</v>
      </c>
      <c r="S51" s="69"/>
      <c r="T51" s="71" t="s">
        <v>26</v>
      </c>
      <c r="U51" s="57" t="s">
        <v>26</v>
      </c>
      <c r="V51" s="61" t="str">
        <f>IF(_zhuchou6_month_day!A48="","",_zhuchou6_month_day!A48)</f>
        <v/>
      </c>
      <c r="W51" s="61" t="str">
        <f>IF(_zhuchou6_month_day!B48="","",_zhuchou6_month_day!B48)</f>
        <v/>
      </c>
      <c r="X51" s="61" t="s">
        <v>26</v>
      </c>
      <c r="Y51" s="61" t="s">
        <v>26</v>
      </c>
      <c r="Z51" s="57">
        <f>IF(_zhuchou6_month_day!C48="","",_zhuchou6_month_day!C48)</f>
        <v>97.363299999999995</v>
      </c>
      <c r="AA51" s="57">
        <f>IF(_zhuchou6_month_day!D48="","",_zhuchou6_month_day!D48)</f>
        <v>97.284499999999994</v>
      </c>
      <c r="AB51" s="57" t="str">
        <f>IF(_zhuchou6_month_day!E48="","",_zhuchou6_month_day!E48)</f>
        <v/>
      </c>
      <c r="AC51" s="57" t="str">
        <f>IF(_zhuchou6_month_day!F48="","",_zhuchou6_month_day!F48)</f>
        <v/>
      </c>
      <c r="AD51" s="72" t="s">
        <v>26</v>
      </c>
      <c r="AE51" s="72" t="s">
        <v>26</v>
      </c>
      <c r="AF51" s="57" t="s">
        <v>26</v>
      </c>
      <c r="AG51" s="57" t="s">
        <v>26</v>
      </c>
      <c r="AH51" s="64" t="s">
        <v>26</v>
      </c>
      <c r="AI51" s="65" t="s">
        <v>26</v>
      </c>
      <c r="AJ51" s="65" t="e">
        <f>AH51+AI51</f>
        <v>#VALUE!</v>
      </c>
      <c r="AK51" s="65" t="s">
        <v>26</v>
      </c>
      <c r="AL51" s="65" t="s">
        <v>26</v>
      </c>
      <c r="AM51" s="65" t="e">
        <f>AK51+AL51</f>
        <v>#VALUE!</v>
      </c>
      <c r="AN51" s="65" t="e">
        <f>G51*10000*(8-O51)*1.732*I51/1000</f>
        <v>#VALUE!</v>
      </c>
      <c r="AO51" s="65" t="e">
        <f>H51*10000*(8-P51)*1.732*J51/1000</f>
        <v>#VALUE!</v>
      </c>
      <c r="AP51" s="65" t="e">
        <f>AN51+AO51</f>
        <v>#VALUE!</v>
      </c>
      <c r="AQ51" s="65" t="e">
        <f>V53*10000*(8-$AD53)*1.732*X53/1000</f>
        <v>#VALUE!</v>
      </c>
      <c r="AR51" s="65" t="e">
        <f>W53*10000*(8-$AD53)*1.732*Y53/1000</f>
        <v>#VALUE!</v>
      </c>
      <c r="AS51" s="65" t="e">
        <f>AQ51+AR51</f>
        <v>#VALUE!</v>
      </c>
      <c r="AT51" s="66">
        <f>AT48+1</f>
        <v>16</v>
      </c>
      <c r="AU51" s="67">
        <f ca="1">'5烧主抽电耗'!$A$3+AT51-1</f>
        <v>43539</v>
      </c>
      <c r="AV51" s="1" t="str">
        <f>C51</f>
        <v>丙班</v>
      </c>
    </row>
    <row customHeight="1" ht="15" r="52">
      <c r="A52" s="51"/>
      <c r="B52" s="51" t="s">
        <v>30</v>
      </c>
      <c r="C52" s="52" t="str">
        <f>'6烧主抽电耗'!F50</f>
        <v>丁班</v>
      </c>
      <c r="D52" s="53">
        <v>15.6666666666667</v>
      </c>
      <c r="E52" s="57" t="s">
        <v>26</v>
      </c>
      <c r="F52" s="57" t="s">
        <v>26</v>
      </c>
      <c r="G52" s="57" t="str">
        <f>IF(_zhuchou5_month_day!E49="","",_zhuchou5_month_day!E49)</f>
        <v/>
      </c>
      <c r="H52" s="57" t="str">
        <f>IF(_zhuchou5_month_day!F49="","",_zhuchou5_month_day!F49)</f>
        <v/>
      </c>
      <c r="I52" s="57" t="s">
        <v>26</v>
      </c>
      <c r="J52" s="57" t="s">
        <v>26</v>
      </c>
      <c r="K52" s="57">
        <f>IF(_zhuchou5_month_day!G49="","",_zhuchou5_month_day!G49)</f>
        <v>99.770600000000002</v>
      </c>
      <c r="L52" s="57">
        <f>IF(_zhuchou5_month_day!H49="","",_zhuchou5_month_day!H49)</f>
        <v>99.718699999999998</v>
      </c>
      <c r="M52" s="57" t="str">
        <f>IF(_zhuchou5_month_day!I49="","",_zhuchou5_month_day!I49)</f>
        <v/>
      </c>
      <c r="N52" s="57" t="str">
        <f>IF(_zhuchou5_month_day!J49="","",_zhuchou5_month_day!J49)</f>
        <v/>
      </c>
      <c r="O52" s="57" t="s">
        <v>26</v>
      </c>
      <c r="P52" s="57" t="s">
        <v>26</v>
      </c>
      <c r="Q52" s="61" t="s">
        <v>26</v>
      </c>
      <c r="R52" s="68" t="s">
        <v>26</v>
      </c>
      <c r="S52" s="69"/>
      <c r="T52" s="61" t="s">
        <v>26</v>
      </c>
      <c r="U52" s="61" t="s">
        <v>26</v>
      </c>
      <c r="V52" s="61" t="str">
        <f>IF(_zhuchou6_month_day!A49="","",_zhuchou6_month_day!A49)</f>
        <v/>
      </c>
      <c r="W52" s="61" t="str">
        <f>IF(_zhuchou6_month_day!B49="","",_zhuchou6_month_day!B49)</f>
        <v/>
      </c>
      <c r="X52" s="61" t="s">
        <v>26</v>
      </c>
      <c r="Y52" s="61" t="s">
        <v>26</v>
      </c>
      <c r="Z52" s="57">
        <f>IF(_zhuchou6_month_day!C49="","",_zhuchou6_month_day!C49)</f>
        <v>97.3643</v>
      </c>
      <c r="AA52" s="57">
        <f>IF(_zhuchou6_month_day!D49="","",_zhuchou6_month_day!D49)</f>
        <v>97.309899999999999</v>
      </c>
      <c r="AB52" s="57" t="str">
        <f>IF(_zhuchou6_month_day!E49="","",_zhuchou6_month_day!E49)</f>
        <v/>
      </c>
      <c r="AC52" s="57" t="str">
        <f>IF(_zhuchou6_month_day!F49="","",_zhuchou6_month_day!F49)</f>
        <v/>
      </c>
      <c r="AD52" s="62" t="s">
        <v>26</v>
      </c>
      <c r="AE52" s="62" t="s">
        <v>26</v>
      </c>
      <c r="AF52" s="57" t="s">
        <v>26</v>
      </c>
      <c r="AG52" s="57" t="s">
        <v>26</v>
      </c>
      <c r="AH52" s="64" t="s">
        <v>26</v>
      </c>
      <c r="AI52" s="65" t="s">
        <v>26</v>
      </c>
      <c r="AJ52" s="65" t="e">
        <f>AH52+AI52</f>
        <v>#VALUE!</v>
      </c>
      <c r="AK52" s="65" t="s">
        <v>26</v>
      </c>
      <c r="AL52" s="65" t="s">
        <v>26</v>
      </c>
      <c r="AM52" s="65" t="e">
        <f>AK52+AL52</f>
        <v>#VALUE!</v>
      </c>
      <c r="AN52" s="65" t="e">
        <f>G52*10000*(8-O52)*1.732*I52/1000</f>
        <v>#VALUE!</v>
      </c>
      <c r="AO52" s="65" t="e">
        <f>H52*10000*(8-P52)*1.732*J52/1000</f>
        <v>#VALUE!</v>
      </c>
      <c r="AP52" s="65" t="e">
        <f>AN52+AO52</f>
        <v>#VALUE!</v>
      </c>
      <c r="AQ52" s="65" t="e">
        <f>V54*10000*(8-$AD54)*1.732*X54/1000</f>
        <v>#VALUE!</v>
      </c>
      <c r="AR52" s="65" t="e">
        <f>W54*10000*(8-$AD54)*1.732*Y54/1000</f>
        <v>#VALUE!</v>
      </c>
      <c r="AS52" s="65" t="e">
        <f>AQ52+AR52</f>
        <v>#VALUE!</v>
      </c>
      <c r="AT52" s="66">
        <f>AT49+1</f>
        <v>16</v>
      </c>
      <c r="AU52" s="67">
        <f ca="1">'5烧主抽电耗'!$A$3+AT52-1</f>
        <v>43539</v>
      </c>
      <c r="AV52" s="1" t="str">
        <f>C52</f>
        <v>丁班</v>
      </c>
    </row>
    <row r="53">
      <c r="A53" s="51">
        <v>17</v>
      </c>
      <c r="B53" s="51" t="s">
        <v>24</v>
      </c>
      <c r="C53" s="52" t="str">
        <f>'6烧主抽电耗'!F51</f>
        <v>乙班</v>
      </c>
      <c r="D53" s="53">
        <v>16</v>
      </c>
      <c r="E53" s="57" t="s">
        <v>26</v>
      </c>
      <c r="F53" s="57" t="s">
        <v>26</v>
      </c>
      <c r="G53" s="57" t="str">
        <f>IF(_zhuchou5_month_day!E50="","",_zhuchou5_month_day!E50)</f>
        <v/>
      </c>
      <c r="H53" s="57" t="str">
        <f>IF(_zhuchou5_month_day!F50="","",_zhuchou5_month_day!F50)</f>
        <v/>
      </c>
      <c r="I53" s="57" t="s">
        <v>26</v>
      </c>
      <c r="J53" s="57" t="s">
        <v>26</v>
      </c>
      <c r="K53" s="57">
        <f>IF(_zhuchou5_month_day!G50="","",_zhuchou5_month_day!G50)</f>
        <v>99.773700000000005</v>
      </c>
      <c r="L53" s="57">
        <f>IF(_zhuchou5_month_day!H50="","",_zhuchou5_month_day!H50)</f>
        <v>99.725099999999998</v>
      </c>
      <c r="M53" s="57" t="str">
        <f>IF(_zhuchou5_month_day!I50="","",_zhuchou5_month_day!I50)</f>
        <v/>
      </c>
      <c r="N53" s="57" t="str">
        <f>IF(_zhuchou5_month_day!J50="","",_zhuchou5_month_day!J50)</f>
        <v/>
      </c>
      <c r="O53" s="57" t="s">
        <v>26</v>
      </c>
      <c r="P53" s="57" t="s">
        <v>26</v>
      </c>
      <c r="Q53" s="61" t="s">
        <v>26</v>
      </c>
      <c r="R53" s="68" t="s">
        <v>26</v>
      </c>
      <c r="S53" s="69"/>
      <c r="T53" s="61" t="s">
        <v>26</v>
      </c>
      <c r="U53" s="61" t="s">
        <v>26</v>
      </c>
      <c r="V53" s="61" t="str">
        <f>IF(_zhuchou6_month_day!A50="","",_zhuchou6_month_day!A50)</f>
        <v/>
      </c>
      <c r="W53" s="61" t="str">
        <f>IF(_zhuchou6_month_day!B50="","",_zhuchou6_month_day!B50)</f>
        <v/>
      </c>
      <c r="X53" s="61" t="s">
        <v>26</v>
      </c>
      <c r="Y53" s="61" t="s">
        <v>26</v>
      </c>
      <c r="Z53" s="57">
        <f>IF(_zhuchou6_month_day!C50="","",_zhuchou6_month_day!C50)</f>
        <v>97.3643</v>
      </c>
      <c r="AA53" s="57">
        <f>IF(_zhuchou6_month_day!D50="","",_zhuchou6_month_day!D50)</f>
        <v>97.318700000000007</v>
      </c>
      <c r="AB53" s="57" t="str">
        <f>IF(_zhuchou6_month_day!E50="","",_zhuchou6_month_day!E50)</f>
        <v/>
      </c>
      <c r="AC53" s="57" t="str">
        <f>IF(_zhuchou6_month_day!F50="","",_zhuchou6_month_day!F50)</f>
        <v/>
      </c>
      <c r="AD53" s="72" t="s">
        <v>26</v>
      </c>
      <c r="AE53" s="72" t="s">
        <v>26</v>
      </c>
      <c r="AF53" s="57" t="s">
        <v>26</v>
      </c>
      <c r="AG53" s="79" t="s">
        <v>26</v>
      </c>
      <c r="AH53" s="64" t="s">
        <v>26</v>
      </c>
      <c r="AI53" s="65" t="s">
        <v>26</v>
      </c>
      <c r="AJ53" s="65" t="e">
        <f>AH53+AI53</f>
        <v>#VALUE!</v>
      </c>
      <c r="AK53" s="65" t="s">
        <v>26</v>
      </c>
      <c r="AL53" s="65" t="s">
        <v>26</v>
      </c>
      <c r="AM53" s="65" t="e">
        <f>AK53+AL53</f>
        <v>#VALUE!</v>
      </c>
      <c r="AN53" s="65" t="e">
        <f>G53*10000*(8-O53)*1.732*I53/1000</f>
        <v>#VALUE!</v>
      </c>
      <c r="AO53" s="65" t="e">
        <f>H53*10000*(8-P53)*1.732*J53/1000</f>
        <v>#VALUE!</v>
      </c>
      <c r="AP53" s="65" t="e">
        <f>AN53+AO53</f>
        <v>#VALUE!</v>
      </c>
      <c r="AQ53" s="65" t="e">
        <f>V55*10000*(8-$AD55)*1.732*X55/1000</f>
        <v>#VALUE!</v>
      </c>
      <c r="AR53" s="65" t="e">
        <f>W55*10000*(8-$AD55)*1.732*Y55/1000</f>
        <v>#VALUE!</v>
      </c>
      <c r="AS53" s="65" t="e">
        <f>AQ53+AR53</f>
        <v>#VALUE!</v>
      </c>
      <c r="AT53" s="66">
        <f>AT50+1</f>
        <v>17</v>
      </c>
      <c r="AU53" s="67">
        <f ca="1">'5烧主抽电耗'!$A$3+AT53-1</f>
        <v>43540</v>
      </c>
      <c r="AV53" s="1" t="str">
        <f>C53</f>
        <v>乙班</v>
      </c>
    </row>
    <row r="54">
      <c r="A54" s="51"/>
      <c r="B54" s="51" t="s">
        <v>28</v>
      </c>
      <c r="C54" s="52" t="str">
        <f>'6烧主抽电耗'!F52</f>
        <v>丙班</v>
      </c>
      <c r="D54" s="53">
        <v>16.3333333333333</v>
      </c>
      <c r="E54" s="57" t="s">
        <v>26</v>
      </c>
      <c r="F54" s="57" t="s">
        <v>26</v>
      </c>
      <c r="G54" s="57" t="str">
        <f>IF(_zhuchou5_month_day!E51="","",_zhuchou5_month_day!E51)</f>
        <v/>
      </c>
      <c r="H54" s="57" t="str">
        <f>IF(_zhuchou5_month_day!F51="","",_zhuchou5_month_day!F51)</f>
        <v/>
      </c>
      <c r="I54" s="57" t="s">
        <v>26</v>
      </c>
      <c r="J54" s="57" t="s">
        <v>26</v>
      </c>
      <c r="K54" s="57">
        <f>IF(_zhuchou5_month_day!G51="","",_zhuchou5_month_day!G51)</f>
        <v>99.784499999999994</v>
      </c>
      <c r="L54" s="57">
        <f>IF(_zhuchou5_month_day!H51="","",_zhuchou5_month_day!H51)</f>
        <v>99.739999999999995</v>
      </c>
      <c r="M54" s="57" t="str">
        <f>IF(_zhuchou5_month_day!I51="","",_zhuchou5_month_day!I51)</f>
        <v/>
      </c>
      <c r="N54" s="57" t="str">
        <f>IF(_zhuchou5_month_day!J51="","",_zhuchou5_month_day!J51)</f>
        <v/>
      </c>
      <c r="O54" s="57" t="s">
        <v>26</v>
      </c>
      <c r="P54" s="57" t="s">
        <v>26</v>
      </c>
      <c r="Q54" s="57" t="s">
        <v>26</v>
      </c>
      <c r="R54" s="68" t="s">
        <v>26</v>
      </c>
      <c r="S54" s="69"/>
      <c r="T54" s="71" t="s">
        <v>26</v>
      </c>
      <c r="U54" s="57" t="s">
        <v>26</v>
      </c>
      <c r="V54" s="61" t="str">
        <f>IF(_zhuchou6_month_day!A51="","",_zhuchou6_month_day!A51)</f>
        <v/>
      </c>
      <c r="W54" s="61" t="str">
        <f>IF(_zhuchou6_month_day!B51="","",_zhuchou6_month_day!B51)</f>
        <v/>
      </c>
      <c r="X54" s="61" t="s">
        <v>26</v>
      </c>
      <c r="Y54" s="61" t="s">
        <v>26</v>
      </c>
      <c r="Z54" s="57">
        <f>IF(_zhuchou6_month_day!C51="","",_zhuchou6_month_day!C51)</f>
        <v>97.373999999999995</v>
      </c>
      <c r="AA54" s="57">
        <f>IF(_zhuchou6_month_day!D51="","",_zhuchou6_month_day!D51)</f>
        <v>97.3399</v>
      </c>
      <c r="AB54" s="57" t="str">
        <f>IF(_zhuchou6_month_day!E51="","",_zhuchou6_month_day!E51)</f>
        <v/>
      </c>
      <c r="AC54" s="57" t="str">
        <f>IF(_zhuchou6_month_day!F51="","",_zhuchou6_month_day!F51)</f>
        <v/>
      </c>
      <c r="AD54" s="72" t="s">
        <v>26</v>
      </c>
      <c r="AE54" s="72" t="s">
        <v>26</v>
      </c>
      <c r="AF54" s="57" t="s">
        <v>26</v>
      </c>
      <c r="AG54" s="57" t="s">
        <v>26</v>
      </c>
      <c r="AH54" s="64" t="s">
        <v>26</v>
      </c>
      <c r="AI54" s="65" t="s">
        <v>26</v>
      </c>
      <c r="AJ54" s="65" t="e">
        <f>AH54+AI54</f>
        <v>#VALUE!</v>
      </c>
      <c r="AK54" s="65" t="s">
        <v>26</v>
      </c>
      <c r="AL54" s="65" t="s">
        <v>26</v>
      </c>
      <c r="AM54" s="65" t="e">
        <f>AK54+AL54</f>
        <v>#VALUE!</v>
      </c>
      <c r="AN54" s="65" t="e">
        <f>G54*10000*(8-O54)*1.732*I54/1000</f>
        <v>#VALUE!</v>
      </c>
      <c r="AO54" s="65" t="e">
        <f>H54*10000*(8-P54)*1.732*J54/1000</f>
        <v>#VALUE!</v>
      </c>
      <c r="AP54" s="65" t="e">
        <f>AN54+AO54</f>
        <v>#VALUE!</v>
      </c>
      <c r="AQ54" s="65" t="e">
        <f>V56*10000*(8-$AD56)*1.732*X56/1000</f>
        <v>#VALUE!</v>
      </c>
      <c r="AR54" s="65" t="e">
        <f>W56*10000*(8-$AD56)*1.732*Y56/1000</f>
        <v>#VALUE!</v>
      </c>
      <c r="AS54" s="65" t="e">
        <f>AQ54+AR54</f>
        <v>#VALUE!</v>
      </c>
      <c r="AT54" s="66">
        <f>AT51+1</f>
        <v>17</v>
      </c>
      <c r="AU54" s="67">
        <f ca="1">'5烧主抽电耗'!$A$3+AT54-1</f>
        <v>43540</v>
      </c>
      <c r="AV54" s="1" t="str">
        <f>C54</f>
        <v>丙班</v>
      </c>
    </row>
    <row r="55">
      <c r="A55" s="51"/>
      <c r="B55" s="51" t="s">
        <v>30</v>
      </c>
      <c r="C55" s="52" t="str">
        <f>'6烧主抽电耗'!F53</f>
        <v>丁班</v>
      </c>
      <c r="D55" s="53">
        <v>16.6666666666667</v>
      </c>
      <c r="E55" s="57" t="s">
        <v>26</v>
      </c>
      <c r="F55" s="57" t="s">
        <v>26</v>
      </c>
      <c r="G55" s="57" t="str">
        <f>IF(_zhuchou5_month_day!E52="","",_zhuchou5_month_day!E52)</f>
        <v/>
      </c>
      <c r="H55" s="57" t="str">
        <f>IF(_zhuchou5_month_day!F52="","",_zhuchou5_month_day!F52)</f>
        <v/>
      </c>
      <c r="I55" s="57" t="s">
        <v>26</v>
      </c>
      <c r="J55" s="57" t="s">
        <v>26</v>
      </c>
      <c r="K55" s="57">
        <f>IF(_zhuchou5_month_day!G52="","",_zhuchou5_month_day!G52)</f>
        <v>99.785899999999998</v>
      </c>
      <c r="L55" s="57">
        <f>IF(_zhuchou5_month_day!H52="","",_zhuchou5_month_day!H52)</f>
        <v>99.738699999999994</v>
      </c>
      <c r="M55" s="57" t="str">
        <f>IF(_zhuchou5_month_day!I52="","",_zhuchou5_month_day!I52)</f>
        <v/>
      </c>
      <c r="N55" s="57" t="str">
        <f>IF(_zhuchou5_month_day!J52="","",_zhuchou5_month_day!J52)</f>
        <v/>
      </c>
      <c r="O55" s="57" t="s">
        <v>26</v>
      </c>
      <c r="P55" s="57" t="s">
        <v>26</v>
      </c>
      <c r="Q55" s="61" t="s">
        <v>26</v>
      </c>
      <c r="R55" s="68" t="s">
        <v>26</v>
      </c>
      <c r="S55" s="69"/>
      <c r="T55" s="61" t="s">
        <v>26</v>
      </c>
      <c r="U55" s="61" t="s">
        <v>26</v>
      </c>
      <c r="V55" s="61" t="str">
        <f>IF(_zhuchou6_month_day!A52="","",_zhuchou6_month_day!A52)</f>
        <v/>
      </c>
      <c r="W55" s="61" t="str">
        <f>IF(_zhuchou6_month_day!B52="","",_zhuchou6_month_day!B52)</f>
        <v/>
      </c>
      <c r="X55" s="61" t="s">
        <v>26</v>
      </c>
      <c r="Y55" s="61" t="s">
        <v>26</v>
      </c>
      <c r="Z55" s="57">
        <f>IF(_zhuchou6_month_day!C52="","",_zhuchou6_month_day!C52)</f>
        <v>97.370599999999996</v>
      </c>
      <c r="AA55" s="57">
        <f>IF(_zhuchou6_month_day!D52="","",_zhuchou6_month_day!D52)</f>
        <v>97.3489</v>
      </c>
      <c r="AB55" s="57" t="str">
        <f>IF(_zhuchou6_month_day!E52="","",_zhuchou6_month_day!E52)</f>
        <v/>
      </c>
      <c r="AC55" s="57" t="str">
        <f>IF(_zhuchou6_month_day!F52="","",_zhuchou6_month_day!F52)</f>
        <v/>
      </c>
      <c r="AD55" s="72" t="s">
        <v>26</v>
      </c>
      <c r="AE55" s="72" t="s">
        <v>26</v>
      </c>
      <c r="AF55" s="57" t="s">
        <v>26</v>
      </c>
      <c r="AG55" s="79" t="s">
        <v>26</v>
      </c>
      <c r="AH55" s="64" t="s">
        <v>26</v>
      </c>
      <c r="AI55" s="65" t="s">
        <v>26</v>
      </c>
      <c r="AJ55" s="65" t="e">
        <f>AH55+AI55</f>
        <v>#VALUE!</v>
      </c>
      <c r="AK55" s="65" t="s">
        <v>26</v>
      </c>
      <c r="AL55" s="65" t="s">
        <v>26</v>
      </c>
      <c r="AM55" s="65" t="e">
        <f>AK55+AL55</f>
        <v>#VALUE!</v>
      </c>
      <c r="AN55" s="65" t="e">
        <f>G55*10000*(8-O55)*1.732*I55/1000</f>
        <v>#VALUE!</v>
      </c>
      <c r="AO55" s="65" t="e">
        <f>H55*10000*(8-P55)*1.732*J55/1000</f>
        <v>#VALUE!</v>
      </c>
      <c r="AP55" s="65" t="e">
        <f>AN55+AO55</f>
        <v>#VALUE!</v>
      </c>
      <c r="AQ55" s="65" t="e">
        <f>V57*10000*(8-$AD57)*1.732*X57/1000</f>
        <v>#VALUE!</v>
      </c>
      <c r="AR55" s="65" t="e">
        <f>W57*10000*(8-$AD57)*1.732*Y57/1000</f>
        <v>#VALUE!</v>
      </c>
      <c r="AS55" s="65" t="e">
        <f>AQ55+AR55</f>
        <v>#VALUE!</v>
      </c>
      <c r="AT55" s="66">
        <f>AT52+1</f>
        <v>17</v>
      </c>
      <c r="AU55" s="67">
        <f ca="1">'5烧主抽电耗'!$A$3+AT55-1</f>
        <v>43540</v>
      </c>
      <c r="AV55" s="1" t="str">
        <f>C55</f>
        <v>丁班</v>
      </c>
    </row>
    <row r="56">
      <c r="A56" s="51">
        <v>18</v>
      </c>
      <c r="B56" s="51" t="s">
        <v>24</v>
      </c>
      <c r="C56" s="52" t="str">
        <f>'6烧主抽电耗'!F54</f>
        <v>甲班</v>
      </c>
      <c r="D56" s="53">
        <v>17</v>
      </c>
      <c r="E56" s="57" t="s">
        <v>26</v>
      </c>
      <c r="F56" s="57" t="s">
        <v>26</v>
      </c>
      <c r="G56" s="57" t="str">
        <f>IF(_zhuchou5_month_day!E53="","",_zhuchou5_month_day!E53)</f>
        <v/>
      </c>
      <c r="H56" s="57" t="str">
        <f>IF(_zhuchou5_month_day!F53="","",_zhuchou5_month_day!F53)</f>
        <v/>
      </c>
      <c r="I56" s="57" t="s">
        <v>26</v>
      </c>
      <c r="J56" s="57" t="s">
        <v>26</v>
      </c>
      <c r="K56" s="57">
        <f>IF(_zhuchou5_month_day!G53="","",_zhuchou5_month_day!G53)</f>
        <v>99.786299999999997</v>
      </c>
      <c r="L56" s="57">
        <f>IF(_zhuchou5_month_day!H53="","",_zhuchou5_month_day!H53)</f>
        <v>99.738</v>
      </c>
      <c r="M56" s="57" t="str">
        <f>IF(_zhuchou5_month_day!I53="","",_zhuchou5_month_day!I53)</f>
        <v/>
      </c>
      <c r="N56" s="57" t="str">
        <f>IF(_zhuchou5_month_day!J53="","",_zhuchou5_month_day!J53)</f>
        <v/>
      </c>
      <c r="O56" s="57" t="s">
        <v>26</v>
      </c>
      <c r="P56" s="57" t="s">
        <v>26</v>
      </c>
      <c r="Q56" s="57" t="s">
        <v>26</v>
      </c>
      <c r="R56" s="68" t="s">
        <v>26</v>
      </c>
      <c r="S56" s="69"/>
      <c r="T56" s="71" t="s">
        <v>26</v>
      </c>
      <c r="U56" s="57" t="s">
        <v>26</v>
      </c>
      <c r="V56" s="61" t="str">
        <f>IF(_zhuchou6_month_day!A53="","",_zhuchou6_month_day!A53)</f>
        <v/>
      </c>
      <c r="W56" s="61" t="str">
        <f>IF(_zhuchou6_month_day!B53="","",_zhuchou6_month_day!B53)</f>
        <v/>
      </c>
      <c r="X56" s="61" t="s">
        <v>26</v>
      </c>
      <c r="Y56" s="61" t="s">
        <v>26</v>
      </c>
      <c r="Z56" s="57">
        <f>IF(_zhuchou6_month_day!C53="","",_zhuchou6_month_day!C53)</f>
        <v>97.371600000000001</v>
      </c>
      <c r="AA56" s="57">
        <f>IF(_zhuchou6_month_day!D53="","",_zhuchou6_month_day!D53)</f>
        <v>97.353700000000003</v>
      </c>
      <c r="AB56" s="57" t="str">
        <f>IF(_zhuchou6_month_day!E53="","",_zhuchou6_month_day!E53)</f>
        <v/>
      </c>
      <c r="AC56" s="57" t="str">
        <f>IF(_zhuchou6_month_day!F53="","",_zhuchou6_month_day!F53)</f>
        <v/>
      </c>
      <c r="AD56" s="72" t="s">
        <v>26</v>
      </c>
      <c r="AE56" s="72" t="s">
        <v>26</v>
      </c>
      <c r="AF56" s="57" t="s">
        <v>26</v>
      </c>
      <c r="AG56" s="57" t="s">
        <v>26</v>
      </c>
      <c r="AH56" s="64" t="s">
        <v>26</v>
      </c>
      <c r="AI56" s="65" t="s">
        <v>26</v>
      </c>
      <c r="AJ56" s="65" t="e">
        <f>AH56+AI56</f>
        <v>#VALUE!</v>
      </c>
      <c r="AK56" s="65" t="s">
        <v>26</v>
      </c>
      <c r="AL56" s="65" t="s">
        <v>26</v>
      </c>
      <c r="AM56" s="65" t="e">
        <f>AK56+AL56</f>
        <v>#VALUE!</v>
      </c>
      <c r="AN56" s="65" t="e">
        <f>G56*10000*(8-O56)*1.732*I56/1000</f>
        <v>#VALUE!</v>
      </c>
      <c r="AO56" s="65" t="e">
        <f>H56*10000*(8-P56)*1.732*J56/1000</f>
        <v>#VALUE!</v>
      </c>
      <c r="AP56" s="65" t="e">
        <f>AN56+AO56</f>
        <v>#VALUE!</v>
      </c>
      <c r="AQ56" s="65" t="e">
        <f>V58*10000*(8-$AD58)*1.732*X58/1000</f>
        <v>#VALUE!</v>
      </c>
      <c r="AR56" s="65" t="e">
        <f>W58*10000*(8-$AD58)*1.732*Y58/1000</f>
        <v>#VALUE!</v>
      </c>
      <c r="AS56" s="65" t="e">
        <f>AQ56+AR56</f>
        <v>#VALUE!</v>
      </c>
      <c r="AT56" s="66">
        <f>AT53+1</f>
        <v>18</v>
      </c>
      <c r="AU56" s="67">
        <f ca="1">'5烧主抽电耗'!$A$3+AT56-1</f>
        <v>43541</v>
      </c>
      <c r="AV56" s="1" t="str">
        <f>C56</f>
        <v>甲班</v>
      </c>
    </row>
    <row r="57">
      <c r="A57" s="51"/>
      <c r="B57" s="51" t="s">
        <v>28</v>
      </c>
      <c r="C57" s="52" t="str">
        <f>'6烧主抽电耗'!F55</f>
        <v>乙班</v>
      </c>
      <c r="D57" s="53">
        <v>17.3333333333333</v>
      </c>
      <c r="E57" s="57" t="s">
        <v>26</v>
      </c>
      <c r="F57" s="57" t="s">
        <v>26</v>
      </c>
      <c r="G57" s="57" t="str">
        <f>IF(_zhuchou5_month_day!E54="","",_zhuchou5_month_day!E54)</f>
        <v/>
      </c>
      <c r="H57" s="57" t="str">
        <f>IF(_zhuchou5_month_day!F54="","",_zhuchou5_month_day!F54)</f>
        <v/>
      </c>
      <c r="I57" s="57" t="s">
        <v>26</v>
      </c>
      <c r="J57" s="57" t="s">
        <v>26</v>
      </c>
      <c r="K57" s="57">
        <f>IF(_zhuchou5_month_day!G54="","",_zhuchou5_month_day!G54)</f>
        <v>99.792599999999993</v>
      </c>
      <c r="L57" s="57">
        <f>IF(_zhuchou5_month_day!H54="","",_zhuchou5_month_day!H54)</f>
        <v>99.744600000000005</v>
      </c>
      <c r="M57" s="57" t="str">
        <f>IF(_zhuchou5_month_day!I54="","",_zhuchou5_month_day!I54)</f>
        <v/>
      </c>
      <c r="N57" s="57" t="str">
        <f>IF(_zhuchou5_month_day!J54="","",_zhuchou5_month_day!J54)</f>
        <v/>
      </c>
      <c r="O57" s="57" t="s">
        <v>26</v>
      </c>
      <c r="P57" s="57" t="s">
        <v>26</v>
      </c>
      <c r="Q57" s="61" t="s">
        <v>26</v>
      </c>
      <c r="R57" s="68" t="s">
        <v>26</v>
      </c>
      <c r="S57" s="69"/>
      <c r="T57" s="61" t="s">
        <v>26</v>
      </c>
      <c r="U57" s="61" t="s">
        <v>26</v>
      </c>
      <c r="V57" s="61" t="str">
        <f>IF(_zhuchou6_month_day!A54="","",_zhuchou6_month_day!A54)</f>
        <v/>
      </c>
      <c r="W57" s="61" t="str">
        <f>IF(_zhuchou6_month_day!B54="","",_zhuchou6_month_day!B54)</f>
        <v/>
      </c>
      <c r="X57" s="61" t="s">
        <v>26</v>
      </c>
      <c r="Y57" s="61" t="s">
        <v>26</v>
      </c>
      <c r="Z57" s="57">
        <f>IF(_zhuchou6_month_day!C54="","",_zhuchou6_month_day!C54)</f>
        <v>97.382499999999993</v>
      </c>
      <c r="AA57" s="57">
        <f>IF(_zhuchou6_month_day!D54="","",_zhuchou6_month_day!D54)</f>
        <v>97.353700000000003</v>
      </c>
      <c r="AB57" s="57" t="str">
        <f>IF(_zhuchou6_month_day!E54="","",_zhuchou6_month_day!E54)</f>
        <v/>
      </c>
      <c r="AC57" s="57" t="str">
        <f>IF(_zhuchou6_month_day!F54="","",_zhuchou6_month_day!F54)</f>
        <v/>
      </c>
      <c r="AD57" s="72" t="s">
        <v>26</v>
      </c>
      <c r="AE57" s="72" t="s">
        <v>26</v>
      </c>
      <c r="AF57" s="57" t="s">
        <v>26</v>
      </c>
      <c r="AG57" s="79" t="s">
        <v>26</v>
      </c>
      <c r="AH57" s="64" t="s">
        <v>26</v>
      </c>
      <c r="AI57" s="65" t="s">
        <v>26</v>
      </c>
      <c r="AJ57" s="65" t="e">
        <f>AH57+AI57</f>
        <v>#VALUE!</v>
      </c>
      <c r="AK57" s="65" t="s">
        <v>26</v>
      </c>
      <c r="AL57" s="65" t="s">
        <v>26</v>
      </c>
      <c r="AM57" s="65" t="e">
        <f>AK57+AL57</f>
        <v>#VALUE!</v>
      </c>
      <c r="AN57" s="65" t="e">
        <f>G57*10000*(8-O57)*1.732*I57/1000</f>
        <v>#VALUE!</v>
      </c>
      <c r="AO57" s="65" t="e">
        <f>H57*10000*(8-P57)*1.732*J57/1000</f>
        <v>#VALUE!</v>
      </c>
      <c r="AP57" s="65" t="e">
        <f>AN57+AO57</f>
        <v>#VALUE!</v>
      </c>
      <c r="AQ57" s="65" t="e">
        <f>V59*10000*(8-$AD59)*1.732*X59/1000</f>
        <v>#VALUE!</v>
      </c>
      <c r="AR57" s="65" t="e">
        <f>W59*10000*(8-$AD59)*1.732*Y59/1000</f>
        <v>#VALUE!</v>
      </c>
      <c r="AS57" s="65" t="e">
        <f>AQ57+AR57</f>
        <v>#VALUE!</v>
      </c>
      <c r="AT57" s="66">
        <f>AT54+1</f>
        <v>18</v>
      </c>
      <c r="AU57" s="67">
        <f ca="1">'5烧主抽电耗'!$A$3+AT57-1</f>
        <v>43541</v>
      </c>
      <c r="AV57" s="1" t="str">
        <f>C57</f>
        <v>乙班</v>
      </c>
    </row>
    <row r="58">
      <c r="A58" s="51"/>
      <c r="B58" s="51" t="s">
        <v>30</v>
      </c>
      <c r="C58" s="52" t="str">
        <f>'6烧主抽电耗'!F56</f>
        <v>丙班</v>
      </c>
      <c r="D58" s="53">
        <v>17.6666666666667</v>
      </c>
      <c r="E58" s="57" t="s">
        <v>26</v>
      </c>
      <c r="F58" s="57" t="s">
        <v>26</v>
      </c>
      <c r="G58" s="57" t="str">
        <f>IF(_zhuchou5_month_day!E55="","",_zhuchou5_month_day!E55)</f>
        <v/>
      </c>
      <c r="H58" s="57" t="str">
        <f>IF(_zhuchou5_month_day!F55="","",_zhuchou5_month_day!F55)</f>
        <v/>
      </c>
      <c r="I58" s="57" t="s">
        <v>26</v>
      </c>
      <c r="J58" s="57" t="s">
        <v>26</v>
      </c>
      <c r="K58" s="57">
        <f>IF(_zhuchou5_month_day!G55="","",_zhuchou5_month_day!G55)</f>
        <v>99.787099999999995</v>
      </c>
      <c r="L58" s="57">
        <f>IF(_zhuchou5_month_day!H55="","",_zhuchou5_month_day!H55)</f>
        <v>99.737899999999996</v>
      </c>
      <c r="M58" s="57" t="str">
        <f>IF(_zhuchou5_month_day!I55="","",_zhuchou5_month_day!I55)</f>
        <v/>
      </c>
      <c r="N58" s="57" t="str">
        <f>IF(_zhuchou5_month_day!J55="","",_zhuchou5_month_day!J55)</f>
        <v/>
      </c>
      <c r="O58" s="57" t="s">
        <v>26</v>
      </c>
      <c r="P58" s="57" t="s">
        <v>26</v>
      </c>
      <c r="Q58" s="57" t="s">
        <v>26</v>
      </c>
      <c r="R58" s="68" t="s">
        <v>26</v>
      </c>
      <c r="S58" s="69"/>
      <c r="T58" s="71" t="s">
        <v>26</v>
      </c>
      <c r="U58" s="57" t="s">
        <v>26</v>
      </c>
      <c r="V58" s="61" t="str">
        <f>IF(_zhuchou6_month_day!A55="","",_zhuchou6_month_day!A55)</f>
        <v/>
      </c>
      <c r="W58" s="61" t="str">
        <f>IF(_zhuchou6_month_day!B55="","",_zhuchou6_month_day!B55)</f>
        <v/>
      </c>
      <c r="X58" s="61" t="s">
        <v>26</v>
      </c>
      <c r="Y58" s="61" t="s">
        <v>26</v>
      </c>
      <c r="Z58" s="57">
        <f>IF(_zhuchou6_month_day!C55="","",_zhuchou6_month_day!C55)</f>
        <v>97.372500000000002</v>
      </c>
      <c r="AA58" s="57">
        <f>IF(_zhuchou6_month_day!D55="","",_zhuchou6_month_day!D55)</f>
        <v>97.350200000000001</v>
      </c>
      <c r="AB58" s="57" t="str">
        <f>IF(_zhuchou6_month_day!E55="","",_zhuchou6_month_day!E55)</f>
        <v/>
      </c>
      <c r="AC58" s="57" t="str">
        <f>IF(_zhuchou6_month_day!F55="","",_zhuchou6_month_day!F55)</f>
        <v/>
      </c>
      <c r="AD58" s="72" t="s">
        <v>26</v>
      </c>
      <c r="AE58" s="72" t="s">
        <v>26</v>
      </c>
      <c r="AF58" s="57" t="s">
        <v>26</v>
      </c>
      <c r="AG58" s="57" t="s">
        <v>26</v>
      </c>
      <c r="AH58" s="64" t="s">
        <v>26</v>
      </c>
      <c r="AI58" s="65" t="s">
        <v>26</v>
      </c>
      <c r="AJ58" s="65" t="e">
        <f>AH58+AI58</f>
        <v>#VALUE!</v>
      </c>
      <c r="AK58" s="65" t="s">
        <v>26</v>
      </c>
      <c r="AL58" s="65" t="s">
        <v>26</v>
      </c>
      <c r="AM58" s="65" t="e">
        <f>AK58+AL58</f>
        <v>#VALUE!</v>
      </c>
      <c r="AN58" s="65" t="e">
        <f>G58*10000*(8-O58)*1.732*I58/1000</f>
        <v>#VALUE!</v>
      </c>
      <c r="AO58" s="65" t="e">
        <f>H58*10000*(8-P58)*1.732*J58/1000</f>
        <v>#VALUE!</v>
      </c>
      <c r="AP58" s="65" t="e">
        <f>AN58+AO58</f>
        <v>#VALUE!</v>
      </c>
      <c r="AQ58" s="65" t="e">
        <f>V60*10000*(8-$AD60)*1.732*X60/1000</f>
        <v>#VALUE!</v>
      </c>
      <c r="AR58" s="65" t="e">
        <f>W60*10000*(8-$AD60)*1.732*Y60/1000</f>
        <v>#VALUE!</v>
      </c>
      <c r="AS58" s="65" t="e">
        <f>AQ58+AR58</f>
        <v>#VALUE!</v>
      </c>
      <c r="AT58" s="66">
        <f>AT55+1</f>
        <v>18</v>
      </c>
      <c r="AU58" s="67">
        <f ca="1">'5烧主抽电耗'!$A$3+AT58-1</f>
        <v>43541</v>
      </c>
      <c r="AV58" s="1" t="str">
        <f>C58</f>
        <v>丙班</v>
      </c>
    </row>
    <row r="59">
      <c r="A59" s="51">
        <v>19</v>
      </c>
      <c r="B59" s="51" t="s">
        <v>24</v>
      </c>
      <c r="C59" s="52" t="str">
        <f>'6烧主抽电耗'!F57</f>
        <v>甲班</v>
      </c>
      <c r="D59" s="53">
        <v>18</v>
      </c>
      <c r="E59" s="57" t="s">
        <v>26</v>
      </c>
      <c r="F59" s="57" t="s">
        <v>26</v>
      </c>
      <c r="G59" s="57" t="str">
        <f>IF(_zhuchou5_month_day!E56="","",_zhuchou5_month_day!E56)</f>
        <v/>
      </c>
      <c r="H59" s="57" t="str">
        <f>IF(_zhuchou5_month_day!F56="","",_zhuchou5_month_day!F56)</f>
        <v/>
      </c>
      <c r="I59" s="57" t="s">
        <v>26</v>
      </c>
      <c r="J59" s="57" t="s">
        <v>26</v>
      </c>
      <c r="K59" s="57">
        <f>IF(_zhuchou5_month_day!G56="","",_zhuchou5_month_day!G56)</f>
        <v>99.777900000000002</v>
      </c>
      <c r="L59" s="57">
        <f>IF(_zhuchou5_month_day!H56="","",_zhuchou5_month_day!H56)</f>
        <v>99.726600000000005</v>
      </c>
      <c r="M59" s="57" t="str">
        <f>IF(_zhuchou5_month_day!I56="","",_zhuchou5_month_day!I56)</f>
        <v/>
      </c>
      <c r="N59" s="57" t="str">
        <f>IF(_zhuchou5_month_day!J56="","",_zhuchou5_month_day!J56)</f>
        <v/>
      </c>
      <c r="O59" s="57" t="s">
        <v>26</v>
      </c>
      <c r="P59" s="57" t="s">
        <v>26</v>
      </c>
      <c r="Q59" s="57" t="s">
        <v>26</v>
      </c>
      <c r="R59" s="68" t="s">
        <v>26</v>
      </c>
      <c r="S59" s="69"/>
      <c r="T59" s="71" t="s">
        <v>26</v>
      </c>
      <c r="U59" s="57" t="s">
        <v>26</v>
      </c>
      <c r="V59" s="61" t="str">
        <f>IF(_zhuchou6_month_day!A56="","",_zhuchou6_month_day!A56)</f>
        <v/>
      </c>
      <c r="W59" s="61" t="str">
        <f>IF(_zhuchou6_month_day!B56="","",_zhuchou6_month_day!B56)</f>
        <v/>
      </c>
      <c r="X59" s="61" t="s">
        <v>26</v>
      </c>
      <c r="Y59" s="61" t="s">
        <v>26</v>
      </c>
      <c r="Z59" s="57">
        <f>IF(_zhuchou6_month_day!C56="","",_zhuchou6_month_day!C56)</f>
        <v>97.365700000000004</v>
      </c>
      <c r="AA59" s="57">
        <f>IF(_zhuchou6_month_day!D56="","",_zhuchou6_month_day!D56)</f>
        <v>97.345100000000002</v>
      </c>
      <c r="AB59" s="57" t="str">
        <f>IF(_zhuchou6_month_day!E56="","",_zhuchou6_month_day!E56)</f>
        <v/>
      </c>
      <c r="AC59" s="57" t="str">
        <f>IF(_zhuchou6_month_day!F56="","",_zhuchou6_month_day!F56)</f>
        <v/>
      </c>
      <c r="AD59" s="72" t="s">
        <v>26</v>
      </c>
      <c r="AE59" s="72" t="s">
        <v>26</v>
      </c>
      <c r="AF59" s="57" t="s">
        <v>26</v>
      </c>
      <c r="AG59" s="57" t="s">
        <v>26</v>
      </c>
      <c r="AH59" s="64" t="s">
        <v>26</v>
      </c>
      <c r="AI59" s="65" t="s">
        <v>26</v>
      </c>
      <c r="AJ59" s="65" t="e">
        <f>AH59+AI59</f>
        <v>#VALUE!</v>
      </c>
      <c r="AK59" s="65" t="s">
        <v>26</v>
      </c>
      <c r="AL59" s="65" t="s">
        <v>26</v>
      </c>
      <c r="AM59" s="65" t="e">
        <f>AK59+AL59</f>
        <v>#VALUE!</v>
      </c>
      <c r="AN59" s="65" t="e">
        <f>G59*10000*(8-O59)*1.732*I59/1000</f>
        <v>#VALUE!</v>
      </c>
      <c r="AO59" s="65" t="e">
        <f>H59*10000*(8-P59)*1.732*J59/1000</f>
        <v>#VALUE!</v>
      </c>
      <c r="AP59" s="65" t="e">
        <f>AN59+AO59</f>
        <v>#VALUE!</v>
      </c>
      <c r="AQ59" s="65" t="e">
        <f>V61*10000*(8-$AD61)*1.732*X61/1000</f>
        <v>#VALUE!</v>
      </c>
      <c r="AR59" s="65" t="e">
        <f>W61*10000*(8-$AD61)*1.732*Y61/1000</f>
        <v>#VALUE!</v>
      </c>
      <c r="AS59" s="65" t="e">
        <f>AQ59+AR59</f>
        <v>#VALUE!</v>
      </c>
      <c r="AT59" s="66">
        <f>AT56+1</f>
        <v>19</v>
      </c>
      <c r="AU59" s="67">
        <f ca="1">'5烧主抽电耗'!$A$3+AT59-1</f>
        <v>43542</v>
      </c>
      <c r="AV59" s="1" t="str">
        <f>C59</f>
        <v>甲班</v>
      </c>
    </row>
    <row r="60">
      <c r="A60" s="51"/>
      <c r="B60" s="51" t="s">
        <v>28</v>
      </c>
      <c r="C60" s="52" t="str">
        <f>'6烧主抽电耗'!F58</f>
        <v>乙班</v>
      </c>
      <c r="D60" s="53">
        <v>18.3333333333333</v>
      </c>
      <c r="E60" s="57" t="s">
        <v>26</v>
      </c>
      <c r="F60" s="57" t="s">
        <v>26</v>
      </c>
      <c r="G60" s="57" t="str">
        <f>IF(_zhuchou5_month_day!E57="","",_zhuchou5_month_day!E57)</f>
        <v/>
      </c>
      <c r="H60" s="57" t="str">
        <f>IF(_zhuchou5_month_day!F57="","",_zhuchou5_month_day!F57)</f>
        <v/>
      </c>
      <c r="I60" s="57" t="s">
        <v>26</v>
      </c>
      <c r="J60" s="57" t="s">
        <v>26</v>
      </c>
      <c r="K60" s="57">
        <f>IF(_zhuchou5_month_day!G57="","",_zhuchou5_month_day!G57)</f>
        <v>99.778199999999998</v>
      </c>
      <c r="L60" s="57">
        <f>IF(_zhuchou5_month_day!H57="","",_zhuchou5_month_day!H57)</f>
        <v>99.7303</v>
      </c>
      <c r="M60" s="57" t="str">
        <f>IF(_zhuchou5_month_day!I57="","",_zhuchou5_month_day!I57)</f>
        <v/>
      </c>
      <c r="N60" s="57" t="str">
        <f>IF(_zhuchou5_month_day!J57="","",_zhuchou5_month_day!J57)</f>
        <v/>
      </c>
      <c r="O60" s="57" t="s">
        <v>26</v>
      </c>
      <c r="P60" s="57" t="s">
        <v>26</v>
      </c>
      <c r="Q60" s="61" t="s">
        <v>26</v>
      </c>
      <c r="R60" s="68" t="s">
        <v>26</v>
      </c>
      <c r="S60" s="69"/>
      <c r="T60" s="71" t="s">
        <v>26</v>
      </c>
      <c r="U60" s="57" t="s">
        <v>26</v>
      </c>
      <c r="V60" s="61" t="str">
        <f>IF(_zhuchou6_month_day!A57="","",_zhuchou6_month_day!A57)</f>
        <v/>
      </c>
      <c r="W60" s="61" t="str">
        <f>IF(_zhuchou6_month_day!B57="","",_zhuchou6_month_day!B57)</f>
        <v/>
      </c>
      <c r="X60" s="61" t="s">
        <v>26</v>
      </c>
      <c r="Y60" s="61" t="s">
        <v>26</v>
      </c>
      <c r="Z60" s="57">
        <f>IF(_zhuchou6_month_day!C57="","",_zhuchou6_month_day!C57)</f>
        <v>97.364800000000002</v>
      </c>
      <c r="AA60" s="57">
        <f>IF(_zhuchou6_month_day!D57="","",_zhuchou6_month_day!D57)</f>
        <v>97.341200000000001</v>
      </c>
      <c r="AB60" s="57" t="str">
        <f>IF(_zhuchou6_month_day!E57="","",_zhuchou6_month_day!E57)</f>
        <v/>
      </c>
      <c r="AC60" s="57" t="str">
        <f>IF(_zhuchou6_month_day!F57="","",_zhuchou6_month_day!F57)</f>
        <v/>
      </c>
      <c r="AD60" s="72" t="s">
        <v>26</v>
      </c>
      <c r="AE60" s="72" t="s">
        <v>26</v>
      </c>
      <c r="AF60" s="57" t="s">
        <v>26</v>
      </c>
      <c r="AG60" s="57" t="s">
        <v>26</v>
      </c>
      <c r="AH60" s="64" t="s">
        <v>26</v>
      </c>
      <c r="AI60" s="65" t="s">
        <v>26</v>
      </c>
      <c r="AJ60" s="65" t="e">
        <f>AH60+AI60</f>
        <v>#VALUE!</v>
      </c>
      <c r="AK60" s="65" t="s">
        <v>26</v>
      </c>
      <c r="AL60" s="65" t="s">
        <v>26</v>
      </c>
      <c r="AM60" s="65" t="e">
        <f>AK60+AL60</f>
        <v>#VALUE!</v>
      </c>
      <c r="AN60" s="65" t="e">
        <f>G60*10000*(8-O60)*1.732*I60/1000</f>
        <v>#VALUE!</v>
      </c>
      <c r="AO60" s="65" t="e">
        <f>H60*10000*(8-P60)*1.732*J60/1000</f>
        <v>#VALUE!</v>
      </c>
      <c r="AP60" s="65" t="e">
        <f>AN60+AO60</f>
        <v>#VALUE!</v>
      </c>
      <c r="AQ60" s="65" t="e">
        <f>V62*10000*(8-$AD62)*1.732*X62/1000</f>
        <v>#VALUE!</v>
      </c>
      <c r="AR60" s="65" t="e">
        <f>W62*10000*(8-$AD62)*1.732*Y62/1000</f>
        <v>#VALUE!</v>
      </c>
      <c r="AS60" s="65" t="e">
        <f>AQ60+AR60</f>
        <v>#VALUE!</v>
      </c>
      <c r="AT60" s="66">
        <f>AT57+1</f>
        <v>19</v>
      </c>
      <c r="AU60" s="67">
        <f ca="1">'5烧主抽电耗'!$A$3+AT60-1</f>
        <v>43542</v>
      </c>
      <c r="AV60" s="1" t="str">
        <f>C60</f>
        <v>乙班</v>
      </c>
    </row>
    <row r="61">
      <c r="A61" s="51"/>
      <c r="B61" s="51" t="s">
        <v>30</v>
      </c>
      <c r="C61" s="52" t="str">
        <f>'6烧主抽电耗'!F59</f>
        <v>丙班</v>
      </c>
      <c r="D61" s="53">
        <v>18.6666666666667</v>
      </c>
      <c r="E61" s="57" t="s">
        <v>26</v>
      </c>
      <c r="F61" s="57" t="s">
        <v>26</v>
      </c>
      <c r="G61" s="57" t="str">
        <f>IF(_zhuchou5_month_day!E58="","",_zhuchou5_month_day!E58)</f>
        <v/>
      </c>
      <c r="H61" s="57" t="str">
        <f>IF(_zhuchou5_month_day!F58="","",_zhuchou5_month_day!F58)</f>
        <v/>
      </c>
      <c r="I61" s="57" t="s">
        <v>26</v>
      </c>
      <c r="J61" s="57" t="s">
        <v>26</v>
      </c>
      <c r="K61" s="57" t="str">
        <f>IF(_zhuchou5_month_day!G58="","",_zhuchou5_month_day!G58)</f>
        <v/>
      </c>
      <c r="L61" s="57" t="str">
        <f>IF(_zhuchou5_month_day!H58="","",_zhuchou5_month_day!H58)</f>
        <v/>
      </c>
      <c r="M61" s="57" t="str">
        <f>IF(_zhuchou5_month_day!I58="","",_zhuchou5_month_day!I58)</f>
        <v/>
      </c>
      <c r="N61" s="57" t="str">
        <f>IF(_zhuchou5_month_day!J58="","",_zhuchou5_month_day!J58)</f>
        <v/>
      </c>
      <c r="O61" s="57" t="s">
        <v>26</v>
      </c>
      <c r="P61" s="57" t="s">
        <v>26</v>
      </c>
      <c r="Q61" s="57" t="s">
        <v>26</v>
      </c>
      <c r="R61" s="68" t="s">
        <v>26</v>
      </c>
      <c r="S61" s="69"/>
      <c r="T61" s="71" t="s">
        <v>26</v>
      </c>
      <c r="U61" s="57" t="s">
        <v>26</v>
      </c>
      <c r="V61" s="61" t="str">
        <f>IF(_zhuchou6_month_day!A58="","",_zhuchou6_month_day!A58)</f>
        <v/>
      </c>
      <c r="W61" s="61" t="str">
        <f>IF(_zhuchou6_month_day!B58="","",_zhuchou6_month_day!B58)</f>
        <v/>
      </c>
      <c r="X61" s="61" t="s">
        <v>26</v>
      </c>
      <c r="Y61" s="61" t="s">
        <v>26</v>
      </c>
      <c r="Z61" s="57">
        <f>IF(_zhuchou6_month_day!C58="","",_zhuchou6_month_day!C58)</f>
        <v>97.364999999999995</v>
      </c>
      <c r="AA61" s="57">
        <f>IF(_zhuchou6_month_day!D58="","",_zhuchou6_month_day!D58)</f>
        <v>97.342500000000001</v>
      </c>
      <c r="AB61" s="57" t="str">
        <f>IF(_zhuchou6_month_day!E58="","",_zhuchou6_month_day!E58)</f>
        <v/>
      </c>
      <c r="AC61" s="57" t="str">
        <f>IF(_zhuchou6_month_day!F58="","",_zhuchou6_month_day!F58)</f>
        <v/>
      </c>
      <c r="AD61" s="72" t="s">
        <v>26</v>
      </c>
      <c r="AE61" s="72" t="s">
        <v>26</v>
      </c>
      <c r="AF61" s="57" t="s">
        <v>26</v>
      </c>
      <c r="AG61" s="79" t="s">
        <v>26</v>
      </c>
      <c r="AH61" s="64" t="s">
        <v>26</v>
      </c>
      <c r="AI61" s="65" t="s">
        <v>26</v>
      </c>
      <c r="AJ61" s="65" t="e">
        <f>AH61+AI61</f>
        <v>#VALUE!</v>
      </c>
      <c r="AK61" s="65" t="s">
        <v>26</v>
      </c>
      <c r="AL61" s="65" t="s">
        <v>26</v>
      </c>
      <c r="AM61" s="65" t="e">
        <f>AK61+AL61</f>
        <v>#VALUE!</v>
      </c>
      <c r="AN61" s="65" t="e">
        <f>G61*10000*(8-O61)*1.732*I61/1000</f>
        <v>#VALUE!</v>
      </c>
      <c r="AO61" s="65" t="e">
        <f>H61*10000*(8-P61)*1.732*J61/1000</f>
        <v>#VALUE!</v>
      </c>
      <c r="AP61" s="65" t="e">
        <f>AN61+AO61</f>
        <v>#VALUE!</v>
      </c>
      <c r="AQ61" s="65" t="e">
        <f>V63*10000*(8-$AD63)*1.732*X63/1000</f>
        <v>#VALUE!</v>
      </c>
      <c r="AR61" s="65" t="e">
        <f>W63*10000*(8-$AD63)*1.732*Y63/1000</f>
        <v>#VALUE!</v>
      </c>
      <c r="AS61" s="65" t="e">
        <f>AQ61+AR61</f>
        <v>#VALUE!</v>
      </c>
      <c r="AT61" s="66">
        <f>AT58+1</f>
        <v>19</v>
      </c>
      <c r="AU61" s="67">
        <f ca="1">'5烧主抽电耗'!$A$3+AT61-1</f>
        <v>43542</v>
      </c>
      <c r="AV61" s="1" t="str">
        <f>C61</f>
        <v>丙班</v>
      </c>
    </row>
    <row r="62">
      <c r="A62" s="51">
        <v>20</v>
      </c>
      <c r="B62" s="51" t="s">
        <v>24</v>
      </c>
      <c r="C62" s="52" t="str">
        <f>'6烧主抽电耗'!F60</f>
        <v>丁班</v>
      </c>
      <c r="D62" s="53">
        <v>19</v>
      </c>
      <c r="E62" s="57" t="s">
        <v>26</v>
      </c>
      <c r="F62" s="57" t="s">
        <v>26</v>
      </c>
      <c r="G62" s="57" t="str">
        <f>IF(_zhuchou5_month_day!E59="","",_zhuchou5_month_day!E59)</f>
        <v/>
      </c>
      <c r="H62" s="57" t="str">
        <f>IF(_zhuchou5_month_day!F59="","",_zhuchou5_month_day!F59)</f>
        <v/>
      </c>
      <c r="I62" s="57" t="s">
        <v>26</v>
      </c>
      <c r="J62" s="57" t="s">
        <v>26</v>
      </c>
      <c r="K62" s="57">
        <f>IF(_zhuchou5_month_day!G59="","",_zhuchou5_month_day!G59)</f>
        <v>99.769599999999997</v>
      </c>
      <c r="L62" s="57">
        <f>IF(_zhuchou5_month_day!H59="","",_zhuchou5_month_day!H59)</f>
        <v>99.718500000000006</v>
      </c>
      <c r="M62" s="57" t="str">
        <f>IF(_zhuchou5_month_day!I59="","",_zhuchou5_month_day!I59)</f>
        <v/>
      </c>
      <c r="N62" s="57" t="str">
        <f>IF(_zhuchou5_month_day!J59="","",_zhuchou5_month_day!J59)</f>
        <v/>
      </c>
      <c r="O62" s="57" t="s">
        <v>26</v>
      </c>
      <c r="P62" s="57" t="s">
        <v>26</v>
      </c>
      <c r="Q62" s="61" t="s">
        <v>26</v>
      </c>
      <c r="R62" s="68" t="s">
        <v>26</v>
      </c>
      <c r="S62" s="69"/>
      <c r="T62" s="71" t="s">
        <v>26</v>
      </c>
      <c r="U62" s="57" t="s">
        <v>26</v>
      </c>
      <c r="V62" s="61" t="str">
        <f>IF(_zhuchou6_month_day!A59="","",_zhuchou6_month_day!A59)</f>
        <v/>
      </c>
      <c r="W62" s="61" t="str">
        <f>IF(_zhuchou6_month_day!B59="","",_zhuchou6_month_day!B59)</f>
        <v/>
      </c>
      <c r="X62" s="61" t="s">
        <v>26</v>
      </c>
      <c r="Y62" s="61" t="s">
        <v>26</v>
      </c>
      <c r="Z62" s="57">
        <f>IF(_zhuchou6_month_day!C59="","",_zhuchou6_month_day!C59)</f>
        <v>97.3643</v>
      </c>
      <c r="AA62" s="57">
        <f>IF(_zhuchou6_month_day!D59="","",_zhuchou6_month_day!D59)</f>
        <v>97.298599999999993</v>
      </c>
      <c r="AB62" s="57" t="str">
        <f>IF(_zhuchou6_month_day!E59="","",_zhuchou6_month_day!E59)</f>
        <v/>
      </c>
      <c r="AC62" s="57" t="str">
        <f>IF(_zhuchou6_month_day!F59="","",_zhuchou6_month_day!F59)</f>
        <v/>
      </c>
      <c r="AD62" s="62" t="s">
        <v>26</v>
      </c>
      <c r="AE62" s="62" t="s">
        <v>26</v>
      </c>
      <c r="AF62" s="57" t="s">
        <v>26</v>
      </c>
      <c r="AG62" s="57" t="s">
        <v>26</v>
      </c>
      <c r="AH62" s="64" t="s">
        <v>26</v>
      </c>
      <c r="AI62" s="65" t="s">
        <v>26</v>
      </c>
      <c r="AJ62" s="65" t="e">
        <f>AH62+AI62</f>
        <v>#VALUE!</v>
      </c>
      <c r="AK62" s="65" t="s">
        <v>26</v>
      </c>
      <c r="AL62" s="65" t="s">
        <v>26</v>
      </c>
      <c r="AM62" s="65" t="e">
        <f>AK62+AL62</f>
        <v>#VALUE!</v>
      </c>
      <c r="AN62" s="65" t="e">
        <f>G62*10000*(8-O62)*1.732*I62/1000</f>
        <v>#VALUE!</v>
      </c>
      <c r="AO62" s="65" t="e">
        <f>H62*10000*(8-P62)*1.732*J62/1000</f>
        <v>#VALUE!</v>
      </c>
      <c r="AP62" s="65" t="e">
        <f>AN62+AO62</f>
        <v>#VALUE!</v>
      </c>
      <c r="AQ62" s="65" t="e">
        <f>V64*10000*(8-$AD64)*1.732*X64/1000</f>
        <v>#VALUE!</v>
      </c>
      <c r="AR62" s="65" t="e">
        <f>W64*10000*(8-$AD64)*1.732*Y64/1000</f>
        <v>#VALUE!</v>
      </c>
      <c r="AS62" s="65" t="e">
        <f>AQ62+AR62</f>
        <v>#VALUE!</v>
      </c>
      <c r="AT62" s="66">
        <f>AT59+1</f>
        <v>20</v>
      </c>
      <c r="AU62" s="67">
        <f ca="1">'5烧主抽电耗'!$A$3+AT62-1</f>
        <v>43543</v>
      </c>
      <c r="AV62" s="1" t="str">
        <f>C62</f>
        <v>丁班</v>
      </c>
    </row>
    <row r="63">
      <c r="A63" s="51"/>
      <c r="B63" s="51" t="s">
        <v>28</v>
      </c>
      <c r="C63" s="52" t="str">
        <f>'6烧主抽电耗'!F61</f>
        <v>甲班</v>
      </c>
      <c r="D63" s="53">
        <v>19.3333333333333</v>
      </c>
      <c r="E63" s="57" t="s">
        <v>26</v>
      </c>
      <c r="F63" s="57" t="s">
        <v>26</v>
      </c>
      <c r="G63" s="57" t="str">
        <f>IF(_zhuchou5_month_day!E60="","",_zhuchou5_month_day!E60)</f>
        <v/>
      </c>
      <c r="H63" s="57" t="str">
        <f>IF(_zhuchou5_month_day!F60="","",_zhuchou5_month_day!F60)</f>
        <v/>
      </c>
      <c r="I63" s="57" t="s">
        <v>26</v>
      </c>
      <c r="J63" s="57" t="s">
        <v>26</v>
      </c>
      <c r="K63" s="57">
        <f>IF(_zhuchou5_month_day!G60="","",_zhuchou5_month_day!G60)</f>
        <v>99.7697</v>
      </c>
      <c r="L63" s="57">
        <f>IF(_zhuchou5_month_day!H60="","",_zhuchou5_month_day!H60)</f>
        <v>99.718100000000007</v>
      </c>
      <c r="M63" s="57" t="str">
        <f>IF(_zhuchou5_month_day!I60="","",_zhuchou5_month_day!I60)</f>
        <v/>
      </c>
      <c r="N63" s="57" t="str">
        <f>IF(_zhuchou5_month_day!J60="","",_zhuchou5_month_day!J60)</f>
        <v/>
      </c>
      <c r="O63" s="57" t="s">
        <v>26</v>
      </c>
      <c r="P63" s="57" t="s">
        <v>26</v>
      </c>
      <c r="Q63" s="57" t="s">
        <v>26</v>
      </c>
      <c r="R63" s="68" t="s">
        <v>26</v>
      </c>
      <c r="S63" s="69"/>
      <c r="T63" s="71" t="s">
        <v>26</v>
      </c>
      <c r="U63" s="57" t="s">
        <v>26</v>
      </c>
      <c r="V63" s="61" t="str">
        <f>IF(_zhuchou6_month_day!A60="","",_zhuchou6_month_day!A60)</f>
        <v/>
      </c>
      <c r="W63" s="61" t="str">
        <f>IF(_zhuchou6_month_day!B60="","",_zhuchou6_month_day!B60)</f>
        <v/>
      </c>
      <c r="X63" s="61" t="s">
        <v>26</v>
      </c>
      <c r="Y63" s="61" t="s">
        <v>26</v>
      </c>
      <c r="Z63" s="57">
        <f>IF(_zhuchou6_month_day!C60="","",_zhuchou6_month_day!C60)</f>
        <v>97.3643</v>
      </c>
      <c r="AA63" s="57">
        <f>IF(_zhuchou6_month_day!D60="","",_zhuchou6_month_day!D60)</f>
        <v>97.314300000000003</v>
      </c>
      <c r="AB63" s="57" t="str">
        <f>IF(_zhuchou6_month_day!E60="","",_zhuchou6_month_day!E60)</f>
        <v/>
      </c>
      <c r="AC63" s="57" t="str">
        <f>IF(_zhuchou6_month_day!F60="","",_zhuchou6_month_day!F60)</f>
        <v/>
      </c>
      <c r="AD63" s="72" t="s">
        <v>26</v>
      </c>
      <c r="AE63" s="72" t="s">
        <v>26</v>
      </c>
      <c r="AF63" s="57" t="s">
        <v>26</v>
      </c>
      <c r="AG63" s="79" t="s">
        <v>26</v>
      </c>
      <c r="AH63" s="64" t="s">
        <v>26</v>
      </c>
      <c r="AI63" s="65" t="s">
        <v>26</v>
      </c>
      <c r="AJ63" s="65" t="e">
        <f>AH63+AI63</f>
        <v>#VALUE!</v>
      </c>
      <c r="AK63" s="65" t="s">
        <v>26</v>
      </c>
      <c r="AL63" s="65" t="s">
        <v>26</v>
      </c>
      <c r="AM63" s="65" t="e">
        <f>AK63+AL63</f>
        <v>#VALUE!</v>
      </c>
      <c r="AN63" s="65" t="e">
        <f>G63*10000*(8-O63)*1.732*I63/1000</f>
        <v>#VALUE!</v>
      </c>
      <c r="AO63" s="65" t="e">
        <f>H63*10000*(8-P63)*1.732*J63/1000</f>
        <v>#VALUE!</v>
      </c>
      <c r="AP63" s="65" t="e">
        <f>AN63+AO63</f>
        <v>#VALUE!</v>
      </c>
      <c r="AQ63" s="65" t="e">
        <f>V65*10000*(8-$AD65)*1.732*X65/1000</f>
        <v>#VALUE!</v>
      </c>
      <c r="AR63" s="65" t="e">
        <f>W65*10000*(8-$AD65)*1.732*Y65/1000</f>
        <v>#VALUE!</v>
      </c>
      <c r="AS63" s="65" t="e">
        <f>AQ63+AR63</f>
        <v>#VALUE!</v>
      </c>
      <c r="AT63" s="66">
        <f>AT60+1</f>
        <v>20</v>
      </c>
      <c r="AU63" s="67">
        <f ca="1">'5烧主抽电耗'!$A$3+AT63-1</f>
        <v>43543</v>
      </c>
      <c r="AV63" s="1" t="str">
        <f>C63</f>
        <v>甲班</v>
      </c>
    </row>
    <row r="64">
      <c r="A64" s="51"/>
      <c r="B64" s="51" t="s">
        <v>30</v>
      </c>
      <c r="C64" s="52" t="str">
        <f>'6烧主抽电耗'!F62</f>
        <v>乙班</v>
      </c>
      <c r="D64" s="53">
        <v>19.6666666666667</v>
      </c>
      <c r="E64" s="57" t="s">
        <v>26</v>
      </c>
      <c r="F64" s="57" t="s">
        <v>26</v>
      </c>
      <c r="G64" s="57" t="str">
        <f>IF(_zhuchou5_month_day!E61="","",_zhuchou5_month_day!E61)</f>
        <v/>
      </c>
      <c r="H64" s="57" t="str">
        <f>IF(_zhuchou5_month_day!F61="","",_zhuchou5_month_day!F61)</f>
        <v/>
      </c>
      <c r="I64" s="57" t="s">
        <v>26</v>
      </c>
      <c r="J64" s="57" t="s">
        <v>26</v>
      </c>
      <c r="K64" s="57">
        <f>IF(_zhuchou5_month_day!G61="","",_zhuchou5_month_day!G61)</f>
        <v>99.766300000000001</v>
      </c>
      <c r="L64" s="57">
        <f>IF(_zhuchou5_month_day!H61="","",_zhuchou5_month_day!H61)</f>
        <v>99.712500000000006</v>
      </c>
      <c r="M64" s="57" t="str">
        <f>IF(_zhuchou5_month_day!I61="","",_zhuchou5_month_day!I61)</f>
        <v/>
      </c>
      <c r="N64" s="57" t="str">
        <f>IF(_zhuchou5_month_day!J61="","",_zhuchou5_month_day!J61)</f>
        <v/>
      </c>
      <c r="O64" s="57" t="s">
        <v>26</v>
      </c>
      <c r="P64" s="57" t="s">
        <v>26</v>
      </c>
      <c r="Q64" s="61" t="s">
        <v>26</v>
      </c>
      <c r="R64" s="68" t="s">
        <v>26</v>
      </c>
      <c r="S64" s="69"/>
      <c r="T64" s="71" t="s">
        <v>26</v>
      </c>
      <c r="U64" s="57" t="s">
        <v>26</v>
      </c>
      <c r="V64" s="61" t="str">
        <f>IF(_zhuchou6_month_day!A61="","",_zhuchou6_month_day!A61)</f>
        <v/>
      </c>
      <c r="W64" s="61" t="str">
        <f>IF(_zhuchou6_month_day!B61="","",_zhuchou6_month_day!B61)</f>
        <v/>
      </c>
      <c r="X64" s="61" t="s">
        <v>26</v>
      </c>
      <c r="Y64" s="61" t="s">
        <v>26</v>
      </c>
      <c r="Z64" s="57">
        <f>IF(_zhuchou6_month_day!C61="","",_zhuchou6_month_day!C61)</f>
        <v>95.016900000000007</v>
      </c>
      <c r="AA64" s="57">
        <f>IF(_zhuchou6_month_day!D61="","",_zhuchou6_month_day!D61)</f>
        <v>96.243499999999997</v>
      </c>
      <c r="AB64" s="57" t="str">
        <f>IF(_zhuchou6_month_day!E61="","",_zhuchou6_month_day!E61)</f>
        <v/>
      </c>
      <c r="AC64" s="57" t="str">
        <f>IF(_zhuchou6_month_day!F61="","",_zhuchou6_month_day!F61)</f>
        <v/>
      </c>
      <c r="AD64" s="72" t="s">
        <v>26</v>
      </c>
      <c r="AE64" s="72" t="s">
        <v>26</v>
      </c>
      <c r="AF64" s="57" t="s">
        <v>26</v>
      </c>
      <c r="AG64" s="57" t="s">
        <v>26</v>
      </c>
      <c r="AH64" s="64" t="s">
        <v>26</v>
      </c>
      <c r="AI64" s="65" t="s">
        <v>26</v>
      </c>
      <c r="AJ64" s="65" t="e">
        <f>AH64+AI64</f>
        <v>#VALUE!</v>
      </c>
      <c r="AK64" s="65" t="s">
        <v>26</v>
      </c>
      <c r="AL64" s="65" t="s">
        <v>26</v>
      </c>
      <c r="AM64" s="65" t="e">
        <f>AK64+AL64</f>
        <v>#VALUE!</v>
      </c>
      <c r="AN64" s="65" t="e">
        <f>G64*10000*(8-O64)*1.732*I64/1000</f>
        <v>#VALUE!</v>
      </c>
      <c r="AO64" s="65" t="e">
        <f>H64*10000*(8-P64)*1.732*J64/1000</f>
        <v>#VALUE!</v>
      </c>
      <c r="AP64" s="65" t="e">
        <f>AN64+AO64</f>
        <v>#VALUE!</v>
      </c>
      <c r="AQ64" s="65" t="e">
        <f>V66*10000*(8-$AD66)*1.732*X66/1000</f>
        <v>#VALUE!</v>
      </c>
      <c r="AR64" s="65" t="e">
        <f>W66*10000*(8-$AD66)*1.732*Y66/1000</f>
        <v>#VALUE!</v>
      </c>
      <c r="AS64" s="65" t="e">
        <f>AQ64+AR64</f>
        <v>#VALUE!</v>
      </c>
      <c r="AT64" s="66">
        <f>AT61+1</f>
        <v>20</v>
      </c>
      <c r="AU64" s="67">
        <f ca="1">'5烧主抽电耗'!$A$3+AT64-1</f>
        <v>43543</v>
      </c>
      <c r="AV64" s="1" t="str">
        <f>C64</f>
        <v>乙班</v>
      </c>
    </row>
    <row r="65">
      <c r="A65" s="51">
        <v>21</v>
      </c>
      <c r="B65" s="51" t="s">
        <v>24</v>
      </c>
      <c r="C65" s="52" t="str">
        <f>'6烧主抽电耗'!F63</f>
        <v>丁班</v>
      </c>
      <c r="D65" s="53">
        <v>20</v>
      </c>
      <c r="E65" s="57" t="s">
        <v>26</v>
      </c>
      <c r="F65" s="57" t="s">
        <v>26</v>
      </c>
      <c r="G65" s="57" t="str">
        <f>IF(_zhuchou5_month_day!E62="","",_zhuchou5_month_day!E62)</f>
        <v/>
      </c>
      <c r="H65" s="57" t="str">
        <f>IF(_zhuchou5_month_day!F62="","",_zhuchou5_month_day!F62)</f>
        <v/>
      </c>
      <c r="I65" s="57" t="s">
        <v>26</v>
      </c>
      <c r="J65" s="57" t="s">
        <v>26</v>
      </c>
      <c r="K65" s="57">
        <f>IF(_zhuchou5_month_day!G62="","",_zhuchou5_month_day!G62)</f>
        <v>99.752399999999994</v>
      </c>
      <c r="L65" s="57">
        <f>IF(_zhuchou5_month_day!H62="","",_zhuchou5_month_day!H62)</f>
        <v>99.692999999999998</v>
      </c>
      <c r="M65" s="57" t="str">
        <f>IF(_zhuchou5_month_day!I62="","",_zhuchou5_month_day!I62)</f>
        <v/>
      </c>
      <c r="N65" s="57" t="str">
        <f>IF(_zhuchou5_month_day!J62="","",_zhuchou5_month_day!J62)</f>
        <v/>
      </c>
      <c r="O65" s="57" t="s">
        <v>26</v>
      </c>
      <c r="P65" s="57" t="s">
        <v>26</v>
      </c>
      <c r="Q65" s="61" t="s">
        <v>26</v>
      </c>
      <c r="R65" s="68" t="s">
        <v>26</v>
      </c>
      <c r="S65" s="69"/>
      <c r="T65" s="71" t="s">
        <v>26</v>
      </c>
      <c r="U65" s="57" t="s">
        <v>26</v>
      </c>
      <c r="V65" s="61" t="str">
        <f>IF(_zhuchou6_month_day!A62="","",_zhuchou6_month_day!A62)</f>
        <v/>
      </c>
      <c r="W65" s="61" t="str">
        <f>IF(_zhuchou6_month_day!B62="","",_zhuchou6_month_day!B62)</f>
        <v/>
      </c>
      <c r="X65" s="61" t="s">
        <v>26</v>
      </c>
      <c r="Y65" s="61" t="s">
        <v>26</v>
      </c>
      <c r="Z65" s="57">
        <f>IF(_zhuchou6_month_day!C62="","",_zhuchou6_month_day!C62)</f>
        <v>97.353700000000003</v>
      </c>
      <c r="AA65" s="57">
        <f>IF(_zhuchou6_month_day!D62="","",_zhuchou6_month_day!D62)</f>
        <v>97.277500000000003</v>
      </c>
      <c r="AB65" s="57" t="str">
        <f>IF(_zhuchou6_month_day!E62="","",_zhuchou6_month_day!E62)</f>
        <v/>
      </c>
      <c r="AC65" s="57" t="str">
        <f>IF(_zhuchou6_month_day!F62="","",_zhuchou6_month_day!F62)</f>
        <v/>
      </c>
      <c r="AD65" s="72" t="s">
        <v>26</v>
      </c>
      <c r="AE65" s="72" t="s">
        <v>26</v>
      </c>
      <c r="AF65" s="57" t="s">
        <v>26</v>
      </c>
      <c r="AG65" s="70" t="s">
        <v>26</v>
      </c>
      <c r="AH65" s="64" t="s">
        <v>26</v>
      </c>
      <c r="AI65" s="65" t="s">
        <v>26</v>
      </c>
      <c r="AJ65" s="65" t="e">
        <f>AH65+AI65</f>
        <v>#VALUE!</v>
      </c>
      <c r="AK65" s="65" t="s">
        <v>26</v>
      </c>
      <c r="AL65" s="65" t="s">
        <v>26</v>
      </c>
      <c r="AM65" s="65" t="e">
        <f>AK65+AL65</f>
        <v>#VALUE!</v>
      </c>
      <c r="AN65" s="65" t="e">
        <f>G65*10000*(8-O65)*1.732*I65/1000</f>
        <v>#VALUE!</v>
      </c>
      <c r="AO65" s="65" t="e">
        <f>H65*10000*(8-P65)*1.732*J65/1000</f>
        <v>#VALUE!</v>
      </c>
      <c r="AP65" s="65" t="e">
        <f>AN65+AO65</f>
        <v>#VALUE!</v>
      </c>
      <c r="AQ65" s="65" t="e">
        <f>V67*10000*(8-$AD67)*1.732*X67/1000</f>
        <v>#VALUE!</v>
      </c>
      <c r="AR65" s="65" t="e">
        <f>W67*10000*(8-$AD67)*1.732*Y67/1000</f>
        <v>#VALUE!</v>
      </c>
      <c r="AS65" s="65" t="e">
        <f>AQ65+AR65</f>
        <v>#VALUE!</v>
      </c>
      <c r="AT65" s="66">
        <f>AT62+1</f>
        <v>21</v>
      </c>
      <c r="AU65" s="67">
        <f ca="1">'5烧主抽电耗'!$A$3+AT65-1</f>
        <v>43544</v>
      </c>
      <c r="AV65" s="1" t="str">
        <f>C65</f>
        <v>丁班</v>
      </c>
    </row>
    <row r="66">
      <c r="A66" s="51"/>
      <c r="B66" s="51" t="s">
        <v>28</v>
      </c>
      <c r="C66" s="52" t="str">
        <f>'6烧主抽电耗'!F64</f>
        <v>甲班</v>
      </c>
      <c r="D66" s="53">
        <v>20.3333333333333</v>
      </c>
      <c r="E66" s="57" t="s">
        <v>26</v>
      </c>
      <c r="F66" s="57" t="s">
        <v>26</v>
      </c>
      <c r="G66" s="57" t="str">
        <f>IF(_zhuchou5_month_day!E63="","",_zhuchou5_month_day!E63)</f>
        <v/>
      </c>
      <c r="H66" s="57" t="str">
        <f>IF(_zhuchou5_month_day!F63="","",_zhuchou5_month_day!F63)</f>
        <v/>
      </c>
      <c r="I66" s="57" t="s">
        <v>26</v>
      </c>
      <c r="J66" s="57" t="s">
        <v>26</v>
      </c>
      <c r="K66" s="57">
        <f>IF(_zhuchou5_month_day!G63="","",_zhuchou5_month_day!G63)</f>
        <v>99.7637</v>
      </c>
      <c r="L66" s="57">
        <f>IF(_zhuchou5_month_day!H63="","",_zhuchou5_month_day!H63)</f>
        <v>99.708200000000005</v>
      </c>
      <c r="M66" s="57" t="str">
        <f>IF(_zhuchou5_month_day!I63="","",_zhuchou5_month_day!I63)</f>
        <v/>
      </c>
      <c r="N66" s="57" t="str">
        <f>IF(_zhuchou5_month_day!J63="","",_zhuchou5_month_day!J63)</f>
        <v/>
      </c>
      <c r="O66" s="57" t="s">
        <v>26</v>
      </c>
      <c r="P66" s="57" t="s">
        <v>26</v>
      </c>
      <c r="Q66" s="57" t="s">
        <v>26</v>
      </c>
      <c r="R66" s="68" t="s">
        <v>26</v>
      </c>
      <c r="S66" s="69"/>
      <c r="T66" s="61" t="s">
        <v>26</v>
      </c>
      <c r="U66" s="61" t="s">
        <v>26</v>
      </c>
      <c r="V66" s="61" t="str">
        <f>IF(_zhuchou6_month_day!A63="","",_zhuchou6_month_day!A63)</f>
        <v/>
      </c>
      <c r="W66" s="61" t="str">
        <f>IF(_zhuchou6_month_day!B63="","",_zhuchou6_month_day!B63)</f>
        <v/>
      </c>
      <c r="X66" s="61" t="s">
        <v>26</v>
      </c>
      <c r="Y66" s="61" t="s">
        <v>26</v>
      </c>
      <c r="Z66" s="61">
        <f>IF(_zhuchou6_month_day!C63="","",_zhuchou6_month_day!C63)</f>
        <v>97.363299999999995</v>
      </c>
      <c r="AA66" s="61">
        <f>IF(_zhuchou6_month_day!D63="","",_zhuchou6_month_day!D63)</f>
        <v>97.299099999999996</v>
      </c>
      <c r="AB66" s="57" t="str">
        <f>IF(_zhuchou6_month_day!E63="","",_zhuchou6_month_day!E63)</f>
        <v/>
      </c>
      <c r="AC66" s="57" t="str">
        <f>IF(_zhuchou6_month_day!F63="","",_zhuchou6_month_day!F63)</f>
        <v/>
      </c>
      <c r="AD66" s="72" t="s">
        <v>26</v>
      </c>
      <c r="AE66" s="72" t="s">
        <v>26</v>
      </c>
      <c r="AF66" s="57" t="s">
        <v>26</v>
      </c>
      <c r="AG66" s="57" t="s">
        <v>26</v>
      </c>
      <c r="AH66" s="64" t="s">
        <v>26</v>
      </c>
      <c r="AI66" s="65" t="s">
        <v>26</v>
      </c>
      <c r="AJ66" s="65" t="e">
        <f>AH66+AI66</f>
        <v>#VALUE!</v>
      </c>
      <c r="AK66" s="65" t="s">
        <v>26</v>
      </c>
      <c r="AL66" s="65" t="s">
        <v>26</v>
      </c>
      <c r="AM66" s="65" t="e">
        <f>AK66+AL66</f>
        <v>#VALUE!</v>
      </c>
      <c r="AN66" s="65" t="e">
        <f>G66*10000*(8-O66)*1.732*I66/1000</f>
        <v>#VALUE!</v>
      </c>
      <c r="AO66" s="65" t="e">
        <f>H66*10000*(8-P66)*1.732*J66/1000</f>
        <v>#VALUE!</v>
      </c>
      <c r="AP66" s="65" t="e">
        <f>AN66+AO66</f>
        <v>#VALUE!</v>
      </c>
      <c r="AQ66" s="65" t="e">
        <f>V68*10000*(8-$AD68)*1.732*X68/1000</f>
        <v>#VALUE!</v>
      </c>
      <c r="AR66" s="65" t="e">
        <f>W68*10000*(8-$AD68)*1.732*Y68/1000</f>
        <v>#VALUE!</v>
      </c>
      <c r="AS66" s="65" t="e">
        <f>AQ66+AR66</f>
        <v>#VALUE!</v>
      </c>
      <c r="AT66" s="66">
        <f>AT63+1</f>
        <v>21</v>
      </c>
      <c r="AU66" s="67">
        <f ca="1">'5烧主抽电耗'!$A$3+AT66-1</f>
        <v>43544</v>
      </c>
      <c r="AV66" s="1" t="str">
        <f>C66</f>
        <v>甲班</v>
      </c>
    </row>
    <row r="67">
      <c r="A67" s="51"/>
      <c r="B67" s="51" t="s">
        <v>30</v>
      </c>
      <c r="C67" s="52" t="str">
        <f>'6烧主抽电耗'!F65</f>
        <v>乙班</v>
      </c>
      <c r="D67" s="53">
        <v>20.6666666666667</v>
      </c>
      <c r="E67" s="57" t="s">
        <v>26</v>
      </c>
      <c r="F67" s="57" t="s">
        <v>26</v>
      </c>
      <c r="G67" s="57" t="str">
        <f>IF(_zhuchou5_month_day!E64="","",_zhuchou5_month_day!E64)</f>
        <v/>
      </c>
      <c r="H67" s="57" t="str">
        <f>IF(_zhuchou5_month_day!F64="","",_zhuchou5_month_day!F64)</f>
        <v/>
      </c>
      <c r="I67" s="57" t="s">
        <v>26</v>
      </c>
      <c r="J67" s="57" t="s">
        <v>26</v>
      </c>
      <c r="K67" s="57">
        <f>IF(_zhuchou5_month_day!G64="","",_zhuchou5_month_day!G64)</f>
        <v>99.779499999999999</v>
      </c>
      <c r="L67" s="57">
        <f>IF(_zhuchou5_month_day!H64="","",_zhuchou5_month_day!H64)</f>
        <v>99.729699999999994</v>
      </c>
      <c r="M67" s="57" t="str">
        <f>IF(_zhuchou5_month_day!I64="","",_zhuchou5_month_day!I64)</f>
        <v/>
      </c>
      <c r="N67" s="57" t="str">
        <f>IF(_zhuchou5_month_day!J64="","",_zhuchou5_month_day!J64)</f>
        <v/>
      </c>
      <c r="O67" s="57" t="s">
        <v>26</v>
      </c>
      <c r="P67" s="57" t="s">
        <v>26</v>
      </c>
      <c r="Q67" s="61" t="s">
        <v>26</v>
      </c>
      <c r="R67" s="68" t="s">
        <v>26</v>
      </c>
      <c r="S67" s="69"/>
      <c r="T67" s="61" t="s">
        <v>26</v>
      </c>
      <c r="U67" s="61" t="s">
        <v>26</v>
      </c>
      <c r="V67" s="61" t="str">
        <f>IF(_zhuchou6_month_day!A64="","",_zhuchou6_month_day!A64)</f>
        <v/>
      </c>
      <c r="W67" s="61" t="str">
        <f>IF(_zhuchou6_month_day!B64="","",_zhuchou6_month_day!B64)</f>
        <v/>
      </c>
      <c r="X67" s="61" t="s">
        <v>26</v>
      </c>
      <c r="Y67" s="61" t="s">
        <v>26</v>
      </c>
      <c r="Z67" s="57">
        <f>IF(_zhuchou6_month_day!C64="","",_zhuchou6_month_day!C64)</f>
        <v>97.366100000000003</v>
      </c>
      <c r="AA67" s="57">
        <f>IF(_zhuchou6_month_day!D64="","",_zhuchou6_month_day!D64)</f>
        <v>97.335300000000004</v>
      </c>
      <c r="AB67" s="57" t="str">
        <f>IF(_zhuchou6_month_day!E64="","",_zhuchou6_month_day!E64)</f>
        <v/>
      </c>
      <c r="AC67" s="57" t="str">
        <f>IF(_zhuchou6_month_day!F64="","",_zhuchou6_month_day!F64)</f>
        <v/>
      </c>
      <c r="AD67" s="72" t="s">
        <v>26</v>
      </c>
      <c r="AE67" s="72" t="s">
        <v>26</v>
      </c>
      <c r="AF67" s="57" t="s">
        <v>26</v>
      </c>
      <c r="AG67" s="57" t="s">
        <v>26</v>
      </c>
      <c r="AH67" s="64" t="s">
        <v>26</v>
      </c>
      <c r="AI67" s="65" t="s">
        <v>26</v>
      </c>
      <c r="AJ67" s="65" t="e">
        <f>AH67+AI67</f>
        <v>#VALUE!</v>
      </c>
      <c r="AK67" s="65" t="s">
        <v>26</v>
      </c>
      <c r="AL67" s="65" t="s">
        <v>26</v>
      </c>
      <c r="AM67" s="65" t="e">
        <f>AK67+AL67</f>
        <v>#VALUE!</v>
      </c>
      <c r="AN67" s="65" t="e">
        <f>G67*10000*(8-O67)*1.732*I67/1000</f>
        <v>#VALUE!</v>
      </c>
      <c r="AO67" s="65" t="e">
        <f>H67*10000*(8-P67)*1.732*J67/1000</f>
        <v>#VALUE!</v>
      </c>
      <c r="AP67" s="65" t="e">
        <f>AN67+AO67</f>
        <v>#VALUE!</v>
      </c>
      <c r="AQ67" s="65" t="e">
        <f>V69*10000*(8-$AD69)*1.732*X69/1000</f>
        <v>#VALUE!</v>
      </c>
      <c r="AR67" s="65" t="e">
        <f>W69*10000*(8-$AD69)*1.732*Y69/1000</f>
        <v>#VALUE!</v>
      </c>
      <c r="AS67" s="65" t="e">
        <f>AQ67+AR67</f>
        <v>#VALUE!</v>
      </c>
      <c r="AT67" s="66">
        <f>AT64+1</f>
        <v>21</v>
      </c>
      <c r="AU67" s="67">
        <f ca="1">'5烧主抽电耗'!$A$3+AT67-1</f>
        <v>43544</v>
      </c>
      <c r="AV67" s="1" t="str">
        <f>C67</f>
        <v>乙班</v>
      </c>
    </row>
    <row r="68">
      <c r="A68" s="51">
        <v>22</v>
      </c>
      <c r="B68" s="51" t="s">
        <v>24</v>
      </c>
      <c r="C68" s="52" t="str">
        <f>'6烧主抽电耗'!F66</f>
        <v>丙班</v>
      </c>
      <c r="D68" s="53">
        <v>21</v>
      </c>
      <c r="E68" s="57" t="s">
        <v>26</v>
      </c>
      <c r="F68" s="57" t="s">
        <v>26</v>
      </c>
      <c r="G68" s="57" t="str">
        <f>IF(_zhuchou5_month_day!E65="","",_zhuchou5_month_day!E65)</f>
        <v/>
      </c>
      <c r="H68" s="57" t="str">
        <f>IF(_zhuchou5_month_day!F65="","",_zhuchou5_month_day!F65)</f>
        <v/>
      </c>
      <c r="I68" s="57" t="s">
        <v>26</v>
      </c>
      <c r="J68" s="57" t="s">
        <v>26</v>
      </c>
      <c r="K68" s="57">
        <f>IF(_zhuchou5_month_day!G65="","",_zhuchou5_month_day!G65)</f>
        <v>99.782200000000003</v>
      </c>
      <c r="L68" s="57">
        <f>IF(_zhuchou5_month_day!H65="","",_zhuchou5_month_day!H65)</f>
        <v>99.734499999999997</v>
      </c>
      <c r="M68" s="57" t="str">
        <f>IF(_zhuchou5_month_day!I65="","",_zhuchou5_month_day!I65)</f>
        <v/>
      </c>
      <c r="N68" s="57" t="str">
        <f>IF(_zhuchou5_month_day!J65="","",_zhuchou5_month_day!J65)</f>
        <v/>
      </c>
      <c r="O68" s="57" t="s">
        <v>26</v>
      </c>
      <c r="P68" s="57" t="s">
        <v>26</v>
      </c>
      <c r="Q68" s="57" t="s">
        <v>26</v>
      </c>
      <c r="R68" s="68" t="s">
        <v>26</v>
      </c>
      <c r="S68" s="69"/>
      <c r="T68" s="61" t="s">
        <v>26</v>
      </c>
      <c r="U68" s="61" t="s">
        <v>26</v>
      </c>
      <c r="V68" s="61" t="str">
        <f>IF(_zhuchou6_month_day!A65="","",_zhuchou6_month_day!A65)</f>
        <v/>
      </c>
      <c r="W68" s="61" t="str">
        <f>IF(_zhuchou6_month_day!B65="","",_zhuchou6_month_day!B65)</f>
        <v/>
      </c>
      <c r="X68" s="61" t="s">
        <v>26</v>
      </c>
      <c r="Y68" s="61" t="s">
        <v>26</v>
      </c>
      <c r="Z68" s="57">
        <f>IF(_zhuchou6_month_day!C65="","",_zhuchou6_month_day!C65)</f>
        <v>97.376400000000004</v>
      </c>
      <c r="AA68" s="57">
        <f>IF(_zhuchou6_month_day!D65="","",_zhuchou6_month_day!D65)</f>
        <v>97.335400000000007</v>
      </c>
      <c r="AB68" s="57" t="str">
        <f>IF(_zhuchou6_month_day!E65="","",_zhuchou6_month_day!E65)</f>
        <v/>
      </c>
      <c r="AC68" s="57" t="str">
        <f>IF(_zhuchou6_month_day!F65="","",_zhuchou6_month_day!F65)</f>
        <v/>
      </c>
      <c r="AD68" s="72" t="s">
        <v>26</v>
      </c>
      <c r="AE68" s="72" t="s">
        <v>26</v>
      </c>
      <c r="AF68" s="57" t="s">
        <v>26</v>
      </c>
      <c r="AG68" s="57" t="s">
        <v>26</v>
      </c>
      <c r="AH68" s="64" t="s">
        <v>26</v>
      </c>
      <c r="AI68" s="65" t="s">
        <v>26</v>
      </c>
      <c r="AJ68" s="65" t="e">
        <f>AH68+AI68</f>
        <v>#VALUE!</v>
      </c>
      <c r="AK68" s="65" t="s">
        <v>26</v>
      </c>
      <c r="AL68" s="65" t="s">
        <v>26</v>
      </c>
      <c r="AM68" s="65" t="e">
        <f>AK68+AL68</f>
        <v>#VALUE!</v>
      </c>
      <c r="AN68" s="65" t="e">
        <f>G68*10000*(8-O68)*1.732*I68/1000</f>
        <v>#VALUE!</v>
      </c>
      <c r="AO68" s="65" t="e">
        <f>H68*10000*(8-P68)*1.732*J68/1000</f>
        <v>#VALUE!</v>
      </c>
      <c r="AP68" s="65" t="e">
        <f>AN68+AO68</f>
        <v>#VALUE!</v>
      </c>
      <c r="AQ68" s="65" t="e">
        <f>V70*10000*(8-$AD70)*1.732*X70/1000</f>
        <v>#VALUE!</v>
      </c>
      <c r="AR68" s="65" t="e">
        <f>W70*10000*(8-$AD70)*1.732*Y70/1000</f>
        <v>#VALUE!</v>
      </c>
      <c r="AS68" s="65" t="e">
        <f>AQ68+AR68</f>
        <v>#VALUE!</v>
      </c>
      <c r="AT68" s="66">
        <f>AT65+1</f>
        <v>22</v>
      </c>
      <c r="AU68" s="67">
        <f ca="1">'5烧主抽电耗'!$A$3+AT68-1</f>
        <v>43545</v>
      </c>
      <c r="AV68" s="1" t="str">
        <f>C68</f>
        <v>丙班</v>
      </c>
    </row>
    <row r="69">
      <c r="A69" s="51"/>
      <c r="B69" s="51" t="s">
        <v>28</v>
      </c>
      <c r="C69" s="52" t="str">
        <f>'6烧主抽电耗'!F67</f>
        <v>丁班</v>
      </c>
      <c r="D69" s="53">
        <v>21.3333333333333</v>
      </c>
      <c r="E69" s="57" t="s">
        <v>26</v>
      </c>
      <c r="F69" s="57" t="s">
        <v>26</v>
      </c>
      <c r="G69" s="57" t="str">
        <f>IF(_zhuchou5_month_day!E66="","",_zhuchou5_month_day!E66)</f>
        <v/>
      </c>
      <c r="H69" s="57" t="str">
        <f>IF(_zhuchou5_month_day!F66="","",_zhuchou5_month_day!F66)</f>
        <v/>
      </c>
      <c r="I69" s="57" t="s">
        <v>26</v>
      </c>
      <c r="J69" s="57" t="s">
        <v>26</v>
      </c>
      <c r="K69" s="57">
        <f>IF(_zhuchou5_month_day!G66="","",_zhuchou5_month_day!G66)</f>
        <v>96.218599999999995</v>
      </c>
      <c r="L69" s="57">
        <f>IF(_zhuchou5_month_day!H66="","",_zhuchou5_month_day!H66)</f>
        <v>95.381799999999998</v>
      </c>
      <c r="M69" s="57" t="str">
        <f>IF(_zhuchou5_month_day!I66="","",_zhuchou5_month_day!I66)</f>
        <v/>
      </c>
      <c r="N69" s="57" t="str">
        <f>IF(_zhuchou5_month_day!J66="","",_zhuchou5_month_day!J66)</f>
        <v/>
      </c>
      <c r="O69" s="57" t="s">
        <v>26</v>
      </c>
      <c r="P69" s="57" t="s">
        <v>26</v>
      </c>
      <c r="Q69" s="61" t="s">
        <v>26</v>
      </c>
      <c r="R69" s="68" t="s">
        <v>26</v>
      </c>
      <c r="S69" s="69"/>
      <c r="T69" s="71" t="s">
        <v>26</v>
      </c>
      <c r="U69" s="57" t="s">
        <v>26</v>
      </c>
      <c r="V69" s="61" t="str">
        <f>IF(_zhuchou6_month_day!A66="","",_zhuchou6_month_day!A66)</f>
        <v/>
      </c>
      <c r="W69" s="61" t="str">
        <f>IF(_zhuchou6_month_day!B66="","",_zhuchou6_month_day!B66)</f>
        <v/>
      </c>
      <c r="X69" s="61" t="s">
        <v>26</v>
      </c>
      <c r="Y69" s="61" t="s">
        <v>26</v>
      </c>
      <c r="Z69" s="57">
        <f>IF(_zhuchou6_month_day!C66="","",_zhuchou6_month_day!C66)</f>
        <v>97.387100000000004</v>
      </c>
      <c r="AA69" s="57">
        <f>IF(_zhuchou6_month_day!D66="","",_zhuchou6_month_day!D66)</f>
        <v>97.336100000000002</v>
      </c>
      <c r="AB69" s="57" t="str">
        <f>IF(_zhuchou6_month_day!E66="","",_zhuchou6_month_day!E66)</f>
        <v/>
      </c>
      <c r="AC69" s="57" t="str">
        <f>IF(_zhuchou6_month_day!F66="","",_zhuchou6_month_day!F66)</f>
        <v/>
      </c>
      <c r="AD69" s="72" t="s">
        <v>26</v>
      </c>
      <c r="AE69" s="72" t="s">
        <v>26</v>
      </c>
      <c r="AF69" s="57" t="s">
        <v>26</v>
      </c>
      <c r="AG69" s="57" t="s">
        <v>26</v>
      </c>
      <c r="AH69" s="64" t="s">
        <v>26</v>
      </c>
      <c r="AI69" s="65" t="s">
        <v>26</v>
      </c>
      <c r="AJ69" s="65" t="e">
        <f>AH69+AI69</f>
        <v>#VALUE!</v>
      </c>
      <c r="AK69" s="65" t="s">
        <v>26</v>
      </c>
      <c r="AL69" s="65" t="s">
        <v>26</v>
      </c>
      <c r="AM69" s="65" t="e">
        <f>AK69+AL69</f>
        <v>#VALUE!</v>
      </c>
      <c r="AN69" s="65" t="e">
        <f>G69*10000*(8-O69)*1.732*I69/1000</f>
        <v>#VALUE!</v>
      </c>
      <c r="AO69" s="65" t="e">
        <f>H69*10000*(8-P69)*1.732*J69/1000</f>
        <v>#VALUE!</v>
      </c>
      <c r="AP69" s="65" t="e">
        <f>AN69+AO69</f>
        <v>#VALUE!</v>
      </c>
      <c r="AQ69" s="65" t="e">
        <f>V71*10000*(8-$AD71)*1.732*X71/1000</f>
        <v>#VALUE!</v>
      </c>
      <c r="AR69" s="65" t="e">
        <f>W71*10000*(8-$AD71)*1.732*Y71/1000</f>
        <v>#VALUE!</v>
      </c>
      <c r="AS69" s="65" t="e">
        <f>AQ69+AR69</f>
        <v>#VALUE!</v>
      </c>
      <c r="AT69" s="66">
        <f>AT66+1</f>
        <v>22</v>
      </c>
      <c r="AU69" s="67">
        <f ca="1">'5烧主抽电耗'!$A$3+AT69-1</f>
        <v>43545</v>
      </c>
      <c r="AV69" s="1" t="str">
        <f>C69</f>
        <v>丁班</v>
      </c>
    </row>
    <row r="70">
      <c r="A70" s="51"/>
      <c r="B70" s="51" t="s">
        <v>30</v>
      </c>
      <c r="C70" s="52" t="str">
        <f>'6烧主抽电耗'!F68</f>
        <v>甲班</v>
      </c>
      <c r="D70" s="53">
        <v>21.6666666666667</v>
      </c>
      <c r="E70" s="57" t="s">
        <v>26</v>
      </c>
      <c r="F70" s="57" t="s">
        <v>26</v>
      </c>
      <c r="G70" s="57" t="str">
        <f>IF(_zhuchou5_month_day!E67="","",_zhuchou5_month_day!E67)</f>
        <v/>
      </c>
      <c r="H70" s="57" t="str">
        <f>IF(_zhuchou5_month_day!F67="","",_zhuchou5_month_day!F67)</f>
        <v/>
      </c>
      <c r="I70" s="57" t="s">
        <v>26</v>
      </c>
      <c r="J70" s="57" t="s">
        <v>26</v>
      </c>
      <c r="K70" s="57">
        <f>IF(_zhuchou5_month_day!G67="","",_zhuchou5_month_day!G67)</f>
        <v>53.5289</v>
      </c>
      <c r="L70" s="57">
        <f>IF(_zhuchou5_month_day!H67="","",_zhuchou5_month_day!H67)</f>
        <v>52.890999999999998</v>
      </c>
      <c r="M70" s="57" t="str">
        <f>IF(_zhuchou5_month_day!I67="","",_zhuchou5_month_day!I67)</f>
        <v/>
      </c>
      <c r="N70" s="57" t="str">
        <f>IF(_zhuchou5_month_day!J67="","",_zhuchou5_month_day!J67)</f>
        <v/>
      </c>
      <c r="O70" s="57" t="s">
        <v>26</v>
      </c>
      <c r="P70" s="57" t="s">
        <v>26</v>
      </c>
      <c r="Q70" s="57" t="s">
        <v>26</v>
      </c>
      <c r="R70" s="68" t="s">
        <v>26</v>
      </c>
      <c r="S70" s="69"/>
      <c r="T70" s="71" t="s">
        <v>26</v>
      </c>
      <c r="U70" s="57" t="s">
        <v>26</v>
      </c>
      <c r="V70" s="61" t="str">
        <f>IF(_zhuchou6_month_day!A67="","",_zhuchou6_month_day!A67)</f>
        <v/>
      </c>
      <c r="W70" s="61" t="str">
        <f>IF(_zhuchou6_month_day!B67="","",_zhuchou6_month_day!B67)</f>
        <v/>
      </c>
      <c r="X70" s="61" t="s">
        <v>26</v>
      </c>
      <c r="Y70" s="61" t="s">
        <v>26</v>
      </c>
      <c r="Z70" s="57">
        <f>IF(_zhuchou6_month_day!C67="","",_zhuchou6_month_day!C67)</f>
        <v>71.996799999999993</v>
      </c>
      <c r="AA70" s="57">
        <f>IF(_zhuchou6_month_day!D67="","",_zhuchou6_month_day!D67)</f>
        <v>71.804599999999994</v>
      </c>
      <c r="AB70" s="57" t="str">
        <f>IF(_zhuchou6_month_day!E67="","",_zhuchou6_month_day!E67)</f>
        <v/>
      </c>
      <c r="AC70" s="57" t="str">
        <f>IF(_zhuchou6_month_day!F67="","",_zhuchou6_month_day!F67)</f>
        <v/>
      </c>
      <c r="AD70" s="72" t="s">
        <v>26</v>
      </c>
      <c r="AE70" s="72" t="s">
        <v>26</v>
      </c>
      <c r="AF70" s="57" t="s">
        <v>26</v>
      </c>
      <c r="AG70" s="57" t="s">
        <v>26</v>
      </c>
      <c r="AH70" s="64" t="s">
        <v>26</v>
      </c>
      <c r="AI70" s="65" t="s">
        <v>26</v>
      </c>
      <c r="AJ70" s="65" t="e">
        <f>AH70+AI70</f>
        <v>#VALUE!</v>
      </c>
      <c r="AK70" s="65" t="s">
        <v>26</v>
      </c>
      <c r="AL70" s="65" t="s">
        <v>26</v>
      </c>
      <c r="AM70" s="65" t="e">
        <f>AK70+AL70</f>
        <v>#VALUE!</v>
      </c>
      <c r="AN70" s="65" t="e">
        <f>G70*10000*(8-O70)*1.732*I70/1000</f>
        <v>#VALUE!</v>
      </c>
      <c r="AO70" s="65" t="e">
        <f>H70*10000*(8-P70)*1.732*J70/1000</f>
        <v>#VALUE!</v>
      </c>
      <c r="AP70" s="65" t="e">
        <f>AN70+AO70</f>
        <v>#VALUE!</v>
      </c>
      <c r="AQ70" s="65" t="e">
        <f>V72*10000*(8-$AD72)*1.732*X72/1000</f>
        <v>#VALUE!</v>
      </c>
      <c r="AR70" s="65" t="e">
        <f>W72*10000*(8-$AD72)*1.732*Y72/1000</f>
        <v>#VALUE!</v>
      </c>
      <c r="AS70" s="65" t="e">
        <f>AQ70+AR70</f>
        <v>#VALUE!</v>
      </c>
      <c r="AT70" s="66">
        <f>AT67+1</f>
        <v>22</v>
      </c>
      <c r="AU70" s="67">
        <f ca="1">'5烧主抽电耗'!$A$3+AT70-1</f>
        <v>43545</v>
      </c>
      <c r="AV70" s="1" t="str">
        <f>C70</f>
        <v>甲班</v>
      </c>
    </row>
    <row r="71">
      <c r="A71" s="51">
        <v>23</v>
      </c>
      <c r="B71" s="51" t="s">
        <v>24</v>
      </c>
      <c r="C71" s="52" t="str">
        <f>'6烧主抽电耗'!F69</f>
        <v>丙班</v>
      </c>
      <c r="D71" s="53">
        <v>22</v>
      </c>
      <c r="E71" s="57" t="s">
        <v>26</v>
      </c>
      <c r="F71" s="57" t="s">
        <v>26</v>
      </c>
      <c r="G71" s="57" t="str">
        <f>IF(_zhuchou5_month_day!E68="","",_zhuchou5_month_day!E68)</f>
        <v/>
      </c>
      <c r="H71" s="57" t="str">
        <f>IF(_zhuchou5_month_day!F68="","",_zhuchou5_month_day!F68)</f>
        <v/>
      </c>
      <c r="I71" s="57" t="s">
        <v>26</v>
      </c>
      <c r="J71" s="57" t="s">
        <v>26</v>
      </c>
      <c r="K71" s="57">
        <f>IF(_zhuchou5_month_day!G68="","",_zhuchou5_month_day!G68)</f>
        <v>99.809200000000004</v>
      </c>
      <c r="L71" s="57">
        <f>IF(_zhuchou5_month_day!H68="","",_zhuchou5_month_day!H68)</f>
        <v>99.765799999999999</v>
      </c>
      <c r="M71" s="57" t="str">
        <f>IF(_zhuchou5_month_day!I68="","",_zhuchou5_month_day!I68)</f>
        <v/>
      </c>
      <c r="N71" s="57" t="str">
        <f>IF(_zhuchou5_month_day!J68="","",_zhuchou5_month_day!J68)</f>
        <v/>
      </c>
      <c r="O71" s="57" t="s">
        <v>26</v>
      </c>
      <c r="P71" s="57" t="s">
        <v>26</v>
      </c>
      <c r="Q71" s="57" t="s">
        <v>26</v>
      </c>
      <c r="R71" s="68" t="s">
        <v>26</v>
      </c>
      <c r="S71" s="69"/>
      <c r="T71" s="71" t="s">
        <v>26</v>
      </c>
      <c r="U71" s="57" t="s">
        <v>26</v>
      </c>
      <c r="V71" s="61" t="str">
        <f>IF(_zhuchou6_month_day!A68="","",_zhuchou6_month_day!A68)</f>
        <v/>
      </c>
      <c r="W71" s="61" t="str">
        <f>IF(_zhuchou6_month_day!B68="","",_zhuchou6_month_day!B68)</f>
        <v/>
      </c>
      <c r="X71" s="61" t="s">
        <v>26</v>
      </c>
      <c r="Y71" s="61" t="s">
        <v>26</v>
      </c>
      <c r="Z71" s="57">
        <f>IF(_zhuchou6_month_day!C68="","",_zhuchou6_month_day!C68)</f>
        <v>98.626499999999993</v>
      </c>
      <c r="AA71" s="57">
        <f>IF(_zhuchou6_month_day!D68="","",_zhuchou6_month_day!D68)</f>
        <v>97.335400000000007</v>
      </c>
      <c r="AB71" s="57" t="str">
        <f>IF(_zhuchou6_month_day!E68="","",_zhuchou6_month_day!E68)</f>
        <v/>
      </c>
      <c r="AC71" s="57" t="str">
        <f>IF(_zhuchou6_month_day!F68="","",_zhuchou6_month_day!F68)</f>
        <v/>
      </c>
      <c r="AD71" s="72" t="s">
        <v>26</v>
      </c>
      <c r="AE71" s="72" t="s">
        <v>26</v>
      </c>
      <c r="AF71" s="57" t="s">
        <v>26</v>
      </c>
      <c r="AG71" s="57" t="s">
        <v>26</v>
      </c>
      <c r="AH71" s="64" t="s">
        <v>26</v>
      </c>
      <c r="AI71" s="65" t="s">
        <v>26</v>
      </c>
      <c r="AJ71" s="65" t="e">
        <f>AH71+AI71</f>
        <v>#VALUE!</v>
      </c>
      <c r="AK71" s="65" t="s">
        <v>26</v>
      </c>
      <c r="AL71" s="65" t="s">
        <v>26</v>
      </c>
      <c r="AM71" s="65" t="e">
        <f>AK71+AL71</f>
        <v>#VALUE!</v>
      </c>
      <c r="AN71" s="65" t="e">
        <f>G71*10000*(8-O71)*1.732*I71/1000</f>
        <v>#VALUE!</v>
      </c>
      <c r="AO71" s="65" t="e">
        <f>H71*10000*(8-P71)*1.732*J71/1000</f>
        <v>#VALUE!</v>
      </c>
      <c r="AP71" s="65" t="e">
        <f>AN71+AO71</f>
        <v>#VALUE!</v>
      </c>
      <c r="AQ71" s="65" t="e">
        <f>V73*10000*(8-$AD73)*1.732*X73/1000</f>
        <v>#VALUE!</v>
      </c>
      <c r="AR71" s="65" t="e">
        <f>W73*10000*(8-$AD73)*1.732*Y73/1000</f>
        <v>#VALUE!</v>
      </c>
      <c r="AS71" s="65" t="e">
        <f>AQ71+AR71</f>
        <v>#VALUE!</v>
      </c>
      <c r="AT71" s="66">
        <f>AT68+1</f>
        <v>23</v>
      </c>
      <c r="AU71" s="67">
        <f ca="1">'5烧主抽电耗'!$A$3+AT71-1</f>
        <v>43546</v>
      </c>
      <c r="AV71" s="1" t="str">
        <f>C71</f>
        <v>丙班</v>
      </c>
    </row>
    <row r="72">
      <c r="A72" s="51"/>
      <c r="B72" s="51" t="s">
        <v>28</v>
      </c>
      <c r="C72" s="52" t="str">
        <f>'6烧主抽电耗'!F70</f>
        <v>丁班</v>
      </c>
      <c r="D72" s="53">
        <v>22.3333333333333</v>
      </c>
      <c r="E72" s="57" t="s">
        <v>26</v>
      </c>
      <c r="F72" s="57" t="s">
        <v>26</v>
      </c>
      <c r="G72" s="57" t="str">
        <f>IF(_zhuchou5_month_day!E69="","",_zhuchou5_month_day!E69)</f>
        <v/>
      </c>
      <c r="H72" s="57" t="str">
        <f>IF(_zhuchou5_month_day!F69="","",_zhuchou5_month_day!F69)</f>
        <v/>
      </c>
      <c r="I72" s="57" t="s">
        <v>26</v>
      </c>
      <c r="J72" s="57" t="s">
        <v>26</v>
      </c>
      <c r="K72" s="57">
        <f>IF(_zhuchou5_month_day!G69="","",_zhuchou5_month_day!G69)</f>
        <v>99.809200000000004</v>
      </c>
      <c r="L72" s="57">
        <f>IF(_zhuchou5_month_day!H69="","",_zhuchou5_month_day!H69)</f>
        <v>99.765799999999999</v>
      </c>
      <c r="M72" s="57" t="str">
        <f>IF(_zhuchou5_month_day!I69="","",_zhuchou5_month_day!I69)</f>
        <v/>
      </c>
      <c r="N72" s="57" t="str">
        <f>IF(_zhuchou5_month_day!J69="","",_zhuchou5_month_day!J69)</f>
        <v/>
      </c>
      <c r="O72" s="57" t="s">
        <v>26</v>
      </c>
      <c r="P72" s="57" t="s">
        <v>26</v>
      </c>
      <c r="Q72" s="61" t="s">
        <v>26</v>
      </c>
      <c r="R72" s="68" t="s">
        <v>26</v>
      </c>
      <c r="S72" s="69"/>
      <c r="T72" s="71" t="s">
        <v>26</v>
      </c>
      <c r="U72" s="57" t="s">
        <v>26</v>
      </c>
      <c r="V72" s="61" t="str">
        <f>IF(_zhuchou6_month_day!A69="","",_zhuchou6_month_day!A69)</f>
        <v/>
      </c>
      <c r="W72" s="61" t="str">
        <f>IF(_zhuchou6_month_day!B69="","",_zhuchou6_month_day!B69)</f>
        <v/>
      </c>
      <c r="X72" s="61" t="s">
        <v>26</v>
      </c>
      <c r="Y72" s="61" t="s">
        <v>26</v>
      </c>
      <c r="Z72" s="57">
        <f>IF(_zhuchou6_month_day!C69="","",_zhuchou6_month_day!C69)</f>
        <v>98.637</v>
      </c>
      <c r="AA72" s="57">
        <f>IF(_zhuchou6_month_day!D69="","",_zhuchou6_month_day!D69)</f>
        <v>97.338099999999997</v>
      </c>
      <c r="AB72" s="57" t="str">
        <f>IF(_zhuchou6_month_day!E69="","",_zhuchou6_month_day!E69)</f>
        <v/>
      </c>
      <c r="AC72" s="57" t="str">
        <f>IF(_zhuchou6_month_day!F69="","",_zhuchou6_month_day!F69)</f>
        <v/>
      </c>
      <c r="AD72" s="72" t="s">
        <v>26</v>
      </c>
      <c r="AE72" s="72" t="s">
        <v>26</v>
      </c>
      <c r="AF72" s="57" t="s">
        <v>26</v>
      </c>
      <c r="AG72" s="79" t="s">
        <v>26</v>
      </c>
      <c r="AH72" s="64" t="s">
        <v>26</v>
      </c>
      <c r="AI72" s="65" t="s">
        <v>26</v>
      </c>
      <c r="AJ72" s="65" t="e">
        <f>AH72+AI72</f>
        <v>#VALUE!</v>
      </c>
      <c r="AK72" s="65" t="s">
        <v>26</v>
      </c>
      <c r="AL72" s="65" t="s">
        <v>26</v>
      </c>
      <c r="AM72" s="65" t="e">
        <f>AK72+AL72</f>
        <v>#VALUE!</v>
      </c>
      <c r="AN72" s="65" t="e">
        <f>G72*10000*(8-O72)*1.732*I72/1000</f>
        <v>#VALUE!</v>
      </c>
      <c r="AO72" s="65" t="e">
        <f>H72*10000*(8-P72)*1.732*J72/1000</f>
        <v>#VALUE!</v>
      </c>
      <c r="AP72" s="65" t="e">
        <f>AN72+AO72</f>
        <v>#VALUE!</v>
      </c>
      <c r="AQ72" s="65" t="e">
        <f>V74*10000*(8-$AD74)*1.732*X74/1000</f>
        <v>#VALUE!</v>
      </c>
      <c r="AR72" s="65" t="e">
        <f>W74*10000*(8-$AD74)*1.732*Y74/1000</f>
        <v>#VALUE!</v>
      </c>
      <c r="AS72" s="65" t="e">
        <f>AQ72+AR72</f>
        <v>#VALUE!</v>
      </c>
      <c r="AT72" s="66">
        <f>AT69+1</f>
        <v>23</v>
      </c>
      <c r="AU72" s="67">
        <f ca="1">'5烧主抽电耗'!$A$3+AT72-1</f>
        <v>43546</v>
      </c>
      <c r="AV72" s="1" t="str">
        <f>C72</f>
        <v>丁班</v>
      </c>
    </row>
    <row r="73">
      <c r="A73" s="51"/>
      <c r="B73" s="51" t="s">
        <v>30</v>
      </c>
      <c r="C73" s="52" t="str">
        <f>'6烧主抽电耗'!F71</f>
        <v>甲班</v>
      </c>
      <c r="D73" s="53">
        <v>22.6666666666667</v>
      </c>
      <c r="E73" s="57" t="s">
        <v>26</v>
      </c>
      <c r="F73" s="57" t="s">
        <v>26</v>
      </c>
      <c r="G73" s="57" t="str">
        <f>IF(_zhuchou5_month_day!E70="","",_zhuchou5_month_day!E70)</f>
        <v/>
      </c>
      <c r="H73" s="57" t="str">
        <f>IF(_zhuchou5_month_day!F70="","",_zhuchou5_month_day!F70)</f>
        <v/>
      </c>
      <c r="I73" s="57" t="s">
        <v>26</v>
      </c>
      <c r="J73" s="57" t="s">
        <v>26</v>
      </c>
      <c r="K73" s="57">
        <f>IF(_zhuchou5_month_day!G70="","",_zhuchou5_month_day!G70)</f>
        <v>99.809200000000004</v>
      </c>
      <c r="L73" s="57">
        <f>IF(_zhuchou5_month_day!H70="","",_zhuchou5_month_day!H70)</f>
        <v>99.765799999999999</v>
      </c>
      <c r="M73" s="57" t="str">
        <f>IF(_zhuchou5_month_day!I70="","",_zhuchou5_month_day!I70)</f>
        <v/>
      </c>
      <c r="N73" s="57" t="str">
        <f>IF(_zhuchou5_month_day!J70="","",_zhuchou5_month_day!J70)</f>
        <v/>
      </c>
      <c r="O73" s="57" t="s">
        <v>26</v>
      </c>
      <c r="P73" s="57" t="s">
        <v>26</v>
      </c>
      <c r="Q73" s="57" t="s">
        <v>26</v>
      </c>
      <c r="R73" s="68" t="s">
        <v>26</v>
      </c>
      <c r="S73" s="69"/>
      <c r="T73" s="71" t="s">
        <v>26</v>
      </c>
      <c r="U73" s="57" t="s">
        <v>26</v>
      </c>
      <c r="V73" s="61" t="str">
        <f>IF(_zhuchou6_month_day!A70="","",_zhuchou6_month_day!A70)</f>
        <v/>
      </c>
      <c r="W73" s="61" t="str">
        <f>IF(_zhuchou6_month_day!B70="","",_zhuchou6_month_day!B70)</f>
        <v/>
      </c>
      <c r="X73" s="61" t="s">
        <v>26</v>
      </c>
      <c r="Y73" s="61" t="s">
        <v>26</v>
      </c>
      <c r="Z73" s="57">
        <f>IF(_zhuchou6_month_day!C70="","",_zhuchou6_month_day!C70)</f>
        <v>98.637100000000004</v>
      </c>
      <c r="AA73" s="57">
        <f>IF(_zhuchou6_month_day!D70="","",_zhuchou6_month_day!D70)</f>
        <v>97.342100000000002</v>
      </c>
      <c r="AB73" s="57" t="str">
        <f>IF(_zhuchou6_month_day!E70="","",_zhuchou6_month_day!E70)</f>
        <v/>
      </c>
      <c r="AC73" s="57" t="str">
        <f>IF(_zhuchou6_month_day!F70="","",_zhuchou6_month_day!F70)</f>
        <v/>
      </c>
      <c r="AD73" s="72" t="s">
        <v>26</v>
      </c>
      <c r="AE73" s="72" t="s">
        <v>26</v>
      </c>
      <c r="AF73" s="57" t="s">
        <v>26</v>
      </c>
      <c r="AG73" s="57" t="s">
        <v>26</v>
      </c>
      <c r="AH73" s="64" t="s">
        <v>26</v>
      </c>
      <c r="AI73" s="65" t="s">
        <v>26</v>
      </c>
      <c r="AJ73" s="65" t="e">
        <f>AH73+AI73</f>
        <v>#VALUE!</v>
      </c>
      <c r="AK73" s="65" t="s">
        <v>26</v>
      </c>
      <c r="AL73" s="65" t="s">
        <v>26</v>
      </c>
      <c r="AM73" s="65" t="e">
        <f>AK73+AL73</f>
        <v>#VALUE!</v>
      </c>
      <c r="AN73" s="65" t="e">
        <f>G73*10000*(8-O73)*1.732*I73/1000</f>
        <v>#VALUE!</v>
      </c>
      <c r="AO73" s="65" t="e">
        <f>H73*10000*(8-P73)*1.732*J73/1000</f>
        <v>#VALUE!</v>
      </c>
      <c r="AP73" s="65" t="e">
        <f>AN73+AO73</f>
        <v>#VALUE!</v>
      </c>
      <c r="AQ73" s="65" t="e">
        <f>V75*10000*(8-$AD75)*1.732*X75/1000</f>
        <v>#VALUE!</v>
      </c>
      <c r="AR73" s="65" t="e">
        <f>W75*10000*(8-$AD75)*1.732*Y75/1000</f>
        <v>#VALUE!</v>
      </c>
      <c r="AS73" s="65" t="e">
        <f>AQ73+AR73</f>
        <v>#VALUE!</v>
      </c>
      <c r="AT73" s="66">
        <f>AT70+1</f>
        <v>23</v>
      </c>
      <c r="AU73" s="67">
        <f ca="1">'5烧主抽电耗'!$A$3+AT73-1</f>
        <v>43546</v>
      </c>
      <c r="AV73" s="1" t="str">
        <f>C73</f>
        <v>甲班</v>
      </c>
    </row>
    <row r="74">
      <c r="A74" s="51">
        <v>24</v>
      </c>
      <c r="B74" s="51" t="s">
        <v>24</v>
      </c>
      <c r="C74" s="52" t="str">
        <f>'6烧主抽电耗'!F72</f>
        <v>乙班</v>
      </c>
      <c r="D74" s="53">
        <v>23</v>
      </c>
      <c r="E74" s="73" t="s">
        <v>26</v>
      </c>
      <c r="F74" s="73" t="s">
        <v>26</v>
      </c>
      <c r="G74" s="73" t="str">
        <f>IF(_zhuchou5_month_day!E71="","",_zhuchou5_month_day!E71)</f>
        <v/>
      </c>
      <c r="H74" s="73" t="str">
        <f>IF(_zhuchou5_month_day!F71="","",_zhuchou5_month_day!F71)</f>
        <v/>
      </c>
      <c r="I74" s="73" t="s">
        <v>26</v>
      </c>
      <c r="J74" s="73" t="s">
        <v>26</v>
      </c>
      <c r="K74" s="73">
        <f>IF(_zhuchou5_month_day!G71="","",_zhuchou5_month_day!G71)</f>
        <v>99.809200000000004</v>
      </c>
      <c r="L74" s="73">
        <f>IF(_zhuchou5_month_day!H71="","",_zhuchou5_month_day!H71)</f>
        <v>99.765799999999999</v>
      </c>
      <c r="M74" s="73" t="str">
        <f>IF(_zhuchou5_month_day!I71="","",_zhuchou5_month_day!I71)</f>
        <v/>
      </c>
      <c r="N74" s="73" t="str">
        <f>IF(_zhuchou5_month_day!J71="","",_zhuchou5_month_day!J71)</f>
        <v/>
      </c>
      <c r="O74" s="73" t="s">
        <v>26</v>
      </c>
      <c r="P74" s="73" t="s">
        <v>26</v>
      </c>
      <c r="Q74" s="61" t="s">
        <v>26</v>
      </c>
      <c r="R74" s="81" t="s">
        <v>26</v>
      </c>
      <c r="S74" s="80"/>
      <c r="T74" s="71" t="s">
        <v>26</v>
      </c>
      <c r="U74" s="57" t="s">
        <v>26</v>
      </c>
      <c r="V74" s="61" t="str">
        <f>IF(_zhuchou6_month_day!A71="","",_zhuchou6_month_day!A71)</f>
        <v/>
      </c>
      <c r="W74" s="61" t="str">
        <f>IF(_zhuchou6_month_day!B71="","",_zhuchou6_month_day!B71)</f>
        <v/>
      </c>
      <c r="X74" s="61" t="s">
        <v>26</v>
      </c>
      <c r="Y74" s="61" t="s">
        <v>26</v>
      </c>
      <c r="Z74" s="57">
        <f>IF(_zhuchou6_month_day!C71="","",_zhuchou6_month_day!C71)</f>
        <v>98.6374</v>
      </c>
      <c r="AA74" s="57">
        <f>IF(_zhuchou6_month_day!D71="","",_zhuchou6_month_day!D71)</f>
        <v>97.358900000000006</v>
      </c>
      <c r="AB74" s="57" t="str">
        <f>IF(_zhuchou6_month_day!E71="","",_zhuchou6_month_day!E71)</f>
        <v/>
      </c>
      <c r="AC74" s="57" t="str">
        <f>IF(_zhuchou6_month_day!F71="","",_zhuchou6_month_day!F71)</f>
        <v/>
      </c>
      <c r="AD74" s="72" t="s">
        <v>26</v>
      </c>
      <c r="AE74" s="72" t="s">
        <v>26</v>
      </c>
      <c r="AF74" s="57" t="s">
        <v>26</v>
      </c>
      <c r="AG74" s="79" t="s">
        <v>26</v>
      </c>
      <c r="AH74" s="64" t="s">
        <v>26</v>
      </c>
      <c r="AI74" s="65" t="s">
        <v>26</v>
      </c>
      <c r="AJ74" s="65" t="e">
        <f>AH74+AI74</f>
        <v>#VALUE!</v>
      </c>
      <c r="AK74" s="65" t="s">
        <v>26</v>
      </c>
      <c r="AL74" s="65" t="s">
        <v>26</v>
      </c>
      <c r="AM74" s="65" t="e">
        <f>AK74+AL74</f>
        <v>#VALUE!</v>
      </c>
      <c r="AN74" s="65" t="e">
        <f>G74*10000*(8-O74)*1.732*I74/1000</f>
        <v>#VALUE!</v>
      </c>
      <c r="AO74" s="65" t="e">
        <f>H74*10000*(8-P74)*1.732*J74/1000</f>
        <v>#VALUE!</v>
      </c>
      <c r="AP74" s="65" t="e">
        <f>AN74+AO74</f>
        <v>#VALUE!</v>
      </c>
      <c r="AQ74" s="65" t="e">
        <f>V76*10000*(8-$AD76)*1.732*X76/1000</f>
        <v>#VALUE!</v>
      </c>
      <c r="AR74" s="65" t="e">
        <f>W76*10000*(8-$AD76)*1.732*Y76/1000</f>
        <v>#VALUE!</v>
      </c>
      <c r="AS74" s="65" t="e">
        <f>AQ74+AR74</f>
        <v>#VALUE!</v>
      </c>
      <c r="AT74" s="66">
        <f>AT71+1</f>
        <v>24</v>
      </c>
      <c r="AU74" s="67">
        <f ca="1">'5烧主抽电耗'!$A$3+AT74-1</f>
        <v>43547</v>
      </c>
      <c r="AV74" s="1" t="str">
        <f>C74</f>
        <v>乙班</v>
      </c>
    </row>
    <row r="75">
      <c r="A75" s="51"/>
      <c r="B75" s="51" t="s">
        <v>28</v>
      </c>
      <c r="C75" s="52" t="str">
        <f>'6烧主抽电耗'!F73</f>
        <v>丙班</v>
      </c>
      <c r="D75" s="53">
        <v>23.3333333333333</v>
      </c>
      <c r="E75" s="82" t="s">
        <v>26</v>
      </c>
      <c r="F75" s="82" t="s">
        <v>26</v>
      </c>
      <c r="G75" s="82" t="str">
        <f>IF(_zhuchou5_month_day!E72="","",_zhuchou5_month_day!E72)</f>
        <v/>
      </c>
      <c r="H75" s="82" t="str">
        <f>IF(_zhuchou5_month_day!F72="","",_zhuchou5_month_day!F72)</f>
        <v/>
      </c>
      <c r="I75" s="82" t="s">
        <v>26</v>
      </c>
      <c r="J75" s="82" t="s">
        <v>26</v>
      </c>
      <c r="K75" s="82">
        <f>IF(_zhuchou5_month_day!G72="","",_zhuchou5_month_day!G72)</f>
        <v>99.809200000000004</v>
      </c>
      <c r="L75" s="82">
        <f>IF(_zhuchou5_month_day!H72="","",_zhuchou5_month_day!H72)</f>
        <v>99.765799999999999</v>
      </c>
      <c r="M75" s="82" t="str">
        <f>IF(_zhuchou5_month_day!I72="","",_zhuchou5_month_day!I72)</f>
        <v/>
      </c>
      <c r="N75" s="82" t="str">
        <f>IF(_zhuchou5_month_day!J72="","",_zhuchou5_month_day!J72)</f>
        <v/>
      </c>
      <c r="O75" s="82" t="s">
        <v>26</v>
      </c>
      <c r="P75" s="82" t="s">
        <v>26</v>
      </c>
      <c r="Q75" s="61" t="s">
        <v>26</v>
      </c>
      <c r="R75" s="83" t="s">
        <v>26</v>
      </c>
      <c r="S75" s="84"/>
      <c r="T75" s="71" t="s">
        <v>26</v>
      </c>
      <c r="U75" s="57" t="s">
        <v>26</v>
      </c>
      <c r="V75" s="61" t="str">
        <f>IF(_zhuchou6_month_day!A72="","",_zhuchou6_month_day!A72)</f>
        <v/>
      </c>
      <c r="W75" s="61" t="str">
        <f>IF(_zhuchou6_month_day!B72="","",_zhuchou6_month_day!B72)</f>
        <v/>
      </c>
      <c r="X75" s="61" t="s">
        <v>26</v>
      </c>
      <c r="Y75" s="61" t="s">
        <v>26</v>
      </c>
      <c r="Z75" s="57">
        <f>IF(_zhuchou6_month_day!C72="","",_zhuchou6_month_day!C72)</f>
        <v>98.637299999999996</v>
      </c>
      <c r="AA75" s="57">
        <f>IF(_zhuchou6_month_day!D72="","",_zhuchou6_month_day!D72)</f>
        <v>97.365200000000002</v>
      </c>
      <c r="AB75" s="57" t="str">
        <f>IF(_zhuchou6_month_day!E72="","",_zhuchou6_month_day!E72)</f>
        <v/>
      </c>
      <c r="AC75" s="57" t="str">
        <f>IF(_zhuchou6_month_day!F72="","",_zhuchou6_month_day!F72)</f>
        <v/>
      </c>
      <c r="AD75" s="72" t="s">
        <v>26</v>
      </c>
      <c r="AE75" s="72" t="s">
        <v>26</v>
      </c>
      <c r="AF75" s="57" t="s">
        <v>26</v>
      </c>
      <c r="AG75" s="57" t="s">
        <v>26</v>
      </c>
      <c r="AH75" s="64" t="s">
        <v>26</v>
      </c>
      <c r="AI75" s="65" t="s">
        <v>26</v>
      </c>
      <c r="AJ75" s="65" t="e">
        <f>AH75+AI75</f>
        <v>#VALUE!</v>
      </c>
      <c r="AK75" s="65" t="s">
        <v>26</v>
      </c>
      <c r="AL75" s="65" t="s">
        <v>26</v>
      </c>
      <c r="AM75" s="65" t="e">
        <f>AK75+AL75</f>
        <v>#VALUE!</v>
      </c>
      <c r="AN75" s="65" t="e">
        <f>G75*10000*(8-O75)*1.732*I75/1000</f>
        <v>#VALUE!</v>
      </c>
      <c r="AO75" s="65" t="e">
        <f>H75*10000*(8-P75)*1.732*J75/1000</f>
        <v>#VALUE!</v>
      </c>
      <c r="AP75" s="65" t="e">
        <f>AN75+AO75</f>
        <v>#VALUE!</v>
      </c>
      <c r="AQ75" s="65" t="e">
        <f>V77*10000*(8-$AD77)*1.732*X77/1000</f>
        <v>#VALUE!</v>
      </c>
      <c r="AR75" s="65" t="e">
        <f>W77*10000*(8-$AD77)*1.732*Y77/1000</f>
        <v>#VALUE!</v>
      </c>
      <c r="AS75" s="65" t="e">
        <f>AQ75+AR75</f>
        <v>#VALUE!</v>
      </c>
      <c r="AT75" s="66">
        <f>AT72+1</f>
        <v>24</v>
      </c>
      <c r="AU75" s="67">
        <f ca="1">'5烧主抽电耗'!$A$3+AT75-1</f>
        <v>43547</v>
      </c>
      <c r="AV75" s="1" t="str">
        <f>C75</f>
        <v>丙班</v>
      </c>
    </row>
    <row r="76">
      <c r="A76" s="51"/>
      <c r="B76" s="51" t="s">
        <v>30</v>
      </c>
      <c r="C76" s="52" t="str">
        <f>'6烧主抽电耗'!F74</f>
        <v>丁班</v>
      </c>
      <c r="D76" s="53">
        <v>23.6666666666667</v>
      </c>
      <c r="E76" s="61" t="s">
        <v>26</v>
      </c>
      <c r="F76" s="73" t="s">
        <v>26</v>
      </c>
      <c r="G76" s="73" t="str">
        <f>IF(_zhuchou5_month_day!E73="","",_zhuchou5_month_day!E73)</f>
        <v/>
      </c>
      <c r="H76" s="61" t="str">
        <f>IF(_zhuchou5_month_day!F73="","",_zhuchou5_month_day!F73)</f>
        <v/>
      </c>
      <c r="I76" s="82" t="s">
        <v>26</v>
      </c>
      <c r="J76" s="82" t="s">
        <v>26</v>
      </c>
      <c r="K76" s="82">
        <f>IF(_zhuchou5_month_day!G73="","",_zhuchou5_month_day!G73)</f>
        <v>99.809200000000004</v>
      </c>
      <c r="L76" s="82">
        <f>IF(_zhuchou5_month_day!H73="","",_zhuchou5_month_day!H73)</f>
        <v>99.765799999999999</v>
      </c>
      <c r="M76" s="73" t="str">
        <f>IF(_zhuchou5_month_day!I73="","",_zhuchou5_month_day!I73)</f>
        <v/>
      </c>
      <c r="N76" s="73" t="str">
        <f>IF(_zhuchou5_month_day!J73="","",_zhuchou5_month_day!J73)</f>
        <v/>
      </c>
      <c r="O76" s="73" t="s">
        <v>26</v>
      </c>
      <c r="P76" s="73" t="s">
        <v>26</v>
      </c>
      <c r="Q76" s="61" t="s">
        <v>26</v>
      </c>
      <c r="R76" s="81" t="s">
        <v>26</v>
      </c>
      <c r="S76" s="80"/>
      <c r="T76" s="85" t="s">
        <v>26</v>
      </c>
      <c r="U76" s="73" t="s">
        <v>26</v>
      </c>
      <c r="V76" s="61" t="str">
        <f>IF(_zhuchou6_month_day!A73="","",_zhuchou6_month_day!A73)</f>
        <v/>
      </c>
      <c r="W76" s="61" t="str">
        <f>IF(_zhuchou6_month_day!B73="","",_zhuchou6_month_day!B73)</f>
        <v/>
      </c>
      <c r="X76" s="61" t="s">
        <v>26</v>
      </c>
      <c r="Y76" s="61" t="s">
        <v>26</v>
      </c>
      <c r="Z76" s="73">
        <f>IF(_zhuchou6_month_day!C73="","",_zhuchou6_month_day!C73)</f>
        <v>98.630600000000001</v>
      </c>
      <c r="AA76" s="73">
        <f>IF(_zhuchou6_month_day!D73="","",_zhuchou6_month_day!D73)</f>
        <v>97.352099999999993</v>
      </c>
      <c r="AB76" s="73" t="str">
        <f>IF(_zhuchou6_month_day!E73="","",_zhuchou6_month_day!E73)</f>
        <v/>
      </c>
      <c r="AC76" s="57" t="str">
        <f>IF(_zhuchou6_month_day!F73="","",_zhuchou6_month_day!F73)</f>
        <v/>
      </c>
      <c r="AD76" s="72" t="s">
        <v>26</v>
      </c>
      <c r="AE76" s="72" t="s">
        <v>26</v>
      </c>
      <c r="AF76" s="57" t="s">
        <v>26</v>
      </c>
      <c r="AG76" s="73" t="s">
        <v>26</v>
      </c>
      <c r="AH76" s="64" t="s">
        <v>26</v>
      </c>
      <c r="AI76" s="65" t="s">
        <v>26</v>
      </c>
      <c r="AJ76" s="65" t="e">
        <f>AH76+AI76</f>
        <v>#VALUE!</v>
      </c>
      <c r="AK76" s="65" t="s">
        <v>26</v>
      </c>
      <c r="AL76" s="65" t="s">
        <v>26</v>
      </c>
      <c r="AM76" s="65" t="e">
        <f>AK76+AL76</f>
        <v>#VALUE!</v>
      </c>
      <c r="AN76" s="65" t="e">
        <f>G76*10000*(8-O76)*1.732*I76/1000</f>
        <v>#VALUE!</v>
      </c>
      <c r="AO76" s="65" t="e">
        <f>H76*10000*(8-P76)*1.732*J76/1000</f>
        <v>#VALUE!</v>
      </c>
      <c r="AP76" s="65" t="e">
        <f>AN76+AO76</f>
        <v>#VALUE!</v>
      </c>
      <c r="AQ76" s="65" t="e">
        <f>V78*10000*(8-$AD78)*1.732*X78/1000</f>
        <v>#VALUE!</v>
      </c>
      <c r="AR76" s="65" t="e">
        <f>W78*10000*(8-$AD78)*1.732*Y78/1000</f>
        <v>#VALUE!</v>
      </c>
      <c r="AS76" s="65" t="e">
        <f>AQ76+AR76</f>
        <v>#VALUE!</v>
      </c>
      <c r="AT76" s="66">
        <f>AT73+1</f>
        <v>24</v>
      </c>
      <c r="AU76" s="67">
        <f ca="1">'5烧主抽电耗'!$A$3+AT76-1</f>
        <v>43547</v>
      </c>
      <c r="AV76" s="1" t="str">
        <f>C76</f>
        <v>丁班</v>
      </c>
    </row>
    <row r="77">
      <c r="A77" s="51">
        <v>25</v>
      </c>
      <c r="B77" s="51" t="s">
        <v>24</v>
      </c>
      <c r="C77" s="52" t="str">
        <f>'6烧主抽电耗'!F75</f>
        <v>乙班</v>
      </c>
      <c r="D77" s="53">
        <v>24</v>
      </c>
      <c r="E77" s="61" t="s">
        <v>26</v>
      </c>
      <c r="F77" s="61" t="s">
        <v>26</v>
      </c>
      <c r="G77" s="61" t="str">
        <f>IF(_zhuchou5_month_day!E74="","",_zhuchou5_month_day!E74)</f>
        <v/>
      </c>
      <c r="H77" s="61" t="str">
        <f>IF(_zhuchou5_month_day!F74="","",_zhuchou5_month_day!F74)</f>
        <v/>
      </c>
      <c r="I77" s="82" t="s">
        <v>26</v>
      </c>
      <c r="J77" s="82" t="s">
        <v>26</v>
      </c>
      <c r="K77" s="82">
        <f>IF(_zhuchou5_month_day!G74="","",_zhuchou5_month_day!G74)</f>
        <v>99.809200000000004</v>
      </c>
      <c r="L77" s="82">
        <f>IF(_zhuchou5_month_day!H74="","",_zhuchou5_month_day!H74)</f>
        <v>99.765799999999999</v>
      </c>
      <c r="M77" s="61" t="str">
        <f>IF(_zhuchou5_month_day!I74="","",_zhuchou5_month_day!I74)</f>
        <v/>
      </c>
      <c r="N77" s="61" t="str">
        <f>IF(_zhuchou5_month_day!J74="","",_zhuchou5_month_day!J74)</f>
        <v/>
      </c>
      <c r="O77" s="61" t="s">
        <v>26</v>
      </c>
      <c r="P77" s="61" t="s">
        <v>26</v>
      </c>
      <c r="Q77" s="61" t="s">
        <v>26</v>
      </c>
      <c r="R77" s="58" t="s">
        <v>26</v>
      </c>
      <c r="S77" s="59"/>
      <c r="T77" s="86" t="s">
        <v>26</v>
      </c>
      <c r="U77" s="82" t="s">
        <v>26</v>
      </c>
      <c r="V77" s="61" t="str">
        <f>IF(_zhuchou6_month_day!A74="","",_zhuchou6_month_day!A74)</f>
        <v/>
      </c>
      <c r="W77" s="61" t="str">
        <f>IF(_zhuchou6_month_day!B74="","",_zhuchou6_month_day!B74)</f>
        <v/>
      </c>
      <c r="X77" s="61" t="s">
        <v>26</v>
      </c>
      <c r="Y77" s="61" t="s">
        <v>26</v>
      </c>
      <c r="Z77" s="82">
        <f>IF(_zhuchou6_month_day!C74="","",_zhuchou6_month_day!C74)</f>
        <v>98.611000000000004</v>
      </c>
      <c r="AA77" s="82">
        <f>IF(_zhuchou6_month_day!D74="","",_zhuchou6_month_day!D74)</f>
        <v>97.337100000000007</v>
      </c>
      <c r="AB77" s="82" t="str">
        <f>IF(_zhuchou6_month_day!E74="","",_zhuchou6_month_day!E74)</f>
        <v/>
      </c>
      <c r="AC77" s="57" t="str">
        <f>IF(_zhuchou6_month_day!F74="","",_zhuchou6_month_day!F74)</f>
        <v/>
      </c>
      <c r="AD77" s="87" t="s">
        <v>26</v>
      </c>
      <c r="AE77" s="87" t="s">
        <v>26</v>
      </c>
      <c r="AF77" s="57" t="s">
        <v>26</v>
      </c>
      <c r="AG77" s="73" t="s">
        <v>26</v>
      </c>
      <c r="AH77" s="64" t="s">
        <v>26</v>
      </c>
      <c r="AI77" s="65" t="s">
        <v>26</v>
      </c>
      <c r="AJ77" s="65" t="e">
        <f>AH77+AI77</f>
        <v>#VALUE!</v>
      </c>
      <c r="AK77" s="65" t="s">
        <v>26</v>
      </c>
      <c r="AL77" s="65" t="s">
        <v>26</v>
      </c>
      <c r="AM77" s="65" t="e">
        <f>AK77+AL77</f>
        <v>#VALUE!</v>
      </c>
      <c r="AN77" s="65" t="e">
        <f>G77*10000*(8-O77)*1.732*I77/1000</f>
        <v>#VALUE!</v>
      </c>
      <c r="AO77" s="65" t="e">
        <f>H77*10000*(8-P77)*1.732*J77/1000</f>
        <v>#VALUE!</v>
      </c>
      <c r="AP77" s="65" t="e">
        <f>AN77+AO77</f>
        <v>#VALUE!</v>
      </c>
      <c r="AQ77" s="65" t="e">
        <f>V79*10000*(8-$AD79)*1.732*X79/1000</f>
        <v>#VALUE!</v>
      </c>
      <c r="AR77" s="65" t="e">
        <f>W79*10000*(8-$AD79)*1.732*Y79/1000</f>
        <v>#VALUE!</v>
      </c>
      <c r="AS77" s="65" t="e">
        <f>AQ77+AR77</f>
        <v>#VALUE!</v>
      </c>
      <c r="AT77" s="66">
        <f>AT74+1</f>
        <v>25</v>
      </c>
      <c r="AU77" s="67">
        <f ca="1">'5烧主抽电耗'!$A$3+AT77-1</f>
        <v>43548</v>
      </c>
      <c r="AV77" s="1" t="str">
        <f>C77</f>
        <v>乙班</v>
      </c>
    </row>
    <row r="78">
      <c r="A78" s="51"/>
      <c r="B78" s="51" t="s">
        <v>28</v>
      </c>
      <c r="C78" s="52" t="str">
        <f>'6烧主抽电耗'!F76</f>
        <v>丙班</v>
      </c>
      <c r="D78" s="53">
        <v>24.3333333333333</v>
      </c>
      <c r="E78" s="61" t="s">
        <v>26</v>
      </c>
      <c r="F78" s="61" t="s">
        <v>26</v>
      </c>
      <c r="G78" s="61" t="str">
        <f>IF(_zhuchou5_month_day!E75="","",_zhuchou5_month_day!E75)</f>
        <v/>
      </c>
      <c r="H78" s="61" t="str">
        <f>IF(_zhuchou5_month_day!F75="","",_zhuchou5_month_day!F75)</f>
        <v/>
      </c>
      <c r="I78" s="82" t="s">
        <v>26</v>
      </c>
      <c r="J78" s="82" t="s">
        <v>26</v>
      </c>
      <c r="K78" s="82">
        <f>IF(_zhuchou5_month_day!G75="","",_zhuchou5_month_day!G75)</f>
        <v>99.809200000000004</v>
      </c>
      <c r="L78" s="82">
        <f>IF(_zhuchou5_month_day!H75="","",_zhuchou5_month_day!H75)</f>
        <v>99.765799999999999</v>
      </c>
      <c r="M78" s="61" t="str">
        <f>IF(_zhuchou5_month_day!I75="","",_zhuchou5_month_day!I75)</f>
        <v/>
      </c>
      <c r="N78" s="61" t="str">
        <f>IF(_zhuchou5_month_day!J75="","",_zhuchou5_month_day!J75)</f>
        <v/>
      </c>
      <c r="O78" s="62" t="s">
        <v>26</v>
      </c>
      <c r="P78" s="62" t="s">
        <v>26</v>
      </c>
      <c r="Q78" s="61" t="s">
        <v>26</v>
      </c>
      <c r="R78" s="58" t="s">
        <v>26</v>
      </c>
      <c r="S78" s="59"/>
      <c r="T78" s="86" t="s">
        <v>26</v>
      </c>
      <c r="U78" s="82" t="s">
        <v>26</v>
      </c>
      <c r="V78" s="61" t="str">
        <f>IF(_zhuchou6_month_day!A75="","",_zhuchou6_month_day!A75)</f>
        <v/>
      </c>
      <c r="W78" s="61" t="str">
        <f>IF(_zhuchou6_month_day!B75="","",_zhuchou6_month_day!B75)</f>
        <v/>
      </c>
      <c r="X78" s="61" t="s">
        <v>26</v>
      </c>
      <c r="Y78" s="61" t="s">
        <v>26</v>
      </c>
      <c r="Z78" s="73">
        <f>IF(_zhuchou6_month_day!C75="","",_zhuchou6_month_day!C75)</f>
        <v>98.6357</v>
      </c>
      <c r="AA78" s="73">
        <f>IF(_zhuchou6_month_day!D75="","",_zhuchou6_month_day!D75)</f>
        <v>97.349999999999994</v>
      </c>
      <c r="AB78" s="73" t="str">
        <f>IF(_zhuchou6_month_day!E75="","",_zhuchou6_month_day!E75)</f>
        <v/>
      </c>
      <c r="AC78" s="57" t="str">
        <f>IF(_zhuchou6_month_day!F75="","",_zhuchou6_month_day!F75)</f>
        <v/>
      </c>
      <c r="AD78" s="87" t="s">
        <v>26</v>
      </c>
      <c r="AE78" s="87" t="s">
        <v>26</v>
      </c>
      <c r="AF78" s="57" t="s">
        <v>26</v>
      </c>
      <c r="AG78" s="63" t="s">
        <v>26</v>
      </c>
      <c r="AH78" s="64" t="s">
        <v>26</v>
      </c>
      <c r="AI78" s="65" t="s">
        <v>26</v>
      </c>
      <c r="AJ78" s="65" t="e">
        <f>AH78+AI78</f>
        <v>#VALUE!</v>
      </c>
      <c r="AK78" s="65" t="s">
        <v>26</v>
      </c>
      <c r="AL78" s="65" t="s">
        <v>26</v>
      </c>
      <c r="AM78" s="65" t="e">
        <f>AK78+AL78</f>
        <v>#VALUE!</v>
      </c>
      <c r="AN78" s="65" t="e">
        <f>G78*10000*(8-O78)*1.732*I78/1000</f>
        <v>#VALUE!</v>
      </c>
      <c r="AO78" s="65" t="e">
        <f>H78*10000*(8-P78)*1.732*J78/1000</f>
        <v>#VALUE!</v>
      </c>
      <c r="AP78" s="65" t="e">
        <f>AN78+AO78</f>
        <v>#VALUE!</v>
      </c>
      <c r="AQ78" s="65" t="e">
        <f>V80*10000*(8-$AD80)*1.732*X80/1000</f>
        <v>#VALUE!</v>
      </c>
      <c r="AR78" s="65" t="e">
        <f>W80*10000*(8-$AD80)*1.732*Y80/1000</f>
        <v>#VALUE!</v>
      </c>
      <c r="AS78" s="65" t="e">
        <f>AQ78+AR78</f>
        <v>#VALUE!</v>
      </c>
      <c r="AT78" s="66">
        <f>AT75+1</f>
        <v>25</v>
      </c>
      <c r="AU78" s="67">
        <f ca="1">'5烧主抽电耗'!$A$3+AT78-1</f>
        <v>43548</v>
      </c>
      <c r="AV78" s="1" t="str">
        <f>C78</f>
        <v>丙班</v>
      </c>
    </row>
    <row r="79">
      <c r="A79" s="51"/>
      <c r="B79" s="51" t="s">
        <v>30</v>
      </c>
      <c r="C79" s="52" t="str">
        <f>'6烧主抽电耗'!F77</f>
        <v>丁班</v>
      </c>
      <c r="D79" s="53">
        <v>24.6666666666667</v>
      </c>
      <c r="E79" s="61" t="s">
        <v>26</v>
      </c>
      <c r="F79" s="61" t="s">
        <v>26</v>
      </c>
      <c r="G79" s="61" t="str">
        <f>IF(_zhuchou5_month_day!E76="","",_zhuchou5_month_day!E76)</f>
        <v/>
      </c>
      <c r="H79" s="61" t="str">
        <f>IF(_zhuchou5_month_day!F76="","",_zhuchou5_month_day!F76)</f>
        <v/>
      </c>
      <c r="I79" s="61" t="s">
        <v>26</v>
      </c>
      <c r="J79" s="61" t="s">
        <v>26</v>
      </c>
      <c r="K79" s="61">
        <f>IF(_zhuchou5_month_day!G76="","",_zhuchou5_month_day!G76)</f>
        <v>99.809200000000004</v>
      </c>
      <c r="L79" s="61">
        <f>IF(_zhuchou5_month_day!H76="","",_zhuchou5_month_day!H76)</f>
        <v>99.765799999999999</v>
      </c>
      <c r="M79" s="61" t="str">
        <f>IF(_zhuchou5_month_day!I76="","",_zhuchou5_month_day!I76)</f>
        <v/>
      </c>
      <c r="N79" s="61" t="str">
        <f>IF(_zhuchou5_month_day!J76="","",_zhuchou5_month_day!J76)</f>
        <v/>
      </c>
      <c r="O79" s="62" t="s">
        <v>26</v>
      </c>
      <c r="P79" s="62" t="s">
        <v>26</v>
      </c>
      <c r="Q79" s="61" t="s">
        <v>26</v>
      </c>
      <c r="R79" s="58" t="s">
        <v>26</v>
      </c>
      <c r="S79" s="59"/>
      <c r="T79" s="60" t="s">
        <v>26</v>
      </c>
      <c r="U79" s="61" t="s">
        <v>26</v>
      </c>
      <c r="V79" s="61" t="str">
        <f>IF(_zhuchou6_month_day!A76="","",_zhuchou6_month_day!A76)</f>
        <v/>
      </c>
      <c r="W79" s="61" t="str">
        <f>IF(_zhuchou6_month_day!B76="","",_zhuchou6_month_day!B76)</f>
        <v/>
      </c>
      <c r="X79" s="61" t="s">
        <v>26</v>
      </c>
      <c r="Y79" s="61" t="s">
        <v>26</v>
      </c>
      <c r="Z79" s="61">
        <f>IF(_zhuchou6_month_day!C76="","",_zhuchou6_month_day!C76)</f>
        <v>98.618200000000002</v>
      </c>
      <c r="AA79" s="61">
        <f>IF(_zhuchou6_month_day!D76="","",_zhuchou6_month_day!D76)</f>
        <v>97.3506</v>
      </c>
      <c r="AB79" s="61" t="str">
        <f>IF(_zhuchou6_month_day!E76="","",_zhuchou6_month_day!E76)</f>
        <v/>
      </c>
      <c r="AC79" s="73" t="str">
        <f>IF(_zhuchou6_month_day!F76="","",_zhuchou6_month_day!F76)</f>
        <v/>
      </c>
      <c r="AD79" s="72" t="s">
        <v>26</v>
      </c>
      <c r="AE79" s="72" t="s">
        <v>26</v>
      </c>
      <c r="AF79" s="57" t="s">
        <v>26</v>
      </c>
      <c r="AG79" s="57" t="s">
        <v>26</v>
      </c>
      <c r="AH79" s="64" t="s">
        <v>26</v>
      </c>
      <c r="AI79" s="65" t="s">
        <v>26</v>
      </c>
      <c r="AJ79" s="65" t="e">
        <f>AH79+AI79</f>
        <v>#VALUE!</v>
      </c>
      <c r="AK79" s="65" t="s">
        <v>26</v>
      </c>
      <c r="AL79" s="65" t="s">
        <v>26</v>
      </c>
      <c r="AM79" s="65" t="e">
        <f>AK79+AL79</f>
        <v>#VALUE!</v>
      </c>
      <c r="AN79" s="65" t="e">
        <f>G79*10000*(8-O79)*1.732*I79/1000</f>
        <v>#VALUE!</v>
      </c>
      <c r="AO79" s="65" t="e">
        <f>H79*10000*(8-P79)*1.732*J79/1000</f>
        <v>#VALUE!</v>
      </c>
      <c r="AP79" s="65" t="e">
        <f>AN79+AO79</f>
        <v>#VALUE!</v>
      </c>
      <c r="AQ79" s="65" t="e">
        <f>V81*10000*(8-$AD81)*1.732*X81/1000</f>
        <v>#VALUE!</v>
      </c>
      <c r="AR79" s="65" t="e">
        <f>W81*10000*(8-$AD81)*1.732*Y81/1000</f>
        <v>#VALUE!</v>
      </c>
      <c r="AS79" s="65" t="e">
        <f>AQ79+AR79</f>
        <v>#VALUE!</v>
      </c>
      <c r="AT79" s="66">
        <f>AT76+1</f>
        <v>25</v>
      </c>
      <c r="AU79" s="67">
        <f ca="1">'5烧主抽电耗'!$A$3+AT79-1</f>
        <v>43548</v>
      </c>
      <c r="AV79" s="1" t="str">
        <f>C79</f>
        <v>丁班</v>
      </c>
    </row>
    <row r="80">
      <c r="A80" s="51">
        <v>26</v>
      </c>
      <c r="B80" s="51" t="s">
        <v>24</v>
      </c>
      <c r="C80" s="52" t="str">
        <f>'6烧主抽电耗'!F78</f>
        <v>甲班</v>
      </c>
      <c r="D80" s="53">
        <v>25</v>
      </c>
      <c r="E80" s="61" t="s">
        <v>26</v>
      </c>
      <c r="F80" s="61" t="s">
        <v>26</v>
      </c>
      <c r="G80" s="61" t="str">
        <f>IF(_zhuchou5_month_day!E77="","",_zhuchou5_month_day!E77)</f>
        <v/>
      </c>
      <c r="H80" s="61" t="str">
        <f>IF(_zhuchou5_month_day!F77="","",_zhuchou5_month_day!F77)</f>
        <v/>
      </c>
      <c r="I80" s="61" t="s">
        <v>26</v>
      </c>
      <c r="J80" s="61" t="s">
        <v>26</v>
      </c>
      <c r="K80" s="61">
        <f>IF(_zhuchou5_month_day!G77="","",_zhuchou5_month_day!G77)</f>
        <v>99.809200000000004</v>
      </c>
      <c r="L80" s="61">
        <f>IF(_zhuchou5_month_day!H77="","",_zhuchou5_month_day!H77)</f>
        <v>99.765799999999999</v>
      </c>
      <c r="M80" s="61" t="str">
        <f>IF(_zhuchou5_month_day!I77="","",_zhuchou5_month_day!I77)</f>
        <v/>
      </c>
      <c r="N80" s="61" t="str">
        <f>IF(_zhuchou5_month_day!J77="","",_zhuchou5_month_day!J77)</f>
        <v/>
      </c>
      <c r="O80" s="62" t="s">
        <v>26</v>
      </c>
      <c r="P80" s="62" t="s">
        <v>26</v>
      </c>
      <c r="Q80" s="57" t="s">
        <v>26</v>
      </c>
      <c r="R80" s="58" t="s">
        <v>26</v>
      </c>
      <c r="S80" s="59"/>
      <c r="T80" s="60" t="s">
        <v>26</v>
      </c>
      <c r="U80" s="61" t="s">
        <v>26</v>
      </c>
      <c r="V80" s="61" t="str">
        <f>IF(_zhuchou6_month_day!A77="","",_zhuchou6_month_day!A77)</f>
        <v/>
      </c>
      <c r="W80" s="61" t="str">
        <f>IF(_zhuchou6_month_day!B77="","",_zhuchou6_month_day!B77)</f>
        <v/>
      </c>
      <c r="X80" s="61" t="s">
        <v>26</v>
      </c>
      <c r="Y80" s="61" t="s">
        <v>26</v>
      </c>
      <c r="Z80" s="61">
        <f>IF(_zhuchou6_month_day!C77="","",_zhuchou6_month_day!C77)</f>
        <v>98.625100000000003</v>
      </c>
      <c r="AA80" s="61">
        <f>IF(_zhuchou6_month_day!D77="","",_zhuchou6_month_day!D77)</f>
        <v>97.348100000000002</v>
      </c>
      <c r="AB80" s="61" t="str">
        <f>IF(_zhuchou6_month_day!E77="","",_zhuchou6_month_day!E77)</f>
        <v/>
      </c>
      <c r="AC80" s="73" t="str">
        <f>IF(_zhuchou6_month_day!F77="","",_zhuchou6_month_day!F77)</f>
        <v/>
      </c>
      <c r="AD80" s="72" t="s">
        <v>26</v>
      </c>
      <c r="AE80" s="72" t="s">
        <v>26</v>
      </c>
      <c r="AF80" s="57" t="s">
        <v>26</v>
      </c>
      <c r="AG80" s="63" t="s">
        <v>26</v>
      </c>
      <c r="AH80" s="64" t="s">
        <v>26</v>
      </c>
      <c r="AI80" s="65" t="s">
        <v>26</v>
      </c>
      <c r="AJ80" s="65" t="e">
        <f>AH80+AI80</f>
        <v>#VALUE!</v>
      </c>
      <c r="AK80" s="65" t="s">
        <v>26</v>
      </c>
      <c r="AL80" s="65" t="s">
        <v>26</v>
      </c>
      <c r="AM80" s="65" t="e">
        <f>AK80+AL80</f>
        <v>#VALUE!</v>
      </c>
      <c r="AN80" s="65" t="e">
        <f>G80*10000*(8-O80)*1.732*I80/1000</f>
        <v>#VALUE!</v>
      </c>
      <c r="AO80" s="65" t="e">
        <f>H80*10000*(8-P80)*1.732*J80/1000</f>
        <v>#VALUE!</v>
      </c>
      <c r="AP80" s="65" t="e">
        <f>AN80+AO80</f>
        <v>#VALUE!</v>
      </c>
      <c r="AQ80" s="65" t="e">
        <f>V82*10000*(8-$AD82)*1.732*X82/1000</f>
        <v>#VALUE!</v>
      </c>
      <c r="AR80" s="65" t="e">
        <f>W82*10000*(8-$AD82)*1.732*Y82/1000</f>
        <v>#VALUE!</v>
      </c>
      <c r="AS80" s="65" t="e">
        <f>AQ80+AR80</f>
        <v>#VALUE!</v>
      </c>
      <c r="AT80" s="66">
        <f>AT77+1</f>
        <v>26</v>
      </c>
      <c r="AU80" s="67">
        <f ca="1">'5烧主抽电耗'!$A$3+AT80-1</f>
        <v>43549</v>
      </c>
      <c r="AV80" s="1" t="str">
        <f>C80</f>
        <v>甲班</v>
      </c>
    </row>
    <row r="81">
      <c r="A81" s="51"/>
      <c r="B81" s="51" t="s">
        <v>28</v>
      </c>
      <c r="C81" s="52" t="str">
        <f>'6烧主抽电耗'!F79</f>
        <v>乙班</v>
      </c>
      <c r="D81" s="53">
        <v>25.3333333333333</v>
      </c>
      <c r="E81" s="61" t="s">
        <v>26</v>
      </c>
      <c r="F81" s="61" t="s">
        <v>26</v>
      </c>
      <c r="G81" s="61" t="str">
        <f>IF(_zhuchou5_month_day!E78="","",_zhuchou5_month_day!E78)</f>
        <v/>
      </c>
      <c r="H81" s="61" t="str">
        <f>IF(_zhuchou5_month_day!F78="","",_zhuchou5_month_day!F78)</f>
        <v/>
      </c>
      <c r="I81" s="61" t="s">
        <v>26</v>
      </c>
      <c r="J81" s="61" t="s">
        <v>26</v>
      </c>
      <c r="K81" s="61">
        <f>IF(_zhuchou5_month_day!G78="","",_zhuchou5_month_day!G78)</f>
        <v>99.809200000000004</v>
      </c>
      <c r="L81" s="61">
        <f>IF(_zhuchou5_month_day!H78="","",_zhuchou5_month_day!H78)</f>
        <v>99.765799999999999</v>
      </c>
      <c r="M81" s="61" t="str">
        <f>IF(_zhuchou5_month_day!I78="","",_zhuchou5_month_day!I78)</f>
        <v/>
      </c>
      <c r="N81" s="61" t="str">
        <f>IF(_zhuchou5_month_day!J78="","",_zhuchou5_month_day!J78)</f>
        <v/>
      </c>
      <c r="O81" s="62" t="s">
        <v>26</v>
      </c>
      <c r="P81" s="62" t="s">
        <v>26</v>
      </c>
      <c r="Q81" s="61" t="s">
        <v>26</v>
      </c>
      <c r="R81" s="58" t="s">
        <v>26</v>
      </c>
      <c r="S81" s="59"/>
      <c r="T81" s="60" t="s">
        <v>26</v>
      </c>
      <c r="U81" s="61" t="s">
        <v>26</v>
      </c>
      <c r="V81" s="61" t="str">
        <f>IF(_zhuchou6_month_day!A78="","",_zhuchou6_month_day!A78)</f>
        <v/>
      </c>
      <c r="W81" s="61" t="str">
        <f>IF(_zhuchou6_month_day!B78="","",_zhuchou6_month_day!B78)</f>
        <v/>
      </c>
      <c r="X81" s="61" t="s">
        <v>26</v>
      </c>
      <c r="Y81" s="61" t="s">
        <v>26</v>
      </c>
      <c r="Z81" s="61">
        <f>IF(_zhuchou6_month_day!C78="","",_zhuchou6_month_day!C78)</f>
        <v>98.637200000000007</v>
      </c>
      <c r="AA81" s="61">
        <f>IF(_zhuchou6_month_day!D78="","",_zhuchou6_month_day!D78)</f>
        <v>97.363699999999994</v>
      </c>
      <c r="AB81" s="61" t="str">
        <f>IF(_zhuchou6_month_day!E78="","",_zhuchou6_month_day!E78)</f>
        <v/>
      </c>
      <c r="AC81" s="73" t="str">
        <f>IF(_zhuchou6_month_day!F78="","",_zhuchou6_month_day!F78)</f>
        <v/>
      </c>
      <c r="AD81" s="88" t="s">
        <v>26</v>
      </c>
      <c r="AE81" s="88" t="s">
        <v>26</v>
      </c>
      <c r="AF81" s="57" t="s">
        <v>26</v>
      </c>
      <c r="AG81" s="63" t="s">
        <v>26</v>
      </c>
      <c r="AH81" s="64" t="s">
        <v>26</v>
      </c>
      <c r="AI81" s="65" t="s">
        <v>26</v>
      </c>
      <c r="AJ81" s="65" t="e">
        <f>AH81+AI81</f>
        <v>#VALUE!</v>
      </c>
      <c r="AK81" s="65" t="s">
        <v>26</v>
      </c>
      <c r="AL81" s="65" t="s">
        <v>26</v>
      </c>
      <c r="AM81" s="65" t="e">
        <f>AK81+AL81</f>
        <v>#VALUE!</v>
      </c>
      <c r="AN81" s="65" t="e">
        <f>G81*10000*(8-O81)*1.732*I81/1000</f>
        <v>#VALUE!</v>
      </c>
      <c r="AO81" s="65" t="e">
        <f>H81*10000*(8-P81)*1.732*J81/1000</f>
        <v>#VALUE!</v>
      </c>
      <c r="AP81" s="65" t="e">
        <f>AN81+AO81</f>
        <v>#VALUE!</v>
      </c>
      <c r="AQ81" s="65" t="e">
        <f>V83*10000*(8-$AD83)*1.732*X83/1000</f>
        <v>#VALUE!</v>
      </c>
      <c r="AR81" s="65" t="e">
        <f>W83*10000*(8-$AD83)*1.732*Y83/1000</f>
        <v>#VALUE!</v>
      </c>
      <c r="AS81" s="65" t="e">
        <f>AQ81+AR81</f>
        <v>#VALUE!</v>
      </c>
      <c r="AT81" s="66">
        <f>AT78+1</f>
        <v>26</v>
      </c>
      <c r="AU81" s="67">
        <f ca="1">'5烧主抽电耗'!$A$3+AT81-1</f>
        <v>43549</v>
      </c>
      <c r="AV81" s="1" t="str">
        <f>C81</f>
        <v>乙班</v>
      </c>
    </row>
    <row r="82">
      <c r="A82" s="51"/>
      <c r="B82" s="51" t="s">
        <v>30</v>
      </c>
      <c r="C82" s="52" t="str">
        <f>'6烧主抽电耗'!F80</f>
        <v>丙班</v>
      </c>
      <c r="D82" s="53">
        <v>25.6666666666667</v>
      </c>
      <c r="E82" s="61" t="s">
        <v>26</v>
      </c>
      <c r="F82" s="61" t="s">
        <v>26</v>
      </c>
      <c r="G82" s="61" t="str">
        <f>IF(_zhuchou5_month_day!E79="","",_zhuchou5_month_day!E79)</f>
        <v/>
      </c>
      <c r="H82" s="61" t="str">
        <f>IF(_zhuchou5_month_day!F79="","",_zhuchou5_month_day!F79)</f>
        <v/>
      </c>
      <c r="I82" s="61" t="s">
        <v>26</v>
      </c>
      <c r="J82" s="61" t="s">
        <v>26</v>
      </c>
      <c r="K82" s="61">
        <f>IF(_zhuchou5_month_day!G79="","",_zhuchou5_month_day!G79)</f>
        <v>99.809200000000004</v>
      </c>
      <c r="L82" s="61">
        <f>IF(_zhuchou5_month_day!H79="","",_zhuchou5_month_day!H79)</f>
        <v>99.765799999999999</v>
      </c>
      <c r="M82" s="61" t="str">
        <f>IF(_zhuchou5_month_day!I79="","",_zhuchou5_month_day!I79)</f>
        <v/>
      </c>
      <c r="N82" s="61" t="str">
        <f>IF(_zhuchou5_month_day!J79="","",_zhuchou5_month_day!J79)</f>
        <v/>
      </c>
      <c r="O82" s="62" t="s">
        <v>26</v>
      </c>
      <c r="P82" s="62" t="s">
        <v>26</v>
      </c>
      <c r="Q82" s="73" t="s">
        <v>26</v>
      </c>
      <c r="R82" s="58" t="s">
        <v>26</v>
      </c>
      <c r="S82" s="59"/>
      <c r="T82" s="60" t="s">
        <v>26</v>
      </c>
      <c r="U82" s="61" t="s">
        <v>26</v>
      </c>
      <c r="V82" s="61" t="str">
        <f>IF(_zhuchou6_month_day!A79="","",_zhuchou6_month_day!A79)</f>
        <v/>
      </c>
      <c r="W82" s="61" t="str">
        <f>IF(_zhuchou6_month_day!B79="","",_zhuchou6_month_day!B79)</f>
        <v/>
      </c>
      <c r="X82" s="61" t="s">
        <v>26</v>
      </c>
      <c r="Y82" s="61" t="s">
        <v>26</v>
      </c>
      <c r="Z82" s="61">
        <f>IF(_zhuchou6_month_day!C79="","",_zhuchou6_month_day!C79)</f>
        <v>98.632999999999996</v>
      </c>
      <c r="AA82" s="61">
        <f>IF(_zhuchou6_month_day!D79="","",_zhuchou6_month_day!D79)</f>
        <v>97.358199999999997</v>
      </c>
      <c r="AB82" s="61" t="str">
        <f>IF(_zhuchou6_month_day!E79="","",_zhuchou6_month_day!E79)</f>
        <v/>
      </c>
      <c r="AC82" s="61" t="str">
        <f>IF(_zhuchou6_month_day!F79="","",_zhuchou6_month_day!F79)</f>
        <v/>
      </c>
      <c r="AD82" s="72" t="s">
        <v>26</v>
      </c>
      <c r="AE82" s="72" t="s">
        <v>26</v>
      </c>
      <c r="AF82" s="57" t="s">
        <v>26</v>
      </c>
      <c r="AG82" s="57" t="s">
        <v>26</v>
      </c>
      <c r="AH82" s="64" t="s">
        <v>26</v>
      </c>
      <c r="AI82" s="65" t="s">
        <v>26</v>
      </c>
      <c r="AJ82" s="65" t="e">
        <f>AH82+AI82</f>
        <v>#VALUE!</v>
      </c>
      <c r="AK82" s="65" t="s">
        <v>26</v>
      </c>
      <c r="AL82" s="65" t="s">
        <v>26</v>
      </c>
      <c r="AM82" s="65" t="e">
        <f>AK82+AL82</f>
        <v>#VALUE!</v>
      </c>
      <c r="AN82" s="65" t="e">
        <f>G82*10000*(8-O82)*1.732*I82/1000</f>
        <v>#VALUE!</v>
      </c>
      <c r="AO82" s="65" t="e">
        <f>H82*10000*(8-P82)*1.732*J82/1000</f>
        <v>#VALUE!</v>
      </c>
      <c r="AP82" s="65" t="e">
        <f>AN82+AO82</f>
        <v>#VALUE!</v>
      </c>
      <c r="AQ82" s="65" t="e">
        <f>V84*10000*(8-$AD84)*1.732*X84/1000</f>
        <v>#VALUE!</v>
      </c>
      <c r="AR82" s="65" t="e">
        <f>W84*10000*(8-$AD84)*1.732*Y84/1000</f>
        <v>#VALUE!</v>
      </c>
      <c r="AS82" s="65" t="e">
        <f>AQ82+AR82</f>
        <v>#VALUE!</v>
      </c>
      <c r="AT82" s="66">
        <f>AT79+1</f>
        <v>26</v>
      </c>
      <c r="AU82" s="67">
        <f ca="1">'5烧主抽电耗'!$A$3+AT82-1</f>
        <v>43549</v>
      </c>
      <c r="AV82" s="1" t="str">
        <f>C82</f>
        <v>丙班</v>
      </c>
    </row>
    <row customHeight="1" ht="15.949999999999999" r="83">
      <c r="A83" s="51">
        <v>27</v>
      </c>
      <c r="B83" s="51" t="s">
        <v>24</v>
      </c>
      <c r="C83" s="52" t="str">
        <f>'6烧主抽电耗'!F81</f>
        <v>甲班</v>
      </c>
      <c r="D83" s="53">
        <v>26</v>
      </c>
      <c r="E83" s="61" t="s">
        <v>26</v>
      </c>
      <c r="F83" s="61" t="s">
        <v>26</v>
      </c>
      <c r="G83" s="61" t="str">
        <f>IF(_zhuchou5_month_day!E80="","",_zhuchou5_month_day!E80)</f>
        <v/>
      </c>
      <c r="H83" s="61" t="str">
        <f>IF(_zhuchou5_month_day!F80="","",_zhuchou5_month_day!F80)</f>
        <v/>
      </c>
      <c r="I83" s="61" t="s">
        <v>26</v>
      </c>
      <c r="J83" s="61" t="s">
        <v>26</v>
      </c>
      <c r="K83" s="61">
        <f>IF(_zhuchou5_month_day!G80="","",_zhuchou5_month_day!G80)</f>
        <v>81.685100000000006</v>
      </c>
      <c r="L83" s="61">
        <f>IF(_zhuchou5_month_day!H80="","",_zhuchou5_month_day!H80)</f>
        <v>81.597499999999997</v>
      </c>
      <c r="M83" s="61" t="str">
        <f>IF(_zhuchou5_month_day!I80="","",_zhuchou5_month_day!I80)</f>
        <v/>
      </c>
      <c r="N83" s="61" t="str">
        <f>IF(_zhuchou5_month_day!J80="","",_zhuchou5_month_day!J80)</f>
        <v/>
      </c>
      <c r="O83" s="62" t="s">
        <v>26</v>
      </c>
      <c r="P83" s="62" t="s">
        <v>26</v>
      </c>
      <c r="Q83" s="57" t="s">
        <v>26</v>
      </c>
      <c r="R83" s="58" t="s">
        <v>26</v>
      </c>
      <c r="S83" s="59"/>
      <c r="T83" s="61" t="s">
        <v>26</v>
      </c>
      <c r="U83" s="61" t="s">
        <v>26</v>
      </c>
      <c r="V83" s="61" t="str">
        <f>IF(_zhuchou6_month_day!A80="","",_zhuchou6_month_day!A80)</f>
        <v/>
      </c>
      <c r="W83" s="61" t="str">
        <f>IF(_zhuchou6_month_day!B80="","",_zhuchou6_month_day!B80)</f>
        <v/>
      </c>
      <c r="X83" s="61" t="s">
        <v>26</v>
      </c>
      <c r="Y83" s="61" t="s">
        <v>26</v>
      </c>
      <c r="Z83" s="61">
        <f>IF(_zhuchou6_month_day!C80="","",_zhuchou6_month_day!C80)</f>
        <v>98.629999999999995</v>
      </c>
      <c r="AA83" s="61">
        <f>IF(_zhuchou6_month_day!D80="","",_zhuchou6_month_day!D80)</f>
        <v>97.339299999999994</v>
      </c>
      <c r="AB83" s="61" t="str">
        <f>IF(_zhuchou6_month_day!E80="","",_zhuchou6_month_day!E80)</f>
        <v/>
      </c>
      <c r="AC83" s="61" t="str">
        <f>IF(_zhuchou6_month_day!F80="","",_zhuchou6_month_day!F80)</f>
        <v/>
      </c>
      <c r="AD83" s="62" t="s">
        <v>26</v>
      </c>
      <c r="AE83" s="62" t="s">
        <v>26</v>
      </c>
      <c r="AF83" s="57" t="s">
        <v>26</v>
      </c>
      <c r="AG83" s="63" t="s">
        <v>26</v>
      </c>
      <c r="AH83" s="64" t="s">
        <v>26</v>
      </c>
      <c r="AI83" s="65" t="s">
        <v>26</v>
      </c>
      <c r="AJ83" s="65" t="e">
        <f>AH83+AI83</f>
        <v>#VALUE!</v>
      </c>
      <c r="AK83" s="65" t="s">
        <v>26</v>
      </c>
      <c r="AL83" s="65" t="s">
        <v>26</v>
      </c>
      <c r="AM83" s="65" t="e">
        <f>AK83+AL83</f>
        <v>#VALUE!</v>
      </c>
      <c r="AN83" s="65" t="e">
        <f>G83*10000*(8-O83)*1.732*I83/1000</f>
        <v>#VALUE!</v>
      </c>
      <c r="AO83" s="65" t="e">
        <f>H83*10000*(8-P83)*1.732*J83/1000</f>
        <v>#VALUE!</v>
      </c>
      <c r="AP83" s="65" t="e">
        <f>AN83+AO83</f>
        <v>#VALUE!</v>
      </c>
      <c r="AQ83" s="65" t="e">
        <f>V85*10000*(8-$AD85)*1.732*X85/1000</f>
        <v>#VALUE!</v>
      </c>
      <c r="AR83" s="65" t="e">
        <f>W85*10000*(8-$AD85)*1.732*Y85/1000</f>
        <v>#VALUE!</v>
      </c>
      <c r="AS83" s="65" t="e">
        <f>AQ83+AR83</f>
        <v>#VALUE!</v>
      </c>
      <c r="AT83" s="66">
        <f>AT80+1</f>
        <v>27</v>
      </c>
      <c r="AU83" s="67">
        <f ca="1">'5烧主抽电耗'!$A$3+AT83-1</f>
        <v>43550</v>
      </c>
      <c r="AV83" s="1" t="str">
        <f>C83</f>
        <v>甲班</v>
      </c>
    </row>
    <row customHeight="1" ht="15" r="84">
      <c r="A84" s="51"/>
      <c r="B84" s="51" t="s">
        <v>28</v>
      </c>
      <c r="C84" s="52" t="str">
        <f>'6烧主抽电耗'!F82</f>
        <v>乙班</v>
      </c>
      <c r="D84" s="53">
        <v>26.3333333333333</v>
      </c>
      <c r="E84" s="61" t="s">
        <v>26</v>
      </c>
      <c r="F84" s="61" t="s">
        <v>26</v>
      </c>
      <c r="G84" s="61" t="str">
        <f>IF(_zhuchou5_month_day!E81="","",_zhuchou5_month_day!E81)</f>
        <v/>
      </c>
      <c r="H84" s="61" t="str">
        <f>IF(_zhuchou5_month_day!F81="","",_zhuchou5_month_day!F81)</f>
        <v/>
      </c>
      <c r="I84" s="61" t="s">
        <v>26</v>
      </c>
      <c r="J84" s="61" t="s">
        <v>26</v>
      </c>
      <c r="K84" s="61">
        <f>IF(_zhuchou5_month_day!G81="","",_zhuchou5_month_day!G81)</f>
        <v>-0.13009999999999999</v>
      </c>
      <c r="L84" s="61">
        <f>IF(_zhuchou5_month_day!H81="","",_zhuchou5_month_day!H81)</f>
        <v>-0.13220000000000001</v>
      </c>
      <c r="M84" s="61" t="str">
        <f>IF(_zhuchou5_month_day!I81="","",_zhuchou5_month_day!I81)</f>
        <v/>
      </c>
      <c r="N84" s="61" t="str">
        <f>IF(_zhuchou5_month_day!J81="","",_zhuchou5_month_day!J81)</f>
        <v/>
      </c>
      <c r="O84" s="62" t="s">
        <v>26</v>
      </c>
      <c r="P84" s="62" t="s">
        <v>26</v>
      </c>
      <c r="Q84" s="57" t="s">
        <v>26</v>
      </c>
      <c r="R84" s="58" t="s">
        <v>26</v>
      </c>
      <c r="S84" s="59"/>
      <c r="T84" s="60" t="s">
        <v>26</v>
      </c>
      <c r="U84" s="61" t="s">
        <v>26</v>
      </c>
      <c r="V84" s="61" t="str">
        <f>IF(_zhuchou6_month_day!A81="","",_zhuchou6_month_day!A81)</f>
        <v/>
      </c>
      <c r="W84" s="61" t="str">
        <f>IF(_zhuchou6_month_day!B81="","",_zhuchou6_month_day!B81)</f>
        <v/>
      </c>
      <c r="X84" s="61" t="s">
        <v>26</v>
      </c>
      <c r="Y84" s="61" t="s">
        <v>26</v>
      </c>
      <c r="Z84" s="61">
        <f>IF(_zhuchou6_month_day!C81="","",_zhuchou6_month_day!C81)</f>
        <v>98.627899999999997</v>
      </c>
      <c r="AA84" s="61">
        <f>IF(_zhuchou6_month_day!D81="","",_zhuchou6_month_day!D81)</f>
        <v>97.090100000000007</v>
      </c>
      <c r="AB84" s="61" t="str">
        <f>IF(_zhuchou6_month_day!E81="","",_zhuchou6_month_day!E81)</f>
        <v/>
      </c>
      <c r="AC84" s="61" t="str">
        <f>IF(_zhuchou6_month_day!F81="","",_zhuchou6_month_day!F81)</f>
        <v/>
      </c>
      <c r="AD84" s="62" t="s">
        <v>26</v>
      </c>
      <c r="AE84" s="62" t="s">
        <v>26</v>
      </c>
      <c r="AF84" s="57" t="s">
        <v>26</v>
      </c>
      <c r="AG84" s="63" t="s">
        <v>26</v>
      </c>
      <c r="AH84" s="64" t="s">
        <v>26</v>
      </c>
      <c r="AI84" s="65" t="s">
        <v>26</v>
      </c>
      <c r="AJ84" s="65" t="e">
        <f>AH84+AI84</f>
        <v>#VALUE!</v>
      </c>
      <c r="AK84" s="65" t="s">
        <v>26</v>
      </c>
      <c r="AL84" s="65" t="s">
        <v>26</v>
      </c>
      <c r="AM84" s="65" t="e">
        <f>AK84+AL84</f>
        <v>#VALUE!</v>
      </c>
      <c r="AN84" s="65" t="e">
        <f>G84*10000*(8-O84)*1.732*I84/1000</f>
        <v>#VALUE!</v>
      </c>
      <c r="AO84" s="65" t="e">
        <f>H84*10000*(8-P84)*1.732*J84/1000</f>
        <v>#VALUE!</v>
      </c>
      <c r="AP84" s="65" t="e">
        <f>AN84+AO84</f>
        <v>#VALUE!</v>
      </c>
      <c r="AQ84" s="65" t="e">
        <f>V86*10000*(8-$AD86)*1.732*X86/1000</f>
        <v>#VALUE!</v>
      </c>
      <c r="AR84" s="65" t="e">
        <f>W86*10000*(8-$AD86)*1.732*Y86/1000</f>
        <v>#VALUE!</v>
      </c>
      <c r="AS84" s="65" t="e">
        <f>AQ84+AR84</f>
        <v>#VALUE!</v>
      </c>
      <c r="AT84" s="66">
        <f>AT81+1</f>
        <v>27</v>
      </c>
      <c r="AU84" s="67">
        <f ca="1">'5烧主抽电耗'!$A$3+AT84-1</f>
        <v>43550</v>
      </c>
      <c r="AV84" s="1" t="str">
        <f>C84</f>
        <v>乙班</v>
      </c>
    </row>
    <row r="85">
      <c r="A85" s="51"/>
      <c r="B85" s="51" t="s">
        <v>30</v>
      </c>
      <c r="C85" s="52" t="str">
        <f>'6烧主抽电耗'!F83</f>
        <v>丙班</v>
      </c>
      <c r="D85" s="53">
        <v>26.6666666666667</v>
      </c>
      <c r="E85" s="61" t="s">
        <v>26</v>
      </c>
      <c r="F85" s="61" t="s">
        <v>26</v>
      </c>
      <c r="G85" s="61" t="str">
        <f>IF(_zhuchou5_month_day!E82="","",_zhuchou5_month_day!E82)</f>
        <v/>
      </c>
      <c r="H85" s="61" t="str">
        <f>IF(_zhuchou5_month_day!F82="","",_zhuchou5_month_day!F82)</f>
        <v/>
      </c>
      <c r="I85" s="61" t="s">
        <v>26</v>
      </c>
      <c r="J85" s="61" t="s">
        <v>26</v>
      </c>
      <c r="K85" s="61">
        <f>IF(_zhuchou5_month_day!G82="","",_zhuchou5_month_day!G82)</f>
        <v>44.680900000000001</v>
      </c>
      <c r="L85" s="61">
        <f>IF(_zhuchou5_month_day!H82="","",_zhuchou5_month_day!H82)</f>
        <v>48.029200000000003</v>
      </c>
      <c r="M85" s="61" t="str">
        <f>IF(_zhuchou5_month_day!I82="","",_zhuchou5_month_day!I82)</f>
        <v/>
      </c>
      <c r="N85" s="61" t="str">
        <f>IF(_zhuchou5_month_day!J82="","",_zhuchou5_month_day!J82)</f>
        <v/>
      </c>
      <c r="O85" s="62" t="s">
        <v>26</v>
      </c>
      <c r="P85" s="62" t="s">
        <v>26</v>
      </c>
      <c r="Q85" s="57" t="s">
        <v>26</v>
      </c>
      <c r="R85" s="58" t="s">
        <v>26</v>
      </c>
      <c r="S85" s="59"/>
      <c r="T85" s="61" t="s">
        <v>26</v>
      </c>
      <c r="U85" s="61" t="s">
        <v>26</v>
      </c>
      <c r="V85" s="61" t="str">
        <f>IF(_zhuchou6_month_day!A82="","",_zhuchou6_month_day!A82)</f>
        <v/>
      </c>
      <c r="W85" s="61" t="str">
        <f>IF(_zhuchou6_month_day!B82="","",_zhuchou6_month_day!B82)</f>
        <v/>
      </c>
      <c r="X85" s="61" t="s">
        <v>26</v>
      </c>
      <c r="Y85" s="61" t="s">
        <v>26</v>
      </c>
      <c r="Z85" s="61">
        <f>IF(_zhuchou6_month_day!C82="","",_zhuchou6_month_day!C82)</f>
        <v>78.444100000000006</v>
      </c>
      <c r="AA85" s="61">
        <f>IF(_zhuchou6_month_day!D82="","",_zhuchou6_month_day!D82)</f>
        <v>79.743200000000002</v>
      </c>
      <c r="AB85" s="61" t="str">
        <f>IF(_zhuchou6_month_day!E82="","",_zhuchou6_month_day!E82)</f>
        <v/>
      </c>
      <c r="AC85" s="61" t="str">
        <f>IF(_zhuchou6_month_day!F82="","",_zhuchou6_month_day!F82)</f>
        <v/>
      </c>
      <c r="AD85" s="62" t="s">
        <v>26</v>
      </c>
      <c r="AE85" s="72" t="s">
        <v>26</v>
      </c>
      <c r="AF85" s="57" t="s">
        <v>26</v>
      </c>
      <c r="AG85" s="63" t="s">
        <v>26</v>
      </c>
      <c r="AH85" s="64" t="s">
        <v>26</v>
      </c>
      <c r="AI85" s="65" t="s">
        <v>26</v>
      </c>
      <c r="AJ85" s="65" t="e">
        <f>AH85+AI85</f>
        <v>#VALUE!</v>
      </c>
      <c r="AK85" s="65" t="s">
        <v>26</v>
      </c>
      <c r="AL85" s="65" t="s">
        <v>26</v>
      </c>
      <c r="AM85" s="65" t="e">
        <f>AK85+AL85</f>
        <v>#VALUE!</v>
      </c>
      <c r="AN85" s="65" t="e">
        <f>G85*10000*(8-O85)*1.732*I85/1000</f>
        <v>#VALUE!</v>
      </c>
      <c r="AO85" s="65" t="e">
        <f>H85*10000*(8-P85)*1.732*J85/1000</f>
        <v>#VALUE!</v>
      </c>
      <c r="AP85" s="65" t="e">
        <f>AN85+AO85</f>
        <v>#VALUE!</v>
      </c>
      <c r="AQ85" s="65" t="e">
        <f>V87*10000*(8-$AD87)*1.732*X87/1000</f>
        <v>#VALUE!</v>
      </c>
      <c r="AR85" s="65" t="e">
        <f>W87*10000*(8-$AD87)*1.732*Y87/1000</f>
        <v>#VALUE!</v>
      </c>
      <c r="AS85" s="65" t="e">
        <f>AQ85+AR85</f>
        <v>#VALUE!</v>
      </c>
      <c r="AT85" s="66">
        <f>AT82+1</f>
        <v>27</v>
      </c>
      <c r="AU85" s="67">
        <f ca="1">'5烧主抽电耗'!$A$3+AT85-1</f>
        <v>43550</v>
      </c>
      <c r="AV85" s="1" t="str">
        <f>C85</f>
        <v>丙班</v>
      </c>
    </row>
    <row r="86">
      <c r="A86" s="51">
        <v>28</v>
      </c>
      <c r="B86" s="51" t="s">
        <v>24</v>
      </c>
      <c r="C86" s="52" t="str">
        <f>'6烧主抽电耗'!F84</f>
        <v>丁班</v>
      </c>
      <c r="D86" s="53">
        <v>27</v>
      </c>
      <c r="E86" s="61" t="s">
        <v>26</v>
      </c>
      <c r="F86" s="61" t="s">
        <v>26</v>
      </c>
      <c r="G86" s="61" t="str">
        <f>IF(_zhuchou5_month_day!E83="","",_zhuchou5_month_day!E83)</f>
        <v/>
      </c>
      <c r="H86" s="61" t="str">
        <f>IF(_zhuchou5_month_day!F83="","",_zhuchou5_month_day!F83)</f>
        <v/>
      </c>
      <c r="I86" s="61" t="s">
        <v>26</v>
      </c>
      <c r="J86" s="61" t="s">
        <v>26</v>
      </c>
      <c r="K86" s="61">
        <f>IF(_zhuchou5_month_day!G83="","",_zhuchou5_month_day!G83)</f>
        <v>75.864800000000002</v>
      </c>
      <c r="L86" s="61">
        <f>IF(_zhuchou5_month_day!H83="","",_zhuchou5_month_day!H83)</f>
        <v>83.578100000000006</v>
      </c>
      <c r="M86" s="61" t="str">
        <f>IF(_zhuchou5_month_day!I83="","",_zhuchou5_month_day!I83)</f>
        <v/>
      </c>
      <c r="N86" s="61" t="str">
        <f>IF(_zhuchou5_month_day!J83="","",_zhuchou5_month_day!J83)</f>
        <v/>
      </c>
      <c r="O86" s="62" t="s">
        <v>26</v>
      </c>
      <c r="P86" s="62" t="s">
        <v>26</v>
      </c>
      <c r="Q86" s="57" t="s">
        <v>26</v>
      </c>
      <c r="R86" s="58" t="s">
        <v>26</v>
      </c>
      <c r="S86" s="59"/>
      <c r="T86" s="61" t="s">
        <v>26</v>
      </c>
      <c r="U86" s="61" t="s">
        <v>26</v>
      </c>
      <c r="V86" s="61" t="str">
        <f>IF(_zhuchou6_month_day!A83="","",_zhuchou6_month_day!A83)</f>
        <v/>
      </c>
      <c r="W86" s="61" t="str">
        <f>IF(_zhuchou6_month_day!B83="","",_zhuchou6_month_day!B83)</f>
        <v/>
      </c>
      <c r="X86" s="61" t="s">
        <v>26</v>
      </c>
      <c r="Y86" s="61" t="s">
        <v>26</v>
      </c>
      <c r="Z86" s="61">
        <f>IF(_zhuchou6_month_day!C83="","",_zhuchou6_month_day!C83)</f>
        <v>97.364800000000002</v>
      </c>
      <c r="AA86" s="61">
        <f>IF(_zhuchou6_month_day!D83="","",_zhuchou6_month_day!D83)</f>
        <v>97.333200000000005</v>
      </c>
      <c r="AB86" s="61" t="str">
        <f>IF(_zhuchou6_month_day!E83="","",_zhuchou6_month_day!E83)</f>
        <v/>
      </c>
      <c r="AC86" s="61" t="str">
        <f>IF(_zhuchou6_month_day!F83="","",_zhuchou6_month_day!F83)</f>
        <v/>
      </c>
      <c r="AD86" s="72" t="s">
        <v>26</v>
      </c>
      <c r="AE86" s="72" t="s">
        <v>26</v>
      </c>
      <c r="AF86" s="57" t="s">
        <v>26</v>
      </c>
      <c r="AG86" s="63" t="s">
        <v>26</v>
      </c>
      <c r="AH86" s="64" t="s">
        <v>26</v>
      </c>
      <c r="AI86" s="65" t="s">
        <v>26</v>
      </c>
      <c r="AJ86" s="65" t="e">
        <f>AH86+AI86</f>
        <v>#VALUE!</v>
      </c>
      <c r="AK86" s="65" t="s">
        <v>26</v>
      </c>
      <c r="AL86" s="65" t="s">
        <v>26</v>
      </c>
      <c r="AM86" s="65" t="e">
        <f>AK86+AL86</f>
        <v>#VALUE!</v>
      </c>
      <c r="AN86" s="65" t="e">
        <f>G86*10000*(8-O86)*1.732*I86/1000</f>
        <v>#VALUE!</v>
      </c>
      <c r="AO86" s="65" t="e">
        <f>H86*10000*(8-P86)*1.732*J86/1000</f>
        <v>#VALUE!</v>
      </c>
      <c r="AP86" s="65" t="e">
        <f>AN86+AO86</f>
        <v>#VALUE!</v>
      </c>
      <c r="AQ86" s="65" t="e">
        <f>V88*10000*(8-$AD88)*1.732*X88/1000</f>
        <v>#VALUE!</v>
      </c>
      <c r="AR86" s="65" t="e">
        <f>W88*10000*(8-$AD88)*1.732*Y88/1000</f>
        <v>#VALUE!</v>
      </c>
      <c r="AS86" s="65" t="e">
        <f>AQ86+AR86</f>
        <v>#VALUE!</v>
      </c>
      <c r="AT86" s="66">
        <f>AT83+1</f>
        <v>28</v>
      </c>
      <c r="AU86" s="67">
        <f ca="1">'5烧主抽电耗'!$A$3+AT86-1</f>
        <v>43551</v>
      </c>
      <c r="AV86" s="1" t="str">
        <f>C86</f>
        <v>丁班</v>
      </c>
    </row>
    <row r="87">
      <c r="A87" s="51"/>
      <c r="B87" s="51" t="s">
        <v>28</v>
      </c>
      <c r="C87" s="52" t="str">
        <f>'6烧主抽电耗'!F85</f>
        <v>甲班</v>
      </c>
      <c r="D87" s="53">
        <v>27.3333333333333</v>
      </c>
      <c r="E87" s="61" t="s">
        <v>26</v>
      </c>
      <c r="F87" s="61" t="s">
        <v>26</v>
      </c>
      <c r="G87" s="61" t="str">
        <f>IF(_zhuchou5_month_day!E84="","",_zhuchou5_month_day!E84)</f>
        <v/>
      </c>
      <c r="H87" s="61" t="str">
        <f>IF(_zhuchou5_month_day!F84="","",_zhuchou5_month_day!F84)</f>
        <v/>
      </c>
      <c r="I87" s="61" t="s">
        <v>26</v>
      </c>
      <c r="J87" s="61" t="s">
        <v>26</v>
      </c>
      <c r="K87" s="61" t="str">
        <f>IF(_zhuchou5_month_day!G84="","",_zhuchou5_month_day!G84)</f>
        <v/>
      </c>
      <c r="L87" s="61" t="str">
        <f>IF(_zhuchou5_month_day!H84="","",_zhuchou5_month_day!H84)</f>
        <v/>
      </c>
      <c r="M87" s="61" t="str">
        <f>IF(_zhuchou5_month_day!I84="","",_zhuchou5_month_day!I84)</f>
        <v/>
      </c>
      <c r="N87" s="61" t="str">
        <f>IF(_zhuchou5_month_day!J84="","",_zhuchou5_month_day!J84)</f>
        <v/>
      </c>
      <c r="O87" s="62" t="s">
        <v>26</v>
      </c>
      <c r="P87" s="62" t="s">
        <v>26</v>
      </c>
      <c r="Q87" s="57" t="s">
        <v>26</v>
      </c>
      <c r="R87" s="58" t="s">
        <v>26</v>
      </c>
      <c r="S87" s="59"/>
      <c r="T87" s="61" t="s">
        <v>26</v>
      </c>
      <c r="U87" s="61" t="s">
        <v>26</v>
      </c>
      <c r="V87" s="61" t="str">
        <f>IF(_zhuchou6_month_day!A84="","",_zhuchou6_month_day!A84)</f>
        <v/>
      </c>
      <c r="W87" s="61" t="str">
        <f>IF(_zhuchou6_month_day!B84="","",_zhuchou6_month_day!B84)</f>
        <v/>
      </c>
      <c r="X87" s="61" t="s">
        <v>26</v>
      </c>
      <c r="Y87" s="61" t="s">
        <v>26</v>
      </c>
      <c r="Z87" s="61" t="str">
        <f>IF(_zhuchou6_month_day!C84="","",_zhuchou6_month_day!C84)</f>
        <v/>
      </c>
      <c r="AA87" s="61" t="str">
        <f>IF(_zhuchou6_month_day!D84="","",_zhuchou6_month_day!D84)</f>
        <v/>
      </c>
      <c r="AB87" s="61" t="str">
        <f>IF(_zhuchou6_month_day!E84="","",_zhuchou6_month_day!E84)</f>
        <v/>
      </c>
      <c r="AC87" s="61" t="str">
        <f>IF(_zhuchou6_month_day!F84="","",_zhuchou6_month_day!F84)</f>
        <v/>
      </c>
      <c r="AD87" s="62" t="s">
        <v>26</v>
      </c>
      <c r="AE87" s="62" t="s">
        <v>26</v>
      </c>
      <c r="AF87" s="57" t="s">
        <v>26</v>
      </c>
      <c r="AG87" s="63" t="s">
        <v>26</v>
      </c>
      <c r="AH87" s="64" t="s">
        <v>26</v>
      </c>
      <c r="AI87" s="65" t="s">
        <v>26</v>
      </c>
      <c r="AJ87" s="65" t="e">
        <f>AH87+AI87</f>
        <v>#VALUE!</v>
      </c>
      <c r="AK87" s="65" t="s">
        <v>26</v>
      </c>
      <c r="AL87" s="65" t="s">
        <v>26</v>
      </c>
      <c r="AM87" s="65" t="e">
        <f>AK87+AL87</f>
        <v>#VALUE!</v>
      </c>
      <c r="AN87" s="65" t="e">
        <f>G87*10000*(8-O87)*1.732*I87/1000</f>
        <v>#VALUE!</v>
      </c>
      <c r="AO87" s="65" t="e">
        <f>H87*10000*(8-P87)*1.732*J87/1000</f>
        <v>#VALUE!</v>
      </c>
      <c r="AP87" s="65" t="e">
        <f>AN87+AO87</f>
        <v>#VALUE!</v>
      </c>
      <c r="AQ87" s="65" t="e">
        <f>V89*10000*(8-$AD89)*1.732*X89/1000</f>
        <v>#VALUE!</v>
      </c>
      <c r="AR87" s="65" t="e">
        <f>W89*10000*(8-$AD89)*1.732*Y89/1000</f>
        <v>#VALUE!</v>
      </c>
      <c r="AS87" s="65" t="e">
        <f>AQ87+AR87</f>
        <v>#VALUE!</v>
      </c>
      <c r="AT87" s="66">
        <f>AT84+1</f>
        <v>28</v>
      </c>
      <c r="AU87" s="67">
        <f ca="1">'5烧主抽电耗'!$A$3+AT87-1</f>
        <v>43551</v>
      </c>
      <c r="AV87" s="1" t="str">
        <f>C87</f>
        <v>甲班</v>
      </c>
    </row>
    <row r="88">
      <c r="A88" s="51"/>
      <c r="B88" s="51" t="s">
        <v>30</v>
      </c>
      <c r="C88" s="52" t="str">
        <f>'6烧主抽电耗'!F86</f>
        <v>乙班</v>
      </c>
      <c r="D88" s="53">
        <v>27.6666666666667</v>
      </c>
      <c r="E88" s="61" t="s">
        <v>26</v>
      </c>
      <c r="F88" s="61" t="s">
        <v>26</v>
      </c>
      <c r="G88" s="61" t="str">
        <f>IF(_zhuchou5_month_day!E85="","",_zhuchou5_month_day!E85)</f>
        <v/>
      </c>
      <c r="H88" s="61" t="str">
        <f>IF(_zhuchou5_month_day!F85="","",_zhuchou5_month_day!F85)</f>
        <v/>
      </c>
      <c r="I88" s="61" t="s">
        <v>26</v>
      </c>
      <c r="J88" s="61" t="s">
        <v>26</v>
      </c>
      <c r="K88" s="61" t="str">
        <f>IF(_zhuchou5_month_day!G85="","",_zhuchou5_month_day!G85)</f>
        <v/>
      </c>
      <c r="L88" s="61" t="str">
        <f>IF(_zhuchou5_month_day!H85="","",_zhuchou5_month_day!H85)</f>
        <v/>
      </c>
      <c r="M88" s="61" t="str">
        <f>IF(_zhuchou5_month_day!I85="","",_zhuchou5_month_day!I85)</f>
        <v/>
      </c>
      <c r="N88" s="61" t="str">
        <f>IF(_zhuchou5_month_day!J85="","",_zhuchou5_month_day!J85)</f>
        <v/>
      </c>
      <c r="O88" s="62" t="s">
        <v>26</v>
      </c>
      <c r="P88" s="62" t="s">
        <v>26</v>
      </c>
      <c r="Q88" s="73" t="s">
        <v>26</v>
      </c>
      <c r="R88" s="58" t="s">
        <v>26</v>
      </c>
      <c r="S88" s="59"/>
      <c r="T88" s="61" t="s">
        <v>26</v>
      </c>
      <c r="U88" s="61" t="s">
        <v>26</v>
      </c>
      <c r="V88" s="61" t="str">
        <f>IF(_zhuchou6_month_day!A85="","",_zhuchou6_month_day!A85)</f>
        <v/>
      </c>
      <c r="W88" s="61" t="str">
        <f>IF(_zhuchou6_month_day!B85="","",_zhuchou6_month_day!B85)</f>
        <v/>
      </c>
      <c r="X88" s="61" t="s">
        <v>26</v>
      </c>
      <c r="Y88" s="61" t="s">
        <v>26</v>
      </c>
      <c r="Z88" s="61" t="str">
        <f>IF(_zhuchou6_month_day!C85="","",_zhuchou6_month_day!C85)</f>
        <v/>
      </c>
      <c r="AA88" s="61" t="str">
        <f>IF(_zhuchou6_month_day!D85="","",_zhuchou6_month_day!D85)</f>
        <v/>
      </c>
      <c r="AB88" s="61" t="str">
        <f>IF(_zhuchou6_month_day!E85="","",_zhuchou6_month_day!E85)</f>
        <v/>
      </c>
      <c r="AC88" s="61" t="str">
        <f>IF(_zhuchou6_month_day!F85="","",_zhuchou6_month_day!F85)</f>
        <v/>
      </c>
      <c r="AD88" s="62" t="s">
        <v>26</v>
      </c>
      <c r="AE88" s="62" t="s">
        <v>26</v>
      </c>
      <c r="AF88" s="57" t="s">
        <v>26</v>
      </c>
      <c r="AG88" s="63" t="s">
        <v>26</v>
      </c>
      <c r="AH88" s="64" t="s">
        <v>26</v>
      </c>
      <c r="AI88" s="65" t="s">
        <v>26</v>
      </c>
      <c r="AJ88" s="65" t="e">
        <f>AH88+AI88</f>
        <v>#VALUE!</v>
      </c>
      <c r="AK88" s="65" t="s">
        <v>26</v>
      </c>
      <c r="AL88" s="65" t="s">
        <v>26</v>
      </c>
      <c r="AM88" s="65" t="e">
        <f>AK88+AL88</f>
        <v>#VALUE!</v>
      </c>
      <c r="AN88" s="65" t="e">
        <f>G88*10000*(8-O88)*1.732*I88/1000</f>
        <v>#VALUE!</v>
      </c>
      <c r="AO88" s="65" t="e">
        <f>H88*10000*(8-P88)*1.732*J88/1000</f>
        <v>#VALUE!</v>
      </c>
      <c r="AP88" s="65" t="e">
        <f>AN88+AO88</f>
        <v>#VALUE!</v>
      </c>
      <c r="AQ88" s="65" t="e">
        <f>V90*10000*(8-$AD90)*1.732*X90/1000</f>
        <v>#VALUE!</v>
      </c>
      <c r="AR88" s="65" t="e">
        <f>W90*10000*(8-$AD90)*1.732*Y90/1000</f>
        <v>#VALUE!</v>
      </c>
      <c r="AS88" s="65" t="e">
        <f>AQ88+AR88</f>
        <v>#VALUE!</v>
      </c>
      <c r="AT88" s="66">
        <f>AT85+1</f>
        <v>28</v>
      </c>
      <c r="AU88" s="67">
        <f ca="1">'5烧主抽电耗'!$A$3+AT88-1</f>
        <v>43551</v>
      </c>
      <c r="AV88" s="1" t="str">
        <f>C88</f>
        <v>乙班</v>
      </c>
    </row>
    <row r="89">
      <c r="A89" s="51">
        <v>29</v>
      </c>
      <c r="B89" s="51" t="s">
        <v>24</v>
      </c>
      <c r="C89" s="52" t="str">
        <f>'6烧主抽电耗'!F87</f>
        <v>丁班</v>
      </c>
      <c r="D89" s="53">
        <v>28</v>
      </c>
      <c r="E89" s="61" t="s">
        <v>26</v>
      </c>
      <c r="F89" s="61" t="s">
        <v>26</v>
      </c>
      <c r="G89" s="61" t="str">
        <f>IF(_zhuchou5_month_day!E86="","",_zhuchou5_month_day!E86)</f>
        <v/>
      </c>
      <c r="H89" s="61" t="str">
        <f>IF(_zhuchou5_month_day!F86="","",_zhuchou5_month_day!F86)</f>
        <v/>
      </c>
      <c r="I89" s="61" t="s">
        <v>26</v>
      </c>
      <c r="J89" s="61" t="s">
        <v>26</v>
      </c>
      <c r="K89" s="61">
        <f>IF(_zhuchou5_month_day!G86="","",_zhuchou5_month_day!G86)</f>
        <v>90.434399999999997</v>
      </c>
      <c r="L89" s="61">
        <f>IF(_zhuchou5_month_day!H86="","",_zhuchou5_month_day!H86)</f>
        <v>93.510499999999993</v>
      </c>
      <c r="M89" s="61" t="str">
        <f>IF(_zhuchou5_month_day!I86="","",_zhuchou5_month_day!I86)</f>
        <v/>
      </c>
      <c r="N89" s="61" t="str">
        <f>IF(_zhuchou5_month_day!J86="","",_zhuchou5_month_day!J86)</f>
        <v/>
      </c>
      <c r="O89" s="62" t="s">
        <v>26</v>
      </c>
      <c r="P89" s="62" t="s">
        <v>26</v>
      </c>
      <c r="Q89" s="57" t="s">
        <v>26</v>
      </c>
      <c r="R89" s="58" t="s">
        <v>26</v>
      </c>
      <c r="S89" s="59"/>
      <c r="T89" s="61" t="s">
        <v>26</v>
      </c>
      <c r="U89" s="61" t="s">
        <v>26</v>
      </c>
      <c r="V89" s="61" t="str">
        <f>IF(_zhuchou6_month_day!A86="","",_zhuchou6_month_day!A86)</f>
        <v/>
      </c>
      <c r="W89" s="61" t="str">
        <f>IF(_zhuchou6_month_day!B86="","",_zhuchou6_month_day!B86)</f>
        <v/>
      </c>
      <c r="X89" s="61" t="s">
        <v>26</v>
      </c>
      <c r="Y89" s="61" t="s">
        <v>26</v>
      </c>
      <c r="Z89" s="61">
        <f>IF(_zhuchou6_month_day!C86="","",_zhuchou6_month_day!C86)</f>
        <v>97.711500000000001</v>
      </c>
      <c r="AA89" s="61">
        <f>IF(_zhuchou6_month_day!D86="","",_zhuchou6_month_day!D86)</f>
        <v>97.254000000000005</v>
      </c>
      <c r="AB89" s="61" t="str">
        <f>IF(_zhuchou6_month_day!E86="","",_zhuchou6_month_day!E86)</f>
        <v/>
      </c>
      <c r="AC89" s="61" t="str">
        <f>IF(_zhuchou6_month_day!F86="","",_zhuchou6_month_day!F86)</f>
        <v/>
      </c>
      <c r="AD89" s="72" t="s">
        <v>26</v>
      </c>
      <c r="AE89" s="72" t="s">
        <v>26</v>
      </c>
      <c r="AF89" s="57" t="s">
        <v>26</v>
      </c>
      <c r="AG89" s="63" t="s">
        <v>26</v>
      </c>
      <c r="AH89" s="64" t="s">
        <v>26</v>
      </c>
      <c r="AI89" s="65" t="s">
        <v>26</v>
      </c>
      <c r="AJ89" s="65" t="e">
        <f>AH89+AI89</f>
        <v>#VALUE!</v>
      </c>
      <c r="AK89" s="65" t="s">
        <v>26</v>
      </c>
      <c r="AL89" s="65" t="s">
        <v>26</v>
      </c>
      <c r="AM89" s="65" t="e">
        <f>AK89+AL89</f>
        <v>#VALUE!</v>
      </c>
      <c r="AN89" s="65" t="e">
        <f>G89*10000*(8-O89)*1.732*I89/1000</f>
        <v>#VALUE!</v>
      </c>
      <c r="AO89" s="65" t="e">
        <f>H89*10000*(8-P89)*1.732*J89/1000</f>
        <v>#VALUE!</v>
      </c>
      <c r="AP89" s="65" t="e">
        <f>AN89+AO89</f>
        <v>#VALUE!</v>
      </c>
      <c r="AQ89" s="65" t="e">
        <f>V91*10000*(8-$AD91)*1.732*X91/1000</f>
        <v>#VALUE!</v>
      </c>
      <c r="AR89" s="65" t="e">
        <f>W91*10000*(8-$AD91)*1.732*Y91/1000</f>
        <v>#VALUE!</v>
      </c>
      <c r="AS89" s="65" t="e">
        <f>AQ89+AR89</f>
        <v>#VALUE!</v>
      </c>
      <c r="AT89" s="66">
        <f>AT86+1</f>
        <v>29</v>
      </c>
      <c r="AU89" s="67">
        <f ca="1">'5烧主抽电耗'!$A$3+AT89-1</f>
        <v>43552</v>
      </c>
      <c r="AV89" s="1" t="str">
        <f>C89</f>
        <v>丁班</v>
      </c>
    </row>
    <row r="90">
      <c r="A90" s="51"/>
      <c r="B90" s="51" t="s">
        <v>28</v>
      </c>
      <c r="C90" s="52" t="str">
        <f>'6烧主抽电耗'!F88</f>
        <v>甲班</v>
      </c>
      <c r="D90" s="53">
        <v>28.3333333333333</v>
      </c>
      <c r="E90" s="61" t="s">
        <v>26</v>
      </c>
      <c r="F90" s="61" t="s">
        <v>26</v>
      </c>
      <c r="G90" s="61" t="str">
        <f>IF(_zhuchou5_month_day!E87="","",_zhuchou5_month_day!E87)</f>
        <v/>
      </c>
      <c r="H90" s="61" t="str">
        <f>IF(_zhuchou5_month_day!F87="","",_zhuchou5_month_day!F87)</f>
        <v/>
      </c>
      <c r="I90" s="61" t="s">
        <v>26</v>
      </c>
      <c r="J90" s="61" t="s">
        <v>26</v>
      </c>
      <c r="K90" s="61">
        <f>IF(_zhuchou5_month_day!G87="","",_zhuchou5_month_day!G87)</f>
        <v>94.415899999999993</v>
      </c>
      <c r="L90" s="61">
        <f>IF(_zhuchou5_month_day!H87="","",_zhuchou5_month_day!H87)</f>
        <v>99.201099999999997</v>
      </c>
      <c r="M90" s="61" t="str">
        <f>IF(_zhuchou5_month_day!I87="","",_zhuchou5_month_day!I87)</f>
        <v/>
      </c>
      <c r="N90" s="61" t="str">
        <f>IF(_zhuchou5_month_day!J87="","",_zhuchou5_month_day!J87)</f>
        <v/>
      </c>
      <c r="O90" s="62" t="s">
        <v>26</v>
      </c>
      <c r="P90" s="62" t="s">
        <v>26</v>
      </c>
      <c r="Q90" s="61" t="s">
        <v>26</v>
      </c>
      <c r="R90" s="58" t="s">
        <v>26</v>
      </c>
      <c r="S90" s="59"/>
      <c r="T90" s="60" t="s">
        <v>26</v>
      </c>
      <c r="U90" s="61" t="s">
        <v>26</v>
      </c>
      <c r="V90" s="61" t="str">
        <f>IF(_zhuchou6_month_day!A87="","",_zhuchou6_month_day!A87)</f>
        <v/>
      </c>
      <c r="W90" s="61" t="str">
        <f>IF(_zhuchou6_month_day!B87="","",_zhuchou6_month_day!B87)</f>
        <v/>
      </c>
      <c r="X90" s="61" t="s">
        <v>26</v>
      </c>
      <c r="Y90" s="61" t="s">
        <v>26</v>
      </c>
      <c r="Z90" s="61">
        <f>IF(_zhuchou6_month_day!C87="","",_zhuchou6_month_day!C87)</f>
        <v>97.718000000000004</v>
      </c>
      <c r="AA90" s="61">
        <f>IF(_zhuchou6_month_day!D87="","",_zhuchou6_month_day!D87)</f>
        <v>97.273200000000003</v>
      </c>
      <c r="AB90" s="61" t="str">
        <f>IF(_zhuchou6_month_day!E87="","",_zhuchou6_month_day!E87)</f>
        <v/>
      </c>
      <c r="AC90" s="61" t="str">
        <f>IF(_zhuchou6_month_day!F87="","",_zhuchou6_month_day!F87)</f>
        <v/>
      </c>
      <c r="AD90" s="62" t="s">
        <v>26</v>
      </c>
      <c r="AE90" s="72" t="s">
        <v>26</v>
      </c>
      <c r="AF90" s="57" t="s">
        <v>26</v>
      </c>
      <c r="AG90" s="63" t="s">
        <v>26</v>
      </c>
      <c r="AH90" s="64" t="s">
        <v>26</v>
      </c>
      <c r="AI90" s="65" t="s">
        <v>26</v>
      </c>
      <c r="AJ90" s="65" t="e">
        <f>AH90+AI90</f>
        <v>#VALUE!</v>
      </c>
      <c r="AK90" s="65" t="s">
        <v>26</v>
      </c>
      <c r="AL90" s="65" t="s">
        <v>26</v>
      </c>
      <c r="AM90" s="65" t="e">
        <f>AK90+AL90</f>
        <v>#VALUE!</v>
      </c>
      <c r="AN90" s="65" t="e">
        <f>G90*10000*(8-O90)*1.732*I90/1000</f>
        <v>#VALUE!</v>
      </c>
      <c r="AO90" s="65" t="e">
        <f>H90*10000*(8-P90)*1.732*J90/1000</f>
        <v>#VALUE!</v>
      </c>
      <c r="AP90" s="65" t="e">
        <f>AN90+AO90</f>
        <v>#VALUE!</v>
      </c>
      <c r="AQ90" s="65" t="e">
        <f>V92*10000*(8-$AD92)*1.732*X92/1000</f>
        <v>#VALUE!</v>
      </c>
      <c r="AR90" s="65" t="e">
        <f>W92*10000*(8-$AD92)*1.732*Y92/1000</f>
        <v>#VALUE!</v>
      </c>
      <c r="AS90" s="65" t="e">
        <f>AQ90+AR90</f>
        <v>#VALUE!</v>
      </c>
      <c r="AT90" s="66">
        <f>AT87+1</f>
        <v>29</v>
      </c>
      <c r="AU90" s="67">
        <f ca="1">'5烧主抽电耗'!$A$3+AT90-1</f>
        <v>43552</v>
      </c>
      <c r="AV90" s="1" t="str">
        <f>C90</f>
        <v>甲班</v>
      </c>
    </row>
    <row r="91">
      <c r="A91" s="51"/>
      <c r="B91" s="51" t="s">
        <v>30</v>
      </c>
      <c r="C91" s="52" t="str">
        <f>'6烧主抽电耗'!F89</f>
        <v>乙班</v>
      </c>
      <c r="D91" s="53">
        <v>28.6666666666667</v>
      </c>
      <c r="E91" s="61" t="s">
        <v>26</v>
      </c>
      <c r="F91" s="61" t="s">
        <v>26</v>
      </c>
      <c r="G91" s="61" t="str">
        <f>IF(_zhuchou5_month_day!E88="","",_zhuchou5_month_day!E88)</f>
        <v/>
      </c>
      <c r="H91" s="61" t="str">
        <f>IF(_zhuchou5_month_day!F88="","",_zhuchou5_month_day!F88)</f>
        <v/>
      </c>
      <c r="I91" s="61" t="s">
        <v>26</v>
      </c>
      <c r="J91" s="61" t="s">
        <v>26</v>
      </c>
      <c r="K91" s="61">
        <f>IF(_zhuchou5_month_day!G88="","",_zhuchou5_month_day!G88)</f>
        <v>83.950999999999993</v>
      </c>
      <c r="L91" s="61">
        <f>IF(_zhuchou5_month_day!H88="","",_zhuchou5_month_day!H88)</f>
        <v>88.668199999999999</v>
      </c>
      <c r="M91" s="61" t="str">
        <f>IF(_zhuchou5_month_day!I88="","",_zhuchou5_month_day!I88)</f>
        <v/>
      </c>
      <c r="N91" s="61" t="str">
        <f>IF(_zhuchou5_month_day!J88="","",_zhuchou5_month_day!J88)</f>
        <v/>
      </c>
      <c r="O91" s="62" t="s">
        <v>26</v>
      </c>
      <c r="P91" s="62" t="s">
        <v>26</v>
      </c>
      <c r="Q91" s="61" t="s">
        <v>26</v>
      </c>
      <c r="R91" s="58" t="s">
        <v>26</v>
      </c>
      <c r="S91" s="59"/>
      <c r="T91" s="60" t="s">
        <v>26</v>
      </c>
      <c r="U91" s="61" t="s">
        <v>26</v>
      </c>
      <c r="V91" s="61" t="str">
        <f>IF(_zhuchou6_month_day!A88="","",_zhuchou6_month_day!A88)</f>
        <v/>
      </c>
      <c r="W91" s="61" t="str">
        <f>IF(_zhuchou6_month_day!B88="","",_zhuchou6_month_day!B88)</f>
        <v/>
      </c>
      <c r="X91" s="61" t="s">
        <v>26</v>
      </c>
      <c r="Y91" s="61" t="s">
        <v>26</v>
      </c>
      <c r="Z91" s="61">
        <f>IF(_zhuchou6_month_day!C88="","",_zhuchou6_month_day!C88)</f>
        <v>97.708600000000004</v>
      </c>
      <c r="AA91" s="61">
        <f>IF(_zhuchou6_month_day!D88="","",_zhuchou6_month_day!D88)</f>
        <v>97.250900000000001</v>
      </c>
      <c r="AB91" s="61" t="str">
        <f>IF(_zhuchou6_month_day!E88="","",_zhuchou6_month_day!E88)</f>
        <v/>
      </c>
      <c r="AC91" s="61" t="str">
        <f>IF(_zhuchou6_month_day!F88="","",_zhuchou6_month_day!F88)</f>
        <v/>
      </c>
      <c r="AD91" s="62" t="s">
        <v>26</v>
      </c>
      <c r="AE91" s="62" t="s">
        <v>26</v>
      </c>
      <c r="AF91" s="57" t="s">
        <v>26</v>
      </c>
      <c r="AG91" s="63" t="s">
        <v>26</v>
      </c>
      <c r="AH91" s="64" t="s">
        <v>26</v>
      </c>
      <c r="AI91" s="65" t="s">
        <v>26</v>
      </c>
      <c r="AJ91" s="65" t="e">
        <f>AH91+AI91</f>
        <v>#VALUE!</v>
      </c>
      <c r="AK91" s="65" t="s">
        <v>26</v>
      </c>
      <c r="AL91" s="65" t="s">
        <v>26</v>
      </c>
      <c r="AM91" s="65" t="e">
        <f>AK91+AL91</f>
        <v>#VALUE!</v>
      </c>
      <c r="AN91" s="65" t="e">
        <f>G91*10000*(8-O91)*1.732*I91/1000</f>
        <v>#VALUE!</v>
      </c>
      <c r="AO91" s="65" t="e">
        <f>H91*10000*(8-P91)*1.732*J91/1000</f>
        <v>#VALUE!</v>
      </c>
      <c r="AP91" s="65" t="e">
        <f>AN91+AO91</f>
        <v>#VALUE!</v>
      </c>
      <c r="AQ91" s="65" t="e">
        <f>V93*10000*(8-$AD93)*1.732*X93/1000</f>
        <v>#VALUE!</v>
      </c>
      <c r="AR91" s="65" t="e">
        <f>W93*10000*(8-$AD93)*1.732*Y93/1000</f>
        <v>#VALUE!</v>
      </c>
      <c r="AS91" s="65" t="e">
        <f>AQ91+AR91</f>
        <v>#VALUE!</v>
      </c>
      <c r="AT91" s="66">
        <f>AT88+1</f>
        <v>29</v>
      </c>
      <c r="AU91" s="67">
        <f ca="1">'5烧主抽电耗'!$A$3+AT91-1</f>
        <v>43552</v>
      </c>
      <c r="AV91" s="1" t="str">
        <f>C91</f>
        <v>乙班</v>
      </c>
    </row>
    <row r="92">
      <c r="A92" s="51">
        <v>30</v>
      </c>
      <c r="B92" s="51" t="s">
        <v>24</v>
      </c>
      <c r="C92" s="52" t="str">
        <f>'6烧主抽电耗'!F90</f>
        <v>丙班</v>
      </c>
      <c r="D92" s="53">
        <v>29</v>
      </c>
      <c r="E92" s="61" t="s">
        <v>26</v>
      </c>
      <c r="F92" s="61" t="s">
        <v>26</v>
      </c>
      <c r="G92" s="61" t="str">
        <f>IF(_zhuchou5_month_day!E89="","",_zhuchou5_month_day!E89)</f>
        <v/>
      </c>
      <c r="H92" s="61" t="str">
        <f>IF(_zhuchou5_month_day!F89="","",_zhuchou5_month_day!F89)</f>
        <v/>
      </c>
      <c r="I92" s="61" t="s">
        <v>26</v>
      </c>
      <c r="J92" s="61" t="s">
        <v>26</v>
      </c>
      <c r="K92" s="61">
        <f>IF(_zhuchou5_month_day!G89="","",_zhuchou5_month_day!G89)</f>
        <v>68.082599999999999</v>
      </c>
      <c r="L92" s="61">
        <f>IF(_zhuchou5_month_day!H89="","",_zhuchou5_month_day!H89)</f>
        <v>68.916399999999996</v>
      </c>
      <c r="M92" s="61" t="str">
        <f>IF(_zhuchou5_month_day!I89="","",_zhuchou5_month_day!I89)</f>
        <v/>
      </c>
      <c r="N92" s="61" t="str">
        <f>IF(_zhuchou5_month_day!J89="","",_zhuchou5_month_day!J89)</f>
        <v/>
      </c>
      <c r="O92" s="62" t="s">
        <v>26</v>
      </c>
      <c r="P92" s="62" t="s">
        <v>26</v>
      </c>
      <c r="Q92" s="57" t="s">
        <v>26</v>
      </c>
      <c r="R92" s="58" t="s">
        <v>26</v>
      </c>
      <c r="S92" s="59"/>
      <c r="T92" s="60" t="s">
        <v>26</v>
      </c>
      <c r="U92" s="61" t="s">
        <v>26</v>
      </c>
      <c r="V92" s="61" t="str">
        <f>IF(_zhuchou6_month_day!A89="","",_zhuchou6_month_day!A89)</f>
        <v/>
      </c>
      <c r="W92" s="61" t="str">
        <f>IF(_zhuchou6_month_day!B89="","",_zhuchou6_month_day!B89)</f>
        <v/>
      </c>
      <c r="X92" s="61" t="s">
        <v>26</v>
      </c>
      <c r="Y92" s="61" t="s">
        <v>26</v>
      </c>
      <c r="Z92" s="61">
        <f>IF(_zhuchou6_month_day!C89="","",_zhuchou6_month_day!C89)</f>
        <v>97.699100000000001</v>
      </c>
      <c r="AA92" s="61">
        <f>IF(_zhuchou6_month_day!D89="","",_zhuchou6_month_day!D89)</f>
        <v>97.233400000000003</v>
      </c>
      <c r="AB92" s="61" t="str">
        <f>IF(_zhuchou6_month_day!E89="","",_zhuchou6_month_day!E89)</f>
        <v/>
      </c>
      <c r="AC92" s="61" t="str">
        <f>IF(_zhuchou6_month_day!F89="","",_zhuchou6_month_day!F89)</f>
        <v/>
      </c>
      <c r="AD92" s="72" t="s">
        <v>26</v>
      </c>
      <c r="AE92" s="72" t="s">
        <v>26</v>
      </c>
      <c r="AF92" s="57" t="s">
        <v>26</v>
      </c>
      <c r="AG92" s="63" t="s">
        <v>26</v>
      </c>
      <c r="AH92" s="64" t="s">
        <v>26</v>
      </c>
      <c r="AI92" s="65" t="s">
        <v>26</v>
      </c>
      <c r="AJ92" s="65" t="e">
        <f>AH92+AI92</f>
        <v>#VALUE!</v>
      </c>
      <c r="AK92" s="65" t="s">
        <v>26</v>
      </c>
      <c r="AL92" s="65" t="s">
        <v>26</v>
      </c>
      <c r="AM92" s="65" t="e">
        <f>AK92+AL92</f>
        <v>#VALUE!</v>
      </c>
      <c r="AN92" s="65" t="e">
        <f>G92*10000*(8-O92)*1.732*I92/1000</f>
        <v>#VALUE!</v>
      </c>
      <c r="AO92" s="65" t="e">
        <f>H92*10000*(8-P92)*1.732*J92/1000</f>
        <v>#VALUE!</v>
      </c>
      <c r="AP92" s="65" t="e">
        <f>AN92+AO92</f>
        <v>#VALUE!</v>
      </c>
      <c r="AQ92" s="65" t="e">
        <f>V94*10000*(8-$AD94)*1.732*X94/1000</f>
        <v>#VALUE!</v>
      </c>
      <c r="AR92" s="65" t="e">
        <f>W94*10000*(8-$AD94)*1.732*Y94/1000</f>
        <v>#VALUE!</v>
      </c>
      <c r="AS92" s="65" t="e">
        <f>AQ92+AR92</f>
        <v>#VALUE!</v>
      </c>
      <c r="AT92" s="66">
        <f>AT89+1</f>
        <v>30</v>
      </c>
      <c r="AU92" s="67">
        <f ca="1">'5烧主抽电耗'!$A$3+AT92-1</f>
        <v>43553</v>
      </c>
      <c r="AV92" s="1" t="str">
        <f>C92</f>
        <v>丙班</v>
      </c>
    </row>
    <row r="93">
      <c r="A93" s="51"/>
      <c r="B93" s="51" t="s">
        <v>28</v>
      </c>
      <c r="C93" s="52" t="str">
        <f>'6烧主抽电耗'!F91</f>
        <v>丁班</v>
      </c>
      <c r="D93" s="53">
        <v>29.3333333333333</v>
      </c>
      <c r="E93" s="61" t="s">
        <v>26</v>
      </c>
      <c r="F93" s="61" t="s">
        <v>26</v>
      </c>
      <c r="G93" s="61" t="str">
        <f>IF(_zhuchou5_month_day!E90="","",_zhuchou5_month_day!E90)</f>
        <v/>
      </c>
      <c r="H93" s="61" t="str">
        <f>IF(_zhuchou5_month_day!F90="","",_zhuchou5_month_day!F90)</f>
        <v/>
      </c>
      <c r="I93" s="61" t="s">
        <v>26</v>
      </c>
      <c r="J93" s="61" t="s">
        <v>26</v>
      </c>
      <c r="K93" s="61">
        <f>IF(_zhuchou5_month_day!G90="","",_zhuchou5_month_day!G90)</f>
        <v>94.4619</v>
      </c>
      <c r="L93" s="61">
        <f>IF(_zhuchou5_month_day!H90="","",_zhuchou5_month_day!H90)</f>
        <v>94.342200000000005</v>
      </c>
      <c r="M93" s="61" t="str">
        <f>IF(_zhuchou5_month_day!I90="","",_zhuchou5_month_day!I90)</f>
        <v/>
      </c>
      <c r="N93" s="61" t="str">
        <f>IF(_zhuchou5_month_day!J90="","",_zhuchou5_month_day!J90)</f>
        <v/>
      </c>
      <c r="O93" s="62" t="s">
        <v>26</v>
      </c>
      <c r="P93" s="62" t="s">
        <v>26</v>
      </c>
      <c r="Q93" s="61" t="s">
        <v>26</v>
      </c>
      <c r="R93" s="58" t="s">
        <v>26</v>
      </c>
      <c r="S93" s="59"/>
      <c r="T93" s="61" t="s">
        <v>26</v>
      </c>
      <c r="U93" s="61" t="s">
        <v>26</v>
      </c>
      <c r="V93" s="61" t="str">
        <f>IF(_zhuchou6_month_day!A90="","",_zhuchou6_month_day!A90)</f>
        <v/>
      </c>
      <c r="W93" s="61" t="str">
        <f>IF(_zhuchou6_month_day!B90="","",_zhuchou6_month_day!B90)</f>
        <v/>
      </c>
      <c r="X93" s="61" t="s">
        <v>26</v>
      </c>
      <c r="Y93" s="61" t="s">
        <v>26</v>
      </c>
      <c r="Z93" s="61">
        <f>IF(_zhuchou6_month_day!C90="","",_zhuchou6_month_day!C90)</f>
        <v>97.711500000000001</v>
      </c>
      <c r="AA93" s="61">
        <f>IF(_zhuchou6_month_day!D90="","",_zhuchou6_month_day!D90)</f>
        <v>97.248500000000007</v>
      </c>
      <c r="AB93" s="61" t="str">
        <f>IF(_zhuchou6_month_day!E90="","",_zhuchou6_month_day!E90)</f>
        <v/>
      </c>
      <c r="AC93" s="61" t="str">
        <f>IF(_zhuchou6_month_day!F90="","",_zhuchou6_month_day!F90)</f>
        <v/>
      </c>
      <c r="AD93" s="72" t="s">
        <v>26</v>
      </c>
      <c r="AE93" s="72" t="s">
        <v>26</v>
      </c>
      <c r="AF93" s="57" t="s">
        <v>26</v>
      </c>
      <c r="AG93" s="63" t="s">
        <v>26</v>
      </c>
      <c r="AH93" s="64" t="s">
        <v>26</v>
      </c>
      <c r="AI93" s="65" t="s">
        <v>26</v>
      </c>
      <c r="AJ93" s="65" t="e">
        <f>AH93+AI93</f>
        <v>#VALUE!</v>
      </c>
      <c r="AK93" s="65" t="s">
        <v>26</v>
      </c>
      <c r="AL93" s="65" t="s">
        <v>26</v>
      </c>
      <c r="AM93" s="65" t="e">
        <f>AK93+AL93</f>
        <v>#VALUE!</v>
      </c>
      <c r="AN93" s="65" t="e">
        <f>G93*10000*(8-O93)*1.732*I93/1000</f>
        <v>#VALUE!</v>
      </c>
      <c r="AO93" s="65" t="e">
        <f>H93*10000*(8-P93)*1.732*J93/1000</f>
        <v>#VALUE!</v>
      </c>
      <c r="AP93" s="65" t="e">
        <f>AN93+AO93</f>
        <v>#VALUE!</v>
      </c>
      <c r="AQ93" s="65" t="e">
        <f>V95*10000*(8-$AD95)*1.732*X95/1000</f>
        <v>#VALUE!</v>
      </c>
      <c r="AR93" s="65" t="e">
        <f>W95*10000*(8-$AD95)*1.732*Y95/1000</f>
        <v>#VALUE!</v>
      </c>
      <c r="AS93" s="65" t="e">
        <f>AQ93+AR93</f>
        <v>#VALUE!</v>
      </c>
      <c r="AT93" s="66">
        <f>AT90+1</f>
        <v>30</v>
      </c>
      <c r="AU93" s="67">
        <f ca="1">'5烧主抽电耗'!$A$3+AT93-1</f>
        <v>43553</v>
      </c>
      <c r="AV93" s="1" t="str">
        <f>C93</f>
        <v>丁班</v>
      </c>
    </row>
    <row r="94">
      <c r="A94" s="51"/>
      <c r="B94" s="51" t="s">
        <v>30</v>
      </c>
      <c r="C94" s="52" t="str">
        <f>'6烧主抽电耗'!F92</f>
        <v>甲班</v>
      </c>
      <c r="D94" s="53">
        <v>29.6666666666667</v>
      </c>
      <c r="E94" s="61" t="s">
        <v>26</v>
      </c>
      <c r="F94" s="61" t="s">
        <v>26</v>
      </c>
      <c r="G94" s="61" t="str">
        <f>IF(_zhuchou5_month_day!E91="","",_zhuchou5_month_day!E91)</f>
        <v/>
      </c>
      <c r="H94" s="61" t="str">
        <f>IF(_zhuchou5_month_day!F91="","",_zhuchou5_month_day!F91)</f>
        <v/>
      </c>
      <c r="I94" s="61" t="s">
        <v>26</v>
      </c>
      <c r="J94" s="61" t="s">
        <v>26</v>
      </c>
      <c r="K94" s="61">
        <f>IF(_zhuchou5_month_day!G91="","",_zhuchou5_month_day!G91)</f>
        <v>94.447000000000003</v>
      </c>
      <c r="L94" s="61">
        <f>IF(_zhuchou5_month_day!H91="","",_zhuchou5_month_day!H91)</f>
        <v>94.309299999999993</v>
      </c>
      <c r="M94" s="61" t="str">
        <f>IF(_zhuchou5_month_day!I91="","",_zhuchou5_month_day!I91)</f>
        <v/>
      </c>
      <c r="N94" s="61" t="str">
        <f>IF(_zhuchou5_month_day!J91="","",_zhuchou5_month_day!J91)</f>
        <v/>
      </c>
      <c r="O94" s="62" t="s">
        <v>26</v>
      </c>
      <c r="P94" s="62" t="s">
        <v>26</v>
      </c>
      <c r="Q94" s="57" t="s">
        <v>26</v>
      </c>
      <c r="R94" s="58" t="s">
        <v>26</v>
      </c>
      <c r="S94" s="59"/>
      <c r="T94" s="60" t="s">
        <v>26</v>
      </c>
      <c r="U94" s="60" t="s">
        <v>26</v>
      </c>
      <c r="V94" s="61" t="str">
        <f>IF(_zhuchou6_month_day!A91="","",_zhuchou6_month_day!A91)</f>
        <v/>
      </c>
      <c r="W94" s="61" t="str">
        <f>IF(_zhuchou6_month_day!B91="","",_zhuchou6_month_day!B91)</f>
        <v/>
      </c>
      <c r="X94" s="61" t="s">
        <v>26</v>
      </c>
      <c r="Y94" s="61" t="s">
        <v>26</v>
      </c>
      <c r="Z94" s="61">
        <f>IF(_zhuchou6_month_day!C91="","",_zhuchou6_month_day!C91)</f>
        <v>93.997</v>
      </c>
      <c r="AA94" s="61">
        <f>IF(_zhuchou6_month_day!D91="","",_zhuchou6_month_day!D91)</f>
        <v>96.555700000000002</v>
      </c>
      <c r="AB94" s="61" t="str">
        <f>IF(_zhuchou6_month_day!E91="","",_zhuchou6_month_day!E91)</f>
        <v/>
      </c>
      <c r="AC94" s="61" t="str">
        <f>IF(_zhuchou6_month_day!F91="","",_zhuchou6_month_day!F91)</f>
        <v/>
      </c>
      <c r="AD94" s="62" t="s">
        <v>26</v>
      </c>
      <c r="AE94" s="62" t="s">
        <v>26</v>
      </c>
      <c r="AF94" s="57" t="s">
        <v>26</v>
      </c>
      <c r="AG94" s="63" t="s">
        <v>26</v>
      </c>
      <c r="AH94" s="64" t="s">
        <v>26</v>
      </c>
      <c r="AI94" s="65" t="s">
        <v>26</v>
      </c>
      <c r="AJ94" s="65" t="e">
        <f>AH94+AI94</f>
        <v>#VALUE!</v>
      </c>
      <c r="AK94" s="65" t="s">
        <v>26</v>
      </c>
      <c r="AL94" s="65" t="s">
        <v>26</v>
      </c>
      <c r="AM94" s="65" t="e">
        <f>AK94+AL94</f>
        <v>#VALUE!</v>
      </c>
      <c r="AN94" s="65" t="e">
        <f>G94*10000*(8-O94)*1.732*I94/1000</f>
        <v>#VALUE!</v>
      </c>
      <c r="AO94" s="65" t="e">
        <f>H94*10000*(8-P94)*1.732*J94/1000</f>
        <v>#VALUE!</v>
      </c>
      <c r="AP94" s="65" t="e">
        <f>AN94+AO94</f>
        <v>#VALUE!</v>
      </c>
      <c r="AQ94" s="65" t="e">
        <f>V96*10000*(8-$AD96)*1.732*X96/1000</f>
        <v>#VALUE!</v>
      </c>
      <c r="AR94" s="65" t="e">
        <f>W96*10000*(8-$AD96)*1.732*Y96/1000</f>
        <v>#VALUE!</v>
      </c>
      <c r="AS94" s="65" t="e">
        <f>AQ94+AR94</f>
        <v>#VALUE!</v>
      </c>
      <c r="AT94" s="66">
        <f>AT91+1</f>
        <v>30</v>
      </c>
      <c r="AU94" s="67">
        <f ca="1">'5烧主抽电耗'!$A$3+AT94-1</f>
        <v>43553</v>
      </c>
      <c r="AV94" s="1" t="str">
        <f>C94</f>
        <v>甲班</v>
      </c>
    </row>
    <row r="95">
      <c r="A95" s="51">
        <v>31</v>
      </c>
      <c r="B95" s="51" t="s">
        <v>24</v>
      </c>
      <c r="C95" s="52" t="str">
        <f>'6烧主抽电耗'!F93</f>
        <v>丙班</v>
      </c>
      <c r="D95" s="53">
        <v>30</v>
      </c>
      <c r="E95" s="54" t="s">
        <v>26</v>
      </c>
      <c r="F95" s="89" t="s">
        <v>26</v>
      </c>
      <c r="G95" s="89" t="str">
        <f>IF(_zhuchou5_month_day!E92="","",_zhuchou5_month_day!E92)</f>
        <v/>
      </c>
      <c r="H95" s="89" t="str">
        <f>IF(_zhuchou5_month_day!F92="","",_zhuchou5_month_day!F92)</f>
        <v/>
      </c>
      <c r="I95" s="89" t="s">
        <v>26</v>
      </c>
      <c r="J95" s="89" t="s">
        <v>26</v>
      </c>
      <c r="K95" s="54">
        <f>IF(_zhuchou5_month_day!G92="","",_zhuchou5_month_day!G92)</f>
        <v>94.426299999999998</v>
      </c>
      <c r="L95" s="54">
        <f>IF(_zhuchou5_month_day!H92="","",_zhuchou5_month_day!H92)</f>
        <v>94.277600000000007</v>
      </c>
      <c r="M95" s="54" t="str">
        <f>IF(_zhuchou5_month_day!I92="","",_zhuchou5_month_day!I92)</f>
        <v/>
      </c>
      <c r="N95" s="54" t="str">
        <f>IF(_zhuchou5_month_day!J92="","",_zhuchou5_month_day!J92)</f>
        <v/>
      </c>
      <c r="O95" s="90" t="s">
        <v>26</v>
      </c>
      <c r="P95" s="90" t="s">
        <v>26</v>
      </c>
      <c r="Q95" s="57" t="s">
        <v>26</v>
      </c>
      <c r="R95" s="91" t="s">
        <v>26</v>
      </c>
      <c r="S95" s="92"/>
      <c r="T95" s="60" t="s">
        <v>26</v>
      </c>
      <c r="U95" s="61" t="s">
        <v>26</v>
      </c>
      <c r="V95" s="61" t="str">
        <f>IF(_zhuchou6_month_day!A92="","",_zhuchou6_month_day!A92)</f>
        <v/>
      </c>
      <c r="W95" s="61" t="str">
        <f>IF(_zhuchou6_month_day!B92="","",_zhuchou6_month_day!B92)</f>
        <v/>
      </c>
      <c r="X95" s="61" t="s">
        <v>26</v>
      </c>
      <c r="Y95" s="61" t="s">
        <v>26</v>
      </c>
      <c r="Z95" s="61">
        <f>IF(_zhuchou6_month_day!C92="","",_zhuchou6_month_day!C92)</f>
        <v>97.548199999999994</v>
      </c>
      <c r="AA95" s="61">
        <f>IF(_zhuchou6_month_day!D92="","",_zhuchou6_month_day!D92)</f>
        <v>95.894499999999994</v>
      </c>
      <c r="AB95" s="61" t="str">
        <f>IF(_zhuchou6_month_day!E92="","",_zhuchou6_month_day!E92)</f>
        <v/>
      </c>
      <c r="AC95" s="61" t="str">
        <f>IF(_zhuchou6_month_day!F92="","",_zhuchou6_month_day!F92)</f>
        <v/>
      </c>
      <c r="AD95" s="62" t="s">
        <v>26</v>
      </c>
      <c r="AE95" s="62" t="s">
        <v>26</v>
      </c>
      <c r="AF95" s="57" t="s">
        <v>26</v>
      </c>
      <c r="AG95" s="63" t="s">
        <v>26</v>
      </c>
      <c r="AH95" s="64" t="s">
        <v>26</v>
      </c>
      <c r="AI95" s="65" t="s">
        <v>26</v>
      </c>
      <c r="AJ95" s="65" t="e">
        <f>AH95+AI95</f>
        <v>#VALUE!</v>
      </c>
      <c r="AK95" s="65" t="s">
        <v>26</v>
      </c>
      <c r="AL95" s="65" t="s">
        <v>26</v>
      </c>
      <c r="AM95" s="65" t="e">
        <f>AK95+AL95</f>
        <v>#VALUE!</v>
      </c>
      <c r="AN95" s="65" t="e">
        <f>G95*10000*(8-O95)*1.732*I95/1000</f>
        <v>#VALUE!</v>
      </c>
      <c r="AO95" s="65" t="e">
        <f>H95*10000*(8-P95)*1.732*J95/1000</f>
        <v>#VALUE!</v>
      </c>
      <c r="AP95" s="65" t="e">
        <f>AN95+AO95</f>
        <v>#VALUE!</v>
      </c>
      <c r="AQ95" s="65" t="e">
        <f>V97*10000*(8-$AD97)*1.732*X97/1000</f>
        <v>#VALUE!</v>
      </c>
      <c r="AR95" s="65" t="e">
        <f>W97*10000*(8-$AD97)*1.732*Y97/1000</f>
        <v>#VALUE!</v>
      </c>
      <c r="AS95" s="65" t="e">
        <f>AQ95+AR95</f>
        <v>#VALUE!</v>
      </c>
      <c r="AT95" s="66">
        <f>AT92+1</f>
        <v>31</v>
      </c>
      <c r="AU95" s="67">
        <f ca="1">'5烧主抽电耗'!$A$3+AT95-1</f>
        <v>43554</v>
      </c>
      <c r="AV95" s="1" t="str">
        <f>C95</f>
        <v>丙班</v>
      </c>
    </row>
    <row r="96">
      <c r="A96" s="51"/>
      <c r="B96" s="51" t="s">
        <v>28</v>
      </c>
      <c r="C96" s="52" t="str">
        <f>'6烧主抽电耗'!F94</f>
        <v>丁班</v>
      </c>
      <c r="D96" s="53">
        <v>30.3333333333333</v>
      </c>
      <c r="E96" s="61" t="s">
        <v>26</v>
      </c>
      <c r="F96" s="61" t="s">
        <v>26</v>
      </c>
      <c r="G96" s="61" t="str">
        <f>IF(_zhuchou5_month_day!E93="","",_zhuchou5_month_day!E93)</f>
        <v/>
      </c>
      <c r="H96" s="61" t="str">
        <f>IF(_zhuchou5_month_day!F93="","",_zhuchou5_month_day!F93)</f>
        <v/>
      </c>
      <c r="I96" s="61" t="s">
        <v>26</v>
      </c>
      <c r="J96" s="61" t="s">
        <v>26</v>
      </c>
      <c r="K96" s="61">
        <f>IF(_zhuchou5_month_day!G93="","",_zhuchou5_month_day!G93)</f>
        <v>94.444299999999998</v>
      </c>
      <c r="L96" s="61">
        <f>IF(_zhuchou5_month_day!H93="","",_zhuchou5_month_day!H93)</f>
        <v>94.3095</v>
      </c>
      <c r="M96" s="61" t="str">
        <f>IF(_zhuchou5_month_day!I93="","",_zhuchou5_month_day!I93)</f>
        <v/>
      </c>
      <c r="N96" s="61" t="str">
        <f>IF(_zhuchou5_month_day!J93="","",_zhuchou5_month_day!J93)</f>
        <v/>
      </c>
      <c r="O96" s="62" t="s">
        <v>26</v>
      </c>
      <c r="P96" s="62" t="s">
        <v>26</v>
      </c>
      <c r="Q96" s="61" t="s">
        <v>26</v>
      </c>
      <c r="R96" s="58" t="s">
        <v>26</v>
      </c>
      <c r="S96" s="59"/>
      <c r="T96" s="60" t="s">
        <v>26</v>
      </c>
      <c r="U96" s="61" t="s">
        <v>26</v>
      </c>
      <c r="V96" s="61" t="str">
        <f>IF(_zhuchou6_month_day!A93="","",_zhuchou6_month_day!A93)</f>
        <v/>
      </c>
      <c r="W96" s="61" t="str">
        <f>IF(_zhuchou6_month_day!B93="","",_zhuchou6_month_day!B93)</f>
        <v/>
      </c>
      <c r="X96" s="61" t="s">
        <v>26</v>
      </c>
      <c r="Y96" s="61" t="s">
        <v>26</v>
      </c>
      <c r="Z96" s="61">
        <f>IF(_zhuchou6_month_day!C93="","",_zhuchou6_month_day!C93)</f>
        <v>97.566900000000004</v>
      </c>
      <c r="AA96" s="61">
        <f>IF(_zhuchou6_month_day!D93="","",_zhuchou6_month_day!D93)</f>
        <v>97.232299999999995</v>
      </c>
      <c r="AB96" s="61" t="str">
        <f>IF(_zhuchou6_month_day!E93="","",_zhuchou6_month_day!E93)</f>
        <v/>
      </c>
      <c r="AC96" s="61" t="str">
        <f>IF(_zhuchou6_month_day!F93="","",_zhuchou6_month_day!F93)</f>
        <v/>
      </c>
      <c r="AD96" s="72" t="s">
        <v>26</v>
      </c>
      <c r="AE96" s="72" t="s">
        <v>26</v>
      </c>
      <c r="AF96" s="57" t="s">
        <v>26</v>
      </c>
      <c r="AG96" s="63" t="s">
        <v>26</v>
      </c>
      <c r="AH96" s="64" t="s">
        <v>26</v>
      </c>
      <c r="AI96" s="65" t="s">
        <v>26</v>
      </c>
      <c r="AJ96" s="65" t="e">
        <f>AH96+AI96</f>
        <v>#VALUE!</v>
      </c>
      <c r="AK96" s="65" t="s">
        <v>26</v>
      </c>
      <c r="AL96" s="65" t="s">
        <v>26</v>
      </c>
      <c r="AM96" s="65" t="e">
        <f>AK96+AL96</f>
        <v>#VALUE!</v>
      </c>
      <c r="AN96" s="65" t="e">
        <f>G96*10000*(8-O96)*1.732*I96/1000</f>
        <v>#VALUE!</v>
      </c>
      <c r="AO96" s="65" t="e">
        <f>H96*10000*(8-P96)*1.732*J96/1000</f>
        <v>#VALUE!</v>
      </c>
      <c r="AP96" s="65" t="e">
        <f>AN96+AO96</f>
        <v>#VALUE!</v>
      </c>
      <c r="AQ96" s="65" t="e">
        <f>V98*10000*(8-$AD98)*1.732*X98/1000</f>
        <v>#VALUE!</v>
      </c>
      <c r="AR96" s="65" t="e">
        <f>W98*10000*(8-$AD98)*1.732*Y98/1000</f>
        <v>#VALUE!</v>
      </c>
      <c r="AS96" s="65" t="e">
        <f>AQ96+AR96</f>
        <v>#VALUE!</v>
      </c>
      <c r="AT96" s="66">
        <f>AT93+1</f>
        <v>31</v>
      </c>
      <c r="AU96" s="67">
        <f ca="1">'5烧主抽电耗'!$A$3+AT96-1</f>
        <v>43554</v>
      </c>
      <c r="AV96" s="1" t="str">
        <f>C96</f>
        <v>丁班</v>
      </c>
    </row>
    <row r="97">
      <c r="A97" s="51"/>
      <c r="B97" s="51" t="s">
        <v>30</v>
      </c>
      <c r="C97" s="52" t="str">
        <f>'6烧主抽电耗'!F95</f>
        <v>甲班</v>
      </c>
      <c r="D97" s="53">
        <v>30.6666666666667</v>
      </c>
      <c r="E97" s="61" t="s">
        <v>26</v>
      </c>
      <c r="F97" s="61" t="s">
        <v>26</v>
      </c>
      <c r="G97" s="61" t="str">
        <f>IF(_zhuchou5_month_day!E94="","",_zhuchou5_month_day!E94)</f>
        <v/>
      </c>
      <c r="H97" s="61" t="str">
        <f>IF(_zhuchou5_month_day!F94="","",_zhuchou5_month_day!F94)</f>
        <v/>
      </c>
      <c r="I97" s="61" t="s">
        <v>26</v>
      </c>
      <c r="J97" s="61" t="s">
        <v>26</v>
      </c>
      <c r="K97" s="61" t="str">
        <f>IF(_zhuchou5_month_day!G94="","",_zhuchou5_month_day!G94)</f>
        <v/>
      </c>
      <c r="L97" s="61" t="str">
        <f>IF(_zhuchou5_month_day!H94="","",_zhuchou5_month_day!H94)</f>
        <v/>
      </c>
      <c r="M97" s="61" t="str">
        <f>IF(_zhuchou5_month_day!I94="","",_zhuchou5_month_day!I94)</f>
        <v/>
      </c>
      <c r="N97" s="61" t="str">
        <f>IF(_zhuchou5_month_day!J94="","",_zhuchou5_month_day!J94)</f>
        <v/>
      </c>
      <c r="O97" s="62" t="s">
        <v>26</v>
      </c>
      <c r="P97" s="62" t="s">
        <v>26</v>
      </c>
      <c r="Q97" s="61" t="s">
        <v>26</v>
      </c>
      <c r="R97" s="58" t="s">
        <v>26</v>
      </c>
      <c r="S97" s="59"/>
      <c r="T97" s="60" t="s">
        <v>26</v>
      </c>
      <c r="U97" s="61" t="s">
        <v>26</v>
      </c>
      <c r="V97" s="61" t="str">
        <f>IF(_zhuchou6_month_day!A94="","",_zhuchou6_month_day!A94)</f>
        <v/>
      </c>
      <c r="W97" s="61" t="str">
        <f>IF(_zhuchou6_month_day!B94="","",_zhuchou6_month_day!B94)</f>
        <v/>
      </c>
      <c r="X97" s="61" t="s">
        <v>26</v>
      </c>
      <c r="Y97" s="61" t="s">
        <v>26</v>
      </c>
      <c r="Z97" s="61" t="str">
        <f>IF(_zhuchou6_month_day!C94="","",_zhuchou6_month_day!C94)</f>
        <v/>
      </c>
      <c r="AA97" s="61" t="str">
        <f>IF(_zhuchou6_month_day!D94="","",_zhuchou6_month_day!D94)</f>
        <v/>
      </c>
      <c r="AB97" s="61" t="str">
        <f>IF(_zhuchou6_month_day!E94="","",_zhuchou6_month_day!E94)</f>
        <v/>
      </c>
      <c r="AC97" s="61" t="str">
        <f>IF(_zhuchou6_month_day!F94="","",_zhuchou6_month_day!F94)</f>
        <v/>
      </c>
      <c r="AD97" s="62" t="s">
        <v>26</v>
      </c>
      <c r="AE97" s="62" t="s">
        <v>26</v>
      </c>
      <c r="AF97" s="57" t="s">
        <v>26</v>
      </c>
      <c r="AG97" s="63" t="s">
        <v>26</v>
      </c>
      <c r="AH97" s="64" t="s">
        <v>26</v>
      </c>
      <c r="AI97" s="65" t="s">
        <v>26</v>
      </c>
      <c r="AJ97" s="65" t="e">
        <f>AH97+AI97</f>
        <v>#VALUE!</v>
      </c>
      <c r="AK97" s="65" t="s">
        <v>26</v>
      </c>
      <c r="AL97" s="65" t="s">
        <v>26</v>
      </c>
      <c r="AM97" s="65" t="e">
        <f>AK97+AL97</f>
        <v>#VALUE!</v>
      </c>
      <c r="AN97" s="65" t="e">
        <f>G97*10000*(8-O97)*1.732*I97/1000</f>
        <v>#VALUE!</v>
      </c>
      <c r="AO97" s="65" t="e">
        <f>H97*10000*(8-P97)*1.732*J97/1000</f>
        <v>#VALUE!</v>
      </c>
      <c r="AP97" s="65" t="e">
        <f>AN97+AO97</f>
        <v>#VALUE!</v>
      </c>
      <c r="AQ97" s="65" t="e">
        <f>#REF!*10000*(8-#REF!)*1.732*#REF!/1000</f>
        <v>#REF!</v>
      </c>
      <c r="AR97" s="65" t="e">
        <f>#REF!*10000*(8-#REF!)*1.732*#REF!/1000</f>
        <v>#REF!</v>
      </c>
      <c r="AS97" s="65" t="e">
        <f>AQ97+AR97</f>
        <v>#REF!</v>
      </c>
      <c r="AT97" s="66">
        <f>AT94+1</f>
        <v>31</v>
      </c>
      <c r="AU97" s="67">
        <f ca="1">'5烧主抽电耗'!$A$3+AT97-1</f>
        <v>43554</v>
      </c>
      <c r="AV97" s="1" t="str">
        <f>C97</f>
        <v>甲班</v>
      </c>
    </row>
    <row r="98">
      <c r="A98" s="93">
        <v>1</v>
      </c>
      <c r="B98" s="51" t="s">
        <v>24</v>
      </c>
      <c r="C98" s="52" t="e">
        <f>'6烧主抽电耗'!#REF!</f>
        <v>#REF!</v>
      </c>
      <c r="D98" s="53">
        <v>30</v>
      </c>
      <c r="E98" s="61"/>
      <c r="F98" s="61"/>
      <c r="G98" s="61" t="str">
        <f>IF(_zhuchou5_month_day!E95="","",_zhuchou5_month_day!E95)</f>
        <v/>
      </c>
      <c r="H98" s="61" t="str">
        <f>IF(_zhuchou5_month_day!F95="","",_zhuchou5_month_day!F95)</f>
        <v/>
      </c>
      <c r="I98" s="61"/>
      <c r="J98" s="61"/>
      <c r="K98" s="61" t="str">
        <f>IF(_zhuchou5_month_day!G95="","",_zhuchou5_month_day!G95)</f>
        <v/>
      </c>
      <c r="L98" s="61" t="str">
        <f>IF(_zhuchou5_month_day!H95="","",_zhuchou5_month_day!H95)</f>
        <v/>
      </c>
      <c r="M98" s="61" t="str">
        <f>IF(_zhuchou5_month_day!I95="","",_zhuchou5_month_day!I95)</f>
        <v/>
      </c>
      <c r="N98" s="61" t="str">
        <f>IF(_zhuchou5_month_day!J95="","",_zhuchou5_month_day!J95)</f>
        <v/>
      </c>
      <c r="O98" s="62"/>
      <c r="P98" s="62"/>
      <c r="Q98" s="61"/>
      <c r="R98" s="58"/>
      <c r="S98" s="59"/>
      <c r="T98" s="60"/>
      <c r="U98" s="61"/>
      <c r="V98" s="61" t="str">
        <f>IF(_zhuchou6_month_day!A95="","",_zhuchou6_month_day!A95)</f>
        <v/>
      </c>
      <c r="W98" s="61" t="str">
        <f>IF(_zhuchou6_month_day!B95="","",_zhuchou6_month_day!B95)</f>
        <v/>
      </c>
      <c r="X98" s="61"/>
      <c r="Y98" s="61"/>
      <c r="Z98" s="61" t="str">
        <f>IF(_zhuchou6_month_day!C95="","",_zhuchou6_month_day!C95)</f>
        <v/>
      </c>
      <c r="AA98" s="61" t="str">
        <f>IF(_zhuchou6_month_day!D95="","",_zhuchou6_month_day!D95)</f>
        <v/>
      </c>
      <c r="AB98" s="61" t="str">
        <f>IF(_zhuchou6_month_day!E95="","",_zhuchou6_month_day!E95)</f>
        <v/>
      </c>
      <c r="AC98" s="61" t="str">
        <f>IF(_zhuchou6_month_day!F95="","",_zhuchou6_month_day!F95)</f>
        <v/>
      </c>
      <c r="AD98" s="62"/>
      <c r="AE98" s="62"/>
      <c r="AF98" s="61"/>
      <c r="AG98" s="63"/>
      <c r="AH98" s="64"/>
      <c r="AI98" s="64"/>
      <c r="AJ98" s="64"/>
      <c r="AK98" s="64"/>
      <c r="AL98" s="64"/>
      <c r="AM98" s="64"/>
      <c r="AN98" s="64"/>
      <c r="AO98" s="64"/>
      <c r="AP98" s="64"/>
      <c r="AQ98" s="64"/>
      <c r="AR98" s="64"/>
      <c r="AS98" s="64"/>
      <c r="AT98" s="66"/>
      <c r="AU98" s="67"/>
    </row>
    <row ht="14.25" r="99">
      <c r="A99" s="94"/>
      <c r="B99" s="94"/>
      <c r="C99" s="52">
        <f>'6烧主抽电耗'!F98</f>
        <v>0</v>
      </c>
      <c r="D99" s="52"/>
      <c r="E99" s="95">
        <f>SUMIF($C$5:$C$97,$C99,E$5:E$97)</f>
        <v>0</v>
      </c>
      <c r="F99" s="95">
        <f>SUMIF($C$5:$C$97,$C99,F$5:F$97)</f>
        <v>0</v>
      </c>
      <c r="G99" s="95" t="e">
        <f>SUMIF($C$5:$C$97,$C99,G$5:G$97)/COUNTIF($C$5:$C$97,$C99)</f>
        <v>#DIV/0!</v>
      </c>
      <c r="H99" s="95" t="e">
        <f>SUMIF($C$5:$C$97,$C99,H$5:H$97)/COUNTIF($C$5:$C$97,$C99)</f>
        <v>#DIV/0!</v>
      </c>
      <c r="I99" s="95"/>
      <c r="J99" s="95"/>
      <c r="K99" s="95" t="e">
        <f>SUMIF($C$5:$C$97,$C99,K$5:K$97)/COUNTIF($C$5:$C$97,$C99)</f>
        <v>#DIV/0!</v>
      </c>
      <c r="L99" s="95" t="e">
        <f>SUMIF($C$5:$C$97,$C99,L$5:L$97)/COUNTIF($C$5:$C$97,$C99)</f>
        <v>#DIV/0!</v>
      </c>
      <c r="M99" s="95" t="e">
        <f>SUMIF($C$5:$C$97,$C99,M$5:M$97)/COUNTIF($C$5:$C$97,$C99)</f>
        <v>#DIV/0!</v>
      </c>
      <c r="N99" s="95" t="e">
        <f>SUMIF($C$5:$C$97,$C99,N$5:N$97)/COUNTIF($C$5:$C$97,$C99)</f>
        <v>#DIV/0!</v>
      </c>
      <c r="O99" s="96"/>
      <c r="P99" s="96"/>
      <c r="Q99" s="95"/>
      <c r="R99" s="97"/>
      <c r="S99" s="98"/>
      <c r="T99" s="95">
        <f>SUMIF($C$5:$C$97,#REF!,T$5:T$98)</f>
        <v>0</v>
      </c>
      <c r="U99" s="95">
        <f>SUMIF($C$5:$C$97,#REF!,U$5:U$98)</f>
        <v>0</v>
      </c>
      <c r="V99" s="95" t="e">
        <f>SUMIF($C$5:$C$97,#REF!,V$5:V$98)/COUNTIF($C$5:$C$97,#REF!)</f>
        <v>#VALUE!</v>
      </c>
      <c r="W99" s="95" t="e">
        <f>SUMIF($C$5:$C$97,#REF!,W$5:W$98)/COUNTIF($C$5:$C$97,#REF!)</f>
        <v>#VALUE!</v>
      </c>
      <c r="X99" s="95"/>
      <c r="Y99" s="95"/>
      <c r="Z99" s="95" t="e">
        <f>SUMIF($C$5:$C$97,#REF!,Z$5:Z$98)/COUNTIF($C$5:$C$97,#REF!)</f>
        <v>#VALUE!</v>
      </c>
      <c r="AA99" s="95" t="e">
        <f>SUMIF($C$5:$C$97,#REF!,AA$5:AA$98)/COUNTIF($C$5:$C$97,#REF!)</f>
        <v>#VALUE!</v>
      </c>
      <c r="AB99" s="95" t="e">
        <f>SUMIF($C$5:$C$97,#REF!,AB$5:AB$98)/COUNTIF($C$5:$C$97,#REF!)</f>
        <v>#VALUE!</v>
      </c>
      <c r="AC99" s="95" t="e">
        <f>SUMIF($C$5:$C$97,#REF!,AC$5:AC$98)/COUNTIF($C$5:$C$97,#REF!)</f>
        <v>#VALUE!</v>
      </c>
      <c r="AD99" s="96"/>
      <c r="AE99" s="96"/>
      <c r="AF99" s="72"/>
      <c r="AG99" s="99"/>
      <c r="AH99" s="64"/>
      <c r="AI99" s="64"/>
      <c r="AJ99" s="64"/>
      <c r="AK99" s="64"/>
      <c r="AL99" s="64"/>
      <c r="AM99" s="64"/>
      <c r="AN99" s="64"/>
      <c r="AO99" s="64"/>
      <c r="AP99" s="64"/>
      <c r="AQ99" s="64"/>
      <c r="AR99" s="64"/>
      <c r="AS99" s="64"/>
      <c r="AT99" s="100"/>
    </row>
    <row ht="14.25" r="100">
      <c r="A100" s="94"/>
      <c r="B100" s="94"/>
      <c r="C100" s="52">
        <f>'6烧主抽电耗'!F99</f>
        <v>0</v>
      </c>
      <c r="D100" s="52"/>
      <c r="E100" s="95">
        <f>SUMIF($C$5:$C$97,$C100,E$5:E$97)</f>
        <v>0</v>
      </c>
      <c r="F100" s="95">
        <f>SUMIF($C$5:$C$97,$C100,F$5:F$97)</f>
        <v>0</v>
      </c>
      <c r="G100" s="95" t="e">
        <f>SUMIF($C$5:$C$97,$C100,G$5:G$97)/COUNTIF($C$5:$C$97,$C100)</f>
        <v>#DIV/0!</v>
      </c>
      <c r="H100" s="95" t="e">
        <f>SUMIF($C$5:$C$97,$C100,H$5:H$97)/COUNTIF($C$5:$C$97,$C100)</f>
        <v>#DIV/0!</v>
      </c>
      <c r="I100" s="95"/>
      <c r="J100" s="95"/>
      <c r="K100" s="95" t="e">
        <f>SUMIF($C$5:$C$97,$C100,K$5:K$97)/COUNTIF($C$5:$C$97,$C100)</f>
        <v>#DIV/0!</v>
      </c>
      <c r="L100" s="95" t="e">
        <f>SUMIF($C$5:$C$97,$C100,L$5:L$97)/COUNTIF($C$5:$C$97,$C100)</f>
        <v>#DIV/0!</v>
      </c>
      <c r="M100" s="95" t="e">
        <f>SUMIF($C$5:$C$97,$C100,M$5:M$97)/COUNTIF($C$5:$C$97,$C100)</f>
        <v>#DIV/0!</v>
      </c>
      <c r="N100" s="95" t="e">
        <f>SUMIF($C$5:$C$97,$C100,N$5:N$97)/COUNTIF($C$5:$C$97,$C100)</f>
        <v>#DIV/0!</v>
      </c>
      <c r="O100" s="96"/>
      <c r="P100" s="96"/>
      <c r="Q100" s="95"/>
      <c r="R100" s="97"/>
      <c r="S100" s="98"/>
      <c r="T100" s="95">
        <f>SUMIF($C$5:$C$97,#REF!,T$5:T$98)</f>
        <v>0</v>
      </c>
      <c r="U100" s="95">
        <f>SUMIF($C$5:$C$97,#REF!,U$5:U$98)</f>
        <v>0</v>
      </c>
      <c r="V100" s="95" t="e">
        <f>SUMIF($C$5:$C$97,#REF!,V$5:V$98)/COUNTIF($C$5:$C$97,#REF!)</f>
        <v>#VALUE!</v>
      </c>
      <c r="W100" s="95" t="e">
        <f>SUMIF($C$5:$C$97,#REF!,W$5:W$98)/COUNTIF($C$5:$C$97,#REF!)</f>
        <v>#VALUE!</v>
      </c>
      <c r="X100" s="95"/>
      <c r="Y100" s="95"/>
      <c r="Z100" s="95" t="e">
        <f>SUMIF($C$5:$C$97,#REF!,Z$5:Z$98)/COUNTIF($C$5:$C$97,#REF!)</f>
        <v>#VALUE!</v>
      </c>
      <c r="AA100" s="95" t="e">
        <f>SUMIF($C$5:$C$97,#REF!,AA$5:AA$98)/COUNTIF($C$5:$C$97,#REF!)</f>
        <v>#VALUE!</v>
      </c>
      <c r="AB100" s="95" t="e">
        <f>SUMIF($C$5:$C$97,#REF!,AB$5:AB$98)/COUNTIF($C$5:$C$97,#REF!)</f>
        <v>#VALUE!</v>
      </c>
      <c r="AC100" s="95" t="e">
        <f>SUMIF($C$5:$C$97,#REF!,AC$5:AC$98)/COUNTIF($C$5:$C$97,#REF!)</f>
        <v>#VALUE!</v>
      </c>
      <c r="AD100" s="96"/>
      <c r="AE100" s="96"/>
      <c r="AF100" s="61"/>
      <c r="AG100" s="99"/>
      <c r="AH100" s="64"/>
      <c r="AI100" s="64"/>
      <c r="AJ100" s="64"/>
      <c r="AK100" s="64"/>
      <c r="AL100" s="64"/>
      <c r="AM100" s="64"/>
      <c r="AN100" s="64"/>
      <c r="AO100" s="64"/>
      <c r="AP100" s="64"/>
      <c r="AQ100" s="64"/>
      <c r="AR100" s="64"/>
      <c r="AS100" s="64"/>
      <c r="AT100" s="100"/>
    </row>
    <row ht="14.25" r="101">
      <c r="A101" s="52" t="s">
        <v>35</v>
      </c>
      <c r="B101" s="52"/>
      <c r="C101" s="52"/>
      <c r="D101" s="52"/>
      <c r="E101" s="101">
        <f>SUM(E99:E100)</f>
        <v>0</v>
      </c>
      <c r="F101" s="101">
        <f>SUM(F99:F100)</f>
        <v>0</v>
      </c>
      <c r="G101" s="101"/>
      <c r="H101" s="101"/>
      <c r="I101" s="101"/>
      <c r="J101" s="101"/>
      <c r="K101" s="101"/>
      <c r="L101" s="101"/>
      <c r="M101" s="101"/>
      <c r="N101" s="101"/>
      <c r="O101" s="102"/>
      <c r="P101" s="102"/>
      <c r="Q101" s="101"/>
      <c r="R101" s="103"/>
      <c r="S101" s="104"/>
      <c r="T101" s="95">
        <f>SUMIF($C$5:$C$97,$C99,T$5:T$98)</f>
        <v>0</v>
      </c>
      <c r="U101" s="95">
        <f>SUMIF($C$5:$C$97,$C99,U$5:U$98)</f>
        <v>0</v>
      </c>
      <c r="V101" s="95" t="e">
        <f>SUMIF($C$5:$C$97,$C99,V$5:V$98)/COUNTIF($C$5:$C$97,$C99)</f>
        <v>#DIV/0!</v>
      </c>
      <c r="W101" s="95" t="e">
        <f>SUMIF($C$5:$C$97,$C99,W$5:W$98)/COUNTIF($C$5:$C$97,$C99)</f>
        <v>#DIV/0!</v>
      </c>
      <c r="X101" s="95"/>
      <c r="Y101" s="95"/>
      <c r="Z101" s="95" t="e">
        <f>SUMIF($C$5:$C$97,$C99,Z$5:Z$98)/COUNTIF($C$5:$C$97,$C99)</f>
        <v>#DIV/0!</v>
      </c>
      <c r="AA101" s="95" t="e">
        <f>SUMIF($C$5:$C$97,$C99,AA$5:AA$98)/COUNTIF($C$5:$C$97,$C99)</f>
        <v>#DIV/0!</v>
      </c>
      <c r="AB101" s="95" t="e">
        <f>SUMIF($C$5:$C$97,$C99,AB$5:AB$98)/COUNTIF($C$5:$C$97,$C99)</f>
        <v>#DIV/0!</v>
      </c>
      <c r="AC101" s="95" t="e">
        <f>SUMIF($C$5:$C$97,$C99,AC$5:AC$98)/COUNTIF($C$5:$C$97,$C99)</f>
        <v>#DIV/0!</v>
      </c>
      <c r="AD101" s="96"/>
      <c r="AE101" s="96"/>
      <c r="AF101" s="95"/>
      <c r="AG101" s="105"/>
      <c r="AH101" s="101">
        <f>SUM(AH5:AH97)</f>
        <v>0</v>
      </c>
      <c r="AI101" s="101">
        <f>SUM(AI5:AI97)</f>
        <v>0</v>
      </c>
      <c r="AJ101" s="101" t="e">
        <f>SUM(AJ5:AJ97)</f>
        <v>#VALUE!</v>
      </c>
      <c r="AK101" s="101">
        <f>SUM(AK5:AK97)</f>
        <v>0</v>
      </c>
      <c r="AL101" s="101">
        <f>SUM(AL5:AL97)</f>
        <v>0</v>
      </c>
      <c r="AM101" s="101" t="e">
        <f>SUM(AM5:AM97)</f>
        <v>#VALUE!</v>
      </c>
      <c r="AN101" s="101" t="e">
        <f>SUM(AN5:AN97)</f>
        <v>#VALUE!</v>
      </c>
      <c r="AO101" s="101" t="e">
        <f>SUM(AO5:AO97)</f>
        <v>#VALUE!</v>
      </c>
      <c r="AP101" s="101" t="e">
        <f>SUM(AP5:AP97)</f>
        <v>#VALUE!</v>
      </c>
      <c r="AQ101" s="101" t="e">
        <f>SUM(AQ5:AQ97)</f>
        <v>#VALUE!</v>
      </c>
      <c r="AR101" s="101" t="e">
        <f>SUM(AR5:AR97)</f>
        <v>#VALUE!</v>
      </c>
      <c r="AS101" s="101" t="e">
        <f>SUM(AS5:AS97)</f>
        <v>#VALUE!</v>
      </c>
      <c r="AT101" s="106"/>
    </row>
    <row r="102">
      <c r="T102" s="95">
        <f>SUMIF($C$5:$C$97,$C100,T$5:T$98)</f>
        <v>0</v>
      </c>
      <c r="U102" s="95">
        <f>SUMIF($C$5:$C$97,$C100,U$5:U$98)</f>
        <v>0</v>
      </c>
      <c r="V102" s="95" t="e">
        <f>SUMIF($C$5:$C$97,$C100,V$5:V$98)/COUNTIF($C$5:$C$97,$C100)</f>
        <v>#DIV/0!</v>
      </c>
      <c r="W102" s="95" t="e">
        <f>SUMIF($C$5:$C$97,$C100,W$5:W$98)/COUNTIF($C$5:$C$97,$C100)</f>
        <v>#DIV/0!</v>
      </c>
      <c r="X102" s="95"/>
      <c r="Y102" s="95"/>
      <c r="Z102" s="95" t="e">
        <f>SUMIF($C$5:$C$97,$C100,Z$5:Z$98)/COUNTIF($C$5:$C$97,$C100)</f>
        <v>#DIV/0!</v>
      </c>
      <c r="AA102" s="95" t="e">
        <f>SUMIF($C$5:$C$97,$C100,AA$5:AA$98)/COUNTIF($C$5:$C$97,$C100)</f>
        <v>#DIV/0!</v>
      </c>
      <c r="AB102" s="95" t="e">
        <f>SUMIF($C$5:$C$97,$C100,AB$5:AB$98)/COUNTIF($C$5:$C$97,$C100)</f>
        <v>#DIV/0!</v>
      </c>
      <c r="AC102" s="95" t="e">
        <f>SUMIF($C$5:$C$97,$C100,AC$5:AC$98)/COUNTIF($C$5:$C$97,$C100)</f>
        <v>#DIV/0!</v>
      </c>
      <c r="AD102" s="96"/>
      <c r="AE102" s="96"/>
      <c r="AF102" s="95"/>
    </row>
    <row r="103">
      <c r="T103" s="101">
        <f>SUM(T99:T102)</f>
        <v>0</v>
      </c>
      <c r="U103" s="101">
        <f>SUM(U99:U102)</f>
        <v>0</v>
      </c>
      <c r="V103" s="107"/>
      <c r="W103" s="107"/>
      <c r="X103" s="107"/>
      <c r="Y103" s="107"/>
      <c r="Z103" s="101"/>
      <c r="AA103" s="101"/>
      <c r="AB103" s="101"/>
      <c r="AC103" s="101"/>
      <c r="AD103" s="102"/>
      <c r="AE103" s="102"/>
      <c r="AF103" s="95"/>
    </row>
    <row r="104">
      <c r="V104" s="1"/>
      <c r="W104" s="1"/>
      <c r="X104" s="1"/>
      <c r="Y104" s="1"/>
      <c r="AF104" s="95"/>
    </row>
    <row r="105">
      <c r="AF105" s="101"/>
    </row>
  </sheetData>
  <mergeCells count="45">
    <mergeCell ref="E1:R1"/>
    <mergeCell ref="T1:AG1"/>
    <mergeCell ref="E3:F3"/>
    <mergeCell ref="G3:H3"/>
    <mergeCell ref="I3:J3"/>
    <mergeCell ref="K3:L3"/>
    <mergeCell ref="M3:N3"/>
    <mergeCell ref="O3:P3"/>
    <mergeCell ref="V3:W3"/>
    <mergeCell ref="X3:Y3"/>
    <mergeCell ref="AD3:AE3"/>
    <mergeCell ref="AH3:AM3"/>
    <mergeCell ref="AN3:AS3"/>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9:A100"/>
  </mergeCells>
  <conditionalFormatting sqref="AG101:AT101 AF105 T103:U103 Z103:AE103 E101:S101">
    <cfRule dxfId="0" operator="greaterThanOrEqual" priority="1" stopIfTrue="1" type="cellIs">
      <formula>10000000</formula>
    </cfRule>
  </conditionalFormatting>
  <printOptions gridLines="0" gridLinesSet="0" headings="0"/>
  <pageMargins bottom="1" footer="0.5" header="0.5" left="0.75" right="0.75" top="1"/>
  <pageSetup orientation="portrait" paperSize="9"/>
</worksheet>
</file>

<file path=xl/worksheets/sheet10.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customHeight="1" defaultColWidth="9" defaultRowHeight="20.25"/>
  <cols>
    <col min="1" max="1" customWidth="true" style="159" width="13.125" collapsed="true"/>
    <col min="2" max="2" customWidth="true" style="159" width="10.625" collapsed="true"/>
    <col min="3" max="3" customWidth="true" style="159" width="10.125" collapsed="true"/>
    <col min="4" max="4" customWidth="true" style="159" width="9.875" collapsed="true"/>
    <col min="5" max="5" customWidth="true" hidden="true" style="159" width="6.25" collapsed="true"/>
    <col min="6" max="6" customWidth="true" style="159" width="8.125" collapsed="true"/>
    <col min="7" max="7" customWidth="true" style="160" width="7.75" collapsed="true"/>
    <col min="8" max="8" customWidth="true" style="160" width="10.625" collapsed="true"/>
    <col min="9" max="9" customWidth="true" style="215" width="9.125" collapsed="true"/>
    <col min="10" max="10" customWidth="true" style="160" width="9.875" collapsed="true"/>
    <col min="11" max="11" customWidth="true" style="160" width="10.125" collapsed="true"/>
    <col min="12" max="12" customWidth="true" style="159" width="13.625" collapsed="true"/>
    <col min="13" max="13" customWidth="true" style="162" width="11.75" collapsed="true"/>
    <col min="14" max="14" customWidth="true" style="160" width="11.75" collapsed="true"/>
    <col min="15" max="16" customWidth="true" style="163" width="11.625" collapsed="true"/>
    <col min="17" max="17" customWidth="true" style="216" width="11.625" collapsed="true"/>
    <col min="18" max="21" customWidth="true" style="163" width="11.625" collapsed="true"/>
    <col min="22" max="22" customWidth="true" style="164" width="12.375" collapsed="true"/>
    <col min="23" max="23" customWidth="true" style="166" width="11.0" collapsed="true"/>
    <col min="24" max="24" style="167" width="9.0" collapsed="true"/>
    <col min="25" max="25" customWidth="true" style="168" width="22.25" collapsed="true"/>
    <col min="26" max="26" customWidth="true" style="169" width="27.25" collapsed="true"/>
    <col min="27" max="28" style="166" width="9.0" collapsed="true"/>
    <col min="29" max="29" customWidth="true" style="170" width="9.875" collapsed="true"/>
    <col min="30" max="238" style="171" width="9.0" collapsed="true"/>
  </cols>
  <sheetData>
    <row customHeight="1" ht="25.5" r="1">
      <c r="A1" s="172" t="str">
        <f>"六号烧结机作业区 "&amp;_metadata!B6&amp;" 主抽电耗跟踪表"</f>
        <v xml:space="preserve">六号烧结机作业区  主抽电耗跟踪表</v>
      </c>
      <c r="B1" s="172"/>
      <c r="C1" s="172"/>
      <c r="D1" s="172"/>
      <c r="E1" s="172"/>
      <c r="F1" s="172"/>
      <c r="G1" s="172"/>
      <c r="H1" s="172"/>
      <c r="I1" s="172"/>
      <c r="J1" s="172"/>
      <c r="K1" s="172"/>
      <c r="L1" s="172"/>
      <c r="M1" s="172"/>
      <c r="N1" s="172"/>
      <c r="O1" s="172"/>
      <c r="P1" s="172"/>
      <c r="Q1" s="217"/>
      <c r="R1" s="172"/>
      <c r="S1" s="172"/>
      <c r="T1" s="172"/>
      <c r="U1" s="172"/>
      <c r="V1" s="119"/>
      <c r="W1" s="119"/>
      <c r="X1" s="172"/>
      <c r="Y1" s="172"/>
      <c r="Z1" s="172"/>
    </row>
    <row customFormat="1" customHeight="1" ht="45" r="2" s="173">
      <c r="A2" s="145" t="s">
        <v>68</v>
      </c>
      <c r="B2" s="146"/>
      <c r="C2" s="146"/>
      <c r="D2" s="146" t="s">
        <v>13</v>
      </c>
      <c r="E2" s="146"/>
      <c r="F2" s="146" t="s">
        <v>14</v>
      </c>
      <c r="G2" s="218" t="s">
        <v>79</v>
      </c>
      <c r="H2" s="174" t="s">
        <v>80</v>
      </c>
      <c r="I2" s="147" t="s">
        <v>81</v>
      </c>
      <c r="J2" s="175" t="s">
        <v>82</v>
      </c>
      <c r="K2" s="175" t="s">
        <v>83</v>
      </c>
      <c r="L2" s="176" t="s">
        <v>84</v>
      </c>
      <c r="M2" s="177" t="s">
        <v>70</v>
      </c>
      <c r="N2" s="175" t="s">
        <v>71</v>
      </c>
      <c r="O2" s="178" t="s">
        <v>136</v>
      </c>
      <c r="P2" s="178" t="s">
        <v>86</v>
      </c>
      <c r="Q2" s="219" t="s">
        <v>87</v>
      </c>
      <c r="R2" s="178" t="s">
        <v>88</v>
      </c>
      <c r="S2" s="175" t="s">
        <v>89</v>
      </c>
      <c r="T2" s="178" t="s">
        <v>90</v>
      </c>
      <c r="U2" s="178" t="s">
        <v>91</v>
      </c>
      <c r="V2" s="177" t="s">
        <v>92</v>
      </c>
      <c r="W2" s="177" t="s">
        <v>76</v>
      </c>
      <c r="X2" s="178" t="s">
        <v>93</v>
      </c>
      <c r="Y2" s="176" t="s">
        <v>94</v>
      </c>
      <c r="Z2" s="146" t="s">
        <v>95</v>
      </c>
      <c r="AA2" s="179" t="s">
        <v>96</v>
      </c>
      <c r="AB2" s="180" t="s">
        <v>97</v>
      </c>
      <c r="AC2" s="181" t="s">
        <v>98</v>
      </c>
      <c r="AE2" s="179" t="s">
        <v>99</v>
      </c>
      <c r="AF2" s="180" t="s">
        <v>100</v>
      </c>
      <c r="AG2" s="182" t="s">
        <v>101</v>
      </c>
      <c r="AH2" s="182" t="s">
        <v>102</v>
      </c>
    </row>
    <row customHeight="1" ht="22.5" r="3">
      <c r="A3" s="151">
        <f ca="1">IF(_metadata!B1="",EOMONTH(NOW(),-1),EOMONTH(_metadata!B1,-1))</f>
        <v>43524</v>
      </c>
      <c r="B3" s="152">
        <v>0</v>
      </c>
      <c r="C3" s="151">
        <f ca="1">A3+B3</f>
        <v>43524</v>
      </c>
      <c r="D3" s="151" t="s">
        <v>24</v>
      </c>
      <c r="E3" s="220">
        <v>2</v>
      </c>
      <c r="F3" s="221" t="str">
        <f>IF(AND(E3=1),"甲班",IF(AND(E3=2),"乙班",IF(AND(E3=3),"丙班",IF(AND(E3=4),"丁班",))))</f>
        <v>乙班</v>
      </c>
      <c r="G3" s="183" t="e">
        <f ca="1">SUMPRODUCT((_6shaozhuchou_month_day!$A$2:$A$906&gt;=C3)*(_6shaozhuchou_month_day!$A$2:$A$906&lt;C4),_6shaozhuchou_month_day!$Y$2:$Y$906)/8</f>
        <v>#REF!</v>
      </c>
      <c r="H3" s="183" t="e">
        <f ca="1">(G3-G3*25%)*0.83*8</f>
        <v>#REF!</v>
      </c>
      <c r="I3" s="154" t="str">
        <f>X3</f>
        <v/>
      </c>
      <c r="J3" s="64" t="e">
        <f ca="1">SUMPRODUCT((主抽数据!$AU$5:$AU$97=$A3)*(主抽数据!$AV$5:$AV$97=$F3),主抽数据!$AK$5:$AK$97)</f>
        <v>#REF!</v>
      </c>
      <c r="K3" s="64" t="e">
        <f ca="1">SUMPRODUCT((主抽数据!$AU$5:$AU$97=$A3)*(主抽数据!$AV$5:$AV$97=$F3),主抽数据!$AL$5:$AL$97)</f>
        <v>#REF!</v>
      </c>
      <c r="L3" s="153" t="e">
        <f ca="1">J3+K3</f>
        <v>#REF!</v>
      </c>
      <c r="M3" s="153" t="e">
        <f ca="1">SUMPRODUCT((_6shaozhuchou_month_day!$A$2:$A$906&gt;=C3)*(_6shaozhuchou_month_day!$A$2:$A$906&lt;C4),_6shaozhuchou_month_day!$Z$2:$Z$906)</f>
        <v>#REF!</v>
      </c>
      <c r="N3" s="183" t="e">
        <f ca="1">M3*查询与汇总!$O$1</f>
        <v>#REF!</v>
      </c>
      <c r="O3" s="154" t="e">
        <f ca="1">IF(N3=0,0,L3/N3)</f>
        <v>#REF!</v>
      </c>
      <c r="P3" s="186" t="e">
        <f ca="1">IF(G3=0,0,SUMPRODUCT((_6shaozhuchou_month_day!$A$2:$A$906&gt;=$C3)*(_6shaozhuchou_month_day!$A$2:$A$906&lt;$C4),_6shaozhuchou_month_day!T$2:T$906)/SUMPRODUCT((_6shaozhuchou_month_day!$A$2:$A$906&gt;=$C3)*(_6shaozhuchou_month_day!$A$2:$A$906&lt;$C4)*(_6shaozhuchou_month_day!T$2:T$906&gt;0)))</f>
        <v>#REF!</v>
      </c>
      <c r="Q3" s="186" t="e">
        <f ca="1">IF(G3=0,0,SUMPRODUCT((_6shaozhuchou_month_day!$A$2:$A$906&gt;=$C3)*(_6shaozhuchou_month_day!$A$2:$A$906&lt;$C4),_6shaozhuchou_month_day!U$2:U$906)/SUMPRODUCT((_6shaozhuchou_month_day!$A$2:$A$906&gt;=$C3)*(_6shaozhuchou_month_day!$A$2:$A$906&lt;$C4)*(_6shaozhuchou_month_day!U$2:U$906&lt;0)))</f>
        <v>#REF!</v>
      </c>
      <c r="R3" s="186" t="e">
        <f ca="1">IF(G3=0,0,SUMPRODUCT((_6shaozhuchou_month_day!$A$2:$A$906&gt;=$C3)*(_6shaozhuchou_month_day!$A$2:$A$906&lt;$C4),_6shaozhuchou_month_day!V$2:V$906)/SUMPRODUCT((_6shaozhuchou_month_day!$A$2:$A$906&gt;=$C3)*(_6shaozhuchou_month_day!$A$2:$A$906&lt;$C4)*(_6shaozhuchou_month_day!V$2:V$906&gt;0)))</f>
        <v>#REF!</v>
      </c>
      <c r="S3" s="186" t="e">
        <f ca="1">IF(G3=0,0,SUMPRODUCT((_6shaozhuchou_month_day!$A$2:$A$906&gt;=$C3)*(_6shaozhuchou_month_day!$A$2:$A$906&lt;$C4),_6shaozhuchou_month_day!W$2:W$906)/SUMPRODUCT((_6shaozhuchou_month_day!$A$2:$A$906&gt;=$C3)*(_6shaozhuchou_month_day!$A$2:$A$906&lt;$C4)*(_6shaozhuchou_month_day!W$2:W$906&lt;0)))</f>
        <v>#REF!</v>
      </c>
      <c r="T3" s="186">
        <f>主抽数据!Z5</f>
        <v>97.099299999999999</v>
      </c>
      <c r="U3" s="186">
        <f>主抽数据!AA5</f>
        <v>97.360299999999995</v>
      </c>
      <c r="V3" s="187" t="e">
        <f ca="1">查询与汇总!$S$1*M3</f>
        <v>#REF!</v>
      </c>
      <c r="W3" s="188" t="e">
        <f ca="1">L3-V3</f>
        <v>#REF!</v>
      </c>
      <c r="X3" s="154" t="s">
        <v>26</v>
      </c>
      <c r="Y3" s="222" t="s">
        <v>26</v>
      </c>
      <c r="Z3" s="190" t="s">
        <v>26</v>
      </c>
      <c r="AA3" s="191" t="str">
        <f>主抽数据!AB5</f>
        <v/>
      </c>
      <c r="AB3" s="192" t="str">
        <f>主抽数据!AC5</f>
        <v/>
      </c>
      <c r="AC3" s="193" t="e">
        <f ca="1">IF(V3=-W3,0,W3*0.62/10000)</f>
        <v>#REF!</v>
      </c>
      <c r="AE3" s="171" t="e">
        <f>AA3/10</f>
        <v>#VALUE!</v>
      </c>
      <c r="AF3" s="171" t="e">
        <f>AB3/10</f>
        <v>#VALUE!</v>
      </c>
      <c r="AG3" s="171" t="e">
        <f ca="1">-Q3</f>
        <v>#REF!</v>
      </c>
      <c r="AH3" s="171" t="e">
        <f ca="1">-S3</f>
        <v>#REF!</v>
      </c>
    </row>
    <row customHeight="1" r="4">
      <c r="A4" s="157">
        <f ca="1">A3</f>
        <v>43524</v>
      </c>
      <c r="B4" s="158">
        <v>0.33333333333333298</v>
      </c>
      <c r="C4" s="157">
        <f ca="1">A4+B4</f>
        <v>43524.333333333336</v>
      </c>
      <c r="D4" s="157" t="s">
        <v>28</v>
      </c>
      <c r="E4" s="221">
        <f>IF(AND(E3=4),1,IF(AND(E3&lt;4),(E3+1),))</f>
        <v>3</v>
      </c>
      <c r="F4" s="221" t="str">
        <f>IF(AND(E4=1),"甲班",IF(AND(E4=2),"乙班",IF(AND(E4=3),"丙班",IF(AND(E4=4),"丁班",))))</f>
        <v>丙班</v>
      </c>
      <c r="G4" s="183" t="e">
        <f ca="1">SUMPRODUCT((_6shaozhuchou_month_day!$A$2:$A$906&gt;=C4)*(_6shaozhuchou_month_day!$A$2:$A$906&lt;C5),_6shaozhuchou_month_day!$Y$2:$Y$906)/8</f>
        <v>#REF!</v>
      </c>
      <c r="H4" s="183" t="e">
        <f ca="1">(G4-G4*25%)*0.83*8</f>
        <v>#REF!</v>
      </c>
      <c r="I4" s="154" t="str">
        <f>X4</f>
        <v/>
      </c>
      <c r="J4" s="64" t="e">
        <f ca="1">SUMPRODUCT((主抽数据!$AU$5:$AU$97=$A4)*(主抽数据!$AV$5:$AV$97=$F4),主抽数据!$AK$5:$AK$97)</f>
        <v>#REF!</v>
      </c>
      <c r="K4" s="64" t="e">
        <f ca="1">SUMPRODUCT((主抽数据!$AU$5:$AU$97=$A4)*(主抽数据!$AV$5:$AV$97=$F4),主抽数据!$AL$5:$AL$97)</f>
        <v>#REF!</v>
      </c>
      <c r="L4" s="153" t="e">
        <f ca="1">J4+K4</f>
        <v>#REF!</v>
      </c>
      <c r="M4" s="153" t="e">
        <f ca="1">SUMPRODUCT((_6shaozhuchou_month_day!$A$2:$A$906&gt;=C4)*(_6shaozhuchou_month_day!$A$2:$A$906&lt;C5),_6shaozhuchou_month_day!$Z$2:$Z$906)</f>
        <v>#REF!</v>
      </c>
      <c r="N4" s="183" t="e">
        <f ca="1">M4*查询与汇总!$O$1</f>
        <v>#REF!</v>
      </c>
      <c r="O4" s="154" t="e">
        <f ca="1">IF(N4=0,0,L4/N4)</f>
        <v>#REF!</v>
      </c>
      <c r="P4" s="186" t="e">
        <f ca="1">IF(G4=0,0,SUMPRODUCT((_6shaozhuchou_month_day!$A$2:$A$906&gt;=$C4)*(_6shaozhuchou_month_day!$A$2:$A$906&lt;$C5),_6shaozhuchou_month_day!T$2:T$906)/SUMPRODUCT((_6shaozhuchou_month_day!$A$2:$A$906&gt;=$C4)*(_6shaozhuchou_month_day!$A$2:$A$906&lt;$C5)*(_6shaozhuchou_month_day!T$2:T$906&gt;0)))</f>
        <v>#REF!</v>
      </c>
      <c r="Q4" s="186" t="e">
        <f ca="1">IF(G4=0,0,SUMPRODUCT((_6shaozhuchou_month_day!$A$2:$A$906&gt;=$C4)*(_6shaozhuchou_month_day!$A$2:$A$906&lt;$C5),_6shaozhuchou_month_day!U$2:U$906)/SUMPRODUCT((_6shaozhuchou_month_day!$A$2:$A$906&gt;=$C4)*(_6shaozhuchou_month_day!$A$2:$A$906&lt;$C5)*(_6shaozhuchou_month_day!U$2:U$906&lt;0)))</f>
        <v>#REF!</v>
      </c>
      <c r="R4" s="186" t="e">
        <f ca="1">IF(G4=0,0,SUMPRODUCT((_6shaozhuchou_month_day!$A$2:$A$906&gt;=$C4)*(_6shaozhuchou_month_day!$A$2:$A$906&lt;$C5),_6shaozhuchou_month_day!V$2:V$906)/SUMPRODUCT((_6shaozhuchou_month_day!$A$2:$A$906&gt;=$C4)*(_6shaozhuchou_month_day!$A$2:$A$906&lt;$C5)*(_6shaozhuchou_month_day!V$2:V$906&gt;0)))</f>
        <v>#REF!</v>
      </c>
      <c r="S4" s="186" t="e">
        <f ca="1">IF(G4=0,0,SUMPRODUCT((_6shaozhuchou_month_day!$A$2:$A$906&gt;=$C4)*(_6shaozhuchou_month_day!$A$2:$A$906&lt;$C5),_6shaozhuchou_month_day!W$2:W$906)/SUMPRODUCT((_6shaozhuchou_month_day!$A$2:$A$906&gt;=$C4)*(_6shaozhuchou_month_day!$A$2:$A$906&lt;$C5)*(_6shaozhuchou_month_day!W$2:W$906&lt;0)))</f>
        <v>#REF!</v>
      </c>
      <c r="T4" s="186" t="str">
        <f>主抽数据!Z6</f>
        <v/>
      </c>
      <c r="U4" s="186" t="str">
        <f>主抽数据!AA6</f>
        <v/>
      </c>
      <c r="V4" s="187" t="e">
        <f ca="1">查询与汇总!$S$1*M4</f>
        <v>#REF!</v>
      </c>
      <c r="W4" s="188" t="e">
        <f ca="1">L4-V4</f>
        <v>#REF!</v>
      </c>
      <c r="X4" s="154" t="s">
        <v>26</v>
      </c>
      <c r="Y4" s="222" t="s">
        <v>26</v>
      </c>
      <c r="Z4" s="190" t="s">
        <v>26</v>
      </c>
      <c r="AA4" s="191" t="str">
        <f>主抽数据!AB6</f>
        <v/>
      </c>
      <c r="AB4" s="192" t="str">
        <f>主抽数据!AC6</f>
        <v/>
      </c>
      <c r="AC4" s="193" t="e">
        <f ca="1">IF(V4=-W4,0,W4*0.62/10000)</f>
        <v>#REF!</v>
      </c>
      <c r="AE4" s="171" t="e">
        <f>AA4/10</f>
        <v>#VALUE!</v>
      </c>
      <c r="AF4" s="171" t="e">
        <f>AB4/10</f>
        <v>#VALUE!</v>
      </c>
      <c r="AG4" s="171" t="e">
        <f ca="1">-Q4</f>
        <v>#REF!</v>
      </c>
      <c r="AH4" s="171" t="e">
        <f ca="1">-S4</f>
        <v>#REF!</v>
      </c>
    </row>
    <row customHeight="1" ht="27.949999999999999" r="5">
      <c r="A5" s="157">
        <f ca="1">A4</f>
        <v>43524</v>
      </c>
      <c r="B5" s="158">
        <v>0.66666666666666696</v>
      </c>
      <c r="C5" s="157">
        <f ca="1">A5+B5</f>
        <v>43524.666666666664</v>
      </c>
      <c r="D5" s="157" t="s">
        <v>30</v>
      </c>
      <c r="E5" s="221">
        <f>IF(AND(E4=4),1,IF(AND(E4&lt;4),(E4+1),))</f>
        <v>4</v>
      </c>
      <c r="F5" s="221" t="str">
        <f>IF(AND(E5=1),"甲班",IF(AND(E5=2),"乙班",IF(AND(E5=3),"丙班",IF(AND(E5=4),"丁班",))))</f>
        <v>丁班</v>
      </c>
      <c r="G5" s="183" t="e">
        <f ca="1">SUMPRODUCT((_6shaozhuchou_month_day!$A$2:$A$906&gt;=C5)*(_6shaozhuchou_month_day!$A$2:$A$906&lt;C6),_6shaozhuchou_month_day!$Y$2:$Y$906)/8</f>
        <v>#REF!</v>
      </c>
      <c r="H5" s="183" t="e">
        <f ca="1">(G5-G5*25%)*0.83*8</f>
        <v>#REF!</v>
      </c>
      <c r="I5" s="154" t="str">
        <f>X5</f>
        <v/>
      </c>
      <c r="J5" s="64" t="e">
        <f ca="1">SUMPRODUCT((主抽数据!$AU$5:$AU$97=$A5)*(主抽数据!$AV$5:$AV$97=$F5),主抽数据!$AK$5:$AK$97)</f>
        <v>#REF!</v>
      </c>
      <c r="K5" s="64" t="e">
        <f ca="1">SUMPRODUCT((主抽数据!$AU$5:$AU$97=$A5)*(主抽数据!$AV$5:$AV$97=$F5),主抽数据!$AL$5:$AL$97)</f>
        <v>#REF!</v>
      </c>
      <c r="L5" s="153" t="e">
        <f ca="1">J5+K5</f>
        <v>#REF!</v>
      </c>
      <c r="M5" s="153" t="e">
        <f ca="1">SUMPRODUCT((_6shaozhuchou_month_day!$A$2:$A$906&gt;=C5)*(_6shaozhuchou_month_day!$A$2:$A$906&lt;C6),_6shaozhuchou_month_day!$Z$2:$Z$906)</f>
        <v>#REF!</v>
      </c>
      <c r="N5" s="183" t="e">
        <f ca="1">M5*查询与汇总!$O$1</f>
        <v>#REF!</v>
      </c>
      <c r="O5" s="154" t="e">
        <f ca="1">IF(N5=0,0,L5/N5)</f>
        <v>#REF!</v>
      </c>
      <c r="P5" s="186" t="e">
        <f ca="1">IF(G5=0,0,SUMPRODUCT((_6shaozhuchou_month_day!$A$2:$A$906&gt;=$C5)*(_6shaozhuchou_month_day!$A$2:$A$906&lt;$C6),_6shaozhuchou_month_day!T$2:T$906)/SUMPRODUCT((_6shaozhuchou_month_day!$A$2:$A$906&gt;=$C5)*(_6shaozhuchou_month_day!$A$2:$A$906&lt;$C6)*(_6shaozhuchou_month_day!T$2:T$906&gt;0)))</f>
        <v>#REF!</v>
      </c>
      <c r="Q5" s="186" t="e">
        <f ca="1">IF(G5=0,0,SUMPRODUCT((_6shaozhuchou_month_day!$A$2:$A$906&gt;=$C5)*(_6shaozhuchou_month_day!$A$2:$A$906&lt;$C6),_6shaozhuchou_month_day!U$2:U$906)/SUMPRODUCT((_6shaozhuchou_month_day!$A$2:$A$906&gt;=$C5)*(_6shaozhuchou_month_day!$A$2:$A$906&lt;$C6)*(_6shaozhuchou_month_day!U$2:U$906&lt;0)))</f>
        <v>#REF!</v>
      </c>
      <c r="R5" s="186" t="e">
        <f ca="1">IF(G5=0,0,SUMPRODUCT((_6shaozhuchou_month_day!$A$2:$A$906&gt;=$C5)*(_6shaozhuchou_month_day!$A$2:$A$906&lt;$C6),_6shaozhuchou_month_day!V$2:V$906)/SUMPRODUCT((_6shaozhuchou_month_day!$A$2:$A$906&gt;=$C5)*(_6shaozhuchou_month_day!$A$2:$A$906&lt;$C6)*(_6shaozhuchou_month_day!V$2:V$906&gt;0)))</f>
        <v>#REF!</v>
      </c>
      <c r="S5" s="186" t="e">
        <f ca="1">IF(G5=0,0,SUMPRODUCT((_6shaozhuchou_month_day!$A$2:$A$906&gt;=$C5)*(_6shaozhuchou_month_day!$A$2:$A$906&lt;$C6),_6shaozhuchou_month_day!W$2:W$906)/SUMPRODUCT((_6shaozhuchou_month_day!$A$2:$A$906&gt;=$C5)*(_6shaozhuchou_month_day!$A$2:$A$906&lt;$C6)*(_6shaozhuchou_month_day!W$2:W$906&lt;0)))</f>
        <v>#REF!</v>
      </c>
      <c r="T5" s="186" t="str">
        <f>主抽数据!Z7</f>
        <v/>
      </c>
      <c r="U5" s="186" t="str">
        <f>主抽数据!AA7</f>
        <v/>
      </c>
      <c r="V5" s="187" t="e">
        <f ca="1">查询与汇总!$S$1*M5</f>
        <v>#REF!</v>
      </c>
      <c r="W5" s="188" t="e">
        <f ca="1">L5-V5</f>
        <v>#REF!</v>
      </c>
      <c r="X5" s="154" t="s">
        <v>26</v>
      </c>
      <c r="Y5" s="222" t="s">
        <v>26</v>
      </c>
      <c r="Z5" s="190" t="s">
        <v>26</v>
      </c>
      <c r="AA5" s="191" t="str">
        <f>主抽数据!AB7</f>
        <v/>
      </c>
      <c r="AB5" s="192" t="str">
        <f>主抽数据!AC7</f>
        <v/>
      </c>
      <c r="AC5" s="193" t="e">
        <f ca="1">IF(V5=-W5,0,W5*0.62/10000)</f>
        <v>#REF!</v>
      </c>
      <c r="AE5" s="171" t="e">
        <f>AA5/10</f>
        <v>#VALUE!</v>
      </c>
      <c r="AF5" s="171" t="e">
        <f>AB5/10</f>
        <v>#VALUE!</v>
      </c>
      <c r="AG5" s="171" t="e">
        <f ca="1">-Q5</f>
        <v>#REF!</v>
      </c>
      <c r="AH5" s="171" t="e">
        <f ca="1">-S5</f>
        <v>#REF!</v>
      </c>
    </row>
    <row customHeight="1" r="6">
      <c r="A6" s="157">
        <f ca="1">A3+1</f>
        <v>43525</v>
      </c>
      <c r="B6" s="158">
        <f>B3</f>
        <v>0</v>
      </c>
      <c r="C6" s="157">
        <f ca="1">A6+B6</f>
        <v>43525</v>
      </c>
      <c r="D6" s="158" t="str">
        <f>D3</f>
        <v>夜班</v>
      </c>
      <c r="E6" s="220">
        <v>1</v>
      </c>
      <c r="F6" s="221" t="str">
        <f>IF(AND(E6=1),"甲班",IF(AND(E6=2),"乙班",IF(AND(E6=3),"丙班",IF(AND(E6=4),"丁班",))))</f>
        <v>甲班</v>
      </c>
      <c r="G6" s="183" t="e">
        <f ca="1">SUMPRODUCT((_6shaozhuchou_month_day!$A$2:$A$906&gt;=C6)*(_6shaozhuchou_month_day!$A$2:$A$906&lt;C7),_6shaozhuchou_month_day!$Y$2:$Y$906)/8</f>
        <v>#REF!</v>
      </c>
      <c r="H6" s="183" t="e">
        <f ca="1">(G6-G6*25%)*0.83*8</f>
        <v>#REF!</v>
      </c>
      <c r="I6" s="154" t="str">
        <f>X6</f>
        <v/>
      </c>
      <c r="J6" s="64" t="e">
        <f ca="1">SUMPRODUCT((主抽数据!$AU$5:$AU$97=$A6)*(主抽数据!$AV$5:$AV$97=$F6),主抽数据!$AK$5:$AK$97)</f>
        <v>#REF!</v>
      </c>
      <c r="K6" s="64" t="e">
        <f ca="1">SUMPRODUCT((主抽数据!$AU$5:$AU$97=$A6)*(主抽数据!$AV$5:$AV$97=$F6),主抽数据!$AL$5:$AL$97)</f>
        <v>#REF!</v>
      </c>
      <c r="L6" s="153" t="e">
        <f ca="1">J6+K6</f>
        <v>#REF!</v>
      </c>
      <c r="M6" s="153" t="e">
        <f ca="1">SUMPRODUCT((_6shaozhuchou_month_day!$A$2:$A$906&gt;=C6)*(_6shaozhuchou_month_day!$A$2:$A$906&lt;C7),_6shaozhuchou_month_day!$Z$2:$Z$906)</f>
        <v>#REF!</v>
      </c>
      <c r="N6" s="183" t="e">
        <f ca="1">M6*查询与汇总!$O$1</f>
        <v>#REF!</v>
      </c>
      <c r="O6" s="154" t="e">
        <f ca="1">IF(N6=0,0,L6/N6)</f>
        <v>#REF!</v>
      </c>
      <c r="P6" s="186" t="e">
        <f ca="1">IF(G6=0,0,SUMPRODUCT((_6shaozhuchou_month_day!$A$2:$A$906&gt;=$C6)*(_6shaozhuchou_month_day!$A$2:$A$906&lt;$C7),_6shaozhuchou_month_day!T$2:T$906)/SUMPRODUCT((_6shaozhuchou_month_day!$A$2:$A$906&gt;=$C6)*(_6shaozhuchou_month_day!$A$2:$A$906&lt;$C7)*(_6shaozhuchou_month_day!T$2:T$906&gt;0)))</f>
        <v>#REF!</v>
      </c>
      <c r="Q6" s="186" t="e">
        <f ca="1">IF(G6=0,0,SUMPRODUCT((_6shaozhuchou_month_day!$A$2:$A$906&gt;=$C6)*(_6shaozhuchou_month_day!$A$2:$A$906&lt;$C7),_6shaozhuchou_month_day!U$2:U$906)/SUMPRODUCT((_6shaozhuchou_month_day!$A$2:$A$906&gt;=$C6)*(_6shaozhuchou_month_day!$A$2:$A$906&lt;$C7)*(_6shaozhuchou_month_day!U$2:U$906&lt;0)))</f>
        <v>#REF!</v>
      </c>
      <c r="R6" s="186" t="e">
        <f ca="1">IF(G6=0,0,SUMPRODUCT((_6shaozhuchou_month_day!$A$2:$A$906&gt;=$C6)*(_6shaozhuchou_month_day!$A$2:$A$906&lt;$C7),_6shaozhuchou_month_day!V$2:V$906)/SUMPRODUCT((_6shaozhuchou_month_day!$A$2:$A$906&gt;=$C6)*(_6shaozhuchou_month_day!$A$2:$A$906&lt;$C7)*(_6shaozhuchou_month_day!V$2:V$906&gt;0)))</f>
        <v>#REF!</v>
      </c>
      <c r="S6" s="186" t="e">
        <f ca="1">IF(G6=0,0,SUMPRODUCT((_6shaozhuchou_month_day!$A$2:$A$906&gt;=$C6)*(_6shaozhuchou_month_day!$A$2:$A$906&lt;$C7),_6shaozhuchou_month_day!W$2:W$906)/SUMPRODUCT((_6shaozhuchou_month_day!$A$2:$A$906&gt;=$C6)*(_6shaozhuchou_month_day!$A$2:$A$906&lt;$C7)*(_6shaozhuchou_month_day!W$2:W$906&lt;0)))</f>
        <v>#REF!</v>
      </c>
      <c r="T6" s="186">
        <f>主抽数据!Z8</f>
        <v>50.991399999999999</v>
      </c>
      <c r="U6" s="186">
        <f>主抽数据!AA8</f>
        <v>62.138100000000001</v>
      </c>
      <c r="V6" s="187" t="e">
        <f ca="1">查询与汇总!$S$1*M6</f>
        <v>#REF!</v>
      </c>
      <c r="W6" s="188" t="e">
        <f ca="1">L6-V6</f>
        <v>#REF!</v>
      </c>
      <c r="X6" s="154" t="s">
        <v>26</v>
      </c>
      <c r="Y6" s="222" t="s">
        <v>26</v>
      </c>
      <c r="Z6" s="196" t="s">
        <v>26</v>
      </c>
      <c r="AA6" s="191" t="str">
        <f>主抽数据!AB8</f>
        <v/>
      </c>
      <c r="AB6" s="192" t="str">
        <f>主抽数据!AC8</f>
        <v/>
      </c>
      <c r="AC6" s="193" t="e">
        <f ca="1">IF(V6=-W6,0,W6*0.62/10000)</f>
        <v>#REF!</v>
      </c>
      <c r="AE6" s="171" t="e">
        <f>AA6/10</f>
        <v>#VALUE!</v>
      </c>
      <c r="AF6" s="171" t="e">
        <f>AB6/10</f>
        <v>#VALUE!</v>
      </c>
      <c r="AG6" s="171" t="e">
        <f ca="1">-Q6</f>
        <v>#REF!</v>
      </c>
      <c r="AH6" s="171" t="e">
        <f ca="1">-S6</f>
        <v>#REF!</v>
      </c>
    </row>
    <row customHeight="1" ht="36" r="7">
      <c r="A7" s="157">
        <f ca="1">A4+1</f>
        <v>43525</v>
      </c>
      <c r="B7" s="158">
        <f>B4</f>
        <v>0.33333333333333298</v>
      </c>
      <c r="C7" s="157">
        <f ca="1">A7+B7</f>
        <v>43525.333333333336</v>
      </c>
      <c r="D7" s="158" t="str">
        <f>D4</f>
        <v>白班</v>
      </c>
      <c r="E7" s="221">
        <f>IF(AND(E6=4),1,IF(AND(E6&lt;4),(E6+1),))</f>
        <v>2</v>
      </c>
      <c r="F7" s="221" t="str">
        <f>IF(AND(E7=1),"甲班",IF(AND(E7=2),"乙班",IF(AND(E7=3),"丙班",IF(AND(E7=4),"丁班",))))</f>
        <v>乙班</v>
      </c>
      <c r="G7" s="183" t="e">
        <f ca="1">SUMPRODUCT((_6shaozhuchou_month_day!$A$2:$A$906&gt;=C7)*(_6shaozhuchou_month_day!$A$2:$A$906&lt;C8),_6shaozhuchou_month_day!$Y$2:$Y$906)/8</f>
        <v>#REF!</v>
      </c>
      <c r="H7" s="183" t="e">
        <f ca="1">(G7-G7*25%)*0.83*8</f>
        <v>#REF!</v>
      </c>
      <c r="I7" s="154" t="str">
        <f>X7</f>
        <v/>
      </c>
      <c r="J7" s="64" t="e">
        <f ca="1">SUMPRODUCT((主抽数据!$AU$5:$AU$97=$A7)*(主抽数据!$AV$5:$AV$97=$F7),主抽数据!$AK$5:$AK$97)</f>
        <v>#REF!</v>
      </c>
      <c r="K7" s="64" t="e">
        <f ca="1">SUMPRODUCT((主抽数据!$AU$5:$AU$97=$A7)*(主抽数据!$AV$5:$AV$97=$F7),主抽数据!$AL$5:$AL$97)</f>
        <v>#REF!</v>
      </c>
      <c r="L7" s="153" t="e">
        <f ca="1">J7+K7</f>
        <v>#REF!</v>
      </c>
      <c r="M7" s="153" t="e">
        <f ca="1">SUMPRODUCT((_6shaozhuchou_month_day!$A$2:$A$906&gt;=C7)*(_6shaozhuchou_month_day!$A$2:$A$906&lt;C8),_6shaozhuchou_month_day!$Z$2:$Z$906)</f>
        <v>#REF!</v>
      </c>
      <c r="N7" s="183" t="e">
        <f ca="1">M7*查询与汇总!$O$1</f>
        <v>#REF!</v>
      </c>
      <c r="O7" s="154" t="e">
        <f ca="1">IF(N7=0,0,L7/N7)</f>
        <v>#REF!</v>
      </c>
      <c r="P7" s="186" t="e">
        <f ca="1">IF(G7=0,0,SUMPRODUCT((_6shaozhuchou_month_day!$A$2:$A$906&gt;=$C7)*(_6shaozhuchou_month_day!$A$2:$A$906&lt;$C8),_6shaozhuchou_month_day!T$2:T$906)/SUMPRODUCT((_6shaozhuchou_month_day!$A$2:$A$906&gt;=$C7)*(_6shaozhuchou_month_day!$A$2:$A$906&lt;$C8)*(_6shaozhuchou_month_day!T$2:T$906&gt;0)))</f>
        <v>#REF!</v>
      </c>
      <c r="Q7" s="186" t="e">
        <f ca="1">IF(G7=0,0,SUMPRODUCT((_6shaozhuchou_month_day!$A$2:$A$906&gt;=$C7)*(_6shaozhuchou_month_day!$A$2:$A$906&lt;$C8),_6shaozhuchou_month_day!U$2:U$906)/SUMPRODUCT((_6shaozhuchou_month_day!$A$2:$A$906&gt;=$C7)*(_6shaozhuchou_month_day!$A$2:$A$906&lt;$C8)*(_6shaozhuchou_month_day!U$2:U$906&lt;0)))</f>
        <v>#REF!</v>
      </c>
      <c r="R7" s="186" t="e">
        <f ca="1">IF(G7=0,0,SUMPRODUCT((_6shaozhuchou_month_day!$A$2:$A$906&gt;=$C7)*(_6shaozhuchou_month_day!$A$2:$A$906&lt;$C8),_6shaozhuchou_month_day!V$2:V$906)/SUMPRODUCT((_6shaozhuchou_month_day!$A$2:$A$906&gt;=$C7)*(_6shaozhuchou_month_day!$A$2:$A$906&lt;$C8)*(_6shaozhuchou_month_day!V$2:V$906&gt;0)))</f>
        <v>#REF!</v>
      </c>
      <c r="S7" s="186" t="e">
        <f ca="1">IF(G7=0,0,SUMPRODUCT((_6shaozhuchou_month_day!$A$2:$A$906&gt;=$C7)*(_6shaozhuchou_month_day!$A$2:$A$906&lt;$C8),_6shaozhuchou_month_day!W$2:W$906)/SUMPRODUCT((_6shaozhuchou_month_day!$A$2:$A$906&gt;=$C7)*(_6shaozhuchou_month_day!$A$2:$A$906&lt;$C8)*(_6shaozhuchou_month_day!W$2:W$906&lt;0)))</f>
        <v>#REF!</v>
      </c>
      <c r="T7" s="186">
        <f>主抽数据!Z9</f>
        <v>96.973100000000002</v>
      </c>
      <c r="U7" s="186">
        <f>主抽数据!AA9</f>
        <v>96.959000000000003</v>
      </c>
      <c r="V7" s="187" t="e">
        <f ca="1">查询与汇总!$S$1*M7</f>
        <v>#REF!</v>
      </c>
      <c r="W7" s="188" t="e">
        <f ca="1">L7-V7</f>
        <v>#REF!</v>
      </c>
      <c r="X7" s="154" t="s">
        <v>26</v>
      </c>
      <c r="Y7" s="222" t="s">
        <v>26</v>
      </c>
      <c r="Z7" s="190" t="s">
        <v>26</v>
      </c>
      <c r="AA7" s="191" t="str">
        <f>主抽数据!AB9</f>
        <v/>
      </c>
      <c r="AB7" s="192" t="str">
        <f>主抽数据!AC9</f>
        <v/>
      </c>
      <c r="AC7" s="193" t="e">
        <f ca="1">IF(V7=-W7,0,W7*0.62/10000)</f>
        <v>#REF!</v>
      </c>
      <c r="AE7" s="171" t="e">
        <f>AA7/10</f>
        <v>#VALUE!</v>
      </c>
      <c r="AF7" s="171" t="e">
        <f>AB7/10</f>
        <v>#VALUE!</v>
      </c>
      <c r="AG7" s="171" t="e">
        <f ca="1">-Q7</f>
        <v>#REF!</v>
      </c>
      <c r="AH7" s="171" t="e">
        <f ca="1">-S7</f>
        <v>#REF!</v>
      </c>
    </row>
    <row customHeight="1" r="8">
      <c r="A8" s="157">
        <f ca="1">A5+1</f>
        <v>43525</v>
      </c>
      <c r="B8" s="158">
        <f>B5</f>
        <v>0.66666666666666696</v>
      </c>
      <c r="C8" s="157">
        <f ca="1">A8+B8</f>
        <v>43525.666666666664</v>
      </c>
      <c r="D8" s="158" t="str">
        <f>D5</f>
        <v>中班</v>
      </c>
      <c r="E8" s="221">
        <f>IF(AND(E7=4),1,IF(AND(E7&lt;4),(E7+1),))</f>
        <v>3</v>
      </c>
      <c r="F8" s="221" t="str">
        <f>IF(AND(E8=1),"甲班",IF(AND(E8=2),"乙班",IF(AND(E8=3),"丙班",IF(AND(E8=4),"丁班",))))</f>
        <v>丙班</v>
      </c>
      <c r="G8" s="183" t="e">
        <f ca="1">SUMPRODUCT((_6shaozhuchou_month_day!$A$2:$A$906&gt;=C8)*(_6shaozhuchou_month_day!$A$2:$A$906&lt;C9),_6shaozhuchou_month_day!$Y$2:$Y$906)/8</f>
        <v>#REF!</v>
      </c>
      <c r="H8" s="183" t="e">
        <f ca="1">(G8-G8*25%)*0.83*8</f>
        <v>#REF!</v>
      </c>
      <c r="I8" s="154" t="str">
        <f>X8</f>
        <v/>
      </c>
      <c r="J8" s="64" t="e">
        <f ca="1">SUMPRODUCT((主抽数据!$AU$5:$AU$97=$A8)*(主抽数据!$AV$5:$AV$97=$F8),主抽数据!$AK$5:$AK$97)</f>
        <v>#REF!</v>
      </c>
      <c r="K8" s="64" t="e">
        <f ca="1">SUMPRODUCT((主抽数据!$AU$5:$AU$97=$A8)*(主抽数据!$AV$5:$AV$97=$F8),主抽数据!$AL$5:$AL$97)</f>
        <v>#REF!</v>
      </c>
      <c r="L8" s="153" t="e">
        <f ca="1">J8+K8</f>
        <v>#REF!</v>
      </c>
      <c r="M8" s="153" t="e">
        <f ca="1">SUMPRODUCT((_6shaozhuchou_month_day!$A$2:$A$906&gt;=C8)*(_6shaozhuchou_month_day!$A$2:$A$906&lt;C9),_6shaozhuchou_month_day!$Z$2:$Z$906)</f>
        <v>#REF!</v>
      </c>
      <c r="N8" s="183" t="e">
        <f ca="1">M8*查询与汇总!$O$1</f>
        <v>#REF!</v>
      </c>
      <c r="O8" s="154" t="e">
        <f ca="1">IF(N8=0,0,L8/N8)</f>
        <v>#REF!</v>
      </c>
      <c r="P8" s="186" t="e">
        <f ca="1">IF(G8=0,0,SUMPRODUCT((_6shaozhuchou_month_day!$A$2:$A$906&gt;=$C8)*(_6shaozhuchou_month_day!$A$2:$A$906&lt;$C9),_6shaozhuchou_month_day!T$2:T$906)/SUMPRODUCT((_6shaozhuchou_month_day!$A$2:$A$906&gt;=$C8)*(_6shaozhuchou_month_day!$A$2:$A$906&lt;$C9)*(_6shaozhuchou_month_day!T$2:T$906&gt;0)))</f>
        <v>#REF!</v>
      </c>
      <c r="Q8" s="186" t="e">
        <f ca="1">IF(G8=0,0,SUMPRODUCT((_6shaozhuchou_month_day!$A$2:$A$906&gt;=$C8)*(_6shaozhuchou_month_day!$A$2:$A$906&lt;$C9),_6shaozhuchou_month_day!U$2:U$906)/SUMPRODUCT((_6shaozhuchou_month_day!$A$2:$A$906&gt;=$C8)*(_6shaozhuchou_month_day!$A$2:$A$906&lt;$C9)*(_6shaozhuchou_month_day!U$2:U$906&lt;0)))</f>
        <v>#REF!</v>
      </c>
      <c r="R8" s="186" t="e">
        <f ca="1">IF(G8=0,0,SUMPRODUCT((_6shaozhuchou_month_day!$A$2:$A$906&gt;=$C8)*(_6shaozhuchou_month_day!$A$2:$A$906&lt;$C9),_6shaozhuchou_month_day!V$2:V$906)/SUMPRODUCT((_6shaozhuchou_month_day!$A$2:$A$906&gt;=$C8)*(_6shaozhuchou_month_day!$A$2:$A$906&lt;$C9)*(_6shaozhuchou_month_day!V$2:V$906&gt;0)))</f>
        <v>#REF!</v>
      </c>
      <c r="S8" s="186" t="e">
        <f ca="1">IF(G8=0,0,SUMPRODUCT((_6shaozhuchou_month_day!$A$2:$A$906&gt;=$C8)*(_6shaozhuchou_month_day!$A$2:$A$906&lt;$C9),_6shaozhuchou_month_day!W$2:W$906)/SUMPRODUCT((_6shaozhuchou_month_day!$A$2:$A$906&gt;=$C8)*(_6shaozhuchou_month_day!$A$2:$A$906&lt;$C9)*(_6shaozhuchou_month_day!W$2:W$906&lt;0)))</f>
        <v>#REF!</v>
      </c>
      <c r="T8" s="186">
        <f>主抽数据!Z10</f>
        <v>97.350499999999997</v>
      </c>
      <c r="U8" s="186">
        <f>主抽数据!AA10</f>
        <v>97.304100000000005</v>
      </c>
      <c r="V8" s="187" t="e">
        <f ca="1">查询与汇总!$S$1*M8</f>
        <v>#REF!</v>
      </c>
      <c r="W8" s="188" t="e">
        <f ca="1">L8-V8</f>
        <v>#REF!</v>
      </c>
      <c r="X8" s="154" t="s">
        <v>26</v>
      </c>
      <c r="Y8" s="222" t="s">
        <v>26</v>
      </c>
      <c r="Z8" s="190" t="s">
        <v>26</v>
      </c>
      <c r="AA8" s="191" t="str">
        <f>主抽数据!AB10</f>
        <v/>
      </c>
      <c r="AB8" s="192" t="str">
        <f>主抽数据!AC10</f>
        <v/>
      </c>
      <c r="AC8" s="193" t="e">
        <f ca="1">IF(V8=-W8,0,W8*0.62/10000)</f>
        <v>#REF!</v>
      </c>
      <c r="AE8" s="171" t="e">
        <f>AA8/10</f>
        <v>#VALUE!</v>
      </c>
      <c r="AF8" s="171" t="e">
        <f>AB8/10</f>
        <v>#VALUE!</v>
      </c>
      <c r="AG8" s="171" t="e">
        <f ca="1">-Q8</f>
        <v>#REF!</v>
      </c>
      <c r="AH8" s="171" t="e">
        <f ca="1">-S8</f>
        <v>#REF!</v>
      </c>
    </row>
    <row customHeight="1" ht="24" r="9">
      <c r="A9" s="157">
        <f ca="1">A6+1</f>
        <v>43526</v>
      </c>
      <c r="B9" s="158">
        <f>B6</f>
        <v>0</v>
      </c>
      <c r="C9" s="157">
        <f ca="1">A9+B9</f>
        <v>43526</v>
      </c>
      <c r="D9" s="158" t="str">
        <f>D6</f>
        <v>夜班</v>
      </c>
      <c r="E9" s="221">
        <f>IF(AND(E3=1),4,IF(AND(E3&gt;1),(E3-1),))</f>
        <v>1</v>
      </c>
      <c r="F9" s="221" t="str">
        <f>IF(AND(E9=1),"甲班",IF(AND(E9=2),"乙班",IF(AND(E9=3),"丙班",IF(AND(E9=4),"丁班",))))</f>
        <v>甲班</v>
      </c>
      <c r="G9" s="183" t="e">
        <f ca="1">SUMPRODUCT((_6shaozhuchou_month_day!$A$2:$A$906&gt;=C9)*(_6shaozhuchou_month_day!$A$2:$A$906&lt;C10),_6shaozhuchou_month_day!$Y$2:$Y$906)/8</f>
        <v>#REF!</v>
      </c>
      <c r="H9" s="183" t="e">
        <f ca="1">(G9-G9*25%)*0.83*8</f>
        <v>#REF!</v>
      </c>
      <c r="I9" s="154" t="str">
        <f>X9</f>
        <v/>
      </c>
      <c r="J9" s="64" t="e">
        <f ca="1">SUMPRODUCT((主抽数据!$AU$5:$AU$97=$A9)*(主抽数据!$AV$5:$AV$97=$F9),主抽数据!$AK$5:$AK$97)</f>
        <v>#REF!</v>
      </c>
      <c r="K9" s="64" t="e">
        <f ca="1">SUMPRODUCT((主抽数据!$AU$5:$AU$97=$A9)*(主抽数据!$AV$5:$AV$97=$F9),主抽数据!$AL$5:$AL$97)</f>
        <v>#REF!</v>
      </c>
      <c r="L9" s="153" t="e">
        <f ca="1">J9+K9</f>
        <v>#REF!</v>
      </c>
      <c r="M9" s="153" t="e">
        <f ca="1">SUMPRODUCT((_6shaozhuchou_month_day!$A$2:$A$906&gt;=C9)*(_6shaozhuchou_month_day!$A$2:$A$906&lt;C10),_6shaozhuchou_month_day!$Z$2:$Z$906)</f>
        <v>#REF!</v>
      </c>
      <c r="N9" s="183" t="e">
        <f ca="1">M9*查询与汇总!$O$1</f>
        <v>#REF!</v>
      </c>
      <c r="O9" s="154" t="e">
        <f ca="1">IF(N9=0,0,L9/N9)</f>
        <v>#REF!</v>
      </c>
      <c r="P9" s="186" t="e">
        <f ca="1">IF(G9=0,0,SUMPRODUCT((_6shaozhuchou_month_day!$A$2:$A$906&gt;=$C9)*(_6shaozhuchou_month_day!$A$2:$A$906&lt;$C10),_6shaozhuchou_month_day!T$2:T$906)/SUMPRODUCT((_6shaozhuchou_month_day!$A$2:$A$906&gt;=$C9)*(_6shaozhuchou_month_day!$A$2:$A$906&lt;$C10)*(_6shaozhuchou_month_day!T$2:T$906&gt;0)))</f>
        <v>#REF!</v>
      </c>
      <c r="Q9" s="186" t="e">
        <f ca="1">IF(G9=0,0,SUMPRODUCT((_6shaozhuchou_month_day!$A$2:$A$906&gt;=$C9)*(_6shaozhuchou_month_day!$A$2:$A$906&lt;$C10),_6shaozhuchou_month_day!U$2:U$906)/SUMPRODUCT((_6shaozhuchou_month_day!$A$2:$A$906&gt;=$C9)*(_6shaozhuchou_month_day!$A$2:$A$906&lt;$C10)*(_6shaozhuchou_month_day!U$2:U$906&lt;0)))</f>
        <v>#REF!</v>
      </c>
      <c r="R9" s="186" t="e">
        <f ca="1">IF(G9=0,0,SUMPRODUCT((_6shaozhuchou_month_day!$A$2:$A$906&gt;=$C9)*(_6shaozhuchou_month_day!$A$2:$A$906&lt;$C10),_6shaozhuchou_month_day!V$2:V$906)/SUMPRODUCT((_6shaozhuchou_month_day!$A$2:$A$906&gt;=$C9)*(_6shaozhuchou_month_day!$A$2:$A$906&lt;$C10)*(_6shaozhuchou_month_day!V$2:V$906&gt;0)))</f>
        <v>#REF!</v>
      </c>
      <c r="S9" s="186" t="e">
        <f ca="1">IF(G9=0,0,SUMPRODUCT((_6shaozhuchou_month_day!$A$2:$A$906&gt;=$C9)*(_6shaozhuchou_month_day!$A$2:$A$906&lt;$C10),_6shaozhuchou_month_day!W$2:W$906)/SUMPRODUCT((_6shaozhuchou_month_day!$A$2:$A$906&gt;=$C9)*(_6shaozhuchou_month_day!$A$2:$A$906&lt;$C10)*(_6shaozhuchou_month_day!W$2:W$906&lt;0)))</f>
        <v>#REF!</v>
      </c>
      <c r="T9" s="186">
        <f>主抽数据!Z11</f>
        <v>97.324399999999997</v>
      </c>
      <c r="U9" s="186">
        <f>主抽数据!AA11</f>
        <v>97.253600000000006</v>
      </c>
      <c r="V9" s="187" t="e">
        <f ca="1">查询与汇总!$S$1*M9</f>
        <v>#REF!</v>
      </c>
      <c r="W9" s="188" t="e">
        <f ca="1">L9-V9</f>
        <v>#REF!</v>
      </c>
      <c r="X9" s="154" t="s">
        <v>26</v>
      </c>
      <c r="Y9" s="222" t="s">
        <v>26</v>
      </c>
      <c r="Z9" s="190" t="s">
        <v>26</v>
      </c>
      <c r="AA9" s="191" t="str">
        <f>主抽数据!AB11</f>
        <v/>
      </c>
      <c r="AB9" s="192" t="str">
        <f>主抽数据!AC11</f>
        <v/>
      </c>
      <c r="AC9" s="193" t="e">
        <f ca="1">IF(V9=-W9,0,W9*0.62/10000)</f>
        <v>#REF!</v>
      </c>
      <c r="AE9" s="171" t="e">
        <f>AA9/10</f>
        <v>#VALUE!</v>
      </c>
      <c r="AF9" s="171" t="e">
        <f>AB9/10</f>
        <v>#VALUE!</v>
      </c>
      <c r="AG9" s="171" t="e">
        <f ca="1">-Q9</f>
        <v>#REF!</v>
      </c>
      <c r="AH9" s="171" t="e">
        <f ca="1">-S9</f>
        <v>#REF!</v>
      </c>
    </row>
    <row customHeight="1" ht="21" r="10">
      <c r="A10" s="157">
        <f ca="1">A7+1</f>
        <v>43526</v>
      </c>
      <c r="B10" s="158">
        <f>B7</f>
        <v>0.33333333333333298</v>
      </c>
      <c r="C10" s="157">
        <f ca="1">A10+B10</f>
        <v>43526.333333333336</v>
      </c>
      <c r="D10" s="158" t="str">
        <f>D7</f>
        <v>白班</v>
      </c>
      <c r="E10" s="221">
        <f>IF(AND(E4=1),4,IF(AND(E4&gt;1),(E4-1),))</f>
        <v>2</v>
      </c>
      <c r="F10" s="221" t="str">
        <f>IF(AND(E10=1),"甲班",IF(AND(E10=2),"乙班",IF(AND(E10=3),"丙班",IF(AND(E10=4),"丁班",))))</f>
        <v>乙班</v>
      </c>
      <c r="G10" s="183" t="e">
        <f ca="1">SUMPRODUCT((_6shaozhuchou_month_day!$A$2:$A$906&gt;=C10)*(_6shaozhuchou_month_day!$A$2:$A$906&lt;C11),_6shaozhuchou_month_day!$Y$2:$Y$906)/8</f>
        <v>#REF!</v>
      </c>
      <c r="H10" s="183" t="e">
        <f ca="1">(G10-G10*25%)*0.83*8</f>
        <v>#REF!</v>
      </c>
      <c r="I10" s="154" t="str">
        <f>X10</f>
        <v/>
      </c>
      <c r="J10" s="64" t="e">
        <f ca="1">SUMPRODUCT((主抽数据!$AU$5:$AU$97=$A10)*(主抽数据!$AV$5:$AV$97=$F10),主抽数据!$AK$5:$AK$97)</f>
        <v>#REF!</v>
      </c>
      <c r="K10" s="64" t="e">
        <f ca="1">SUMPRODUCT((主抽数据!$AU$5:$AU$97=$A10)*(主抽数据!$AV$5:$AV$97=$F10),主抽数据!$AL$5:$AL$97)</f>
        <v>#REF!</v>
      </c>
      <c r="L10" s="153" t="e">
        <f ca="1">J10+K10</f>
        <v>#REF!</v>
      </c>
      <c r="M10" s="153" t="e">
        <f ca="1">SUMPRODUCT((_6shaozhuchou_month_day!$A$2:$A$906&gt;=C10)*(_6shaozhuchou_month_day!$A$2:$A$906&lt;C11),_6shaozhuchou_month_day!$Z$2:$Z$906)</f>
        <v>#REF!</v>
      </c>
      <c r="N10" s="183" t="e">
        <f ca="1">M10*查询与汇总!$O$1</f>
        <v>#REF!</v>
      </c>
      <c r="O10" s="154" t="e">
        <f ca="1">IF(N10=0,0,L10/N10)</f>
        <v>#REF!</v>
      </c>
      <c r="P10" s="186" t="e">
        <f ca="1">IF(G10=0,0,SUMPRODUCT((_6shaozhuchou_month_day!$A$2:$A$906&gt;=$C10)*(_6shaozhuchou_month_day!$A$2:$A$906&lt;$C11),_6shaozhuchou_month_day!T$2:T$906)/SUMPRODUCT((_6shaozhuchou_month_day!$A$2:$A$906&gt;=$C10)*(_6shaozhuchou_month_day!$A$2:$A$906&lt;$C11)*(_6shaozhuchou_month_day!T$2:T$906&gt;0)))</f>
        <v>#REF!</v>
      </c>
      <c r="Q10" s="186" t="e">
        <f ca="1">IF(G10=0,0,SUMPRODUCT((_6shaozhuchou_month_day!$A$2:$A$906&gt;=$C10)*(_6shaozhuchou_month_day!$A$2:$A$906&lt;$C11),_6shaozhuchou_month_day!U$2:U$906)/SUMPRODUCT((_6shaozhuchou_month_day!$A$2:$A$906&gt;=$C10)*(_6shaozhuchou_month_day!$A$2:$A$906&lt;$C11)*(_6shaozhuchou_month_day!U$2:U$906&lt;0)))</f>
        <v>#REF!</v>
      </c>
      <c r="R10" s="186" t="e">
        <f ca="1">IF(G10=0,0,SUMPRODUCT((_6shaozhuchou_month_day!$A$2:$A$906&gt;=$C10)*(_6shaozhuchou_month_day!$A$2:$A$906&lt;$C11),_6shaozhuchou_month_day!V$2:V$906)/SUMPRODUCT((_6shaozhuchou_month_day!$A$2:$A$906&gt;=$C10)*(_6shaozhuchou_month_day!$A$2:$A$906&lt;$C11)*(_6shaozhuchou_month_day!V$2:V$906&gt;0)))</f>
        <v>#REF!</v>
      </c>
      <c r="S10" s="186" t="e">
        <f ca="1">IF(G10=0,0,SUMPRODUCT((_6shaozhuchou_month_day!$A$2:$A$906&gt;=$C10)*(_6shaozhuchou_month_day!$A$2:$A$906&lt;$C11),_6shaozhuchou_month_day!W$2:W$906)/SUMPRODUCT((_6shaozhuchou_month_day!$A$2:$A$906&gt;=$C10)*(_6shaozhuchou_month_day!$A$2:$A$906&lt;$C11)*(_6shaozhuchou_month_day!W$2:W$906&lt;0)))</f>
        <v>#REF!</v>
      </c>
      <c r="T10" s="186">
        <f>主抽数据!Z12</f>
        <v>97.292400000000001</v>
      </c>
      <c r="U10" s="186">
        <f>主抽数据!AA12</f>
        <v>97.248500000000007</v>
      </c>
      <c r="V10" s="187" t="e">
        <f ca="1">查询与汇总!$S$1*M10</f>
        <v>#REF!</v>
      </c>
      <c r="W10" s="188" t="e">
        <f ca="1">L10-V10</f>
        <v>#REF!</v>
      </c>
      <c r="X10" s="154" t="s">
        <v>26</v>
      </c>
      <c r="Y10" s="222" t="s">
        <v>26</v>
      </c>
      <c r="Z10" s="190" t="s">
        <v>26</v>
      </c>
      <c r="AA10" s="191" t="str">
        <f>主抽数据!AB12</f>
        <v/>
      </c>
      <c r="AB10" s="192" t="str">
        <f>主抽数据!AC16</f>
        <v/>
      </c>
      <c r="AC10" s="193" t="e">
        <f ca="1">IF(V10=-W10,0,W10*0.62/10000)</f>
        <v>#REF!</v>
      </c>
      <c r="AE10" s="171" t="e">
        <f>AA10/10</f>
        <v>#VALUE!</v>
      </c>
      <c r="AF10" s="171" t="e">
        <f>AB10/10</f>
        <v>#VALUE!</v>
      </c>
      <c r="AG10" s="171" t="e">
        <f ca="1">-Q10</f>
        <v>#REF!</v>
      </c>
      <c r="AH10" s="171" t="e">
        <f ca="1">-S10</f>
        <v>#REF!</v>
      </c>
    </row>
    <row customHeight="1" ht="51" r="11">
      <c r="A11" s="157">
        <f ca="1">A8+1</f>
        <v>43526</v>
      </c>
      <c r="B11" s="158">
        <f>B8</f>
        <v>0.66666666666666696</v>
      </c>
      <c r="C11" s="157">
        <f ca="1">A11+B11</f>
        <v>43526.666666666664</v>
      </c>
      <c r="D11" s="158" t="str">
        <f>D8</f>
        <v>中班</v>
      </c>
      <c r="E11" s="221">
        <f>IF(AND(E5=1),4,IF(AND(E5&gt;1),(E5-1),))</f>
        <v>3</v>
      </c>
      <c r="F11" s="221" t="str">
        <f>IF(AND(E11=1),"甲班",IF(AND(E11=2),"乙班",IF(AND(E11=3),"丙班",IF(AND(E11=4),"丁班",))))</f>
        <v>丙班</v>
      </c>
      <c r="G11" s="183" t="e">
        <f ca="1">SUMPRODUCT((_6shaozhuchou_month_day!$A$2:$A$906&gt;=C11)*(_6shaozhuchou_month_day!$A$2:$A$906&lt;C12),_6shaozhuchou_month_day!$Y$2:$Y$906)/8</f>
        <v>#REF!</v>
      </c>
      <c r="H11" s="183" t="e">
        <f ca="1">(G11-G11*25%)*0.83*8</f>
        <v>#REF!</v>
      </c>
      <c r="I11" s="154" t="str">
        <f>X11</f>
        <v/>
      </c>
      <c r="J11" s="64" t="e">
        <f ca="1">SUMPRODUCT((主抽数据!$AU$5:$AU$97=$A11)*(主抽数据!$AV$5:$AV$97=$F11),主抽数据!$AK$5:$AK$97)</f>
        <v>#REF!</v>
      </c>
      <c r="K11" s="64" t="e">
        <f ca="1">SUMPRODUCT((主抽数据!$AU$5:$AU$97=$A11)*(主抽数据!$AV$5:$AV$97=$F11),主抽数据!$AL$5:$AL$97)</f>
        <v>#REF!</v>
      </c>
      <c r="L11" s="153" t="e">
        <f ca="1">J11+K11</f>
        <v>#REF!</v>
      </c>
      <c r="M11" s="153" t="e">
        <f ca="1">SUMPRODUCT((_6shaozhuchou_month_day!$A$2:$A$906&gt;=C11)*(_6shaozhuchou_month_day!$A$2:$A$906&lt;C12),_6shaozhuchou_month_day!$Z$2:$Z$906)</f>
        <v>#REF!</v>
      </c>
      <c r="N11" s="183" t="e">
        <f ca="1">M11*查询与汇总!$O$1</f>
        <v>#REF!</v>
      </c>
      <c r="O11" s="154" t="e">
        <f ca="1">IF(N11=0,0,L11/N11)</f>
        <v>#REF!</v>
      </c>
      <c r="P11" s="186" t="e">
        <f ca="1">IF(G11=0,0,SUMPRODUCT((_6shaozhuchou_month_day!$A$2:$A$906&gt;=$C11)*(_6shaozhuchou_month_day!$A$2:$A$906&lt;$C12),_6shaozhuchou_month_day!T$2:T$906)/SUMPRODUCT((_6shaozhuchou_month_day!$A$2:$A$906&gt;=$C11)*(_6shaozhuchou_month_day!$A$2:$A$906&lt;$C12)*(_6shaozhuchou_month_day!T$2:T$906&gt;0)))</f>
        <v>#REF!</v>
      </c>
      <c r="Q11" s="186" t="e">
        <f ca="1">IF(G11=0,0,SUMPRODUCT((_6shaozhuchou_month_day!$A$2:$A$906&gt;=$C11)*(_6shaozhuchou_month_day!$A$2:$A$906&lt;$C12),_6shaozhuchou_month_day!U$2:U$906)/SUMPRODUCT((_6shaozhuchou_month_day!$A$2:$A$906&gt;=$C11)*(_6shaozhuchou_month_day!$A$2:$A$906&lt;$C12)*(_6shaozhuchou_month_day!U$2:U$906&lt;0)))</f>
        <v>#REF!</v>
      </c>
      <c r="R11" s="186" t="e">
        <f ca="1">IF(G11=0,0,SUMPRODUCT((_6shaozhuchou_month_day!$A$2:$A$906&gt;=$C11)*(_6shaozhuchou_month_day!$A$2:$A$906&lt;$C12),_6shaozhuchou_month_day!V$2:V$906)/SUMPRODUCT((_6shaozhuchou_month_day!$A$2:$A$906&gt;=$C11)*(_6shaozhuchou_month_day!$A$2:$A$906&lt;$C12)*(_6shaozhuchou_month_day!V$2:V$906&gt;0)))</f>
        <v>#REF!</v>
      </c>
      <c r="S11" s="186" t="e">
        <f ca="1">IF(G11=0,0,SUMPRODUCT((_6shaozhuchou_month_day!$A$2:$A$906&gt;=$C11)*(_6shaozhuchou_month_day!$A$2:$A$906&lt;$C12),_6shaozhuchou_month_day!W$2:W$906)/SUMPRODUCT((_6shaozhuchou_month_day!$A$2:$A$906&gt;=$C11)*(_6shaozhuchou_month_day!$A$2:$A$906&lt;$C12)*(_6shaozhuchou_month_day!W$2:W$906&lt;0)))</f>
        <v>#REF!</v>
      </c>
      <c r="T11" s="186">
        <f>主抽数据!Z13</f>
        <v>97.275700000000001</v>
      </c>
      <c r="U11" s="186">
        <f>主抽数据!AA13</f>
        <v>97.228800000000007</v>
      </c>
      <c r="V11" s="187" t="e">
        <f ca="1">查询与汇总!$S$1*M11</f>
        <v>#REF!</v>
      </c>
      <c r="W11" s="188" t="e">
        <f ca="1">L11-V11</f>
        <v>#REF!</v>
      </c>
      <c r="X11" s="194" t="s">
        <v>26</v>
      </c>
      <c r="Y11" s="195" t="s">
        <v>26</v>
      </c>
      <c r="Z11" s="190" t="s">
        <v>26</v>
      </c>
      <c r="AA11" s="191" t="str">
        <f>主抽数据!AB13</f>
        <v/>
      </c>
      <c r="AB11" s="192" t="str">
        <f>主抽数据!AC13</f>
        <v/>
      </c>
      <c r="AC11" s="193" t="e">
        <f ca="1">IF(V11=-W11,0,W11*0.62/10000)</f>
        <v>#REF!</v>
      </c>
      <c r="AE11" s="171" t="e">
        <f>AA11/10</f>
        <v>#VALUE!</v>
      </c>
      <c r="AF11" s="171" t="e">
        <f>AB11/10</f>
        <v>#VALUE!</v>
      </c>
      <c r="AG11" s="171" t="e">
        <f ca="1">-Q11</f>
        <v>#REF!</v>
      </c>
      <c r="AH11" s="171" t="e">
        <f ca="1">-S11</f>
        <v>#REF!</v>
      </c>
    </row>
    <row customHeight="1" ht="51" r="12">
      <c r="A12" s="157">
        <f ca="1">A9+1</f>
        <v>43527</v>
      </c>
      <c r="B12" s="158">
        <f>B9</f>
        <v>0</v>
      </c>
      <c r="C12" s="157">
        <f ca="1">A12+B12</f>
        <v>43527</v>
      </c>
      <c r="D12" s="158" t="str">
        <f>D9</f>
        <v>夜班</v>
      </c>
      <c r="E12" s="221">
        <f>IF(AND(E6=1),4,IF(AND(E6&gt;1),(E6-1),))</f>
        <v>4</v>
      </c>
      <c r="F12" s="221" t="str">
        <f>IF(AND(E12=1),"甲班",IF(AND(E12=2),"乙班",IF(AND(E12=3),"丙班",IF(AND(E12=4),"丁班",))))</f>
        <v>丁班</v>
      </c>
      <c r="G12" s="183" t="e">
        <f ca="1">SUMPRODUCT((_6shaozhuchou_month_day!$A$2:$A$906&gt;=C12)*(_6shaozhuchou_month_day!$A$2:$A$906&lt;C13),_6shaozhuchou_month_day!$Y$2:$Y$906)/8</f>
        <v>#REF!</v>
      </c>
      <c r="H12" s="183" t="e">
        <f ca="1">(G12-G12*25%)*0.83*8</f>
        <v>#REF!</v>
      </c>
      <c r="I12" s="154" t="str">
        <f>X12</f>
        <v/>
      </c>
      <c r="J12" s="64" t="e">
        <f ca="1">SUMPRODUCT((主抽数据!$AU$5:$AU$97=$A12)*(主抽数据!$AV$5:$AV$97=$F12),主抽数据!$AK$5:$AK$97)</f>
        <v>#REF!</v>
      </c>
      <c r="K12" s="64" t="e">
        <f ca="1">SUMPRODUCT((主抽数据!$AU$5:$AU$97=$A12)*(主抽数据!$AV$5:$AV$97=$F12),主抽数据!$AL$5:$AL$97)</f>
        <v>#REF!</v>
      </c>
      <c r="L12" s="153" t="e">
        <f ca="1">J12+K12</f>
        <v>#REF!</v>
      </c>
      <c r="M12" s="153" t="e">
        <f ca="1">SUMPRODUCT((_6shaozhuchou_month_day!$A$2:$A$906&gt;=C12)*(_6shaozhuchou_month_day!$A$2:$A$906&lt;C13),_6shaozhuchou_month_day!$Z$2:$Z$906)</f>
        <v>#REF!</v>
      </c>
      <c r="N12" s="183" t="e">
        <f ca="1">M12*查询与汇总!$O$1</f>
        <v>#REF!</v>
      </c>
      <c r="O12" s="154" t="e">
        <f ca="1">IF(N12=0,0,L12/N12)</f>
        <v>#REF!</v>
      </c>
      <c r="P12" s="186" t="e">
        <f ca="1">IF(G12=0,0,SUMPRODUCT((_6shaozhuchou_month_day!$A$2:$A$906&gt;=$C12)*(_6shaozhuchou_month_day!$A$2:$A$906&lt;$C13),_6shaozhuchou_month_day!T$2:T$906)/SUMPRODUCT((_6shaozhuchou_month_day!$A$2:$A$906&gt;=$C12)*(_6shaozhuchou_month_day!$A$2:$A$906&lt;$C13)*(_6shaozhuchou_month_day!T$2:T$906&gt;0)))</f>
        <v>#REF!</v>
      </c>
      <c r="Q12" s="186" t="e">
        <f ca="1">IF(G12=0,0,SUMPRODUCT((_6shaozhuchou_month_day!$A$2:$A$906&gt;=$C12)*(_6shaozhuchou_month_day!$A$2:$A$906&lt;$C13),_6shaozhuchou_month_day!U$2:U$906)/SUMPRODUCT((_6shaozhuchou_month_day!$A$2:$A$906&gt;=$C12)*(_6shaozhuchou_month_day!$A$2:$A$906&lt;$C13)*(_6shaozhuchou_month_day!U$2:U$906&lt;0)))</f>
        <v>#REF!</v>
      </c>
      <c r="R12" s="186" t="e">
        <f ca="1">IF(G12=0,0,SUMPRODUCT((_6shaozhuchou_month_day!$A$2:$A$906&gt;=$C12)*(_6shaozhuchou_month_day!$A$2:$A$906&lt;$C13),_6shaozhuchou_month_day!V$2:V$906)/SUMPRODUCT((_6shaozhuchou_month_day!$A$2:$A$906&gt;=$C12)*(_6shaozhuchou_month_day!$A$2:$A$906&lt;$C13)*(_6shaozhuchou_month_day!V$2:V$906&gt;0)))</f>
        <v>#REF!</v>
      </c>
      <c r="S12" s="186" t="e">
        <f ca="1">IF(G12=0,0,SUMPRODUCT((_6shaozhuchou_month_day!$A$2:$A$906&gt;=$C12)*(_6shaozhuchou_month_day!$A$2:$A$906&lt;$C13),_6shaozhuchou_month_day!W$2:W$906)/SUMPRODUCT((_6shaozhuchou_month_day!$A$2:$A$906&gt;=$C12)*(_6shaozhuchou_month_day!$A$2:$A$906&lt;$C13)*(_6shaozhuchou_month_day!W$2:W$906&lt;0)))</f>
        <v>#REF!</v>
      </c>
      <c r="T12" s="186">
        <f>主抽数据!Z14</f>
        <v>97.285200000000003</v>
      </c>
      <c r="U12" s="186">
        <f>主抽数据!AA14</f>
        <v>97.220699999999994</v>
      </c>
      <c r="V12" s="187" t="e">
        <f ca="1">查询与汇总!$S$1*M12</f>
        <v>#REF!</v>
      </c>
      <c r="W12" s="188" t="e">
        <f ca="1">L12-V12</f>
        <v>#REF!</v>
      </c>
      <c r="X12" s="194" t="s">
        <v>26</v>
      </c>
      <c r="Y12" s="195" t="s">
        <v>26</v>
      </c>
      <c r="Z12" s="197" t="s">
        <v>26</v>
      </c>
      <c r="AA12" s="191" t="str">
        <f>主抽数据!AB14</f>
        <v/>
      </c>
      <c r="AB12" s="192" t="str">
        <f>主抽数据!AC14</f>
        <v/>
      </c>
      <c r="AC12" s="193" t="e">
        <f ca="1">IF(V12=-W12,0,W12*0.62/10000)</f>
        <v>#REF!</v>
      </c>
      <c r="AE12" s="171" t="e">
        <f>AA12/10</f>
        <v>#VALUE!</v>
      </c>
      <c r="AF12" s="171" t="e">
        <f>AB12/10</f>
        <v>#VALUE!</v>
      </c>
      <c r="AG12" s="171" t="e">
        <f ca="1">-Q12</f>
        <v>#REF!</v>
      </c>
      <c r="AH12" s="171" t="e">
        <f ca="1">-S12</f>
        <v>#REF!</v>
      </c>
    </row>
    <row customHeight="1" ht="24.949999999999999" r="13">
      <c r="A13" s="157">
        <f ca="1">A10+1</f>
        <v>43527</v>
      </c>
      <c r="B13" s="158">
        <f>B10</f>
        <v>0.33333333333333298</v>
      </c>
      <c r="C13" s="157">
        <f ca="1">A13+B13</f>
        <v>43527.333333333336</v>
      </c>
      <c r="D13" s="158" t="str">
        <f>D10</f>
        <v>白班</v>
      </c>
      <c r="E13" s="221">
        <f>IF(AND(E7=1),4,IF(AND(E7&gt;1),(E7-1),))</f>
        <v>1</v>
      </c>
      <c r="F13" s="221" t="str">
        <f>IF(AND(E13=1),"甲班",IF(AND(E13=2),"乙班",IF(AND(E13=3),"丙班",IF(AND(E13=4),"丁班",))))</f>
        <v>甲班</v>
      </c>
      <c r="G13" s="183" t="e">
        <f ca="1">SUMPRODUCT((_6shaozhuchou_month_day!$A$2:$A$906&gt;=C13)*(_6shaozhuchou_month_day!$A$2:$A$906&lt;C14),_6shaozhuchou_month_day!$Y$2:$Y$906)/8</f>
        <v>#REF!</v>
      </c>
      <c r="H13" s="183" t="e">
        <f ca="1">(G13-G13*25%)*0.83*8</f>
        <v>#REF!</v>
      </c>
      <c r="I13" s="154" t="str">
        <f>X13</f>
        <v/>
      </c>
      <c r="J13" s="64" t="e">
        <f ca="1">SUMPRODUCT((主抽数据!$AU$5:$AU$97=$A13)*(主抽数据!$AV$5:$AV$97=$F13),主抽数据!$AK$5:$AK$97)</f>
        <v>#REF!</v>
      </c>
      <c r="K13" s="64" t="e">
        <f ca="1">SUMPRODUCT((主抽数据!$AU$5:$AU$97=$A13)*(主抽数据!$AV$5:$AV$97=$F13),主抽数据!$AL$5:$AL$97)</f>
        <v>#REF!</v>
      </c>
      <c r="L13" s="153" t="e">
        <f ca="1">J13+K13</f>
        <v>#REF!</v>
      </c>
      <c r="M13" s="153" t="e">
        <f ca="1">SUMPRODUCT((_6shaozhuchou_month_day!$A$2:$A$906&gt;=C13)*(_6shaozhuchou_month_day!$A$2:$A$906&lt;C14),_6shaozhuchou_month_day!$Z$2:$Z$906)</f>
        <v>#REF!</v>
      </c>
      <c r="N13" s="183" t="e">
        <f ca="1">M13*查询与汇总!$O$1</f>
        <v>#REF!</v>
      </c>
      <c r="O13" s="154" t="e">
        <f ca="1">IF(N13=0,0,L13/N13)</f>
        <v>#REF!</v>
      </c>
      <c r="P13" s="186" t="e">
        <f ca="1">IF(G13=0,0,SUMPRODUCT((_6shaozhuchou_month_day!$A$2:$A$906&gt;=$C13)*(_6shaozhuchou_month_day!$A$2:$A$906&lt;$C14),_6shaozhuchou_month_day!T$2:T$906)/SUMPRODUCT((_6shaozhuchou_month_day!$A$2:$A$906&gt;=$C13)*(_6shaozhuchou_month_day!$A$2:$A$906&lt;$C14)*(_6shaozhuchou_month_day!T$2:T$906&gt;0)))</f>
        <v>#REF!</v>
      </c>
      <c r="Q13" s="186" t="e">
        <f ca="1">IF(G13=0,0,SUMPRODUCT((_6shaozhuchou_month_day!$A$2:$A$906&gt;=$C13)*(_6shaozhuchou_month_day!$A$2:$A$906&lt;$C14),_6shaozhuchou_month_day!U$2:U$906)/SUMPRODUCT((_6shaozhuchou_month_day!$A$2:$A$906&gt;=$C13)*(_6shaozhuchou_month_day!$A$2:$A$906&lt;$C14)*(_6shaozhuchou_month_day!U$2:U$906&lt;0)))</f>
        <v>#REF!</v>
      </c>
      <c r="R13" s="186" t="e">
        <f ca="1">IF(G13=0,0,SUMPRODUCT((_6shaozhuchou_month_day!$A$2:$A$906&gt;=$C13)*(_6shaozhuchou_month_day!$A$2:$A$906&lt;$C14),_6shaozhuchou_month_day!V$2:V$906)/SUMPRODUCT((_6shaozhuchou_month_day!$A$2:$A$906&gt;=$C13)*(_6shaozhuchou_month_day!$A$2:$A$906&lt;$C14)*(_6shaozhuchou_month_day!V$2:V$906&gt;0)))</f>
        <v>#REF!</v>
      </c>
      <c r="S13" s="186" t="e">
        <f ca="1">IF(G13=0,0,SUMPRODUCT((_6shaozhuchou_month_day!$A$2:$A$906&gt;=$C13)*(_6shaozhuchou_month_day!$A$2:$A$906&lt;$C14),_6shaozhuchou_month_day!W$2:W$906)/SUMPRODUCT((_6shaozhuchou_month_day!$A$2:$A$906&gt;=$C13)*(_6shaozhuchou_month_day!$A$2:$A$906&lt;$C14)*(_6shaozhuchou_month_day!W$2:W$906&lt;0)))</f>
        <v>#REF!</v>
      </c>
      <c r="T13" s="186">
        <f>主抽数据!Z15</f>
        <v>97.340800000000002</v>
      </c>
      <c r="U13" s="186">
        <f>主抽数据!AA15</f>
        <v>97.254199999999997</v>
      </c>
      <c r="V13" s="187" t="e">
        <f ca="1">查询与汇总!$S$1*M13</f>
        <v>#REF!</v>
      </c>
      <c r="W13" s="188" t="e">
        <f ca="1">L13-V13</f>
        <v>#REF!</v>
      </c>
      <c r="X13" s="194" t="s">
        <v>26</v>
      </c>
      <c r="Y13" s="195" t="s">
        <v>26</v>
      </c>
      <c r="Z13" s="197" t="s">
        <v>26</v>
      </c>
      <c r="AA13" s="191" t="str">
        <f>主抽数据!AB15</f>
        <v/>
      </c>
      <c r="AB13" s="192" t="str">
        <f>主抽数据!AC15</f>
        <v/>
      </c>
      <c r="AC13" s="193" t="e">
        <f ca="1">IF(V13=-W13,0,W13*0.62/10000)</f>
        <v>#REF!</v>
      </c>
      <c r="AE13" s="171" t="e">
        <f>AA13/10</f>
        <v>#VALUE!</v>
      </c>
      <c r="AF13" s="171" t="e">
        <f>AB13/10</f>
        <v>#VALUE!</v>
      </c>
      <c r="AG13" s="171" t="e">
        <f ca="1">-Q13</f>
        <v>#REF!</v>
      </c>
      <c r="AH13" s="171" t="e">
        <f ca="1">-S13</f>
        <v>#REF!</v>
      </c>
    </row>
    <row customHeight="1" ht="27" r="14">
      <c r="A14" s="157">
        <f ca="1">A11+1</f>
        <v>43527</v>
      </c>
      <c r="B14" s="158">
        <f>B11</f>
        <v>0.66666666666666696</v>
      </c>
      <c r="C14" s="157">
        <f ca="1">A14+B14</f>
        <v>43527.666666666664</v>
      </c>
      <c r="D14" s="158" t="str">
        <f>D11</f>
        <v>中班</v>
      </c>
      <c r="E14" s="221">
        <f>IF(AND(E8=1),4,IF(AND(E8&gt;1),(E8-1),))</f>
        <v>2</v>
      </c>
      <c r="F14" s="221" t="str">
        <f>IF(AND(E14=1),"甲班",IF(AND(E14=2),"乙班",IF(AND(E14=3),"丙班",IF(AND(E14=4),"丁班",))))</f>
        <v>乙班</v>
      </c>
      <c r="G14" s="183" t="e">
        <f ca="1">SUMPRODUCT((_6shaozhuchou_month_day!$A$2:$A$906&gt;=C14)*(_6shaozhuchou_month_day!$A$2:$A$906&lt;C15),_6shaozhuchou_month_day!$Y$2:$Y$906)/8</f>
        <v>#REF!</v>
      </c>
      <c r="H14" s="183" t="e">
        <f ca="1">(G14-G14*25%)*0.83*8</f>
        <v>#REF!</v>
      </c>
      <c r="I14" s="154" t="str">
        <f>X14</f>
        <v/>
      </c>
      <c r="J14" s="64" t="e">
        <f ca="1">SUMPRODUCT((主抽数据!$AU$5:$AU$97=$A14)*(主抽数据!$AV$5:$AV$97=$F14),主抽数据!$AK$5:$AK$97)</f>
        <v>#REF!</v>
      </c>
      <c r="K14" s="64" t="e">
        <f ca="1">SUMPRODUCT((主抽数据!$AU$5:$AU$97=$A14)*(主抽数据!$AV$5:$AV$97=$F14),主抽数据!$AL$5:$AL$97)</f>
        <v>#REF!</v>
      </c>
      <c r="L14" s="153" t="e">
        <f ca="1">J14+K14</f>
        <v>#REF!</v>
      </c>
      <c r="M14" s="153" t="e">
        <f ca="1">SUMPRODUCT((_6shaozhuchou_month_day!$A$2:$A$906&gt;=C14)*(_6shaozhuchou_month_day!$A$2:$A$906&lt;C15),_6shaozhuchou_month_day!$Z$2:$Z$906)</f>
        <v>#REF!</v>
      </c>
      <c r="N14" s="183" t="e">
        <f ca="1">M14*查询与汇总!$O$1</f>
        <v>#REF!</v>
      </c>
      <c r="O14" s="154" t="e">
        <f ca="1">IF(N14=0,0,L14/N14)</f>
        <v>#REF!</v>
      </c>
      <c r="P14" s="186" t="e">
        <f ca="1">IF(G14=0,0,SUMPRODUCT((_6shaozhuchou_month_day!$A$2:$A$906&gt;=$C14)*(_6shaozhuchou_month_day!$A$2:$A$906&lt;$C15),_6shaozhuchou_month_day!T$2:T$906)/SUMPRODUCT((_6shaozhuchou_month_day!$A$2:$A$906&gt;=$C14)*(_6shaozhuchou_month_day!$A$2:$A$906&lt;$C15)*(_6shaozhuchou_month_day!T$2:T$906&gt;0)))</f>
        <v>#REF!</v>
      </c>
      <c r="Q14" s="186" t="e">
        <f ca="1">IF(G14=0,0,SUMPRODUCT((_6shaozhuchou_month_day!$A$2:$A$906&gt;=$C14)*(_6shaozhuchou_month_day!$A$2:$A$906&lt;$C15),_6shaozhuchou_month_day!U$2:U$906)/SUMPRODUCT((_6shaozhuchou_month_day!$A$2:$A$906&gt;=$C14)*(_6shaozhuchou_month_day!$A$2:$A$906&lt;$C15)*(_6shaozhuchou_month_day!U$2:U$906&lt;0)))</f>
        <v>#REF!</v>
      </c>
      <c r="R14" s="186" t="e">
        <f ca="1">IF(G14=0,0,SUMPRODUCT((_6shaozhuchou_month_day!$A$2:$A$906&gt;=$C14)*(_6shaozhuchou_month_day!$A$2:$A$906&lt;$C15),_6shaozhuchou_month_day!V$2:V$906)/SUMPRODUCT((_6shaozhuchou_month_day!$A$2:$A$906&gt;=$C14)*(_6shaozhuchou_month_day!$A$2:$A$906&lt;$C15)*(_6shaozhuchou_month_day!V$2:V$906&gt;0)))</f>
        <v>#REF!</v>
      </c>
      <c r="S14" s="186" t="e">
        <f ca="1">IF(G14=0,0,SUMPRODUCT((_6shaozhuchou_month_day!$A$2:$A$906&gt;=$C14)*(_6shaozhuchou_month_day!$A$2:$A$906&lt;$C15),_6shaozhuchou_month_day!W$2:W$906)/SUMPRODUCT((_6shaozhuchou_month_day!$A$2:$A$906&gt;=$C14)*(_6shaozhuchou_month_day!$A$2:$A$906&lt;$C15)*(_6shaozhuchou_month_day!W$2:W$906&lt;0)))</f>
        <v>#REF!</v>
      </c>
      <c r="T14" s="186">
        <f>主抽数据!Z16</f>
        <v>97.345500000000001</v>
      </c>
      <c r="U14" s="186">
        <f>主抽数据!AA16</f>
        <v>97.254800000000003</v>
      </c>
      <c r="V14" s="187" t="e">
        <f ca="1">查询与汇总!$S$1*M14</f>
        <v>#REF!</v>
      </c>
      <c r="W14" s="188" t="e">
        <f ca="1">L14-V14</f>
        <v>#REF!</v>
      </c>
      <c r="X14" s="194" t="s">
        <v>26</v>
      </c>
      <c r="Y14" s="195" t="s">
        <v>26</v>
      </c>
      <c r="Z14" s="197" t="s">
        <v>26</v>
      </c>
      <c r="AA14" s="191" t="str">
        <f>主抽数据!AB16</f>
        <v/>
      </c>
      <c r="AB14" s="192" t="e">
        <f>主抽数据!#REF!</f>
        <v>#REF!</v>
      </c>
      <c r="AC14" s="193" t="e">
        <f ca="1">IF(V14=-W14,0,W14*0.62/10000)</f>
        <v>#REF!</v>
      </c>
      <c r="AE14" s="171" t="e">
        <f>AA14/10</f>
        <v>#VALUE!</v>
      </c>
      <c r="AF14" s="171" t="e">
        <f>AB14/10</f>
        <v>#REF!</v>
      </c>
      <c r="AG14" s="171" t="e">
        <f ca="1">-Q14</f>
        <v>#REF!</v>
      </c>
      <c r="AH14" s="171" t="e">
        <f ca="1">-S14</f>
        <v>#REF!</v>
      </c>
    </row>
    <row customHeight="1" ht="37.5" r="15">
      <c r="A15" s="157">
        <f ca="1">A12+1</f>
        <v>43528</v>
      </c>
      <c r="B15" s="158">
        <f>B12</f>
        <v>0</v>
      </c>
      <c r="C15" s="157">
        <f ca="1">A15+B15</f>
        <v>43528</v>
      </c>
      <c r="D15" s="158" t="str">
        <f>D12</f>
        <v>夜班</v>
      </c>
      <c r="E15" s="221">
        <f>IF(AND(E9=1),4,IF(AND(E9&gt;1),(E9-1),))</f>
        <v>4</v>
      </c>
      <c r="F15" s="221" t="str">
        <f>IF(AND(E15=1),"甲班",IF(AND(E15=2),"乙班",IF(AND(E15=3),"丙班",IF(AND(E15=4),"丁班",))))</f>
        <v>丁班</v>
      </c>
      <c r="G15" s="183" t="e">
        <f ca="1">SUMPRODUCT((_6shaozhuchou_month_day!$A$2:$A$906&gt;=C15)*(_6shaozhuchou_month_day!$A$2:$A$906&lt;C16),_6shaozhuchou_month_day!$Y$2:$Y$906)/8</f>
        <v>#REF!</v>
      </c>
      <c r="H15" s="183" t="e">
        <f ca="1">(G15-G15*25%)*0.83*8</f>
        <v>#REF!</v>
      </c>
      <c r="I15" s="154" t="str">
        <f>X15</f>
        <v/>
      </c>
      <c r="J15" s="64" t="e">
        <f ca="1">SUMPRODUCT((主抽数据!$AU$5:$AU$97=$A15)*(主抽数据!$AV$5:$AV$97=$F15),主抽数据!$AK$5:$AK$97)</f>
        <v>#REF!</v>
      </c>
      <c r="K15" s="64" t="e">
        <f ca="1">SUMPRODUCT((主抽数据!$AU$5:$AU$97=$A15)*(主抽数据!$AV$5:$AV$97=$F15),主抽数据!$AL$5:$AL$97)</f>
        <v>#REF!</v>
      </c>
      <c r="L15" s="153" t="e">
        <f ca="1">J15+K15</f>
        <v>#REF!</v>
      </c>
      <c r="M15" s="153" t="e">
        <f ca="1">SUMPRODUCT((_6shaozhuchou_month_day!$A$2:$A$906&gt;=C15)*(_6shaozhuchou_month_day!$A$2:$A$906&lt;C16),_6shaozhuchou_month_day!$Z$2:$Z$906)</f>
        <v>#REF!</v>
      </c>
      <c r="N15" s="183" t="e">
        <f ca="1">M15*查询与汇总!$O$1</f>
        <v>#REF!</v>
      </c>
      <c r="O15" s="154" t="e">
        <f ca="1">IF(N15=0,0,L15/N15)</f>
        <v>#REF!</v>
      </c>
      <c r="P15" s="186" t="e">
        <f ca="1">IF(G15=0,0,SUMPRODUCT((_6shaozhuchou_month_day!$A$2:$A$906&gt;=$C15)*(_6shaozhuchou_month_day!$A$2:$A$906&lt;$C16),_6shaozhuchou_month_day!T$2:T$906)/SUMPRODUCT((_6shaozhuchou_month_day!$A$2:$A$906&gt;=$C15)*(_6shaozhuchou_month_day!$A$2:$A$906&lt;$C16)*(_6shaozhuchou_month_day!T$2:T$906&gt;0)))</f>
        <v>#REF!</v>
      </c>
      <c r="Q15" s="186" t="e">
        <f ca="1">IF(G15=0,0,SUMPRODUCT((_6shaozhuchou_month_day!$A$2:$A$906&gt;=$C15)*(_6shaozhuchou_month_day!$A$2:$A$906&lt;$C16),_6shaozhuchou_month_day!U$2:U$906)/SUMPRODUCT((_6shaozhuchou_month_day!$A$2:$A$906&gt;=$C15)*(_6shaozhuchou_month_day!$A$2:$A$906&lt;$C16)*(_6shaozhuchou_month_day!U$2:U$906&lt;0)))</f>
        <v>#REF!</v>
      </c>
      <c r="R15" s="186" t="e">
        <f ca="1">IF(G15=0,0,SUMPRODUCT((_6shaozhuchou_month_day!$A$2:$A$906&gt;=$C15)*(_6shaozhuchou_month_day!$A$2:$A$906&lt;$C16),_6shaozhuchou_month_day!V$2:V$906)/SUMPRODUCT((_6shaozhuchou_month_day!$A$2:$A$906&gt;=$C15)*(_6shaozhuchou_month_day!$A$2:$A$906&lt;$C16)*(_6shaozhuchou_month_day!V$2:V$906&gt;0)))</f>
        <v>#REF!</v>
      </c>
      <c r="S15" s="186" t="e">
        <f ca="1">IF(G15=0,0,SUMPRODUCT((_6shaozhuchou_month_day!$A$2:$A$906&gt;=$C15)*(_6shaozhuchou_month_day!$A$2:$A$906&lt;$C16),_6shaozhuchou_month_day!W$2:W$906)/SUMPRODUCT((_6shaozhuchou_month_day!$A$2:$A$906&gt;=$C15)*(_6shaozhuchou_month_day!$A$2:$A$906&lt;$C16)*(_6shaozhuchou_month_day!W$2:W$906&lt;0)))</f>
        <v>#REF!</v>
      </c>
      <c r="T15" s="186">
        <f>主抽数据!Z17</f>
        <v>97.332800000000006</v>
      </c>
      <c r="U15" s="186">
        <f>主抽数据!AA17</f>
        <v>97.242599999999996</v>
      </c>
      <c r="V15" s="187" t="e">
        <f ca="1">查询与汇总!$S$1*M15</f>
        <v>#REF!</v>
      </c>
      <c r="W15" s="188" t="e">
        <f ca="1">L15-V15</f>
        <v>#REF!</v>
      </c>
      <c r="X15" s="194" t="s">
        <v>26</v>
      </c>
      <c r="Y15" s="195" t="s">
        <v>26</v>
      </c>
      <c r="Z15" s="197" t="s">
        <v>26</v>
      </c>
      <c r="AA15" s="191" t="str">
        <f>主抽数据!AB17</f>
        <v/>
      </c>
      <c r="AB15" s="192" t="str">
        <f>主抽数据!AC17</f>
        <v/>
      </c>
      <c r="AC15" s="193" t="e">
        <f ca="1">IF(V15=-W15,0,W15*0.62/10000)</f>
        <v>#REF!</v>
      </c>
      <c r="AE15" s="171" t="e">
        <f>AA15/10</f>
        <v>#VALUE!</v>
      </c>
      <c r="AF15" s="171" t="e">
        <f>AB15/10</f>
        <v>#VALUE!</v>
      </c>
      <c r="AG15" s="171" t="e">
        <f ca="1">-Q15</f>
        <v>#REF!</v>
      </c>
      <c r="AH15" s="171" t="e">
        <f ca="1">-S15</f>
        <v>#REF!</v>
      </c>
    </row>
    <row customHeight="1" r="16">
      <c r="A16" s="157">
        <f ca="1">A13+1</f>
        <v>43528</v>
      </c>
      <c r="B16" s="158">
        <f>B13</f>
        <v>0.33333333333333298</v>
      </c>
      <c r="C16" s="157">
        <f ca="1">A16+B16</f>
        <v>43528.333333333336</v>
      </c>
      <c r="D16" s="158" t="str">
        <f>D13</f>
        <v>白班</v>
      </c>
      <c r="E16" s="221">
        <f>IF(AND(E10=1),4,IF(AND(E10&gt;1),(E10-1),))</f>
        <v>1</v>
      </c>
      <c r="F16" s="221" t="str">
        <f>IF(AND(E16=1),"甲班",IF(AND(E16=2),"乙班",IF(AND(E16=3),"丙班",IF(AND(E16=4),"丁班",))))</f>
        <v>甲班</v>
      </c>
      <c r="G16" s="183" t="e">
        <f ca="1">SUMPRODUCT((_6shaozhuchou_month_day!$A$2:$A$906&gt;=C16)*(_6shaozhuchou_month_day!$A$2:$A$906&lt;C17),_6shaozhuchou_month_day!$Y$2:$Y$906)/8</f>
        <v>#REF!</v>
      </c>
      <c r="H16" s="183" t="e">
        <f ca="1">(G16-G16*25%)*0.83*8</f>
        <v>#REF!</v>
      </c>
      <c r="I16" s="154" t="str">
        <f>X16</f>
        <v/>
      </c>
      <c r="J16" s="64" t="e">
        <f ca="1">SUMPRODUCT((主抽数据!$AU$5:$AU$97=$A16)*(主抽数据!$AV$5:$AV$97=$F16),主抽数据!$AK$5:$AK$97)</f>
        <v>#REF!</v>
      </c>
      <c r="K16" s="64" t="e">
        <f ca="1">SUMPRODUCT((主抽数据!$AU$5:$AU$97=$A16)*(主抽数据!$AV$5:$AV$97=$F16),主抽数据!$AL$5:$AL$97)</f>
        <v>#REF!</v>
      </c>
      <c r="L16" s="153" t="e">
        <f ca="1">J16+K16</f>
        <v>#REF!</v>
      </c>
      <c r="M16" s="153" t="e">
        <f ca="1">SUMPRODUCT((_6shaozhuchou_month_day!$A$2:$A$906&gt;=C16)*(_6shaozhuchou_month_day!$A$2:$A$906&lt;C17),_6shaozhuchou_month_day!$Z$2:$Z$906)</f>
        <v>#REF!</v>
      </c>
      <c r="N16" s="183" t="e">
        <f ca="1">M16*查询与汇总!$O$1</f>
        <v>#REF!</v>
      </c>
      <c r="O16" s="154" t="e">
        <f ca="1">IF(N16=0,0,L16/N16)</f>
        <v>#REF!</v>
      </c>
      <c r="P16" s="186" t="e">
        <f ca="1">IF(G16=0,0,SUMPRODUCT((_6shaozhuchou_month_day!$A$2:$A$906&gt;=$C16)*(_6shaozhuchou_month_day!$A$2:$A$906&lt;$C17),_6shaozhuchou_month_day!T$2:T$906)/SUMPRODUCT((_6shaozhuchou_month_day!$A$2:$A$906&gt;=$C16)*(_6shaozhuchou_month_day!$A$2:$A$906&lt;$C17)*(_6shaozhuchou_month_day!T$2:T$906&gt;0)))</f>
        <v>#REF!</v>
      </c>
      <c r="Q16" s="186" t="e">
        <f ca="1">IF(G16=0,0,SUMPRODUCT((_6shaozhuchou_month_day!$A$2:$A$906&gt;=$C16)*(_6shaozhuchou_month_day!$A$2:$A$906&lt;$C17),_6shaozhuchou_month_day!U$2:U$906)/SUMPRODUCT((_6shaozhuchou_month_day!$A$2:$A$906&gt;=$C16)*(_6shaozhuchou_month_day!$A$2:$A$906&lt;$C17)*(_6shaozhuchou_month_day!U$2:U$906&lt;0)))</f>
        <v>#REF!</v>
      </c>
      <c r="R16" s="186" t="e">
        <f ca="1">IF(G16=0,0,SUMPRODUCT((_6shaozhuchou_month_day!$A$2:$A$906&gt;=$C16)*(_6shaozhuchou_month_day!$A$2:$A$906&lt;$C17),_6shaozhuchou_month_day!V$2:V$906)/SUMPRODUCT((_6shaozhuchou_month_day!$A$2:$A$906&gt;=$C16)*(_6shaozhuchou_month_day!$A$2:$A$906&lt;$C17)*(_6shaozhuchou_month_day!V$2:V$906&gt;0)))</f>
        <v>#REF!</v>
      </c>
      <c r="S16" s="186" t="e">
        <f ca="1">IF(G16=0,0,SUMPRODUCT((_6shaozhuchou_month_day!$A$2:$A$906&gt;=$C16)*(_6shaozhuchou_month_day!$A$2:$A$906&lt;$C17),_6shaozhuchou_month_day!W$2:W$906)/SUMPRODUCT((_6shaozhuchou_month_day!$A$2:$A$906&gt;=$C16)*(_6shaozhuchou_month_day!$A$2:$A$906&lt;$C17)*(_6shaozhuchou_month_day!W$2:W$906&lt;0)))</f>
        <v>#REF!</v>
      </c>
      <c r="T16" s="186">
        <f>主抽数据!Z18</f>
        <v>97.345200000000006</v>
      </c>
      <c r="U16" s="186">
        <f>主抽数据!AA18</f>
        <v>97.248500000000007</v>
      </c>
      <c r="V16" s="187" t="e">
        <f ca="1">查询与汇总!$S$1*M16</f>
        <v>#REF!</v>
      </c>
      <c r="W16" s="188" t="e">
        <f ca="1">L16-V16</f>
        <v>#REF!</v>
      </c>
      <c r="X16" s="194" t="s">
        <v>26</v>
      </c>
      <c r="Y16" s="195" t="s">
        <v>26</v>
      </c>
      <c r="Z16" s="196" t="s">
        <v>26</v>
      </c>
      <c r="AA16" s="191" t="str">
        <f>主抽数据!AB18</f>
        <v/>
      </c>
      <c r="AB16" s="192" t="str">
        <f>主抽数据!AC18</f>
        <v/>
      </c>
      <c r="AC16" s="193" t="e">
        <f ca="1">IF(V16=-W16,0,W16*0.62/10000)</f>
        <v>#REF!</v>
      </c>
      <c r="AE16" s="171" t="e">
        <f>AA16/10</f>
        <v>#VALUE!</v>
      </c>
      <c r="AF16" s="171" t="e">
        <f>AB16/10</f>
        <v>#VALUE!</v>
      </c>
      <c r="AG16" s="171" t="e">
        <f ca="1">-Q16</f>
        <v>#REF!</v>
      </c>
      <c r="AH16" s="171" t="e">
        <f ca="1">-S16</f>
        <v>#REF!</v>
      </c>
    </row>
    <row customHeight="1" r="17">
      <c r="A17" s="157">
        <f ca="1">A14+1</f>
        <v>43528</v>
      </c>
      <c r="B17" s="158">
        <f>B14</f>
        <v>0.66666666666666696</v>
      </c>
      <c r="C17" s="157">
        <f ca="1">A17+B17</f>
        <v>43528.666666666664</v>
      </c>
      <c r="D17" s="158" t="str">
        <f>D14</f>
        <v>中班</v>
      </c>
      <c r="E17" s="221">
        <f>IF(AND(E11=1),4,IF(AND(E11&gt;1),(E11-1),))</f>
        <v>2</v>
      </c>
      <c r="F17" s="221" t="str">
        <f>IF(AND(E17=1),"甲班",IF(AND(E17=2),"乙班",IF(AND(E17=3),"丙班",IF(AND(E17=4),"丁班",))))</f>
        <v>乙班</v>
      </c>
      <c r="G17" s="183" t="e">
        <f ca="1">SUMPRODUCT((_6shaozhuchou_month_day!$A$2:$A$906&gt;=C17)*(_6shaozhuchou_month_day!$A$2:$A$906&lt;C18),_6shaozhuchou_month_day!$Y$2:$Y$906)/8</f>
        <v>#REF!</v>
      </c>
      <c r="H17" s="183" t="e">
        <f ca="1">(G17-G17*25%)*0.83*8</f>
        <v>#REF!</v>
      </c>
      <c r="I17" s="154" t="str">
        <f>X17</f>
        <v/>
      </c>
      <c r="J17" s="64" t="e">
        <f ca="1">SUMPRODUCT((主抽数据!$AU$5:$AU$97=$A17)*(主抽数据!$AV$5:$AV$97=$F17),主抽数据!$AK$5:$AK$97)</f>
        <v>#REF!</v>
      </c>
      <c r="K17" s="64" t="e">
        <f ca="1">SUMPRODUCT((主抽数据!$AU$5:$AU$97=$A17)*(主抽数据!$AV$5:$AV$97=$F17),主抽数据!$AL$5:$AL$97)</f>
        <v>#REF!</v>
      </c>
      <c r="L17" s="153" t="e">
        <f ca="1">J17+K17</f>
        <v>#REF!</v>
      </c>
      <c r="M17" s="153" t="e">
        <f ca="1">SUMPRODUCT((_6shaozhuchou_month_day!$A$2:$A$906&gt;=C17)*(_6shaozhuchou_month_day!$A$2:$A$906&lt;C18),_6shaozhuchou_month_day!$Z$2:$Z$906)</f>
        <v>#REF!</v>
      </c>
      <c r="N17" s="183" t="e">
        <f ca="1">M17*查询与汇总!$O$1</f>
        <v>#REF!</v>
      </c>
      <c r="O17" s="154" t="e">
        <f ca="1">IF(N17=0,0,L17/N17)</f>
        <v>#REF!</v>
      </c>
      <c r="P17" s="186" t="e">
        <f ca="1">IF(G17=0,0,SUMPRODUCT((_6shaozhuchou_month_day!$A$2:$A$906&gt;=$C17)*(_6shaozhuchou_month_day!$A$2:$A$906&lt;$C18),_6shaozhuchou_month_day!T$2:T$906)/SUMPRODUCT((_6shaozhuchou_month_day!$A$2:$A$906&gt;=$C17)*(_6shaozhuchou_month_day!$A$2:$A$906&lt;$C18)*(_6shaozhuchou_month_day!T$2:T$906&gt;0)))</f>
        <v>#REF!</v>
      </c>
      <c r="Q17" s="186" t="e">
        <f ca="1">IF(G17=0,0,SUMPRODUCT((_6shaozhuchou_month_day!$A$2:$A$906&gt;=$C17)*(_6shaozhuchou_month_day!$A$2:$A$906&lt;$C18),_6shaozhuchou_month_day!U$2:U$906)/SUMPRODUCT((_6shaozhuchou_month_day!$A$2:$A$906&gt;=$C17)*(_6shaozhuchou_month_day!$A$2:$A$906&lt;$C18)*(_6shaozhuchou_month_day!U$2:U$906&lt;0)))</f>
        <v>#REF!</v>
      </c>
      <c r="R17" s="186" t="e">
        <f ca="1">IF(G17=0,0,SUMPRODUCT((_6shaozhuchou_month_day!$A$2:$A$906&gt;=$C17)*(_6shaozhuchou_month_day!$A$2:$A$906&lt;$C18),_6shaozhuchou_month_day!V$2:V$906)/SUMPRODUCT((_6shaozhuchou_month_day!$A$2:$A$906&gt;=$C17)*(_6shaozhuchou_month_day!$A$2:$A$906&lt;$C18)*(_6shaozhuchou_month_day!V$2:V$906&gt;0)))</f>
        <v>#REF!</v>
      </c>
      <c r="S17" s="186" t="e">
        <f ca="1">IF(G17=0,0,SUMPRODUCT((_6shaozhuchou_month_day!$A$2:$A$906&gt;=$C17)*(_6shaozhuchou_month_day!$A$2:$A$906&lt;$C18),_6shaozhuchou_month_day!W$2:W$906)/SUMPRODUCT((_6shaozhuchou_month_day!$A$2:$A$906&gt;=$C17)*(_6shaozhuchou_month_day!$A$2:$A$906&lt;$C18)*(_6shaozhuchou_month_day!W$2:W$906&lt;0)))</f>
        <v>#REF!</v>
      </c>
      <c r="T17" s="186">
        <f>主抽数据!Z19</f>
        <v>97.3352</v>
      </c>
      <c r="U17" s="186">
        <f>主抽数据!AA19</f>
        <v>97.244200000000006</v>
      </c>
      <c r="V17" s="187" t="e">
        <f ca="1">查询与汇总!$S$1*M17</f>
        <v>#REF!</v>
      </c>
      <c r="W17" s="188" t="e">
        <f ca="1">L17-V17</f>
        <v>#REF!</v>
      </c>
      <c r="X17" s="194" t="s">
        <v>26</v>
      </c>
      <c r="Y17" s="195" t="s">
        <v>26</v>
      </c>
      <c r="Z17" s="196" t="s">
        <v>26</v>
      </c>
      <c r="AA17" s="191" t="str">
        <f>主抽数据!AB19</f>
        <v/>
      </c>
      <c r="AB17" s="192" t="str">
        <f>主抽数据!AC19</f>
        <v/>
      </c>
      <c r="AC17" s="193" t="e">
        <f ca="1">IF(V17=-W17,0,W17*0.62/10000)</f>
        <v>#REF!</v>
      </c>
      <c r="AE17" s="171" t="e">
        <f>AA17/10</f>
        <v>#VALUE!</v>
      </c>
      <c r="AF17" s="171" t="e">
        <f>AB17/10</f>
        <v>#VALUE!</v>
      </c>
      <c r="AG17" s="171" t="e">
        <f ca="1">-Q17</f>
        <v>#REF!</v>
      </c>
      <c r="AH17" s="171" t="e">
        <f ca="1">-S17</f>
        <v>#REF!</v>
      </c>
    </row>
    <row customHeight="1" r="18">
      <c r="A18" s="157">
        <f ca="1">A15+1</f>
        <v>43529</v>
      </c>
      <c r="B18" s="158">
        <f>B15</f>
        <v>0</v>
      </c>
      <c r="C18" s="157">
        <f ca="1">A18+B18</f>
        <v>43529</v>
      </c>
      <c r="D18" s="158" t="str">
        <f>D15</f>
        <v>夜班</v>
      </c>
      <c r="E18" s="221">
        <f>IF(AND(E12=1),4,IF(AND(E12&gt;1),(E12-1),))</f>
        <v>3</v>
      </c>
      <c r="F18" s="221" t="str">
        <f>IF(AND(E18=1),"甲班",IF(AND(E18=2),"乙班",IF(AND(E18=3),"丙班",IF(AND(E18=4),"丁班",))))</f>
        <v>丙班</v>
      </c>
      <c r="G18" s="183" t="e">
        <f ca="1">SUMPRODUCT((_6shaozhuchou_month_day!$A$2:$A$906&gt;=C18)*(_6shaozhuchou_month_day!$A$2:$A$906&lt;C19),_6shaozhuchou_month_day!$Y$2:$Y$906)/8</f>
        <v>#REF!</v>
      </c>
      <c r="H18" s="183" t="e">
        <f ca="1">(G18-G18*25%)*0.83*8</f>
        <v>#REF!</v>
      </c>
      <c r="I18" s="154" t="str">
        <f>X18</f>
        <v/>
      </c>
      <c r="J18" s="64" t="e">
        <f ca="1">SUMPRODUCT((主抽数据!$AU$5:$AU$97=$A18)*(主抽数据!$AV$5:$AV$97=$F18),主抽数据!$AK$5:$AK$97)</f>
        <v>#REF!</v>
      </c>
      <c r="K18" s="64" t="e">
        <f ca="1">SUMPRODUCT((主抽数据!$AU$5:$AU$97=$A18)*(主抽数据!$AV$5:$AV$97=$F18),主抽数据!$AL$5:$AL$97)</f>
        <v>#REF!</v>
      </c>
      <c r="L18" s="153" t="e">
        <f ca="1">J18+K18</f>
        <v>#REF!</v>
      </c>
      <c r="M18" s="153" t="e">
        <f ca="1">SUMPRODUCT((_6shaozhuchou_month_day!$A$2:$A$906&gt;=C18)*(_6shaozhuchou_month_day!$A$2:$A$906&lt;C19),_6shaozhuchou_month_day!$Z$2:$Z$906)</f>
        <v>#REF!</v>
      </c>
      <c r="N18" s="183" t="e">
        <f ca="1">M18*查询与汇总!$O$1</f>
        <v>#REF!</v>
      </c>
      <c r="O18" s="154" t="e">
        <f ca="1">IF(N18=0,0,L18/N18)</f>
        <v>#REF!</v>
      </c>
      <c r="P18" s="186" t="e">
        <f ca="1">IF(G18=0,0,SUMPRODUCT((_6shaozhuchou_month_day!$A$2:$A$906&gt;=$C18)*(_6shaozhuchou_month_day!$A$2:$A$906&lt;$C19),_6shaozhuchou_month_day!T$2:T$906)/SUMPRODUCT((_6shaozhuchou_month_day!$A$2:$A$906&gt;=$C18)*(_6shaozhuchou_month_day!$A$2:$A$906&lt;$C19)*(_6shaozhuchou_month_day!T$2:T$906&gt;0)))</f>
        <v>#REF!</v>
      </c>
      <c r="Q18" s="186" t="e">
        <f ca="1">IF(G18=0,0,SUMPRODUCT((_6shaozhuchou_month_day!$A$2:$A$906&gt;=$C18)*(_6shaozhuchou_month_day!$A$2:$A$906&lt;$C19),_6shaozhuchou_month_day!U$2:U$906)/SUMPRODUCT((_6shaozhuchou_month_day!$A$2:$A$906&gt;=$C18)*(_6shaozhuchou_month_day!$A$2:$A$906&lt;$C19)*(_6shaozhuchou_month_day!U$2:U$906&lt;0)))</f>
        <v>#REF!</v>
      </c>
      <c r="R18" s="186" t="e">
        <f ca="1">IF(G18=0,0,SUMPRODUCT((_6shaozhuchou_month_day!$A$2:$A$906&gt;=$C18)*(_6shaozhuchou_month_day!$A$2:$A$906&lt;$C19),_6shaozhuchou_month_day!V$2:V$906)/SUMPRODUCT((_6shaozhuchou_month_day!$A$2:$A$906&gt;=$C18)*(_6shaozhuchou_month_day!$A$2:$A$906&lt;$C19)*(_6shaozhuchou_month_day!V$2:V$906&gt;0)))</f>
        <v>#REF!</v>
      </c>
      <c r="S18" s="186" t="e">
        <f ca="1">IF(G18=0,0,SUMPRODUCT((_6shaozhuchou_month_day!$A$2:$A$906&gt;=$C18)*(_6shaozhuchou_month_day!$A$2:$A$906&lt;$C19),_6shaozhuchou_month_day!W$2:W$906)/SUMPRODUCT((_6shaozhuchou_month_day!$A$2:$A$906&gt;=$C18)*(_6shaozhuchou_month_day!$A$2:$A$906&lt;$C19)*(_6shaozhuchou_month_day!W$2:W$906&lt;0)))</f>
        <v>#REF!</v>
      </c>
      <c r="T18" s="186">
        <f>主抽数据!Z20</f>
        <v>97.315200000000004</v>
      </c>
      <c r="U18" s="186">
        <f>主抽数据!AA20</f>
        <v>97.230999999999995</v>
      </c>
      <c r="V18" s="187" t="e">
        <f ca="1">查询与汇总!$S$1*M18</f>
        <v>#REF!</v>
      </c>
      <c r="W18" s="188" t="e">
        <f ca="1">L18-V18</f>
        <v>#REF!</v>
      </c>
      <c r="X18" s="194" t="s">
        <v>26</v>
      </c>
      <c r="Y18" s="195" t="s">
        <v>26</v>
      </c>
      <c r="Z18" s="196" t="s">
        <v>26</v>
      </c>
      <c r="AA18" s="191" t="str">
        <f>主抽数据!AB20</f>
        <v/>
      </c>
      <c r="AB18" s="192" t="str">
        <f>主抽数据!AC20</f>
        <v/>
      </c>
      <c r="AC18" s="193" t="e">
        <f ca="1">IF(V18=-W18,0,W18*0.62/10000)</f>
        <v>#REF!</v>
      </c>
      <c r="AE18" s="171" t="e">
        <f>AA18/10</f>
        <v>#VALUE!</v>
      </c>
      <c r="AF18" s="171" t="e">
        <f>AB18/10</f>
        <v>#VALUE!</v>
      </c>
      <c r="AG18" s="171" t="e">
        <f ca="1">-Q18</f>
        <v>#REF!</v>
      </c>
      <c r="AH18" s="171" t="e">
        <f ca="1">-S18</f>
        <v>#REF!</v>
      </c>
    </row>
    <row customHeight="1" r="19">
      <c r="A19" s="157">
        <f ca="1">A16+1</f>
        <v>43529</v>
      </c>
      <c r="B19" s="158">
        <f>B16</f>
        <v>0.33333333333333298</v>
      </c>
      <c r="C19" s="157">
        <f ca="1">A19+B19</f>
        <v>43529.333333333336</v>
      </c>
      <c r="D19" s="158" t="str">
        <f>D16</f>
        <v>白班</v>
      </c>
      <c r="E19" s="221">
        <f>IF(AND(E13=1),4,IF(AND(E13&gt;1),(E13-1),))</f>
        <v>4</v>
      </c>
      <c r="F19" s="221" t="str">
        <f>IF(AND(E19=1),"甲班",IF(AND(E19=2),"乙班",IF(AND(E19=3),"丙班",IF(AND(E19=4),"丁班",))))</f>
        <v>丁班</v>
      </c>
      <c r="G19" s="183" t="e">
        <f ca="1">SUMPRODUCT((_6shaozhuchou_month_day!$A$2:$A$906&gt;=C19)*(_6shaozhuchou_month_day!$A$2:$A$906&lt;C20),_6shaozhuchou_month_day!$Y$2:$Y$906)/8</f>
        <v>#REF!</v>
      </c>
      <c r="H19" s="183" t="e">
        <f ca="1">(G19-G19*25%)*0.83*8</f>
        <v>#REF!</v>
      </c>
      <c r="I19" s="154" t="str">
        <f>X19</f>
        <v/>
      </c>
      <c r="J19" s="64" t="e">
        <f ca="1">SUMPRODUCT((主抽数据!$AU$5:$AU$97=$A19)*(主抽数据!$AV$5:$AV$97=$F19),主抽数据!$AK$5:$AK$97)</f>
        <v>#REF!</v>
      </c>
      <c r="K19" s="64" t="e">
        <f ca="1">SUMPRODUCT((主抽数据!$AU$5:$AU$97=$A19)*(主抽数据!$AV$5:$AV$97=$F19),主抽数据!$AL$5:$AL$97)</f>
        <v>#REF!</v>
      </c>
      <c r="L19" s="153" t="e">
        <f ca="1">J19+K19</f>
        <v>#REF!</v>
      </c>
      <c r="M19" s="153" t="e">
        <f ca="1">SUMPRODUCT((_6shaozhuchou_month_day!$A$2:$A$906&gt;=C19)*(_6shaozhuchou_month_day!$A$2:$A$906&lt;C20),_6shaozhuchou_month_day!$Z$2:$Z$906)</f>
        <v>#REF!</v>
      </c>
      <c r="N19" s="183" t="e">
        <f ca="1">M19*查询与汇总!$O$1</f>
        <v>#REF!</v>
      </c>
      <c r="O19" s="154" t="e">
        <f ca="1">IF(N19=0,0,L19/N19)</f>
        <v>#REF!</v>
      </c>
      <c r="P19" s="186" t="e">
        <f ca="1">IF(G19=0,0,SUMPRODUCT((_6shaozhuchou_month_day!$A$2:$A$906&gt;=$C19)*(_6shaozhuchou_month_day!$A$2:$A$906&lt;$C20),_6shaozhuchou_month_day!T$2:T$906)/SUMPRODUCT((_6shaozhuchou_month_day!$A$2:$A$906&gt;=$C19)*(_6shaozhuchou_month_day!$A$2:$A$906&lt;$C20)*(_6shaozhuchou_month_day!T$2:T$906&gt;0)))</f>
        <v>#REF!</v>
      </c>
      <c r="Q19" s="186" t="e">
        <f ca="1">IF(G19=0,0,SUMPRODUCT((_6shaozhuchou_month_day!$A$2:$A$906&gt;=$C19)*(_6shaozhuchou_month_day!$A$2:$A$906&lt;$C20),_6shaozhuchou_month_day!U$2:U$906)/SUMPRODUCT((_6shaozhuchou_month_day!$A$2:$A$906&gt;=$C19)*(_6shaozhuchou_month_day!$A$2:$A$906&lt;$C20)*(_6shaozhuchou_month_day!U$2:U$906&lt;0)))</f>
        <v>#REF!</v>
      </c>
      <c r="R19" s="186" t="e">
        <f ca="1">IF(G19=0,0,SUMPRODUCT((_6shaozhuchou_month_day!$A$2:$A$906&gt;=$C19)*(_6shaozhuchou_month_day!$A$2:$A$906&lt;$C20),_6shaozhuchou_month_day!V$2:V$906)/SUMPRODUCT((_6shaozhuchou_month_day!$A$2:$A$906&gt;=$C19)*(_6shaozhuchou_month_day!$A$2:$A$906&lt;$C20)*(_6shaozhuchou_month_day!V$2:V$906&gt;0)))</f>
        <v>#REF!</v>
      </c>
      <c r="S19" s="186" t="e">
        <f ca="1">IF(G19=0,0,SUMPRODUCT((_6shaozhuchou_month_day!$A$2:$A$906&gt;=$C19)*(_6shaozhuchou_month_day!$A$2:$A$906&lt;$C20),_6shaozhuchou_month_day!W$2:W$906)/SUMPRODUCT((_6shaozhuchou_month_day!$A$2:$A$906&gt;=$C19)*(_6shaozhuchou_month_day!$A$2:$A$906&lt;$C20)*(_6shaozhuchou_month_day!W$2:W$906&lt;0)))</f>
        <v>#REF!</v>
      </c>
      <c r="T19" s="186">
        <f>主抽数据!Z23</f>
        <v>97.272800000000004</v>
      </c>
      <c r="U19" s="186">
        <f>主抽数据!AA23</f>
        <v>97.205600000000004</v>
      </c>
      <c r="V19" s="187" t="e">
        <f ca="1">查询与汇总!$S$1*M19</f>
        <v>#REF!</v>
      </c>
      <c r="W19" s="188" t="e">
        <f ca="1">L19-V19</f>
        <v>#REF!</v>
      </c>
      <c r="X19" s="194" t="s">
        <v>26</v>
      </c>
      <c r="Y19" s="195" t="s">
        <v>26</v>
      </c>
      <c r="Z19" s="197" t="s">
        <v>26</v>
      </c>
      <c r="AA19" s="191" t="str">
        <f>主抽数据!AB23</f>
        <v/>
      </c>
      <c r="AB19" s="192" t="str">
        <f>主抽数据!AC23</f>
        <v/>
      </c>
      <c r="AC19" s="193" t="e">
        <f ca="1">IF(V19=-W19,0,W19*0.62/10000)</f>
        <v>#REF!</v>
      </c>
      <c r="AE19" s="171" t="e">
        <f>AA19/10</f>
        <v>#VALUE!</v>
      </c>
      <c r="AF19" s="171" t="e">
        <f>AB19/10</f>
        <v>#VALUE!</v>
      </c>
      <c r="AG19" s="171" t="e">
        <f ca="1">-Q19</f>
        <v>#REF!</v>
      </c>
      <c r="AH19" s="171" t="e">
        <f ca="1">-S19</f>
        <v>#REF!</v>
      </c>
    </row>
    <row customHeight="1" r="20">
      <c r="A20" s="157">
        <f ca="1">A17+1</f>
        <v>43529</v>
      </c>
      <c r="B20" s="158">
        <f>B17</f>
        <v>0.66666666666666696</v>
      </c>
      <c r="C20" s="157">
        <f ca="1">A20+B20</f>
        <v>43529.666666666664</v>
      </c>
      <c r="D20" s="158" t="str">
        <f>D17</f>
        <v>中班</v>
      </c>
      <c r="E20" s="221">
        <f>IF(AND(E14=1),4,IF(AND(E14&gt;1),(E14-1),))</f>
        <v>1</v>
      </c>
      <c r="F20" s="221" t="str">
        <f>IF(AND(E20=1),"甲班",IF(AND(E20=2),"乙班",IF(AND(E20=3),"丙班",IF(AND(E20=4),"丁班",))))</f>
        <v>甲班</v>
      </c>
      <c r="G20" s="183" t="e">
        <f ca="1">SUMPRODUCT((_6shaozhuchou_month_day!$A$2:$A$906&gt;=C20)*(_6shaozhuchou_month_day!$A$2:$A$906&lt;C21),_6shaozhuchou_month_day!$Y$2:$Y$906)/8</f>
        <v>#REF!</v>
      </c>
      <c r="H20" s="183" t="e">
        <f ca="1">(G20-G20*25%)*0.83*8</f>
        <v>#REF!</v>
      </c>
      <c r="I20" s="154" t="str">
        <f>X20</f>
        <v/>
      </c>
      <c r="J20" s="64" t="e">
        <f ca="1">SUMPRODUCT((主抽数据!$AU$5:$AU$97=$A20)*(主抽数据!$AV$5:$AV$97=$F20),主抽数据!$AK$5:$AK$97)</f>
        <v>#REF!</v>
      </c>
      <c r="K20" s="64" t="e">
        <f ca="1">SUMPRODUCT((主抽数据!$AU$5:$AU$97=$A20)*(主抽数据!$AV$5:$AV$97=$F20),主抽数据!$AL$5:$AL$97)</f>
        <v>#REF!</v>
      </c>
      <c r="L20" s="153" t="e">
        <f ca="1">J20+K20</f>
        <v>#REF!</v>
      </c>
      <c r="M20" s="153" t="e">
        <f ca="1">SUMPRODUCT((_6shaozhuchou_month_day!$A$2:$A$906&gt;=C20)*(_6shaozhuchou_month_day!$A$2:$A$906&lt;C21),_6shaozhuchou_month_day!$Z$2:$Z$906)</f>
        <v>#REF!</v>
      </c>
      <c r="N20" s="183" t="e">
        <f ca="1">M20*查询与汇总!$O$1</f>
        <v>#REF!</v>
      </c>
      <c r="O20" s="154" t="e">
        <f ca="1">IF(N20=0,0,L20/N20)</f>
        <v>#REF!</v>
      </c>
      <c r="P20" s="186" t="e">
        <f ca="1">IF(G20=0,0,SUMPRODUCT((_6shaozhuchou_month_day!$A$2:$A$906&gt;=$C20)*(_6shaozhuchou_month_day!$A$2:$A$906&lt;$C21),_6shaozhuchou_month_day!T$2:T$906)/SUMPRODUCT((_6shaozhuchou_month_day!$A$2:$A$906&gt;=$C20)*(_6shaozhuchou_month_day!$A$2:$A$906&lt;$C21)*(_6shaozhuchou_month_day!T$2:T$906&gt;0)))</f>
        <v>#REF!</v>
      </c>
      <c r="Q20" s="186" t="e">
        <f ca="1">IF(G20=0,0,SUMPRODUCT((_6shaozhuchou_month_day!$A$2:$A$906&gt;=$C20)*(_6shaozhuchou_month_day!$A$2:$A$906&lt;$C21),_6shaozhuchou_month_day!U$2:U$906)/SUMPRODUCT((_6shaozhuchou_month_day!$A$2:$A$906&gt;=$C20)*(_6shaozhuchou_month_day!$A$2:$A$906&lt;$C21)*(_6shaozhuchou_month_day!U$2:U$906&lt;0)))</f>
        <v>#REF!</v>
      </c>
      <c r="R20" s="186" t="e">
        <f ca="1">IF(G20=0,0,SUMPRODUCT((_6shaozhuchou_month_day!$A$2:$A$906&gt;=$C20)*(_6shaozhuchou_month_day!$A$2:$A$906&lt;$C21),_6shaozhuchou_month_day!V$2:V$906)/SUMPRODUCT((_6shaozhuchou_month_day!$A$2:$A$906&gt;=$C20)*(_6shaozhuchou_month_day!$A$2:$A$906&lt;$C21)*(_6shaozhuchou_month_day!V$2:V$906&gt;0)))</f>
        <v>#REF!</v>
      </c>
      <c r="S20" s="186" t="e">
        <f ca="1">IF(G20=0,0,SUMPRODUCT((_6shaozhuchou_month_day!$A$2:$A$906&gt;=$C20)*(_6shaozhuchou_month_day!$A$2:$A$906&lt;$C21),_6shaozhuchou_month_day!W$2:W$906)/SUMPRODUCT((_6shaozhuchou_month_day!$A$2:$A$906&gt;=$C20)*(_6shaozhuchou_month_day!$A$2:$A$906&lt;$C21)*(_6shaozhuchou_month_day!W$2:W$906&lt;0)))</f>
        <v>#REF!</v>
      </c>
      <c r="T20" s="186">
        <f>主抽数据!Z24</f>
        <v>96.123699999999999</v>
      </c>
      <c r="U20" s="186">
        <f>主抽数据!AA24</f>
        <v>96.736599999999996</v>
      </c>
      <c r="V20" s="187" t="e">
        <f ca="1">查询与汇总!$S$1*M20</f>
        <v>#REF!</v>
      </c>
      <c r="W20" s="188" t="e">
        <f ca="1">L20-V20</f>
        <v>#REF!</v>
      </c>
      <c r="X20" s="194" t="s">
        <v>26</v>
      </c>
      <c r="Y20" s="195" t="s">
        <v>26</v>
      </c>
      <c r="Z20" s="196" t="s">
        <v>26</v>
      </c>
      <c r="AA20" s="191" t="str">
        <f>主抽数据!AB24</f>
        <v/>
      </c>
      <c r="AB20" s="192" t="str">
        <f>主抽数据!AC24</f>
        <v/>
      </c>
      <c r="AC20" s="193" t="e">
        <f ca="1">IF(V20=-W20,0,W20*0.62/10000)</f>
        <v>#REF!</v>
      </c>
      <c r="AE20" s="171" t="e">
        <f>AA20/10</f>
        <v>#VALUE!</v>
      </c>
      <c r="AF20" s="171" t="e">
        <f>AB20/10</f>
        <v>#VALUE!</v>
      </c>
      <c r="AG20" s="171" t="e">
        <f ca="1">-Q20</f>
        <v>#REF!</v>
      </c>
      <c r="AH20" s="171" t="e">
        <f ca="1">-S20</f>
        <v>#REF!</v>
      </c>
    </row>
    <row customHeight="1" r="21">
      <c r="A21" s="157">
        <f ca="1">A18+1</f>
        <v>43530</v>
      </c>
      <c r="B21" s="158">
        <f>B18</f>
        <v>0</v>
      </c>
      <c r="C21" s="157">
        <f ca="1">A21+B21</f>
        <v>43530</v>
      </c>
      <c r="D21" s="158" t="str">
        <f>D18</f>
        <v>夜班</v>
      </c>
      <c r="E21" s="221">
        <f>IF(AND(E15=1),4,IF(AND(E15&gt;1),(E15-1),))</f>
        <v>3</v>
      </c>
      <c r="F21" s="221" t="str">
        <f>IF(AND(E21=1),"甲班",IF(AND(E21=2),"乙班",IF(AND(E21=3),"丙班",IF(AND(E21=4),"丁班",))))</f>
        <v>丙班</v>
      </c>
      <c r="G21" s="183" t="e">
        <f ca="1">SUMPRODUCT((_6shaozhuchou_month_day!$A$2:$A$906&gt;=C21)*(_6shaozhuchou_month_day!$A$2:$A$906&lt;C22),_6shaozhuchou_month_day!$Y$2:$Y$906)/8</f>
        <v>#REF!</v>
      </c>
      <c r="H21" s="183" t="e">
        <f ca="1">(G21-G21*25%)*0.83*8</f>
        <v>#REF!</v>
      </c>
      <c r="I21" s="154" t="str">
        <f>X21</f>
        <v/>
      </c>
      <c r="J21" s="64" t="e">
        <f ca="1">SUMPRODUCT((主抽数据!$AU$5:$AU$97=$A21)*(主抽数据!$AV$5:$AV$97=$F21),主抽数据!$AK$5:$AK$97)</f>
        <v>#REF!</v>
      </c>
      <c r="K21" s="64" t="e">
        <f ca="1">SUMPRODUCT((主抽数据!$AU$5:$AU$97=$A21)*(主抽数据!$AV$5:$AV$97=$F21),主抽数据!$AL$5:$AL$97)</f>
        <v>#REF!</v>
      </c>
      <c r="L21" s="153" t="e">
        <f ca="1">J21+K21</f>
        <v>#REF!</v>
      </c>
      <c r="M21" s="153" t="e">
        <f ca="1">SUMPRODUCT((_6shaozhuchou_month_day!$A$2:$A$906&gt;=C21)*(_6shaozhuchou_month_day!$A$2:$A$906&lt;C22),_6shaozhuchou_month_day!$Z$2:$Z$906)</f>
        <v>#REF!</v>
      </c>
      <c r="N21" s="183" t="e">
        <f ca="1">M21*查询与汇总!$O$1</f>
        <v>#REF!</v>
      </c>
      <c r="O21" s="154" t="e">
        <f ca="1">IF(N21=0,0,L21/N21)</f>
        <v>#REF!</v>
      </c>
      <c r="P21" s="186" t="e">
        <f ca="1">IF(G21=0,0,SUMPRODUCT((_6shaozhuchou_month_day!$A$2:$A$906&gt;=$C21)*(_6shaozhuchou_month_day!$A$2:$A$906&lt;$C22),_6shaozhuchou_month_day!T$2:T$906)/SUMPRODUCT((_6shaozhuchou_month_day!$A$2:$A$906&gt;=$C21)*(_6shaozhuchou_month_day!$A$2:$A$906&lt;$C22)*(_6shaozhuchou_month_day!T$2:T$906&gt;0)))</f>
        <v>#REF!</v>
      </c>
      <c r="Q21" s="186" t="e">
        <f ca="1">IF(G21=0,0,SUMPRODUCT((_6shaozhuchou_month_day!$A$2:$A$906&gt;=$C21)*(_6shaozhuchou_month_day!$A$2:$A$906&lt;$C22),_6shaozhuchou_month_day!U$2:U$906)/SUMPRODUCT((_6shaozhuchou_month_day!$A$2:$A$906&gt;=$C21)*(_6shaozhuchou_month_day!$A$2:$A$906&lt;$C22)*(_6shaozhuchou_month_day!U$2:U$906&lt;0)))</f>
        <v>#REF!</v>
      </c>
      <c r="R21" s="186" t="e">
        <f ca="1">IF(G21=0,0,SUMPRODUCT((_6shaozhuchou_month_day!$A$2:$A$906&gt;=$C21)*(_6shaozhuchou_month_day!$A$2:$A$906&lt;$C22),_6shaozhuchou_month_day!V$2:V$906)/SUMPRODUCT((_6shaozhuchou_month_day!$A$2:$A$906&gt;=$C21)*(_6shaozhuchou_month_day!$A$2:$A$906&lt;$C22)*(_6shaozhuchou_month_day!V$2:V$906&gt;0)))</f>
        <v>#REF!</v>
      </c>
      <c r="S21" s="186" t="e">
        <f ca="1">IF(G21=0,0,SUMPRODUCT((_6shaozhuchou_month_day!$A$2:$A$906&gt;=$C21)*(_6shaozhuchou_month_day!$A$2:$A$906&lt;$C22),_6shaozhuchou_month_day!W$2:W$906)/SUMPRODUCT((_6shaozhuchou_month_day!$A$2:$A$906&gt;=$C21)*(_6shaozhuchou_month_day!$A$2:$A$906&lt;$C22)*(_6shaozhuchou_month_day!W$2:W$906&lt;0)))</f>
        <v>#REF!</v>
      </c>
      <c r="T21" s="186">
        <f>主抽数据!Z25</f>
        <v>96.395700000000005</v>
      </c>
      <c r="U21" s="186">
        <f>主抽数据!AA25</f>
        <v>96.718000000000004</v>
      </c>
      <c r="V21" s="187" t="e">
        <f ca="1">查询与汇总!$S$1*M21</f>
        <v>#REF!</v>
      </c>
      <c r="W21" s="188" t="e">
        <f ca="1">L21-V21</f>
        <v>#REF!</v>
      </c>
      <c r="X21" s="194" t="s">
        <v>26</v>
      </c>
      <c r="Y21" s="195" t="s">
        <v>26</v>
      </c>
      <c r="Z21" s="196" t="s">
        <v>26</v>
      </c>
      <c r="AA21" s="191" t="str">
        <f>主抽数据!AB25</f>
        <v/>
      </c>
      <c r="AB21" s="192" t="str">
        <f>主抽数据!AC25</f>
        <v/>
      </c>
      <c r="AC21" s="193" t="e">
        <f ca="1">IF(V21=-W21,0,W21*0.62/10000)</f>
        <v>#REF!</v>
      </c>
      <c r="AE21" s="171" t="e">
        <f>AA21/10</f>
        <v>#VALUE!</v>
      </c>
      <c r="AF21" s="171" t="e">
        <f>AB21/10</f>
        <v>#VALUE!</v>
      </c>
      <c r="AG21" s="171" t="e">
        <f ca="1">-Q21</f>
        <v>#REF!</v>
      </c>
      <c r="AH21" s="171" t="e">
        <f ca="1">-S21</f>
        <v>#REF!</v>
      </c>
    </row>
    <row customHeight="1" ht="30" r="22">
      <c r="A22" s="157">
        <f ca="1">A19+1</f>
        <v>43530</v>
      </c>
      <c r="B22" s="158">
        <f>B19</f>
        <v>0.33333333333333298</v>
      </c>
      <c r="C22" s="157">
        <f ca="1">A22+B22</f>
        <v>43530.333333333336</v>
      </c>
      <c r="D22" s="158" t="str">
        <f>D19</f>
        <v>白班</v>
      </c>
      <c r="E22" s="221">
        <f>IF(AND(E16=1),4,IF(AND(E16&gt;1),(E16-1),))</f>
        <v>4</v>
      </c>
      <c r="F22" s="221" t="str">
        <f>IF(AND(E22=1),"甲班",IF(AND(E22=2),"乙班",IF(AND(E22=3),"丙班",IF(AND(E22=4),"丁班",))))</f>
        <v>丁班</v>
      </c>
      <c r="G22" s="183" t="e">
        <f ca="1">SUMPRODUCT((_6shaozhuchou_month_day!$A$2:$A$906&gt;=C22)*(_6shaozhuchou_month_day!$A$2:$A$906&lt;C23),_6shaozhuchou_month_day!$Y$2:$Y$906)/8</f>
        <v>#REF!</v>
      </c>
      <c r="H22" s="183" t="e">
        <f ca="1">(G22-G22*25%)*0.83*8</f>
        <v>#REF!</v>
      </c>
      <c r="I22" s="154" t="str">
        <f>X22</f>
        <v/>
      </c>
      <c r="J22" s="64" t="e">
        <f ca="1">SUMPRODUCT((主抽数据!$AU$5:$AU$97=$A22)*(主抽数据!$AV$5:$AV$97=$F22),主抽数据!$AK$5:$AK$97)</f>
        <v>#REF!</v>
      </c>
      <c r="K22" s="64" t="e">
        <f ca="1">SUMPRODUCT((主抽数据!$AU$5:$AU$97=$A22)*(主抽数据!$AV$5:$AV$97=$F22),主抽数据!$AL$5:$AL$97)</f>
        <v>#REF!</v>
      </c>
      <c r="L22" s="153" t="e">
        <f ca="1">J22+K22</f>
        <v>#REF!</v>
      </c>
      <c r="M22" s="153" t="e">
        <f ca="1">SUMPRODUCT((_6shaozhuchou_month_day!$A$2:$A$906&gt;=C22)*(_6shaozhuchou_month_day!$A$2:$A$906&lt;C23),_6shaozhuchou_month_day!$Z$2:$Z$906)</f>
        <v>#REF!</v>
      </c>
      <c r="N22" s="183" t="e">
        <f ca="1">M22*查询与汇总!$O$1</f>
        <v>#REF!</v>
      </c>
      <c r="O22" s="154" t="e">
        <f ca="1">IF(N22=0,0,L22/N22)</f>
        <v>#REF!</v>
      </c>
      <c r="P22" s="186" t="e">
        <f ca="1">IF(G22=0,0,SUMPRODUCT((_6shaozhuchou_month_day!$A$2:$A$906&gt;=$C22)*(_6shaozhuchou_month_day!$A$2:$A$906&lt;$C23),_6shaozhuchou_month_day!T$2:T$906)/SUMPRODUCT((_6shaozhuchou_month_day!$A$2:$A$906&gt;=$C22)*(_6shaozhuchou_month_day!$A$2:$A$906&lt;$C23)*(_6shaozhuchou_month_day!T$2:T$906&gt;0)))</f>
        <v>#REF!</v>
      </c>
      <c r="Q22" s="186" t="e">
        <f ca="1">IF(G22=0,0,SUMPRODUCT((_6shaozhuchou_month_day!$A$2:$A$906&gt;=$C22)*(_6shaozhuchou_month_day!$A$2:$A$906&lt;$C23),_6shaozhuchou_month_day!U$2:U$906)/SUMPRODUCT((_6shaozhuchou_month_day!$A$2:$A$906&gt;=$C22)*(_6shaozhuchou_month_day!$A$2:$A$906&lt;$C23)*(_6shaozhuchou_month_day!U$2:U$906&lt;0)))</f>
        <v>#REF!</v>
      </c>
      <c r="R22" s="186" t="e">
        <f ca="1">IF(G22=0,0,SUMPRODUCT((_6shaozhuchou_month_day!$A$2:$A$906&gt;=$C22)*(_6shaozhuchou_month_day!$A$2:$A$906&lt;$C23),_6shaozhuchou_month_day!V$2:V$906)/SUMPRODUCT((_6shaozhuchou_month_day!$A$2:$A$906&gt;=$C22)*(_6shaozhuchou_month_day!$A$2:$A$906&lt;$C23)*(_6shaozhuchou_month_day!V$2:V$906&gt;0)))</f>
        <v>#REF!</v>
      </c>
      <c r="S22" s="186" t="e">
        <f ca="1">IF(G22=0,0,SUMPRODUCT((_6shaozhuchou_month_day!$A$2:$A$906&gt;=$C22)*(_6shaozhuchou_month_day!$A$2:$A$906&lt;$C23),_6shaozhuchou_month_day!W$2:W$906)/SUMPRODUCT((_6shaozhuchou_month_day!$A$2:$A$906&gt;=$C22)*(_6shaozhuchou_month_day!$A$2:$A$906&lt;$C23)*(_6shaozhuchou_month_day!W$2:W$906&lt;0)))</f>
        <v>#REF!</v>
      </c>
      <c r="T22" s="186">
        <f>主抽数据!Z26</f>
        <v>97.474900000000005</v>
      </c>
      <c r="U22" s="186">
        <f>主抽数据!AA26</f>
        <v>97.230900000000005</v>
      </c>
      <c r="V22" s="187" t="e">
        <f ca="1">查询与汇总!$S$1*M22</f>
        <v>#REF!</v>
      </c>
      <c r="W22" s="188" t="e">
        <f ca="1">L22-V22</f>
        <v>#REF!</v>
      </c>
      <c r="X22" s="194" t="s">
        <v>26</v>
      </c>
      <c r="Y22" s="195" t="s">
        <v>26</v>
      </c>
      <c r="Z22" s="196" t="s">
        <v>26</v>
      </c>
      <c r="AA22" s="191" t="str">
        <f>主抽数据!AB26</f>
        <v/>
      </c>
      <c r="AB22" s="192" t="str">
        <f>主抽数据!AC26</f>
        <v/>
      </c>
      <c r="AC22" s="193" t="e">
        <f ca="1">IF(V22=-W22,0,W22*0.62/10000)</f>
        <v>#REF!</v>
      </c>
      <c r="AE22" s="171" t="e">
        <f>AA22/10</f>
        <v>#VALUE!</v>
      </c>
      <c r="AF22" s="171" t="e">
        <f>AB22/10</f>
        <v>#VALUE!</v>
      </c>
      <c r="AG22" s="171" t="e">
        <f ca="1">-Q22</f>
        <v>#REF!</v>
      </c>
      <c r="AH22" s="171" t="e">
        <f ca="1">-S22</f>
        <v>#REF!</v>
      </c>
    </row>
    <row customHeight="1" ht="30" r="23">
      <c r="A23" s="157">
        <f ca="1">A20+1</f>
        <v>43530</v>
      </c>
      <c r="B23" s="158">
        <f>B20</f>
        <v>0.66666666666666696</v>
      </c>
      <c r="C23" s="157">
        <f ca="1">A23+B23</f>
        <v>43530.666666666664</v>
      </c>
      <c r="D23" s="158" t="str">
        <f>D20</f>
        <v>中班</v>
      </c>
      <c r="E23" s="221">
        <f>IF(AND(E17=1),4,IF(AND(E17&gt;1),(E17-1),))</f>
        <v>1</v>
      </c>
      <c r="F23" s="221" t="str">
        <f>IF(AND(E23=1),"甲班",IF(AND(E23=2),"乙班",IF(AND(E23=3),"丙班",IF(AND(E23=4),"丁班",))))</f>
        <v>甲班</v>
      </c>
      <c r="G23" s="183" t="e">
        <f ca="1">SUMPRODUCT((_6shaozhuchou_month_day!$A$2:$A$906&gt;=C23)*(_6shaozhuchou_month_day!$A$2:$A$906&lt;C24),_6shaozhuchou_month_day!$Y$2:$Y$906)/8</f>
        <v>#REF!</v>
      </c>
      <c r="H23" s="183" t="e">
        <f ca="1">(G23-G23*25%)*0.83*8</f>
        <v>#REF!</v>
      </c>
      <c r="I23" s="154" t="str">
        <f>X23</f>
        <v/>
      </c>
      <c r="J23" s="64" t="e">
        <f ca="1">SUMPRODUCT((主抽数据!$AU$5:$AU$97=$A23)*(主抽数据!$AV$5:$AV$97=$F23),主抽数据!$AK$5:$AK$97)</f>
        <v>#REF!</v>
      </c>
      <c r="K23" s="64" t="e">
        <f ca="1">SUMPRODUCT((主抽数据!$AU$5:$AU$97=$A23)*(主抽数据!$AV$5:$AV$97=$F23),主抽数据!$AL$5:$AL$97)</f>
        <v>#REF!</v>
      </c>
      <c r="L23" s="153" t="e">
        <f ca="1">J23+K23</f>
        <v>#REF!</v>
      </c>
      <c r="M23" s="153" t="e">
        <f ca="1">SUMPRODUCT((_6shaozhuchou_month_day!$A$2:$A$906&gt;=C23)*(_6shaozhuchou_month_day!$A$2:$A$906&lt;C24),_6shaozhuchou_month_day!$Z$2:$Z$906)</f>
        <v>#REF!</v>
      </c>
      <c r="N23" s="183" t="e">
        <f ca="1">M23*查询与汇总!$O$1</f>
        <v>#REF!</v>
      </c>
      <c r="O23" s="154" t="e">
        <f ca="1">IF(N23=0,0,L23/N23)</f>
        <v>#REF!</v>
      </c>
      <c r="P23" s="186" t="e">
        <f ca="1">IF(G23=0,0,SUMPRODUCT((_6shaozhuchou_month_day!$A$2:$A$906&gt;=$C23)*(_6shaozhuchou_month_day!$A$2:$A$906&lt;$C24),_6shaozhuchou_month_day!T$2:T$906)/SUMPRODUCT((_6shaozhuchou_month_day!$A$2:$A$906&gt;=$C23)*(_6shaozhuchou_month_day!$A$2:$A$906&lt;$C24)*(_6shaozhuchou_month_day!T$2:T$906&gt;0)))</f>
        <v>#REF!</v>
      </c>
      <c r="Q23" s="186" t="e">
        <f ca="1">IF(G23=0,0,SUMPRODUCT((_6shaozhuchou_month_day!$A$2:$A$906&gt;=$C23)*(_6shaozhuchou_month_day!$A$2:$A$906&lt;$C24),_6shaozhuchou_month_day!U$2:U$906)/SUMPRODUCT((_6shaozhuchou_month_day!$A$2:$A$906&gt;=$C23)*(_6shaozhuchou_month_day!$A$2:$A$906&lt;$C24)*(_6shaozhuchou_month_day!U$2:U$906&lt;0)))</f>
        <v>#REF!</v>
      </c>
      <c r="R23" s="186" t="e">
        <f ca="1">IF(G23=0,0,SUMPRODUCT((_6shaozhuchou_month_day!$A$2:$A$906&gt;=$C23)*(_6shaozhuchou_month_day!$A$2:$A$906&lt;$C24),_6shaozhuchou_month_day!V$2:V$906)/SUMPRODUCT((_6shaozhuchou_month_day!$A$2:$A$906&gt;=$C23)*(_6shaozhuchou_month_day!$A$2:$A$906&lt;$C24)*(_6shaozhuchou_month_day!V$2:V$906&gt;0)))</f>
        <v>#REF!</v>
      </c>
      <c r="S23" s="186" t="e">
        <f ca="1">IF(G23=0,0,SUMPRODUCT((_6shaozhuchou_month_day!$A$2:$A$906&gt;=$C23)*(_6shaozhuchou_month_day!$A$2:$A$906&lt;$C24),_6shaozhuchou_month_day!W$2:W$906)/SUMPRODUCT((_6shaozhuchou_month_day!$A$2:$A$906&gt;=$C23)*(_6shaozhuchou_month_day!$A$2:$A$906&lt;$C24)*(_6shaozhuchou_month_day!W$2:W$906&lt;0)))</f>
        <v>#REF!</v>
      </c>
      <c r="T23" s="186">
        <f>主抽数据!Z27</f>
        <v>96.393900000000002</v>
      </c>
      <c r="U23" s="186">
        <f>主抽数据!AA27</f>
        <v>96.252700000000004</v>
      </c>
      <c r="V23" s="187" t="e">
        <f ca="1">查询与汇总!$S$1*M23</f>
        <v>#REF!</v>
      </c>
      <c r="W23" s="188" t="e">
        <f ca="1">L23-V23</f>
        <v>#REF!</v>
      </c>
      <c r="X23" s="194" t="s">
        <v>26</v>
      </c>
      <c r="Y23" s="195" t="s">
        <v>26</v>
      </c>
      <c r="Z23" s="196" t="s">
        <v>26</v>
      </c>
      <c r="AA23" s="191" t="str">
        <f>主抽数据!AB27</f>
        <v/>
      </c>
      <c r="AB23" s="192" t="str">
        <f>主抽数据!AC27</f>
        <v/>
      </c>
      <c r="AC23" s="193" t="e">
        <f ca="1">IF(V23=-W23,0,W23*0.62/10000)</f>
        <v>#REF!</v>
      </c>
      <c r="AE23" s="171" t="e">
        <f>AA23/10</f>
        <v>#VALUE!</v>
      </c>
      <c r="AF23" s="171" t="e">
        <f>AB23/10</f>
        <v>#VALUE!</v>
      </c>
      <c r="AG23" s="171" t="e">
        <f ca="1">-Q23</f>
        <v>#REF!</v>
      </c>
      <c r="AH23" s="171" t="e">
        <f ca="1">-S23</f>
        <v>#REF!</v>
      </c>
    </row>
    <row customHeight="1" r="24">
      <c r="A24" s="157">
        <f ca="1">A21+1</f>
        <v>43531</v>
      </c>
      <c r="B24" s="158">
        <f>B21</f>
        <v>0</v>
      </c>
      <c r="C24" s="157">
        <f ca="1">A24+B24</f>
        <v>43531</v>
      </c>
      <c r="D24" s="158" t="str">
        <f>D21</f>
        <v>夜班</v>
      </c>
      <c r="E24" s="221">
        <f>IF(AND(E18=1),4,IF(AND(E18&gt;1),(E18-1),))</f>
        <v>2</v>
      </c>
      <c r="F24" s="221" t="str">
        <f>IF(AND(E24=1),"甲班",IF(AND(E24=2),"乙班",IF(AND(E24=3),"丙班",IF(AND(E24=4),"丁班",))))</f>
        <v>乙班</v>
      </c>
      <c r="G24" s="183" t="e">
        <f ca="1">SUMPRODUCT((_6shaozhuchou_month_day!$A$2:$A$906&gt;=C24)*(_6shaozhuchou_month_day!$A$2:$A$906&lt;C25),_6shaozhuchou_month_day!$Y$2:$Y$906)/8</f>
        <v>#REF!</v>
      </c>
      <c r="H24" s="183" t="e">
        <f ca="1">(G24-G24*25%)*0.83*8</f>
        <v>#REF!</v>
      </c>
      <c r="I24" s="154" t="str">
        <f>X24</f>
        <v/>
      </c>
      <c r="J24" s="64" t="e">
        <f ca="1">SUMPRODUCT((主抽数据!$AU$5:$AU$97=$A24)*(主抽数据!$AV$5:$AV$97=$F24),主抽数据!$AK$5:$AK$97)</f>
        <v>#REF!</v>
      </c>
      <c r="K24" s="64" t="e">
        <f ca="1">SUMPRODUCT((主抽数据!$AU$5:$AU$97=$A24)*(主抽数据!$AV$5:$AV$97=$F24),主抽数据!$AL$5:$AL$97)</f>
        <v>#REF!</v>
      </c>
      <c r="L24" s="153" t="e">
        <f ca="1">J24+K24</f>
        <v>#REF!</v>
      </c>
      <c r="M24" s="153" t="e">
        <f ca="1">SUMPRODUCT((_6shaozhuchou_month_day!$A$2:$A$906&gt;=C24)*(_6shaozhuchou_month_day!$A$2:$A$906&lt;C25),_6shaozhuchou_month_day!$Z$2:$Z$906)</f>
        <v>#REF!</v>
      </c>
      <c r="N24" s="183" t="e">
        <f ca="1">M24*查询与汇总!$O$1</f>
        <v>#REF!</v>
      </c>
      <c r="O24" s="154" t="e">
        <f ca="1">IF(N24=0,0,L24/N24)</f>
        <v>#REF!</v>
      </c>
      <c r="P24" s="186" t="e">
        <f ca="1">IF(G24=0,0,SUMPRODUCT((_6shaozhuchou_month_day!$A$2:$A$906&gt;=$C24)*(_6shaozhuchou_month_day!$A$2:$A$906&lt;$C25),_6shaozhuchou_month_day!T$2:T$906)/SUMPRODUCT((_6shaozhuchou_month_day!$A$2:$A$906&gt;=$C24)*(_6shaozhuchou_month_day!$A$2:$A$906&lt;$C25)*(_6shaozhuchou_month_day!T$2:T$906&gt;0)))</f>
        <v>#REF!</v>
      </c>
      <c r="Q24" s="186" t="e">
        <f ca="1">IF(G24=0,0,SUMPRODUCT((_6shaozhuchou_month_day!$A$2:$A$906&gt;=$C24)*(_6shaozhuchou_month_day!$A$2:$A$906&lt;$C25),_6shaozhuchou_month_day!U$2:U$906)/SUMPRODUCT((_6shaozhuchou_month_day!$A$2:$A$906&gt;=$C24)*(_6shaozhuchou_month_day!$A$2:$A$906&lt;$C25)*(_6shaozhuchou_month_day!U$2:U$906&lt;0)))</f>
        <v>#REF!</v>
      </c>
      <c r="R24" s="186" t="e">
        <f ca="1">IF(G24=0,0,SUMPRODUCT((_6shaozhuchou_month_day!$A$2:$A$906&gt;=$C24)*(_6shaozhuchou_month_day!$A$2:$A$906&lt;$C25),_6shaozhuchou_month_day!V$2:V$906)/SUMPRODUCT((_6shaozhuchou_month_day!$A$2:$A$906&gt;=$C24)*(_6shaozhuchou_month_day!$A$2:$A$906&lt;$C25)*(_6shaozhuchou_month_day!V$2:V$906&gt;0)))</f>
        <v>#REF!</v>
      </c>
      <c r="S24" s="186" t="e">
        <f ca="1">IF(G24=0,0,SUMPRODUCT((_6shaozhuchou_month_day!$A$2:$A$906&gt;=$C24)*(_6shaozhuchou_month_day!$A$2:$A$906&lt;$C25),_6shaozhuchou_month_day!W$2:W$906)/SUMPRODUCT((_6shaozhuchou_month_day!$A$2:$A$906&gt;=$C24)*(_6shaozhuchou_month_day!$A$2:$A$906&lt;$C25)*(_6shaozhuchou_month_day!W$2:W$906&lt;0)))</f>
        <v>#REF!</v>
      </c>
      <c r="T24" s="186">
        <f>主抽数据!Z28</f>
        <v>97.335700000000003</v>
      </c>
      <c r="U24" s="186">
        <f>主抽数据!AA28</f>
        <v>97.334800000000001</v>
      </c>
      <c r="V24" s="187" t="e">
        <f ca="1">查询与汇总!$S$1*M24</f>
        <v>#REF!</v>
      </c>
      <c r="W24" s="188" t="e">
        <f ca="1">L24-V24</f>
        <v>#REF!</v>
      </c>
      <c r="X24" s="194" t="s">
        <v>26</v>
      </c>
      <c r="Y24" s="195" t="s">
        <v>26</v>
      </c>
      <c r="Z24" s="196" t="s">
        <v>26</v>
      </c>
      <c r="AA24" s="191" t="str">
        <f>主抽数据!AB28</f>
        <v/>
      </c>
      <c r="AB24" s="192" t="str">
        <f>主抽数据!AC28</f>
        <v/>
      </c>
      <c r="AC24" s="193" t="e">
        <f ca="1">IF(V24=-W24,0,W24*0.62/10000)</f>
        <v>#REF!</v>
      </c>
      <c r="AE24" s="171" t="e">
        <f>AA24/10</f>
        <v>#VALUE!</v>
      </c>
      <c r="AF24" s="171" t="e">
        <f>AB24/10</f>
        <v>#VALUE!</v>
      </c>
      <c r="AG24" s="171" t="e">
        <f ca="1">-Q24</f>
        <v>#REF!</v>
      </c>
      <c r="AH24" s="171" t="e">
        <f ca="1">-S24</f>
        <v>#REF!</v>
      </c>
    </row>
    <row customHeight="1" r="25">
      <c r="A25" s="157">
        <f ca="1">A22+1</f>
        <v>43531</v>
      </c>
      <c r="B25" s="158">
        <f>B22</f>
        <v>0.33333333333333298</v>
      </c>
      <c r="C25" s="157">
        <f ca="1">A25+B25</f>
        <v>43531.333333333336</v>
      </c>
      <c r="D25" s="158" t="str">
        <f>D22</f>
        <v>白班</v>
      </c>
      <c r="E25" s="221">
        <f>IF(AND(E19=1),4,IF(AND(E19&gt;1),(E19-1),))</f>
        <v>3</v>
      </c>
      <c r="F25" s="221" t="str">
        <f>IF(AND(E25=1),"甲班",IF(AND(E25=2),"乙班",IF(AND(E25=3),"丙班",IF(AND(E25=4),"丁班",))))</f>
        <v>丙班</v>
      </c>
      <c r="G25" s="183" t="e">
        <f ca="1">SUMPRODUCT((_6shaozhuchou_month_day!$A$2:$A$906&gt;=C25)*(_6shaozhuchou_month_day!$A$2:$A$906&lt;C26),_6shaozhuchou_month_day!$Y$2:$Y$906)/8</f>
        <v>#REF!</v>
      </c>
      <c r="H25" s="183" t="e">
        <f ca="1">(G25-G25*25%)*0.83*8</f>
        <v>#REF!</v>
      </c>
      <c r="I25" s="154" t="str">
        <f>X25</f>
        <v/>
      </c>
      <c r="J25" s="64" t="e">
        <f ca="1">SUMPRODUCT((主抽数据!$AU$5:$AU$97=$A25)*(主抽数据!$AV$5:$AV$97=$F25),主抽数据!$AK$5:$AK$97)</f>
        <v>#REF!</v>
      </c>
      <c r="K25" s="64" t="e">
        <f ca="1">SUMPRODUCT((主抽数据!$AU$5:$AU$97=$A25)*(主抽数据!$AV$5:$AV$97=$F25),主抽数据!$AL$5:$AL$97)</f>
        <v>#REF!</v>
      </c>
      <c r="L25" s="153" t="e">
        <f ca="1">J25+K25</f>
        <v>#REF!</v>
      </c>
      <c r="M25" s="153" t="e">
        <f ca="1">SUMPRODUCT((_6shaozhuchou_month_day!$A$2:$A$906&gt;=C25)*(_6shaozhuchou_month_day!$A$2:$A$906&lt;C26),_6shaozhuchou_month_day!$Z$2:$Z$906)</f>
        <v>#REF!</v>
      </c>
      <c r="N25" s="183" t="e">
        <f ca="1">M25*查询与汇总!$O$1</f>
        <v>#REF!</v>
      </c>
      <c r="O25" s="154" t="e">
        <f ca="1">IF(N25=0,0,L25/N25)</f>
        <v>#REF!</v>
      </c>
      <c r="P25" s="186" t="e">
        <f ca="1">IF(G25=0,0,SUMPRODUCT((_6shaozhuchou_month_day!$A$2:$A$906&gt;=$C25)*(_6shaozhuchou_month_day!$A$2:$A$906&lt;$C26),_6shaozhuchou_month_day!T$2:T$906)/SUMPRODUCT((_6shaozhuchou_month_day!$A$2:$A$906&gt;=$C25)*(_6shaozhuchou_month_day!$A$2:$A$906&lt;$C26)*(_6shaozhuchou_month_day!T$2:T$906&gt;0)))</f>
        <v>#REF!</v>
      </c>
      <c r="Q25" s="186" t="e">
        <f ca="1">IF(G25=0,0,SUMPRODUCT((_6shaozhuchou_month_day!$A$2:$A$906&gt;=$C25)*(_6shaozhuchou_month_day!$A$2:$A$906&lt;$C26),_6shaozhuchou_month_day!U$2:U$906)/SUMPRODUCT((_6shaozhuchou_month_day!$A$2:$A$906&gt;=$C25)*(_6shaozhuchou_month_day!$A$2:$A$906&lt;$C26)*(_6shaozhuchou_month_day!U$2:U$906&lt;0)))</f>
        <v>#REF!</v>
      </c>
      <c r="R25" s="186" t="e">
        <f ca="1">IF(G25=0,0,SUMPRODUCT((_6shaozhuchou_month_day!$A$2:$A$906&gt;=$C25)*(_6shaozhuchou_month_day!$A$2:$A$906&lt;$C26),_6shaozhuchou_month_day!V$2:V$906)/SUMPRODUCT((_6shaozhuchou_month_day!$A$2:$A$906&gt;=$C25)*(_6shaozhuchou_month_day!$A$2:$A$906&lt;$C26)*(_6shaozhuchou_month_day!V$2:V$906&gt;0)))</f>
        <v>#REF!</v>
      </c>
      <c r="S25" s="186" t="e">
        <f ca="1">IF(G25=0,0,SUMPRODUCT((_6shaozhuchou_month_day!$A$2:$A$906&gt;=$C25)*(_6shaozhuchou_month_day!$A$2:$A$906&lt;$C26),_6shaozhuchou_month_day!W$2:W$906)/SUMPRODUCT((_6shaozhuchou_month_day!$A$2:$A$906&gt;=$C25)*(_6shaozhuchou_month_day!$A$2:$A$906&lt;$C26)*(_6shaozhuchou_month_day!W$2:W$906&lt;0)))</f>
        <v>#REF!</v>
      </c>
      <c r="T25" s="186">
        <f>主抽数据!Z29</f>
        <v>97.340299999999999</v>
      </c>
      <c r="U25" s="186">
        <f>主抽数据!AA29</f>
        <v>97.3536</v>
      </c>
      <c r="V25" s="187" t="e">
        <f ca="1">查询与汇总!$S$1*M25</f>
        <v>#REF!</v>
      </c>
      <c r="W25" s="188" t="e">
        <f ca="1">L25-V25</f>
        <v>#REF!</v>
      </c>
      <c r="X25" s="194" t="s">
        <v>26</v>
      </c>
      <c r="Y25" s="195" t="s">
        <v>26</v>
      </c>
      <c r="Z25" s="196" t="s">
        <v>26</v>
      </c>
      <c r="AA25" s="191" t="str">
        <f>主抽数据!AB29</f>
        <v/>
      </c>
      <c r="AB25" s="192" t="str">
        <f>主抽数据!AC29</f>
        <v/>
      </c>
      <c r="AC25" s="193" t="e">
        <f ca="1">IF(V25=-W25,0,W25*0.62/10000)</f>
        <v>#REF!</v>
      </c>
      <c r="AE25" s="171" t="e">
        <f>AA25/10</f>
        <v>#VALUE!</v>
      </c>
      <c r="AF25" s="171" t="e">
        <f>AB25/10</f>
        <v>#VALUE!</v>
      </c>
      <c r="AG25" s="171" t="e">
        <f ca="1">-Q25</f>
        <v>#REF!</v>
      </c>
      <c r="AH25" s="171" t="e">
        <f ca="1">-S25</f>
        <v>#REF!</v>
      </c>
    </row>
    <row customHeight="1" ht="27.949999999999999" r="26">
      <c r="A26" s="157">
        <f ca="1">A23+1</f>
        <v>43531</v>
      </c>
      <c r="B26" s="158">
        <f>B23</f>
        <v>0.66666666666666696</v>
      </c>
      <c r="C26" s="157">
        <f ca="1">A26+B26</f>
        <v>43531.666666666664</v>
      </c>
      <c r="D26" s="158" t="str">
        <f>D23</f>
        <v>中班</v>
      </c>
      <c r="E26" s="221">
        <f>IF(AND(E20=1),4,IF(AND(E20&gt;1),(E20-1),))</f>
        <v>4</v>
      </c>
      <c r="F26" s="221" t="str">
        <f>IF(AND(E26=1),"甲班",IF(AND(E26=2),"乙班",IF(AND(E26=3),"丙班",IF(AND(E26=4),"丁班",))))</f>
        <v>丁班</v>
      </c>
      <c r="G26" s="183" t="e">
        <f ca="1">SUMPRODUCT((_6shaozhuchou_month_day!$A$2:$A$906&gt;=C26)*(_6shaozhuchou_month_day!$A$2:$A$906&lt;C27),_6shaozhuchou_month_day!$Y$2:$Y$906)/8</f>
        <v>#REF!</v>
      </c>
      <c r="H26" s="183" t="e">
        <f ca="1">(G26-G26*25%)*0.83*8</f>
        <v>#REF!</v>
      </c>
      <c r="I26" s="154" t="str">
        <f>X26</f>
        <v/>
      </c>
      <c r="J26" s="64" t="e">
        <f ca="1">SUMPRODUCT((主抽数据!$AU$5:$AU$97=$A26)*(主抽数据!$AV$5:$AV$97=$F26),主抽数据!$AK$5:$AK$97)</f>
        <v>#REF!</v>
      </c>
      <c r="K26" s="64" t="e">
        <f ca="1">SUMPRODUCT((主抽数据!$AU$5:$AU$97=$A26)*(主抽数据!$AV$5:$AV$97=$F26),主抽数据!$AL$5:$AL$97)</f>
        <v>#REF!</v>
      </c>
      <c r="L26" s="153" t="e">
        <f ca="1">J26+K26</f>
        <v>#REF!</v>
      </c>
      <c r="M26" s="153" t="e">
        <f ca="1">SUMPRODUCT((_6shaozhuchou_month_day!$A$2:$A$906&gt;=C26)*(_6shaozhuchou_month_day!$A$2:$A$906&lt;C27),_6shaozhuchou_month_day!$Z$2:$Z$906)</f>
        <v>#REF!</v>
      </c>
      <c r="N26" s="183" t="e">
        <f ca="1">M26*查询与汇总!$O$1</f>
        <v>#REF!</v>
      </c>
      <c r="O26" s="154" t="e">
        <f ca="1">IF(N26=0,0,L26/N26)</f>
        <v>#REF!</v>
      </c>
      <c r="P26" s="186" t="e">
        <f ca="1">IF(G26=0,0,SUMPRODUCT((_6shaozhuchou_month_day!$A$2:$A$906&gt;=$C26)*(_6shaozhuchou_month_day!$A$2:$A$906&lt;$C27),_6shaozhuchou_month_day!T$2:T$906)/SUMPRODUCT((_6shaozhuchou_month_day!$A$2:$A$906&gt;=$C26)*(_6shaozhuchou_month_day!$A$2:$A$906&lt;$C27)*(_6shaozhuchou_month_day!T$2:T$906&gt;0)))</f>
        <v>#REF!</v>
      </c>
      <c r="Q26" s="186" t="e">
        <f ca="1">IF(G26=0,0,SUMPRODUCT((_6shaozhuchou_month_day!$A$2:$A$906&gt;=$C26)*(_6shaozhuchou_month_day!$A$2:$A$906&lt;$C27),_6shaozhuchou_month_day!U$2:U$906)/SUMPRODUCT((_6shaozhuchou_month_day!$A$2:$A$906&gt;=$C26)*(_6shaozhuchou_month_day!$A$2:$A$906&lt;$C27)*(_6shaozhuchou_month_day!U$2:U$906&lt;0)))</f>
        <v>#REF!</v>
      </c>
      <c r="R26" s="186" t="e">
        <f ca="1">IF(G26=0,0,SUMPRODUCT((_6shaozhuchou_month_day!$A$2:$A$906&gt;=$C26)*(_6shaozhuchou_month_day!$A$2:$A$906&lt;$C27),_6shaozhuchou_month_day!V$2:V$906)/SUMPRODUCT((_6shaozhuchou_month_day!$A$2:$A$906&gt;=$C26)*(_6shaozhuchou_month_day!$A$2:$A$906&lt;$C27)*(_6shaozhuchou_month_day!V$2:V$906&gt;0)))</f>
        <v>#REF!</v>
      </c>
      <c r="S26" s="186" t="e">
        <f ca="1">IF(G26=0,0,SUMPRODUCT((_6shaozhuchou_month_day!$A$2:$A$906&gt;=$C26)*(_6shaozhuchou_month_day!$A$2:$A$906&lt;$C27),_6shaozhuchou_month_day!W$2:W$906)/SUMPRODUCT((_6shaozhuchou_month_day!$A$2:$A$906&gt;=$C26)*(_6shaozhuchou_month_day!$A$2:$A$906&lt;$C27)*(_6shaozhuchou_month_day!W$2:W$906&lt;0)))</f>
        <v>#REF!</v>
      </c>
      <c r="T26" s="186">
        <f>主抽数据!Z30</f>
        <v>97.364900000000006</v>
      </c>
      <c r="U26" s="186">
        <f>主抽数据!AA30</f>
        <v>97.388000000000005</v>
      </c>
      <c r="V26" s="187" t="e">
        <f ca="1">查询与汇总!$S$1*M26</f>
        <v>#REF!</v>
      </c>
      <c r="W26" s="188" t="e">
        <f ca="1">L26-V26</f>
        <v>#REF!</v>
      </c>
      <c r="X26" s="194" t="s">
        <v>26</v>
      </c>
      <c r="Y26" s="195" t="s">
        <v>26</v>
      </c>
      <c r="Z26" s="196" t="s">
        <v>26</v>
      </c>
      <c r="AA26" s="191" t="str">
        <f>主抽数据!AB30</f>
        <v/>
      </c>
      <c r="AB26" s="192" t="str">
        <f>主抽数据!AC30</f>
        <v/>
      </c>
      <c r="AC26" s="193" t="e">
        <f ca="1">IF(V26=-W26,0,W26*0.62/10000)</f>
        <v>#REF!</v>
      </c>
      <c r="AE26" s="171" t="e">
        <f>AA26/10</f>
        <v>#VALUE!</v>
      </c>
      <c r="AF26" s="171" t="e">
        <f>AB26/10</f>
        <v>#VALUE!</v>
      </c>
      <c r="AG26" s="171" t="e">
        <f ca="1">-Q26</f>
        <v>#REF!</v>
      </c>
      <c r="AH26" s="171" t="e">
        <f ca="1">-S26</f>
        <v>#REF!</v>
      </c>
    </row>
    <row customHeight="1" r="27">
      <c r="A27" s="157">
        <f ca="1">A24+1</f>
        <v>43532</v>
      </c>
      <c r="B27" s="158">
        <f>B24</f>
        <v>0</v>
      </c>
      <c r="C27" s="157">
        <f ca="1">A27+B27</f>
        <v>43532</v>
      </c>
      <c r="D27" s="158" t="str">
        <f>D24</f>
        <v>夜班</v>
      </c>
      <c r="E27" s="221">
        <f>IF(AND(E21=1),4,IF(AND(E21&gt;1),(E21-1),))</f>
        <v>2</v>
      </c>
      <c r="F27" s="221" t="str">
        <f>IF(AND(E27=1),"甲班",IF(AND(E27=2),"乙班",IF(AND(E27=3),"丙班",IF(AND(E27=4),"丁班",))))</f>
        <v>乙班</v>
      </c>
      <c r="G27" s="183" t="e">
        <f ca="1">SUMPRODUCT((_6shaozhuchou_month_day!$A$2:$A$906&gt;=C27)*(_6shaozhuchou_month_day!$A$2:$A$906&lt;C28),_6shaozhuchou_month_day!$Y$2:$Y$906)/8</f>
        <v>#REF!</v>
      </c>
      <c r="H27" s="183" t="e">
        <f ca="1">(G27-G27*25%)*0.83*8</f>
        <v>#REF!</v>
      </c>
      <c r="I27" s="154" t="str">
        <f>X27</f>
        <v/>
      </c>
      <c r="J27" s="64" t="e">
        <f ca="1">SUMPRODUCT((主抽数据!$AU$5:$AU$97=$A27)*(主抽数据!$AV$5:$AV$97=$F27),主抽数据!$AK$5:$AK$97)</f>
        <v>#REF!</v>
      </c>
      <c r="K27" s="64" t="e">
        <f ca="1">SUMPRODUCT((主抽数据!$AU$5:$AU$97=$A27)*(主抽数据!$AV$5:$AV$97=$F27),主抽数据!$AL$5:$AL$97)</f>
        <v>#REF!</v>
      </c>
      <c r="L27" s="153" t="e">
        <f ca="1">J27+K27</f>
        <v>#REF!</v>
      </c>
      <c r="M27" s="153" t="e">
        <f ca="1">SUMPRODUCT((_6shaozhuchou_month_day!$A$2:$A$906&gt;=C27)*(_6shaozhuchou_month_day!$A$2:$A$906&lt;C28),_6shaozhuchou_month_day!$Z$2:$Z$906)</f>
        <v>#REF!</v>
      </c>
      <c r="N27" s="183" t="e">
        <f ca="1">M27*查询与汇总!$O$1</f>
        <v>#REF!</v>
      </c>
      <c r="O27" s="154" t="e">
        <f ca="1">IF(N27=0,0,L27/N27)</f>
        <v>#REF!</v>
      </c>
      <c r="P27" s="186" t="e">
        <f ca="1">IF(G27=0,0,SUMPRODUCT((_6shaozhuchou_month_day!$A$2:$A$906&gt;=$C27)*(_6shaozhuchou_month_day!$A$2:$A$906&lt;$C28),_6shaozhuchou_month_day!T$2:T$906)/SUMPRODUCT((_6shaozhuchou_month_day!$A$2:$A$906&gt;=$C27)*(_6shaozhuchou_month_day!$A$2:$A$906&lt;$C28)*(_6shaozhuchou_month_day!T$2:T$906&gt;0)))</f>
        <v>#REF!</v>
      </c>
      <c r="Q27" s="186" t="e">
        <f ca="1">IF(G27=0,0,SUMPRODUCT((_6shaozhuchou_month_day!$A$2:$A$906&gt;=$C27)*(_6shaozhuchou_month_day!$A$2:$A$906&lt;$C28),_6shaozhuchou_month_day!U$2:U$906)/SUMPRODUCT((_6shaozhuchou_month_day!$A$2:$A$906&gt;=$C27)*(_6shaozhuchou_month_day!$A$2:$A$906&lt;$C28)*(_6shaozhuchou_month_day!U$2:U$906&lt;0)))</f>
        <v>#REF!</v>
      </c>
      <c r="R27" s="186" t="e">
        <f ca="1">IF(G27=0,0,SUMPRODUCT((_6shaozhuchou_month_day!$A$2:$A$906&gt;=$C27)*(_6shaozhuchou_month_day!$A$2:$A$906&lt;$C28),_6shaozhuchou_month_day!V$2:V$906)/SUMPRODUCT((_6shaozhuchou_month_day!$A$2:$A$906&gt;=$C27)*(_6shaozhuchou_month_day!$A$2:$A$906&lt;$C28)*(_6shaozhuchou_month_day!V$2:V$906&gt;0)))</f>
        <v>#REF!</v>
      </c>
      <c r="S27" s="186" t="e">
        <f ca="1">IF(G27=0,0,SUMPRODUCT((_6shaozhuchou_month_day!$A$2:$A$906&gt;=$C27)*(_6shaozhuchou_month_day!$A$2:$A$906&lt;$C28),_6shaozhuchou_month_day!W$2:W$906)/SUMPRODUCT((_6shaozhuchou_month_day!$A$2:$A$906&gt;=$C27)*(_6shaozhuchou_month_day!$A$2:$A$906&lt;$C28)*(_6shaozhuchou_month_day!W$2:W$906&lt;0)))</f>
        <v>#REF!</v>
      </c>
      <c r="T27" s="186">
        <f>主抽数据!Z31</f>
        <v>97.369799999999998</v>
      </c>
      <c r="U27" s="186">
        <f>主抽数据!AA31</f>
        <v>97.395799999999994</v>
      </c>
      <c r="V27" s="187" t="e">
        <f ca="1">查询与汇总!$S$1*M27</f>
        <v>#REF!</v>
      </c>
      <c r="W27" s="188" t="e">
        <f ca="1">L27-V27</f>
        <v>#REF!</v>
      </c>
      <c r="X27" s="194" t="s">
        <v>26</v>
      </c>
      <c r="Z27" s="196" t="s">
        <v>26</v>
      </c>
      <c r="AA27" s="191" t="str">
        <f>主抽数据!AB31</f>
        <v/>
      </c>
      <c r="AB27" s="192" t="str">
        <f>主抽数据!AC31</f>
        <v/>
      </c>
      <c r="AC27" s="193" t="e">
        <f ca="1">IF(V27=-W27,0,W27*0.62/10000)</f>
        <v>#REF!</v>
      </c>
      <c r="AE27" s="171" t="e">
        <f>AA27/10</f>
        <v>#VALUE!</v>
      </c>
      <c r="AF27" s="171" t="e">
        <f>AB27/10</f>
        <v>#VALUE!</v>
      </c>
      <c r="AG27" s="171" t="e">
        <f ca="1">-Q27</f>
        <v>#REF!</v>
      </c>
      <c r="AH27" s="171" t="e">
        <f ca="1">-S27</f>
        <v>#REF!</v>
      </c>
    </row>
    <row customHeight="1" ht="36" r="28">
      <c r="A28" s="157">
        <f ca="1">A25+1</f>
        <v>43532</v>
      </c>
      <c r="B28" s="158">
        <f>B25</f>
        <v>0.33333333333333298</v>
      </c>
      <c r="C28" s="157">
        <f ca="1">A28+B28</f>
        <v>43532.333333333336</v>
      </c>
      <c r="D28" s="158" t="str">
        <f>D25</f>
        <v>白班</v>
      </c>
      <c r="E28" s="221">
        <f>IF(AND(E22=1),4,IF(AND(E22&gt;1),(E22-1),))</f>
        <v>3</v>
      </c>
      <c r="F28" s="221" t="str">
        <f>IF(AND(E28=1),"甲班",IF(AND(E28=2),"乙班",IF(AND(E28=3),"丙班",IF(AND(E28=4),"丁班",))))</f>
        <v>丙班</v>
      </c>
      <c r="G28" s="183" t="e">
        <f ca="1">SUMPRODUCT((_6shaozhuchou_month_day!$A$2:$A$906&gt;=C28)*(_6shaozhuchou_month_day!$A$2:$A$906&lt;C29),_6shaozhuchou_month_day!$Y$2:$Y$906)/8</f>
        <v>#REF!</v>
      </c>
      <c r="H28" s="183" t="e">
        <f ca="1">(G28-G28*25%)*0.83*8</f>
        <v>#REF!</v>
      </c>
      <c r="I28" s="154" t="str">
        <f>X28</f>
        <v/>
      </c>
      <c r="J28" s="64" t="e">
        <f ca="1">SUMPRODUCT((主抽数据!$AU$5:$AU$97=$A28)*(主抽数据!$AV$5:$AV$97=$F28),主抽数据!$AK$5:$AK$97)</f>
        <v>#REF!</v>
      </c>
      <c r="K28" s="64" t="e">
        <f ca="1">SUMPRODUCT((主抽数据!$AU$5:$AU$97=$A28)*(主抽数据!$AV$5:$AV$97=$F28),主抽数据!$AL$5:$AL$97)</f>
        <v>#REF!</v>
      </c>
      <c r="L28" s="153" t="e">
        <f ca="1">J28+K28</f>
        <v>#REF!</v>
      </c>
      <c r="M28" s="153" t="e">
        <f ca="1">SUMPRODUCT((_6shaozhuchou_month_day!$A$2:$A$906&gt;=C28)*(_6shaozhuchou_month_day!$A$2:$A$906&lt;C29),_6shaozhuchou_month_day!$Z$2:$Z$906)</f>
        <v>#REF!</v>
      </c>
      <c r="N28" s="183" t="e">
        <f ca="1">M28*查询与汇总!$O$1</f>
        <v>#REF!</v>
      </c>
      <c r="O28" s="154" t="e">
        <f ca="1">IF(N28=0,0,L28/N28)</f>
        <v>#REF!</v>
      </c>
      <c r="P28" s="186" t="e">
        <f ca="1">IF(G28=0,0,SUMPRODUCT((_6shaozhuchou_month_day!$A$2:$A$906&gt;=$C28)*(_6shaozhuchou_month_day!$A$2:$A$906&lt;$C29),_6shaozhuchou_month_day!T$2:T$906)/SUMPRODUCT((_6shaozhuchou_month_day!$A$2:$A$906&gt;=$C28)*(_6shaozhuchou_month_day!$A$2:$A$906&lt;$C29)*(_6shaozhuchou_month_day!T$2:T$906&gt;0)))</f>
        <v>#REF!</v>
      </c>
      <c r="Q28" s="186" t="e">
        <f ca="1">IF(G28=0,0,SUMPRODUCT((_6shaozhuchou_month_day!$A$2:$A$906&gt;=$C28)*(_6shaozhuchou_month_day!$A$2:$A$906&lt;$C29),_6shaozhuchou_month_day!U$2:U$906)/SUMPRODUCT((_6shaozhuchou_month_day!$A$2:$A$906&gt;=$C28)*(_6shaozhuchou_month_day!$A$2:$A$906&lt;$C29)*(_6shaozhuchou_month_day!U$2:U$906&lt;0)))</f>
        <v>#REF!</v>
      </c>
      <c r="R28" s="186" t="e">
        <f ca="1">IF(G28=0,0,SUMPRODUCT((_6shaozhuchou_month_day!$A$2:$A$906&gt;=$C28)*(_6shaozhuchou_month_day!$A$2:$A$906&lt;$C29),_6shaozhuchou_month_day!V$2:V$906)/SUMPRODUCT((_6shaozhuchou_month_day!$A$2:$A$906&gt;=$C28)*(_6shaozhuchou_month_day!$A$2:$A$906&lt;$C29)*(_6shaozhuchou_month_day!V$2:V$906&gt;0)))</f>
        <v>#REF!</v>
      </c>
      <c r="S28" s="186" t="e">
        <f ca="1">IF(G28=0,0,SUMPRODUCT((_6shaozhuchou_month_day!$A$2:$A$906&gt;=$C28)*(_6shaozhuchou_month_day!$A$2:$A$906&lt;$C29),_6shaozhuchou_month_day!W$2:W$906)/SUMPRODUCT((_6shaozhuchou_month_day!$A$2:$A$906&gt;=$C28)*(_6shaozhuchou_month_day!$A$2:$A$906&lt;$C29)*(_6shaozhuchou_month_day!W$2:W$906&lt;0)))</f>
        <v>#REF!</v>
      </c>
      <c r="T28" s="186">
        <f>主抽数据!Z32</f>
        <v>97.130399999999995</v>
      </c>
      <c r="U28" s="186">
        <f>主抽数据!AA32</f>
        <v>97.113500000000002</v>
      </c>
      <c r="V28" s="187" t="e">
        <f ca="1">查询与汇总!$S$1*M28</f>
        <v>#REF!</v>
      </c>
      <c r="W28" s="188" t="e">
        <f ca="1">L28-V28</f>
        <v>#REF!</v>
      </c>
      <c r="X28" s="194" t="s">
        <v>26</v>
      </c>
      <c r="Y28" s="195" t="s">
        <v>26</v>
      </c>
      <c r="Z28" s="197" t="s">
        <v>26</v>
      </c>
      <c r="AA28" s="191" t="str">
        <f>主抽数据!AB32</f>
        <v/>
      </c>
      <c r="AB28" s="192" t="str">
        <f>主抽数据!AC32</f>
        <v/>
      </c>
      <c r="AC28" s="193" t="e">
        <f ca="1">IF(V28=-W28,0,W28*0.62/10000)</f>
        <v>#REF!</v>
      </c>
      <c r="AE28" s="171" t="e">
        <f>AA28/10</f>
        <v>#VALUE!</v>
      </c>
      <c r="AF28" s="171" t="e">
        <f>AB28/10</f>
        <v>#VALUE!</v>
      </c>
      <c r="AG28" s="171" t="e">
        <f ca="1">-Q28</f>
        <v>#REF!</v>
      </c>
      <c r="AH28" s="171" t="e">
        <f ca="1">-S28</f>
        <v>#REF!</v>
      </c>
    </row>
    <row customHeight="1" r="29">
      <c r="A29" s="157">
        <f ca="1">A26+1</f>
        <v>43532</v>
      </c>
      <c r="B29" s="158">
        <f>B26</f>
        <v>0.66666666666666696</v>
      </c>
      <c r="C29" s="157">
        <f ca="1">A29+B29</f>
        <v>43532.666666666664</v>
      </c>
      <c r="D29" s="158" t="str">
        <f>D26</f>
        <v>中班</v>
      </c>
      <c r="E29" s="221">
        <f>IF(AND(E23=1),4,IF(AND(E23&gt;1),(E23-1),))</f>
        <v>4</v>
      </c>
      <c r="F29" s="221" t="str">
        <f>IF(AND(E29=1),"甲班",IF(AND(E29=2),"乙班",IF(AND(E29=3),"丙班",IF(AND(E29=4),"丁班",))))</f>
        <v>丁班</v>
      </c>
      <c r="G29" s="183" t="e">
        <f ca="1">SUMPRODUCT((_6shaozhuchou_month_day!$A$2:$A$906&gt;=C29)*(_6shaozhuchou_month_day!$A$2:$A$906&lt;C30),_6shaozhuchou_month_day!$Y$2:$Y$906)/8</f>
        <v>#REF!</v>
      </c>
      <c r="H29" s="183" t="e">
        <f ca="1">(G29-G29*25%)*0.83*8</f>
        <v>#REF!</v>
      </c>
      <c r="I29" s="154" t="str">
        <f>X29</f>
        <v/>
      </c>
      <c r="J29" s="64" t="e">
        <f ca="1">SUMPRODUCT((主抽数据!$AU$5:$AU$97=$A29)*(主抽数据!$AV$5:$AV$97=$F29),主抽数据!$AK$5:$AK$97)</f>
        <v>#REF!</v>
      </c>
      <c r="K29" s="64" t="e">
        <f ca="1">SUMPRODUCT((主抽数据!$AU$5:$AU$97=$A29)*(主抽数据!$AV$5:$AV$97=$F29),主抽数据!$AL$5:$AL$97)</f>
        <v>#REF!</v>
      </c>
      <c r="L29" s="153" t="e">
        <f ca="1">J29+K29</f>
        <v>#REF!</v>
      </c>
      <c r="M29" s="153" t="e">
        <f ca="1">SUMPRODUCT((_6shaozhuchou_month_day!$A$2:$A$906&gt;=C29)*(_6shaozhuchou_month_day!$A$2:$A$906&lt;C30),_6shaozhuchou_month_day!$Z$2:$Z$906)</f>
        <v>#REF!</v>
      </c>
      <c r="N29" s="183" t="e">
        <f ca="1">M29*查询与汇总!$O$1</f>
        <v>#REF!</v>
      </c>
      <c r="O29" s="154" t="e">
        <f ca="1">IF(N29=0,0,L29/N29)</f>
        <v>#REF!</v>
      </c>
      <c r="P29" s="186" t="e">
        <f ca="1">IF(G29=0,0,SUMPRODUCT((_6shaozhuchou_month_day!$A$2:$A$906&gt;=$C29)*(_6shaozhuchou_month_day!$A$2:$A$906&lt;$C30),_6shaozhuchou_month_day!T$2:T$906)/SUMPRODUCT((_6shaozhuchou_month_day!$A$2:$A$906&gt;=$C29)*(_6shaozhuchou_month_day!$A$2:$A$906&lt;$C30)*(_6shaozhuchou_month_day!T$2:T$906&gt;0)))</f>
        <v>#REF!</v>
      </c>
      <c r="Q29" s="186" t="e">
        <f ca="1">IF(G29=0,0,SUMPRODUCT((_6shaozhuchou_month_day!$A$2:$A$906&gt;=$C29)*(_6shaozhuchou_month_day!$A$2:$A$906&lt;$C30),_6shaozhuchou_month_day!U$2:U$906)/SUMPRODUCT((_6shaozhuchou_month_day!$A$2:$A$906&gt;=$C29)*(_6shaozhuchou_month_day!$A$2:$A$906&lt;$C30)*(_6shaozhuchou_month_day!U$2:U$906&lt;0)))</f>
        <v>#REF!</v>
      </c>
      <c r="R29" s="186" t="e">
        <f ca="1">IF(G29=0,0,SUMPRODUCT((_6shaozhuchou_month_day!$A$2:$A$906&gt;=$C29)*(_6shaozhuchou_month_day!$A$2:$A$906&lt;$C30),_6shaozhuchou_month_day!V$2:V$906)/SUMPRODUCT((_6shaozhuchou_month_day!$A$2:$A$906&gt;=$C29)*(_6shaozhuchou_month_day!$A$2:$A$906&lt;$C30)*(_6shaozhuchou_month_day!V$2:V$906&gt;0)))</f>
        <v>#REF!</v>
      </c>
      <c r="S29" s="186" t="e">
        <f ca="1">IF(G29=0,0,SUMPRODUCT((_6shaozhuchou_month_day!$A$2:$A$906&gt;=$C29)*(_6shaozhuchou_month_day!$A$2:$A$906&lt;$C30),_6shaozhuchou_month_day!W$2:W$906)/SUMPRODUCT((_6shaozhuchou_month_day!$A$2:$A$906&gt;=$C29)*(_6shaozhuchou_month_day!$A$2:$A$906&lt;$C30)*(_6shaozhuchou_month_day!W$2:W$906&lt;0)))</f>
        <v>#REF!</v>
      </c>
      <c r="T29" s="186">
        <f>主抽数据!Z33</f>
        <v>97.379800000000003</v>
      </c>
      <c r="U29" s="186">
        <f>主抽数据!AA33</f>
        <v>97.343800000000002</v>
      </c>
      <c r="V29" s="187" t="e">
        <f ca="1">查询与汇总!$S$1*M29</f>
        <v>#REF!</v>
      </c>
      <c r="W29" s="188" t="e">
        <f ca="1">L29-V29</f>
        <v>#REF!</v>
      </c>
      <c r="X29" s="194" t="s">
        <v>26</v>
      </c>
      <c r="Y29" s="195" t="s">
        <v>26</v>
      </c>
      <c r="Z29" s="196" t="s">
        <v>26</v>
      </c>
      <c r="AA29" s="191" t="str">
        <f>主抽数据!AB33</f>
        <v/>
      </c>
      <c r="AB29" s="192" t="str">
        <f>主抽数据!AC33</f>
        <v/>
      </c>
      <c r="AC29" s="193" t="e">
        <f ca="1">IF(V29=-W29,0,W29*0.62/10000)</f>
        <v>#REF!</v>
      </c>
      <c r="AE29" s="171" t="e">
        <f>AA29/10</f>
        <v>#VALUE!</v>
      </c>
      <c r="AF29" s="171" t="e">
        <f>AB29/10</f>
        <v>#VALUE!</v>
      </c>
      <c r="AG29" s="171" t="e">
        <f ca="1">-Q29</f>
        <v>#REF!</v>
      </c>
      <c r="AH29" s="171" t="e">
        <f ca="1">-S29</f>
        <v>#REF!</v>
      </c>
    </row>
    <row customHeight="1" r="30">
      <c r="A30" s="157">
        <f ca="1">A27+1</f>
        <v>43533</v>
      </c>
      <c r="B30" s="158">
        <f>B27</f>
        <v>0</v>
      </c>
      <c r="C30" s="157">
        <f ca="1">A30+B30</f>
        <v>43533</v>
      </c>
      <c r="D30" s="158" t="str">
        <f>D27</f>
        <v>夜班</v>
      </c>
      <c r="E30" s="221">
        <f>IF(AND(E24=1),4,IF(AND(E24&gt;1),(E24-1),))</f>
        <v>1</v>
      </c>
      <c r="F30" s="221" t="str">
        <f>IF(AND(E30=1),"甲班",IF(AND(E30=2),"乙班",IF(AND(E30=3),"丙班",IF(AND(E30=4),"丁班",))))</f>
        <v>甲班</v>
      </c>
      <c r="G30" s="183" t="e">
        <f ca="1">SUMPRODUCT((_6shaozhuchou_month_day!$A$2:$A$906&gt;=C30)*(_6shaozhuchou_month_day!$A$2:$A$906&lt;C31),_6shaozhuchou_month_day!$Y$2:$Y$906)/8</f>
        <v>#REF!</v>
      </c>
      <c r="H30" s="183" t="e">
        <f ca="1">(G30-G30*25%)*0.83*8</f>
        <v>#REF!</v>
      </c>
      <c r="I30" s="154" t="str">
        <f>X30</f>
        <v/>
      </c>
      <c r="J30" s="64" t="e">
        <f ca="1">SUMPRODUCT((主抽数据!$AU$5:$AU$97=$A30)*(主抽数据!$AV$5:$AV$97=$F30),主抽数据!$AK$5:$AK$97)</f>
        <v>#REF!</v>
      </c>
      <c r="K30" s="64" t="e">
        <f ca="1">SUMPRODUCT((主抽数据!$AU$5:$AU$97=$A30)*(主抽数据!$AV$5:$AV$97=$F30),主抽数据!$AL$5:$AL$97)</f>
        <v>#REF!</v>
      </c>
      <c r="L30" s="153" t="e">
        <f ca="1">J30+K30</f>
        <v>#REF!</v>
      </c>
      <c r="M30" s="153" t="e">
        <f ca="1">SUMPRODUCT((_6shaozhuchou_month_day!$A$2:$A$906&gt;=C30)*(_6shaozhuchou_month_day!$A$2:$A$906&lt;C31),_6shaozhuchou_month_day!$Z$2:$Z$906)</f>
        <v>#REF!</v>
      </c>
      <c r="N30" s="183" t="e">
        <f ca="1">M30*查询与汇总!$O$1</f>
        <v>#REF!</v>
      </c>
      <c r="O30" s="154" t="e">
        <f ca="1">IF(N30=0,0,L30/N30)</f>
        <v>#REF!</v>
      </c>
      <c r="P30" s="186" t="e">
        <f ca="1">IF(G30=0,0,SUMPRODUCT((_6shaozhuchou_month_day!$A$2:$A$906&gt;=$C30)*(_6shaozhuchou_month_day!$A$2:$A$906&lt;$C31),_6shaozhuchou_month_day!T$2:T$906)/SUMPRODUCT((_6shaozhuchou_month_day!$A$2:$A$906&gt;=$C30)*(_6shaozhuchou_month_day!$A$2:$A$906&lt;$C31)*(_6shaozhuchou_month_day!T$2:T$906&gt;0)))</f>
        <v>#REF!</v>
      </c>
      <c r="Q30" s="186" t="e">
        <f ca="1">IF(G30=0,0,SUMPRODUCT((_6shaozhuchou_month_day!$A$2:$A$906&gt;=$C30)*(_6shaozhuchou_month_day!$A$2:$A$906&lt;$C31),_6shaozhuchou_month_day!U$2:U$906)/SUMPRODUCT((_6shaozhuchou_month_day!$A$2:$A$906&gt;=$C30)*(_6shaozhuchou_month_day!$A$2:$A$906&lt;$C31)*(_6shaozhuchou_month_day!U$2:U$906&lt;0)))</f>
        <v>#REF!</v>
      </c>
      <c r="R30" s="186" t="e">
        <f ca="1">IF(G30=0,0,SUMPRODUCT((_6shaozhuchou_month_day!$A$2:$A$906&gt;=$C30)*(_6shaozhuchou_month_day!$A$2:$A$906&lt;$C31),_6shaozhuchou_month_day!V$2:V$906)/SUMPRODUCT((_6shaozhuchou_month_day!$A$2:$A$906&gt;=$C30)*(_6shaozhuchou_month_day!$A$2:$A$906&lt;$C31)*(_6shaozhuchou_month_day!V$2:V$906&gt;0)))</f>
        <v>#REF!</v>
      </c>
      <c r="S30" s="186" t="e">
        <f ca="1">IF(G30=0,0,SUMPRODUCT((_6shaozhuchou_month_day!$A$2:$A$906&gt;=$C30)*(_6shaozhuchou_month_day!$A$2:$A$906&lt;$C31),_6shaozhuchou_month_day!W$2:W$906)/SUMPRODUCT((_6shaozhuchou_month_day!$A$2:$A$906&gt;=$C30)*(_6shaozhuchou_month_day!$A$2:$A$906&lt;$C31)*(_6shaozhuchou_month_day!W$2:W$906&lt;0)))</f>
        <v>#REF!</v>
      </c>
      <c r="T30" s="186">
        <f>主抽数据!Z34</f>
        <v>97.370699999999999</v>
      </c>
      <c r="U30" s="186">
        <f>主抽数据!AA34</f>
        <v>97.343100000000007</v>
      </c>
      <c r="V30" s="187" t="e">
        <f ca="1">查询与汇总!$S$1*M30</f>
        <v>#REF!</v>
      </c>
      <c r="W30" s="188" t="e">
        <f ca="1">L30-V30</f>
        <v>#REF!</v>
      </c>
      <c r="X30" s="194" t="s">
        <v>26</v>
      </c>
      <c r="Y30" s="195" t="s">
        <v>26</v>
      </c>
      <c r="Z30" s="196" t="s">
        <v>26</v>
      </c>
      <c r="AA30" s="191" t="str">
        <f>主抽数据!AB34</f>
        <v/>
      </c>
      <c r="AB30" s="192" t="str">
        <f>主抽数据!AC34</f>
        <v/>
      </c>
      <c r="AC30" s="193" t="e">
        <f ca="1">IF(V30=-W30,0,W30*0.62/10000)</f>
        <v>#REF!</v>
      </c>
      <c r="AE30" s="171" t="e">
        <f>AA30/10</f>
        <v>#VALUE!</v>
      </c>
      <c r="AF30" s="171" t="e">
        <f>AB30/10</f>
        <v>#VALUE!</v>
      </c>
      <c r="AG30" s="171" t="e">
        <f ca="1">-Q30</f>
        <v>#REF!</v>
      </c>
      <c r="AH30" s="171" t="e">
        <f ca="1">-S30</f>
        <v>#REF!</v>
      </c>
    </row>
    <row customHeight="1" ht="30" r="31">
      <c r="A31" s="157">
        <f ca="1">A28+1</f>
        <v>43533</v>
      </c>
      <c r="B31" s="158">
        <f>B28</f>
        <v>0.33333333333333298</v>
      </c>
      <c r="C31" s="157">
        <f ca="1">A31+B31</f>
        <v>43533.333333333336</v>
      </c>
      <c r="D31" s="158" t="str">
        <f>D28</f>
        <v>白班</v>
      </c>
      <c r="E31" s="221">
        <f>IF(AND(E25=1),4,IF(AND(E25&gt;1),(E25-1),))</f>
        <v>2</v>
      </c>
      <c r="F31" s="221" t="str">
        <f>IF(AND(E31=1),"甲班",IF(AND(E31=2),"乙班",IF(AND(E31=3),"丙班",IF(AND(E31=4),"丁班",))))</f>
        <v>乙班</v>
      </c>
      <c r="G31" s="183" t="e">
        <f ca="1">SUMPRODUCT((_6shaozhuchou_month_day!$A$2:$A$906&gt;=C31)*(_6shaozhuchou_month_day!$A$2:$A$906&lt;C32),_6shaozhuchou_month_day!$Y$2:$Y$906)/8</f>
        <v>#REF!</v>
      </c>
      <c r="H31" s="183" t="e">
        <f ca="1">(G31-G31*25%)*0.83*8</f>
        <v>#REF!</v>
      </c>
      <c r="I31" s="154" t="str">
        <f>X31</f>
        <v/>
      </c>
      <c r="J31" s="64" t="e">
        <f ca="1">SUMPRODUCT((主抽数据!$AU$5:$AU$97=$A31)*(主抽数据!$AV$5:$AV$97=$F31),主抽数据!$AK$5:$AK$97)</f>
        <v>#REF!</v>
      </c>
      <c r="K31" s="64" t="e">
        <f ca="1">SUMPRODUCT((主抽数据!$AU$5:$AU$97=$A31)*(主抽数据!$AV$5:$AV$97=$F31),主抽数据!$AL$5:$AL$97)</f>
        <v>#REF!</v>
      </c>
      <c r="L31" s="153" t="e">
        <f ca="1">J31+K31</f>
        <v>#REF!</v>
      </c>
      <c r="M31" s="153" t="e">
        <f ca="1">SUMPRODUCT((_6shaozhuchou_month_day!$A$2:$A$906&gt;=C31)*(_6shaozhuchou_month_day!$A$2:$A$906&lt;C32),_6shaozhuchou_month_day!$Z$2:$Z$906)</f>
        <v>#REF!</v>
      </c>
      <c r="N31" s="183" t="e">
        <f ca="1">M31*查询与汇总!$O$1</f>
        <v>#REF!</v>
      </c>
      <c r="O31" s="154" t="e">
        <f ca="1">IF(N31=0,0,L31/N31)</f>
        <v>#REF!</v>
      </c>
      <c r="P31" s="186" t="e">
        <f ca="1">IF(G31=0,0,SUMPRODUCT((_6shaozhuchou_month_day!$A$2:$A$906&gt;=$C31)*(_6shaozhuchou_month_day!$A$2:$A$906&lt;$C32),_6shaozhuchou_month_day!T$2:T$906)/SUMPRODUCT((_6shaozhuchou_month_day!$A$2:$A$906&gt;=$C31)*(_6shaozhuchou_month_day!$A$2:$A$906&lt;$C32)*(_6shaozhuchou_month_day!T$2:T$906&gt;0)))</f>
        <v>#REF!</v>
      </c>
      <c r="Q31" s="186" t="e">
        <f ca="1">IF(G31=0,0,SUMPRODUCT((_6shaozhuchou_month_day!$A$2:$A$906&gt;=$C31)*(_6shaozhuchou_month_day!$A$2:$A$906&lt;$C32),_6shaozhuchou_month_day!U$2:U$906)/SUMPRODUCT((_6shaozhuchou_month_day!$A$2:$A$906&gt;=$C31)*(_6shaozhuchou_month_day!$A$2:$A$906&lt;$C32)*(_6shaozhuchou_month_day!U$2:U$906&lt;0)))</f>
        <v>#REF!</v>
      </c>
      <c r="R31" s="186" t="e">
        <f ca="1">IF(G31=0,0,SUMPRODUCT((_6shaozhuchou_month_day!$A$2:$A$906&gt;=$C31)*(_6shaozhuchou_month_day!$A$2:$A$906&lt;$C32),_6shaozhuchou_month_day!V$2:V$906)/SUMPRODUCT((_6shaozhuchou_month_day!$A$2:$A$906&gt;=$C31)*(_6shaozhuchou_month_day!$A$2:$A$906&lt;$C32)*(_6shaozhuchou_month_day!V$2:V$906&gt;0)))</f>
        <v>#REF!</v>
      </c>
      <c r="S31" s="186" t="e">
        <f ca="1">IF(G31=0,0,SUMPRODUCT((_6shaozhuchou_month_day!$A$2:$A$906&gt;=$C31)*(_6shaozhuchou_month_day!$A$2:$A$906&lt;$C32),_6shaozhuchou_month_day!W$2:W$906)/SUMPRODUCT((_6shaozhuchou_month_day!$A$2:$A$906&gt;=$C31)*(_6shaozhuchou_month_day!$A$2:$A$906&lt;$C32)*(_6shaozhuchou_month_day!W$2:W$906&lt;0)))</f>
        <v>#REF!</v>
      </c>
      <c r="T31" s="186">
        <f>主抽数据!Z35</f>
        <v>97.241299999999995</v>
      </c>
      <c r="U31" s="186">
        <f>主抽数据!AA35</f>
        <v>97.219999999999999</v>
      </c>
      <c r="V31" s="187" t="e">
        <f ca="1">查询与汇总!$S$1*M31</f>
        <v>#REF!</v>
      </c>
      <c r="W31" s="188" t="e">
        <f ca="1">L31-V31</f>
        <v>#REF!</v>
      </c>
      <c r="X31" s="194" t="s">
        <v>26</v>
      </c>
      <c r="Y31" s="195" t="s">
        <v>26</v>
      </c>
      <c r="Z31" s="197" t="s">
        <v>26</v>
      </c>
      <c r="AA31" s="191" t="str">
        <f>主抽数据!AB35</f>
        <v/>
      </c>
      <c r="AB31" s="192" t="str">
        <f>主抽数据!AC35</f>
        <v/>
      </c>
      <c r="AC31" s="193" t="e">
        <f ca="1">IF(V31=-W31,0,W31*0.62/10000)</f>
        <v>#REF!</v>
      </c>
      <c r="AE31" s="171" t="e">
        <f>AA31/10</f>
        <v>#VALUE!</v>
      </c>
      <c r="AF31" s="171" t="e">
        <f>AB31/10</f>
        <v>#VALUE!</v>
      </c>
      <c r="AG31" s="171" t="e">
        <f ca="1">-Q31</f>
        <v>#REF!</v>
      </c>
      <c r="AH31" s="171" t="e">
        <f ca="1">-S31</f>
        <v>#REF!</v>
      </c>
    </row>
    <row customHeight="1" ht="42" r="32">
      <c r="A32" s="157">
        <f ca="1">A29+1</f>
        <v>43533</v>
      </c>
      <c r="B32" s="158">
        <f>B29</f>
        <v>0.66666666666666696</v>
      </c>
      <c r="C32" s="157">
        <f ca="1">A32+B32</f>
        <v>43533.666666666664</v>
      </c>
      <c r="D32" s="158" t="str">
        <f>D29</f>
        <v>中班</v>
      </c>
      <c r="E32" s="221">
        <f>IF(AND(E26=1),4,IF(AND(E26&gt;1),(E26-1),))</f>
        <v>3</v>
      </c>
      <c r="F32" s="221" t="str">
        <f>IF(AND(E32=1),"甲班",IF(AND(E32=2),"乙班",IF(AND(E32=3),"丙班",IF(AND(E32=4),"丁班",))))</f>
        <v>丙班</v>
      </c>
      <c r="G32" s="183" t="e">
        <f ca="1">SUMPRODUCT((_6shaozhuchou_month_day!$A$2:$A$906&gt;=C32)*(_6shaozhuchou_month_day!$A$2:$A$906&lt;C33),_6shaozhuchou_month_day!$Y$2:$Y$906)/8</f>
        <v>#REF!</v>
      </c>
      <c r="H32" s="183" t="e">
        <f ca="1">(G32-G32*25%)*0.83*8</f>
        <v>#REF!</v>
      </c>
      <c r="I32" s="154" t="str">
        <f>X32</f>
        <v/>
      </c>
      <c r="J32" s="64" t="e">
        <f ca="1">SUMPRODUCT((主抽数据!$AU$5:$AU$97=$A32)*(主抽数据!$AV$5:$AV$97=$F32),主抽数据!$AK$5:$AK$97)</f>
        <v>#REF!</v>
      </c>
      <c r="K32" s="64" t="e">
        <f ca="1">SUMPRODUCT((主抽数据!$AU$5:$AU$97=$A32)*(主抽数据!$AV$5:$AV$97=$F32),主抽数据!$AL$5:$AL$97)</f>
        <v>#REF!</v>
      </c>
      <c r="L32" s="153" t="e">
        <f ca="1">J32+K32</f>
        <v>#REF!</v>
      </c>
      <c r="M32" s="153" t="e">
        <f ca="1">SUMPRODUCT((_6shaozhuchou_month_day!$A$2:$A$906&gt;=C32)*(_6shaozhuchou_month_day!$A$2:$A$906&lt;C33),_6shaozhuchou_month_day!$Z$2:$Z$906)</f>
        <v>#REF!</v>
      </c>
      <c r="N32" s="183" t="e">
        <f ca="1">M32*查询与汇总!$O$1</f>
        <v>#REF!</v>
      </c>
      <c r="O32" s="154" t="e">
        <f ca="1">IF(N32=0,0,L32/N32)</f>
        <v>#REF!</v>
      </c>
      <c r="P32" s="186" t="e">
        <f ca="1">IF(G32=0,0,SUMPRODUCT((_6shaozhuchou_month_day!$A$2:$A$906&gt;=$C32)*(_6shaozhuchou_month_day!$A$2:$A$906&lt;$C33),_6shaozhuchou_month_day!T$2:T$906)/SUMPRODUCT((_6shaozhuchou_month_day!$A$2:$A$906&gt;=$C32)*(_6shaozhuchou_month_day!$A$2:$A$906&lt;$C33)*(_6shaozhuchou_month_day!T$2:T$906&gt;0)))</f>
        <v>#REF!</v>
      </c>
      <c r="Q32" s="186" t="e">
        <f ca="1">IF(G32=0,0,SUMPRODUCT((_6shaozhuchou_month_day!$A$2:$A$906&gt;=$C32)*(_6shaozhuchou_month_day!$A$2:$A$906&lt;$C33),_6shaozhuchou_month_day!U$2:U$906)/SUMPRODUCT((_6shaozhuchou_month_day!$A$2:$A$906&gt;=$C32)*(_6shaozhuchou_month_day!$A$2:$A$906&lt;$C33)*(_6shaozhuchou_month_day!U$2:U$906&lt;0)))</f>
        <v>#REF!</v>
      </c>
      <c r="R32" s="186" t="e">
        <f ca="1">IF(G32=0,0,SUMPRODUCT((_6shaozhuchou_month_day!$A$2:$A$906&gt;=$C32)*(_6shaozhuchou_month_day!$A$2:$A$906&lt;$C33),_6shaozhuchou_month_day!V$2:V$906)/SUMPRODUCT((_6shaozhuchou_month_day!$A$2:$A$906&gt;=$C32)*(_6shaozhuchou_month_day!$A$2:$A$906&lt;$C33)*(_6shaozhuchou_month_day!V$2:V$906&gt;0)))</f>
        <v>#REF!</v>
      </c>
      <c r="S32" s="186" t="e">
        <f ca="1">IF(G32=0,0,SUMPRODUCT((_6shaozhuchou_month_day!$A$2:$A$906&gt;=$C32)*(_6shaozhuchou_month_day!$A$2:$A$906&lt;$C33),_6shaozhuchou_month_day!W$2:W$906)/SUMPRODUCT((_6shaozhuchou_month_day!$A$2:$A$906&gt;=$C32)*(_6shaozhuchou_month_day!$A$2:$A$906&lt;$C33)*(_6shaozhuchou_month_day!W$2:W$906&lt;0)))</f>
        <v>#REF!</v>
      </c>
      <c r="T32" s="186">
        <f>主抽数据!Z36</f>
        <v>97.365499999999997</v>
      </c>
      <c r="U32" s="186">
        <f>主抽数据!AA36</f>
        <v>97.351900000000001</v>
      </c>
      <c r="V32" s="187" t="e">
        <f ca="1">查询与汇总!$S$1*M32</f>
        <v>#REF!</v>
      </c>
      <c r="W32" s="188" t="e">
        <f ca="1">L32-V32</f>
        <v>#REF!</v>
      </c>
      <c r="X32" s="194" t="s">
        <v>26</v>
      </c>
      <c r="Y32" s="195" t="s">
        <v>26</v>
      </c>
      <c r="Z32" s="197" t="s">
        <v>26</v>
      </c>
      <c r="AA32" s="191" t="str">
        <f>主抽数据!AB36</f>
        <v/>
      </c>
      <c r="AB32" s="192" t="str">
        <f>主抽数据!AC36</f>
        <v/>
      </c>
      <c r="AC32" s="193" t="e">
        <f ca="1">IF(V32=-W32,0,W32*0.62/10000)</f>
        <v>#REF!</v>
      </c>
      <c r="AE32" s="171" t="e">
        <f>AA32/10</f>
        <v>#VALUE!</v>
      </c>
      <c r="AF32" s="171" t="e">
        <f>AB32/10</f>
        <v>#VALUE!</v>
      </c>
      <c r="AG32" s="171" t="e">
        <f ca="1">-Q32</f>
        <v>#REF!</v>
      </c>
      <c r="AH32" s="171" t="e">
        <f ca="1">-S32</f>
        <v>#REF!</v>
      </c>
    </row>
    <row customHeight="1" ht="30" r="33">
      <c r="A33" s="157">
        <f ca="1">A30+1</f>
        <v>43534</v>
      </c>
      <c r="B33" s="158">
        <f>B30</f>
        <v>0</v>
      </c>
      <c r="C33" s="157">
        <f ca="1">A33+B33</f>
        <v>43534</v>
      </c>
      <c r="D33" s="158" t="str">
        <f>D30</f>
        <v>夜班</v>
      </c>
      <c r="E33" s="221">
        <f>IF(AND(E27=1),4,IF(AND(E27&gt;1),(E27-1),))</f>
        <v>1</v>
      </c>
      <c r="F33" s="221" t="str">
        <f>IF(AND(E33=1),"甲班",IF(AND(E33=2),"乙班",IF(AND(E33=3),"丙班",IF(AND(E33=4),"丁班",))))</f>
        <v>甲班</v>
      </c>
      <c r="G33" s="183" t="e">
        <f ca="1">SUMPRODUCT((_6shaozhuchou_month_day!$A$2:$A$906&gt;=C33)*(_6shaozhuchou_month_day!$A$2:$A$906&lt;C34),_6shaozhuchou_month_day!$Y$2:$Y$906)/8</f>
        <v>#REF!</v>
      </c>
      <c r="H33" s="183" t="e">
        <f ca="1">(G33-G33*25%)*0.83*8</f>
        <v>#REF!</v>
      </c>
      <c r="I33" s="154" t="str">
        <f>X33</f>
        <v/>
      </c>
      <c r="J33" s="64" t="e">
        <f ca="1">SUMPRODUCT((主抽数据!$AU$5:$AU$97=$A33)*(主抽数据!$AV$5:$AV$97=$F33),主抽数据!$AK$5:$AK$97)</f>
        <v>#REF!</v>
      </c>
      <c r="K33" s="64" t="e">
        <f ca="1">SUMPRODUCT((主抽数据!$AU$5:$AU$97=$A33)*(主抽数据!$AV$5:$AV$97=$F33),主抽数据!$AL$5:$AL$97)</f>
        <v>#REF!</v>
      </c>
      <c r="L33" s="153" t="e">
        <f ca="1">J33+K33</f>
        <v>#REF!</v>
      </c>
      <c r="M33" s="153" t="e">
        <f ca="1">SUMPRODUCT((_6shaozhuchou_month_day!$A$2:$A$906&gt;=C33)*(_6shaozhuchou_month_day!$A$2:$A$906&lt;C34),_6shaozhuchou_month_day!$Z$2:$Z$906)</f>
        <v>#REF!</v>
      </c>
      <c r="N33" s="183" t="e">
        <f ca="1">M33*查询与汇总!$O$1</f>
        <v>#REF!</v>
      </c>
      <c r="O33" s="154" t="e">
        <f ca="1">IF(N33=0,0,L33/N33)</f>
        <v>#REF!</v>
      </c>
      <c r="P33" s="186" t="e">
        <f ca="1">IF(G33=0,0,SUMPRODUCT((_6shaozhuchou_month_day!$A$2:$A$906&gt;=$C33)*(_6shaozhuchou_month_day!$A$2:$A$906&lt;$C34),_6shaozhuchou_month_day!T$2:T$906)/SUMPRODUCT((_6shaozhuchou_month_day!$A$2:$A$906&gt;=$C33)*(_6shaozhuchou_month_day!$A$2:$A$906&lt;$C34)*(_6shaozhuchou_month_day!T$2:T$906&gt;0)))</f>
        <v>#REF!</v>
      </c>
      <c r="Q33" s="186" t="e">
        <f ca="1">IF(G33=0,0,SUMPRODUCT((_6shaozhuchou_month_day!$A$2:$A$906&gt;=$C33)*(_6shaozhuchou_month_day!$A$2:$A$906&lt;$C34),_6shaozhuchou_month_day!U$2:U$906)/SUMPRODUCT((_6shaozhuchou_month_day!$A$2:$A$906&gt;=$C33)*(_6shaozhuchou_month_day!$A$2:$A$906&lt;$C34)*(_6shaozhuchou_month_day!U$2:U$906&lt;0)))</f>
        <v>#REF!</v>
      </c>
      <c r="R33" s="186" t="e">
        <f ca="1">IF(G33=0,0,SUMPRODUCT((_6shaozhuchou_month_day!$A$2:$A$906&gt;=$C33)*(_6shaozhuchou_month_day!$A$2:$A$906&lt;$C34),_6shaozhuchou_month_day!V$2:V$906)/SUMPRODUCT((_6shaozhuchou_month_day!$A$2:$A$906&gt;=$C33)*(_6shaozhuchou_month_day!$A$2:$A$906&lt;$C34)*(_6shaozhuchou_month_day!V$2:V$906&gt;0)))</f>
        <v>#REF!</v>
      </c>
      <c r="S33" s="186" t="e">
        <f ca="1">IF(G33=0,0,SUMPRODUCT((_6shaozhuchou_month_day!$A$2:$A$906&gt;=$C33)*(_6shaozhuchou_month_day!$A$2:$A$906&lt;$C34),_6shaozhuchou_month_day!W$2:W$906)/SUMPRODUCT((_6shaozhuchou_month_day!$A$2:$A$906&gt;=$C33)*(_6shaozhuchou_month_day!$A$2:$A$906&lt;$C34)*(_6shaozhuchou_month_day!W$2:W$906&lt;0)))</f>
        <v>#REF!</v>
      </c>
      <c r="T33" s="186">
        <f>主抽数据!Z37</f>
        <v>97.368300000000005</v>
      </c>
      <c r="U33" s="186">
        <f>主抽数据!AA37</f>
        <v>97.341499999999996</v>
      </c>
      <c r="V33" s="187" t="e">
        <f ca="1">查询与汇总!$S$1*M33</f>
        <v>#REF!</v>
      </c>
      <c r="W33" s="188" t="e">
        <f ca="1">L33-V33</f>
        <v>#REF!</v>
      </c>
      <c r="X33" s="194" t="s">
        <v>26</v>
      </c>
      <c r="Y33" s="195" t="s">
        <v>26</v>
      </c>
      <c r="Z33" s="197" t="s">
        <v>26</v>
      </c>
      <c r="AA33" s="191" t="str">
        <f>主抽数据!AB37</f>
        <v/>
      </c>
      <c r="AB33" s="192" t="str">
        <f>主抽数据!AC37</f>
        <v/>
      </c>
      <c r="AC33" s="193" t="e">
        <f ca="1">IF(V33=-W33,0,W33*0.62/10000)</f>
        <v>#REF!</v>
      </c>
      <c r="AE33" s="171" t="e">
        <f>AA33/10</f>
        <v>#VALUE!</v>
      </c>
      <c r="AF33" s="171" t="e">
        <f>AB33/10</f>
        <v>#VALUE!</v>
      </c>
      <c r="AG33" s="171" t="e">
        <f ca="1">-Q33</f>
        <v>#REF!</v>
      </c>
      <c r="AH33" s="171" t="e">
        <f ca="1">-S33</f>
        <v>#REF!</v>
      </c>
    </row>
    <row customHeight="1" r="34">
      <c r="A34" s="157">
        <f ca="1">A31+1</f>
        <v>43534</v>
      </c>
      <c r="B34" s="158">
        <f>B31</f>
        <v>0.33333333333333298</v>
      </c>
      <c r="C34" s="157">
        <f ca="1">A34+B34</f>
        <v>43534.333333333336</v>
      </c>
      <c r="D34" s="158" t="str">
        <f>D31</f>
        <v>白班</v>
      </c>
      <c r="E34" s="221">
        <f>IF(AND(E28=1),4,IF(AND(E28&gt;1),(E28-1),))</f>
        <v>2</v>
      </c>
      <c r="F34" s="221" t="str">
        <f>IF(AND(E34=1),"甲班",IF(AND(E34=2),"乙班",IF(AND(E34=3),"丙班",IF(AND(E34=4),"丁班",))))</f>
        <v>乙班</v>
      </c>
      <c r="G34" s="183" t="e">
        <f ca="1">SUMPRODUCT((_6shaozhuchou_month_day!$A$2:$A$906&gt;=C34)*(_6shaozhuchou_month_day!$A$2:$A$906&lt;C35),_6shaozhuchou_month_day!$Y$2:$Y$906)/8</f>
        <v>#REF!</v>
      </c>
      <c r="H34" s="183" t="e">
        <f ca="1">(G34-G34*25%)*0.83*8</f>
        <v>#REF!</v>
      </c>
      <c r="I34" s="154" t="str">
        <f>X34</f>
        <v/>
      </c>
      <c r="J34" s="64" t="e">
        <f ca="1">SUMPRODUCT((主抽数据!$AU$5:$AU$97=$A34)*(主抽数据!$AV$5:$AV$97=$F34),主抽数据!$AK$5:$AK$97)</f>
        <v>#REF!</v>
      </c>
      <c r="K34" s="64" t="e">
        <f ca="1">SUMPRODUCT((主抽数据!$AU$5:$AU$97=$A34)*(主抽数据!$AV$5:$AV$97=$F34),主抽数据!$AL$5:$AL$97)</f>
        <v>#REF!</v>
      </c>
      <c r="L34" s="153" t="e">
        <f ca="1">J34+K34</f>
        <v>#REF!</v>
      </c>
      <c r="M34" s="153" t="e">
        <f ca="1">SUMPRODUCT((_6shaozhuchou_month_day!$A$2:$A$906&gt;=C34)*(_6shaozhuchou_month_day!$A$2:$A$906&lt;C35),_6shaozhuchou_month_day!$Z$2:$Z$906)</f>
        <v>#REF!</v>
      </c>
      <c r="N34" s="183" t="e">
        <f ca="1">M34*查询与汇总!$O$1</f>
        <v>#REF!</v>
      </c>
      <c r="O34" s="154" t="e">
        <f ca="1">IF(N34=0,0,L34/N34)</f>
        <v>#REF!</v>
      </c>
      <c r="P34" s="186" t="e">
        <f ca="1">IF(G34=0,0,SUMPRODUCT((_6shaozhuchou_month_day!$A$2:$A$906&gt;=$C34)*(_6shaozhuchou_month_day!$A$2:$A$906&lt;$C35),_6shaozhuchou_month_day!T$2:T$906)/SUMPRODUCT((_6shaozhuchou_month_day!$A$2:$A$906&gt;=$C34)*(_6shaozhuchou_month_day!$A$2:$A$906&lt;$C35)*(_6shaozhuchou_month_day!T$2:T$906&gt;0)))</f>
        <v>#REF!</v>
      </c>
      <c r="Q34" s="186" t="e">
        <f ca="1">IF(G34=0,0,SUMPRODUCT((_6shaozhuchou_month_day!$A$2:$A$906&gt;=$C34)*(_6shaozhuchou_month_day!$A$2:$A$906&lt;$C35),_6shaozhuchou_month_day!U$2:U$906)/SUMPRODUCT((_6shaozhuchou_month_day!$A$2:$A$906&gt;=$C34)*(_6shaozhuchou_month_day!$A$2:$A$906&lt;$C35)*(_6shaozhuchou_month_day!U$2:U$906&lt;0)))</f>
        <v>#REF!</v>
      </c>
      <c r="R34" s="186" t="e">
        <f ca="1">IF(G34=0,0,SUMPRODUCT((_6shaozhuchou_month_day!$A$2:$A$906&gt;=$C34)*(_6shaozhuchou_month_day!$A$2:$A$906&lt;$C35),_6shaozhuchou_month_day!V$2:V$906)/SUMPRODUCT((_6shaozhuchou_month_day!$A$2:$A$906&gt;=$C34)*(_6shaozhuchou_month_day!$A$2:$A$906&lt;$C35)*(_6shaozhuchou_month_day!V$2:V$906&gt;0)))</f>
        <v>#REF!</v>
      </c>
      <c r="S34" s="186" t="e">
        <f ca="1">IF(G34=0,0,SUMPRODUCT((_6shaozhuchou_month_day!$A$2:$A$906&gt;=$C34)*(_6shaozhuchou_month_day!$A$2:$A$906&lt;$C35),_6shaozhuchou_month_day!W$2:W$906)/SUMPRODUCT((_6shaozhuchou_month_day!$A$2:$A$906&gt;=$C34)*(_6shaozhuchou_month_day!$A$2:$A$906&lt;$C35)*(_6shaozhuchou_month_day!W$2:W$906&lt;0)))</f>
        <v>#REF!</v>
      </c>
      <c r="T34" s="186">
        <f>主抽数据!Z38</f>
        <v>97.364800000000002</v>
      </c>
      <c r="U34" s="186">
        <f>主抽数据!AA38</f>
        <v>97.335300000000004</v>
      </c>
      <c r="V34" s="187" t="e">
        <f ca="1">查询与汇总!$S$1*M34</f>
        <v>#REF!</v>
      </c>
      <c r="W34" s="188" t="e">
        <f ca="1">L34-V34</f>
        <v>#REF!</v>
      </c>
      <c r="X34" s="223" t="s">
        <v>26</v>
      </c>
      <c r="Y34" s="224" t="s">
        <v>26</v>
      </c>
      <c r="Z34" s="196" t="s">
        <v>26</v>
      </c>
      <c r="AA34" s="191" t="str">
        <f>主抽数据!AB38</f>
        <v/>
      </c>
      <c r="AB34" s="192" t="str">
        <f>主抽数据!AC38</f>
        <v/>
      </c>
      <c r="AC34" s="193" t="e">
        <f ca="1">IF(V34=-W34,0,W34*0.62/10000)</f>
        <v>#REF!</v>
      </c>
      <c r="AE34" s="171" t="e">
        <f>AA34/10</f>
        <v>#VALUE!</v>
      </c>
      <c r="AF34" s="171" t="e">
        <f>AB34/10</f>
        <v>#VALUE!</v>
      </c>
      <c r="AG34" s="171" t="e">
        <f ca="1">-Q34</f>
        <v>#REF!</v>
      </c>
      <c r="AH34" s="171" t="e">
        <f ca="1">-S34</f>
        <v>#REF!</v>
      </c>
    </row>
    <row customHeight="1" r="35">
      <c r="A35" s="157">
        <f ca="1">A32+1</f>
        <v>43534</v>
      </c>
      <c r="B35" s="158">
        <f>B32</f>
        <v>0.66666666666666696</v>
      </c>
      <c r="C35" s="157">
        <f ca="1">A35+B35</f>
        <v>43534.666666666664</v>
      </c>
      <c r="D35" s="158" t="str">
        <f>D32</f>
        <v>中班</v>
      </c>
      <c r="E35" s="221">
        <f>IF(AND(E29=1),4,IF(AND(E29&gt;1),(E29-1),))</f>
        <v>3</v>
      </c>
      <c r="F35" s="221" t="str">
        <f>IF(AND(E35=1),"甲班",IF(AND(E35=2),"乙班",IF(AND(E35=3),"丙班",IF(AND(E35=4),"丁班",))))</f>
        <v>丙班</v>
      </c>
      <c r="G35" s="183" t="e">
        <f ca="1">SUMPRODUCT((_6shaozhuchou_month_day!$A$2:$A$906&gt;=C35)*(_6shaozhuchou_month_day!$A$2:$A$906&lt;C36),_6shaozhuchou_month_day!$Y$2:$Y$906)/8</f>
        <v>#REF!</v>
      </c>
      <c r="H35" s="183" t="e">
        <f ca="1">(G35-G35*25%)*0.83*8</f>
        <v>#REF!</v>
      </c>
      <c r="I35" s="154" t="str">
        <f>X35</f>
        <v/>
      </c>
      <c r="J35" s="64" t="e">
        <f ca="1">SUMPRODUCT((主抽数据!$AU$5:$AU$97=$A35)*(主抽数据!$AV$5:$AV$97=$F35),主抽数据!$AK$5:$AK$97)</f>
        <v>#REF!</v>
      </c>
      <c r="K35" s="64" t="e">
        <f ca="1">SUMPRODUCT((主抽数据!$AU$5:$AU$97=$A35)*(主抽数据!$AV$5:$AV$97=$F35),主抽数据!$AL$5:$AL$97)</f>
        <v>#REF!</v>
      </c>
      <c r="L35" s="153" t="e">
        <f ca="1">J35+K35</f>
        <v>#REF!</v>
      </c>
      <c r="M35" s="153" t="e">
        <f ca="1">SUMPRODUCT((_6shaozhuchou_month_day!$A$2:$A$906&gt;=C35)*(_6shaozhuchou_month_day!$A$2:$A$906&lt;C36),_6shaozhuchou_month_day!$Z$2:$Z$906)</f>
        <v>#REF!</v>
      </c>
      <c r="N35" s="183" t="e">
        <f ca="1">M35*查询与汇总!$O$1</f>
        <v>#REF!</v>
      </c>
      <c r="O35" s="154" t="e">
        <f ca="1">IF(N35=0,0,L35/N35)</f>
        <v>#REF!</v>
      </c>
      <c r="P35" s="186" t="e">
        <f ca="1">IF(G35=0,0,SUMPRODUCT((_6shaozhuchou_month_day!$A$2:$A$906&gt;=$C35)*(_6shaozhuchou_month_day!$A$2:$A$906&lt;$C36),_6shaozhuchou_month_day!T$2:T$906)/SUMPRODUCT((_6shaozhuchou_month_day!$A$2:$A$906&gt;=$C35)*(_6shaozhuchou_month_day!$A$2:$A$906&lt;$C36)*(_6shaozhuchou_month_day!T$2:T$906&gt;0)))</f>
        <v>#REF!</v>
      </c>
      <c r="Q35" s="186" t="e">
        <f ca="1">IF(G35=0,0,SUMPRODUCT((_6shaozhuchou_month_day!$A$2:$A$906&gt;=$C35)*(_6shaozhuchou_month_day!$A$2:$A$906&lt;$C36),_6shaozhuchou_month_day!U$2:U$906)/SUMPRODUCT((_6shaozhuchou_month_day!$A$2:$A$906&gt;=$C35)*(_6shaozhuchou_month_day!$A$2:$A$906&lt;$C36)*(_6shaozhuchou_month_day!U$2:U$906&lt;0)))</f>
        <v>#REF!</v>
      </c>
      <c r="R35" s="186" t="e">
        <f ca="1">IF(G35=0,0,SUMPRODUCT((_6shaozhuchou_month_day!$A$2:$A$906&gt;=$C35)*(_6shaozhuchou_month_day!$A$2:$A$906&lt;$C36),_6shaozhuchou_month_day!V$2:V$906)/SUMPRODUCT((_6shaozhuchou_month_day!$A$2:$A$906&gt;=$C35)*(_6shaozhuchou_month_day!$A$2:$A$906&lt;$C36)*(_6shaozhuchou_month_day!V$2:V$906&gt;0)))</f>
        <v>#REF!</v>
      </c>
      <c r="S35" s="186" t="e">
        <f ca="1">IF(G35=0,0,SUMPRODUCT((_6shaozhuchou_month_day!$A$2:$A$906&gt;=$C35)*(_6shaozhuchou_month_day!$A$2:$A$906&lt;$C36),_6shaozhuchou_month_day!W$2:W$906)/SUMPRODUCT((_6shaozhuchou_month_day!$A$2:$A$906&gt;=$C35)*(_6shaozhuchou_month_day!$A$2:$A$906&lt;$C36)*(_6shaozhuchou_month_day!W$2:W$906&lt;0)))</f>
        <v>#REF!</v>
      </c>
      <c r="T35" s="186">
        <f>主抽数据!Z39</f>
        <v>97.367500000000007</v>
      </c>
      <c r="U35" s="186">
        <f>主抽数据!AA39</f>
        <v>97.335300000000004</v>
      </c>
      <c r="V35" s="187" t="e">
        <f ca="1">查询与汇总!$S$1*M35</f>
        <v>#REF!</v>
      </c>
      <c r="W35" s="188" t="e">
        <f ca="1">L35-V35</f>
        <v>#REF!</v>
      </c>
      <c r="X35" s="225" t="s">
        <v>26</v>
      </c>
      <c r="Y35" s="226" t="s">
        <v>26</v>
      </c>
      <c r="Z35" s="196" t="s">
        <v>26</v>
      </c>
      <c r="AA35" s="191" t="str">
        <f>主抽数据!AB39</f>
        <v/>
      </c>
      <c r="AB35" s="192" t="str">
        <f>主抽数据!AC39</f>
        <v/>
      </c>
      <c r="AC35" s="193" t="e">
        <f ca="1">IF(V35=-W35,0,W35*0.62/10000)</f>
        <v>#REF!</v>
      </c>
      <c r="AE35" s="171" t="e">
        <f>AA35/10</f>
        <v>#VALUE!</v>
      </c>
      <c r="AF35" s="171" t="e">
        <f>AB35/10</f>
        <v>#VALUE!</v>
      </c>
      <c r="AG35" s="171" t="e">
        <f ca="1">-Q35</f>
        <v>#REF!</v>
      </c>
      <c r="AH35" s="171" t="e">
        <f ca="1">-S35</f>
        <v>#REF!</v>
      </c>
    </row>
    <row customHeight="1" ht="27" r="36">
      <c r="A36" s="157">
        <f ca="1">A33+1</f>
        <v>43535</v>
      </c>
      <c r="B36" s="158">
        <f>B33</f>
        <v>0</v>
      </c>
      <c r="C36" s="157">
        <f ca="1">A36+B36</f>
        <v>43535</v>
      </c>
      <c r="D36" s="158" t="str">
        <f>D33</f>
        <v>夜班</v>
      </c>
      <c r="E36" s="221">
        <f>IF(AND(E30=1),4,IF(AND(E30&gt;1),(E30-1),))</f>
        <v>4</v>
      </c>
      <c r="F36" s="221" t="str">
        <f>IF(AND(E36=1),"甲班",IF(AND(E36=2),"乙班",IF(AND(E36=3),"丙班",IF(AND(E36=4),"丁班",))))</f>
        <v>丁班</v>
      </c>
      <c r="G36" s="183" t="e">
        <f ca="1">SUMPRODUCT((_6shaozhuchou_month_day!$A$2:$A$906&gt;=C36)*(_6shaozhuchou_month_day!$A$2:$A$906&lt;C37),_6shaozhuchou_month_day!$Y$2:$Y$906)/8</f>
        <v>#REF!</v>
      </c>
      <c r="H36" s="183" t="e">
        <f ca="1">(G36-G36*25%)*0.83*8</f>
        <v>#REF!</v>
      </c>
      <c r="I36" s="154" t="str">
        <f>X36</f>
        <v/>
      </c>
      <c r="J36" s="64" t="e">
        <f ca="1">SUMPRODUCT((主抽数据!$AU$5:$AU$97=$A36)*(主抽数据!$AV$5:$AV$97=$F36),主抽数据!$AK$5:$AK$97)</f>
        <v>#REF!</v>
      </c>
      <c r="K36" s="64" t="e">
        <f ca="1">SUMPRODUCT((主抽数据!$AU$5:$AU$97=$A36)*(主抽数据!$AV$5:$AV$97=$F36),主抽数据!$AL$5:$AL$97)</f>
        <v>#REF!</v>
      </c>
      <c r="L36" s="153" t="e">
        <f ca="1">J36+K36</f>
        <v>#REF!</v>
      </c>
      <c r="M36" s="153" t="e">
        <f ca="1">SUMPRODUCT((_6shaozhuchou_month_day!$A$2:$A$906&gt;=C36)*(_6shaozhuchou_month_day!$A$2:$A$906&lt;C37),_6shaozhuchou_month_day!$Z$2:$Z$906)</f>
        <v>#REF!</v>
      </c>
      <c r="N36" s="183" t="e">
        <f ca="1">M36*查询与汇总!$O$1</f>
        <v>#REF!</v>
      </c>
      <c r="O36" s="154" t="e">
        <f ca="1">IF(N36=0,0,L36/N36)</f>
        <v>#REF!</v>
      </c>
      <c r="P36" s="186" t="e">
        <f ca="1">IF(G36=0,0,SUMPRODUCT((_6shaozhuchou_month_day!$A$2:$A$906&gt;=$C36)*(_6shaozhuchou_month_day!$A$2:$A$906&lt;$C37),_6shaozhuchou_month_day!T$2:T$906)/SUMPRODUCT((_6shaozhuchou_month_day!$A$2:$A$906&gt;=$C36)*(_6shaozhuchou_month_day!$A$2:$A$906&lt;$C37)*(_6shaozhuchou_month_day!T$2:T$906&gt;0)))</f>
        <v>#REF!</v>
      </c>
      <c r="Q36" s="186" t="e">
        <f ca="1">IF(G36=0,0,SUMPRODUCT((_6shaozhuchou_month_day!$A$2:$A$906&gt;=$C36)*(_6shaozhuchou_month_day!$A$2:$A$906&lt;$C37),_6shaozhuchou_month_day!U$2:U$906)/SUMPRODUCT((_6shaozhuchou_month_day!$A$2:$A$906&gt;=$C36)*(_6shaozhuchou_month_day!$A$2:$A$906&lt;$C37)*(_6shaozhuchou_month_day!U$2:U$906&lt;0)))</f>
        <v>#REF!</v>
      </c>
      <c r="R36" s="186" t="e">
        <f ca="1">IF(G36=0,0,SUMPRODUCT((_6shaozhuchou_month_day!$A$2:$A$906&gt;=$C36)*(_6shaozhuchou_month_day!$A$2:$A$906&lt;$C37),_6shaozhuchou_month_day!V$2:V$906)/SUMPRODUCT((_6shaozhuchou_month_day!$A$2:$A$906&gt;=$C36)*(_6shaozhuchou_month_day!$A$2:$A$906&lt;$C37)*(_6shaozhuchou_month_day!V$2:V$906&gt;0)))</f>
        <v>#REF!</v>
      </c>
      <c r="S36" s="186" t="e">
        <f ca="1">IF(G36=0,0,SUMPRODUCT((_6shaozhuchou_month_day!$A$2:$A$906&gt;=$C36)*(_6shaozhuchou_month_day!$A$2:$A$906&lt;$C37),_6shaozhuchou_month_day!W$2:W$906)/SUMPRODUCT((_6shaozhuchou_month_day!$A$2:$A$906&gt;=$C36)*(_6shaozhuchou_month_day!$A$2:$A$906&lt;$C37)*(_6shaozhuchou_month_day!W$2:W$906&lt;0)))</f>
        <v>#REF!</v>
      </c>
      <c r="T36" s="186">
        <f>主抽数据!Z40</f>
        <v>97.451499999999996</v>
      </c>
      <c r="U36" s="186">
        <f>主抽数据!AA40</f>
        <v>97.311099999999996</v>
      </c>
      <c r="V36" s="187" t="e">
        <f ca="1">查询与汇总!$S$1*M36</f>
        <v>#REF!</v>
      </c>
      <c r="W36" s="188" t="e">
        <f ca="1">L36-V36</f>
        <v>#REF!</v>
      </c>
      <c r="X36" s="154" t="s">
        <v>26</v>
      </c>
      <c r="Y36" s="222" t="s">
        <v>26</v>
      </c>
      <c r="Z36" s="196" t="s">
        <v>26</v>
      </c>
      <c r="AA36" s="191" t="str">
        <f>主抽数据!AB40</f>
        <v/>
      </c>
      <c r="AB36" s="192" t="str">
        <f>主抽数据!AC40</f>
        <v/>
      </c>
      <c r="AC36" s="193" t="e">
        <f ca="1">IF(V36=-W36,0,W36*0.62/10000)</f>
        <v>#REF!</v>
      </c>
      <c r="AE36" s="171" t="e">
        <f>AA36/10</f>
        <v>#VALUE!</v>
      </c>
      <c r="AF36" s="171" t="e">
        <f>AB36/10</f>
        <v>#VALUE!</v>
      </c>
      <c r="AG36" s="171" t="e">
        <f ca="1">-Q36</f>
        <v>#REF!</v>
      </c>
      <c r="AH36" s="171" t="e">
        <f ca="1">-S36</f>
        <v>#REF!</v>
      </c>
    </row>
    <row customHeight="1" r="37">
      <c r="A37" s="157">
        <f ca="1">A34+1</f>
        <v>43535</v>
      </c>
      <c r="B37" s="158">
        <f>B34</f>
        <v>0.33333333333333298</v>
      </c>
      <c r="C37" s="157">
        <f ca="1">A37+B37</f>
        <v>43535.333333333336</v>
      </c>
      <c r="D37" s="158" t="str">
        <f>D34</f>
        <v>白班</v>
      </c>
      <c r="E37" s="221">
        <f>IF(AND(E31=1),4,IF(AND(E31&gt;1),(E31-1),))</f>
        <v>1</v>
      </c>
      <c r="F37" s="221" t="str">
        <f>IF(AND(E37=1),"甲班",IF(AND(E37=2),"乙班",IF(AND(E37=3),"丙班",IF(AND(E37=4),"丁班",))))</f>
        <v>甲班</v>
      </c>
      <c r="G37" s="183" t="e">
        <f ca="1">SUMPRODUCT((_6shaozhuchou_month_day!$A$2:$A$906&gt;=C37)*(_6shaozhuchou_month_day!$A$2:$A$906&lt;C38),_6shaozhuchou_month_day!$Y$2:$Y$906)/8</f>
        <v>#REF!</v>
      </c>
      <c r="H37" s="183" t="e">
        <f ca="1">(G37-G37*25%)*0.83*8</f>
        <v>#REF!</v>
      </c>
      <c r="I37" s="154" t="str">
        <f>X37</f>
        <v/>
      </c>
      <c r="J37" s="64" t="e">
        <f ca="1">SUMPRODUCT((主抽数据!$AU$5:$AU$97=$A37)*(主抽数据!$AV$5:$AV$97=$F37),主抽数据!$AK$5:$AK$97)</f>
        <v>#REF!</v>
      </c>
      <c r="K37" s="64" t="e">
        <f ca="1">SUMPRODUCT((主抽数据!$AU$5:$AU$97=$A37)*(主抽数据!$AV$5:$AV$97=$F37),主抽数据!$AL$5:$AL$97)</f>
        <v>#REF!</v>
      </c>
      <c r="L37" s="153" t="e">
        <f ca="1">J37+K37</f>
        <v>#REF!</v>
      </c>
      <c r="M37" s="153" t="e">
        <f ca="1">SUMPRODUCT((_6shaozhuchou_month_day!$A$2:$A$906&gt;=C37)*(_6shaozhuchou_month_day!$A$2:$A$906&lt;C38),_6shaozhuchou_month_day!$Z$2:$Z$906)</f>
        <v>#REF!</v>
      </c>
      <c r="N37" s="183" t="e">
        <f ca="1">M37*查询与汇总!$O$1</f>
        <v>#REF!</v>
      </c>
      <c r="O37" s="154" t="e">
        <f ca="1">IF(N37=0,0,L37/N37)</f>
        <v>#REF!</v>
      </c>
      <c r="P37" s="186" t="e">
        <f ca="1">IF(G37=0,0,SUMPRODUCT((_6shaozhuchou_month_day!$A$2:$A$906&gt;=$C37)*(_6shaozhuchou_month_day!$A$2:$A$906&lt;$C38),_6shaozhuchou_month_day!T$2:T$906)/SUMPRODUCT((_6shaozhuchou_month_day!$A$2:$A$906&gt;=$C37)*(_6shaozhuchou_month_day!$A$2:$A$906&lt;$C38)*(_6shaozhuchou_month_day!T$2:T$906&gt;0)))</f>
        <v>#REF!</v>
      </c>
      <c r="Q37" s="186" t="e">
        <f ca="1">IF(G37=0,0,SUMPRODUCT((_6shaozhuchou_month_day!$A$2:$A$906&gt;=$C37)*(_6shaozhuchou_month_day!$A$2:$A$906&lt;$C38),_6shaozhuchou_month_day!U$2:U$906)/SUMPRODUCT((_6shaozhuchou_month_day!$A$2:$A$906&gt;=$C37)*(_6shaozhuchou_month_day!$A$2:$A$906&lt;$C38)*(_6shaozhuchou_month_day!U$2:U$906&lt;0)))</f>
        <v>#REF!</v>
      </c>
      <c r="R37" s="186" t="e">
        <f ca="1">IF(G37=0,0,SUMPRODUCT((_6shaozhuchou_month_day!$A$2:$A$906&gt;=$C37)*(_6shaozhuchou_month_day!$A$2:$A$906&lt;$C38),_6shaozhuchou_month_day!V$2:V$906)/SUMPRODUCT((_6shaozhuchou_month_day!$A$2:$A$906&gt;=$C37)*(_6shaozhuchou_month_day!$A$2:$A$906&lt;$C38)*(_6shaozhuchou_month_day!V$2:V$906&gt;0)))</f>
        <v>#REF!</v>
      </c>
      <c r="S37" s="186" t="e">
        <f ca="1">IF(G37=0,0,SUMPRODUCT((_6shaozhuchou_month_day!$A$2:$A$906&gt;=$C37)*(_6shaozhuchou_month_day!$A$2:$A$906&lt;$C38),_6shaozhuchou_month_day!W$2:W$906)/SUMPRODUCT((_6shaozhuchou_month_day!$A$2:$A$906&gt;=$C37)*(_6shaozhuchou_month_day!$A$2:$A$906&lt;$C38)*(_6shaozhuchou_month_day!W$2:W$906&lt;0)))</f>
        <v>#REF!</v>
      </c>
      <c r="T37" s="186">
        <f>主抽数据!Z41</f>
        <v>93.875299999999996</v>
      </c>
      <c r="U37" s="186">
        <f>主抽数据!AA41</f>
        <v>95.031300000000002</v>
      </c>
      <c r="V37" s="187" t="e">
        <f ca="1">查询与汇总!$S$1*M37</f>
        <v>#REF!</v>
      </c>
      <c r="W37" s="188" t="e">
        <f ca="1">L37-V37</f>
        <v>#REF!</v>
      </c>
      <c r="X37" s="194" t="s">
        <v>26</v>
      </c>
      <c r="Y37" s="195" t="s">
        <v>26</v>
      </c>
      <c r="Z37" s="196" t="s">
        <v>26</v>
      </c>
      <c r="AA37" s="191" t="str">
        <f>主抽数据!AB41</f>
        <v/>
      </c>
      <c r="AB37" s="192" t="str">
        <f>主抽数据!AC41</f>
        <v/>
      </c>
      <c r="AC37" s="193" t="e">
        <f ca="1">IF(V37=-W37,0,W37*0.62/10000)</f>
        <v>#REF!</v>
      </c>
      <c r="AE37" s="171" t="e">
        <f>AA37/10</f>
        <v>#VALUE!</v>
      </c>
      <c r="AF37" s="171" t="e">
        <f>AB37/10</f>
        <v>#VALUE!</v>
      </c>
      <c r="AG37" s="171" t="e">
        <f ca="1">-Q37</f>
        <v>#REF!</v>
      </c>
      <c r="AH37" s="171" t="e">
        <f ca="1">-S37</f>
        <v>#REF!</v>
      </c>
    </row>
    <row customHeight="1" r="38">
      <c r="A38" s="157">
        <f ca="1">A35+1</f>
        <v>43535</v>
      </c>
      <c r="B38" s="158">
        <f>B35</f>
        <v>0.66666666666666696</v>
      </c>
      <c r="C38" s="157">
        <f ca="1">A38+B38</f>
        <v>43535.666666666664</v>
      </c>
      <c r="D38" s="158" t="str">
        <f>D35</f>
        <v>中班</v>
      </c>
      <c r="E38" s="221">
        <f>IF(AND(E32=1),4,IF(AND(E32&gt;1),(E32-1),))</f>
        <v>2</v>
      </c>
      <c r="F38" s="221" t="str">
        <f>IF(AND(E38=1),"甲班",IF(AND(E38=2),"乙班",IF(AND(E38=3),"丙班",IF(AND(E38=4),"丁班",))))</f>
        <v>乙班</v>
      </c>
      <c r="G38" s="183" t="e">
        <f ca="1">SUMPRODUCT((_6shaozhuchou_month_day!$A$2:$A$906&gt;=C38)*(_6shaozhuchou_month_day!$A$2:$A$906&lt;C39),_6shaozhuchou_month_day!$Y$2:$Y$906)/8</f>
        <v>#REF!</v>
      </c>
      <c r="H38" s="183" t="e">
        <f ca="1">(G38-G38*25%)*0.83*8</f>
        <v>#REF!</v>
      </c>
      <c r="I38" s="154" t="str">
        <f>X38</f>
        <v/>
      </c>
      <c r="J38" s="64" t="e">
        <f ca="1">SUMPRODUCT((主抽数据!$AU$5:$AU$97=$A38)*(主抽数据!$AV$5:$AV$97=$F38),主抽数据!$AK$5:$AK$97)</f>
        <v>#REF!</v>
      </c>
      <c r="K38" s="64" t="e">
        <f ca="1">SUMPRODUCT((主抽数据!$AU$5:$AU$97=$A38)*(主抽数据!$AV$5:$AV$97=$F38),主抽数据!$AL$5:$AL$97)</f>
        <v>#REF!</v>
      </c>
      <c r="L38" s="153" t="e">
        <f ca="1">J38+K38</f>
        <v>#REF!</v>
      </c>
      <c r="M38" s="153" t="e">
        <f ca="1">SUMPRODUCT((_6shaozhuchou_month_day!$A$2:$A$906&gt;=C38)*(_6shaozhuchou_month_day!$A$2:$A$906&lt;C39),_6shaozhuchou_month_day!$Z$2:$Z$906)</f>
        <v>#REF!</v>
      </c>
      <c r="N38" s="183" t="e">
        <f ca="1">M38*查询与汇总!$O$1</f>
        <v>#REF!</v>
      </c>
      <c r="O38" s="154" t="e">
        <f ca="1">IF(N38=0,0,L38/N38)</f>
        <v>#REF!</v>
      </c>
      <c r="P38" s="186" t="e">
        <f ca="1">IF(G38=0,0,SUMPRODUCT((_6shaozhuchou_month_day!$A$2:$A$906&gt;=$C38)*(_6shaozhuchou_month_day!$A$2:$A$906&lt;$C39),_6shaozhuchou_month_day!T$2:T$906)/SUMPRODUCT((_6shaozhuchou_month_day!$A$2:$A$906&gt;=$C38)*(_6shaozhuchou_month_day!$A$2:$A$906&lt;$C39)*(_6shaozhuchou_month_day!T$2:T$906&gt;0)))</f>
        <v>#REF!</v>
      </c>
      <c r="Q38" s="186" t="e">
        <f ca="1">IF(G38=0,0,SUMPRODUCT((_6shaozhuchou_month_day!$A$2:$A$906&gt;=$C38)*(_6shaozhuchou_month_day!$A$2:$A$906&lt;$C39),_6shaozhuchou_month_day!U$2:U$906)/SUMPRODUCT((_6shaozhuchou_month_day!$A$2:$A$906&gt;=$C38)*(_6shaozhuchou_month_day!$A$2:$A$906&lt;$C39)*(_6shaozhuchou_month_day!U$2:U$906&lt;0)))</f>
        <v>#REF!</v>
      </c>
      <c r="R38" s="186" t="e">
        <f ca="1">IF(G38=0,0,SUMPRODUCT((_6shaozhuchou_month_day!$A$2:$A$906&gt;=$C38)*(_6shaozhuchou_month_day!$A$2:$A$906&lt;$C39),_6shaozhuchou_month_day!V$2:V$906)/SUMPRODUCT((_6shaozhuchou_month_day!$A$2:$A$906&gt;=$C38)*(_6shaozhuchou_month_day!$A$2:$A$906&lt;$C39)*(_6shaozhuchou_month_day!V$2:V$906&gt;0)))</f>
        <v>#REF!</v>
      </c>
      <c r="S38" s="186" t="e">
        <f ca="1">IF(G38=0,0,SUMPRODUCT((_6shaozhuchou_month_day!$A$2:$A$906&gt;=$C38)*(_6shaozhuchou_month_day!$A$2:$A$906&lt;$C39),_6shaozhuchou_month_day!W$2:W$906)/SUMPRODUCT((_6shaozhuchou_month_day!$A$2:$A$906&gt;=$C38)*(_6shaozhuchou_month_day!$A$2:$A$906&lt;$C39)*(_6shaozhuchou_month_day!W$2:W$906&lt;0)))</f>
        <v>#REF!</v>
      </c>
      <c r="T38" s="186">
        <f>主抽数据!Z42</f>
        <v>97.364199999999997</v>
      </c>
      <c r="U38" s="186">
        <f>主抽数据!AA42</f>
        <v>97.277500000000003</v>
      </c>
      <c r="V38" s="187" t="e">
        <f ca="1">查询与汇总!$S$1*M38</f>
        <v>#REF!</v>
      </c>
      <c r="W38" s="188" t="e">
        <f ca="1">L38-V38</f>
        <v>#REF!</v>
      </c>
      <c r="X38" s="194" t="s">
        <v>26</v>
      </c>
      <c r="Y38" s="195" t="s">
        <v>26</v>
      </c>
      <c r="Z38" s="196" t="s">
        <v>26</v>
      </c>
      <c r="AA38" s="191" t="str">
        <f>主抽数据!AB42</f>
        <v/>
      </c>
      <c r="AB38" s="192" t="str">
        <f>主抽数据!AC42</f>
        <v/>
      </c>
      <c r="AC38" s="193" t="e">
        <f ca="1">IF(V38=-W38,0,W38*0.62/10000)</f>
        <v>#REF!</v>
      </c>
      <c r="AE38" s="171" t="e">
        <f>AA38/10</f>
        <v>#VALUE!</v>
      </c>
      <c r="AF38" s="171" t="e">
        <f>AB38/10</f>
        <v>#VALUE!</v>
      </c>
      <c r="AG38" s="171" t="e">
        <f ca="1">-Q38</f>
        <v>#REF!</v>
      </c>
      <c r="AH38" s="171" t="e">
        <f ca="1">-S38</f>
        <v>#REF!</v>
      </c>
    </row>
    <row customHeight="1" r="39">
      <c r="A39" s="157">
        <f ca="1">A36+1</f>
        <v>43536</v>
      </c>
      <c r="B39" s="158">
        <f>B36</f>
        <v>0</v>
      </c>
      <c r="C39" s="157">
        <f ca="1">A39+B39</f>
        <v>43536</v>
      </c>
      <c r="D39" s="158" t="str">
        <f>D36</f>
        <v>夜班</v>
      </c>
      <c r="E39" s="221">
        <f>IF(AND(E33=1),4,IF(AND(E33&gt;1),(E33-1),))</f>
        <v>4</v>
      </c>
      <c r="F39" s="221" t="str">
        <f>IF(AND(E39=1),"甲班",IF(AND(E39=2),"乙班",IF(AND(E39=3),"丙班",IF(AND(E39=4),"丁班",))))</f>
        <v>丁班</v>
      </c>
      <c r="G39" s="183" t="e">
        <f ca="1">SUMPRODUCT((_6shaozhuchou_month_day!$A$2:$A$906&gt;=C39)*(_6shaozhuchou_month_day!$A$2:$A$906&lt;C40),_6shaozhuchou_month_day!$Y$2:$Y$906)/8</f>
        <v>#REF!</v>
      </c>
      <c r="H39" s="183" t="e">
        <f ca="1">(G39-G39*25%)*0.83*8</f>
        <v>#REF!</v>
      </c>
      <c r="I39" s="154" t="str">
        <f>X39</f>
        <v/>
      </c>
      <c r="J39" s="64" t="e">
        <f ca="1">SUMPRODUCT((主抽数据!$AU$5:$AU$97=$A39)*(主抽数据!$AV$5:$AV$97=$F39),主抽数据!$AK$5:$AK$97)</f>
        <v>#REF!</v>
      </c>
      <c r="K39" s="64" t="e">
        <f ca="1">SUMPRODUCT((主抽数据!$AU$5:$AU$97=$A39)*(主抽数据!$AV$5:$AV$97=$F39),主抽数据!$AL$5:$AL$97)</f>
        <v>#REF!</v>
      </c>
      <c r="L39" s="153" t="e">
        <f ca="1">J39+K39</f>
        <v>#REF!</v>
      </c>
      <c r="M39" s="153" t="e">
        <f ca="1">SUMPRODUCT((_6shaozhuchou_month_day!$A$2:$A$906&gt;=C39)*(_6shaozhuchou_month_day!$A$2:$A$906&lt;C40),_6shaozhuchou_month_day!$Z$2:$Z$906)</f>
        <v>#REF!</v>
      </c>
      <c r="N39" s="183" t="e">
        <f ca="1">M39*查询与汇总!$O$1</f>
        <v>#REF!</v>
      </c>
      <c r="O39" s="154" t="e">
        <f ca="1">IF(N39=0,0,L39/N39)</f>
        <v>#REF!</v>
      </c>
      <c r="P39" s="186" t="e">
        <f ca="1">IF(G39=0,0,SUMPRODUCT((_6shaozhuchou_month_day!$A$2:$A$906&gt;=$C39)*(_6shaozhuchou_month_day!$A$2:$A$906&lt;$C40),_6shaozhuchou_month_day!T$2:T$906)/SUMPRODUCT((_6shaozhuchou_month_day!$A$2:$A$906&gt;=$C39)*(_6shaozhuchou_month_day!$A$2:$A$906&lt;$C40)*(_6shaozhuchou_month_day!T$2:T$906&gt;0)))</f>
        <v>#REF!</v>
      </c>
      <c r="Q39" s="186" t="e">
        <f ca="1">IF(G39=0,0,SUMPRODUCT((_6shaozhuchou_month_day!$A$2:$A$906&gt;=$C39)*(_6shaozhuchou_month_day!$A$2:$A$906&lt;$C40),_6shaozhuchou_month_day!U$2:U$906)/SUMPRODUCT((_6shaozhuchou_month_day!$A$2:$A$906&gt;=$C39)*(_6shaozhuchou_month_day!$A$2:$A$906&lt;$C40)*(_6shaozhuchou_month_day!U$2:U$906&lt;0)))</f>
        <v>#REF!</v>
      </c>
      <c r="R39" s="186" t="e">
        <f ca="1">IF(G39=0,0,SUMPRODUCT((_6shaozhuchou_month_day!$A$2:$A$906&gt;=$C39)*(_6shaozhuchou_month_day!$A$2:$A$906&lt;$C40),_6shaozhuchou_month_day!V$2:V$906)/SUMPRODUCT((_6shaozhuchou_month_day!$A$2:$A$906&gt;=$C39)*(_6shaozhuchou_month_day!$A$2:$A$906&lt;$C40)*(_6shaozhuchou_month_day!V$2:V$906&gt;0)))</f>
        <v>#REF!</v>
      </c>
      <c r="S39" s="186" t="e">
        <f ca="1">IF(G39=0,0,SUMPRODUCT((_6shaozhuchou_month_day!$A$2:$A$906&gt;=$C39)*(_6shaozhuchou_month_day!$A$2:$A$906&lt;$C40),_6shaozhuchou_month_day!W$2:W$906)/SUMPRODUCT((_6shaozhuchou_month_day!$A$2:$A$906&gt;=$C39)*(_6shaozhuchou_month_day!$A$2:$A$906&lt;$C40)*(_6shaozhuchou_month_day!W$2:W$906&lt;0)))</f>
        <v>#REF!</v>
      </c>
      <c r="T39" s="186">
        <f>主抽数据!Z43</f>
        <v>97.363200000000006</v>
      </c>
      <c r="U39" s="186">
        <f>主抽数据!AA43</f>
        <v>97.277299999999997</v>
      </c>
      <c r="V39" s="187" t="e">
        <f ca="1">查询与汇总!$S$1*M39</f>
        <v>#REF!</v>
      </c>
      <c r="W39" s="188" t="e">
        <f ca="1">L39-V39</f>
        <v>#REF!</v>
      </c>
      <c r="X39" s="194" t="s">
        <v>26</v>
      </c>
      <c r="Y39" s="195" t="s">
        <v>26</v>
      </c>
      <c r="Z39" s="196" t="s">
        <v>26</v>
      </c>
      <c r="AA39" s="191" t="str">
        <f>主抽数据!AB43</f>
        <v/>
      </c>
      <c r="AB39" s="192" t="str">
        <f>主抽数据!AC43</f>
        <v/>
      </c>
      <c r="AC39" s="193" t="e">
        <f ca="1">IF(V39=-W39,0,W39*0.62/10000)</f>
        <v>#REF!</v>
      </c>
      <c r="AE39" s="171" t="e">
        <f>AA39/10</f>
        <v>#VALUE!</v>
      </c>
      <c r="AF39" s="171" t="e">
        <f>AB39/10</f>
        <v>#VALUE!</v>
      </c>
      <c r="AG39" s="171" t="e">
        <f ca="1">-Q39</f>
        <v>#REF!</v>
      </c>
      <c r="AH39" s="171" t="e">
        <f ca="1">-S39</f>
        <v>#REF!</v>
      </c>
    </row>
    <row customHeight="1" r="40">
      <c r="A40" s="157">
        <f ca="1">A37+1</f>
        <v>43536</v>
      </c>
      <c r="B40" s="158">
        <f>B37</f>
        <v>0.33333333333333298</v>
      </c>
      <c r="C40" s="157">
        <f ca="1">A40+B40</f>
        <v>43536.333333333336</v>
      </c>
      <c r="D40" s="158" t="str">
        <f>D37</f>
        <v>白班</v>
      </c>
      <c r="E40" s="221">
        <f>IF(AND(E34=1),4,IF(AND(E34&gt;1),(E34-1),))</f>
        <v>1</v>
      </c>
      <c r="F40" s="221" t="str">
        <f>IF(AND(E40=1),"甲班",IF(AND(E40=2),"乙班",IF(AND(E40=3),"丙班",IF(AND(E40=4),"丁班",))))</f>
        <v>甲班</v>
      </c>
      <c r="G40" s="183" t="e">
        <f ca="1">SUMPRODUCT((_6shaozhuchou_month_day!$A$2:$A$906&gt;=C40)*(_6shaozhuchou_month_day!$A$2:$A$906&lt;C41),_6shaozhuchou_month_day!$Y$2:$Y$906)/8</f>
        <v>#REF!</v>
      </c>
      <c r="H40" s="183" t="e">
        <f ca="1">(G40-G40*25%)*0.83*8</f>
        <v>#REF!</v>
      </c>
      <c r="I40" s="154" t="str">
        <f>X40</f>
        <v/>
      </c>
      <c r="J40" s="64" t="e">
        <f ca="1">SUMPRODUCT((主抽数据!$AU$5:$AU$97=$A40)*(主抽数据!$AV$5:$AV$97=$F40),主抽数据!$AK$5:$AK$97)</f>
        <v>#REF!</v>
      </c>
      <c r="K40" s="64" t="e">
        <f ca="1">SUMPRODUCT((主抽数据!$AU$5:$AU$97=$A40)*(主抽数据!$AV$5:$AV$97=$F40),主抽数据!$AL$5:$AL$97)</f>
        <v>#REF!</v>
      </c>
      <c r="L40" s="153" t="e">
        <f ca="1">J40+K40</f>
        <v>#REF!</v>
      </c>
      <c r="M40" s="153" t="e">
        <f ca="1">SUMPRODUCT((_6shaozhuchou_month_day!$A$2:$A$906&gt;=C40)*(_6shaozhuchou_month_day!$A$2:$A$906&lt;C41),_6shaozhuchou_month_day!$Z$2:$Z$906)</f>
        <v>#REF!</v>
      </c>
      <c r="N40" s="183" t="e">
        <f ca="1">M40*查询与汇总!$O$1</f>
        <v>#REF!</v>
      </c>
      <c r="O40" s="154" t="e">
        <f ca="1">IF(N40=0,0,L40/N40)</f>
        <v>#REF!</v>
      </c>
      <c r="P40" s="186" t="e">
        <f ca="1">IF(G40=0,0,SUMPRODUCT((_6shaozhuchou_month_day!$A$2:$A$906&gt;=$C40)*(_6shaozhuchou_month_day!$A$2:$A$906&lt;$C41),_6shaozhuchou_month_day!T$2:T$906)/SUMPRODUCT((_6shaozhuchou_month_day!$A$2:$A$906&gt;=$C40)*(_6shaozhuchou_month_day!$A$2:$A$906&lt;$C41)*(_6shaozhuchou_month_day!T$2:T$906&gt;0)))</f>
        <v>#REF!</v>
      </c>
      <c r="Q40" s="186" t="e">
        <f ca="1">IF(G40=0,0,SUMPRODUCT((_6shaozhuchou_month_day!$A$2:$A$906&gt;=$C40)*(_6shaozhuchou_month_day!$A$2:$A$906&lt;$C41),_6shaozhuchou_month_day!U$2:U$906)/SUMPRODUCT((_6shaozhuchou_month_day!$A$2:$A$906&gt;=$C40)*(_6shaozhuchou_month_day!$A$2:$A$906&lt;$C41)*(_6shaozhuchou_month_day!U$2:U$906&lt;0)))</f>
        <v>#REF!</v>
      </c>
      <c r="R40" s="186" t="e">
        <f ca="1">IF(G40=0,0,SUMPRODUCT((_6shaozhuchou_month_day!$A$2:$A$906&gt;=$C40)*(_6shaozhuchou_month_day!$A$2:$A$906&lt;$C41),_6shaozhuchou_month_day!V$2:V$906)/SUMPRODUCT((_6shaozhuchou_month_day!$A$2:$A$906&gt;=$C40)*(_6shaozhuchou_month_day!$A$2:$A$906&lt;$C41)*(_6shaozhuchou_month_day!V$2:V$906&gt;0)))</f>
        <v>#REF!</v>
      </c>
      <c r="S40" s="186" t="e">
        <f ca="1">IF(G40=0,0,SUMPRODUCT((_6shaozhuchou_month_day!$A$2:$A$906&gt;=$C40)*(_6shaozhuchou_month_day!$A$2:$A$906&lt;$C41),_6shaozhuchou_month_day!W$2:W$906)/SUMPRODUCT((_6shaozhuchou_month_day!$A$2:$A$906&gt;=$C40)*(_6shaozhuchou_month_day!$A$2:$A$906&lt;$C41)*(_6shaozhuchou_month_day!W$2:W$906&lt;0)))</f>
        <v>#REF!</v>
      </c>
      <c r="T40" s="186">
        <f>主抽数据!Z44</f>
        <v>97.352199999999996</v>
      </c>
      <c r="U40" s="186">
        <f>主抽数据!AA44</f>
        <v>97.273200000000003</v>
      </c>
      <c r="V40" s="187" t="e">
        <f ca="1">查询与汇总!$S$1*M40</f>
        <v>#REF!</v>
      </c>
      <c r="W40" s="188" t="e">
        <f ca="1">L40-V40</f>
        <v>#REF!</v>
      </c>
      <c r="X40" s="194" t="s">
        <v>26</v>
      </c>
      <c r="Y40" s="195" t="s">
        <v>26</v>
      </c>
      <c r="Z40" s="196" t="s">
        <v>26</v>
      </c>
      <c r="AA40" s="191" t="str">
        <f>主抽数据!AB44</f>
        <v/>
      </c>
      <c r="AB40" s="192" t="str">
        <f>主抽数据!AC44</f>
        <v/>
      </c>
      <c r="AC40" s="193" t="e">
        <f ca="1">IF(V40=-W40,0,W40*0.62/10000)</f>
        <v>#REF!</v>
      </c>
      <c r="AE40" s="171" t="e">
        <f>AA40/10</f>
        <v>#VALUE!</v>
      </c>
      <c r="AF40" s="171" t="e">
        <f>AB40/10</f>
        <v>#VALUE!</v>
      </c>
      <c r="AG40" s="171" t="e">
        <f ca="1">-Q40</f>
        <v>#REF!</v>
      </c>
      <c r="AH40" s="171" t="e">
        <f ca="1">-S40</f>
        <v>#REF!</v>
      </c>
    </row>
    <row customHeight="1" r="41">
      <c r="A41" s="157">
        <f ca="1">A38+1</f>
        <v>43536</v>
      </c>
      <c r="B41" s="158">
        <f>B38</f>
        <v>0.66666666666666696</v>
      </c>
      <c r="C41" s="157">
        <f ca="1">A41+B41</f>
        <v>43536.666666666664</v>
      </c>
      <c r="D41" s="158" t="str">
        <f>D38</f>
        <v>中班</v>
      </c>
      <c r="E41" s="221">
        <f>IF(AND(E35=1),4,IF(AND(E35&gt;1),(E35-1),))</f>
        <v>2</v>
      </c>
      <c r="F41" s="221" t="str">
        <f>IF(AND(E41=1),"甲班",IF(AND(E41=2),"乙班",IF(AND(E41=3),"丙班",IF(AND(E41=4),"丁班",))))</f>
        <v>乙班</v>
      </c>
      <c r="G41" s="183" t="e">
        <f ca="1">SUMPRODUCT((_6shaozhuchou_month_day!$A$2:$A$906&gt;=C41)*(_6shaozhuchou_month_day!$A$2:$A$906&lt;C42),_6shaozhuchou_month_day!$Y$2:$Y$906)/8</f>
        <v>#REF!</v>
      </c>
      <c r="H41" s="183" t="e">
        <f ca="1">(G41-G41*25%)*0.83*8</f>
        <v>#REF!</v>
      </c>
      <c r="I41" s="154" t="str">
        <f>X41</f>
        <v/>
      </c>
      <c r="J41" s="64" t="e">
        <f ca="1">SUMPRODUCT((主抽数据!$AU$5:$AU$97=$A41)*(主抽数据!$AV$5:$AV$97=$F41),主抽数据!$AK$5:$AK$97)</f>
        <v>#REF!</v>
      </c>
      <c r="K41" s="64" t="e">
        <f ca="1">SUMPRODUCT((主抽数据!$AU$5:$AU$97=$A41)*(主抽数据!$AV$5:$AV$97=$F41),主抽数据!$AL$5:$AL$97)</f>
        <v>#REF!</v>
      </c>
      <c r="L41" s="153" t="e">
        <f ca="1">J41+K41</f>
        <v>#REF!</v>
      </c>
      <c r="M41" s="153" t="e">
        <f ca="1">SUMPRODUCT((_6shaozhuchou_month_day!$A$2:$A$906&gt;=C41)*(_6shaozhuchou_month_day!$A$2:$A$906&lt;C42),_6shaozhuchou_month_day!$Z$2:$Z$906)</f>
        <v>#REF!</v>
      </c>
      <c r="N41" s="183" t="e">
        <f ca="1">M41*查询与汇总!$O$1</f>
        <v>#REF!</v>
      </c>
      <c r="O41" s="154" t="e">
        <f ca="1">IF(N41=0,0,L41/N41)</f>
        <v>#REF!</v>
      </c>
      <c r="P41" s="186" t="e">
        <f ca="1">IF(G41=0,0,SUMPRODUCT((_6shaozhuchou_month_day!$A$2:$A$906&gt;=$C41)*(_6shaozhuchou_month_day!$A$2:$A$906&lt;$C42),_6shaozhuchou_month_day!T$2:T$906)/SUMPRODUCT((_6shaozhuchou_month_day!$A$2:$A$906&gt;=$C41)*(_6shaozhuchou_month_day!$A$2:$A$906&lt;$C42)*(_6shaozhuchou_month_day!T$2:T$906&gt;0)))</f>
        <v>#REF!</v>
      </c>
      <c r="Q41" s="186" t="e">
        <f ca="1">IF(G41=0,0,SUMPRODUCT((_6shaozhuchou_month_day!$A$2:$A$906&gt;=$C41)*(_6shaozhuchou_month_day!$A$2:$A$906&lt;$C42),_6shaozhuchou_month_day!U$2:U$906)/SUMPRODUCT((_6shaozhuchou_month_day!$A$2:$A$906&gt;=$C41)*(_6shaozhuchou_month_day!$A$2:$A$906&lt;$C42)*(_6shaozhuchou_month_day!U$2:U$906&lt;0)))</f>
        <v>#REF!</v>
      </c>
      <c r="R41" s="186" t="e">
        <f ca="1">IF(G41=0,0,SUMPRODUCT((_6shaozhuchou_month_day!$A$2:$A$906&gt;=$C41)*(_6shaozhuchou_month_day!$A$2:$A$906&lt;$C42),_6shaozhuchou_month_day!V$2:V$906)/SUMPRODUCT((_6shaozhuchou_month_day!$A$2:$A$906&gt;=$C41)*(_6shaozhuchou_month_day!$A$2:$A$906&lt;$C42)*(_6shaozhuchou_month_day!V$2:V$906&gt;0)))</f>
        <v>#REF!</v>
      </c>
      <c r="S41" s="186" t="e">
        <f ca="1">IF(G41=0,0,SUMPRODUCT((_6shaozhuchou_month_day!$A$2:$A$906&gt;=$C41)*(_6shaozhuchou_month_day!$A$2:$A$906&lt;$C42),_6shaozhuchou_month_day!W$2:W$906)/SUMPRODUCT((_6shaozhuchou_month_day!$A$2:$A$906&gt;=$C41)*(_6shaozhuchou_month_day!$A$2:$A$906&lt;$C42)*(_6shaozhuchou_month_day!W$2:W$906&lt;0)))</f>
        <v>#REF!</v>
      </c>
      <c r="T41" s="186">
        <f>主抽数据!Z45</f>
        <v>97.364199999999997</v>
      </c>
      <c r="U41" s="186">
        <f>主抽数据!AA45</f>
        <v>97.277699999999996</v>
      </c>
      <c r="V41" s="187" t="e">
        <f ca="1">查询与汇总!$S$1*M41</f>
        <v>#REF!</v>
      </c>
      <c r="W41" s="188" t="e">
        <f ca="1">L41-V41</f>
        <v>#REF!</v>
      </c>
      <c r="X41" s="194" t="s">
        <v>26</v>
      </c>
      <c r="Y41" s="195" t="s">
        <v>26</v>
      </c>
      <c r="Z41" s="196" t="s">
        <v>26</v>
      </c>
      <c r="AA41" s="191" t="str">
        <f>主抽数据!AB45</f>
        <v/>
      </c>
      <c r="AB41" s="192" t="str">
        <f>主抽数据!AC45</f>
        <v/>
      </c>
      <c r="AC41" s="193" t="e">
        <f ca="1">IF(V41=-W41,0,W41*0.62/10000)</f>
        <v>#REF!</v>
      </c>
      <c r="AE41" s="171" t="e">
        <f>AA41/10</f>
        <v>#VALUE!</v>
      </c>
      <c r="AF41" s="171" t="e">
        <f>AB41/10</f>
        <v>#VALUE!</v>
      </c>
      <c r="AG41" s="171" t="e">
        <f ca="1">-Q41</f>
        <v>#REF!</v>
      </c>
      <c r="AH41" s="171" t="e">
        <f ca="1">-S41</f>
        <v>#REF!</v>
      </c>
    </row>
    <row customHeight="1" ht="33" r="42">
      <c r="A42" s="157">
        <f ca="1">A39+1</f>
        <v>43537</v>
      </c>
      <c r="B42" s="158">
        <f>B39</f>
        <v>0</v>
      </c>
      <c r="C42" s="157">
        <f ca="1">A42+B42</f>
        <v>43537</v>
      </c>
      <c r="D42" s="158" t="str">
        <f>D39</f>
        <v>夜班</v>
      </c>
      <c r="E42" s="221">
        <f>IF(AND(E36=1),4,IF(AND(E36&gt;1),(E36-1),))</f>
        <v>3</v>
      </c>
      <c r="F42" s="221" t="str">
        <f>IF(AND(E42=1),"甲班",IF(AND(E42=2),"乙班",IF(AND(E42=3),"丙班",IF(AND(E42=4),"丁班",))))</f>
        <v>丙班</v>
      </c>
      <c r="G42" s="183" t="e">
        <f ca="1">SUMPRODUCT((_6shaozhuchou_month_day!$A$2:$A$906&gt;=C42)*(_6shaozhuchou_month_day!$A$2:$A$906&lt;C43),_6shaozhuchou_month_day!$Y$2:$Y$906)/8</f>
        <v>#REF!</v>
      </c>
      <c r="H42" s="183" t="e">
        <f ca="1">(G42-G42*25%)*0.83*8</f>
        <v>#REF!</v>
      </c>
      <c r="I42" s="154" t="str">
        <f>X42</f>
        <v/>
      </c>
      <c r="J42" s="64" t="e">
        <f ca="1">SUMPRODUCT((主抽数据!$AU$5:$AU$97=$A42)*(主抽数据!$AV$5:$AV$97=$F42),主抽数据!$AK$5:$AK$97)</f>
        <v>#REF!</v>
      </c>
      <c r="K42" s="64" t="e">
        <f ca="1">SUMPRODUCT((主抽数据!$AU$5:$AU$97=$A42)*(主抽数据!$AV$5:$AV$97=$F42),主抽数据!$AL$5:$AL$97)</f>
        <v>#REF!</v>
      </c>
      <c r="L42" s="153" t="e">
        <f ca="1">J42+K42</f>
        <v>#REF!</v>
      </c>
      <c r="M42" s="153" t="e">
        <f ca="1">SUMPRODUCT((_6shaozhuchou_month_day!$A$2:$A$906&gt;=C42)*(_6shaozhuchou_month_day!$A$2:$A$906&lt;C43),_6shaozhuchou_month_day!$Z$2:$Z$906)</f>
        <v>#REF!</v>
      </c>
      <c r="N42" s="183" t="e">
        <f ca="1">M42*查询与汇总!$O$1</f>
        <v>#REF!</v>
      </c>
      <c r="O42" s="154" t="e">
        <f ca="1">IF(N42=0,0,L42/N42)</f>
        <v>#REF!</v>
      </c>
      <c r="P42" s="186" t="e">
        <f ca="1">IF(G42=0,0,SUMPRODUCT((_6shaozhuchou_month_day!$A$2:$A$906&gt;=$C42)*(_6shaozhuchou_month_day!$A$2:$A$906&lt;$C43),_6shaozhuchou_month_day!T$2:T$906)/SUMPRODUCT((_6shaozhuchou_month_day!$A$2:$A$906&gt;=$C42)*(_6shaozhuchou_month_day!$A$2:$A$906&lt;$C43)*(_6shaozhuchou_month_day!T$2:T$906&gt;0)))</f>
        <v>#REF!</v>
      </c>
      <c r="Q42" s="186" t="e">
        <f ca="1">IF(G42=0,0,SUMPRODUCT((_6shaozhuchou_month_day!$A$2:$A$906&gt;=$C42)*(_6shaozhuchou_month_day!$A$2:$A$906&lt;$C43),_6shaozhuchou_month_day!U$2:U$906)/SUMPRODUCT((_6shaozhuchou_month_day!$A$2:$A$906&gt;=$C42)*(_6shaozhuchou_month_day!$A$2:$A$906&lt;$C43)*(_6shaozhuchou_month_day!U$2:U$906&lt;0)))</f>
        <v>#REF!</v>
      </c>
      <c r="R42" s="186" t="e">
        <f ca="1">IF(G42=0,0,SUMPRODUCT((_6shaozhuchou_month_day!$A$2:$A$906&gt;=$C42)*(_6shaozhuchou_month_day!$A$2:$A$906&lt;$C43),_6shaozhuchou_month_day!V$2:V$906)/SUMPRODUCT((_6shaozhuchou_month_day!$A$2:$A$906&gt;=$C42)*(_6shaozhuchou_month_day!$A$2:$A$906&lt;$C43)*(_6shaozhuchou_month_day!V$2:V$906&gt;0)))</f>
        <v>#REF!</v>
      </c>
      <c r="S42" s="186" t="e">
        <f ca="1">IF(G42=0,0,SUMPRODUCT((_6shaozhuchou_month_day!$A$2:$A$906&gt;=$C42)*(_6shaozhuchou_month_day!$A$2:$A$906&lt;$C43),_6shaozhuchou_month_day!W$2:W$906)/SUMPRODUCT((_6shaozhuchou_month_day!$A$2:$A$906&gt;=$C42)*(_6shaozhuchou_month_day!$A$2:$A$906&lt;$C43)*(_6shaozhuchou_month_day!W$2:W$906&lt;0)))</f>
        <v>#REF!</v>
      </c>
      <c r="T42" s="186">
        <f>主抽数据!Z46</f>
        <v>97.364199999999997</v>
      </c>
      <c r="U42" s="186">
        <f>主抽数据!AA46</f>
        <v>97.278800000000004</v>
      </c>
      <c r="V42" s="187" t="e">
        <f ca="1">查询与汇总!$S$1*M42</f>
        <v>#REF!</v>
      </c>
      <c r="W42" s="188" t="e">
        <f ca="1">L42-V42</f>
        <v>#REF!</v>
      </c>
      <c r="X42" s="194" t="s">
        <v>26</v>
      </c>
      <c r="Y42" s="195" t="s">
        <v>26</v>
      </c>
      <c r="AA42" s="191" t="str">
        <f>主抽数据!AB46</f>
        <v/>
      </c>
      <c r="AB42" s="192" t="str">
        <f>主抽数据!AC46</f>
        <v/>
      </c>
      <c r="AC42" s="193" t="e">
        <f ca="1">IF(V42=-W42,0,W42*0.62/10000)</f>
        <v>#REF!</v>
      </c>
      <c r="AE42" s="171" t="e">
        <f>AA42/10</f>
        <v>#VALUE!</v>
      </c>
      <c r="AF42" s="171" t="e">
        <f>AB42/10</f>
        <v>#VALUE!</v>
      </c>
      <c r="AG42" s="171" t="e">
        <f ca="1">-Q42</f>
        <v>#REF!</v>
      </c>
      <c r="AH42" s="171" t="e">
        <f ca="1">-S42</f>
        <v>#REF!</v>
      </c>
    </row>
    <row customHeight="1" ht="24.949999999999999" r="43">
      <c r="A43" s="157">
        <f ca="1">A40+1</f>
        <v>43537</v>
      </c>
      <c r="B43" s="158">
        <f>B40</f>
        <v>0.33333333333333298</v>
      </c>
      <c r="C43" s="157">
        <f ca="1">A43+B43</f>
        <v>43537.333333333336</v>
      </c>
      <c r="D43" s="158" t="str">
        <f>D40</f>
        <v>白班</v>
      </c>
      <c r="E43" s="221">
        <f>IF(AND(E37=1),4,IF(AND(E37&gt;1),(E37-1),))</f>
        <v>4</v>
      </c>
      <c r="F43" s="221" t="str">
        <f>IF(AND(E43=1),"甲班",IF(AND(E43=2),"乙班",IF(AND(E43=3),"丙班",IF(AND(E43=4),"丁班",))))</f>
        <v>丁班</v>
      </c>
      <c r="G43" s="183" t="e">
        <f ca="1">SUMPRODUCT((_6shaozhuchou_month_day!$A$2:$A$906&gt;=C43)*(_6shaozhuchou_month_day!$A$2:$A$906&lt;C44),_6shaozhuchou_month_day!$Y$2:$Y$906)/8</f>
        <v>#REF!</v>
      </c>
      <c r="H43" s="183" t="e">
        <f ca="1">(G43-G43*25%)*0.83*8</f>
        <v>#REF!</v>
      </c>
      <c r="I43" s="154" t="str">
        <f>X43</f>
        <v/>
      </c>
      <c r="J43" s="64" t="e">
        <f ca="1">SUMPRODUCT((主抽数据!$AU$5:$AU$97=$A43)*(主抽数据!$AV$5:$AV$97=$F43),主抽数据!$AK$5:$AK$97)</f>
        <v>#REF!</v>
      </c>
      <c r="K43" s="64" t="e">
        <f ca="1">SUMPRODUCT((主抽数据!$AU$5:$AU$97=$A43)*(主抽数据!$AV$5:$AV$97=$F43),主抽数据!$AL$5:$AL$97)</f>
        <v>#REF!</v>
      </c>
      <c r="L43" s="153" t="e">
        <f ca="1">J43+K43</f>
        <v>#REF!</v>
      </c>
      <c r="M43" s="153" t="e">
        <f ca="1">SUMPRODUCT((_6shaozhuchou_month_day!$A$2:$A$906&gt;=C43)*(_6shaozhuchou_month_day!$A$2:$A$906&lt;C44),_6shaozhuchou_month_day!$Z$2:$Z$906)</f>
        <v>#REF!</v>
      </c>
      <c r="N43" s="183" t="e">
        <f ca="1">M43*查询与汇总!$O$1</f>
        <v>#REF!</v>
      </c>
      <c r="O43" s="154" t="e">
        <f ca="1">IF(N43=0,0,L43/N43)</f>
        <v>#REF!</v>
      </c>
      <c r="P43" s="186" t="e">
        <f ca="1">IF(G43=0,0,SUMPRODUCT((_6shaozhuchou_month_day!$A$2:$A$906&gt;=$C43)*(_6shaozhuchou_month_day!$A$2:$A$906&lt;$C44),_6shaozhuchou_month_day!T$2:T$906)/SUMPRODUCT((_6shaozhuchou_month_day!$A$2:$A$906&gt;=$C43)*(_6shaozhuchou_month_day!$A$2:$A$906&lt;$C44)*(_6shaozhuchou_month_day!T$2:T$906&gt;0)))</f>
        <v>#REF!</v>
      </c>
      <c r="Q43" s="186" t="e">
        <f ca="1">IF(G43=0,0,SUMPRODUCT((_6shaozhuchou_month_day!$A$2:$A$906&gt;=$C43)*(_6shaozhuchou_month_day!$A$2:$A$906&lt;$C44),_6shaozhuchou_month_day!U$2:U$906)/SUMPRODUCT((_6shaozhuchou_month_day!$A$2:$A$906&gt;=$C43)*(_6shaozhuchou_month_day!$A$2:$A$906&lt;$C44)*(_6shaozhuchou_month_day!U$2:U$906&lt;0)))</f>
        <v>#REF!</v>
      </c>
      <c r="R43" s="186" t="e">
        <f ca="1">IF(G43=0,0,SUMPRODUCT((_6shaozhuchou_month_day!$A$2:$A$906&gt;=$C43)*(_6shaozhuchou_month_day!$A$2:$A$906&lt;$C44),_6shaozhuchou_month_day!V$2:V$906)/SUMPRODUCT((_6shaozhuchou_month_day!$A$2:$A$906&gt;=$C43)*(_6shaozhuchou_month_day!$A$2:$A$906&lt;$C44)*(_6shaozhuchou_month_day!V$2:V$906&gt;0)))</f>
        <v>#REF!</v>
      </c>
      <c r="S43" s="186" t="e">
        <f ca="1">IF(G43=0,0,SUMPRODUCT((_6shaozhuchou_month_day!$A$2:$A$906&gt;=$C43)*(_6shaozhuchou_month_day!$A$2:$A$906&lt;$C44),_6shaozhuchou_month_day!W$2:W$906)/SUMPRODUCT((_6shaozhuchou_month_day!$A$2:$A$906&gt;=$C43)*(_6shaozhuchou_month_day!$A$2:$A$906&lt;$C44)*(_6shaozhuchou_month_day!W$2:W$906&lt;0)))</f>
        <v>#REF!</v>
      </c>
      <c r="T43" s="186">
        <f>主抽数据!Z47</f>
        <v>97.3643</v>
      </c>
      <c r="U43" s="186">
        <f>主抽数据!AA47</f>
        <v>97.2791</v>
      </c>
      <c r="V43" s="187" t="e">
        <f ca="1">查询与汇总!$S$1*M43</f>
        <v>#REF!</v>
      </c>
      <c r="W43" s="188" t="e">
        <f ca="1">L43-V43</f>
        <v>#REF!</v>
      </c>
      <c r="X43" s="194" t="s">
        <v>26</v>
      </c>
      <c r="Y43" s="195" t="s">
        <v>26</v>
      </c>
      <c r="Z43" s="197" t="s">
        <v>26</v>
      </c>
      <c r="AA43" s="191" t="str">
        <f>主抽数据!AB47</f>
        <v/>
      </c>
      <c r="AB43" s="192" t="str">
        <f>主抽数据!AC47</f>
        <v/>
      </c>
      <c r="AC43" s="193" t="e">
        <f ca="1">IF(V43=-W43,0,W43*0.62/10000)</f>
        <v>#REF!</v>
      </c>
      <c r="AE43" s="171" t="e">
        <f>AA43/10</f>
        <v>#VALUE!</v>
      </c>
      <c r="AF43" s="171" t="e">
        <f>AB43/10</f>
        <v>#VALUE!</v>
      </c>
      <c r="AG43" s="171" t="e">
        <f ca="1">-Q43</f>
        <v>#REF!</v>
      </c>
      <c r="AH43" s="171" t="e">
        <f ca="1">-S43</f>
        <v>#REF!</v>
      </c>
    </row>
    <row customHeight="1" ht="29.100000000000001" r="44">
      <c r="A44" s="157">
        <f ca="1">A41+1</f>
        <v>43537</v>
      </c>
      <c r="B44" s="158">
        <f>B41</f>
        <v>0.66666666666666696</v>
      </c>
      <c r="C44" s="157">
        <f ca="1">A44+B44</f>
        <v>43537.666666666664</v>
      </c>
      <c r="D44" s="158" t="str">
        <f>D41</f>
        <v>中班</v>
      </c>
      <c r="E44" s="221">
        <f>IF(AND(E38=1),4,IF(AND(E38&gt;1),(E38-1),))</f>
        <v>1</v>
      </c>
      <c r="F44" s="221" t="str">
        <f>IF(AND(E44=1),"甲班",IF(AND(E44=2),"乙班",IF(AND(E44=3),"丙班",IF(AND(E44=4),"丁班",))))</f>
        <v>甲班</v>
      </c>
      <c r="G44" s="183" t="e">
        <f ca="1">SUMPRODUCT((_6shaozhuchou_month_day!$A$2:$A$906&gt;=C44)*(_6shaozhuchou_month_day!$A$2:$A$906&lt;C45),_6shaozhuchou_month_day!$Y$2:$Y$906)/8</f>
        <v>#REF!</v>
      </c>
      <c r="H44" s="183" t="e">
        <f ca="1">(G44-G44*25%)*0.83*8</f>
        <v>#REF!</v>
      </c>
      <c r="I44" s="154" t="str">
        <f>X44</f>
        <v/>
      </c>
      <c r="J44" s="64" t="e">
        <f ca="1">SUMPRODUCT((主抽数据!$AU$5:$AU$97=$A44)*(主抽数据!$AV$5:$AV$97=$F44),主抽数据!$AK$5:$AK$97)</f>
        <v>#REF!</v>
      </c>
      <c r="K44" s="64" t="e">
        <f ca="1">SUMPRODUCT((主抽数据!$AU$5:$AU$97=$A44)*(主抽数据!$AV$5:$AV$97=$F44),主抽数据!$AL$5:$AL$97)</f>
        <v>#REF!</v>
      </c>
      <c r="L44" s="153" t="e">
        <f ca="1">J44+K44</f>
        <v>#REF!</v>
      </c>
      <c r="M44" s="153" t="e">
        <f ca="1">SUMPRODUCT((_6shaozhuchou_month_day!$A$2:$A$906&gt;=C44)*(_6shaozhuchou_month_day!$A$2:$A$906&lt;C45),_6shaozhuchou_month_day!$Z$2:$Z$906)</f>
        <v>#REF!</v>
      </c>
      <c r="N44" s="183" t="e">
        <f ca="1">M44*查询与汇总!$O$1</f>
        <v>#REF!</v>
      </c>
      <c r="O44" s="154" t="e">
        <f ca="1">IF(N44=0,0,L44/N44)</f>
        <v>#REF!</v>
      </c>
      <c r="P44" s="186" t="e">
        <f ca="1">IF(G44=0,0,SUMPRODUCT((_6shaozhuchou_month_day!$A$2:$A$906&gt;=$C44)*(_6shaozhuchou_month_day!$A$2:$A$906&lt;$C45),_6shaozhuchou_month_day!T$2:T$906)/SUMPRODUCT((_6shaozhuchou_month_day!$A$2:$A$906&gt;=$C44)*(_6shaozhuchou_month_day!$A$2:$A$906&lt;$C45)*(_6shaozhuchou_month_day!T$2:T$906&gt;0)))</f>
        <v>#REF!</v>
      </c>
      <c r="Q44" s="186" t="e">
        <f ca="1">IF(G44=0,0,SUMPRODUCT((_6shaozhuchou_month_day!$A$2:$A$906&gt;=$C44)*(_6shaozhuchou_month_day!$A$2:$A$906&lt;$C45),_6shaozhuchou_month_day!U$2:U$906)/SUMPRODUCT((_6shaozhuchou_month_day!$A$2:$A$906&gt;=$C44)*(_6shaozhuchou_month_day!$A$2:$A$906&lt;$C45)*(_6shaozhuchou_month_day!U$2:U$906&lt;0)))</f>
        <v>#REF!</v>
      </c>
      <c r="R44" s="186" t="e">
        <f ca="1">IF(G44=0,0,SUMPRODUCT((_6shaozhuchou_month_day!$A$2:$A$906&gt;=$C44)*(_6shaozhuchou_month_day!$A$2:$A$906&lt;$C45),_6shaozhuchou_month_day!V$2:V$906)/SUMPRODUCT((_6shaozhuchou_month_day!$A$2:$A$906&gt;=$C44)*(_6shaozhuchou_month_day!$A$2:$A$906&lt;$C45)*(_6shaozhuchou_month_day!V$2:V$906&gt;0)))</f>
        <v>#REF!</v>
      </c>
      <c r="S44" s="186" t="e">
        <f ca="1">IF(G44=0,0,SUMPRODUCT((_6shaozhuchou_month_day!$A$2:$A$906&gt;=$C44)*(_6shaozhuchou_month_day!$A$2:$A$906&lt;$C45),_6shaozhuchou_month_day!W$2:W$906)/SUMPRODUCT((_6shaozhuchou_month_day!$A$2:$A$906&gt;=$C44)*(_6shaozhuchou_month_day!$A$2:$A$906&lt;$C45)*(_6shaozhuchou_month_day!W$2:W$906&lt;0)))</f>
        <v>#REF!</v>
      </c>
      <c r="T44" s="186">
        <f>主抽数据!Z48</f>
        <v>97.3643</v>
      </c>
      <c r="U44" s="186">
        <f>主抽数据!AA48</f>
        <v>97.283500000000004</v>
      </c>
      <c r="V44" s="187" t="e">
        <f ca="1">查询与汇总!$S$1*M44</f>
        <v>#REF!</v>
      </c>
      <c r="W44" s="188" t="e">
        <f ca="1">L44-V44</f>
        <v>#REF!</v>
      </c>
      <c r="X44" s="194" t="s">
        <v>26</v>
      </c>
      <c r="Y44" s="195" t="s">
        <v>26</v>
      </c>
      <c r="Z44" s="197" t="s">
        <v>26</v>
      </c>
      <c r="AA44" s="191" t="str">
        <f>主抽数据!AB48</f>
        <v/>
      </c>
      <c r="AB44" s="192" t="str">
        <f>主抽数据!AC48</f>
        <v/>
      </c>
      <c r="AC44" s="193" t="e">
        <f ca="1">IF(V44=-W44,0,W44*0.62/10000)</f>
        <v>#REF!</v>
      </c>
      <c r="AE44" s="171" t="e">
        <f>AA44/10</f>
        <v>#VALUE!</v>
      </c>
      <c r="AF44" s="171" t="e">
        <f>AB44/10</f>
        <v>#VALUE!</v>
      </c>
      <c r="AG44" s="171" t="e">
        <f ca="1">-Q44</f>
        <v>#REF!</v>
      </c>
      <c r="AH44" s="171" t="e">
        <f ca="1">-S44</f>
        <v>#REF!</v>
      </c>
    </row>
    <row customHeight="1" ht="30" r="45">
      <c r="A45" s="157">
        <f ca="1">A42+1</f>
        <v>43538</v>
      </c>
      <c r="B45" s="158">
        <f>B42</f>
        <v>0</v>
      </c>
      <c r="C45" s="157">
        <f ca="1">A45+B45</f>
        <v>43538</v>
      </c>
      <c r="D45" s="158" t="str">
        <f>D42</f>
        <v>夜班</v>
      </c>
      <c r="E45" s="221">
        <f>IF(AND(E39=1),4,IF(AND(E39&gt;1),(E39-1),))</f>
        <v>3</v>
      </c>
      <c r="F45" s="221" t="str">
        <f>IF(AND(E45=1),"甲班",IF(AND(E45=2),"乙班",IF(AND(E45=3),"丙班",IF(AND(E45=4),"丁班",))))</f>
        <v>丙班</v>
      </c>
      <c r="G45" s="183" t="e">
        <f ca="1">SUMPRODUCT((_6shaozhuchou_month_day!$A$2:$A$906&gt;=C45)*(_6shaozhuchou_month_day!$A$2:$A$906&lt;C46),_6shaozhuchou_month_day!$Y$2:$Y$906)/8</f>
        <v>#REF!</v>
      </c>
      <c r="H45" s="183" t="e">
        <f ca="1">(G45-G45*25%)*0.83*8</f>
        <v>#REF!</v>
      </c>
      <c r="I45" s="154" t="str">
        <f>X45</f>
        <v/>
      </c>
      <c r="J45" s="64" t="e">
        <f ca="1">SUMPRODUCT((主抽数据!$AU$5:$AU$97=$A45)*(主抽数据!$AV$5:$AV$97=$F45),主抽数据!$AK$5:$AK$97)</f>
        <v>#REF!</v>
      </c>
      <c r="K45" s="64" t="e">
        <f ca="1">SUMPRODUCT((主抽数据!$AU$5:$AU$97=$A45)*(主抽数据!$AV$5:$AV$97=$F45),主抽数据!$AL$5:$AL$97)</f>
        <v>#REF!</v>
      </c>
      <c r="L45" s="153" t="e">
        <f ca="1">J45+K45</f>
        <v>#REF!</v>
      </c>
      <c r="M45" s="153" t="e">
        <f ca="1">SUMPRODUCT((_6shaozhuchou_month_day!$A$2:$A$906&gt;=C45)*(_6shaozhuchou_month_day!$A$2:$A$906&lt;C46),_6shaozhuchou_month_day!$Z$2:$Z$906)</f>
        <v>#REF!</v>
      </c>
      <c r="N45" s="183" t="e">
        <f ca="1">M45*查询与汇总!$O$1</f>
        <v>#REF!</v>
      </c>
      <c r="O45" s="154" t="e">
        <f ca="1">IF(N45=0,0,L45/N45)</f>
        <v>#REF!</v>
      </c>
      <c r="P45" s="186" t="e">
        <f ca="1">IF(G45=0,0,SUMPRODUCT((_6shaozhuchou_month_day!$A$2:$A$906&gt;=$C45)*(_6shaozhuchou_month_day!$A$2:$A$906&lt;$C46),_6shaozhuchou_month_day!T$2:T$906)/SUMPRODUCT((_6shaozhuchou_month_day!$A$2:$A$906&gt;=$C45)*(_6shaozhuchou_month_day!$A$2:$A$906&lt;$C46)*(_6shaozhuchou_month_day!T$2:T$906&gt;0)))</f>
        <v>#REF!</v>
      </c>
      <c r="Q45" s="186" t="e">
        <f ca="1">IF(G45=0,0,SUMPRODUCT((_6shaozhuchou_month_day!$A$2:$A$906&gt;=$C45)*(_6shaozhuchou_month_day!$A$2:$A$906&lt;$C46),_6shaozhuchou_month_day!U$2:U$906)/SUMPRODUCT((_6shaozhuchou_month_day!$A$2:$A$906&gt;=$C45)*(_6shaozhuchou_month_day!$A$2:$A$906&lt;$C46)*(_6shaozhuchou_month_day!U$2:U$906&lt;0)))</f>
        <v>#REF!</v>
      </c>
      <c r="R45" s="186" t="e">
        <f ca="1">IF(G45=0,0,SUMPRODUCT((_6shaozhuchou_month_day!$A$2:$A$906&gt;=$C45)*(_6shaozhuchou_month_day!$A$2:$A$906&lt;$C46),_6shaozhuchou_month_day!V$2:V$906)/SUMPRODUCT((_6shaozhuchou_month_day!$A$2:$A$906&gt;=$C45)*(_6shaozhuchou_month_day!$A$2:$A$906&lt;$C46)*(_6shaozhuchou_month_day!V$2:V$906&gt;0)))</f>
        <v>#REF!</v>
      </c>
      <c r="S45" s="186" t="e">
        <f ca="1">IF(G45=0,0,SUMPRODUCT((_6shaozhuchou_month_day!$A$2:$A$906&gt;=$C45)*(_6shaozhuchou_month_day!$A$2:$A$906&lt;$C46),_6shaozhuchou_month_day!W$2:W$906)/SUMPRODUCT((_6shaozhuchou_month_day!$A$2:$A$906&gt;=$C45)*(_6shaozhuchou_month_day!$A$2:$A$906&lt;$C46)*(_6shaozhuchou_month_day!W$2:W$906&lt;0)))</f>
        <v>#REF!</v>
      </c>
      <c r="T45" s="186">
        <f>主抽数据!Z49</f>
        <v>97.3596</v>
      </c>
      <c r="U45" s="186">
        <f>主抽数据!AA49</f>
        <v>97.271000000000001</v>
      </c>
      <c r="V45" s="187" t="e">
        <f ca="1">查询与汇总!$S$1*M45</f>
        <v>#REF!</v>
      </c>
      <c r="W45" s="188" t="e">
        <f ca="1">L45-V45</f>
        <v>#REF!</v>
      </c>
      <c r="X45" s="194" t="s">
        <v>26</v>
      </c>
      <c r="Y45" s="195" t="s">
        <v>26</v>
      </c>
      <c r="Z45" s="197" t="s">
        <v>26</v>
      </c>
      <c r="AA45" s="191" t="str">
        <f>主抽数据!AB49</f>
        <v/>
      </c>
      <c r="AB45" s="192" t="str">
        <f>主抽数据!AC49</f>
        <v/>
      </c>
      <c r="AC45" s="193" t="e">
        <f ca="1">IF(V45=-W45,0,W45*0.62/10000)</f>
        <v>#REF!</v>
      </c>
      <c r="AE45" s="171" t="e">
        <f>AA45/10</f>
        <v>#VALUE!</v>
      </c>
      <c r="AF45" s="171" t="e">
        <f>AB45/10</f>
        <v>#VALUE!</v>
      </c>
      <c r="AG45" s="171" t="e">
        <f ca="1">-Q45</f>
        <v>#REF!</v>
      </c>
      <c r="AH45" s="171" t="e">
        <f ca="1">-S45</f>
        <v>#REF!</v>
      </c>
    </row>
    <row customHeight="1" ht="26.100000000000001" r="46">
      <c r="A46" s="157">
        <f ca="1">A43+1</f>
        <v>43538</v>
      </c>
      <c r="B46" s="158">
        <f>B43</f>
        <v>0.33333333333333298</v>
      </c>
      <c r="C46" s="157">
        <f ca="1">A46+B46</f>
        <v>43538.333333333336</v>
      </c>
      <c r="D46" s="158" t="str">
        <f>D43</f>
        <v>白班</v>
      </c>
      <c r="E46" s="221">
        <f>IF(AND(E40=1),4,IF(AND(E40&gt;1),(E40-1),))</f>
        <v>4</v>
      </c>
      <c r="F46" s="221" t="str">
        <f>IF(AND(E46=1),"甲班",IF(AND(E46=2),"乙班",IF(AND(E46=3),"丙班",IF(AND(E46=4),"丁班",))))</f>
        <v>丁班</v>
      </c>
      <c r="G46" s="183" t="e">
        <f ca="1">SUMPRODUCT((_6shaozhuchou_month_day!$A$2:$A$906&gt;=C46)*(_6shaozhuchou_month_day!$A$2:$A$906&lt;C47),_6shaozhuchou_month_day!$Y$2:$Y$906)/8</f>
        <v>#REF!</v>
      </c>
      <c r="H46" s="183" t="e">
        <f ca="1">(G46-G46*25%)*0.83*8</f>
        <v>#REF!</v>
      </c>
      <c r="I46" s="154" t="str">
        <f>X46</f>
        <v/>
      </c>
      <c r="J46" s="64" t="e">
        <f ca="1">SUMPRODUCT((主抽数据!$AU$5:$AU$97=$A46)*(主抽数据!$AV$5:$AV$97=$F46),主抽数据!$AK$5:$AK$97)</f>
        <v>#REF!</v>
      </c>
      <c r="K46" s="64" t="e">
        <f ca="1">SUMPRODUCT((主抽数据!$AU$5:$AU$97=$A46)*(主抽数据!$AV$5:$AV$97=$F46),主抽数据!$AL$5:$AL$97)</f>
        <v>#REF!</v>
      </c>
      <c r="L46" s="153" t="e">
        <f ca="1">J46+K46</f>
        <v>#REF!</v>
      </c>
      <c r="M46" s="153" t="e">
        <f ca="1">SUMPRODUCT((_6shaozhuchou_month_day!$A$2:$A$906&gt;=C46)*(_6shaozhuchou_month_day!$A$2:$A$906&lt;C47),_6shaozhuchou_month_day!$Z$2:$Z$906)</f>
        <v>#REF!</v>
      </c>
      <c r="N46" s="183" t="e">
        <f ca="1">M46*查询与汇总!$O$1</f>
        <v>#REF!</v>
      </c>
      <c r="O46" s="154" t="e">
        <f ca="1">IF(N46=0,0,L46/N46)</f>
        <v>#REF!</v>
      </c>
      <c r="P46" s="186" t="e">
        <f ca="1">IF(G46=0,0,SUMPRODUCT((_6shaozhuchou_month_day!$A$2:$A$906&gt;=$C46)*(_6shaozhuchou_month_day!$A$2:$A$906&lt;$C47),_6shaozhuchou_month_day!T$2:T$906)/SUMPRODUCT((_6shaozhuchou_month_day!$A$2:$A$906&gt;=$C46)*(_6shaozhuchou_month_day!$A$2:$A$906&lt;$C47)*(_6shaozhuchou_month_day!T$2:T$906&gt;0)))</f>
        <v>#REF!</v>
      </c>
      <c r="Q46" s="186" t="e">
        <f ca="1">IF(G46=0,0,SUMPRODUCT((_6shaozhuchou_month_day!$A$2:$A$906&gt;=$C46)*(_6shaozhuchou_month_day!$A$2:$A$906&lt;$C47),_6shaozhuchou_month_day!U$2:U$906)/SUMPRODUCT((_6shaozhuchou_month_day!$A$2:$A$906&gt;=$C46)*(_6shaozhuchou_month_day!$A$2:$A$906&lt;$C47)*(_6shaozhuchou_month_day!U$2:U$906&lt;0)))</f>
        <v>#REF!</v>
      </c>
      <c r="R46" s="186" t="e">
        <f ca="1">IF(G46=0,0,SUMPRODUCT((_6shaozhuchou_month_day!$A$2:$A$906&gt;=$C46)*(_6shaozhuchou_month_day!$A$2:$A$906&lt;$C47),_6shaozhuchou_month_day!V$2:V$906)/SUMPRODUCT((_6shaozhuchou_month_day!$A$2:$A$906&gt;=$C46)*(_6shaozhuchou_month_day!$A$2:$A$906&lt;$C47)*(_6shaozhuchou_month_day!V$2:V$906&gt;0)))</f>
        <v>#REF!</v>
      </c>
      <c r="S46" s="186" t="e">
        <f ca="1">IF(G46=0,0,SUMPRODUCT((_6shaozhuchou_month_day!$A$2:$A$906&gt;=$C46)*(_6shaozhuchou_month_day!$A$2:$A$906&lt;$C47),_6shaozhuchou_month_day!W$2:W$906)/SUMPRODUCT((_6shaozhuchou_month_day!$A$2:$A$906&gt;=$C46)*(_6shaozhuchou_month_day!$A$2:$A$906&lt;$C47)*(_6shaozhuchou_month_day!W$2:W$906&lt;0)))</f>
        <v>#REF!</v>
      </c>
      <c r="T46" s="186">
        <f>主抽数据!Z50</f>
        <v>97.352699999999999</v>
      </c>
      <c r="U46" s="186">
        <f>主抽数据!AA50</f>
        <v>97.249499999999998</v>
      </c>
      <c r="V46" s="187" t="e">
        <f ca="1">查询与汇总!$S$1*M46</f>
        <v>#REF!</v>
      </c>
      <c r="W46" s="188" t="e">
        <f ca="1">L46-V46</f>
        <v>#REF!</v>
      </c>
      <c r="X46" s="194" t="s">
        <v>26</v>
      </c>
      <c r="Y46" s="195" t="s">
        <v>26</v>
      </c>
      <c r="Z46" s="197" t="s">
        <v>26</v>
      </c>
      <c r="AA46" s="191" t="str">
        <f>主抽数据!AB50</f>
        <v/>
      </c>
      <c r="AB46" s="192" t="str">
        <f>主抽数据!AC50</f>
        <v/>
      </c>
      <c r="AC46" s="193" t="e">
        <f ca="1">IF(V46=-W46,0,W46*0.62/10000)</f>
        <v>#REF!</v>
      </c>
      <c r="AE46" s="171" t="e">
        <f>AA46/10</f>
        <v>#VALUE!</v>
      </c>
      <c r="AF46" s="171" t="e">
        <f>AB46/10</f>
        <v>#VALUE!</v>
      </c>
      <c r="AG46" s="171" t="e">
        <f ca="1">-Q46</f>
        <v>#REF!</v>
      </c>
      <c r="AH46" s="171" t="e">
        <f ca="1">-S46</f>
        <v>#REF!</v>
      </c>
    </row>
    <row customHeight="1" ht="35.100000000000001" r="47">
      <c r="A47" s="157">
        <f ca="1">A44+1</f>
        <v>43538</v>
      </c>
      <c r="B47" s="158">
        <f>B44</f>
        <v>0.66666666666666696</v>
      </c>
      <c r="C47" s="157">
        <f ca="1">A47+B47</f>
        <v>43538.666666666664</v>
      </c>
      <c r="D47" s="158" t="str">
        <f>D44</f>
        <v>中班</v>
      </c>
      <c r="E47" s="221">
        <f>IF(AND(E41=1),4,IF(AND(E41&gt;1),(E41-1),))</f>
        <v>1</v>
      </c>
      <c r="F47" s="221" t="str">
        <f>IF(AND(E47=1),"甲班",IF(AND(E47=2),"乙班",IF(AND(E47=3),"丙班",IF(AND(E47=4),"丁班",))))</f>
        <v>甲班</v>
      </c>
      <c r="G47" s="183" t="e">
        <f ca="1">SUMPRODUCT((_6shaozhuchou_month_day!$A$2:$A$906&gt;=C47)*(_6shaozhuchou_month_day!$A$2:$A$906&lt;C48),_6shaozhuchou_month_day!$Y$2:$Y$906)/8</f>
        <v>#REF!</v>
      </c>
      <c r="H47" s="183" t="e">
        <f ca="1">(G47-G47*25%)*0.83*8</f>
        <v>#REF!</v>
      </c>
      <c r="I47" s="154" t="str">
        <f>X47</f>
        <v/>
      </c>
      <c r="J47" s="64" t="e">
        <f ca="1">SUMPRODUCT((主抽数据!$AU$5:$AU$97=$A47)*(主抽数据!$AV$5:$AV$97=$F47),主抽数据!$AK$5:$AK$97)</f>
        <v>#REF!</v>
      </c>
      <c r="K47" s="64" t="e">
        <f ca="1">SUMPRODUCT((主抽数据!$AU$5:$AU$97=$A47)*(主抽数据!$AV$5:$AV$97=$F47),主抽数据!$AL$5:$AL$97)</f>
        <v>#REF!</v>
      </c>
      <c r="L47" s="153" t="e">
        <f ca="1">J47+K47</f>
        <v>#REF!</v>
      </c>
      <c r="M47" s="153" t="e">
        <f ca="1">SUMPRODUCT((_6shaozhuchou_month_day!$A$2:$A$906&gt;=C47)*(_6shaozhuchou_month_day!$A$2:$A$906&lt;C48),_6shaozhuchou_month_day!$Z$2:$Z$906)</f>
        <v>#REF!</v>
      </c>
      <c r="N47" s="183" t="e">
        <f ca="1">M47*查询与汇总!$O$1</f>
        <v>#REF!</v>
      </c>
      <c r="O47" s="154" t="e">
        <f ca="1">IF(N47=0,0,L47/N47)</f>
        <v>#REF!</v>
      </c>
      <c r="P47" s="186" t="e">
        <f ca="1">IF(G47=0,0,SUMPRODUCT((_6shaozhuchou_month_day!$A$2:$A$906&gt;=$C47)*(_6shaozhuchou_month_day!$A$2:$A$906&lt;$C48),_6shaozhuchou_month_day!T$2:T$906)/SUMPRODUCT((_6shaozhuchou_month_day!$A$2:$A$906&gt;=$C47)*(_6shaozhuchou_month_day!$A$2:$A$906&lt;$C48)*(_6shaozhuchou_month_day!T$2:T$906&gt;0)))</f>
        <v>#REF!</v>
      </c>
      <c r="Q47" s="186" t="e">
        <f ca="1">IF(G47=0,0,SUMPRODUCT((_6shaozhuchou_month_day!$A$2:$A$906&gt;=$C47)*(_6shaozhuchou_month_day!$A$2:$A$906&lt;$C48),_6shaozhuchou_month_day!U$2:U$906)/SUMPRODUCT((_6shaozhuchou_month_day!$A$2:$A$906&gt;=$C47)*(_6shaozhuchou_month_day!$A$2:$A$906&lt;$C48)*(_6shaozhuchou_month_day!U$2:U$906&lt;0)))</f>
        <v>#REF!</v>
      </c>
      <c r="R47" s="186" t="e">
        <f ca="1">IF(G47=0,0,SUMPRODUCT((_6shaozhuchou_month_day!$A$2:$A$906&gt;=$C47)*(_6shaozhuchou_month_day!$A$2:$A$906&lt;$C48),_6shaozhuchou_month_day!V$2:V$906)/SUMPRODUCT((_6shaozhuchou_month_day!$A$2:$A$906&gt;=$C47)*(_6shaozhuchou_month_day!$A$2:$A$906&lt;$C48)*(_6shaozhuchou_month_day!V$2:V$906&gt;0)))</f>
        <v>#REF!</v>
      </c>
      <c r="S47" s="186" t="e">
        <f ca="1">IF(G47=0,0,SUMPRODUCT((_6shaozhuchou_month_day!$A$2:$A$906&gt;=$C47)*(_6shaozhuchou_month_day!$A$2:$A$906&lt;$C48),_6shaozhuchou_month_day!W$2:W$906)/SUMPRODUCT((_6shaozhuchou_month_day!$A$2:$A$906&gt;=$C47)*(_6shaozhuchou_month_day!$A$2:$A$906&lt;$C48)*(_6shaozhuchou_month_day!W$2:W$906&lt;0)))</f>
        <v>#REF!</v>
      </c>
      <c r="T47" s="186">
        <f>主抽数据!Z51</f>
        <v>97.363299999999995</v>
      </c>
      <c r="U47" s="186">
        <f>主抽数据!AA51</f>
        <v>97.284499999999994</v>
      </c>
      <c r="V47" s="187" t="e">
        <f ca="1">查询与汇总!$S$1*M47</f>
        <v>#REF!</v>
      </c>
      <c r="W47" s="188" t="e">
        <f ca="1">L47-V47</f>
        <v>#REF!</v>
      </c>
      <c r="X47" s="194" t="s">
        <v>26</v>
      </c>
      <c r="Y47" s="195" t="s">
        <v>26</v>
      </c>
      <c r="Z47" s="197" t="s">
        <v>26</v>
      </c>
      <c r="AA47" s="191" t="str">
        <f>主抽数据!AB51</f>
        <v/>
      </c>
      <c r="AB47" s="192" t="str">
        <f>主抽数据!AC51</f>
        <v/>
      </c>
      <c r="AC47" s="193" t="e">
        <f ca="1">IF(V47=-W47,0,W47*0.62/10000)</f>
        <v>#REF!</v>
      </c>
      <c r="AE47" s="171" t="e">
        <f>AA47/10</f>
        <v>#VALUE!</v>
      </c>
      <c r="AF47" s="171" t="e">
        <f>AB47/10</f>
        <v>#VALUE!</v>
      </c>
      <c r="AG47" s="171" t="e">
        <f ca="1">-Q47</f>
        <v>#REF!</v>
      </c>
      <c r="AH47" s="171" t="e">
        <f ca="1">-S47</f>
        <v>#REF!</v>
      </c>
    </row>
    <row customHeight="1" ht="33" r="48">
      <c r="A48" s="157">
        <f ca="1">A45+1</f>
        <v>43539</v>
      </c>
      <c r="B48" s="158">
        <f>B45</f>
        <v>0</v>
      </c>
      <c r="C48" s="157">
        <f ca="1">A48+B48</f>
        <v>43539</v>
      </c>
      <c r="D48" s="158" t="str">
        <f>D45</f>
        <v>夜班</v>
      </c>
      <c r="E48" s="221">
        <f>IF(AND(E42=1),4,IF(AND(E42&gt;1),(E42-1),))</f>
        <v>2</v>
      </c>
      <c r="F48" s="221" t="str">
        <f>IF(AND(E48=1),"甲班",IF(AND(E48=2),"乙班",IF(AND(E48=3),"丙班",IF(AND(E48=4),"丁班",))))</f>
        <v>乙班</v>
      </c>
      <c r="G48" s="183" t="e">
        <f ca="1">SUMPRODUCT((_6shaozhuchou_month_day!$A$2:$A$906&gt;=C48)*(_6shaozhuchou_month_day!$A$2:$A$906&lt;C49),_6shaozhuchou_month_day!$Y$2:$Y$906)/8</f>
        <v>#REF!</v>
      </c>
      <c r="H48" s="183" t="e">
        <f ca="1">(G48-G48*25%)*0.83*8</f>
        <v>#REF!</v>
      </c>
      <c r="I48" s="154" t="str">
        <f>X48</f>
        <v/>
      </c>
      <c r="J48" s="64" t="e">
        <f ca="1">SUMPRODUCT((主抽数据!$AU$5:$AU$97=$A48)*(主抽数据!$AV$5:$AV$97=$F48),主抽数据!$AK$5:$AK$97)</f>
        <v>#REF!</v>
      </c>
      <c r="K48" s="64" t="e">
        <f ca="1">SUMPRODUCT((主抽数据!$AU$5:$AU$97=$A48)*(主抽数据!$AV$5:$AV$97=$F48),主抽数据!$AL$5:$AL$97)</f>
        <v>#REF!</v>
      </c>
      <c r="L48" s="153" t="e">
        <f ca="1">J48+K48</f>
        <v>#REF!</v>
      </c>
      <c r="M48" s="153" t="e">
        <f ca="1">SUMPRODUCT((_6shaozhuchou_month_day!$A$2:$A$906&gt;=C48)*(_6shaozhuchou_month_day!$A$2:$A$906&lt;C49),_6shaozhuchou_month_day!$Z$2:$Z$906)</f>
        <v>#REF!</v>
      </c>
      <c r="N48" s="183" t="e">
        <f ca="1">M48*查询与汇总!$O$1</f>
        <v>#REF!</v>
      </c>
      <c r="O48" s="154" t="e">
        <f ca="1">IF(N48=0,0,L48/N48)</f>
        <v>#REF!</v>
      </c>
      <c r="P48" s="186" t="e">
        <f ca="1">IF(G48=0,0,SUMPRODUCT((_6shaozhuchou_month_day!$A$2:$A$906&gt;=$C48)*(_6shaozhuchou_month_day!$A$2:$A$906&lt;$C49),_6shaozhuchou_month_day!T$2:T$906)/SUMPRODUCT((_6shaozhuchou_month_day!$A$2:$A$906&gt;=$C48)*(_6shaozhuchou_month_day!$A$2:$A$906&lt;$C49)*(_6shaozhuchou_month_day!T$2:T$906&gt;0)))</f>
        <v>#REF!</v>
      </c>
      <c r="Q48" s="186" t="e">
        <f ca="1">IF(G48=0,0,SUMPRODUCT((_6shaozhuchou_month_day!$A$2:$A$906&gt;=$C48)*(_6shaozhuchou_month_day!$A$2:$A$906&lt;$C49),_6shaozhuchou_month_day!U$2:U$906)/SUMPRODUCT((_6shaozhuchou_month_day!$A$2:$A$906&gt;=$C48)*(_6shaozhuchou_month_day!$A$2:$A$906&lt;$C49)*(_6shaozhuchou_month_day!U$2:U$906&lt;0)))</f>
        <v>#REF!</v>
      </c>
      <c r="R48" s="186" t="e">
        <f ca="1">IF(G48=0,0,SUMPRODUCT((_6shaozhuchou_month_day!$A$2:$A$906&gt;=$C48)*(_6shaozhuchou_month_day!$A$2:$A$906&lt;$C49),_6shaozhuchou_month_day!V$2:V$906)/SUMPRODUCT((_6shaozhuchou_month_day!$A$2:$A$906&gt;=$C48)*(_6shaozhuchou_month_day!$A$2:$A$906&lt;$C49)*(_6shaozhuchou_month_day!V$2:V$906&gt;0)))</f>
        <v>#REF!</v>
      </c>
      <c r="S48" s="186" t="e">
        <f ca="1">IF(G48=0,0,SUMPRODUCT((_6shaozhuchou_month_day!$A$2:$A$906&gt;=$C48)*(_6shaozhuchou_month_day!$A$2:$A$906&lt;$C49),_6shaozhuchou_month_day!W$2:W$906)/SUMPRODUCT((_6shaozhuchou_month_day!$A$2:$A$906&gt;=$C48)*(_6shaozhuchou_month_day!$A$2:$A$906&lt;$C49)*(_6shaozhuchou_month_day!W$2:W$906&lt;0)))</f>
        <v>#REF!</v>
      </c>
      <c r="T48" s="186">
        <f>主抽数据!Z52</f>
        <v>97.3643</v>
      </c>
      <c r="U48" s="186">
        <f>主抽数据!AA52</f>
        <v>97.309899999999999</v>
      </c>
      <c r="V48" s="187" t="e">
        <f ca="1">查询与汇总!$S$1*M48</f>
        <v>#REF!</v>
      </c>
      <c r="W48" s="188" t="e">
        <f ca="1">L48-V48</f>
        <v>#REF!</v>
      </c>
      <c r="X48" s="194" t="s">
        <v>26</v>
      </c>
      <c r="Y48" s="195" t="s">
        <v>26</v>
      </c>
      <c r="Z48" s="197" t="s">
        <v>26</v>
      </c>
      <c r="AA48" s="191" t="str">
        <f>主抽数据!AB52</f>
        <v/>
      </c>
      <c r="AB48" s="192" t="str">
        <f>主抽数据!AC52</f>
        <v/>
      </c>
      <c r="AC48" s="193" t="e">
        <f ca="1">IF(V48=-W48,0,W48*0.62/10000)</f>
        <v>#REF!</v>
      </c>
      <c r="AE48" s="171" t="e">
        <f>AA48/10</f>
        <v>#VALUE!</v>
      </c>
      <c r="AF48" s="171" t="e">
        <f>AB48/10</f>
        <v>#VALUE!</v>
      </c>
      <c r="AG48" s="171" t="e">
        <f ca="1">-Q48</f>
        <v>#REF!</v>
      </c>
      <c r="AH48" s="171" t="e">
        <f ca="1">-S48</f>
        <v>#REF!</v>
      </c>
    </row>
    <row customHeight="1" ht="36" r="49">
      <c r="A49" s="157">
        <f ca="1">A46+1</f>
        <v>43539</v>
      </c>
      <c r="B49" s="158">
        <f>B46</f>
        <v>0.33333333333333298</v>
      </c>
      <c r="C49" s="157">
        <f ca="1">A49+B49</f>
        <v>43539.333333333336</v>
      </c>
      <c r="D49" s="158" t="str">
        <f>D46</f>
        <v>白班</v>
      </c>
      <c r="E49" s="221">
        <f>IF(AND(E43=1),4,IF(AND(E43&gt;1),(E43-1),))</f>
        <v>3</v>
      </c>
      <c r="F49" s="221" t="str">
        <f>IF(AND(E49=1),"甲班",IF(AND(E49=2),"乙班",IF(AND(E49=3),"丙班",IF(AND(E49=4),"丁班",))))</f>
        <v>丙班</v>
      </c>
      <c r="G49" s="183" t="e">
        <f ca="1">SUMPRODUCT((_6shaozhuchou_month_day!$A$2:$A$906&gt;=C49)*(_6shaozhuchou_month_day!$A$2:$A$906&lt;C50),_6shaozhuchou_month_day!$Y$2:$Y$906)/8</f>
        <v>#REF!</v>
      </c>
      <c r="H49" s="183" t="e">
        <f ca="1">(G49-G49*25%)*0.83*8</f>
        <v>#REF!</v>
      </c>
      <c r="I49" s="154" t="str">
        <f>X49</f>
        <v/>
      </c>
      <c r="J49" s="64" t="e">
        <f ca="1">SUMPRODUCT((主抽数据!$AU$5:$AU$97=$A49)*(主抽数据!$AV$5:$AV$97=$F49),主抽数据!$AK$5:$AK$97)</f>
        <v>#REF!</v>
      </c>
      <c r="K49" s="64" t="e">
        <f ca="1">SUMPRODUCT((主抽数据!$AU$5:$AU$97=$A49)*(主抽数据!$AV$5:$AV$97=$F49),主抽数据!$AL$5:$AL$97)</f>
        <v>#REF!</v>
      </c>
      <c r="L49" s="153" t="e">
        <f ca="1">J49+K49</f>
        <v>#REF!</v>
      </c>
      <c r="M49" s="153" t="e">
        <f ca="1">SUMPRODUCT((_6shaozhuchou_month_day!$A$2:$A$906&gt;=C49)*(_6shaozhuchou_month_day!$A$2:$A$906&lt;C50),_6shaozhuchou_month_day!$Z$2:$Z$906)</f>
        <v>#REF!</v>
      </c>
      <c r="N49" s="183" t="e">
        <f ca="1">M49*查询与汇总!$O$1</f>
        <v>#REF!</v>
      </c>
      <c r="O49" s="154" t="e">
        <f ca="1">IF(N49=0,0,L49/N49)</f>
        <v>#REF!</v>
      </c>
      <c r="P49" s="186" t="e">
        <f ca="1">IF(G49=0,0,SUMPRODUCT((_6shaozhuchou_month_day!$A$2:$A$906&gt;=$C49)*(_6shaozhuchou_month_day!$A$2:$A$906&lt;$C50),_6shaozhuchou_month_day!T$2:T$906)/SUMPRODUCT((_6shaozhuchou_month_day!$A$2:$A$906&gt;=$C49)*(_6shaozhuchou_month_day!$A$2:$A$906&lt;$C50)*(_6shaozhuchou_month_day!T$2:T$906&gt;0)))</f>
        <v>#REF!</v>
      </c>
      <c r="Q49" s="186" t="e">
        <f ca="1">IF(G49=0,0,SUMPRODUCT((_6shaozhuchou_month_day!$A$2:$A$906&gt;=$C49)*(_6shaozhuchou_month_day!$A$2:$A$906&lt;$C50),_6shaozhuchou_month_day!U$2:U$906)/SUMPRODUCT((_6shaozhuchou_month_day!$A$2:$A$906&gt;=$C49)*(_6shaozhuchou_month_day!$A$2:$A$906&lt;$C50)*(_6shaozhuchou_month_day!U$2:U$906&lt;0)))</f>
        <v>#REF!</v>
      </c>
      <c r="R49" s="186" t="e">
        <f ca="1">IF(G49=0,0,SUMPRODUCT((_6shaozhuchou_month_day!$A$2:$A$906&gt;=$C49)*(_6shaozhuchou_month_day!$A$2:$A$906&lt;$C50),_6shaozhuchou_month_day!V$2:V$906)/SUMPRODUCT((_6shaozhuchou_month_day!$A$2:$A$906&gt;=$C49)*(_6shaozhuchou_month_day!$A$2:$A$906&lt;$C50)*(_6shaozhuchou_month_day!V$2:V$906&gt;0)))</f>
        <v>#REF!</v>
      </c>
      <c r="S49" s="186" t="e">
        <f ca="1">IF(G49=0,0,SUMPRODUCT((_6shaozhuchou_month_day!$A$2:$A$906&gt;=$C49)*(_6shaozhuchou_month_day!$A$2:$A$906&lt;$C50),_6shaozhuchou_month_day!W$2:W$906)/SUMPRODUCT((_6shaozhuchou_month_day!$A$2:$A$906&gt;=$C49)*(_6shaozhuchou_month_day!$A$2:$A$906&lt;$C50)*(_6shaozhuchou_month_day!W$2:W$906&lt;0)))</f>
        <v>#REF!</v>
      </c>
      <c r="T49" s="186">
        <f>主抽数据!Z53</f>
        <v>97.3643</v>
      </c>
      <c r="U49" s="186">
        <f>主抽数据!AA53</f>
        <v>97.318700000000007</v>
      </c>
      <c r="V49" s="187" t="e">
        <f ca="1">查询与汇总!$S$1*M49</f>
        <v>#REF!</v>
      </c>
      <c r="W49" s="188" t="e">
        <f ca="1">L49-V49</f>
        <v>#REF!</v>
      </c>
      <c r="X49" s="194" t="s">
        <v>26</v>
      </c>
      <c r="Y49" s="195" t="s">
        <v>26</v>
      </c>
      <c r="Z49" s="196" t="s">
        <v>26</v>
      </c>
      <c r="AA49" s="191" t="str">
        <f>主抽数据!AB53</f>
        <v/>
      </c>
      <c r="AB49" s="192" t="str">
        <f>主抽数据!AC53</f>
        <v/>
      </c>
      <c r="AC49" s="193" t="e">
        <f ca="1">IF(V49=-W49,0,W49*0.62/10000)</f>
        <v>#REF!</v>
      </c>
      <c r="AE49" s="171" t="e">
        <f>AA49/10</f>
        <v>#VALUE!</v>
      </c>
      <c r="AF49" s="171" t="e">
        <f>AB49/10</f>
        <v>#VALUE!</v>
      </c>
      <c r="AG49" s="171" t="e">
        <f ca="1">-Q49</f>
        <v>#REF!</v>
      </c>
      <c r="AH49" s="171" t="e">
        <f ca="1">-S49</f>
        <v>#REF!</v>
      </c>
    </row>
    <row customHeight="1" r="50">
      <c r="A50" s="157">
        <f ca="1">A47+1</f>
        <v>43539</v>
      </c>
      <c r="B50" s="158">
        <f>B47</f>
        <v>0.66666666666666696</v>
      </c>
      <c r="C50" s="157">
        <f ca="1">A50+B50</f>
        <v>43539.666666666664</v>
      </c>
      <c r="D50" s="158" t="str">
        <f>D47</f>
        <v>中班</v>
      </c>
      <c r="E50" s="221">
        <f>IF(AND(E44=1),4,IF(AND(E44&gt;1),(E44-1),))</f>
        <v>4</v>
      </c>
      <c r="F50" s="221" t="str">
        <f>IF(AND(E50=1),"甲班",IF(AND(E50=2),"乙班",IF(AND(E50=3),"丙班",IF(AND(E50=4),"丁班",))))</f>
        <v>丁班</v>
      </c>
      <c r="G50" s="183" t="e">
        <f ca="1">SUMPRODUCT((_6shaozhuchou_month_day!$A$2:$A$906&gt;=C50)*(_6shaozhuchou_month_day!$A$2:$A$906&lt;C51),_6shaozhuchou_month_day!$Y$2:$Y$906)/8</f>
        <v>#REF!</v>
      </c>
      <c r="H50" s="183" t="e">
        <f ca="1">(G50-G50*25%)*0.83*8</f>
        <v>#REF!</v>
      </c>
      <c r="I50" s="154" t="str">
        <f>X50</f>
        <v/>
      </c>
      <c r="J50" s="64" t="e">
        <f ca="1">SUMPRODUCT((主抽数据!$AU$5:$AU$97=$A50)*(主抽数据!$AV$5:$AV$97=$F50),主抽数据!$AK$5:$AK$97)</f>
        <v>#REF!</v>
      </c>
      <c r="K50" s="64" t="e">
        <f ca="1">SUMPRODUCT((主抽数据!$AU$5:$AU$97=$A50)*(主抽数据!$AV$5:$AV$97=$F50),主抽数据!$AL$5:$AL$97)</f>
        <v>#REF!</v>
      </c>
      <c r="L50" s="153" t="e">
        <f ca="1">J50+K50</f>
        <v>#REF!</v>
      </c>
      <c r="M50" s="153" t="e">
        <f ca="1">SUMPRODUCT((_6shaozhuchou_month_day!$A$2:$A$906&gt;=C50)*(_6shaozhuchou_month_day!$A$2:$A$906&lt;C51),_6shaozhuchou_month_day!$Z$2:$Z$906)</f>
        <v>#REF!</v>
      </c>
      <c r="N50" s="183" t="e">
        <f ca="1">M50*查询与汇总!$O$1</f>
        <v>#REF!</v>
      </c>
      <c r="O50" s="154" t="e">
        <f ca="1">IF(N50=0,0,L50/N50)</f>
        <v>#REF!</v>
      </c>
      <c r="P50" s="186" t="e">
        <f ca="1">IF(G50=0,0,SUMPRODUCT((_6shaozhuchou_month_day!$A$2:$A$906&gt;=$C50)*(_6shaozhuchou_month_day!$A$2:$A$906&lt;$C51),_6shaozhuchou_month_day!T$2:T$906)/SUMPRODUCT((_6shaozhuchou_month_day!$A$2:$A$906&gt;=$C50)*(_6shaozhuchou_month_day!$A$2:$A$906&lt;$C51)*(_6shaozhuchou_month_day!T$2:T$906&gt;0)))</f>
        <v>#REF!</v>
      </c>
      <c r="Q50" s="186" t="e">
        <f ca="1">IF(G50=0,0,SUMPRODUCT((_6shaozhuchou_month_day!$A$2:$A$906&gt;=$C50)*(_6shaozhuchou_month_day!$A$2:$A$906&lt;$C51),_6shaozhuchou_month_day!U$2:U$906)/SUMPRODUCT((_6shaozhuchou_month_day!$A$2:$A$906&gt;=$C50)*(_6shaozhuchou_month_day!$A$2:$A$906&lt;$C51)*(_6shaozhuchou_month_day!U$2:U$906&lt;0)))</f>
        <v>#REF!</v>
      </c>
      <c r="R50" s="186" t="e">
        <f ca="1">IF(G50=0,0,SUMPRODUCT((_6shaozhuchou_month_day!$A$2:$A$906&gt;=$C50)*(_6shaozhuchou_month_day!$A$2:$A$906&lt;$C51),_6shaozhuchou_month_day!V$2:V$906)/SUMPRODUCT((_6shaozhuchou_month_day!$A$2:$A$906&gt;=$C50)*(_6shaozhuchou_month_day!$A$2:$A$906&lt;$C51)*(_6shaozhuchou_month_day!V$2:V$906&gt;0)))</f>
        <v>#REF!</v>
      </c>
      <c r="S50" s="186" t="e">
        <f ca="1">IF(G50=0,0,SUMPRODUCT((_6shaozhuchou_month_day!$A$2:$A$906&gt;=$C50)*(_6shaozhuchou_month_day!$A$2:$A$906&lt;$C51),_6shaozhuchou_month_day!W$2:W$906)/SUMPRODUCT((_6shaozhuchou_month_day!$A$2:$A$906&gt;=$C50)*(_6shaozhuchou_month_day!$A$2:$A$906&lt;$C51)*(_6shaozhuchou_month_day!W$2:W$906&lt;0)))</f>
        <v>#REF!</v>
      </c>
      <c r="T50" s="186">
        <f>主抽数据!Z54</f>
        <v>97.373999999999995</v>
      </c>
      <c r="U50" s="186">
        <f>主抽数据!AA54</f>
        <v>97.3399</v>
      </c>
      <c r="V50" s="187" t="e">
        <f ca="1">查询与汇总!$S$1*M50</f>
        <v>#REF!</v>
      </c>
      <c r="W50" s="188" t="e">
        <f ca="1">L50-V50</f>
        <v>#REF!</v>
      </c>
      <c r="X50" s="194" t="s">
        <v>26</v>
      </c>
      <c r="Y50" s="195" t="s">
        <v>26</v>
      </c>
      <c r="Z50" s="196" t="s">
        <v>26</v>
      </c>
      <c r="AA50" s="191" t="str">
        <f>主抽数据!AB54</f>
        <v/>
      </c>
      <c r="AB50" s="192" t="str">
        <f>主抽数据!AC54</f>
        <v/>
      </c>
      <c r="AC50" s="193" t="e">
        <f ca="1">IF(V50=-W50,0,W50*0.62/10000)</f>
        <v>#REF!</v>
      </c>
      <c r="AE50" s="171" t="e">
        <f>AA50/10</f>
        <v>#VALUE!</v>
      </c>
      <c r="AF50" s="171" t="e">
        <f>AB50/10</f>
        <v>#VALUE!</v>
      </c>
      <c r="AG50" s="171" t="e">
        <f ca="1">-Q50</f>
        <v>#REF!</v>
      </c>
      <c r="AH50" s="171" t="e">
        <f ca="1">-S50</f>
        <v>#REF!</v>
      </c>
    </row>
    <row customHeight="1" ht="39" r="51">
      <c r="A51" s="157">
        <f ca="1">A48+1</f>
        <v>43540</v>
      </c>
      <c r="B51" s="158">
        <f>B48</f>
        <v>0</v>
      </c>
      <c r="C51" s="157">
        <f ca="1">A51+B51</f>
        <v>43540</v>
      </c>
      <c r="D51" s="158" t="str">
        <f>D48</f>
        <v>夜班</v>
      </c>
      <c r="E51" s="221">
        <f>IF(AND(E45=1),4,IF(AND(E45&gt;1),(E45-1),))</f>
        <v>2</v>
      </c>
      <c r="F51" s="221" t="str">
        <f>IF(AND(E51=1),"甲班",IF(AND(E51=2),"乙班",IF(AND(E51=3),"丙班",IF(AND(E51=4),"丁班",))))</f>
        <v>乙班</v>
      </c>
      <c r="G51" s="183" t="e">
        <f ca="1">SUMPRODUCT((_6shaozhuchou_month_day!$A$2:$A$906&gt;=C51)*(_6shaozhuchou_month_day!$A$2:$A$906&lt;C52),_6shaozhuchou_month_day!$Y$2:$Y$906)/8</f>
        <v>#REF!</v>
      </c>
      <c r="H51" s="183" t="e">
        <f ca="1">(G51-G51*25%)*0.83*8</f>
        <v>#REF!</v>
      </c>
      <c r="I51" s="154" t="str">
        <f>X51</f>
        <v/>
      </c>
      <c r="J51" s="64" t="e">
        <f ca="1">SUMPRODUCT((主抽数据!$AU$5:$AU$97=$A51)*(主抽数据!$AV$5:$AV$97=$F51),主抽数据!$AK$5:$AK$97)</f>
        <v>#REF!</v>
      </c>
      <c r="K51" s="64" t="e">
        <f ca="1">SUMPRODUCT((主抽数据!$AU$5:$AU$97=$A51)*(主抽数据!$AV$5:$AV$97=$F51),主抽数据!$AL$5:$AL$97)</f>
        <v>#REF!</v>
      </c>
      <c r="L51" s="153" t="e">
        <f ca="1">J51+K51</f>
        <v>#REF!</v>
      </c>
      <c r="M51" s="153" t="e">
        <f ca="1">SUMPRODUCT((_6shaozhuchou_month_day!$A$2:$A$906&gt;=C51)*(_6shaozhuchou_month_day!$A$2:$A$906&lt;C52),_6shaozhuchou_month_day!$Z$2:$Z$906)</f>
        <v>#REF!</v>
      </c>
      <c r="N51" s="183" t="e">
        <f ca="1">M51*查询与汇总!$O$1</f>
        <v>#REF!</v>
      </c>
      <c r="O51" s="154" t="e">
        <f ca="1">IF(N51=0,0,L51/N51)</f>
        <v>#REF!</v>
      </c>
      <c r="P51" s="186" t="e">
        <f ca="1">IF(G51=0,0,SUMPRODUCT((_6shaozhuchou_month_day!$A$2:$A$906&gt;=$C51)*(_6shaozhuchou_month_day!$A$2:$A$906&lt;$C52),_6shaozhuchou_month_day!T$2:T$906)/SUMPRODUCT((_6shaozhuchou_month_day!$A$2:$A$906&gt;=$C51)*(_6shaozhuchou_month_day!$A$2:$A$906&lt;$C52)*(_6shaozhuchou_month_day!T$2:T$906&gt;0)))</f>
        <v>#REF!</v>
      </c>
      <c r="Q51" s="186" t="e">
        <f ca="1">IF(G51=0,0,SUMPRODUCT((_6shaozhuchou_month_day!$A$2:$A$906&gt;=$C51)*(_6shaozhuchou_month_day!$A$2:$A$906&lt;$C52),_6shaozhuchou_month_day!U$2:U$906)/SUMPRODUCT((_6shaozhuchou_month_day!$A$2:$A$906&gt;=$C51)*(_6shaozhuchou_month_day!$A$2:$A$906&lt;$C52)*(_6shaozhuchou_month_day!U$2:U$906&lt;0)))</f>
        <v>#REF!</v>
      </c>
      <c r="R51" s="186" t="e">
        <f ca="1">IF(G51=0,0,SUMPRODUCT((_6shaozhuchou_month_day!$A$2:$A$906&gt;=$C51)*(_6shaozhuchou_month_day!$A$2:$A$906&lt;$C52),_6shaozhuchou_month_day!V$2:V$906)/SUMPRODUCT((_6shaozhuchou_month_day!$A$2:$A$906&gt;=$C51)*(_6shaozhuchou_month_day!$A$2:$A$906&lt;$C52)*(_6shaozhuchou_month_day!V$2:V$906&gt;0)))</f>
        <v>#REF!</v>
      </c>
      <c r="S51" s="186" t="e">
        <f ca="1">IF(G51=0,0,SUMPRODUCT((_6shaozhuchou_month_day!$A$2:$A$906&gt;=$C51)*(_6shaozhuchou_month_day!$A$2:$A$906&lt;$C52),_6shaozhuchou_month_day!W$2:W$906)/SUMPRODUCT((_6shaozhuchou_month_day!$A$2:$A$906&gt;=$C51)*(_6shaozhuchou_month_day!$A$2:$A$906&lt;$C52)*(_6shaozhuchou_month_day!W$2:W$906&lt;0)))</f>
        <v>#REF!</v>
      </c>
      <c r="T51" s="186">
        <f>主抽数据!Z55</f>
        <v>97.370599999999996</v>
      </c>
      <c r="U51" s="186">
        <f>主抽数据!AA55</f>
        <v>97.3489</v>
      </c>
      <c r="V51" s="187" t="e">
        <f ca="1">查询与汇总!$S$1*M51</f>
        <v>#REF!</v>
      </c>
      <c r="W51" s="188" t="e">
        <f ca="1">L51-V51</f>
        <v>#REF!</v>
      </c>
      <c r="X51" s="194" t="s">
        <v>26</v>
      </c>
      <c r="Y51" s="195" t="s">
        <v>26</v>
      </c>
      <c r="Z51" s="197" t="s">
        <v>26</v>
      </c>
      <c r="AA51" s="191" t="str">
        <f>主抽数据!AB55</f>
        <v/>
      </c>
      <c r="AB51" s="192" t="str">
        <f>主抽数据!AC55</f>
        <v/>
      </c>
      <c r="AC51" s="193" t="e">
        <f ca="1">IF(V51=-W51,0,W51*0.62/10000)</f>
        <v>#REF!</v>
      </c>
      <c r="AE51" s="171" t="e">
        <f>AA51/10</f>
        <v>#VALUE!</v>
      </c>
      <c r="AF51" s="171" t="e">
        <f>AB51/10</f>
        <v>#VALUE!</v>
      </c>
      <c r="AG51" s="171" t="e">
        <f ca="1">-Q51</f>
        <v>#REF!</v>
      </c>
      <c r="AH51" s="171" t="e">
        <f ca="1">-S51</f>
        <v>#REF!</v>
      </c>
    </row>
    <row customHeight="1" ht="39.950000000000003" r="52">
      <c r="A52" s="157">
        <f ca="1">A49+1</f>
        <v>43540</v>
      </c>
      <c r="B52" s="158">
        <f>B49</f>
        <v>0.33333333333333298</v>
      </c>
      <c r="C52" s="157">
        <f ca="1">A52+B52</f>
        <v>43540.333333333336</v>
      </c>
      <c r="D52" s="158" t="str">
        <f>D49</f>
        <v>白班</v>
      </c>
      <c r="E52" s="221">
        <f>IF(AND(E46=1),4,IF(AND(E46&gt;1),(E46-1),))</f>
        <v>3</v>
      </c>
      <c r="F52" s="221" t="str">
        <f>IF(AND(E52=1),"甲班",IF(AND(E52=2),"乙班",IF(AND(E52=3),"丙班",IF(AND(E52=4),"丁班",))))</f>
        <v>丙班</v>
      </c>
      <c r="G52" s="183" t="e">
        <f ca="1">SUMPRODUCT((_6shaozhuchou_month_day!$A$2:$A$906&gt;=C52)*(_6shaozhuchou_month_day!$A$2:$A$906&lt;C53),_6shaozhuchou_month_day!$Y$2:$Y$906)/8</f>
        <v>#REF!</v>
      </c>
      <c r="H52" s="183" t="e">
        <f ca="1">(G52-G52*25%)*0.83*8</f>
        <v>#REF!</v>
      </c>
      <c r="I52" s="154" t="str">
        <f>X52</f>
        <v/>
      </c>
      <c r="J52" s="64" t="e">
        <f ca="1">SUMPRODUCT((主抽数据!$AU$5:$AU$97=$A52)*(主抽数据!$AV$5:$AV$97=$F52),主抽数据!$AK$5:$AK$97)</f>
        <v>#REF!</v>
      </c>
      <c r="K52" s="64" t="e">
        <f ca="1">SUMPRODUCT((主抽数据!$AU$5:$AU$97=$A52)*(主抽数据!$AV$5:$AV$97=$F52),主抽数据!$AL$5:$AL$97)</f>
        <v>#REF!</v>
      </c>
      <c r="L52" s="153" t="e">
        <f ca="1">J52+K52</f>
        <v>#REF!</v>
      </c>
      <c r="M52" s="153" t="e">
        <f ca="1">SUMPRODUCT((_6shaozhuchou_month_day!$A$2:$A$906&gt;=C52)*(_6shaozhuchou_month_day!$A$2:$A$906&lt;C53),_6shaozhuchou_month_day!$Z$2:$Z$906)</f>
        <v>#REF!</v>
      </c>
      <c r="N52" s="183" t="e">
        <f ca="1">M52*查询与汇总!$O$1</f>
        <v>#REF!</v>
      </c>
      <c r="O52" s="154" t="e">
        <f ca="1">IF(N52=0,0,L52/N52)</f>
        <v>#REF!</v>
      </c>
      <c r="P52" s="186" t="e">
        <f ca="1">IF(G52=0,0,SUMPRODUCT((_6shaozhuchou_month_day!$A$2:$A$906&gt;=$C52)*(_6shaozhuchou_month_day!$A$2:$A$906&lt;$C53),_6shaozhuchou_month_day!T$2:T$906)/SUMPRODUCT((_6shaozhuchou_month_day!$A$2:$A$906&gt;=$C52)*(_6shaozhuchou_month_day!$A$2:$A$906&lt;$C53)*(_6shaozhuchou_month_day!T$2:T$906&gt;0)))</f>
        <v>#REF!</v>
      </c>
      <c r="Q52" s="186" t="e">
        <f ca="1">IF(G52=0,0,SUMPRODUCT((_6shaozhuchou_month_day!$A$2:$A$906&gt;=$C52)*(_6shaozhuchou_month_day!$A$2:$A$906&lt;$C53),_6shaozhuchou_month_day!U$2:U$906)/SUMPRODUCT((_6shaozhuchou_month_day!$A$2:$A$906&gt;=$C52)*(_6shaozhuchou_month_day!$A$2:$A$906&lt;$C53)*(_6shaozhuchou_month_day!U$2:U$906&lt;0)))</f>
        <v>#REF!</v>
      </c>
      <c r="R52" s="186" t="e">
        <f ca="1">IF(G52=0,0,SUMPRODUCT((_6shaozhuchou_month_day!$A$2:$A$906&gt;=$C52)*(_6shaozhuchou_month_day!$A$2:$A$906&lt;$C53),_6shaozhuchou_month_day!V$2:V$906)/SUMPRODUCT((_6shaozhuchou_month_day!$A$2:$A$906&gt;=$C52)*(_6shaozhuchou_month_day!$A$2:$A$906&lt;$C53)*(_6shaozhuchou_month_day!V$2:V$906&gt;0)))</f>
        <v>#REF!</v>
      </c>
      <c r="S52" s="186" t="e">
        <f ca="1">IF(G52=0,0,SUMPRODUCT((_6shaozhuchou_month_day!$A$2:$A$906&gt;=$C52)*(_6shaozhuchou_month_day!$A$2:$A$906&lt;$C53),_6shaozhuchou_month_day!W$2:W$906)/SUMPRODUCT((_6shaozhuchou_month_day!$A$2:$A$906&gt;=$C52)*(_6shaozhuchou_month_day!$A$2:$A$906&lt;$C53)*(_6shaozhuchou_month_day!W$2:W$906&lt;0)))</f>
        <v>#REF!</v>
      </c>
      <c r="T52" s="186">
        <f>主抽数据!Z56</f>
        <v>97.371600000000001</v>
      </c>
      <c r="U52" s="186">
        <f>主抽数据!AA56</f>
        <v>97.353700000000003</v>
      </c>
      <c r="V52" s="187" t="e">
        <f ca="1">查询与汇总!$S$1*M52</f>
        <v>#REF!</v>
      </c>
      <c r="W52" s="188" t="e">
        <f ca="1">L52-V52</f>
        <v>#REF!</v>
      </c>
      <c r="X52" s="194" t="s">
        <v>26</v>
      </c>
      <c r="Y52" s="195" t="s">
        <v>26</v>
      </c>
      <c r="Z52" s="197" t="s">
        <v>26</v>
      </c>
      <c r="AA52" s="191" t="str">
        <f>主抽数据!AB56</f>
        <v/>
      </c>
      <c r="AB52" s="192" t="str">
        <f>主抽数据!AC56</f>
        <v/>
      </c>
      <c r="AC52" s="193" t="e">
        <f ca="1">IF(V52=-W52,0,W52*0.62/10000)</f>
        <v>#REF!</v>
      </c>
      <c r="AE52" s="171" t="e">
        <f>AA52/10</f>
        <v>#VALUE!</v>
      </c>
      <c r="AF52" s="171" t="e">
        <f>AB52/10</f>
        <v>#VALUE!</v>
      </c>
      <c r="AG52" s="171" t="e">
        <f ca="1">-Q52</f>
        <v>#REF!</v>
      </c>
      <c r="AH52" s="171" t="e">
        <f ca="1">-S52</f>
        <v>#REF!</v>
      </c>
    </row>
    <row customHeight="1" ht="26.100000000000001" r="53">
      <c r="A53" s="157">
        <f ca="1">A50+1</f>
        <v>43540</v>
      </c>
      <c r="B53" s="158">
        <f>B50</f>
        <v>0.66666666666666696</v>
      </c>
      <c r="C53" s="157">
        <f ca="1">A53+B53</f>
        <v>43540.666666666664</v>
      </c>
      <c r="D53" s="158" t="str">
        <f>D50</f>
        <v>中班</v>
      </c>
      <c r="E53" s="221">
        <f>IF(AND(E47=1),4,IF(AND(E47&gt;1),(E47-1),))</f>
        <v>4</v>
      </c>
      <c r="F53" s="221" t="str">
        <f>IF(AND(E53=1),"甲班",IF(AND(E53=2),"乙班",IF(AND(E53=3),"丙班",IF(AND(E53=4),"丁班",))))</f>
        <v>丁班</v>
      </c>
      <c r="G53" s="183" t="e">
        <f ca="1">SUMPRODUCT((_6shaozhuchou_month_day!$A$2:$A$906&gt;=C53)*(_6shaozhuchou_month_day!$A$2:$A$906&lt;C54),_6shaozhuchou_month_day!$Y$2:$Y$906)/8</f>
        <v>#REF!</v>
      </c>
      <c r="H53" s="183" t="e">
        <f ca="1">(G53-G53*25%)*0.83*8</f>
        <v>#REF!</v>
      </c>
      <c r="I53" s="154" t="str">
        <f>X53</f>
        <v/>
      </c>
      <c r="J53" s="64" t="e">
        <f ca="1">SUMPRODUCT((主抽数据!$AU$5:$AU$97=$A53)*(主抽数据!$AV$5:$AV$97=$F53),主抽数据!$AK$5:$AK$97)</f>
        <v>#REF!</v>
      </c>
      <c r="K53" s="64" t="e">
        <f ca="1">SUMPRODUCT((主抽数据!$AU$5:$AU$97=$A53)*(主抽数据!$AV$5:$AV$97=$F53),主抽数据!$AL$5:$AL$97)</f>
        <v>#REF!</v>
      </c>
      <c r="L53" s="153" t="e">
        <f ca="1">J53+K53</f>
        <v>#REF!</v>
      </c>
      <c r="M53" s="153" t="e">
        <f ca="1">SUMPRODUCT((_6shaozhuchou_month_day!$A$2:$A$906&gt;=C53)*(_6shaozhuchou_month_day!$A$2:$A$906&lt;C54),_6shaozhuchou_month_day!$Z$2:$Z$906)</f>
        <v>#REF!</v>
      </c>
      <c r="N53" s="183" t="e">
        <f ca="1">M53*查询与汇总!$O$1</f>
        <v>#REF!</v>
      </c>
      <c r="O53" s="154" t="e">
        <f ca="1">IF(N53=0,0,L53/N53)</f>
        <v>#REF!</v>
      </c>
      <c r="P53" s="186" t="e">
        <f ca="1">IF(G53=0,0,SUMPRODUCT((_6shaozhuchou_month_day!$A$2:$A$906&gt;=$C53)*(_6shaozhuchou_month_day!$A$2:$A$906&lt;$C54),_6shaozhuchou_month_day!T$2:T$906)/SUMPRODUCT((_6shaozhuchou_month_day!$A$2:$A$906&gt;=$C53)*(_6shaozhuchou_month_day!$A$2:$A$906&lt;$C54)*(_6shaozhuchou_month_day!T$2:T$906&gt;0)))</f>
        <v>#REF!</v>
      </c>
      <c r="Q53" s="186" t="e">
        <f ca="1">IF(G53=0,0,SUMPRODUCT((_6shaozhuchou_month_day!$A$2:$A$906&gt;=$C53)*(_6shaozhuchou_month_day!$A$2:$A$906&lt;$C54),_6shaozhuchou_month_day!U$2:U$906)/SUMPRODUCT((_6shaozhuchou_month_day!$A$2:$A$906&gt;=$C53)*(_6shaozhuchou_month_day!$A$2:$A$906&lt;$C54)*(_6shaozhuchou_month_day!U$2:U$906&lt;0)))</f>
        <v>#REF!</v>
      </c>
      <c r="R53" s="186" t="e">
        <f ca="1">IF(G53=0,0,SUMPRODUCT((_6shaozhuchou_month_day!$A$2:$A$906&gt;=$C53)*(_6shaozhuchou_month_day!$A$2:$A$906&lt;$C54),_6shaozhuchou_month_day!V$2:V$906)/SUMPRODUCT((_6shaozhuchou_month_day!$A$2:$A$906&gt;=$C53)*(_6shaozhuchou_month_day!$A$2:$A$906&lt;$C54)*(_6shaozhuchou_month_day!V$2:V$906&gt;0)))</f>
        <v>#REF!</v>
      </c>
      <c r="S53" s="186" t="e">
        <f ca="1">IF(G53=0,0,SUMPRODUCT((_6shaozhuchou_month_day!$A$2:$A$906&gt;=$C53)*(_6shaozhuchou_month_day!$A$2:$A$906&lt;$C54),_6shaozhuchou_month_day!W$2:W$906)/SUMPRODUCT((_6shaozhuchou_month_day!$A$2:$A$906&gt;=$C53)*(_6shaozhuchou_month_day!$A$2:$A$906&lt;$C54)*(_6shaozhuchou_month_day!W$2:W$906&lt;0)))</f>
        <v>#REF!</v>
      </c>
      <c r="T53" s="186">
        <f>主抽数据!Z57</f>
        <v>97.382499999999993</v>
      </c>
      <c r="U53" s="186">
        <f>主抽数据!AA57</f>
        <v>97.353700000000003</v>
      </c>
      <c r="V53" s="187" t="e">
        <f ca="1">查询与汇总!$S$1*M53</f>
        <v>#REF!</v>
      </c>
      <c r="W53" s="188" t="e">
        <f ca="1">L53-V53</f>
        <v>#REF!</v>
      </c>
      <c r="X53" s="194" t="s">
        <v>26</v>
      </c>
      <c r="Y53" s="195" t="s">
        <v>26</v>
      </c>
      <c r="Z53" s="196" t="s">
        <v>26</v>
      </c>
      <c r="AA53" s="191" t="str">
        <f>主抽数据!AB57</f>
        <v/>
      </c>
      <c r="AB53" s="192" t="str">
        <f>主抽数据!AC57</f>
        <v/>
      </c>
      <c r="AC53" s="193" t="e">
        <f ca="1">IF(V53=-W53,0,W53*0.62/10000)</f>
        <v>#REF!</v>
      </c>
      <c r="AE53" s="171" t="e">
        <f>AA53/10</f>
        <v>#VALUE!</v>
      </c>
      <c r="AF53" s="171" t="e">
        <f>AB53/10</f>
        <v>#VALUE!</v>
      </c>
      <c r="AG53" s="171" t="e">
        <f ca="1">-Q53</f>
        <v>#REF!</v>
      </c>
      <c r="AH53" s="171" t="e">
        <f ca="1">-S53</f>
        <v>#REF!</v>
      </c>
    </row>
    <row customHeight="1" r="54">
      <c r="A54" s="157">
        <f ca="1">A51+1</f>
        <v>43541</v>
      </c>
      <c r="B54" s="158">
        <f>B51</f>
        <v>0</v>
      </c>
      <c r="C54" s="157">
        <f ca="1">A54+B54</f>
        <v>43541</v>
      </c>
      <c r="D54" s="158" t="str">
        <f>D51</f>
        <v>夜班</v>
      </c>
      <c r="E54" s="221">
        <f>IF(AND(E48=1),4,IF(AND(E48&gt;1),(E48-1),))</f>
        <v>1</v>
      </c>
      <c r="F54" s="221" t="str">
        <f>IF(AND(E54=1),"甲班",IF(AND(E54=2),"乙班",IF(AND(E54=3),"丙班",IF(AND(E54=4),"丁班",))))</f>
        <v>甲班</v>
      </c>
      <c r="G54" s="183" t="e">
        <f ca="1">SUMPRODUCT((_6shaozhuchou_month_day!$A$2:$A$906&gt;=C54)*(_6shaozhuchou_month_day!$A$2:$A$906&lt;C55),_6shaozhuchou_month_day!$Y$2:$Y$906)/8</f>
        <v>#REF!</v>
      </c>
      <c r="H54" s="183" t="e">
        <f ca="1">(G54-G54*25%)*0.83*8</f>
        <v>#REF!</v>
      </c>
      <c r="I54" s="154" t="str">
        <f>X54</f>
        <v/>
      </c>
      <c r="J54" s="64" t="e">
        <f ca="1">SUMPRODUCT((主抽数据!$AU$5:$AU$97=$A54)*(主抽数据!$AV$5:$AV$97=$F54),主抽数据!$AK$5:$AK$97)</f>
        <v>#REF!</v>
      </c>
      <c r="K54" s="64" t="e">
        <f ca="1">SUMPRODUCT((主抽数据!$AU$5:$AU$97=$A54)*(主抽数据!$AV$5:$AV$97=$F54),主抽数据!$AL$5:$AL$97)</f>
        <v>#REF!</v>
      </c>
      <c r="L54" s="153" t="e">
        <f ca="1">J54+K54</f>
        <v>#REF!</v>
      </c>
      <c r="M54" s="153" t="e">
        <f ca="1">SUMPRODUCT((_6shaozhuchou_month_day!$A$2:$A$906&gt;=C54)*(_6shaozhuchou_month_day!$A$2:$A$906&lt;C55),_6shaozhuchou_month_day!$Z$2:$Z$906)</f>
        <v>#REF!</v>
      </c>
      <c r="N54" s="183" t="e">
        <f ca="1">M54*查询与汇总!$O$1</f>
        <v>#REF!</v>
      </c>
      <c r="O54" s="154" t="e">
        <f ca="1">IF(N54=0,0,L54/N54)</f>
        <v>#REF!</v>
      </c>
      <c r="P54" s="186" t="e">
        <f ca="1">IF(G54=0,0,SUMPRODUCT((_6shaozhuchou_month_day!$A$2:$A$906&gt;=$C54)*(_6shaozhuchou_month_day!$A$2:$A$906&lt;$C55),_6shaozhuchou_month_day!T$2:T$906)/SUMPRODUCT((_6shaozhuchou_month_day!$A$2:$A$906&gt;=$C54)*(_6shaozhuchou_month_day!$A$2:$A$906&lt;$C55)*(_6shaozhuchou_month_day!T$2:T$906&gt;0)))</f>
        <v>#REF!</v>
      </c>
      <c r="Q54" s="186" t="e">
        <f ca="1">IF(G54=0,0,SUMPRODUCT((_6shaozhuchou_month_day!$A$2:$A$906&gt;=$C54)*(_6shaozhuchou_month_day!$A$2:$A$906&lt;$C55),_6shaozhuchou_month_day!U$2:U$906)/SUMPRODUCT((_6shaozhuchou_month_day!$A$2:$A$906&gt;=$C54)*(_6shaozhuchou_month_day!$A$2:$A$906&lt;$C55)*(_6shaozhuchou_month_day!U$2:U$906&lt;0)))</f>
        <v>#REF!</v>
      </c>
      <c r="R54" s="186" t="e">
        <f ca="1">IF(G54=0,0,SUMPRODUCT((_6shaozhuchou_month_day!$A$2:$A$906&gt;=$C54)*(_6shaozhuchou_month_day!$A$2:$A$906&lt;$C55),_6shaozhuchou_month_day!V$2:V$906)/SUMPRODUCT((_6shaozhuchou_month_day!$A$2:$A$906&gt;=$C54)*(_6shaozhuchou_month_day!$A$2:$A$906&lt;$C55)*(_6shaozhuchou_month_day!V$2:V$906&gt;0)))</f>
        <v>#REF!</v>
      </c>
      <c r="S54" s="186" t="e">
        <f ca="1">IF(G54=0,0,SUMPRODUCT((_6shaozhuchou_month_day!$A$2:$A$906&gt;=$C54)*(_6shaozhuchou_month_day!$A$2:$A$906&lt;$C55),_6shaozhuchou_month_day!W$2:W$906)/SUMPRODUCT((_6shaozhuchou_month_day!$A$2:$A$906&gt;=$C54)*(_6shaozhuchou_month_day!$A$2:$A$906&lt;$C55)*(_6shaozhuchou_month_day!W$2:W$906&lt;0)))</f>
        <v>#REF!</v>
      </c>
      <c r="T54" s="186">
        <f>主抽数据!Z58</f>
        <v>97.372500000000002</v>
      </c>
      <c r="U54" s="186">
        <f>主抽数据!AA58</f>
        <v>97.350200000000001</v>
      </c>
      <c r="V54" s="187" t="e">
        <f ca="1">查询与汇总!$S$1*M54</f>
        <v>#REF!</v>
      </c>
      <c r="W54" s="188" t="e">
        <f ca="1">L54-V54</f>
        <v>#REF!</v>
      </c>
      <c r="X54" s="194" t="s">
        <v>26</v>
      </c>
      <c r="Y54" s="195" t="s">
        <v>26</v>
      </c>
      <c r="Z54" s="197" t="s">
        <v>26</v>
      </c>
      <c r="AA54" s="191" t="str">
        <f>主抽数据!AB58</f>
        <v/>
      </c>
      <c r="AB54" s="192" t="str">
        <f>主抽数据!AC58</f>
        <v/>
      </c>
      <c r="AC54" s="193" t="e">
        <f ca="1">IF(V54=-W54,0,W54*0.62/10000)</f>
        <v>#REF!</v>
      </c>
      <c r="AE54" s="171" t="e">
        <f>AA54/10</f>
        <v>#VALUE!</v>
      </c>
      <c r="AF54" s="171" t="e">
        <f>AB54/10</f>
        <v>#VALUE!</v>
      </c>
      <c r="AG54" s="171" t="e">
        <f ca="1">-Q54</f>
        <v>#REF!</v>
      </c>
      <c r="AH54" s="171" t="e">
        <f ca="1">-S54</f>
        <v>#REF!</v>
      </c>
    </row>
    <row customHeight="1" ht="39" r="55">
      <c r="A55" s="157">
        <f ca="1">A52+1</f>
        <v>43541</v>
      </c>
      <c r="B55" s="158">
        <f>B52</f>
        <v>0.33333333333333298</v>
      </c>
      <c r="C55" s="157">
        <f ca="1">A55+B55</f>
        <v>43541.333333333336</v>
      </c>
      <c r="D55" s="158" t="str">
        <f>D52</f>
        <v>白班</v>
      </c>
      <c r="E55" s="221">
        <f>IF(AND(E49=1),4,IF(AND(E49&gt;1),(E49-1),))</f>
        <v>2</v>
      </c>
      <c r="F55" s="221" t="str">
        <f>IF(AND(E55=1),"甲班",IF(AND(E55=2),"乙班",IF(AND(E55=3),"丙班",IF(AND(E55=4),"丁班",))))</f>
        <v>乙班</v>
      </c>
      <c r="G55" s="183" t="e">
        <f ca="1">SUMPRODUCT((_6shaozhuchou_month_day!$A$2:$A$906&gt;=C55)*(_6shaozhuchou_month_day!$A$2:$A$906&lt;C56),_6shaozhuchou_month_day!$Y$2:$Y$906)/8</f>
        <v>#REF!</v>
      </c>
      <c r="H55" s="183" t="e">
        <f ca="1">(G55-G55*25%)*0.83*8</f>
        <v>#REF!</v>
      </c>
      <c r="I55" s="154" t="str">
        <f>X55</f>
        <v/>
      </c>
      <c r="J55" s="64" t="e">
        <f ca="1">SUMPRODUCT((主抽数据!$AU$5:$AU$97=$A55)*(主抽数据!$AV$5:$AV$97=$F55),主抽数据!$AK$5:$AK$97)</f>
        <v>#REF!</v>
      </c>
      <c r="K55" s="64" t="e">
        <f ca="1">SUMPRODUCT((主抽数据!$AU$5:$AU$97=$A55)*(主抽数据!$AV$5:$AV$97=$F55),主抽数据!$AL$5:$AL$97)</f>
        <v>#REF!</v>
      </c>
      <c r="L55" s="153" t="e">
        <f ca="1">J55+K55</f>
        <v>#REF!</v>
      </c>
      <c r="M55" s="153" t="e">
        <f ca="1">SUMPRODUCT((_6shaozhuchou_month_day!$A$2:$A$906&gt;=C55)*(_6shaozhuchou_month_day!$A$2:$A$906&lt;C56),_6shaozhuchou_month_day!$Z$2:$Z$906)</f>
        <v>#REF!</v>
      </c>
      <c r="N55" s="183" t="e">
        <f ca="1">M55*查询与汇总!$O$1</f>
        <v>#REF!</v>
      </c>
      <c r="O55" s="154" t="e">
        <f ca="1">IF(N55=0,0,L55/N55)</f>
        <v>#REF!</v>
      </c>
      <c r="P55" s="186" t="e">
        <f ca="1">IF(G55=0,0,SUMPRODUCT((_6shaozhuchou_month_day!$A$2:$A$906&gt;=$C55)*(_6shaozhuchou_month_day!$A$2:$A$906&lt;$C56),_6shaozhuchou_month_day!T$2:T$906)/SUMPRODUCT((_6shaozhuchou_month_day!$A$2:$A$906&gt;=$C55)*(_6shaozhuchou_month_day!$A$2:$A$906&lt;$C56)*(_6shaozhuchou_month_day!T$2:T$906&gt;0)))</f>
        <v>#REF!</v>
      </c>
      <c r="Q55" s="186" t="e">
        <f ca="1">IF(G55=0,0,SUMPRODUCT((_6shaozhuchou_month_day!$A$2:$A$906&gt;=$C55)*(_6shaozhuchou_month_day!$A$2:$A$906&lt;$C56),_6shaozhuchou_month_day!U$2:U$906)/SUMPRODUCT((_6shaozhuchou_month_day!$A$2:$A$906&gt;=$C55)*(_6shaozhuchou_month_day!$A$2:$A$906&lt;$C56)*(_6shaozhuchou_month_day!U$2:U$906&lt;0)))</f>
        <v>#REF!</v>
      </c>
      <c r="R55" s="186" t="e">
        <f ca="1">IF(G55=0,0,SUMPRODUCT((_6shaozhuchou_month_day!$A$2:$A$906&gt;=$C55)*(_6shaozhuchou_month_day!$A$2:$A$906&lt;$C56),_6shaozhuchou_month_day!V$2:V$906)/SUMPRODUCT((_6shaozhuchou_month_day!$A$2:$A$906&gt;=$C55)*(_6shaozhuchou_month_day!$A$2:$A$906&lt;$C56)*(_6shaozhuchou_month_day!V$2:V$906&gt;0)))</f>
        <v>#REF!</v>
      </c>
      <c r="S55" s="186" t="e">
        <f ca="1">IF(G55=0,0,SUMPRODUCT((_6shaozhuchou_month_day!$A$2:$A$906&gt;=$C55)*(_6shaozhuchou_month_day!$A$2:$A$906&lt;$C56),_6shaozhuchou_month_day!W$2:W$906)/SUMPRODUCT((_6shaozhuchou_month_day!$A$2:$A$906&gt;=$C55)*(_6shaozhuchou_month_day!$A$2:$A$906&lt;$C56)*(_6shaozhuchou_month_day!W$2:W$906&lt;0)))</f>
        <v>#REF!</v>
      </c>
      <c r="T55" s="186">
        <f>主抽数据!Z59</f>
        <v>97.365700000000004</v>
      </c>
      <c r="U55" s="186">
        <f>主抽数据!AA59</f>
        <v>97.345100000000002</v>
      </c>
      <c r="V55" s="187" t="e">
        <f ca="1">查询与汇总!$S$1*M55</f>
        <v>#REF!</v>
      </c>
      <c r="W55" s="188" t="e">
        <f ca="1">L55-V55</f>
        <v>#REF!</v>
      </c>
      <c r="X55" s="194" t="s">
        <v>26</v>
      </c>
      <c r="Y55" s="195" t="s">
        <v>26</v>
      </c>
      <c r="Z55" s="197" t="s">
        <v>26</v>
      </c>
      <c r="AA55" s="191" t="str">
        <f>主抽数据!AB59</f>
        <v/>
      </c>
      <c r="AB55" s="192" t="str">
        <f>主抽数据!AC59</f>
        <v/>
      </c>
      <c r="AC55" s="193" t="e">
        <f ca="1">IF(V55=-W55,0,W55*0.62/10000)</f>
        <v>#REF!</v>
      </c>
      <c r="AE55" s="171" t="e">
        <f>AA55/10</f>
        <v>#VALUE!</v>
      </c>
      <c r="AF55" s="171" t="e">
        <f>AB55/10</f>
        <v>#VALUE!</v>
      </c>
      <c r="AG55" s="171" t="e">
        <f ca="1">-Q55</f>
        <v>#REF!</v>
      </c>
      <c r="AH55" s="171" t="e">
        <f ca="1">-S55</f>
        <v>#REF!</v>
      </c>
    </row>
    <row customHeight="1" r="56">
      <c r="A56" s="157">
        <f ca="1">A53+1</f>
        <v>43541</v>
      </c>
      <c r="B56" s="158">
        <f>B53</f>
        <v>0.66666666666666696</v>
      </c>
      <c r="C56" s="157">
        <f ca="1">A56+B56</f>
        <v>43541.666666666664</v>
      </c>
      <c r="D56" s="158" t="str">
        <f>D53</f>
        <v>中班</v>
      </c>
      <c r="E56" s="221">
        <f>IF(AND(E50=1),4,IF(AND(E50&gt;1),(E50-1),))</f>
        <v>3</v>
      </c>
      <c r="F56" s="221" t="str">
        <f>IF(AND(E56=1),"甲班",IF(AND(E56=2),"乙班",IF(AND(E56=3),"丙班",IF(AND(E56=4),"丁班",))))</f>
        <v>丙班</v>
      </c>
      <c r="G56" s="183" t="e">
        <f ca="1">SUMPRODUCT((_6shaozhuchou_month_day!$A$2:$A$906&gt;=C56)*(_6shaozhuchou_month_day!$A$2:$A$906&lt;C57),_6shaozhuchou_month_day!$Y$2:$Y$906)/8</f>
        <v>#REF!</v>
      </c>
      <c r="H56" s="183" t="e">
        <f ca="1">(G56-G56*25%)*0.83*8</f>
        <v>#REF!</v>
      </c>
      <c r="I56" s="154" t="str">
        <f>X56</f>
        <v/>
      </c>
      <c r="J56" s="64" t="e">
        <f ca="1">SUMPRODUCT((主抽数据!$AU$5:$AU$97=$A56)*(主抽数据!$AV$5:$AV$97=$F56),主抽数据!$AK$5:$AK$97)</f>
        <v>#REF!</v>
      </c>
      <c r="K56" s="64" t="e">
        <f ca="1">SUMPRODUCT((主抽数据!$AU$5:$AU$97=$A56)*(主抽数据!$AV$5:$AV$97=$F56),主抽数据!$AL$5:$AL$97)</f>
        <v>#REF!</v>
      </c>
      <c r="L56" s="153" t="e">
        <f ca="1">J56+K56</f>
        <v>#REF!</v>
      </c>
      <c r="M56" s="153" t="e">
        <f ca="1">SUMPRODUCT((_6shaozhuchou_month_day!$A$2:$A$906&gt;=C56)*(_6shaozhuchou_month_day!$A$2:$A$906&lt;C57),_6shaozhuchou_month_day!$Z$2:$Z$906)</f>
        <v>#REF!</v>
      </c>
      <c r="N56" s="183" t="e">
        <f ca="1">M56*查询与汇总!$O$1</f>
        <v>#REF!</v>
      </c>
      <c r="O56" s="154" t="e">
        <f ca="1">IF(N56=0,0,L56/N56)</f>
        <v>#REF!</v>
      </c>
      <c r="P56" s="186" t="e">
        <f ca="1">IF(G56=0,0,SUMPRODUCT((_6shaozhuchou_month_day!$A$2:$A$906&gt;=$C56)*(_6shaozhuchou_month_day!$A$2:$A$906&lt;$C57),_6shaozhuchou_month_day!T$2:T$906)/SUMPRODUCT((_6shaozhuchou_month_day!$A$2:$A$906&gt;=$C56)*(_6shaozhuchou_month_day!$A$2:$A$906&lt;$C57)*(_6shaozhuchou_month_day!T$2:T$906&gt;0)))</f>
        <v>#REF!</v>
      </c>
      <c r="Q56" s="186" t="e">
        <f ca="1">IF(G56=0,0,SUMPRODUCT((_6shaozhuchou_month_day!$A$2:$A$906&gt;=$C56)*(_6shaozhuchou_month_day!$A$2:$A$906&lt;$C57),_6shaozhuchou_month_day!U$2:U$906)/SUMPRODUCT((_6shaozhuchou_month_day!$A$2:$A$906&gt;=$C56)*(_6shaozhuchou_month_day!$A$2:$A$906&lt;$C57)*(_6shaozhuchou_month_day!U$2:U$906&lt;0)))</f>
        <v>#REF!</v>
      </c>
      <c r="R56" s="186" t="e">
        <f ca="1">IF(G56=0,0,SUMPRODUCT((_6shaozhuchou_month_day!$A$2:$A$906&gt;=$C56)*(_6shaozhuchou_month_day!$A$2:$A$906&lt;$C57),_6shaozhuchou_month_day!V$2:V$906)/SUMPRODUCT((_6shaozhuchou_month_day!$A$2:$A$906&gt;=$C56)*(_6shaozhuchou_month_day!$A$2:$A$906&lt;$C57)*(_6shaozhuchou_month_day!V$2:V$906&gt;0)))</f>
        <v>#REF!</v>
      </c>
      <c r="S56" s="186" t="e">
        <f ca="1">IF(G56=0,0,SUMPRODUCT((_6shaozhuchou_month_day!$A$2:$A$906&gt;=$C56)*(_6shaozhuchou_month_day!$A$2:$A$906&lt;$C57),_6shaozhuchou_month_day!W$2:W$906)/SUMPRODUCT((_6shaozhuchou_month_day!$A$2:$A$906&gt;=$C56)*(_6shaozhuchou_month_day!$A$2:$A$906&lt;$C57)*(_6shaozhuchou_month_day!W$2:W$906&lt;0)))</f>
        <v>#REF!</v>
      </c>
      <c r="T56" s="186">
        <f>主抽数据!Z60</f>
        <v>97.364800000000002</v>
      </c>
      <c r="U56" s="186">
        <f>主抽数据!AA60</f>
        <v>97.341200000000001</v>
      </c>
      <c r="V56" s="187" t="e">
        <f ca="1">查询与汇总!$S$1*M56</f>
        <v>#REF!</v>
      </c>
      <c r="W56" s="188" t="e">
        <f ca="1">L56-V56</f>
        <v>#REF!</v>
      </c>
      <c r="X56" s="194" t="s">
        <v>26</v>
      </c>
      <c r="Y56" s="195" t="s">
        <v>26</v>
      </c>
      <c r="Z56" s="196" t="s">
        <v>26</v>
      </c>
      <c r="AA56" s="191" t="str">
        <f>主抽数据!AB60</f>
        <v/>
      </c>
      <c r="AB56" s="192" t="str">
        <f>主抽数据!AC60</f>
        <v/>
      </c>
      <c r="AC56" s="193" t="e">
        <f ca="1">IF(V56=-W56,0,W56*0.62/10000)</f>
        <v>#REF!</v>
      </c>
      <c r="AE56" s="171" t="e">
        <f>AA56/10</f>
        <v>#VALUE!</v>
      </c>
      <c r="AF56" s="171" t="e">
        <f>AB56/10</f>
        <v>#VALUE!</v>
      </c>
      <c r="AG56" s="171" t="e">
        <f ca="1">-Q56</f>
        <v>#REF!</v>
      </c>
      <c r="AH56" s="171" t="e">
        <f ca="1">-S56</f>
        <v>#REF!</v>
      </c>
    </row>
    <row customHeight="1" ht="50.100000000000001" r="57">
      <c r="A57" s="157">
        <f ca="1">A54+1</f>
        <v>43542</v>
      </c>
      <c r="B57" s="158">
        <f>B54</f>
        <v>0</v>
      </c>
      <c r="C57" s="157">
        <f ca="1">A57+B57</f>
        <v>43542</v>
      </c>
      <c r="D57" s="158" t="str">
        <f>D54</f>
        <v>夜班</v>
      </c>
      <c r="E57" s="221">
        <f>IF(AND(E51=1),4,IF(AND(E51&gt;1),(E51-1),))</f>
        <v>1</v>
      </c>
      <c r="F57" s="221" t="str">
        <f>IF(AND(E57=1),"甲班",IF(AND(E57=2),"乙班",IF(AND(E57=3),"丙班",IF(AND(E57=4),"丁班",))))</f>
        <v>甲班</v>
      </c>
      <c r="G57" s="183" t="e">
        <f ca="1">SUMPRODUCT((_6shaozhuchou_month_day!$A$2:$A$906&gt;=C57)*(_6shaozhuchou_month_day!$A$2:$A$906&lt;C58),_6shaozhuchou_month_day!$Y$2:$Y$906)/8</f>
        <v>#REF!</v>
      </c>
      <c r="H57" s="183" t="e">
        <f ca="1">(G57-G57*25%)*0.83*8</f>
        <v>#REF!</v>
      </c>
      <c r="I57" s="154" t="str">
        <f>X57</f>
        <v/>
      </c>
      <c r="J57" s="64" t="e">
        <f ca="1">SUMPRODUCT((主抽数据!$AU$5:$AU$97=$A57)*(主抽数据!$AV$5:$AV$97=$F57),主抽数据!$AK$5:$AK$97)</f>
        <v>#REF!</v>
      </c>
      <c r="K57" s="64" t="e">
        <f ca="1">SUMPRODUCT((主抽数据!$AU$5:$AU$97=$A57)*(主抽数据!$AV$5:$AV$97=$F57),主抽数据!$AL$5:$AL$97)</f>
        <v>#REF!</v>
      </c>
      <c r="L57" s="153" t="e">
        <f ca="1">J57+K57</f>
        <v>#REF!</v>
      </c>
      <c r="M57" s="153" t="e">
        <f ca="1">SUMPRODUCT((_6shaozhuchou_month_day!$A$2:$A$906&gt;=C57)*(_6shaozhuchou_month_day!$A$2:$A$906&lt;C58),_6shaozhuchou_month_day!$Z$2:$Z$906)</f>
        <v>#REF!</v>
      </c>
      <c r="N57" s="183" t="e">
        <f ca="1">M57*查询与汇总!$O$1</f>
        <v>#REF!</v>
      </c>
      <c r="O57" s="154" t="e">
        <f ca="1">IF(N57=0,0,L57/N57)</f>
        <v>#REF!</v>
      </c>
      <c r="P57" s="186" t="e">
        <f ca="1">IF(G57=0,0,SUMPRODUCT((_6shaozhuchou_month_day!$A$2:$A$906&gt;=$C57)*(_6shaozhuchou_month_day!$A$2:$A$906&lt;$C58),_6shaozhuchou_month_day!T$2:T$906)/SUMPRODUCT((_6shaozhuchou_month_day!$A$2:$A$906&gt;=$C57)*(_6shaozhuchou_month_day!$A$2:$A$906&lt;$C58)*(_6shaozhuchou_month_day!T$2:T$906&gt;0)))</f>
        <v>#REF!</v>
      </c>
      <c r="Q57" s="186" t="e">
        <f ca="1">IF(G57=0,0,SUMPRODUCT((_6shaozhuchou_month_day!$A$2:$A$906&gt;=$C57)*(_6shaozhuchou_month_day!$A$2:$A$906&lt;$C58),_6shaozhuchou_month_day!U$2:U$906)/SUMPRODUCT((_6shaozhuchou_month_day!$A$2:$A$906&gt;=$C57)*(_6shaozhuchou_month_day!$A$2:$A$906&lt;$C58)*(_6shaozhuchou_month_day!U$2:U$906&lt;0)))</f>
        <v>#REF!</v>
      </c>
      <c r="R57" s="186" t="e">
        <f ca="1">IF(G57=0,0,SUMPRODUCT((_6shaozhuchou_month_day!$A$2:$A$906&gt;=$C57)*(_6shaozhuchou_month_day!$A$2:$A$906&lt;$C58),_6shaozhuchou_month_day!V$2:V$906)/SUMPRODUCT((_6shaozhuchou_month_day!$A$2:$A$906&gt;=$C57)*(_6shaozhuchou_month_day!$A$2:$A$906&lt;$C58)*(_6shaozhuchou_month_day!V$2:V$906&gt;0)))</f>
        <v>#REF!</v>
      </c>
      <c r="S57" s="186" t="e">
        <f ca="1">IF(G57=0,0,SUMPRODUCT((_6shaozhuchou_month_day!$A$2:$A$906&gt;=$C57)*(_6shaozhuchou_month_day!$A$2:$A$906&lt;$C58),_6shaozhuchou_month_day!W$2:W$906)/SUMPRODUCT((_6shaozhuchou_month_day!$A$2:$A$906&gt;=$C57)*(_6shaozhuchou_month_day!$A$2:$A$906&lt;$C58)*(_6shaozhuchou_month_day!W$2:W$906&lt;0)))</f>
        <v>#REF!</v>
      </c>
      <c r="T57" s="186">
        <f>主抽数据!Z61</f>
        <v>97.364999999999995</v>
      </c>
      <c r="U57" s="186">
        <f>主抽数据!AA61</f>
        <v>97.342500000000001</v>
      </c>
      <c r="V57" s="187" t="e">
        <f ca="1">查询与汇总!$S$1*M57</f>
        <v>#REF!</v>
      </c>
      <c r="W57" s="188" t="e">
        <f ca="1">L57-V57</f>
        <v>#REF!</v>
      </c>
      <c r="X57" s="194" t="s">
        <v>26</v>
      </c>
      <c r="Y57" s="195" t="s">
        <v>26</v>
      </c>
      <c r="Z57" s="197" t="s">
        <v>26</v>
      </c>
      <c r="AA57" s="191" t="str">
        <f>主抽数据!AB61</f>
        <v/>
      </c>
      <c r="AB57" s="192" t="str">
        <f>主抽数据!AC61</f>
        <v/>
      </c>
      <c r="AC57" s="193" t="e">
        <f ca="1">IF(V57=-W57,0,W57*0.62/10000)</f>
        <v>#REF!</v>
      </c>
      <c r="AE57" s="171" t="e">
        <f>AA57/10</f>
        <v>#VALUE!</v>
      </c>
      <c r="AF57" s="171" t="e">
        <f>AB57/10</f>
        <v>#VALUE!</v>
      </c>
      <c r="AG57" s="171" t="e">
        <f ca="1">-Q57</f>
        <v>#REF!</v>
      </c>
      <c r="AH57" s="171" t="e">
        <f ca="1">-S57</f>
        <v>#REF!</v>
      </c>
    </row>
    <row customHeight="1" ht="24" r="58">
      <c r="A58" s="157">
        <f ca="1">A55+1</f>
        <v>43542</v>
      </c>
      <c r="B58" s="158">
        <f>B55</f>
        <v>0.33333333333333298</v>
      </c>
      <c r="C58" s="157">
        <f ca="1">A58+B58</f>
        <v>43542.333333333336</v>
      </c>
      <c r="D58" s="158" t="str">
        <f>D55</f>
        <v>白班</v>
      </c>
      <c r="E58" s="221">
        <f>IF(AND(E52=1),4,IF(AND(E52&gt;1),(E52-1),))</f>
        <v>2</v>
      </c>
      <c r="F58" s="221" t="str">
        <f>IF(AND(E58=1),"甲班",IF(AND(E58=2),"乙班",IF(AND(E58=3),"丙班",IF(AND(E58=4),"丁班",))))</f>
        <v>乙班</v>
      </c>
      <c r="G58" s="183" t="e">
        <f ca="1">SUMPRODUCT((_6shaozhuchou_month_day!$A$2:$A$906&gt;=C58)*(_6shaozhuchou_month_day!$A$2:$A$906&lt;C59),_6shaozhuchou_month_day!$Y$2:$Y$906)/8</f>
        <v>#REF!</v>
      </c>
      <c r="H58" s="183" t="e">
        <f ca="1">(G58-G58*25%)*0.83*8</f>
        <v>#REF!</v>
      </c>
      <c r="I58" s="154" t="str">
        <f>X58</f>
        <v/>
      </c>
      <c r="J58" s="64" t="e">
        <f ca="1">SUMPRODUCT((主抽数据!$AU$5:$AU$97=$A58)*(主抽数据!$AV$5:$AV$97=$F58),主抽数据!$AK$5:$AK$97)</f>
        <v>#REF!</v>
      </c>
      <c r="K58" s="64" t="e">
        <f ca="1">SUMPRODUCT((主抽数据!$AU$5:$AU$97=$A58)*(主抽数据!$AV$5:$AV$97=$F58),主抽数据!$AL$5:$AL$97)</f>
        <v>#REF!</v>
      </c>
      <c r="L58" s="153" t="e">
        <f ca="1">J58+K58</f>
        <v>#REF!</v>
      </c>
      <c r="M58" s="153" t="e">
        <f ca="1">SUMPRODUCT((_6shaozhuchou_month_day!$A$2:$A$906&gt;=C58)*(_6shaozhuchou_month_day!$A$2:$A$906&lt;C59),_6shaozhuchou_month_day!$Z$2:$Z$906)</f>
        <v>#REF!</v>
      </c>
      <c r="N58" s="183" t="e">
        <f ca="1">M58*查询与汇总!$O$1</f>
        <v>#REF!</v>
      </c>
      <c r="O58" s="154" t="e">
        <f ca="1">IF(N58=0,0,L58/N58)</f>
        <v>#REF!</v>
      </c>
      <c r="P58" s="186" t="e">
        <f ca="1">IF(G58=0,0,SUMPRODUCT((_6shaozhuchou_month_day!$A$2:$A$906&gt;=$C58)*(_6shaozhuchou_month_day!$A$2:$A$906&lt;$C59),_6shaozhuchou_month_day!T$2:T$906)/SUMPRODUCT((_6shaozhuchou_month_day!$A$2:$A$906&gt;=$C58)*(_6shaozhuchou_month_day!$A$2:$A$906&lt;$C59)*(_6shaozhuchou_month_day!T$2:T$906&gt;0)))</f>
        <v>#REF!</v>
      </c>
      <c r="Q58" s="186" t="e">
        <f ca="1">IF(G58=0,0,SUMPRODUCT((_6shaozhuchou_month_day!$A$2:$A$906&gt;=$C58)*(_6shaozhuchou_month_day!$A$2:$A$906&lt;$C59),_6shaozhuchou_month_day!U$2:U$906)/SUMPRODUCT((_6shaozhuchou_month_day!$A$2:$A$906&gt;=$C58)*(_6shaozhuchou_month_day!$A$2:$A$906&lt;$C59)*(_6shaozhuchou_month_day!U$2:U$906&lt;0)))</f>
        <v>#REF!</v>
      </c>
      <c r="R58" s="186" t="e">
        <f ca="1">IF(G58=0,0,SUMPRODUCT((_6shaozhuchou_month_day!$A$2:$A$906&gt;=$C58)*(_6shaozhuchou_month_day!$A$2:$A$906&lt;$C59),_6shaozhuchou_month_day!V$2:V$906)/SUMPRODUCT((_6shaozhuchou_month_day!$A$2:$A$906&gt;=$C58)*(_6shaozhuchou_month_day!$A$2:$A$906&lt;$C59)*(_6shaozhuchou_month_day!V$2:V$906&gt;0)))</f>
        <v>#REF!</v>
      </c>
      <c r="S58" s="186" t="e">
        <f ca="1">IF(G58=0,0,SUMPRODUCT((_6shaozhuchou_month_day!$A$2:$A$906&gt;=$C58)*(_6shaozhuchou_month_day!$A$2:$A$906&lt;$C59),_6shaozhuchou_month_day!W$2:W$906)/SUMPRODUCT((_6shaozhuchou_month_day!$A$2:$A$906&gt;=$C58)*(_6shaozhuchou_month_day!$A$2:$A$906&lt;$C59)*(_6shaozhuchou_month_day!W$2:W$906&lt;0)))</f>
        <v>#REF!</v>
      </c>
      <c r="T58" s="186">
        <f>主抽数据!Z62</f>
        <v>97.3643</v>
      </c>
      <c r="U58" s="186">
        <f>主抽数据!AA62</f>
        <v>97.298599999999993</v>
      </c>
      <c r="V58" s="187" t="e">
        <f ca="1">查询与汇总!$S$1*M58</f>
        <v>#REF!</v>
      </c>
      <c r="W58" s="188" t="e">
        <f ca="1">L58-V58</f>
        <v>#REF!</v>
      </c>
      <c r="X58" s="194" t="s">
        <v>26</v>
      </c>
      <c r="Y58" s="195" t="s">
        <v>26</v>
      </c>
      <c r="Z58" s="196" t="s">
        <v>26</v>
      </c>
      <c r="AA58" s="191" t="str">
        <f>主抽数据!AB62</f>
        <v/>
      </c>
      <c r="AB58" s="192" t="str">
        <f>主抽数据!AC62</f>
        <v/>
      </c>
      <c r="AC58" s="193" t="e">
        <f ca="1">IF(V58=-W58,0,W58*0.62/10000)</f>
        <v>#REF!</v>
      </c>
      <c r="AE58" s="171" t="e">
        <f>AA58/10</f>
        <v>#VALUE!</v>
      </c>
      <c r="AF58" s="171" t="e">
        <f>AB58/10</f>
        <v>#VALUE!</v>
      </c>
      <c r="AG58" s="171" t="e">
        <f ca="1">-Q58</f>
        <v>#REF!</v>
      </c>
      <c r="AH58" s="171" t="e">
        <f ca="1">-S58</f>
        <v>#REF!</v>
      </c>
    </row>
    <row customHeight="1" r="59">
      <c r="A59" s="157">
        <f ca="1">A56+1</f>
        <v>43542</v>
      </c>
      <c r="B59" s="158">
        <f>B56</f>
        <v>0.66666666666666696</v>
      </c>
      <c r="C59" s="157">
        <f ca="1">A59+B59</f>
        <v>43542.666666666664</v>
      </c>
      <c r="D59" s="158" t="str">
        <f>D56</f>
        <v>中班</v>
      </c>
      <c r="E59" s="221">
        <f>IF(AND(E53=1),4,IF(AND(E53&gt;1),(E53-1),))</f>
        <v>3</v>
      </c>
      <c r="F59" s="221" t="str">
        <f>IF(AND(E59=1),"甲班",IF(AND(E59=2),"乙班",IF(AND(E59=3),"丙班",IF(AND(E59=4),"丁班",))))</f>
        <v>丙班</v>
      </c>
      <c r="G59" s="183" t="e">
        <f ca="1">SUMPRODUCT((_6shaozhuchou_month_day!$A$2:$A$906&gt;=C59)*(_6shaozhuchou_month_day!$A$2:$A$906&lt;C60),_6shaozhuchou_month_day!$Y$2:$Y$906)/8</f>
        <v>#REF!</v>
      </c>
      <c r="H59" s="183" t="e">
        <f ca="1">(G59-G59*25%)*0.83*8</f>
        <v>#REF!</v>
      </c>
      <c r="I59" s="154" t="str">
        <f>X59</f>
        <v/>
      </c>
      <c r="J59" s="64" t="e">
        <f ca="1">SUMPRODUCT((主抽数据!$AU$5:$AU$97=$A59)*(主抽数据!$AV$5:$AV$97=$F59),主抽数据!$AK$5:$AK$97)</f>
        <v>#REF!</v>
      </c>
      <c r="K59" s="64" t="e">
        <f ca="1">SUMPRODUCT((主抽数据!$AU$5:$AU$97=$A59)*(主抽数据!$AV$5:$AV$97=$F59),主抽数据!$AL$5:$AL$97)</f>
        <v>#REF!</v>
      </c>
      <c r="L59" s="153" t="e">
        <f ca="1">J59+K59</f>
        <v>#REF!</v>
      </c>
      <c r="M59" s="153" t="e">
        <f ca="1">SUMPRODUCT((_6shaozhuchou_month_day!$A$2:$A$906&gt;=C59)*(_6shaozhuchou_month_day!$A$2:$A$906&lt;C60),_6shaozhuchou_month_day!$Z$2:$Z$906)</f>
        <v>#REF!</v>
      </c>
      <c r="N59" s="183" t="e">
        <f ca="1">M59*查询与汇总!$O$1</f>
        <v>#REF!</v>
      </c>
      <c r="O59" s="154" t="e">
        <f ca="1">IF(N59=0,0,L59/N59)</f>
        <v>#REF!</v>
      </c>
      <c r="P59" s="186" t="e">
        <f ca="1">IF(G59=0,0,SUMPRODUCT((_6shaozhuchou_month_day!$A$2:$A$906&gt;=$C59)*(_6shaozhuchou_month_day!$A$2:$A$906&lt;$C60),_6shaozhuchou_month_day!T$2:T$906)/SUMPRODUCT((_6shaozhuchou_month_day!$A$2:$A$906&gt;=$C59)*(_6shaozhuchou_month_day!$A$2:$A$906&lt;$C60)*(_6shaozhuchou_month_day!T$2:T$906&gt;0)))</f>
        <v>#REF!</v>
      </c>
      <c r="Q59" s="186" t="e">
        <f ca="1">IF(G59=0,0,SUMPRODUCT((_6shaozhuchou_month_day!$A$2:$A$906&gt;=$C59)*(_6shaozhuchou_month_day!$A$2:$A$906&lt;$C60),_6shaozhuchou_month_day!U$2:U$906)/SUMPRODUCT((_6shaozhuchou_month_day!$A$2:$A$906&gt;=$C59)*(_6shaozhuchou_month_day!$A$2:$A$906&lt;$C60)*(_6shaozhuchou_month_day!U$2:U$906&lt;0)))</f>
        <v>#REF!</v>
      </c>
      <c r="R59" s="186" t="e">
        <f ca="1">IF(G59=0,0,SUMPRODUCT((_6shaozhuchou_month_day!$A$2:$A$906&gt;=$C59)*(_6shaozhuchou_month_day!$A$2:$A$906&lt;$C60),_6shaozhuchou_month_day!V$2:V$906)/SUMPRODUCT((_6shaozhuchou_month_day!$A$2:$A$906&gt;=$C59)*(_6shaozhuchou_month_day!$A$2:$A$906&lt;$C60)*(_6shaozhuchou_month_day!V$2:V$906&gt;0)))</f>
        <v>#REF!</v>
      </c>
      <c r="S59" s="186" t="e">
        <f ca="1">IF(G59=0,0,SUMPRODUCT((_6shaozhuchou_month_day!$A$2:$A$906&gt;=$C59)*(_6shaozhuchou_month_day!$A$2:$A$906&lt;$C60),_6shaozhuchou_month_day!W$2:W$906)/SUMPRODUCT((_6shaozhuchou_month_day!$A$2:$A$906&gt;=$C59)*(_6shaozhuchou_month_day!$A$2:$A$906&lt;$C60)*(_6shaozhuchou_month_day!W$2:W$906&lt;0)))</f>
        <v>#REF!</v>
      </c>
      <c r="T59" s="186">
        <f>主抽数据!Z63</f>
        <v>97.3643</v>
      </c>
      <c r="U59" s="186">
        <f>主抽数据!AA63</f>
        <v>97.314300000000003</v>
      </c>
      <c r="V59" s="187" t="e">
        <f ca="1">查询与汇总!$S$1*M59</f>
        <v>#REF!</v>
      </c>
      <c r="W59" s="188" t="e">
        <f ca="1">L59-V59</f>
        <v>#REF!</v>
      </c>
      <c r="X59" s="194" t="s">
        <v>26</v>
      </c>
      <c r="Y59" s="195" t="s">
        <v>26</v>
      </c>
      <c r="Z59" s="196" t="s">
        <v>26</v>
      </c>
      <c r="AA59" s="191" t="str">
        <f>主抽数据!AB63</f>
        <v/>
      </c>
      <c r="AB59" s="192" t="str">
        <f>主抽数据!AC63</f>
        <v/>
      </c>
      <c r="AC59" s="193" t="e">
        <f ca="1">IF(V59=-W59,0,W59*0.65/10000)</f>
        <v>#REF!</v>
      </c>
      <c r="AE59" s="171" t="e">
        <f>AA59/10</f>
        <v>#VALUE!</v>
      </c>
      <c r="AF59" s="171" t="e">
        <f>AB59/10</f>
        <v>#VALUE!</v>
      </c>
      <c r="AG59" s="171" t="e">
        <f ca="1">-Q59</f>
        <v>#REF!</v>
      </c>
      <c r="AH59" s="171" t="e">
        <f ca="1">-S59</f>
        <v>#REF!</v>
      </c>
    </row>
    <row customHeight="1" r="60">
      <c r="A60" s="157">
        <f ca="1">A57+1</f>
        <v>43543</v>
      </c>
      <c r="B60" s="158">
        <f>B57</f>
        <v>0</v>
      </c>
      <c r="C60" s="157">
        <f ca="1">A60+B60</f>
        <v>43543</v>
      </c>
      <c r="D60" s="158" t="str">
        <f>D57</f>
        <v>夜班</v>
      </c>
      <c r="E60" s="221">
        <f>IF(AND(E54=1),4,IF(AND(E54&gt;1),(E54-1),))</f>
        <v>4</v>
      </c>
      <c r="F60" s="221" t="str">
        <f>IF(AND(E60=1),"甲班",IF(AND(E60=2),"乙班",IF(AND(E60=3),"丙班",IF(AND(E60=4),"丁班",))))</f>
        <v>丁班</v>
      </c>
      <c r="G60" s="183" t="e">
        <f ca="1">SUMPRODUCT((_6shaozhuchou_month_day!$A$2:$A$906&gt;=C60)*(_6shaozhuchou_month_day!$A$2:$A$906&lt;C61),_6shaozhuchou_month_day!$Y$2:$Y$906)/8</f>
        <v>#REF!</v>
      </c>
      <c r="H60" s="183" t="e">
        <f ca="1">(G60-G60*25%)*0.83*8</f>
        <v>#REF!</v>
      </c>
      <c r="I60" s="154" t="str">
        <f>X60</f>
        <v/>
      </c>
      <c r="J60" s="64" t="e">
        <f ca="1">SUMPRODUCT((主抽数据!$AU$5:$AU$97=$A60)*(主抽数据!$AV$5:$AV$97=$F60),主抽数据!$AK$5:$AK$97)</f>
        <v>#REF!</v>
      </c>
      <c r="K60" s="64" t="e">
        <f ca="1">SUMPRODUCT((主抽数据!$AU$5:$AU$97=$A60)*(主抽数据!$AV$5:$AV$97=$F60),主抽数据!$AL$5:$AL$97)</f>
        <v>#REF!</v>
      </c>
      <c r="L60" s="153" t="e">
        <f ca="1">J60+K60</f>
        <v>#REF!</v>
      </c>
      <c r="M60" s="153" t="e">
        <f ca="1">SUMPRODUCT((_6shaozhuchou_month_day!$A$2:$A$906&gt;=C60)*(_6shaozhuchou_month_day!$A$2:$A$906&lt;C61),_6shaozhuchou_month_day!$Z$2:$Z$906)</f>
        <v>#REF!</v>
      </c>
      <c r="N60" s="183" t="e">
        <f ca="1">M60*查询与汇总!$O$1</f>
        <v>#REF!</v>
      </c>
      <c r="O60" s="154" t="e">
        <f ca="1">IF(N60=0,0,L60/N60)</f>
        <v>#REF!</v>
      </c>
      <c r="P60" s="186" t="e">
        <f ca="1">IF(G60=0,0,SUMPRODUCT((_6shaozhuchou_month_day!$A$2:$A$906&gt;=$C60)*(_6shaozhuchou_month_day!$A$2:$A$906&lt;$C61),_6shaozhuchou_month_day!T$2:T$906)/SUMPRODUCT((_6shaozhuchou_month_day!$A$2:$A$906&gt;=$C60)*(_6shaozhuchou_month_day!$A$2:$A$906&lt;$C61)*(_6shaozhuchou_month_day!T$2:T$906&gt;0)))</f>
        <v>#REF!</v>
      </c>
      <c r="Q60" s="186" t="e">
        <f ca="1">IF(G60=0,0,SUMPRODUCT((_6shaozhuchou_month_day!$A$2:$A$906&gt;=$C60)*(_6shaozhuchou_month_day!$A$2:$A$906&lt;$C61),_6shaozhuchou_month_day!U$2:U$906)/SUMPRODUCT((_6shaozhuchou_month_day!$A$2:$A$906&gt;=$C60)*(_6shaozhuchou_month_day!$A$2:$A$906&lt;$C61)*(_6shaozhuchou_month_day!U$2:U$906&lt;0)))</f>
        <v>#REF!</v>
      </c>
      <c r="R60" s="186" t="e">
        <f ca="1">IF(G60=0,0,SUMPRODUCT((_6shaozhuchou_month_day!$A$2:$A$906&gt;=$C60)*(_6shaozhuchou_month_day!$A$2:$A$906&lt;$C61),_6shaozhuchou_month_day!V$2:V$906)/SUMPRODUCT((_6shaozhuchou_month_day!$A$2:$A$906&gt;=$C60)*(_6shaozhuchou_month_day!$A$2:$A$906&lt;$C61)*(_6shaozhuchou_month_day!V$2:V$906&gt;0)))</f>
        <v>#REF!</v>
      </c>
      <c r="S60" s="186" t="e">
        <f ca="1">IF(G60=0,0,SUMPRODUCT((_6shaozhuchou_month_day!$A$2:$A$906&gt;=$C60)*(_6shaozhuchou_month_day!$A$2:$A$906&lt;$C61),_6shaozhuchou_month_day!W$2:W$906)/SUMPRODUCT((_6shaozhuchou_month_day!$A$2:$A$906&gt;=$C60)*(_6shaozhuchou_month_day!$A$2:$A$906&lt;$C61)*(_6shaozhuchou_month_day!W$2:W$906&lt;0)))</f>
        <v>#REF!</v>
      </c>
      <c r="T60" s="186">
        <f>主抽数据!Z64</f>
        <v>95.016900000000007</v>
      </c>
      <c r="U60" s="186">
        <f>主抽数据!AA64</f>
        <v>96.243499999999997</v>
      </c>
      <c r="V60" s="187" t="e">
        <f ca="1">查询与汇总!$S$1*M60</f>
        <v>#REF!</v>
      </c>
      <c r="W60" s="188" t="e">
        <f ca="1">L60-V60</f>
        <v>#REF!</v>
      </c>
      <c r="X60" s="194" t="s">
        <v>26</v>
      </c>
      <c r="Y60" s="195" t="s">
        <v>26</v>
      </c>
      <c r="Z60" s="196" t="s">
        <v>26</v>
      </c>
      <c r="AA60" s="191" t="str">
        <f>主抽数据!AB64</f>
        <v/>
      </c>
      <c r="AB60" s="192" t="str">
        <f>主抽数据!AC64</f>
        <v/>
      </c>
      <c r="AC60" s="193" t="e">
        <f ca="1">IF(V60=-W60,0,W60*0.65/10000)</f>
        <v>#REF!</v>
      </c>
      <c r="AE60" s="171" t="e">
        <f>AA60/10</f>
        <v>#VALUE!</v>
      </c>
      <c r="AF60" s="171" t="e">
        <f>AB60/10</f>
        <v>#VALUE!</v>
      </c>
      <c r="AG60" s="171" t="e">
        <f ca="1">-Q60</f>
        <v>#REF!</v>
      </c>
      <c r="AH60" s="171" t="e">
        <f ca="1">-S60</f>
        <v>#REF!</v>
      </c>
    </row>
    <row customFormat="1" customHeight="1" ht="35.100000000000001" r="61" s="227">
      <c r="A61" s="157">
        <f ca="1">A58+1</f>
        <v>43543</v>
      </c>
      <c r="B61" s="158">
        <f>B58</f>
        <v>0.33333333333333298</v>
      </c>
      <c r="C61" s="157">
        <f ca="1">A61+B61</f>
        <v>43543.333333333336</v>
      </c>
      <c r="D61" s="158" t="str">
        <f>D58</f>
        <v>白班</v>
      </c>
      <c r="E61" s="228">
        <f>IF(AND(E55=1),4,IF(AND(E55&gt;1),(E55-1),))</f>
        <v>1</v>
      </c>
      <c r="F61" s="228" t="str">
        <f>IF(AND(E61=1),"甲班",IF(AND(E61=2),"乙班",IF(AND(E61=3),"丙班",IF(AND(E61=4),"丁班",))))</f>
        <v>甲班</v>
      </c>
      <c r="G61" s="183" t="e">
        <f ca="1">SUMPRODUCT((_6shaozhuchou_month_day!$A$2:$A$906&gt;=C61)*(_6shaozhuchou_month_day!$A$2:$A$906&lt;C62),_6shaozhuchou_month_day!$Y$2:$Y$906)/8</f>
        <v>#REF!</v>
      </c>
      <c r="H61" s="183" t="e">
        <f ca="1">(G61-G61*25%)*0.83*8</f>
        <v>#REF!</v>
      </c>
      <c r="I61" s="154" t="str">
        <f>X61</f>
        <v/>
      </c>
      <c r="J61" s="64" t="e">
        <f ca="1">SUMPRODUCT((主抽数据!$AU$5:$AU$97=$A61)*(主抽数据!$AV$5:$AV$97=$F61),主抽数据!$AK$5:$AK$97)</f>
        <v>#REF!</v>
      </c>
      <c r="K61" s="64" t="e">
        <f ca="1">SUMPRODUCT((主抽数据!$AU$5:$AU$97=$A61)*(主抽数据!$AV$5:$AV$97=$F61),主抽数据!$AL$5:$AL$97)</f>
        <v>#REF!</v>
      </c>
      <c r="L61" s="153" t="e">
        <f ca="1">J61+K61</f>
        <v>#REF!</v>
      </c>
      <c r="M61" s="153" t="e">
        <f ca="1">SUMPRODUCT((_6shaozhuchou_month_day!$A$2:$A$906&gt;=C61)*(_6shaozhuchou_month_day!$A$2:$A$906&lt;C62),_6shaozhuchou_month_day!$Z$2:$Z$906)</f>
        <v>#REF!</v>
      </c>
      <c r="N61" s="183" t="e">
        <f ca="1">M61*查询与汇总!$O$1</f>
        <v>#REF!</v>
      </c>
      <c r="O61" s="154" t="e">
        <f ca="1">IF(N61=0,0,L61/N61)</f>
        <v>#REF!</v>
      </c>
      <c r="P61" s="186" t="e">
        <f ca="1">IF(G61=0,0,SUMPRODUCT((_6shaozhuchou_month_day!$A$2:$A$906&gt;=$C61)*(_6shaozhuchou_month_day!$A$2:$A$906&lt;$C62),_6shaozhuchou_month_day!T$2:T$906)/SUMPRODUCT((_6shaozhuchou_month_day!$A$2:$A$906&gt;=$C61)*(_6shaozhuchou_month_day!$A$2:$A$906&lt;$C62)*(_6shaozhuchou_month_day!T$2:T$906&gt;0)))</f>
        <v>#REF!</v>
      </c>
      <c r="Q61" s="186" t="e">
        <f ca="1">IF(G61=0,0,SUMPRODUCT((_6shaozhuchou_month_day!$A$2:$A$906&gt;=$C61)*(_6shaozhuchou_month_day!$A$2:$A$906&lt;$C62),_6shaozhuchou_month_day!U$2:U$906)/SUMPRODUCT((_6shaozhuchou_month_day!$A$2:$A$906&gt;=$C61)*(_6shaozhuchou_month_day!$A$2:$A$906&lt;$C62)*(_6shaozhuchou_month_day!U$2:U$906&lt;0)))</f>
        <v>#REF!</v>
      </c>
      <c r="R61" s="186" t="e">
        <f ca="1">IF(G61=0,0,SUMPRODUCT((_6shaozhuchou_month_day!$A$2:$A$906&gt;=$C61)*(_6shaozhuchou_month_day!$A$2:$A$906&lt;$C62),_6shaozhuchou_month_day!V$2:V$906)/SUMPRODUCT((_6shaozhuchou_month_day!$A$2:$A$906&gt;=$C61)*(_6shaozhuchou_month_day!$A$2:$A$906&lt;$C62)*(_6shaozhuchou_month_day!V$2:V$906&gt;0)))</f>
        <v>#REF!</v>
      </c>
      <c r="S61" s="186" t="e">
        <f ca="1">IF(G61=0,0,SUMPRODUCT((_6shaozhuchou_month_day!$A$2:$A$906&gt;=$C61)*(_6shaozhuchou_month_day!$A$2:$A$906&lt;$C62),_6shaozhuchou_month_day!W$2:W$906)/SUMPRODUCT((_6shaozhuchou_month_day!$A$2:$A$906&gt;=$C61)*(_6shaozhuchou_month_day!$A$2:$A$906&lt;$C62)*(_6shaozhuchou_month_day!W$2:W$906&lt;0)))</f>
        <v>#REF!</v>
      </c>
      <c r="T61" s="186">
        <f>主抽数据!Z65</f>
        <v>97.353700000000003</v>
      </c>
      <c r="U61" s="186">
        <f>主抽数据!AA65</f>
        <v>97.277500000000003</v>
      </c>
      <c r="V61" s="187" t="e">
        <f ca="1">查询与汇总!$S$1*M61</f>
        <v>#REF!</v>
      </c>
      <c r="W61" s="188" t="e">
        <f ca="1">L61-V61</f>
        <v>#REF!</v>
      </c>
      <c r="X61" s="194" t="s">
        <v>26</v>
      </c>
      <c r="Y61" s="229" t="s">
        <v>26</v>
      </c>
      <c r="Z61" s="196" t="s">
        <v>26</v>
      </c>
      <c r="AA61" s="191" t="str">
        <f>主抽数据!AB65</f>
        <v/>
      </c>
      <c r="AB61" s="192" t="str">
        <f>主抽数据!AC65</f>
        <v/>
      </c>
      <c r="AC61" s="193" t="e">
        <f ca="1">IF(V61=-W61,0,W61*0.65/10000)</f>
        <v>#REF!</v>
      </c>
      <c r="AE61" s="171" t="e">
        <f>AA61/10</f>
        <v>#VALUE!</v>
      </c>
      <c r="AF61" s="171" t="e">
        <f>AB61/10</f>
        <v>#VALUE!</v>
      </c>
      <c r="AG61" s="171" t="e">
        <f ca="1">-Q61</f>
        <v>#REF!</v>
      </c>
      <c r="AH61" s="171" t="e">
        <f ca="1">-S61</f>
        <v>#REF!</v>
      </c>
    </row>
    <row customHeight="1" r="62">
      <c r="A62" s="157">
        <f ca="1">A59+1</f>
        <v>43543</v>
      </c>
      <c r="B62" s="158">
        <f>B59</f>
        <v>0.66666666666666696</v>
      </c>
      <c r="C62" s="157">
        <f ca="1">A62+B62</f>
        <v>43543.666666666664</v>
      </c>
      <c r="D62" s="158" t="str">
        <f>D59</f>
        <v>中班</v>
      </c>
      <c r="E62" s="221">
        <f>IF(AND(E56=1),4,IF(AND(E56&gt;1),(E56-1),))</f>
        <v>2</v>
      </c>
      <c r="F62" s="221" t="str">
        <f>IF(AND(E62=1),"甲班",IF(AND(E62=2),"乙班",IF(AND(E62=3),"丙班",IF(AND(E62=4),"丁班",))))</f>
        <v>乙班</v>
      </c>
      <c r="G62" s="183" t="e">
        <f ca="1">SUMPRODUCT((_6shaozhuchou_month_day!$A$2:$A$906&gt;=C62)*(_6shaozhuchou_month_day!$A$2:$A$906&lt;C63),_6shaozhuchou_month_day!$Y$2:$Y$906)/8</f>
        <v>#REF!</v>
      </c>
      <c r="H62" s="183" t="e">
        <f ca="1">(G62-G62*25%)*0.83*8</f>
        <v>#REF!</v>
      </c>
      <c r="I62" s="154" t="str">
        <f>X62</f>
        <v/>
      </c>
      <c r="J62" s="64" t="e">
        <f ca="1">SUMPRODUCT((主抽数据!$AU$5:$AU$97=$A62)*(主抽数据!$AV$5:$AV$97=$F62),主抽数据!$AK$5:$AK$97)</f>
        <v>#REF!</v>
      </c>
      <c r="K62" s="64" t="e">
        <f ca="1">SUMPRODUCT((主抽数据!$AU$5:$AU$97=$A62)*(主抽数据!$AV$5:$AV$97=$F62),主抽数据!$AL$5:$AL$97)</f>
        <v>#REF!</v>
      </c>
      <c r="L62" s="153" t="e">
        <f ca="1">J62+K62</f>
        <v>#REF!</v>
      </c>
      <c r="M62" s="153" t="e">
        <f ca="1">SUMPRODUCT((_6shaozhuchou_month_day!$A$2:$A$906&gt;=C62)*(_6shaozhuchou_month_day!$A$2:$A$906&lt;C63),_6shaozhuchou_month_day!$Z$2:$Z$906)</f>
        <v>#REF!</v>
      </c>
      <c r="N62" s="183" t="e">
        <f ca="1">M62*查询与汇总!$O$1</f>
        <v>#REF!</v>
      </c>
      <c r="O62" s="154" t="e">
        <f ca="1">IF(N62=0,0,L62/N62)</f>
        <v>#REF!</v>
      </c>
      <c r="P62" s="186" t="e">
        <f ca="1">IF(G62=0,0,SUMPRODUCT((_6shaozhuchou_month_day!$A$2:$A$906&gt;=$C62)*(_6shaozhuchou_month_day!$A$2:$A$906&lt;$C63),_6shaozhuchou_month_day!T$2:T$906)/SUMPRODUCT((_6shaozhuchou_month_day!$A$2:$A$906&gt;=$C62)*(_6shaozhuchou_month_day!$A$2:$A$906&lt;$C63)*(_6shaozhuchou_month_day!T$2:T$906&gt;0)))</f>
        <v>#REF!</v>
      </c>
      <c r="Q62" s="186" t="e">
        <f ca="1">IF(G62=0,0,SUMPRODUCT((_6shaozhuchou_month_day!$A$2:$A$906&gt;=$C62)*(_6shaozhuchou_month_day!$A$2:$A$906&lt;$C63),_6shaozhuchou_month_day!U$2:U$906)/SUMPRODUCT((_6shaozhuchou_month_day!$A$2:$A$906&gt;=$C62)*(_6shaozhuchou_month_day!$A$2:$A$906&lt;$C63)*(_6shaozhuchou_month_day!U$2:U$906&lt;0)))</f>
        <v>#REF!</v>
      </c>
      <c r="R62" s="186" t="e">
        <f ca="1">IF(G62=0,0,SUMPRODUCT((_6shaozhuchou_month_day!$A$2:$A$906&gt;=$C62)*(_6shaozhuchou_month_day!$A$2:$A$906&lt;$C63),_6shaozhuchou_month_day!V$2:V$906)/SUMPRODUCT((_6shaozhuchou_month_day!$A$2:$A$906&gt;=$C62)*(_6shaozhuchou_month_day!$A$2:$A$906&lt;$C63)*(_6shaozhuchou_month_day!V$2:V$906&gt;0)))</f>
        <v>#REF!</v>
      </c>
      <c r="S62" s="186" t="e">
        <f ca="1">IF(G62=0,0,SUMPRODUCT((_6shaozhuchou_month_day!$A$2:$A$906&gt;=$C62)*(_6shaozhuchou_month_day!$A$2:$A$906&lt;$C63),_6shaozhuchou_month_day!W$2:W$906)/SUMPRODUCT((_6shaozhuchou_month_day!$A$2:$A$906&gt;=$C62)*(_6shaozhuchou_month_day!$A$2:$A$906&lt;$C63)*(_6shaozhuchou_month_day!W$2:W$906&lt;0)))</f>
        <v>#REF!</v>
      </c>
      <c r="T62" s="186">
        <f>主抽数据!Z66</f>
        <v>97.363299999999995</v>
      </c>
      <c r="U62" s="186">
        <f>主抽数据!AA66</f>
        <v>97.299099999999996</v>
      </c>
      <c r="V62" s="187" t="e">
        <f ca="1">查询与汇总!$S$1*M62</f>
        <v>#REF!</v>
      </c>
      <c r="W62" s="188" t="e">
        <f ca="1">L62-V62</f>
        <v>#REF!</v>
      </c>
      <c r="X62" s="194" t="s">
        <v>26</v>
      </c>
      <c r="Y62" s="195" t="s">
        <v>26</v>
      </c>
      <c r="Z62" s="196" t="s">
        <v>26</v>
      </c>
      <c r="AA62" s="191" t="str">
        <f>主抽数据!AB66</f>
        <v/>
      </c>
      <c r="AB62" s="192" t="str">
        <f>主抽数据!AC66</f>
        <v/>
      </c>
      <c r="AC62" s="193" t="e">
        <f ca="1">IF(V62=-W62,0,W62*0.65/10000)</f>
        <v>#REF!</v>
      </c>
      <c r="AE62" s="171" t="e">
        <f>AA62/10</f>
        <v>#VALUE!</v>
      </c>
      <c r="AF62" s="171" t="e">
        <f>AB62/10</f>
        <v>#VALUE!</v>
      </c>
      <c r="AG62" s="171" t="e">
        <f ca="1">-Q62</f>
        <v>#REF!</v>
      </c>
      <c r="AH62" s="171" t="e">
        <f ca="1">-S62</f>
        <v>#REF!</v>
      </c>
    </row>
    <row customHeight="1" ht="30.949999999999999" r="63">
      <c r="A63" s="157">
        <f ca="1">A60+1</f>
        <v>43544</v>
      </c>
      <c r="B63" s="158">
        <f>B60</f>
        <v>0</v>
      </c>
      <c r="C63" s="157">
        <f ca="1">A63+B63</f>
        <v>43544</v>
      </c>
      <c r="D63" s="158" t="str">
        <f>D60</f>
        <v>夜班</v>
      </c>
      <c r="E63" s="221">
        <f>IF(AND(E57=1),4,IF(AND(E57&gt;1),(E57-1),))</f>
        <v>4</v>
      </c>
      <c r="F63" s="221" t="str">
        <f>IF(AND(E63=1),"甲班",IF(AND(E63=2),"乙班",IF(AND(E63=3),"丙班",IF(AND(E63=4),"丁班",))))</f>
        <v>丁班</v>
      </c>
      <c r="G63" s="183" t="e">
        <f ca="1">SUMPRODUCT((_6shaozhuchou_month_day!$A$2:$A$906&gt;=C63)*(_6shaozhuchou_month_day!$A$2:$A$906&lt;C64),_6shaozhuchou_month_day!$Y$2:$Y$906)/8</f>
        <v>#REF!</v>
      </c>
      <c r="H63" s="183" t="e">
        <f ca="1">(G63-G63*25%)*0.83*8</f>
        <v>#REF!</v>
      </c>
      <c r="I63" s="154" t="str">
        <f>X63</f>
        <v/>
      </c>
      <c r="J63" s="64" t="e">
        <f ca="1">SUMPRODUCT((主抽数据!$AU$5:$AU$97=$A63)*(主抽数据!$AV$5:$AV$97=$F63),主抽数据!$AK$5:$AK$97)</f>
        <v>#REF!</v>
      </c>
      <c r="K63" s="64" t="e">
        <f ca="1">SUMPRODUCT((主抽数据!$AU$5:$AU$97=$A63)*(主抽数据!$AV$5:$AV$97=$F63),主抽数据!$AL$5:$AL$97)</f>
        <v>#REF!</v>
      </c>
      <c r="L63" s="153" t="e">
        <f ca="1">J63+K63</f>
        <v>#REF!</v>
      </c>
      <c r="M63" s="153" t="e">
        <f ca="1">SUMPRODUCT((_6shaozhuchou_month_day!$A$2:$A$906&gt;=C63)*(_6shaozhuchou_month_day!$A$2:$A$906&lt;C64),_6shaozhuchou_month_day!$Z$2:$Z$906)</f>
        <v>#REF!</v>
      </c>
      <c r="N63" s="183" t="e">
        <f ca="1">M63*查询与汇总!$O$1</f>
        <v>#REF!</v>
      </c>
      <c r="O63" s="154" t="e">
        <f ca="1">IF(N63=0,0,L63/N63)</f>
        <v>#REF!</v>
      </c>
      <c r="P63" s="186" t="e">
        <f ca="1">IF(G63=0,0,SUMPRODUCT((_6shaozhuchou_month_day!$A$2:$A$906&gt;=$C63)*(_6shaozhuchou_month_day!$A$2:$A$906&lt;$C64),_6shaozhuchou_month_day!T$2:T$906)/SUMPRODUCT((_6shaozhuchou_month_day!$A$2:$A$906&gt;=$C63)*(_6shaozhuchou_month_day!$A$2:$A$906&lt;$C64)*(_6shaozhuchou_month_day!T$2:T$906&gt;0)))</f>
        <v>#REF!</v>
      </c>
      <c r="Q63" s="186" t="e">
        <f ca="1">IF(G63=0,0,SUMPRODUCT((_6shaozhuchou_month_day!$A$2:$A$906&gt;=$C63)*(_6shaozhuchou_month_day!$A$2:$A$906&lt;$C64),_6shaozhuchou_month_day!U$2:U$906)/SUMPRODUCT((_6shaozhuchou_month_day!$A$2:$A$906&gt;=$C63)*(_6shaozhuchou_month_day!$A$2:$A$906&lt;$C64)*(_6shaozhuchou_month_day!U$2:U$906&lt;0)))</f>
        <v>#REF!</v>
      </c>
      <c r="R63" s="186" t="e">
        <f ca="1">IF(G63=0,0,SUMPRODUCT((_6shaozhuchou_month_day!$A$2:$A$906&gt;=$C63)*(_6shaozhuchou_month_day!$A$2:$A$906&lt;$C64),_6shaozhuchou_month_day!V$2:V$906)/SUMPRODUCT((_6shaozhuchou_month_day!$A$2:$A$906&gt;=$C63)*(_6shaozhuchou_month_day!$A$2:$A$906&lt;$C64)*(_6shaozhuchou_month_day!V$2:V$906&gt;0)))</f>
        <v>#REF!</v>
      </c>
      <c r="S63" s="186" t="e">
        <f ca="1">IF(G63=0,0,SUMPRODUCT((_6shaozhuchou_month_day!$A$2:$A$906&gt;=$C63)*(_6shaozhuchou_month_day!$A$2:$A$906&lt;$C64),_6shaozhuchou_month_day!W$2:W$906)/SUMPRODUCT((_6shaozhuchou_month_day!$A$2:$A$906&gt;=$C63)*(_6shaozhuchou_month_day!$A$2:$A$906&lt;$C64)*(_6shaozhuchou_month_day!W$2:W$906&lt;0)))</f>
        <v>#REF!</v>
      </c>
      <c r="T63" s="186">
        <f>主抽数据!Z67</f>
        <v>97.366100000000003</v>
      </c>
      <c r="U63" s="186">
        <f>主抽数据!AA67</f>
        <v>97.335300000000004</v>
      </c>
      <c r="V63" s="187" t="e">
        <f ca="1">查询与汇总!$S$1*M63</f>
        <v>#REF!</v>
      </c>
      <c r="W63" s="188" t="e">
        <f ca="1">L63-V63</f>
        <v>#REF!</v>
      </c>
      <c r="X63" s="194" t="s">
        <v>26</v>
      </c>
      <c r="Y63" s="195" t="s">
        <v>26</v>
      </c>
      <c r="Z63" s="196" t="s">
        <v>26</v>
      </c>
      <c r="AA63" s="191" t="str">
        <f>主抽数据!AB67</f>
        <v/>
      </c>
      <c r="AB63" s="192" t="str">
        <f>主抽数据!AC67</f>
        <v/>
      </c>
      <c r="AC63" s="193" t="e">
        <f ca="1">IF(V63=-W63,0,W63*0.65/10000)</f>
        <v>#REF!</v>
      </c>
      <c r="AE63" s="171" t="e">
        <f>AA63/10</f>
        <v>#VALUE!</v>
      </c>
      <c r="AF63" s="171" t="e">
        <f>AB63/10</f>
        <v>#VALUE!</v>
      </c>
      <c r="AG63" s="171" t="e">
        <f ca="1">-Q63</f>
        <v>#REF!</v>
      </c>
      <c r="AH63" s="171" t="e">
        <f ca="1">-S63</f>
        <v>#REF!</v>
      </c>
    </row>
    <row customHeight="1" r="64">
      <c r="A64" s="157">
        <f ca="1">A61+1</f>
        <v>43544</v>
      </c>
      <c r="B64" s="158">
        <f>B61</f>
        <v>0.33333333333333298</v>
      </c>
      <c r="C64" s="157">
        <f ca="1">A64+B64</f>
        <v>43544.333333333336</v>
      </c>
      <c r="D64" s="158" t="str">
        <f>D61</f>
        <v>白班</v>
      </c>
      <c r="E64" s="221">
        <f>IF(AND(E58=1),4,IF(AND(E58&gt;1),(E58-1),))</f>
        <v>1</v>
      </c>
      <c r="F64" s="221" t="str">
        <f>IF(AND(E64=1),"甲班",IF(AND(E64=2),"乙班",IF(AND(E64=3),"丙班",IF(AND(E64=4),"丁班",))))</f>
        <v>甲班</v>
      </c>
      <c r="G64" s="183" t="e">
        <f ca="1">SUMPRODUCT((_6shaozhuchou_month_day!$A$2:$A$906&gt;=C64)*(_6shaozhuchou_month_day!$A$2:$A$906&lt;C65),_6shaozhuchou_month_day!$Y$2:$Y$906)/8</f>
        <v>#REF!</v>
      </c>
      <c r="H64" s="183" t="e">
        <f ca="1">(G64-G64*25%)*0.83*8</f>
        <v>#REF!</v>
      </c>
      <c r="I64" s="154" t="str">
        <f>X64</f>
        <v/>
      </c>
      <c r="J64" s="64" t="e">
        <f ca="1">SUMPRODUCT((主抽数据!$AU$5:$AU$97=$A64)*(主抽数据!$AV$5:$AV$97=$F64),主抽数据!$AK$5:$AK$97)</f>
        <v>#REF!</v>
      </c>
      <c r="K64" s="64" t="e">
        <f ca="1">SUMPRODUCT((主抽数据!$AU$5:$AU$97=$A64)*(主抽数据!$AV$5:$AV$97=$F64),主抽数据!$AL$5:$AL$97)</f>
        <v>#REF!</v>
      </c>
      <c r="L64" s="153" t="e">
        <f ca="1">J64+K64</f>
        <v>#REF!</v>
      </c>
      <c r="M64" s="153" t="e">
        <f ca="1">SUMPRODUCT((_6shaozhuchou_month_day!$A$2:$A$906&gt;=C64)*(_6shaozhuchou_month_day!$A$2:$A$906&lt;C65),_6shaozhuchou_month_day!$Z$2:$Z$906)</f>
        <v>#REF!</v>
      </c>
      <c r="N64" s="183" t="e">
        <f ca="1">M64*查询与汇总!$O$1</f>
        <v>#REF!</v>
      </c>
      <c r="O64" s="154" t="e">
        <f ca="1">IF(N64=0,0,L64/N64)</f>
        <v>#REF!</v>
      </c>
      <c r="P64" s="186" t="e">
        <f ca="1">IF(G64=0,0,SUMPRODUCT((_6shaozhuchou_month_day!$A$2:$A$906&gt;=$C64)*(_6shaozhuchou_month_day!$A$2:$A$906&lt;$C65),_6shaozhuchou_month_day!T$2:T$906)/SUMPRODUCT((_6shaozhuchou_month_day!$A$2:$A$906&gt;=$C64)*(_6shaozhuchou_month_day!$A$2:$A$906&lt;$C65)*(_6shaozhuchou_month_day!T$2:T$906&gt;0)))</f>
        <v>#REF!</v>
      </c>
      <c r="Q64" s="186" t="e">
        <f ca="1">IF(G64=0,0,SUMPRODUCT((_6shaozhuchou_month_day!$A$2:$A$906&gt;=$C64)*(_6shaozhuchou_month_day!$A$2:$A$906&lt;$C65),_6shaozhuchou_month_day!U$2:U$906)/SUMPRODUCT((_6shaozhuchou_month_day!$A$2:$A$906&gt;=$C64)*(_6shaozhuchou_month_day!$A$2:$A$906&lt;$C65)*(_6shaozhuchou_month_day!U$2:U$906&lt;0)))</f>
        <v>#REF!</v>
      </c>
      <c r="R64" s="186" t="e">
        <f ca="1">IF(G64=0,0,SUMPRODUCT((_6shaozhuchou_month_day!$A$2:$A$906&gt;=$C64)*(_6shaozhuchou_month_day!$A$2:$A$906&lt;$C65),_6shaozhuchou_month_day!V$2:V$906)/SUMPRODUCT((_6shaozhuchou_month_day!$A$2:$A$906&gt;=$C64)*(_6shaozhuchou_month_day!$A$2:$A$906&lt;$C65)*(_6shaozhuchou_month_day!V$2:V$906&gt;0)))</f>
        <v>#REF!</v>
      </c>
      <c r="S64" s="186" t="e">
        <f ca="1">IF(G64=0,0,SUMPRODUCT((_6shaozhuchou_month_day!$A$2:$A$906&gt;=$C64)*(_6shaozhuchou_month_day!$A$2:$A$906&lt;$C65),_6shaozhuchou_month_day!W$2:W$906)/SUMPRODUCT((_6shaozhuchou_month_day!$A$2:$A$906&gt;=$C64)*(_6shaozhuchou_month_day!$A$2:$A$906&lt;$C65)*(_6shaozhuchou_month_day!W$2:W$906&lt;0)))</f>
        <v>#REF!</v>
      </c>
      <c r="T64" s="186">
        <f>主抽数据!Z68</f>
        <v>97.376400000000004</v>
      </c>
      <c r="U64" s="186">
        <f>主抽数据!AA68</f>
        <v>97.335400000000007</v>
      </c>
      <c r="V64" s="187" t="e">
        <f ca="1">查询与汇总!$S$1*M64</f>
        <v>#REF!</v>
      </c>
      <c r="W64" s="188" t="e">
        <f ca="1">L64-V64</f>
        <v>#REF!</v>
      </c>
      <c r="X64" s="194" t="s">
        <v>26</v>
      </c>
      <c r="Y64" s="195" t="s">
        <v>26</v>
      </c>
      <c r="Z64" s="197" t="s">
        <v>26</v>
      </c>
      <c r="AA64" s="191" t="str">
        <f>主抽数据!AB68</f>
        <v/>
      </c>
      <c r="AB64" s="192" t="str">
        <f>主抽数据!AC68</f>
        <v/>
      </c>
      <c r="AC64" s="193" t="e">
        <f ca="1">IF(V64=-W64,0,W64*0.65/10000)</f>
        <v>#REF!</v>
      </c>
      <c r="AE64" s="171" t="e">
        <f>AA64/10</f>
        <v>#VALUE!</v>
      </c>
      <c r="AF64" s="171" t="e">
        <f>AB64/10</f>
        <v>#VALUE!</v>
      </c>
      <c r="AG64" s="171" t="e">
        <f ca="1">-Q64</f>
        <v>#REF!</v>
      </c>
      <c r="AH64" s="171" t="e">
        <f ca="1">-S64</f>
        <v>#REF!</v>
      </c>
    </row>
    <row customHeight="1" r="65">
      <c r="A65" s="157">
        <f ca="1">A62+1</f>
        <v>43544</v>
      </c>
      <c r="B65" s="158">
        <f>B62</f>
        <v>0.66666666666666696</v>
      </c>
      <c r="C65" s="157">
        <f ca="1">A65+B65</f>
        <v>43544.666666666664</v>
      </c>
      <c r="D65" s="158" t="str">
        <f>D62</f>
        <v>中班</v>
      </c>
      <c r="E65" s="221">
        <f>IF(AND(E59=1),4,IF(AND(E59&gt;1),(E59-1),))</f>
        <v>2</v>
      </c>
      <c r="F65" s="221" t="str">
        <f>IF(AND(E65=1),"甲班",IF(AND(E65=2),"乙班",IF(AND(E65=3),"丙班",IF(AND(E65=4),"丁班",))))</f>
        <v>乙班</v>
      </c>
      <c r="G65" s="183" t="e">
        <f ca="1">SUMPRODUCT((_6shaozhuchou_month_day!$A$2:$A$906&gt;=C65)*(_6shaozhuchou_month_day!$A$2:$A$906&lt;C66),_6shaozhuchou_month_day!$Y$2:$Y$906)/8</f>
        <v>#REF!</v>
      </c>
      <c r="H65" s="183" t="e">
        <f ca="1">(G65-G65*25%)*0.83*8</f>
        <v>#REF!</v>
      </c>
      <c r="I65" s="154" t="str">
        <f>X65</f>
        <v/>
      </c>
      <c r="J65" s="64" t="e">
        <f ca="1">SUMPRODUCT((主抽数据!$AU$5:$AU$97=$A65)*(主抽数据!$AV$5:$AV$97=$F65),主抽数据!$AK$5:$AK$97)</f>
        <v>#REF!</v>
      </c>
      <c r="K65" s="64" t="e">
        <f ca="1">SUMPRODUCT((主抽数据!$AU$5:$AU$97=$A65)*(主抽数据!$AV$5:$AV$97=$F65),主抽数据!$AL$5:$AL$97)</f>
        <v>#REF!</v>
      </c>
      <c r="L65" s="153" t="e">
        <f ca="1">J65+K65</f>
        <v>#REF!</v>
      </c>
      <c r="M65" s="153" t="e">
        <f ca="1">SUMPRODUCT((_6shaozhuchou_month_day!$A$2:$A$906&gt;=C65)*(_6shaozhuchou_month_day!$A$2:$A$906&lt;C66),_6shaozhuchou_month_day!$Z$2:$Z$906)</f>
        <v>#REF!</v>
      </c>
      <c r="N65" s="183" t="e">
        <f ca="1">M65*查询与汇总!$O$1</f>
        <v>#REF!</v>
      </c>
      <c r="O65" s="154" t="e">
        <f ca="1">IF(N65=0,0,L65/N65)</f>
        <v>#REF!</v>
      </c>
      <c r="P65" s="186" t="e">
        <f ca="1">IF(G65=0,0,SUMPRODUCT((_6shaozhuchou_month_day!$A$2:$A$906&gt;=$C65)*(_6shaozhuchou_month_day!$A$2:$A$906&lt;$C66),_6shaozhuchou_month_day!T$2:T$906)/SUMPRODUCT((_6shaozhuchou_month_day!$A$2:$A$906&gt;=$C65)*(_6shaozhuchou_month_day!$A$2:$A$906&lt;$C66)*(_6shaozhuchou_month_day!T$2:T$906&gt;0)))</f>
        <v>#REF!</v>
      </c>
      <c r="Q65" s="186" t="e">
        <f ca="1">IF(G65=0,0,SUMPRODUCT((_6shaozhuchou_month_day!$A$2:$A$906&gt;=$C65)*(_6shaozhuchou_month_day!$A$2:$A$906&lt;$C66),_6shaozhuchou_month_day!U$2:U$906)/SUMPRODUCT((_6shaozhuchou_month_day!$A$2:$A$906&gt;=$C65)*(_6shaozhuchou_month_day!$A$2:$A$906&lt;$C66)*(_6shaozhuchou_month_day!U$2:U$906&lt;0)))</f>
        <v>#REF!</v>
      </c>
      <c r="R65" s="186" t="e">
        <f ca="1">IF(G65=0,0,SUMPRODUCT((_6shaozhuchou_month_day!$A$2:$A$906&gt;=$C65)*(_6shaozhuchou_month_day!$A$2:$A$906&lt;$C66),_6shaozhuchou_month_day!V$2:V$906)/SUMPRODUCT((_6shaozhuchou_month_day!$A$2:$A$906&gt;=$C65)*(_6shaozhuchou_month_day!$A$2:$A$906&lt;$C66)*(_6shaozhuchou_month_day!V$2:V$906&gt;0)))</f>
        <v>#REF!</v>
      </c>
      <c r="S65" s="186" t="e">
        <f ca="1">IF(G65=0,0,SUMPRODUCT((_6shaozhuchou_month_day!$A$2:$A$906&gt;=$C65)*(_6shaozhuchou_month_day!$A$2:$A$906&lt;$C66),_6shaozhuchou_month_day!W$2:W$906)/SUMPRODUCT((_6shaozhuchou_month_day!$A$2:$A$906&gt;=$C65)*(_6shaozhuchou_month_day!$A$2:$A$906&lt;$C66)*(_6shaozhuchou_month_day!W$2:W$906&lt;0)))</f>
        <v>#REF!</v>
      </c>
      <c r="T65" s="186">
        <f>主抽数据!Z69</f>
        <v>97.387100000000004</v>
      </c>
      <c r="U65" s="186">
        <f>主抽数据!AA69</f>
        <v>97.336100000000002</v>
      </c>
      <c r="V65" s="187" t="e">
        <f ca="1">查询与汇总!$S$1*M65</f>
        <v>#REF!</v>
      </c>
      <c r="W65" s="188" t="e">
        <f ca="1">L65-V65</f>
        <v>#REF!</v>
      </c>
      <c r="X65" s="194" t="s">
        <v>26</v>
      </c>
      <c r="Y65" s="195" t="s">
        <v>26</v>
      </c>
      <c r="Z65" s="196" t="s">
        <v>26</v>
      </c>
      <c r="AA65" s="191" t="str">
        <f>主抽数据!AB69</f>
        <v/>
      </c>
      <c r="AB65" s="192" t="str">
        <f>主抽数据!AC69</f>
        <v/>
      </c>
      <c r="AC65" s="193" t="e">
        <f ca="1">IF(V65=-W65,0,W65*0.65/10000)</f>
        <v>#REF!</v>
      </c>
      <c r="AE65" s="171" t="e">
        <f>AA65/10</f>
        <v>#VALUE!</v>
      </c>
      <c r="AF65" s="171" t="e">
        <f>AB65/10</f>
        <v>#VALUE!</v>
      </c>
      <c r="AG65" s="171" t="e">
        <f ca="1">-Q65</f>
        <v>#REF!</v>
      </c>
      <c r="AH65" s="171" t="e">
        <f ca="1">-S65</f>
        <v>#REF!</v>
      </c>
    </row>
    <row customHeight="1" ht="45.950000000000003" r="66">
      <c r="A66" s="157">
        <f ca="1">A63+1</f>
        <v>43545</v>
      </c>
      <c r="B66" s="158">
        <f>B63</f>
        <v>0</v>
      </c>
      <c r="C66" s="157">
        <f ca="1">A66+B66</f>
        <v>43545</v>
      </c>
      <c r="D66" s="158" t="str">
        <f>D63</f>
        <v>夜班</v>
      </c>
      <c r="E66" s="221">
        <f>IF(AND(E60=1),4,IF(AND(E60&gt;1),(E60-1),))</f>
        <v>3</v>
      </c>
      <c r="F66" s="221" t="str">
        <f>IF(AND(E66=1),"甲班",IF(AND(E66=2),"乙班",IF(AND(E66=3),"丙班",IF(AND(E66=4),"丁班",))))</f>
        <v>丙班</v>
      </c>
      <c r="G66" s="183" t="e">
        <f ca="1">SUMPRODUCT((_6shaozhuchou_month_day!$A$2:$A$906&gt;=C66)*(_6shaozhuchou_month_day!$A$2:$A$906&lt;C67),_6shaozhuchou_month_day!$Y$2:$Y$906)/8</f>
        <v>#REF!</v>
      </c>
      <c r="H66" s="183" t="e">
        <f ca="1">(G66-G66*25%)*0.83*8</f>
        <v>#REF!</v>
      </c>
      <c r="I66" s="154" t="str">
        <f>X66</f>
        <v/>
      </c>
      <c r="J66" s="64" t="e">
        <f ca="1">SUMPRODUCT((主抽数据!$AU$5:$AU$97=$A66)*(主抽数据!$AV$5:$AV$97=$F66),主抽数据!$AK$5:$AK$97)</f>
        <v>#REF!</v>
      </c>
      <c r="K66" s="64" t="e">
        <f ca="1">SUMPRODUCT((主抽数据!$AU$5:$AU$97=$A66)*(主抽数据!$AV$5:$AV$97=$F66),主抽数据!$AL$5:$AL$97)</f>
        <v>#REF!</v>
      </c>
      <c r="L66" s="153" t="e">
        <f ca="1">J66+K66</f>
        <v>#REF!</v>
      </c>
      <c r="M66" s="153" t="e">
        <f ca="1">SUMPRODUCT((_6shaozhuchou_month_day!$A$2:$A$906&gt;=C66)*(_6shaozhuchou_month_day!$A$2:$A$906&lt;C67),_6shaozhuchou_month_day!$Z$2:$Z$906)</f>
        <v>#REF!</v>
      </c>
      <c r="N66" s="183" t="e">
        <f ca="1">M66*查询与汇总!$O$1</f>
        <v>#REF!</v>
      </c>
      <c r="O66" s="154" t="e">
        <f ca="1">IF(N66=0,0,L66/N66)</f>
        <v>#REF!</v>
      </c>
      <c r="P66" s="186" t="e">
        <f ca="1">IF(G66=0,0,SUMPRODUCT((_6shaozhuchou_month_day!$A$2:$A$906&gt;=$C66)*(_6shaozhuchou_month_day!$A$2:$A$906&lt;$C67),_6shaozhuchou_month_day!T$2:T$906)/SUMPRODUCT((_6shaozhuchou_month_day!$A$2:$A$906&gt;=$C66)*(_6shaozhuchou_month_day!$A$2:$A$906&lt;$C67)*(_6shaozhuchou_month_day!T$2:T$906&gt;0)))</f>
        <v>#REF!</v>
      </c>
      <c r="Q66" s="186" t="e">
        <f ca="1">IF(G66=0,0,SUMPRODUCT((_6shaozhuchou_month_day!$A$2:$A$906&gt;=$C66)*(_6shaozhuchou_month_day!$A$2:$A$906&lt;$C67),_6shaozhuchou_month_day!U$2:U$906)/SUMPRODUCT((_6shaozhuchou_month_day!$A$2:$A$906&gt;=$C66)*(_6shaozhuchou_month_day!$A$2:$A$906&lt;$C67)*(_6shaozhuchou_month_day!U$2:U$906&lt;0)))</f>
        <v>#REF!</v>
      </c>
      <c r="R66" s="186" t="e">
        <f ca="1">IF(G66=0,0,SUMPRODUCT((_6shaozhuchou_month_day!$A$2:$A$906&gt;=$C66)*(_6shaozhuchou_month_day!$A$2:$A$906&lt;$C67),_6shaozhuchou_month_day!V$2:V$906)/SUMPRODUCT((_6shaozhuchou_month_day!$A$2:$A$906&gt;=$C66)*(_6shaozhuchou_month_day!$A$2:$A$906&lt;$C67)*(_6shaozhuchou_month_day!V$2:V$906&gt;0)))</f>
        <v>#REF!</v>
      </c>
      <c r="S66" s="186" t="e">
        <f ca="1">IF(G66=0,0,SUMPRODUCT((_6shaozhuchou_month_day!$A$2:$A$906&gt;=$C66)*(_6shaozhuchou_month_day!$A$2:$A$906&lt;$C67),_6shaozhuchou_month_day!W$2:W$906)/SUMPRODUCT((_6shaozhuchou_month_day!$A$2:$A$906&gt;=$C66)*(_6shaozhuchou_month_day!$A$2:$A$906&lt;$C67)*(_6shaozhuchou_month_day!W$2:W$906&lt;0)))</f>
        <v>#REF!</v>
      </c>
      <c r="T66" s="186">
        <f>主抽数据!Z70</f>
        <v>71.996799999999993</v>
      </c>
      <c r="U66" s="186">
        <f>主抽数据!AA70</f>
        <v>71.804599999999994</v>
      </c>
      <c r="V66" s="187" t="e">
        <f ca="1">查询与汇总!$S$1*M66</f>
        <v>#REF!</v>
      </c>
      <c r="W66" s="188" t="e">
        <f ca="1">L66-V66</f>
        <v>#REF!</v>
      </c>
      <c r="X66" s="194" t="s">
        <v>26</v>
      </c>
      <c r="Y66" s="195" t="s">
        <v>26</v>
      </c>
      <c r="Z66" s="197" t="s">
        <v>26</v>
      </c>
      <c r="AA66" s="191" t="str">
        <f>主抽数据!AB70</f>
        <v/>
      </c>
      <c r="AB66" s="192" t="str">
        <f>主抽数据!AC70</f>
        <v/>
      </c>
      <c r="AC66" s="193" t="e">
        <f ca="1">IF(V66=-W66,0,W66*0.65/10000)</f>
        <v>#REF!</v>
      </c>
      <c r="AE66" s="171" t="e">
        <f>AA66/10</f>
        <v>#VALUE!</v>
      </c>
      <c r="AF66" s="171" t="e">
        <f>AB66/10</f>
        <v>#VALUE!</v>
      </c>
      <c r="AG66" s="171" t="e">
        <f ca="1">-Q66</f>
        <v>#REF!</v>
      </c>
      <c r="AH66" s="171" t="e">
        <f ca="1">-S66</f>
        <v>#REF!</v>
      </c>
    </row>
    <row customHeight="1" ht="27.949999999999999" r="67">
      <c r="A67" s="157">
        <f ca="1">A64+1</f>
        <v>43545</v>
      </c>
      <c r="B67" s="158">
        <f>B64</f>
        <v>0.33333333333333298</v>
      </c>
      <c r="C67" s="157">
        <f ca="1">A67+B67</f>
        <v>43545.333333333336</v>
      </c>
      <c r="D67" s="158" t="str">
        <f>D64</f>
        <v>白班</v>
      </c>
      <c r="E67" s="221">
        <f>IF(AND(E61=1),4,IF(AND(E61&gt;1),(E61-1),))</f>
        <v>4</v>
      </c>
      <c r="F67" s="221" t="str">
        <f>IF(AND(E67=1),"甲班",IF(AND(E67=2),"乙班",IF(AND(E67=3),"丙班",IF(AND(E67=4),"丁班",))))</f>
        <v>丁班</v>
      </c>
      <c r="G67" s="183" t="e">
        <f ca="1">SUMPRODUCT((_6shaozhuchou_month_day!$A$2:$A$906&gt;=C67)*(_6shaozhuchou_month_day!$A$2:$A$906&lt;C68),_6shaozhuchou_month_day!$Y$2:$Y$906)/8</f>
        <v>#REF!</v>
      </c>
      <c r="H67" s="183" t="e">
        <f ca="1">(G67-G67*25%)*0.83*8</f>
        <v>#REF!</v>
      </c>
      <c r="I67" s="154" t="str">
        <f>X67</f>
        <v/>
      </c>
      <c r="J67" s="64" t="e">
        <f ca="1">SUMPRODUCT((主抽数据!$AU$5:$AU$97=$A67)*(主抽数据!$AV$5:$AV$97=$F67),主抽数据!$AK$5:$AK$97)</f>
        <v>#REF!</v>
      </c>
      <c r="K67" s="64" t="e">
        <f ca="1">SUMPRODUCT((主抽数据!$AU$5:$AU$97=$A67)*(主抽数据!$AV$5:$AV$97=$F67),主抽数据!$AL$5:$AL$97)</f>
        <v>#REF!</v>
      </c>
      <c r="L67" s="153" t="e">
        <f ca="1">J67+K67</f>
        <v>#REF!</v>
      </c>
      <c r="M67" s="153" t="e">
        <f ca="1">SUMPRODUCT((_6shaozhuchou_month_day!$A$2:$A$906&gt;=C67)*(_6shaozhuchou_month_day!$A$2:$A$906&lt;C68),_6shaozhuchou_month_day!$Z$2:$Z$906)</f>
        <v>#REF!</v>
      </c>
      <c r="N67" s="183" t="e">
        <f ca="1">M67*查询与汇总!$O$1</f>
        <v>#REF!</v>
      </c>
      <c r="O67" s="154" t="e">
        <f ca="1">IF(N67=0,0,L67/N67)</f>
        <v>#REF!</v>
      </c>
      <c r="P67" s="186" t="e">
        <f ca="1">IF(G67=0,0,SUMPRODUCT((_6shaozhuchou_month_day!$A$2:$A$906&gt;=$C67)*(_6shaozhuchou_month_day!$A$2:$A$906&lt;$C68),_6shaozhuchou_month_day!T$2:T$906)/SUMPRODUCT((_6shaozhuchou_month_day!$A$2:$A$906&gt;=$C67)*(_6shaozhuchou_month_day!$A$2:$A$906&lt;$C68)*(_6shaozhuchou_month_day!T$2:T$906&gt;0)))</f>
        <v>#REF!</v>
      </c>
      <c r="Q67" s="186" t="e">
        <f ca="1">IF(G67=0,0,SUMPRODUCT((_6shaozhuchou_month_day!$A$2:$A$906&gt;=$C67)*(_6shaozhuchou_month_day!$A$2:$A$906&lt;$C68),_6shaozhuchou_month_day!U$2:U$906)/SUMPRODUCT((_6shaozhuchou_month_day!$A$2:$A$906&gt;=$C67)*(_6shaozhuchou_month_day!$A$2:$A$906&lt;$C68)*(_6shaozhuchou_month_day!U$2:U$906&lt;0)))</f>
        <v>#REF!</v>
      </c>
      <c r="R67" s="186" t="e">
        <f ca="1">IF(G67=0,0,SUMPRODUCT((_6shaozhuchou_month_day!$A$2:$A$906&gt;=$C67)*(_6shaozhuchou_month_day!$A$2:$A$906&lt;$C68),_6shaozhuchou_month_day!V$2:V$906)/SUMPRODUCT((_6shaozhuchou_month_day!$A$2:$A$906&gt;=$C67)*(_6shaozhuchou_month_day!$A$2:$A$906&lt;$C68)*(_6shaozhuchou_month_day!V$2:V$906&gt;0)))</f>
        <v>#REF!</v>
      </c>
      <c r="S67" s="186" t="e">
        <f ca="1">IF(G67=0,0,SUMPRODUCT((_6shaozhuchou_month_day!$A$2:$A$906&gt;=$C67)*(_6shaozhuchou_month_day!$A$2:$A$906&lt;$C68),_6shaozhuchou_month_day!W$2:W$906)/SUMPRODUCT((_6shaozhuchou_month_day!$A$2:$A$906&gt;=$C67)*(_6shaozhuchou_month_day!$A$2:$A$906&lt;$C68)*(_6shaozhuchou_month_day!W$2:W$906&lt;0)))</f>
        <v>#REF!</v>
      </c>
      <c r="T67" s="186">
        <f>主抽数据!Z71</f>
        <v>98.626499999999993</v>
      </c>
      <c r="U67" s="186">
        <f>主抽数据!AA71</f>
        <v>97.335400000000007</v>
      </c>
      <c r="V67" s="187" t="e">
        <f ca="1">查询与汇总!$S$1*M67</f>
        <v>#REF!</v>
      </c>
      <c r="W67" s="188" t="e">
        <f ca="1">L67-V67</f>
        <v>#REF!</v>
      </c>
      <c r="X67" s="194" t="s">
        <v>26</v>
      </c>
      <c r="Y67" s="195" t="s">
        <v>26</v>
      </c>
      <c r="Z67" s="197" t="s">
        <v>26</v>
      </c>
      <c r="AA67" s="191" t="str">
        <f>主抽数据!AB71</f>
        <v/>
      </c>
      <c r="AB67" s="192" t="str">
        <f>主抽数据!AC71</f>
        <v/>
      </c>
      <c r="AC67" s="193" t="e">
        <f ca="1">IF(V67=-W67,0,W67*0.65/10000)</f>
        <v>#REF!</v>
      </c>
      <c r="AE67" s="171" t="e">
        <f>AA67/10</f>
        <v>#VALUE!</v>
      </c>
      <c r="AF67" s="171" t="e">
        <f>AB67/10</f>
        <v>#VALUE!</v>
      </c>
      <c r="AG67" s="171" t="e">
        <f ca="1">-Q67</f>
        <v>#REF!</v>
      </c>
      <c r="AH67" s="171" t="e">
        <f ca="1">-S67</f>
        <v>#REF!</v>
      </c>
    </row>
    <row customHeight="1" ht="36.950000000000003" r="68">
      <c r="A68" s="157">
        <f ca="1">A65+1</f>
        <v>43545</v>
      </c>
      <c r="B68" s="158">
        <f>B65</f>
        <v>0.66666666666666696</v>
      </c>
      <c r="C68" s="157">
        <f ca="1">A68+B68</f>
        <v>43545.666666666664</v>
      </c>
      <c r="D68" s="158" t="str">
        <f>D65</f>
        <v>中班</v>
      </c>
      <c r="E68" s="221">
        <f>IF(AND(E62=1),4,IF(AND(E62&gt;1),(E62-1),))</f>
        <v>1</v>
      </c>
      <c r="F68" s="221" t="str">
        <f>IF(AND(E68=1),"甲班",IF(AND(E68=2),"乙班",IF(AND(E68=3),"丙班",IF(AND(E68=4),"丁班",))))</f>
        <v>甲班</v>
      </c>
      <c r="G68" s="183" t="e">
        <f ca="1">SUMPRODUCT((_6shaozhuchou_month_day!$A$2:$A$906&gt;=C68)*(_6shaozhuchou_month_day!$A$2:$A$906&lt;C69),_6shaozhuchou_month_day!$Y$2:$Y$906)/8</f>
        <v>#REF!</v>
      </c>
      <c r="H68" s="183" t="e">
        <f ca="1">(G68-G68*25%)*0.83*8</f>
        <v>#REF!</v>
      </c>
      <c r="I68" s="154" t="str">
        <f>X68</f>
        <v/>
      </c>
      <c r="J68" s="64" t="e">
        <f ca="1">SUMPRODUCT((主抽数据!$AU$5:$AU$97=$A68)*(主抽数据!$AV$5:$AV$97=$F68),主抽数据!$AK$5:$AK$97)</f>
        <v>#REF!</v>
      </c>
      <c r="K68" s="64" t="e">
        <f ca="1">SUMPRODUCT((主抽数据!$AU$5:$AU$97=$A68)*(主抽数据!$AV$5:$AV$97=$F68),主抽数据!$AL$5:$AL$97)</f>
        <v>#REF!</v>
      </c>
      <c r="L68" s="153" t="e">
        <f ca="1">J68+K68</f>
        <v>#REF!</v>
      </c>
      <c r="M68" s="153" t="e">
        <f ca="1">SUMPRODUCT((_6shaozhuchou_month_day!$A$2:$A$906&gt;=C68)*(_6shaozhuchou_month_day!$A$2:$A$906&lt;C69),_6shaozhuchou_month_day!$Z$2:$Z$906)</f>
        <v>#REF!</v>
      </c>
      <c r="N68" s="183" t="e">
        <f ca="1">M68*查询与汇总!$O$1</f>
        <v>#REF!</v>
      </c>
      <c r="O68" s="154" t="e">
        <f ca="1">IF(N68=0,0,L68/N68)</f>
        <v>#REF!</v>
      </c>
      <c r="P68" s="186" t="e">
        <f ca="1">IF(G68=0,0,SUMPRODUCT((_6shaozhuchou_month_day!$A$2:$A$906&gt;=$C68)*(_6shaozhuchou_month_day!$A$2:$A$906&lt;$C69),_6shaozhuchou_month_day!T$2:T$906)/SUMPRODUCT((_6shaozhuchou_month_day!$A$2:$A$906&gt;=$C68)*(_6shaozhuchou_month_day!$A$2:$A$906&lt;$C69)*(_6shaozhuchou_month_day!T$2:T$906&gt;0)))</f>
        <v>#REF!</v>
      </c>
      <c r="Q68" s="186" t="e">
        <f ca="1">IF(G68=0,0,SUMPRODUCT((_6shaozhuchou_month_day!$A$2:$A$906&gt;=$C68)*(_6shaozhuchou_month_day!$A$2:$A$906&lt;$C69),_6shaozhuchou_month_day!U$2:U$906)/SUMPRODUCT((_6shaozhuchou_month_day!$A$2:$A$906&gt;=$C68)*(_6shaozhuchou_month_day!$A$2:$A$906&lt;$C69)*(_6shaozhuchou_month_day!U$2:U$906&lt;0)))</f>
        <v>#REF!</v>
      </c>
      <c r="R68" s="186" t="e">
        <f ca="1">IF(G68=0,0,SUMPRODUCT((_6shaozhuchou_month_day!$A$2:$A$906&gt;=$C68)*(_6shaozhuchou_month_day!$A$2:$A$906&lt;$C69),_6shaozhuchou_month_day!V$2:V$906)/SUMPRODUCT((_6shaozhuchou_month_day!$A$2:$A$906&gt;=$C68)*(_6shaozhuchou_month_day!$A$2:$A$906&lt;$C69)*(_6shaozhuchou_month_day!V$2:V$906&gt;0)))</f>
        <v>#REF!</v>
      </c>
      <c r="S68" s="186" t="e">
        <f ca="1">IF(G68=0,0,SUMPRODUCT((_6shaozhuchou_month_day!$A$2:$A$906&gt;=$C68)*(_6shaozhuchou_month_day!$A$2:$A$906&lt;$C69),_6shaozhuchou_month_day!W$2:W$906)/SUMPRODUCT((_6shaozhuchou_month_day!$A$2:$A$906&gt;=$C68)*(_6shaozhuchou_month_day!$A$2:$A$906&lt;$C69)*(_6shaozhuchou_month_day!W$2:W$906&lt;0)))</f>
        <v>#REF!</v>
      </c>
      <c r="T68" s="186">
        <f>主抽数据!Z72</f>
        <v>98.637</v>
      </c>
      <c r="U68" s="186">
        <f>主抽数据!AA72</f>
        <v>97.338099999999997</v>
      </c>
      <c r="V68" s="187" t="e">
        <f ca="1">查询与汇总!$S$1*M68</f>
        <v>#REF!</v>
      </c>
      <c r="W68" s="188" t="e">
        <f ca="1">L68-V68</f>
        <v>#REF!</v>
      </c>
      <c r="X68" s="194" t="s">
        <v>26</v>
      </c>
      <c r="Y68" s="195" t="s">
        <v>26</v>
      </c>
      <c r="Z68" s="197" t="s">
        <v>26</v>
      </c>
      <c r="AA68" s="191" t="str">
        <f>主抽数据!AB72</f>
        <v/>
      </c>
      <c r="AB68" s="192" t="str">
        <f>主抽数据!AC72</f>
        <v/>
      </c>
      <c r="AC68" s="193" t="e">
        <f ca="1">IF(V68=-W68,0,W68*0.65/10000)</f>
        <v>#REF!</v>
      </c>
      <c r="AE68" s="171" t="e">
        <f>AA68/10</f>
        <v>#VALUE!</v>
      </c>
      <c r="AF68" s="171" t="e">
        <f>AB68/10</f>
        <v>#VALUE!</v>
      </c>
      <c r="AG68" s="171" t="e">
        <f ca="1">-Q68</f>
        <v>#REF!</v>
      </c>
      <c r="AH68" s="171" t="e">
        <f ca="1">-S68</f>
        <v>#REF!</v>
      </c>
    </row>
    <row customHeight="1" ht="33" r="69">
      <c r="A69" s="157">
        <f ca="1">A66+1</f>
        <v>43546</v>
      </c>
      <c r="B69" s="158">
        <f>B66</f>
        <v>0</v>
      </c>
      <c r="C69" s="157">
        <f ca="1">A69+B69</f>
        <v>43546</v>
      </c>
      <c r="D69" s="158" t="str">
        <f>D66</f>
        <v>夜班</v>
      </c>
      <c r="E69" s="221">
        <f>IF(AND(E63=1),4,IF(AND(E63&gt;1),(E63-1),))</f>
        <v>3</v>
      </c>
      <c r="F69" s="221" t="str">
        <f>IF(AND(E69=1),"甲班",IF(AND(E69=2),"乙班",IF(AND(E69=3),"丙班",IF(AND(E69=4),"丁班",))))</f>
        <v>丙班</v>
      </c>
      <c r="G69" s="183" t="e">
        <f ca="1">SUMPRODUCT((_6shaozhuchou_month_day!$A$2:$A$906&gt;=C69)*(_6shaozhuchou_month_day!$A$2:$A$906&lt;C70),_6shaozhuchou_month_day!$Y$2:$Y$906)/8</f>
        <v>#REF!</v>
      </c>
      <c r="H69" s="183" t="e">
        <f ca="1">(G69-G69*25%)*0.83*8</f>
        <v>#REF!</v>
      </c>
      <c r="I69" s="154" t="str">
        <f>X69</f>
        <v/>
      </c>
      <c r="J69" s="64" t="e">
        <f ca="1">SUMPRODUCT((主抽数据!$AU$5:$AU$97=$A69)*(主抽数据!$AV$5:$AV$97=$F69),主抽数据!$AK$5:$AK$97)</f>
        <v>#REF!</v>
      </c>
      <c r="K69" s="64" t="e">
        <f ca="1">SUMPRODUCT((主抽数据!$AU$5:$AU$97=$A69)*(主抽数据!$AV$5:$AV$97=$F69),主抽数据!$AL$5:$AL$97)</f>
        <v>#REF!</v>
      </c>
      <c r="L69" s="153" t="e">
        <f ca="1">J69+K69</f>
        <v>#REF!</v>
      </c>
      <c r="M69" s="153" t="e">
        <f ca="1">SUMPRODUCT((_6shaozhuchou_month_day!$A$2:$A$906&gt;=C69)*(_6shaozhuchou_month_day!$A$2:$A$906&lt;C70),_6shaozhuchou_month_day!$Z$2:$Z$906)</f>
        <v>#REF!</v>
      </c>
      <c r="N69" s="183" t="e">
        <f ca="1">M69*查询与汇总!$O$1</f>
        <v>#REF!</v>
      </c>
      <c r="O69" s="154" t="e">
        <f ca="1">IF(N69=0,0,L69/N69)</f>
        <v>#REF!</v>
      </c>
      <c r="P69" s="186" t="e">
        <f ca="1">IF(G69=0,0,SUMPRODUCT((_6shaozhuchou_month_day!$A$2:$A$906&gt;=$C69)*(_6shaozhuchou_month_day!$A$2:$A$906&lt;$C70),_6shaozhuchou_month_day!T$2:T$906)/SUMPRODUCT((_6shaozhuchou_month_day!$A$2:$A$906&gt;=$C69)*(_6shaozhuchou_month_day!$A$2:$A$906&lt;$C70)*(_6shaozhuchou_month_day!T$2:T$906&gt;0)))</f>
        <v>#REF!</v>
      </c>
      <c r="Q69" s="186" t="e">
        <f ca="1">IF(G69=0,0,SUMPRODUCT((_6shaozhuchou_month_day!$A$2:$A$906&gt;=$C69)*(_6shaozhuchou_month_day!$A$2:$A$906&lt;$C70),_6shaozhuchou_month_day!U$2:U$906)/SUMPRODUCT((_6shaozhuchou_month_day!$A$2:$A$906&gt;=$C69)*(_6shaozhuchou_month_day!$A$2:$A$906&lt;$C70)*(_6shaozhuchou_month_day!U$2:U$906&lt;0)))</f>
        <v>#REF!</v>
      </c>
      <c r="R69" s="186" t="e">
        <f ca="1">IF(G69=0,0,SUMPRODUCT((_6shaozhuchou_month_day!$A$2:$A$906&gt;=$C69)*(_6shaozhuchou_month_day!$A$2:$A$906&lt;$C70),_6shaozhuchou_month_day!V$2:V$906)/SUMPRODUCT((_6shaozhuchou_month_day!$A$2:$A$906&gt;=$C69)*(_6shaozhuchou_month_day!$A$2:$A$906&lt;$C70)*(_6shaozhuchou_month_day!V$2:V$906&gt;0)))</f>
        <v>#REF!</v>
      </c>
      <c r="S69" s="186" t="e">
        <f ca="1">IF(G69=0,0,SUMPRODUCT((_6shaozhuchou_month_day!$A$2:$A$906&gt;=$C69)*(_6shaozhuchou_month_day!$A$2:$A$906&lt;$C70),_6shaozhuchou_month_day!W$2:W$906)/SUMPRODUCT((_6shaozhuchou_month_day!$A$2:$A$906&gt;=$C69)*(_6shaozhuchou_month_day!$A$2:$A$906&lt;$C70)*(_6shaozhuchou_month_day!W$2:W$906&lt;0)))</f>
        <v>#REF!</v>
      </c>
      <c r="T69" s="186">
        <f>主抽数据!Z73</f>
        <v>98.637100000000004</v>
      </c>
      <c r="U69" s="186">
        <f>主抽数据!AA73</f>
        <v>97.342100000000002</v>
      </c>
      <c r="V69" s="187" t="e">
        <f ca="1">查询与汇总!$S$1*M69</f>
        <v>#REF!</v>
      </c>
      <c r="W69" s="188" t="e">
        <f ca="1">L69-V69</f>
        <v>#REF!</v>
      </c>
      <c r="X69" s="194" t="s">
        <v>26</v>
      </c>
      <c r="Y69" s="195" t="s">
        <v>26</v>
      </c>
      <c r="Z69" s="196" t="s">
        <v>26</v>
      </c>
      <c r="AA69" s="191" t="str">
        <f>主抽数据!AB73</f>
        <v/>
      </c>
      <c r="AB69" s="192" t="str">
        <f>主抽数据!AC73</f>
        <v/>
      </c>
      <c r="AC69" s="193" t="e">
        <f ca="1">IF(V69=-W69,0,W69*0.65/10000)</f>
        <v>#REF!</v>
      </c>
      <c r="AE69" s="171" t="e">
        <f>AA69/10</f>
        <v>#VALUE!</v>
      </c>
      <c r="AF69" s="171" t="e">
        <f>AB69/10</f>
        <v>#VALUE!</v>
      </c>
      <c r="AG69" s="171" t="e">
        <f ca="1">-Q69</f>
        <v>#REF!</v>
      </c>
      <c r="AH69" s="171" t="e">
        <f ca="1">-S69</f>
        <v>#REF!</v>
      </c>
    </row>
    <row customHeight="1" ht="39.950000000000003" r="70">
      <c r="A70" s="157">
        <f ca="1">A67+1</f>
        <v>43546</v>
      </c>
      <c r="B70" s="158">
        <f>B67</f>
        <v>0.33333333333333298</v>
      </c>
      <c r="C70" s="157">
        <f ca="1">A70+B70</f>
        <v>43546.333333333336</v>
      </c>
      <c r="D70" s="158" t="str">
        <f>D67</f>
        <v>白班</v>
      </c>
      <c r="E70" s="221">
        <f>IF(AND(E64=1),4,IF(AND(E64&gt;1),(E64-1),))</f>
        <v>4</v>
      </c>
      <c r="F70" s="221" t="str">
        <f>IF(AND(E70=1),"甲班",IF(AND(E70=2),"乙班",IF(AND(E70=3),"丙班",IF(AND(E70=4),"丁班",))))</f>
        <v>丁班</v>
      </c>
      <c r="G70" s="183" t="e">
        <f ca="1">SUMPRODUCT((_6shaozhuchou_month_day!$A$2:$A$906&gt;=C70)*(_6shaozhuchou_month_day!$A$2:$A$906&lt;C71),_6shaozhuchou_month_day!$Y$2:$Y$906)/8</f>
        <v>#REF!</v>
      </c>
      <c r="H70" s="183" t="e">
        <f ca="1">(G70-G70*25%)*0.83*8</f>
        <v>#REF!</v>
      </c>
      <c r="I70" s="154" t="str">
        <f>X70</f>
        <v/>
      </c>
      <c r="J70" s="64" t="e">
        <f ca="1">SUMPRODUCT((主抽数据!$AU$5:$AU$97=$A70)*(主抽数据!$AV$5:$AV$97=$F70),主抽数据!$AK$5:$AK$97)</f>
        <v>#REF!</v>
      </c>
      <c r="K70" s="64" t="e">
        <f ca="1">SUMPRODUCT((主抽数据!$AU$5:$AU$97=$A70)*(主抽数据!$AV$5:$AV$97=$F70),主抽数据!$AL$5:$AL$97)</f>
        <v>#REF!</v>
      </c>
      <c r="L70" s="153" t="e">
        <f ca="1">J70+K70</f>
        <v>#REF!</v>
      </c>
      <c r="M70" s="153" t="e">
        <f ca="1">SUMPRODUCT((_6shaozhuchou_month_day!$A$2:$A$906&gt;=C70)*(_6shaozhuchou_month_day!$A$2:$A$906&lt;C71),_6shaozhuchou_month_day!$Z$2:$Z$906)</f>
        <v>#REF!</v>
      </c>
      <c r="N70" s="183" t="e">
        <f ca="1">M70*查询与汇总!$O$1</f>
        <v>#REF!</v>
      </c>
      <c r="O70" s="154" t="e">
        <f ca="1">IF(N70=0,0,L70/N70)</f>
        <v>#REF!</v>
      </c>
      <c r="P70" s="186" t="e">
        <f ca="1">IF(G70=0,0,SUMPRODUCT((_6shaozhuchou_month_day!$A$2:$A$906&gt;=$C70)*(_6shaozhuchou_month_day!$A$2:$A$906&lt;$C71),_6shaozhuchou_month_day!T$2:T$906)/SUMPRODUCT((_6shaozhuchou_month_day!$A$2:$A$906&gt;=$C70)*(_6shaozhuchou_month_day!$A$2:$A$906&lt;$C71)*(_6shaozhuchou_month_day!T$2:T$906&gt;0)))</f>
        <v>#REF!</v>
      </c>
      <c r="Q70" s="186" t="e">
        <f ca="1">IF(G70=0,0,SUMPRODUCT((_6shaozhuchou_month_day!$A$2:$A$906&gt;=$C70)*(_6shaozhuchou_month_day!$A$2:$A$906&lt;$C71),_6shaozhuchou_month_day!U$2:U$906)/SUMPRODUCT((_6shaozhuchou_month_day!$A$2:$A$906&gt;=$C70)*(_6shaozhuchou_month_day!$A$2:$A$906&lt;$C71)*(_6shaozhuchou_month_day!U$2:U$906&lt;0)))</f>
        <v>#REF!</v>
      </c>
      <c r="R70" s="186" t="e">
        <f ca="1">IF(G70=0,0,SUMPRODUCT((_6shaozhuchou_month_day!$A$2:$A$906&gt;=$C70)*(_6shaozhuchou_month_day!$A$2:$A$906&lt;$C71),_6shaozhuchou_month_day!V$2:V$906)/SUMPRODUCT((_6shaozhuchou_month_day!$A$2:$A$906&gt;=$C70)*(_6shaozhuchou_month_day!$A$2:$A$906&lt;$C71)*(_6shaozhuchou_month_day!V$2:V$906&gt;0)))</f>
        <v>#REF!</v>
      </c>
      <c r="S70" s="186" t="e">
        <f ca="1">IF(G70=0,0,SUMPRODUCT((_6shaozhuchou_month_day!$A$2:$A$906&gt;=$C70)*(_6shaozhuchou_month_day!$A$2:$A$906&lt;$C71),_6shaozhuchou_month_day!W$2:W$906)/SUMPRODUCT((_6shaozhuchou_month_day!$A$2:$A$906&gt;=$C70)*(_6shaozhuchou_month_day!$A$2:$A$906&lt;$C71)*(_6shaozhuchou_month_day!W$2:W$906&lt;0)))</f>
        <v>#REF!</v>
      </c>
      <c r="T70" s="186">
        <f>主抽数据!Z74</f>
        <v>98.6374</v>
      </c>
      <c r="U70" s="186">
        <f>主抽数据!AA74</f>
        <v>97.358900000000006</v>
      </c>
      <c r="V70" s="187" t="e">
        <f ca="1">查询与汇总!$S$1*M70</f>
        <v>#REF!</v>
      </c>
      <c r="W70" s="188" t="e">
        <f ca="1">L70-V70</f>
        <v>#REF!</v>
      </c>
      <c r="X70" s="194" t="s">
        <v>26</v>
      </c>
      <c r="Y70" s="195" t="s">
        <v>26</v>
      </c>
      <c r="Z70" s="197" t="s">
        <v>26</v>
      </c>
      <c r="AA70" s="191" t="str">
        <f>主抽数据!AB74</f>
        <v/>
      </c>
      <c r="AB70" s="192" t="str">
        <f>主抽数据!AC74</f>
        <v/>
      </c>
      <c r="AC70" s="193" t="e">
        <f ca="1">IF(V70=-W70,0,W70*0.65/10000)</f>
        <v>#REF!</v>
      </c>
      <c r="AE70" s="171" t="e">
        <f>AA70/10</f>
        <v>#VALUE!</v>
      </c>
      <c r="AF70" s="171" t="e">
        <f>AB70/10</f>
        <v>#VALUE!</v>
      </c>
      <c r="AG70" s="171" t="e">
        <f ca="1">-Q70</f>
        <v>#REF!</v>
      </c>
      <c r="AH70" s="171" t="e">
        <f ca="1">-S70</f>
        <v>#REF!</v>
      </c>
    </row>
    <row customHeight="1" ht="57" r="71">
      <c r="A71" s="157">
        <f ca="1">A68+1</f>
        <v>43546</v>
      </c>
      <c r="B71" s="158">
        <f>B68</f>
        <v>0.66666666666666696</v>
      </c>
      <c r="C71" s="157">
        <f ca="1">A71+B71</f>
        <v>43546.666666666664</v>
      </c>
      <c r="D71" s="158" t="str">
        <f>D68</f>
        <v>中班</v>
      </c>
      <c r="E71" s="221">
        <f>IF(AND(E65=1),4,IF(AND(E65&gt;1),(E65-1),))</f>
        <v>1</v>
      </c>
      <c r="F71" s="221" t="str">
        <f>IF(AND(E71=1),"甲班",IF(AND(E71=2),"乙班",IF(AND(E71=3),"丙班",IF(AND(E71=4),"丁班",))))</f>
        <v>甲班</v>
      </c>
      <c r="G71" s="183" t="e">
        <f ca="1">SUMPRODUCT((_6shaozhuchou_month_day!$A$2:$A$906&gt;=C71)*(_6shaozhuchou_month_day!$A$2:$A$906&lt;C72),_6shaozhuchou_month_day!$Y$2:$Y$906)/8</f>
        <v>#REF!</v>
      </c>
      <c r="H71" s="183" t="e">
        <f ca="1">(G71-G71*25%)*0.83*8</f>
        <v>#REF!</v>
      </c>
      <c r="I71" s="154" t="str">
        <f>X71</f>
        <v/>
      </c>
      <c r="J71" s="64" t="e">
        <f ca="1">SUMPRODUCT((主抽数据!$AU$5:$AU$97=$A71)*(主抽数据!$AV$5:$AV$97=$F71),主抽数据!$AK$5:$AK$97)</f>
        <v>#REF!</v>
      </c>
      <c r="K71" s="64" t="e">
        <f ca="1">SUMPRODUCT((主抽数据!$AU$5:$AU$97=$A71)*(主抽数据!$AV$5:$AV$97=$F71),主抽数据!$AL$5:$AL$97)</f>
        <v>#REF!</v>
      </c>
      <c r="L71" s="153" t="e">
        <f ca="1">J71+K71</f>
        <v>#REF!</v>
      </c>
      <c r="M71" s="153" t="e">
        <f ca="1">SUMPRODUCT((_6shaozhuchou_month_day!$A$2:$A$906&gt;=C71)*(_6shaozhuchou_month_day!$A$2:$A$906&lt;C72),_6shaozhuchou_month_day!$Z$2:$Z$906)</f>
        <v>#REF!</v>
      </c>
      <c r="N71" s="183" t="e">
        <f ca="1">M71*查询与汇总!$O$1</f>
        <v>#REF!</v>
      </c>
      <c r="O71" s="154" t="e">
        <f ca="1">IF(N71=0,0,L71/N71)</f>
        <v>#REF!</v>
      </c>
      <c r="P71" s="186" t="e">
        <f ca="1">IF(G71=0,0,SUMPRODUCT((_6shaozhuchou_month_day!$A$2:$A$906&gt;=$C71)*(_6shaozhuchou_month_day!$A$2:$A$906&lt;$C72),_6shaozhuchou_month_day!T$2:T$906)/SUMPRODUCT((_6shaozhuchou_month_day!$A$2:$A$906&gt;=$C71)*(_6shaozhuchou_month_day!$A$2:$A$906&lt;$C72)*(_6shaozhuchou_month_day!T$2:T$906&gt;0)))</f>
        <v>#REF!</v>
      </c>
      <c r="Q71" s="186" t="e">
        <f ca="1">IF(G71=0,0,SUMPRODUCT((_6shaozhuchou_month_day!$A$2:$A$906&gt;=$C71)*(_6shaozhuchou_month_day!$A$2:$A$906&lt;$C72),_6shaozhuchou_month_day!U$2:U$906)/SUMPRODUCT((_6shaozhuchou_month_day!$A$2:$A$906&gt;=$C71)*(_6shaozhuchou_month_day!$A$2:$A$906&lt;$C72)*(_6shaozhuchou_month_day!U$2:U$906&lt;0)))</f>
        <v>#REF!</v>
      </c>
      <c r="R71" s="186" t="e">
        <f ca="1">IF(G71=0,0,SUMPRODUCT((_6shaozhuchou_month_day!$A$2:$A$906&gt;=$C71)*(_6shaozhuchou_month_day!$A$2:$A$906&lt;$C72),_6shaozhuchou_month_day!V$2:V$906)/SUMPRODUCT((_6shaozhuchou_month_day!$A$2:$A$906&gt;=$C71)*(_6shaozhuchou_month_day!$A$2:$A$906&lt;$C72)*(_6shaozhuchou_month_day!V$2:V$906&gt;0)))</f>
        <v>#REF!</v>
      </c>
      <c r="S71" s="186" t="e">
        <f ca="1">IF(G71=0,0,SUMPRODUCT((_6shaozhuchou_month_day!$A$2:$A$906&gt;=$C71)*(_6shaozhuchou_month_day!$A$2:$A$906&lt;$C72),_6shaozhuchou_month_day!W$2:W$906)/SUMPRODUCT((_6shaozhuchou_month_day!$A$2:$A$906&gt;=$C71)*(_6shaozhuchou_month_day!$A$2:$A$906&lt;$C72)*(_6shaozhuchou_month_day!W$2:W$906&lt;0)))</f>
        <v>#REF!</v>
      </c>
      <c r="T71" s="186">
        <f>主抽数据!Z75</f>
        <v>98.637299999999996</v>
      </c>
      <c r="U71" s="186">
        <f>主抽数据!AA75</f>
        <v>97.365200000000002</v>
      </c>
      <c r="V71" s="187" t="e">
        <f ca="1">查询与汇总!$S$1*M71</f>
        <v>#REF!</v>
      </c>
      <c r="W71" s="188" t="e">
        <f ca="1">L71-V71</f>
        <v>#REF!</v>
      </c>
      <c r="X71" s="194" t="s">
        <v>26</v>
      </c>
      <c r="Y71" s="195" t="s">
        <v>26</v>
      </c>
      <c r="Z71" s="197" t="s">
        <v>26</v>
      </c>
      <c r="AA71" s="191" t="str">
        <f>主抽数据!AB75</f>
        <v/>
      </c>
      <c r="AB71" s="192" t="str">
        <f>主抽数据!AC75</f>
        <v/>
      </c>
      <c r="AC71" s="193" t="e">
        <f ca="1">IF(V71=-W71,0,W71*0.65/10000)</f>
        <v>#REF!</v>
      </c>
      <c r="AE71" s="171" t="e">
        <f>AA71/10</f>
        <v>#VALUE!</v>
      </c>
      <c r="AF71" s="171" t="e">
        <f>AB71/10</f>
        <v>#VALUE!</v>
      </c>
      <c r="AG71" s="171" t="e">
        <f ca="1">-Q71</f>
        <v>#REF!</v>
      </c>
      <c r="AH71" s="171" t="e">
        <f ca="1">-S71</f>
        <v>#REF!</v>
      </c>
    </row>
    <row customHeight="1" r="72">
      <c r="A72" s="157">
        <f ca="1">A69+1</f>
        <v>43547</v>
      </c>
      <c r="B72" s="158">
        <f>B69</f>
        <v>0</v>
      </c>
      <c r="C72" s="157">
        <f ca="1">A72+B72</f>
        <v>43547</v>
      </c>
      <c r="D72" s="158" t="str">
        <f>D69</f>
        <v>夜班</v>
      </c>
      <c r="E72" s="221">
        <f>IF(AND(E66=1),4,IF(AND(E66&gt;1),(E66-1),))</f>
        <v>2</v>
      </c>
      <c r="F72" s="221" t="str">
        <f>IF(AND(E72=1),"甲班",IF(AND(E72=2),"乙班",IF(AND(E72=3),"丙班",IF(AND(E72=4),"丁班",))))</f>
        <v>乙班</v>
      </c>
      <c r="G72" s="183" t="e">
        <f ca="1">SUMPRODUCT((_6shaozhuchou_month_day!$A$2:$A$906&gt;=C72)*(_6shaozhuchou_month_day!$A$2:$A$906&lt;C73),_6shaozhuchou_month_day!$Y$2:$Y$906)/8</f>
        <v>#REF!</v>
      </c>
      <c r="H72" s="183" t="e">
        <f ca="1">(G72-G72*25%)*0.83*8</f>
        <v>#REF!</v>
      </c>
      <c r="I72" s="154" t="str">
        <f>X72</f>
        <v/>
      </c>
      <c r="J72" s="64" t="e">
        <f ca="1">SUMPRODUCT((主抽数据!$AU$5:$AU$97=$A72)*(主抽数据!$AV$5:$AV$97=$F72),主抽数据!$AK$5:$AK$97)</f>
        <v>#REF!</v>
      </c>
      <c r="K72" s="64" t="e">
        <f ca="1">SUMPRODUCT((主抽数据!$AU$5:$AU$97=$A72)*(主抽数据!$AV$5:$AV$97=$F72),主抽数据!$AL$5:$AL$97)</f>
        <v>#REF!</v>
      </c>
      <c r="L72" s="153" t="e">
        <f ca="1">J72+K72</f>
        <v>#REF!</v>
      </c>
      <c r="M72" s="153" t="e">
        <f ca="1">SUMPRODUCT((_6shaozhuchou_month_day!$A$2:$A$906&gt;=C72)*(_6shaozhuchou_month_day!$A$2:$A$906&lt;C73),_6shaozhuchou_month_day!$Z$2:$Z$906)</f>
        <v>#REF!</v>
      </c>
      <c r="N72" s="183" t="e">
        <f ca="1">M72*查询与汇总!$O$1</f>
        <v>#REF!</v>
      </c>
      <c r="O72" s="154" t="e">
        <f ca="1">IF(N72=0,0,L72/N72)</f>
        <v>#REF!</v>
      </c>
      <c r="P72" s="186" t="e">
        <f ca="1">IF(G72=0,0,SUMPRODUCT((_6shaozhuchou_month_day!$A$2:$A$906&gt;=$C72)*(_6shaozhuchou_month_day!$A$2:$A$906&lt;$C73),_6shaozhuchou_month_day!T$2:T$906)/SUMPRODUCT((_6shaozhuchou_month_day!$A$2:$A$906&gt;=$C72)*(_6shaozhuchou_month_day!$A$2:$A$906&lt;$C73)*(_6shaozhuchou_month_day!T$2:T$906&gt;0)))</f>
        <v>#REF!</v>
      </c>
      <c r="Q72" s="186" t="e">
        <f ca="1">IF(G72=0,0,SUMPRODUCT((_6shaozhuchou_month_day!$A$2:$A$906&gt;=$C72)*(_6shaozhuchou_month_day!$A$2:$A$906&lt;$C73),_6shaozhuchou_month_day!U$2:U$906)/SUMPRODUCT((_6shaozhuchou_month_day!$A$2:$A$906&gt;=$C72)*(_6shaozhuchou_month_day!$A$2:$A$906&lt;$C73)*(_6shaozhuchou_month_day!U$2:U$906&lt;0)))</f>
        <v>#REF!</v>
      </c>
      <c r="R72" s="186" t="e">
        <f ca="1">IF(G72=0,0,SUMPRODUCT((_6shaozhuchou_month_day!$A$2:$A$906&gt;=$C72)*(_6shaozhuchou_month_day!$A$2:$A$906&lt;$C73),_6shaozhuchou_month_day!V$2:V$906)/SUMPRODUCT((_6shaozhuchou_month_day!$A$2:$A$906&gt;=$C72)*(_6shaozhuchou_month_day!$A$2:$A$906&lt;$C73)*(_6shaozhuchou_month_day!V$2:V$906&gt;0)))</f>
        <v>#REF!</v>
      </c>
      <c r="S72" s="186" t="e">
        <f ca="1">IF(G72=0,0,SUMPRODUCT((_6shaozhuchou_month_day!$A$2:$A$906&gt;=$C72)*(_6shaozhuchou_month_day!$A$2:$A$906&lt;$C73),_6shaozhuchou_month_day!W$2:W$906)/SUMPRODUCT((_6shaozhuchou_month_day!$A$2:$A$906&gt;=$C72)*(_6shaozhuchou_month_day!$A$2:$A$906&lt;$C73)*(_6shaozhuchou_month_day!W$2:W$906&lt;0)))</f>
        <v>#REF!</v>
      </c>
      <c r="T72" s="186">
        <f>主抽数据!Z76</f>
        <v>98.630600000000001</v>
      </c>
      <c r="U72" s="186">
        <f>主抽数据!AA76</f>
        <v>97.352099999999993</v>
      </c>
      <c r="V72" s="187" t="e">
        <f ca="1">查询与汇总!$S$1*M72</f>
        <v>#REF!</v>
      </c>
      <c r="W72" s="188" t="e">
        <f ca="1">L72-V72</f>
        <v>#REF!</v>
      </c>
      <c r="X72" s="194" t="s">
        <v>26</v>
      </c>
      <c r="Y72" s="195" t="s">
        <v>26</v>
      </c>
      <c r="Z72" s="196" t="s">
        <v>26</v>
      </c>
      <c r="AA72" s="191" t="str">
        <f>主抽数据!AB76</f>
        <v/>
      </c>
      <c r="AB72" s="192" t="str">
        <f>主抽数据!AC76</f>
        <v/>
      </c>
      <c r="AC72" s="193" t="e">
        <f ca="1">IF(V72=-W72,0,W72*0.65/10000)</f>
        <v>#REF!</v>
      </c>
      <c r="AE72" s="171" t="e">
        <f>AA72/10</f>
        <v>#VALUE!</v>
      </c>
      <c r="AF72" s="171" t="e">
        <f>AB72/10</f>
        <v>#VALUE!</v>
      </c>
      <c r="AG72" s="171" t="e">
        <f ca="1">-Q72</f>
        <v>#REF!</v>
      </c>
      <c r="AH72" s="171" t="e">
        <f ca="1">-S72</f>
        <v>#REF!</v>
      </c>
    </row>
    <row customHeight="1" ht="27" r="73">
      <c r="A73" s="157">
        <f ca="1">A70+1</f>
        <v>43547</v>
      </c>
      <c r="B73" s="158">
        <f>B70</f>
        <v>0.33333333333333298</v>
      </c>
      <c r="C73" s="157">
        <f ca="1">A73+B73</f>
        <v>43547.333333333336</v>
      </c>
      <c r="D73" s="158" t="str">
        <f>D70</f>
        <v>白班</v>
      </c>
      <c r="E73" s="221">
        <f>IF(AND(E67=1),4,IF(AND(E67&gt;1),(E67-1),))</f>
        <v>3</v>
      </c>
      <c r="F73" s="221" t="str">
        <f>IF(AND(E73=1),"甲班",IF(AND(E73=2),"乙班",IF(AND(E73=3),"丙班",IF(AND(E73=4),"丁班",))))</f>
        <v>丙班</v>
      </c>
      <c r="G73" s="183" t="e">
        <f ca="1">SUMPRODUCT((_6shaozhuchou_month_day!$A$2:$A$906&gt;=C73)*(_6shaozhuchou_month_day!$A$2:$A$906&lt;C74),_6shaozhuchou_month_day!$Y$2:$Y$906)/8</f>
        <v>#REF!</v>
      </c>
      <c r="H73" s="183" t="e">
        <f ca="1">(G73-G73*25%)*0.83*8</f>
        <v>#REF!</v>
      </c>
      <c r="I73" s="154" t="str">
        <f>X73</f>
        <v/>
      </c>
      <c r="J73" s="64" t="e">
        <f ca="1">SUMPRODUCT((主抽数据!$AU$5:$AU$97=$A73)*(主抽数据!$AV$5:$AV$97=$F73),主抽数据!$AK$5:$AK$97)</f>
        <v>#REF!</v>
      </c>
      <c r="K73" s="64" t="e">
        <f ca="1">SUMPRODUCT((主抽数据!$AU$5:$AU$97=$A73)*(主抽数据!$AV$5:$AV$97=$F73),主抽数据!$AL$5:$AL$97)</f>
        <v>#REF!</v>
      </c>
      <c r="L73" s="153" t="e">
        <f ca="1">J73+K73</f>
        <v>#REF!</v>
      </c>
      <c r="M73" s="153" t="e">
        <f ca="1">SUMPRODUCT((_6shaozhuchou_month_day!$A$2:$A$906&gt;=C73)*(_6shaozhuchou_month_day!$A$2:$A$906&lt;C74),_6shaozhuchou_month_day!$Z$2:$Z$906)</f>
        <v>#REF!</v>
      </c>
      <c r="N73" s="183" t="e">
        <f ca="1">M73*查询与汇总!$O$1</f>
        <v>#REF!</v>
      </c>
      <c r="O73" s="154" t="e">
        <f ca="1">IF(N73=0,0,L73/N73)</f>
        <v>#REF!</v>
      </c>
      <c r="P73" s="186" t="e">
        <f ca="1">IF(G73=0,0,SUMPRODUCT((_6shaozhuchou_month_day!$A$2:$A$906&gt;=$C73)*(_6shaozhuchou_month_day!$A$2:$A$906&lt;$C74),_6shaozhuchou_month_day!T$2:T$906)/SUMPRODUCT((_6shaozhuchou_month_day!$A$2:$A$906&gt;=$C73)*(_6shaozhuchou_month_day!$A$2:$A$906&lt;$C74)*(_6shaozhuchou_month_day!T$2:T$906&gt;0)))</f>
        <v>#REF!</v>
      </c>
      <c r="Q73" s="186" t="e">
        <f ca="1">IF(G73=0,0,SUMPRODUCT((_6shaozhuchou_month_day!$A$2:$A$906&gt;=$C73)*(_6shaozhuchou_month_day!$A$2:$A$906&lt;$C74),_6shaozhuchou_month_day!U$2:U$906)/SUMPRODUCT((_6shaozhuchou_month_day!$A$2:$A$906&gt;=$C73)*(_6shaozhuchou_month_day!$A$2:$A$906&lt;$C74)*(_6shaozhuchou_month_day!U$2:U$906&lt;0)))</f>
        <v>#REF!</v>
      </c>
      <c r="R73" s="186" t="e">
        <f ca="1">IF(G73=0,0,SUMPRODUCT((_6shaozhuchou_month_day!$A$2:$A$906&gt;=$C73)*(_6shaozhuchou_month_day!$A$2:$A$906&lt;$C74),_6shaozhuchou_month_day!V$2:V$906)/SUMPRODUCT((_6shaozhuchou_month_day!$A$2:$A$906&gt;=$C73)*(_6shaozhuchou_month_day!$A$2:$A$906&lt;$C74)*(_6shaozhuchou_month_day!V$2:V$906&gt;0)))</f>
        <v>#REF!</v>
      </c>
      <c r="S73" s="186" t="e">
        <f ca="1">IF(G73=0,0,SUMPRODUCT((_6shaozhuchou_month_day!$A$2:$A$906&gt;=$C73)*(_6shaozhuchou_month_day!$A$2:$A$906&lt;$C74),_6shaozhuchou_month_day!W$2:W$906)/SUMPRODUCT((_6shaozhuchou_month_day!$A$2:$A$906&gt;=$C73)*(_6shaozhuchou_month_day!$A$2:$A$906&lt;$C74)*(_6shaozhuchou_month_day!W$2:W$906&lt;0)))</f>
        <v>#REF!</v>
      </c>
      <c r="T73" s="186">
        <f>主抽数据!Z77</f>
        <v>98.611000000000004</v>
      </c>
      <c r="U73" s="186">
        <f>主抽数据!AA77</f>
        <v>97.337100000000007</v>
      </c>
      <c r="V73" s="187" t="e">
        <f ca="1">查询与汇总!$S$1*M73</f>
        <v>#REF!</v>
      </c>
      <c r="W73" s="188" t="e">
        <f ca="1">L73-V73</f>
        <v>#REF!</v>
      </c>
      <c r="X73" s="194" t="s">
        <v>26</v>
      </c>
      <c r="Y73" s="195" t="s">
        <v>26</v>
      </c>
      <c r="Z73" s="196" t="s">
        <v>26</v>
      </c>
      <c r="AA73" s="191" t="str">
        <f>主抽数据!AB77</f>
        <v/>
      </c>
      <c r="AB73" s="192" t="str">
        <f>主抽数据!AC77</f>
        <v/>
      </c>
      <c r="AC73" s="193" t="e">
        <f ca="1">IF(V73=-W73,0,W73*0.65/10000)</f>
        <v>#REF!</v>
      </c>
      <c r="AE73" s="171" t="e">
        <f>AA73/10</f>
        <v>#VALUE!</v>
      </c>
      <c r="AF73" s="171" t="e">
        <f>AB73/10</f>
        <v>#VALUE!</v>
      </c>
      <c r="AG73" s="171" t="e">
        <f ca="1">-Q73</f>
        <v>#REF!</v>
      </c>
      <c r="AH73" s="171" t="e">
        <f ca="1">-S73</f>
        <v>#REF!</v>
      </c>
    </row>
    <row customHeight="1" r="74">
      <c r="A74" s="157">
        <f ca="1">A71+1</f>
        <v>43547</v>
      </c>
      <c r="B74" s="158">
        <f>B71</f>
        <v>0.66666666666666696</v>
      </c>
      <c r="C74" s="157">
        <f ca="1">A74+B74</f>
        <v>43547.666666666664</v>
      </c>
      <c r="D74" s="158" t="str">
        <f>D71</f>
        <v>中班</v>
      </c>
      <c r="E74" s="221">
        <f>IF(AND(E68=1),4,IF(AND(E68&gt;1),(E68-1),))</f>
        <v>4</v>
      </c>
      <c r="F74" s="221" t="str">
        <f>IF(AND(E74=1),"甲班",IF(AND(E74=2),"乙班",IF(AND(E74=3),"丙班",IF(AND(E74=4),"丁班",))))</f>
        <v>丁班</v>
      </c>
      <c r="G74" s="183" t="e">
        <f ca="1">SUMPRODUCT((_6shaozhuchou_month_day!$A$2:$A$906&gt;=C74)*(_6shaozhuchou_month_day!$A$2:$A$906&lt;C75),_6shaozhuchou_month_day!$Y$2:$Y$906)/8</f>
        <v>#REF!</v>
      </c>
      <c r="H74" s="183" t="e">
        <f ca="1">(G74-G74*25%)*0.83*8</f>
        <v>#REF!</v>
      </c>
      <c r="I74" s="154" t="str">
        <f>X74</f>
        <v/>
      </c>
      <c r="J74" s="64" t="e">
        <f ca="1">SUMPRODUCT((主抽数据!$AU$5:$AU$97=$A74)*(主抽数据!$AV$5:$AV$97=$F74),主抽数据!$AK$5:$AK$97)</f>
        <v>#REF!</v>
      </c>
      <c r="K74" s="64" t="e">
        <f ca="1">SUMPRODUCT((主抽数据!$AU$5:$AU$97=$A74)*(主抽数据!$AV$5:$AV$97=$F74),主抽数据!$AL$5:$AL$97)</f>
        <v>#REF!</v>
      </c>
      <c r="L74" s="153" t="e">
        <f ca="1">J74+K74</f>
        <v>#REF!</v>
      </c>
      <c r="M74" s="153" t="e">
        <f ca="1">SUMPRODUCT((_6shaozhuchou_month_day!$A$2:$A$906&gt;=C74)*(_6shaozhuchou_month_day!$A$2:$A$906&lt;C75),_6shaozhuchou_month_day!$Z$2:$Z$906)</f>
        <v>#REF!</v>
      </c>
      <c r="N74" s="183" t="e">
        <f ca="1">M74*查询与汇总!$O$1</f>
        <v>#REF!</v>
      </c>
      <c r="O74" s="154" t="e">
        <f ca="1">IF(N74=0,0,L74/N74)</f>
        <v>#REF!</v>
      </c>
      <c r="P74" s="186" t="e">
        <f ca="1">IF(G74=0,0,SUMPRODUCT((_6shaozhuchou_month_day!$A$2:$A$906&gt;=$C74)*(_6shaozhuchou_month_day!$A$2:$A$906&lt;$C75),_6shaozhuchou_month_day!T$2:T$906)/SUMPRODUCT((_6shaozhuchou_month_day!$A$2:$A$906&gt;=$C74)*(_6shaozhuchou_month_day!$A$2:$A$906&lt;$C75)*(_6shaozhuchou_month_day!T$2:T$906&gt;0)))</f>
        <v>#REF!</v>
      </c>
      <c r="Q74" s="186" t="e">
        <f ca="1">IF(G74=0,0,SUMPRODUCT((_6shaozhuchou_month_day!$A$2:$A$906&gt;=$C74)*(_6shaozhuchou_month_day!$A$2:$A$906&lt;$C75),_6shaozhuchou_month_day!U$2:U$906)/SUMPRODUCT((_6shaozhuchou_month_day!$A$2:$A$906&gt;=$C74)*(_6shaozhuchou_month_day!$A$2:$A$906&lt;$C75)*(_6shaozhuchou_month_day!U$2:U$906&lt;0)))</f>
        <v>#REF!</v>
      </c>
      <c r="R74" s="186" t="e">
        <f ca="1">IF(G74=0,0,SUMPRODUCT((_6shaozhuchou_month_day!$A$2:$A$906&gt;=$C74)*(_6shaozhuchou_month_day!$A$2:$A$906&lt;$C75),_6shaozhuchou_month_day!V$2:V$906)/SUMPRODUCT((_6shaozhuchou_month_day!$A$2:$A$906&gt;=$C74)*(_6shaozhuchou_month_day!$A$2:$A$906&lt;$C75)*(_6shaozhuchou_month_day!V$2:V$906&gt;0)))</f>
        <v>#REF!</v>
      </c>
      <c r="S74" s="186" t="e">
        <f ca="1">IF(G74=0,0,SUMPRODUCT((_6shaozhuchou_month_day!$A$2:$A$906&gt;=$C74)*(_6shaozhuchou_month_day!$A$2:$A$906&lt;$C75),_6shaozhuchou_month_day!W$2:W$906)/SUMPRODUCT((_6shaozhuchou_month_day!$A$2:$A$906&gt;=$C74)*(_6shaozhuchou_month_day!$A$2:$A$906&lt;$C75)*(_6shaozhuchou_month_day!W$2:W$906&lt;0)))</f>
        <v>#REF!</v>
      </c>
      <c r="T74" s="186">
        <f>主抽数据!Z78</f>
        <v>98.6357</v>
      </c>
      <c r="U74" s="186">
        <f>主抽数据!AA78</f>
        <v>97.349999999999994</v>
      </c>
      <c r="V74" s="187" t="e">
        <f ca="1">查询与汇总!$S$1*M74</f>
        <v>#REF!</v>
      </c>
      <c r="W74" s="188" t="e">
        <f ca="1">L74-V74</f>
        <v>#REF!</v>
      </c>
      <c r="X74" s="194" t="s">
        <v>26</v>
      </c>
      <c r="Y74" s="195" t="s">
        <v>26</v>
      </c>
      <c r="Z74" s="196" t="s">
        <v>26</v>
      </c>
      <c r="AA74" s="191" t="str">
        <f>主抽数据!AB78</f>
        <v/>
      </c>
      <c r="AB74" s="192" t="str">
        <f>主抽数据!AC78</f>
        <v/>
      </c>
      <c r="AC74" s="193" t="e">
        <f ca="1">IF(V74=-W74,0,W74*0.65/10000)</f>
        <v>#REF!</v>
      </c>
      <c r="AE74" s="171" t="e">
        <f>AA74/10</f>
        <v>#VALUE!</v>
      </c>
      <c r="AF74" s="171" t="e">
        <f>AB74/10</f>
        <v>#VALUE!</v>
      </c>
      <c r="AG74" s="171" t="e">
        <f ca="1">-Q74</f>
        <v>#REF!</v>
      </c>
      <c r="AH74" s="171" t="e">
        <f ca="1">-S74</f>
        <v>#REF!</v>
      </c>
    </row>
    <row customHeight="1" r="75">
      <c r="A75" s="157">
        <f ca="1">A72+1</f>
        <v>43548</v>
      </c>
      <c r="B75" s="158">
        <f>B72</f>
        <v>0</v>
      </c>
      <c r="C75" s="157">
        <f ca="1">A75+B75</f>
        <v>43548</v>
      </c>
      <c r="D75" s="158" t="str">
        <f>D72</f>
        <v>夜班</v>
      </c>
      <c r="E75" s="221">
        <f>IF(AND(E69=1),4,IF(AND(E69&gt;1),(E69-1),))</f>
        <v>2</v>
      </c>
      <c r="F75" s="221" t="str">
        <f>IF(AND(E75=1),"甲班",IF(AND(E75=2),"乙班",IF(AND(E75=3),"丙班",IF(AND(E75=4),"丁班",))))</f>
        <v>乙班</v>
      </c>
      <c r="G75" s="183" t="e">
        <f ca="1">SUMPRODUCT((_6shaozhuchou_month_day!$A$2:$A$906&gt;=C75)*(_6shaozhuchou_month_day!$A$2:$A$906&lt;C76),_6shaozhuchou_month_day!$Y$2:$Y$906)/8</f>
        <v>#REF!</v>
      </c>
      <c r="H75" s="183" t="e">
        <f ca="1">(G75-G75*25%)*0.83*8</f>
        <v>#REF!</v>
      </c>
      <c r="I75" s="154" t="str">
        <f>X75</f>
        <v/>
      </c>
      <c r="J75" s="64" t="e">
        <f ca="1">SUMPRODUCT((主抽数据!$AU$5:$AU$97=$A75)*(主抽数据!$AV$5:$AV$97=$F75),主抽数据!$AK$5:$AK$97)</f>
        <v>#REF!</v>
      </c>
      <c r="K75" s="64" t="e">
        <f ca="1">SUMPRODUCT((主抽数据!$AU$5:$AU$97=$A75)*(主抽数据!$AV$5:$AV$97=$F75),主抽数据!$AL$5:$AL$97)</f>
        <v>#REF!</v>
      </c>
      <c r="L75" s="153" t="e">
        <f ca="1">J75+K75</f>
        <v>#REF!</v>
      </c>
      <c r="M75" s="153" t="e">
        <f ca="1">SUMPRODUCT((_6shaozhuchou_month_day!$A$2:$A$906&gt;=C75)*(_6shaozhuchou_month_day!$A$2:$A$906&lt;C76),_6shaozhuchou_month_day!$Z$2:$Z$906)</f>
        <v>#REF!</v>
      </c>
      <c r="N75" s="183" t="e">
        <f ca="1">M75*查询与汇总!$O$1</f>
        <v>#REF!</v>
      </c>
      <c r="O75" s="154" t="e">
        <f ca="1">IF(N75=0,0,L75/N75)</f>
        <v>#REF!</v>
      </c>
      <c r="P75" s="186" t="e">
        <f ca="1">IF(G75=0,0,SUMPRODUCT((_6shaozhuchou_month_day!$A$2:$A$906&gt;=$C75)*(_6shaozhuchou_month_day!$A$2:$A$906&lt;$C76),_6shaozhuchou_month_day!T$2:T$906)/SUMPRODUCT((_6shaozhuchou_month_day!$A$2:$A$906&gt;=$C75)*(_6shaozhuchou_month_day!$A$2:$A$906&lt;$C76)*(_6shaozhuchou_month_day!T$2:T$906&gt;0)))</f>
        <v>#REF!</v>
      </c>
      <c r="Q75" s="186" t="e">
        <f ca="1">IF(G75=0,0,SUMPRODUCT((_6shaozhuchou_month_day!$A$2:$A$906&gt;=$C75)*(_6shaozhuchou_month_day!$A$2:$A$906&lt;$C76),_6shaozhuchou_month_day!U$2:U$906)/SUMPRODUCT((_6shaozhuchou_month_day!$A$2:$A$906&gt;=$C75)*(_6shaozhuchou_month_day!$A$2:$A$906&lt;$C76)*(_6shaozhuchou_month_day!U$2:U$906&lt;0)))</f>
        <v>#REF!</v>
      </c>
      <c r="R75" s="186" t="e">
        <f ca="1">IF(G75=0,0,SUMPRODUCT((_6shaozhuchou_month_day!$A$2:$A$906&gt;=$C75)*(_6shaozhuchou_month_day!$A$2:$A$906&lt;$C76),_6shaozhuchou_month_day!V$2:V$906)/SUMPRODUCT((_6shaozhuchou_month_day!$A$2:$A$906&gt;=$C75)*(_6shaozhuchou_month_day!$A$2:$A$906&lt;$C76)*(_6shaozhuchou_month_day!V$2:V$906&gt;0)))</f>
        <v>#REF!</v>
      </c>
      <c r="S75" s="186" t="e">
        <f ca="1">IF(G75=0,0,SUMPRODUCT((_6shaozhuchou_month_day!$A$2:$A$906&gt;=$C75)*(_6shaozhuchou_month_day!$A$2:$A$906&lt;$C76),_6shaozhuchou_month_day!W$2:W$906)/SUMPRODUCT((_6shaozhuchou_month_day!$A$2:$A$906&gt;=$C75)*(_6shaozhuchou_month_day!$A$2:$A$906&lt;$C76)*(_6shaozhuchou_month_day!W$2:W$906&lt;0)))</f>
        <v>#REF!</v>
      </c>
      <c r="T75" s="186">
        <f>主抽数据!Z79</f>
        <v>98.618200000000002</v>
      </c>
      <c r="U75" s="186">
        <f>主抽数据!AA79</f>
        <v>97.3506</v>
      </c>
      <c r="V75" s="187" t="e">
        <f ca="1">查询与汇总!$S$1*M75</f>
        <v>#REF!</v>
      </c>
      <c r="W75" s="188" t="e">
        <f ca="1">L75-V75</f>
        <v>#REF!</v>
      </c>
      <c r="X75" s="194" t="s">
        <v>26</v>
      </c>
      <c r="Y75" s="195" t="s">
        <v>26</v>
      </c>
      <c r="Z75" s="196" t="s">
        <v>26</v>
      </c>
      <c r="AA75" s="191" t="str">
        <f>主抽数据!AB79</f>
        <v/>
      </c>
      <c r="AB75" s="192" t="str">
        <f>主抽数据!AC79</f>
        <v/>
      </c>
      <c r="AC75" s="193" t="e">
        <f ca="1">IF(V75=-W75,0,W75*0.65/10000)</f>
        <v>#REF!</v>
      </c>
      <c r="AE75" s="171" t="e">
        <f>AA75/10</f>
        <v>#VALUE!</v>
      </c>
      <c r="AF75" s="171" t="e">
        <f>AB75/10</f>
        <v>#VALUE!</v>
      </c>
      <c r="AG75" s="171" t="e">
        <f ca="1">-Q75</f>
        <v>#REF!</v>
      </c>
      <c r="AH75" s="171" t="e">
        <f ca="1">-S75</f>
        <v>#REF!</v>
      </c>
    </row>
    <row customHeight="1" r="76">
      <c r="A76" s="157">
        <f ca="1">A73+1</f>
        <v>43548</v>
      </c>
      <c r="B76" s="158">
        <f>B73</f>
        <v>0.33333333333333298</v>
      </c>
      <c r="C76" s="157">
        <f ca="1">A76+B76</f>
        <v>43548.333333333336</v>
      </c>
      <c r="D76" s="158" t="str">
        <f>D73</f>
        <v>白班</v>
      </c>
      <c r="E76" s="221">
        <f>IF(AND(E70=1),4,IF(AND(E70&gt;1),(E70-1),))</f>
        <v>3</v>
      </c>
      <c r="F76" s="221" t="str">
        <f>IF(AND(E76=1),"甲班",IF(AND(E76=2),"乙班",IF(AND(E76=3),"丙班",IF(AND(E76=4),"丁班",))))</f>
        <v>丙班</v>
      </c>
      <c r="G76" s="183" t="e">
        <f ca="1">SUMPRODUCT((_6shaozhuchou_month_day!$A$2:$A$906&gt;=C76)*(_6shaozhuchou_month_day!$A$2:$A$906&lt;C77),_6shaozhuchou_month_day!$Y$2:$Y$906)/8</f>
        <v>#REF!</v>
      </c>
      <c r="H76" s="183" t="e">
        <f ca="1">(G76-G76*25%)*0.83*8</f>
        <v>#REF!</v>
      </c>
      <c r="I76" s="154" t="str">
        <f>X76</f>
        <v/>
      </c>
      <c r="J76" s="64" t="e">
        <f ca="1">SUMPRODUCT((主抽数据!$AU$5:$AU$97=$A76)*(主抽数据!$AV$5:$AV$97=$F76),主抽数据!$AK$5:$AK$97)</f>
        <v>#REF!</v>
      </c>
      <c r="K76" s="64" t="e">
        <f ca="1">SUMPRODUCT((主抽数据!$AU$5:$AU$97=$A76)*(主抽数据!$AV$5:$AV$97=$F76),主抽数据!$AL$5:$AL$97)</f>
        <v>#REF!</v>
      </c>
      <c r="L76" s="153" t="e">
        <f ca="1">J76+K76</f>
        <v>#REF!</v>
      </c>
      <c r="M76" s="153" t="e">
        <f ca="1">SUMPRODUCT((_6shaozhuchou_month_day!$A$2:$A$906&gt;=C76)*(_6shaozhuchou_month_day!$A$2:$A$906&lt;C77),_6shaozhuchou_month_day!$Z$2:$Z$906)</f>
        <v>#REF!</v>
      </c>
      <c r="N76" s="183" t="e">
        <f ca="1">M76*查询与汇总!$O$1</f>
        <v>#REF!</v>
      </c>
      <c r="O76" s="154" t="e">
        <f ca="1">IF(N76=0,0,L76/N76)</f>
        <v>#REF!</v>
      </c>
      <c r="P76" s="186" t="e">
        <f ca="1">IF(G76=0,0,SUMPRODUCT((_6shaozhuchou_month_day!$A$2:$A$906&gt;=$C76)*(_6shaozhuchou_month_day!$A$2:$A$906&lt;$C77),_6shaozhuchou_month_day!T$2:T$906)/SUMPRODUCT((_6shaozhuchou_month_day!$A$2:$A$906&gt;=$C76)*(_6shaozhuchou_month_day!$A$2:$A$906&lt;$C77)*(_6shaozhuchou_month_day!T$2:T$906&gt;0)))</f>
        <v>#REF!</v>
      </c>
      <c r="Q76" s="186" t="e">
        <f ca="1">IF(G76=0,0,SUMPRODUCT((_6shaozhuchou_month_day!$A$2:$A$906&gt;=$C76)*(_6shaozhuchou_month_day!$A$2:$A$906&lt;$C77),_6shaozhuchou_month_day!U$2:U$906)/SUMPRODUCT((_6shaozhuchou_month_day!$A$2:$A$906&gt;=$C76)*(_6shaozhuchou_month_day!$A$2:$A$906&lt;$C77)*(_6shaozhuchou_month_day!U$2:U$906&lt;0)))</f>
        <v>#REF!</v>
      </c>
      <c r="R76" s="186" t="e">
        <f ca="1">IF(G76=0,0,SUMPRODUCT((_6shaozhuchou_month_day!$A$2:$A$906&gt;=$C76)*(_6shaozhuchou_month_day!$A$2:$A$906&lt;$C77),_6shaozhuchou_month_day!V$2:V$906)/SUMPRODUCT((_6shaozhuchou_month_day!$A$2:$A$906&gt;=$C76)*(_6shaozhuchou_month_day!$A$2:$A$906&lt;$C77)*(_6shaozhuchou_month_day!V$2:V$906&gt;0)))</f>
        <v>#REF!</v>
      </c>
      <c r="S76" s="186" t="e">
        <f ca="1">IF(G76=0,0,SUMPRODUCT((_6shaozhuchou_month_day!$A$2:$A$906&gt;=$C76)*(_6shaozhuchou_month_day!$A$2:$A$906&lt;$C77),_6shaozhuchou_month_day!W$2:W$906)/SUMPRODUCT((_6shaozhuchou_month_day!$A$2:$A$906&gt;=$C76)*(_6shaozhuchou_month_day!$A$2:$A$906&lt;$C77)*(_6shaozhuchou_month_day!W$2:W$906&lt;0)))</f>
        <v>#REF!</v>
      </c>
      <c r="T76" s="186">
        <f>主抽数据!Z80</f>
        <v>98.625100000000003</v>
      </c>
      <c r="U76" s="186">
        <f>主抽数据!AA80</f>
        <v>97.348100000000002</v>
      </c>
      <c r="V76" s="187" t="e">
        <f ca="1">查询与汇总!$S$1*M76</f>
        <v>#REF!</v>
      </c>
      <c r="W76" s="188" t="e">
        <f ca="1">L76-V76</f>
        <v>#REF!</v>
      </c>
      <c r="X76" s="194" t="s">
        <v>26</v>
      </c>
      <c r="Y76" s="195" t="s">
        <v>26</v>
      </c>
      <c r="Z76" s="196" t="s">
        <v>26</v>
      </c>
      <c r="AA76" s="191" t="str">
        <f>主抽数据!AB80</f>
        <v/>
      </c>
      <c r="AB76" s="192" t="str">
        <f>主抽数据!AC80</f>
        <v/>
      </c>
      <c r="AC76" s="193" t="e">
        <f ca="1">IF(V76=-W76,0,W76*0.65/10000)</f>
        <v>#REF!</v>
      </c>
      <c r="AE76" s="171" t="e">
        <f>AA76/10</f>
        <v>#VALUE!</v>
      </c>
      <c r="AF76" s="171" t="e">
        <f>AB76/10</f>
        <v>#VALUE!</v>
      </c>
      <c r="AG76" s="171" t="e">
        <f ca="1">-Q76</f>
        <v>#REF!</v>
      </c>
      <c r="AH76" s="171" t="e">
        <f ca="1">-S76</f>
        <v>#REF!</v>
      </c>
    </row>
    <row customHeight="1" ht="30.949999999999999" r="77">
      <c r="A77" s="157">
        <f ca="1">A74+1</f>
        <v>43548</v>
      </c>
      <c r="B77" s="158">
        <f>B74</f>
        <v>0.66666666666666696</v>
      </c>
      <c r="C77" s="157">
        <f ca="1">A77+B77</f>
        <v>43548.666666666664</v>
      </c>
      <c r="D77" s="158" t="str">
        <f>D74</f>
        <v>中班</v>
      </c>
      <c r="E77" s="221">
        <f>IF(AND(E71=1),4,IF(AND(E71&gt;1),(E71-1),))</f>
        <v>4</v>
      </c>
      <c r="F77" s="221" t="str">
        <f>IF(AND(E77=1),"甲班",IF(AND(E77=2),"乙班",IF(AND(E77=3),"丙班",IF(AND(E77=4),"丁班",))))</f>
        <v>丁班</v>
      </c>
      <c r="G77" s="183" t="e">
        <f ca="1">SUMPRODUCT((_6shaozhuchou_month_day!$A$2:$A$906&gt;=C77)*(_6shaozhuchou_month_day!$A$2:$A$906&lt;C78),_6shaozhuchou_month_day!$Y$2:$Y$906)/8</f>
        <v>#REF!</v>
      </c>
      <c r="H77" s="183" t="e">
        <f ca="1">(G77-G77*25%)*0.83*8</f>
        <v>#REF!</v>
      </c>
      <c r="I77" s="154" t="str">
        <f>X77</f>
        <v/>
      </c>
      <c r="J77" s="64" t="e">
        <f ca="1">SUMPRODUCT((主抽数据!$AU$5:$AU$97=$A77)*(主抽数据!$AV$5:$AV$97=$F77),主抽数据!$AK$5:$AK$97)</f>
        <v>#REF!</v>
      </c>
      <c r="K77" s="64" t="e">
        <f ca="1">SUMPRODUCT((主抽数据!$AU$5:$AU$97=$A77)*(主抽数据!$AV$5:$AV$97=$F77),主抽数据!$AL$5:$AL$97)</f>
        <v>#REF!</v>
      </c>
      <c r="L77" s="153" t="e">
        <f ca="1">J77+K77</f>
        <v>#REF!</v>
      </c>
      <c r="M77" s="153" t="e">
        <f ca="1">SUMPRODUCT((_6shaozhuchou_month_day!$A$2:$A$906&gt;=C77)*(_6shaozhuchou_month_day!$A$2:$A$906&lt;C78),_6shaozhuchou_month_day!$Z$2:$Z$906)</f>
        <v>#REF!</v>
      </c>
      <c r="N77" s="183" t="e">
        <f ca="1">M77*查询与汇总!$O$1</f>
        <v>#REF!</v>
      </c>
      <c r="O77" s="154" t="e">
        <f ca="1">IF(N77=0,0,L77/N77)</f>
        <v>#REF!</v>
      </c>
      <c r="P77" s="186" t="e">
        <f ca="1">IF(G77=0,0,SUMPRODUCT((_6shaozhuchou_month_day!$A$2:$A$906&gt;=$C77)*(_6shaozhuchou_month_day!$A$2:$A$906&lt;$C78),_6shaozhuchou_month_day!T$2:T$906)/SUMPRODUCT((_6shaozhuchou_month_day!$A$2:$A$906&gt;=$C77)*(_6shaozhuchou_month_day!$A$2:$A$906&lt;$C78)*(_6shaozhuchou_month_day!T$2:T$906&gt;0)))</f>
        <v>#REF!</v>
      </c>
      <c r="Q77" s="186" t="e">
        <f ca="1">IF(G77=0,0,SUMPRODUCT((_6shaozhuchou_month_day!$A$2:$A$906&gt;=$C77)*(_6shaozhuchou_month_day!$A$2:$A$906&lt;$C78),_6shaozhuchou_month_day!U$2:U$906)/SUMPRODUCT((_6shaozhuchou_month_day!$A$2:$A$906&gt;=$C77)*(_6shaozhuchou_month_day!$A$2:$A$906&lt;$C78)*(_6shaozhuchou_month_day!U$2:U$906&lt;0)))</f>
        <v>#REF!</v>
      </c>
      <c r="R77" s="186" t="e">
        <f ca="1">IF(G77=0,0,SUMPRODUCT((_6shaozhuchou_month_day!$A$2:$A$906&gt;=$C77)*(_6shaozhuchou_month_day!$A$2:$A$906&lt;$C78),_6shaozhuchou_month_day!V$2:V$906)/SUMPRODUCT((_6shaozhuchou_month_day!$A$2:$A$906&gt;=$C77)*(_6shaozhuchou_month_day!$A$2:$A$906&lt;$C78)*(_6shaozhuchou_month_day!V$2:V$906&gt;0)))</f>
        <v>#REF!</v>
      </c>
      <c r="S77" s="186" t="e">
        <f ca="1">IF(G77=0,0,SUMPRODUCT((_6shaozhuchou_month_day!$A$2:$A$906&gt;=$C77)*(_6shaozhuchou_month_day!$A$2:$A$906&lt;$C78),_6shaozhuchou_month_day!W$2:W$906)/SUMPRODUCT((_6shaozhuchou_month_day!$A$2:$A$906&gt;=$C77)*(_6shaozhuchou_month_day!$A$2:$A$906&lt;$C78)*(_6shaozhuchou_month_day!W$2:W$906&lt;0)))</f>
        <v>#REF!</v>
      </c>
      <c r="T77" s="186">
        <f>主抽数据!Z81</f>
        <v>98.637200000000007</v>
      </c>
      <c r="U77" s="186">
        <f>主抽数据!AA81</f>
        <v>97.363699999999994</v>
      </c>
      <c r="V77" s="187" t="e">
        <f ca="1">查询与汇总!$S$1*M77</f>
        <v>#REF!</v>
      </c>
      <c r="W77" s="188" t="e">
        <f ca="1">L77-V77</f>
        <v>#REF!</v>
      </c>
      <c r="X77" s="194" t="s">
        <v>26</v>
      </c>
      <c r="Y77" s="195" t="s">
        <v>26</v>
      </c>
      <c r="Z77" s="197" t="s">
        <v>26</v>
      </c>
      <c r="AA77" s="191" t="str">
        <f>主抽数据!AB81</f>
        <v/>
      </c>
      <c r="AB77" s="192" t="str">
        <f>主抽数据!AC81</f>
        <v/>
      </c>
      <c r="AC77" s="193" t="e">
        <f ca="1">IF(V77=-W77,0,W77*0.65/10000)</f>
        <v>#REF!</v>
      </c>
      <c r="AE77" s="171" t="e">
        <f>AA77/10</f>
        <v>#VALUE!</v>
      </c>
      <c r="AF77" s="171" t="e">
        <f>AB77/10</f>
        <v>#VALUE!</v>
      </c>
      <c r="AG77" s="171" t="e">
        <f ca="1">-Q77</f>
        <v>#REF!</v>
      </c>
      <c r="AH77" s="171" t="e">
        <f ca="1">-S77</f>
        <v>#REF!</v>
      </c>
    </row>
    <row customHeight="1" ht="44.100000000000001" r="78">
      <c r="A78" s="157">
        <f ca="1">A75+1</f>
        <v>43549</v>
      </c>
      <c r="B78" s="158">
        <f>B75</f>
        <v>0</v>
      </c>
      <c r="C78" s="157">
        <f ca="1">A78+B78</f>
        <v>43549</v>
      </c>
      <c r="D78" s="158" t="str">
        <f>D75</f>
        <v>夜班</v>
      </c>
      <c r="E78" s="221">
        <f>IF(AND(E72=1),4,IF(AND(E72&gt;1),(E72-1),))</f>
        <v>1</v>
      </c>
      <c r="F78" s="221" t="str">
        <f>IF(AND(E78=1),"甲班",IF(AND(E78=2),"乙班",IF(AND(E78=3),"丙班",IF(AND(E78=4),"丁班",))))</f>
        <v>甲班</v>
      </c>
      <c r="G78" s="183" t="e">
        <f ca="1">SUMPRODUCT((_6shaozhuchou_month_day!$A$2:$A$906&gt;=C78)*(_6shaozhuchou_month_day!$A$2:$A$906&lt;C79),_6shaozhuchou_month_day!$Y$2:$Y$906)/8</f>
        <v>#REF!</v>
      </c>
      <c r="H78" s="183" t="e">
        <f ca="1">(G78-G78*25%)*0.83*8</f>
        <v>#REF!</v>
      </c>
      <c r="I78" s="154" t="str">
        <f>X78</f>
        <v/>
      </c>
      <c r="J78" s="64" t="e">
        <f ca="1">SUMPRODUCT((主抽数据!$AU$5:$AU$97=$A78)*(主抽数据!$AV$5:$AV$97=$F78),主抽数据!$AK$5:$AK$97)</f>
        <v>#REF!</v>
      </c>
      <c r="K78" s="64" t="e">
        <f ca="1">SUMPRODUCT((主抽数据!$AU$5:$AU$97=$A78)*(主抽数据!$AV$5:$AV$97=$F78),主抽数据!$AL$5:$AL$97)</f>
        <v>#REF!</v>
      </c>
      <c r="L78" s="153" t="e">
        <f ca="1">J78+K78</f>
        <v>#REF!</v>
      </c>
      <c r="M78" s="153" t="e">
        <f ca="1">SUMPRODUCT((_6shaozhuchou_month_day!$A$2:$A$906&gt;=C78)*(_6shaozhuchou_month_day!$A$2:$A$906&lt;C79),_6shaozhuchou_month_day!$Z$2:$Z$906)</f>
        <v>#REF!</v>
      </c>
      <c r="N78" s="183" t="e">
        <f ca="1">M78*查询与汇总!$O$1</f>
        <v>#REF!</v>
      </c>
      <c r="O78" s="154" t="e">
        <f ca="1">IF(N78=0,0,L78/N78)</f>
        <v>#REF!</v>
      </c>
      <c r="P78" s="186" t="e">
        <f ca="1">IF(G78=0,0,SUMPRODUCT((_6shaozhuchou_month_day!$A$2:$A$906&gt;=$C78)*(_6shaozhuchou_month_day!$A$2:$A$906&lt;$C79),_6shaozhuchou_month_day!T$2:T$906)/SUMPRODUCT((_6shaozhuchou_month_day!$A$2:$A$906&gt;=$C78)*(_6shaozhuchou_month_day!$A$2:$A$906&lt;$C79)*(_6shaozhuchou_month_day!T$2:T$906&gt;0)))</f>
        <v>#REF!</v>
      </c>
      <c r="Q78" s="186" t="e">
        <f ca="1">IF(G78=0,0,SUMPRODUCT((_6shaozhuchou_month_day!$A$2:$A$906&gt;=$C78)*(_6shaozhuchou_month_day!$A$2:$A$906&lt;$C79),_6shaozhuchou_month_day!U$2:U$906)/SUMPRODUCT((_6shaozhuchou_month_day!$A$2:$A$906&gt;=$C78)*(_6shaozhuchou_month_day!$A$2:$A$906&lt;$C79)*(_6shaozhuchou_month_day!U$2:U$906&lt;0)))</f>
        <v>#REF!</v>
      </c>
      <c r="R78" s="186" t="e">
        <f ca="1">IF(G78=0,0,SUMPRODUCT((_6shaozhuchou_month_day!$A$2:$A$906&gt;=$C78)*(_6shaozhuchou_month_day!$A$2:$A$906&lt;$C79),_6shaozhuchou_month_day!V$2:V$906)/SUMPRODUCT((_6shaozhuchou_month_day!$A$2:$A$906&gt;=$C78)*(_6shaozhuchou_month_day!$A$2:$A$906&lt;$C79)*(_6shaozhuchou_month_day!V$2:V$906&gt;0)))</f>
        <v>#REF!</v>
      </c>
      <c r="S78" s="186" t="e">
        <f ca="1">IF(G78=0,0,SUMPRODUCT((_6shaozhuchou_month_day!$A$2:$A$906&gt;=$C78)*(_6shaozhuchou_month_day!$A$2:$A$906&lt;$C79),_6shaozhuchou_month_day!W$2:W$906)/SUMPRODUCT((_6shaozhuchou_month_day!$A$2:$A$906&gt;=$C78)*(_6shaozhuchou_month_day!$A$2:$A$906&lt;$C79)*(_6shaozhuchou_month_day!W$2:W$906&lt;0)))</f>
        <v>#REF!</v>
      </c>
      <c r="T78" s="186">
        <f>主抽数据!Z82</f>
        <v>98.632999999999996</v>
      </c>
      <c r="U78" s="186">
        <f>主抽数据!AA82</f>
        <v>97.358199999999997</v>
      </c>
      <c r="V78" s="187" t="e">
        <f ca="1">查询与汇总!$S$1*M78</f>
        <v>#REF!</v>
      </c>
      <c r="W78" s="188" t="e">
        <f ca="1">L78-V78</f>
        <v>#REF!</v>
      </c>
      <c r="X78" s="194" t="s">
        <v>26</v>
      </c>
      <c r="Y78" s="195" t="s">
        <v>26</v>
      </c>
      <c r="Z78" s="196" t="s">
        <v>26</v>
      </c>
      <c r="AA78" s="191" t="str">
        <f>主抽数据!AB82</f>
        <v/>
      </c>
      <c r="AB78" s="192" t="str">
        <f>主抽数据!AC82</f>
        <v/>
      </c>
      <c r="AC78" s="193" t="e">
        <f ca="1">IF(V78=-W78,0,W78*0.65/10000)</f>
        <v>#REF!</v>
      </c>
      <c r="AE78" s="171" t="e">
        <f>AA78/10</f>
        <v>#VALUE!</v>
      </c>
      <c r="AF78" s="171" t="e">
        <f>AB78/10</f>
        <v>#VALUE!</v>
      </c>
      <c r="AG78" s="171" t="e">
        <f ca="1">-Q78</f>
        <v>#REF!</v>
      </c>
      <c r="AH78" s="171" t="e">
        <f ca="1">-S78</f>
        <v>#REF!</v>
      </c>
    </row>
    <row customHeight="1" ht="30" r="79">
      <c r="A79" s="157">
        <f ca="1">A76+1</f>
        <v>43549</v>
      </c>
      <c r="B79" s="158">
        <f>B76</f>
        <v>0.33333333333333298</v>
      </c>
      <c r="C79" s="157">
        <f ca="1">A79+B79</f>
        <v>43549.333333333336</v>
      </c>
      <c r="D79" s="158" t="str">
        <f>D76</f>
        <v>白班</v>
      </c>
      <c r="E79" s="221">
        <f>IF(AND(E73=1),4,IF(AND(E73&gt;1),(E73-1),))</f>
        <v>2</v>
      </c>
      <c r="F79" s="221" t="str">
        <f>IF(AND(E79=1),"甲班",IF(AND(E79=2),"乙班",IF(AND(E79=3),"丙班",IF(AND(E79=4),"丁班",))))</f>
        <v>乙班</v>
      </c>
      <c r="G79" s="183" t="e">
        <f ca="1">SUMPRODUCT((_6shaozhuchou_month_day!$A$2:$A$906&gt;=C79)*(_6shaozhuchou_month_day!$A$2:$A$906&lt;C80),_6shaozhuchou_month_day!$Y$2:$Y$906)/8</f>
        <v>#REF!</v>
      </c>
      <c r="H79" s="183" t="e">
        <f ca="1">(G79-G79*25%)*0.83*8</f>
        <v>#REF!</v>
      </c>
      <c r="I79" s="154" t="str">
        <f>X79</f>
        <v/>
      </c>
      <c r="J79" s="64" t="e">
        <f ca="1">SUMPRODUCT((主抽数据!$AU$5:$AU$97=$A79)*(主抽数据!$AV$5:$AV$97=$F79),主抽数据!$AK$5:$AK$97)</f>
        <v>#REF!</v>
      </c>
      <c r="K79" s="64" t="e">
        <f ca="1">SUMPRODUCT((主抽数据!$AU$5:$AU$97=$A79)*(主抽数据!$AV$5:$AV$97=$F79),主抽数据!$AL$5:$AL$97)</f>
        <v>#REF!</v>
      </c>
      <c r="L79" s="153" t="e">
        <f ca="1">J79+K79</f>
        <v>#REF!</v>
      </c>
      <c r="M79" s="153" t="e">
        <f ca="1">SUMPRODUCT((_6shaozhuchou_month_day!$A$2:$A$906&gt;=C79)*(_6shaozhuchou_month_day!$A$2:$A$906&lt;C80),_6shaozhuchou_month_day!$Z$2:$Z$906)</f>
        <v>#REF!</v>
      </c>
      <c r="N79" s="183" t="e">
        <f ca="1">M79*查询与汇总!$O$1</f>
        <v>#REF!</v>
      </c>
      <c r="O79" s="154" t="e">
        <f ca="1">IF(N79=0,0,L79/N79)</f>
        <v>#REF!</v>
      </c>
      <c r="P79" s="186" t="e">
        <f ca="1">IF(G79=0,0,SUMPRODUCT((_6shaozhuchou_month_day!$A$2:$A$906&gt;=$C79)*(_6shaozhuchou_month_day!$A$2:$A$906&lt;$C80),_6shaozhuchou_month_day!T$2:T$906)/SUMPRODUCT((_6shaozhuchou_month_day!$A$2:$A$906&gt;=$C79)*(_6shaozhuchou_month_day!$A$2:$A$906&lt;$C80)*(_6shaozhuchou_month_day!T$2:T$906&gt;0)))</f>
        <v>#REF!</v>
      </c>
      <c r="Q79" s="186" t="e">
        <f ca="1">IF(G79=0,0,SUMPRODUCT((_6shaozhuchou_month_day!$A$2:$A$906&gt;=$C79)*(_6shaozhuchou_month_day!$A$2:$A$906&lt;$C80),_6shaozhuchou_month_day!U$2:U$906)/SUMPRODUCT((_6shaozhuchou_month_day!$A$2:$A$906&gt;=$C79)*(_6shaozhuchou_month_day!$A$2:$A$906&lt;$C80)*(_6shaozhuchou_month_day!U$2:U$906&lt;0)))</f>
        <v>#REF!</v>
      </c>
      <c r="R79" s="186" t="e">
        <f ca="1">IF(G79=0,0,SUMPRODUCT((_6shaozhuchou_month_day!$A$2:$A$906&gt;=$C79)*(_6shaozhuchou_month_day!$A$2:$A$906&lt;$C80),_6shaozhuchou_month_day!V$2:V$906)/SUMPRODUCT((_6shaozhuchou_month_day!$A$2:$A$906&gt;=$C79)*(_6shaozhuchou_month_day!$A$2:$A$906&lt;$C80)*(_6shaozhuchou_month_day!V$2:V$906&gt;0)))</f>
        <v>#REF!</v>
      </c>
      <c r="S79" s="186" t="e">
        <f ca="1">IF(G79=0,0,SUMPRODUCT((_6shaozhuchou_month_day!$A$2:$A$906&gt;=$C79)*(_6shaozhuchou_month_day!$A$2:$A$906&lt;$C80),_6shaozhuchou_month_day!W$2:W$906)/SUMPRODUCT((_6shaozhuchou_month_day!$A$2:$A$906&gt;=$C79)*(_6shaozhuchou_month_day!$A$2:$A$906&lt;$C80)*(_6shaozhuchou_month_day!W$2:W$906&lt;0)))</f>
        <v>#REF!</v>
      </c>
      <c r="T79" s="186">
        <f>主抽数据!Z83</f>
        <v>98.629999999999995</v>
      </c>
      <c r="U79" s="186">
        <f>主抽数据!AA83</f>
        <v>97.339299999999994</v>
      </c>
      <c r="V79" s="187" t="e">
        <f ca="1">查询与汇总!$S$1*M79</f>
        <v>#REF!</v>
      </c>
      <c r="W79" s="188" t="e">
        <f ca="1">L79-V79</f>
        <v>#REF!</v>
      </c>
      <c r="X79" s="194" t="s">
        <v>26</v>
      </c>
      <c r="Y79" s="195" t="s">
        <v>26</v>
      </c>
      <c r="Z79" s="196" t="s">
        <v>26</v>
      </c>
      <c r="AA79" s="191" t="str">
        <f>主抽数据!AB83</f>
        <v/>
      </c>
      <c r="AB79" s="192" t="str">
        <f>主抽数据!AC83</f>
        <v/>
      </c>
      <c r="AC79" s="193" t="e">
        <f ca="1">IF(V79=-W79,0,W79*0.65/10000)</f>
        <v>#REF!</v>
      </c>
      <c r="AE79" s="171" t="e">
        <f>AA79/10</f>
        <v>#VALUE!</v>
      </c>
      <c r="AF79" s="171" t="e">
        <f>AB79/10</f>
        <v>#VALUE!</v>
      </c>
      <c r="AG79" s="171" t="e">
        <f ca="1">-Q79</f>
        <v>#REF!</v>
      </c>
      <c r="AH79" s="171" t="e">
        <f ca="1">-S79</f>
        <v>#REF!</v>
      </c>
    </row>
    <row customHeight="1" ht="27" r="80">
      <c r="A80" s="157">
        <f ca="1">A77+1</f>
        <v>43549</v>
      </c>
      <c r="B80" s="158">
        <f>B77</f>
        <v>0.66666666666666696</v>
      </c>
      <c r="C80" s="157">
        <f ca="1">A80+B80</f>
        <v>43549.666666666664</v>
      </c>
      <c r="D80" s="158" t="str">
        <f>D77</f>
        <v>中班</v>
      </c>
      <c r="E80" s="221">
        <f>IF(AND(E74=1),4,IF(AND(E74&gt;1),(E74-1),))</f>
        <v>3</v>
      </c>
      <c r="F80" s="221" t="str">
        <f>IF(AND(E80=1),"甲班",IF(AND(E80=2),"乙班",IF(AND(E80=3),"丙班",IF(AND(E80=4),"丁班",))))</f>
        <v>丙班</v>
      </c>
      <c r="G80" s="183" t="e">
        <f ca="1">SUMPRODUCT((_6shaozhuchou_month_day!$A$2:$A$906&gt;=C80)*(_6shaozhuchou_month_day!$A$2:$A$906&lt;C81),_6shaozhuchou_month_day!$Y$2:$Y$906)/8</f>
        <v>#REF!</v>
      </c>
      <c r="H80" s="183" t="e">
        <f ca="1">(G80-G80*25%)*0.83*8</f>
        <v>#REF!</v>
      </c>
      <c r="I80" s="154" t="str">
        <f>X80</f>
        <v/>
      </c>
      <c r="J80" s="64" t="e">
        <f ca="1">SUMPRODUCT((主抽数据!$AU$5:$AU$97=$A80)*(主抽数据!$AV$5:$AV$97=$F80),主抽数据!$AK$5:$AK$97)</f>
        <v>#REF!</v>
      </c>
      <c r="K80" s="64" t="e">
        <f ca="1">SUMPRODUCT((主抽数据!$AU$5:$AU$97=$A80)*(主抽数据!$AV$5:$AV$97=$F80),主抽数据!$AL$5:$AL$97)</f>
        <v>#REF!</v>
      </c>
      <c r="L80" s="153" t="e">
        <f ca="1">J80+K80</f>
        <v>#REF!</v>
      </c>
      <c r="M80" s="153" t="e">
        <f ca="1">SUMPRODUCT((_6shaozhuchou_month_day!$A$2:$A$906&gt;=C80)*(_6shaozhuchou_month_day!$A$2:$A$906&lt;C81),_6shaozhuchou_month_day!$Z$2:$Z$906)</f>
        <v>#REF!</v>
      </c>
      <c r="N80" s="183" t="e">
        <f ca="1">M80*查询与汇总!$O$1</f>
        <v>#REF!</v>
      </c>
      <c r="O80" s="154" t="e">
        <f ca="1">IF(N80=0,0,L80/N80)</f>
        <v>#REF!</v>
      </c>
      <c r="P80" s="186" t="e">
        <f ca="1">IF(G80=0,0,SUMPRODUCT((_6shaozhuchou_month_day!$A$2:$A$906&gt;=$C80)*(_6shaozhuchou_month_day!$A$2:$A$906&lt;$C81),_6shaozhuchou_month_day!T$2:T$906)/SUMPRODUCT((_6shaozhuchou_month_day!$A$2:$A$906&gt;=$C80)*(_6shaozhuchou_month_day!$A$2:$A$906&lt;$C81)*(_6shaozhuchou_month_day!T$2:T$906&gt;0)))</f>
        <v>#REF!</v>
      </c>
      <c r="Q80" s="186" t="e">
        <f ca="1">IF(G80=0,0,SUMPRODUCT((_6shaozhuchou_month_day!$A$2:$A$906&gt;=$C80)*(_6shaozhuchou_month_day!$A$2:$A$906&lt;$C81),_6shaozhuchou_month_day!U$2:U$906)/SUMPRODUCT((_6shaozhuchou_month_day!$A$2:$A$906&gt;=$C80)*(_6shaozhuchou_month_day!$A$2:$A$906&lt;$C81)*(_6shaozhuchou_month_day!U$2:U$906&lt;0)))</f>
        <v>#REF!</v>
      </c>
      <c r="R80" s="186" t="e">
        <f ca="1">IF(G80=0,0,SUMPRODUCT((_6shaozhuchou_month_day!$A$2:$A$906&gt;=$C80)*(_6shaozhuchou_month_day!$A$2:$A$906&lt;$C81),_6shaozhuchou_month_day!V$2:V$906)/SUMPRODUCT((_6shaozhuchou_month_day!$A$2:$A$906&gt;=$C80)*(_6shaozhuchou_month_day!$A$2:$A$906&lt;$C81)*(_6shaozhuchou_month_day!V$2:V$906&gt;0)))</f>
        <v>#REF!</v>
      </c>
      <c r="S80" s="186" t="e">
        <f ca="1">IF(G80=0,0,SUMPRODUCT((_6shaozhuchou_month_day!$A$2:$A$906&gt;=$C80)*(_6shaozhuchou_month_day!$A$2:$A$906&lt;$C81),_6shaozhuchou_month_day!W$2:W$906)/SUMPRODUCT((_6shaozhuchou_month_day!$A$2:$A$906&gt;=$C80)*(_6shaozhuchou_month_day!$A$2:$A$906&lt;$C81)*(_6shaozhuchou_month_day!W$2:W$906&lt;0)))</f>
        <v>#REF!</v>
      </c>
      <c r="T80" s="186">
        <f>主抽数据!Z84</f>
        <v>98.627899999999997</v>
      </c>
      <c r="U80" s="186">
        <f>主抽数据!AA84</f>
        <v>97.090100000000007</v>
      </c>
      <c r="V80" s="187" t="e">
        <f ca="1">查询与汇总!$S$1*M80</f>
        <v>#REF!</v>
      </c>
      <c r="W80" s="188" t="e">
        <f ca="1">L80-V80</f>
        <v>#REF!</v>
      </c>
      <c r="X80" s="194" t="s">
        <v>26</v>
      </c>
      <c r="Y80" s="195" t="s">
        <v>26</v>
      </c>
      <c r="Z80" s="196" t="s">
        <v>26</v>
      </c>
      <c r="AA80" s="191" t="str">
        <f>主抽数据!AB84</f>
        <v/>
      </c>
      <c r="AB80" s="192" t="str">
        <f>主抽数据!AC84</f>
        <v/>
      </c>
      <c r="AC80" s="193" t="e">
        <f ca="1">IF(V80=-W80,0,W80*0.65/10000)</f>
        <v>#REF!</v>
      </c>
      <c r="AE80" s="171" t="e">
        <f>AA80/10</f>
        <v>#VALUE!</v>
      </c>
      <c r="AF80" s="171" t="e">
        <f>AB80/10</f>
        <v>#VALUE!</v>
      </c>
      <c r="AG80" s="171" t="e">
        <f ca="1">-Q80</f>
        <v>#REF!</v>
      </c>
      <c r="AH80" s="171" t="e">
        <f ca="1">-S80</f>
        <v>#REF!</v>
      </c>
    </row>
    <row customHeight="1" ht="29.100000000000001" r="81">
      <c r="A81" s="157">
        <f ca="1">A78+1</f>
        <v>43550</v>
      </c>
      <c r="B81" s="158">
        <f>B78</f>
        <v>0</v>
      </c>
      <c r="C81" s="157">
        <f ca="1">A81+B81</f>
        <v>43550</v>
      </c>
      <c r="D81" s="158" t="str">
        <f>D78</f>
        <v>夜班</v>
      </c>
      <c r="E81" s="221">
        <f>IF(AND(E75=1),4,IF(AND(E75&gt;1),(E75-1),))</f>
        <v>1</v>
      </c>
      <c r="F81" s="221" t="str">
        <f>IF(AND(E81=1),"甲班",IF(AND(E81=2),"乙班",IF(AND(E81=3),"丙班",IF(AND(E81=4),"丁班",))))</f>
        <v>甲班</v>
      </c>
      <c r="G81" s="183" t="e">
        <f ca="1">SUMPRODUCT((_6shaozhuchou_month_day!$A$2:$A$906&gt;=C81)*(_6shaozhuchou_month_day!$A$2:$A$906&lt;C82),_6shaozhuchou_month_day!$Y$2:$Y$906)/8</f>
        <v>#REF!</v>
      </c>
      <c r="H81" s="183" t="e">
        <f ca="1">(G81-G81*25%)*0.83*8</f>
        <v>#REF!</v>
      </c>
      <c r="I81" s="154" t="str">
        <f>X81</f>
        <v/>
      </c>
      <c r="J81" s="64" t="e">
        <f ca="1">SUMPRODUCT((主抽数据!$AU$5:$AU$97=$A81)*(主抽数据!$AV$5:$AV$97=$F81),主抽数据!$AK$5:$AK$97)</f>
        <v>#REF!</v>
      </c>
      <c r="K81" s="64" t="e">
        <f ca="1">SUMPRODUCT((主抽数据!$AU$5:$AU$97=$A81)*(主抽数据!$AV$5:$AV$97=$F81),主抽数据!$AL$5:$AL$97)</f>
        <v>#REF!</v>
      </c>
      <c r="L81" s="153" t="e">
        <f ca="1">J81+K81</f>
        <v>#REF!</v>
      </c>
      <c r="M81" s="153" t="e">
        <f ca="1">SUMPRODUCT((_6shaozhuchou_month_day!$A$2:$A$906&gt;=C81)*(_6shaozhuchou_month_day!$A$2:$A$906&lt;C82),_6shaozhuchou_month_day!$Z$2:$Z$906)</f>
        <v>#REF!</v>
      </c>
      <c r="N81" s="183" t="e">
        <f ca="1">M81*查询与汇总!$O$1</f>
        <v>#REF!</v>
      </c>
      <c r="O81" s="154" t="e">
        <f ca="1">IF(N81=0,0,L81/N81)</f>
        <v>#REF!</v>
      </c>
      <c r="P81" s="186" t="e">
        <f ca="1">IF(G81=0,0,SUMPRODUCT((_6shaozhuchou_month_day!$A$2:$A$906&gt;=$C81)*(_6shaozhuchou_month_day!$A$2:$A$906&lt;$C82),_6shaozhuchou_month_day!T$2:T$906)/SUMPRODUCT((_6shaozhuchou_month_day!$A$2:$A$906&gt;=$C81)*(_6shaozhuchou_month_day!$A$2:$A$906&lt;$C82)*(_6shaozhuchou_month_day!T$2:T$906&gt;0)))</f>
        <v>#REF!</v>
      </c>
      <c r="Q81" s="186" t="e">
        <f ca="1">IF(G81=0,0,SUMPRODUCT((_6shaozhuchou_month_day!$A$2:$A$906&gt;=$C81)*(_6shaozhuchou_month_day!$A$2:$A$906&lt;$C82),_6shaozhuchou_month_day!U$2:U$906)/SUMPRODUCT((_6shaozhuchou_month_day!$A$2:$A$906&gt;=$C81)*(_6shaozhuchou_month_day!$A$2:$A$906&lt;$C82)*(_6shaozhuchou_month_day!U$2:U$906&lt;0)))</f>
        <v>#REF!</v>
      </c>
      <c r="R81" s="186" t="e">
        <f ca="1">IF(G81=0,0,SUMPRODUCT((_6shaozhuchou_month_day!$A$2:$A$906&gt;=$C81)*(_6shaozhuchou_month_day!$A$2:$A$906&lt;$C82),_6shaozhuchou_month_day!V$2:V$906)/SUMPRODUCT((_6shaozhuchou_month_day!$A$2:$A$906&gt;=$C81)*(_6shaozhuchou_month_day!$A$2:$A$906&lt;$C82)*(_6shaozhuchou_month_day!V$2:V$906&gt;0)))</f>
        <v>#REF!</v>
      </c>
      <c r="S81" s="186" t="e">
        <f ca="1">IF(G81=0,0,SUMPRODUCT((_6shaozhuchou_month_day!$A$2:$A$906&gt;=$C81)*(_6shaozhuchou_month_day!$A$2:$A$906&lt;$C82),_6shaozhuchou_month_day!W$2:W$906)/SUMPRODUCT((_6shaozhuchou_month_day!$A$2:$A$906&gt;=$C81)*(_6shaozhuchou_month_day!$A$2:$A$906&lt;$C82)*(_6shaozhuchou_month_day!W$2:W$906&lt;0)))</f>
        <v>#REF!</v>
      </c>
      <c r="T81" s="186">
        <f>主抽数据!Z85</f>
        <v>78.444100000000006</v>
      </c>
      <c r="U81" s="186">
        <f>主抽数据!AA85</f>
        <v>79.743200000000002</v>
      </c>
      <c r="V81" s="187" t="e">
        <f ca="1">查询与汇总!$S$1*M81</f>
        <v>#REF!</v>
      </c>
      <c r="W81" s="188" t="e">
        <f ca="1">L81-V81</f>
        <v>#REF!</v>
      </c>
      <c r="X81" s="194" t="s">
        <v>26</v>
      </c>
      <c r="Y81" s="195" t="s">
        <v>26</v>
      </c>
      <c r="Z81" s="196" t="s">
        <v>26</v>
      </c>
      <c r="AA81" s="191" t="str">
        <f>主抽数据!AB85</f>
        <v/>
      </c>
      <c r="AB81" s="192" t="str">
        <f>主抽数据!AC85</f>
        <v/>
      </c>
      <c r="AC81" s="193" t="e">
        <f ca="1">IF(V81=-W81,0,W81*0.65/10000)</f>
        <v>#REF!</v>
      </c>
      <c r="AE81" s="171" t="e">
        <f>AA81/10</f>
        <v>#VALUE!</v>
      </c>
      <c r="AF81" s="171" t="e">
        <f>AB81/10</f>
        <v>#VALUE!</v>
      </c>
      <c r="AG81" s="171" t="e">
        <f ca="1">-Q81</f>
        <v>#REF!</v>
      </c>
      <c r="AH81" s="171" t="e">
        <f ca="1">-S81</f>
        <v>#REF!</v>
      </c>
    </row>
    <row customHeight="1" ht="30" r="82">
      <c r="A82" s="157">
        <f ca="1">A79+1</f>
        <v>43550</v>
      </c>
      <c r="B82" s="158">
        <f>B79</f>
        <v>0.33333333333333298</v>
      </c>
      <c r="C82" s="157">
        <f ca="1">A82+B82</f>
        <v>43550.333333333336</v>
      </c>
      <c r="D82" s="158" t="str">
        <f>D79</f>
        <v>白班</v>
      </c>
      <c r="E82" s="221">
        <f>IF(AND(E76=1),4,IF(AND(E76&gt;1),(E76-1),))</f>
        <v>2</v>
      </c>
      <c r="F82" s="221" t="str">
        <f>IF(AND(E82=1),"甲班",IF(AND(E82=2),"乙班",IF(AND(E82=3),"丙班",IF(AND(E82=4),"丁班",))))</f>
        <v>乙班</v>
      </c>
      <c r="G82" s="183" t="e">
        <f ca="1">SUMPRODUCT((_6shaozhuchou_month_day!$A$2:$A$906&gt;=C82)*(_6shaozhuchou_month_day!$A$2:$A$906&lt;C83),_6shaozhuchou_month_day!$Y$2:$Y$906)/8</f>
        <v>#REF!</v>
      </c>
      <c r="H82" s="183" t="e">
        <f ca="1">(G82-G82*25%)*0.83*8</f>
        <v>#REF!</v>
      </c>
      <c r="I82" s="154" t="str">
        <f>X82</f>
        <v/>
      </c>
      <c r="J82" s="64" t="e">
        <f ca="1">SUMPRODUCT((主抽数据!$AU$5:$AU$97=$A82)*(主抽数据!$AV$5:$AV$97=$F82),主抽数据!$AK$5:$AK$97)</f>
        <v>#REF!</v>
      </c>
      <c r="K82" s="64" t="e">
        <f ca="1">SUMPRODUCT((主抽数据!$AU$5:$AU$97=$A82)*(主抽数据!$AV$5:$AV$97=$F82),主抽数据!$AL$5:$AL$97)</f>
        <v>#REF!</v>
      </c>
      <c r="L82" s="153" t="e">
        <f ca="1">J82+K82</f>
        <v>#REF!</v>
      </c>
      <c r="M82" s="153" t="e">
        <f ca="1">SUMPRODUCT((_6shaozhuchou_month_day!$A$2:$A$906&gt;=C82)*(_6shaozhuchou_month_day!$A$2:$A$906&lt;C83),_6shaozhuchou_month_day!$Z$2:$Z$906)</f>
        <v>#REF!</v>
      </c>
      <c r="N82" s="183" t="e">
        <f ca="1">M82*查询与汇总!$O$1</f>
        <v>#REF!</v>
      </c>
      <c r="O82" s="154" t="e">
        <f ca="1">IF(N82=0,0,L82/N82)</f>
        <v>#REF!</v>
      </c>
      <c r="P82" s="186" t="e">
        <f ca="1">IF(G82=0,0,SUMPRODUCT((_6shaozhuchou_month_day!$A$2:$A$906&gt;=$C82)*(_6shaozhuchou_month_day!$A$2:$A$906&lt;$C83),_6shaozhuchou_month_day!T$2:T$906)/SUMPRODUCT((_6shaozhuchou_month_day!$A$2:$A$906&gt;=$C82)*(_6shaozhuchou_month_day!$A$2:$A$906&lt;$C83)*(_6shaozhuchou_month_day!T$2:T$906&gt;0)))</f>
        <v>#REF!</v>
      </c>
      <c r="Q82" s="186" t="e">
        <f ca="1">IF(G82=0,0,SUMPRODUCT((_6shaozhuchou_month_day!$A$2:$A$906&gt;=$C82)*(_6shaozhuchou_month_day!$A$2:$A$906&lt;$C83),_6shaozhuchou_month_day!U$2:U$906)/SUMPRODUCT((_6shaozhuchou_month_day!$A$2:$A$906&gt;=$C82)*(_6shaozhuchou_month_day!$A$2:$A$906&lt;$C83)*(_6shaozhuchou_month_day!U$2:U$906&lt;0)))</f>
        <v>#REF!</v>
      </c>
      <c r="R82" s="186" t="e">
        <f ca="1">IF(G82=0,0,SUMPRODUCT((_6shaozhuchou_month_day!$A$2:$A$906&gt;=$C82)*(_6shaozhuchou_month_day!$A$2:$A$906&lt;$C83),_6shaozhuchou_month_day!V$2:V$906)/SUMPRODUCT((_6shaozhuchou_month_day!$A$2:$A$906&gt;=$C82)*(_6shaozhuchou_month_day!$A$2:$A$906&lt;$C83)*(_6shaozhuchou_month_day!V$2:V$906&gt;0)))</f>
        <v>#REF!</v>
      </c>
      <c r="S82" s="186" t="e">
        <f ca="1">IF(G82=0,0,SUMPRODUCT((_6shaozhuchou_month_day!$A$2:$A$906&gt;=$C82)*(_6shaozhuchou_month_day!$A$2:$A$906&lt;$C83),_6shaozhuchou_month_day!W$2:W$906)/SUMPRODUCT((_6shaozhuchou_month_day!$A$2:$A$906&gt;=$C82)*(_6shaozhuchou_month_day!$A$2:$A$906&lt;$C83)*(_6shaozhuchou_month_day!W$2:W$906&lt;0)))</f>
        <v>#REF!</v>
      </c>
      <c r="T82" s="186">
        <f>主抽数据!Z86</f>
        <v>97.364800000000002</v>
      </c>
      <c r="U82" s="186">
        <f>主抽数据!AA86</f>
        <v>97.333200000000005</v>
      </c>
      <c r="V82" s="187" t="e">
        <f ca="1">查询与汇总!$S$1*M82</f>
        <v>#REF!</v>
      </c>
      <c r="W82" s="188" t="e">
        <f ca="1">L82-V82</f>
        <v>#REF!</v>
      </c>
      <c r="X82" s="194" t="s">
        <v>26</v>
      </c>
      <c r="Y82" s="195" t="s">
        <v>26</v>
      </c>
      <c r="Z82" s="196" t="s">
        <v>26</v>
      </c>
      <c r="AA82" s="191" t="str">
        <f>主抽数据!AB86</f>
        <v/>
      </c>
      <c r="AB82" s="192" t="str">
        <f>主抽数据!AC86</f>
        <v/>
      </c>
      <c r="AC82" s="193" t="e">
        <f ca="1">IF(V82=-W82,0,W82*0.65/10000)</f>
        <v>#REF!</v>
      </c>
      <c r="AE82" s="171" t="e">
        <f>AA82/10</f>
        <v>#VALUE!</v>
      </c>
      <c r="AF82" s="171" t="e">
        <f>AB82/10</f>
        <v>#VALUE!</v>
      </c>
      <c r="AG82" s="171" t="e">
        <f ca="1">-Q82</f>
        <v>#REF!</v>
      </c>
      <c r="AH82" s="171" t="e">
        <f ca="1">-S82</f>
        <v>#REF!</v>
      </c>
    </row>
    <row customHeight="1" ht="15.75" r="83">
      <c r="A83" s="157">
        <f ca="1">A80+1</f>
        <v>43550</v>
      </c>
      <c r="B83" s="158">
        <f>B80</f>
        <v>0.66666666666666696</v>
      </c>
      <c r="C83" s="157">
        <f ca="1">A83+B83</f>
        <v>43550.666666666664</v>
      </c>
      <c r="D83" s="158" t="str">
        <f>D80</f>
        <v>中班</v>
      </c>
      <c r="E83" s="221">
        <f>IF(AND(E77=1),4,IF(AND(E77&gt;1),(E77-1),))</f>
        <v>3</v>
      </c>
      <c r="F83" s="221" t="str">
        <f>IF(AND(E83=1),"甲班",IF(AND(E83=2),"乙班",IF(AND(E83=3),"丙班",IF(AND(E83=4),"丁班",))))</f>
        <v>丙班</v>
      </c>
      <c r="G83" s="183" t="e">
        <f ca="1">SUMPRODUCT((_6shaozhuchou_month_day!$A$2:$A$906&gt;=C83)*(_6shaozhuchou_month_day!$A$2:$A$906&lt;C84),_6shaozhuchou_month_day!$Y$2:$Y$906)/8</f>
        <v>#REF!</v>
      </c>
      <c r="H83" s="183" t="e">
        <f ca="1">(G83-G83*25%)*0.83*8</f>
        <v>#REF!</v>
      </c>
      <c r="I83" s="154" t="str">
        <f>X83</f>
        <v/>
      </c>
      <c r="J83" s="64" t="e">
        <f ca="1">SUMPRODUCT((主抽数据!$AU$5:$AU$97=$A83)*(主抽数据!$AV$5:$AV$97=$F83),主抽数据!$AK$5:$AK$97)</f>
        <v>#REF!</v>
      </c>
      <c r="K83" s="64" t="e">
        <f ca="1">SUMPRODUCT((主抽数据!$AU$5:$AU$97=$A83)*(主抽数据!$AV$5:$AV$97=$F83),主抽数据!$AL$5:$AL$97)</f>
        <v>#REF!</v>
      </c>
      <c r="L83" s="153" t="e">
        <f ca="1">J83+K83</f>
        <v>#REF!</v>
      </c>
      <c r="M83" s="153" t="e">
        <f ca="1">SUMPRODUCT((_6shaozhuchou_month_day!$A$2:$A$906&gt;=C83)*(_6shaozhuchou_month_day!$A$2:$A$906&lt;C84),_6shaozhuchou_month_day!$Z$2:$Z$906)</f>
        <v>#REF!</v>
      </c>
      <c r="N83" s="183" t="e">
        <f ca="1">M83*查询与汇总!$O$1</f>
        <v>#REF!</v>
      </c>
      <c r="O83" s="154" t="e">
        <f ca="1">IF(N83=0,0,L83/N83)</f>
        <v>#REF!</v>
      </c>
      <c r="P83" s="186" t="e">
        <f ca="1">IF(G83=0,0,SUMPRODUCT((_6shaozhuchou_month_day!$A$2:$A$906&gt;=$C83)*(_6shaozhuchou_month_day!$A$2:$A$906&lt;$C84),_6shaozhuchou_month_day!T$2:T$906)/SUMPRODUCT((_6shaozhuchou_month_day!$A$2:$A$906&gt;=$C83)*(_6shaozhuchou_month_day!$A$2:$A$906&lt;$C84)*(_6shaozhuchou_month_day!T$2:T$906&gt;0)))</f>
        <v>#REF!</v>
      </c>
      <c r="Q83" s="186" t="e">
        <f ca="1">IF(G83=0,0,SUMPRODUCT((_6shaozhuchou_month_day!$A$2:$A$906&gt;=$C83)*(_6shaozhuchou_month_day!$A$2:$A$906&lt;$C84),_6shaozhuchou_month_day!U$2:U$906)/SUMPRODUCT((_6shaozhuchou_month_day!$A$2:$A$906&gt;=$C83)*(_6shaozhuchou_month_day!$A$2:$A$906&lt;$C84)*(_6shaozhuchou_month_day!U$2:U$906&lt;0)))</f>
        <v>#REF!</v>
      </c>
      <c r="R83" s="186" t="e">
        <f ca="1">IF(G83=0,0,SUMPRODUCT((_6shaozhuchou_month_day!$A$2:$A$906&gt;=$C83)*(_6shaozhuchou_month_day!$A$2:$A$906&lt;$C84),_6shaozhuchou_month_day!V$2:V$906)/SUMPRODUCT((_6shaozhuchou_month_day!$A$2:$A$906&gt;=$C83)*(_6shaozhuchou_month_day!$A$2:$A$906&lt;$C84)*(_6shaozhuchou_month_day!V$2:V$906&gt;0)))</f>
        <v>#REF!</v>
      </c>
      <c r="S83" s="186" t="e">
        <f ca="1">IF(G83=0,0,SUMPRODUCT((_6shaozhuchou_month_day!$A$2:$A$906&gt;=$C83)*(_6shaozhuchou_month_day!$A$2:$A$906&lt;$C84),_6shaozhuchou_month_day!W$2:W$906)/SUMPRODUCT((_6shaozhuchou_month_day!$A$2:$A$906&gt;=$C83)*(_6shaozhuchou_month_day!$A$2:$A$906&lt;$C84)*(_6shaozhuchou_month_day!W$2:W$906&lt;0)))</f>
        <v>#REF!</v>
      </c>
      <c r="T83" s="186" t="str">
        <f>主抽数据!Z87</f>
        <v/>
      </c>
      <c r="U83" s="186" t="str">
        <f>主抽数据!AA87</f>
        <v/>
      </c>
      <c r="V83" s="187" t="e">
        <f ca="1">查询与汇总!$S$1*M83</f>
        <v>#REF!</v>
      </c>
      <c r="W83" s="188" t="e">
        <f ca="1">L83-V83</f>
        <v>#REF!</v>
      </c>
      <c r="X83" s="201" t="s">
        <v>26</v>
      </c>
      <c r="Y83" s="202" t="s">
        <v>26</v>
      </c>
      <c r="Z83" s="196" t="s">
        <v>26</v>
      </c>
      <c r="AA83" s="191" t="str">
        <f>主抽数据!AB87</f>
        <v/>
      </c>
      <c r="AB83" s="192" t="str">
        <f>主抽数据!AC87</f>
        <v/>
      </c>
      <c r="AC83" s="193" t="e">
        <f ca="1">IF(V83=-W83,0,W83*0.65/10000)</f>
        <v>#REF!</v>
      </c>
      <c r="AE83" s="171" t="e">
        <f>AA83/10</f>
        <v>#VALUE!</v>
      </c>
      <c r="AF83" s="171" t="e">
        <f>AB83/10</f>
        <v>#VALUE!</v>
      </c>
      <c r="AG83" s="171" t="e">
        <f ca="1">-Q83</f>
        <v>#REF!</v>
      </c>
      <c r="AH83" s="171" t="e">
        <f ca="1">-S83</f>
        <v>#REF!</v>
      </c>
    </row>
    <row customHeight="1" r="84">
      <c r="A84" s="157">
        <f ca="1">A81+1</f>
        <v>43551</v>
      </c>
      <c r="B84" s="158">
        <f>B81</f>
        <v>0</v>
      </c>
      <c r="C84" s="157">
        <f ca="1">A84+B84</f>
        <v>43551</v>
      </c>
      <c r="D84" s="158" t="str">
        <f>D81</f>
        <v>夜班</v>
      </c>
      <c r="E84" s="221">
        <f>IF(AND(E78=1),4,IF(AND(E78&gt;1),(E78-1),))</f>
        <v>4</v>
      </c>
      <c r="F84" s="221" t="str">
        <f>IF(AND(E84=1),"甲班",IF(AND(E84=2),"乙班",IF(AND(E84=3),"丙班",IF(AND(E84=4),"丁班",))))</f>
        <v>丁班</v>
      </c>
      <c r="G84" s="183" t="e">
        <f ca="1">SUMPRODUCT((_6shaozhuchou_month_day!$A$2:$A$906&gt;=C84)*(_6shaozhuchou_month_day!$A$2:$A$906&lt;C85),_6shaozhuchou_month_day!$Y$2:$Y$906)/8</f>
        <v>#REF!</v>
      </c>
      <c r="H84" s="183" t="e">
        <f ca="1">(G84-G84*25%)*0.83*8</f>
        <v>#REF!</v>
      </c>
      <c r="I84" s="154" t="str">
        <f>X84</f>
        <v/>
      </c>
      <c r="J84" s="64" t="e">
        <f ca="1">SUMPRODUCT((主抽数据!$AU$5:$AU$97=$A84)*(主抽数据!$AV$5:$AV$97=$F84),主抽数据!$AK$5:$AK$97)</f>
        <v>#REF!</v>
      </c>
      <c r="K84" s="64" t="e">
        <f ca="1">SUMPRODUCT((主抽数据!$AU$5:$AU$97=$A84)*(主抽数据!$AV$5:$AV$97=$F84),主抽数据!$AL$5:$AL$97)</f>
        <v>#REF!</v>
      </c>
      <c r="L84" s="153" t="e">
        <f ca="1">J84+K84</f>
        <v>#REF!</v>
      </c>
      <c r="M84" s="153" t="e">
        <f ca="1">SUMPRODUCT((_6shaozhuchou_month_day!$A$2:$A$906&gt;=C84)*(_6shaozhuchou_month_day!$A$2:$A$906&lt;C85),_6shaozhuchou_month_day!$Z$2:$Z$906)</f>
        <v>#REF!</v>
      </c>
      <c r="N84" s="183" t="e">
        <f ca="1">M84*查询与汇总!$O$1</f>
        <v>#REF!</v>
      </c>
      <c r="O84" s="154" t="e">
        <f ca="1">IF(N84=0,0,L84/N84)</f>
        <v>#REF!</v>
      </c>
      <c r="P84" s="186" t="e">
        <f ca="1">IF(G84=0,0,SUMPRODUCT((_6shaozhuchou_month_day!$A$2:$A$906&gt;=$C84)*(_6shaozhuchou_month_day!$A$2:$A$906&lt;$C85),_6shaozhuchou_month_day!T$2:T$906)/SUMPRODUCT((_6shaozhuchou_month_day!$A$2:$A$906&gt;=$C84)*(_6shaozhuchou_month_day!$A$2:$A$906&lt;$C85)*(_6shaozhuchou_month_day!T$2:T$906&gt;0)))</f>
        <v>#REF!</v>
      </c>
      <c r="Q84" s="186" t="e">
        <f ca="1">IF(G84=0,0,SUMPRODUCT((_6shaozhuchou_month_day!$A$2:$A$906&gt;=$C84)*(_6shaozhuchou_month_day!$A$2:$A$906&lt;$C85),_6shaozhuchou_month_day!U$2:U$906)/SUMPRODUCT((_6shaozhuchou_month_day!$A$2:$A$906&gt;=$C84)*(_6shaozhuchou_month_day!$A$2:$A$906&lt;$C85)*(_6shaozhuchou_month_day!U$2:U$906&lt;0)))</f>
        <v>#REF!</v>
      </c>
      <c r="R84" s="186" t="e">
        <f ca="1">IF(G84=0,0,SUMPRODUCT((_6shaozhuchou_month_day!$A$2:$A$906&gt;=$C84)*(_6shaozhuchou_month_day!$A$2:$A$906&lt;$C85),_6shaozhuchou_month_day!V$2:V$906)/SUMPRODUCT((_6shaozhuchou_month_day!$A$2:$A$906&gt;=$C84)*(_6shaozhuchou_month_day!$A$2:$A$906&lt;$C85)*(_6shaozhuchou_month_day!V$2:V$906&gt;0)))</f>
        <v>#REF!</v>
      </c>
      <c r="S84" s="186" t="e">
        <f ca="1">IF(G84=0,0,SUMPRODUCT((_6shaozhuchou_month_day!$A$2:$A$906&gt;=$C84)*(_6shaozhuchou_month_day!$A$2:$A$906&lt;$C85),_6shaozhuchou_month_day!W$2:W$906)/SUMPRODUCT((_6shaozhuchou_month_day!$A$2:$A$906&gt;=$C84)*(_6shaozhuchou_month_day!$A$2:$A$906&lt;$C85)*(_6shaozhuchou_month_day!W$2:W$906&lt;0)))</f>
        <v>#REF!</v>
      </c>
      <c r="T84" s="186" t="str">
        <f>主抽数据!Z88</f>
        <v/>
      </c>
      <c r="U84" s="186" t="str">
        <f>主抽数据!AA88</f>
        <v/>
      </c>
      <c r="V84" s="187" t="e">
        <f ca="1">查询与汇总!$S$1*M84</f>
        <v>#REF!</v>
      </c>
      <c r="W84" s="188" t="e">
        <f ca="1">L84-V84</f>
        <v>#REF!</v>
      </c>
      <c r="X84" s="201" t="s">
        <v>26</v>
      </c>
      <c r="Y84" s="202" t="s">
        <v>26</v>
      </c>
      <c r="Z84" s="203" t="s">
        <v>26</v>
      </c>
      <c r="AA84" s="191" t="str">
        <f>主抽数据!AB88</f>
        <v/>
      </c>
      <c r="AB84" s="192" t="str">
        <f>主抽数据!AC88</f>
        <v/>
      </c>
      <c r="AC84" s="193" t="e">
        <f ca="1">IF(V84=-W84,0,W84*0.65/10000)</f>
        <v>#REF!</v>
      </c>
      <c r="AE84" s="171" t="e">
        <f>AA84/10</f>
        <v>#VALUE!</v>
      </c>
      <c r="AF84" s="171" t="e">
        <f>AB84/10</f>
        <v>#VALUE!</v>
      </c>
      <c r="AG84" s="171" t="e">
        <f ca="1">-Q84</f>
        <v>#REF!</v>
      </c>
      <c r="AH84" s="171" t="e">
        <f ca="1">-S84</f>
        <v>#REF!</v>
      </c>
    </row>
    <row customHeight="1" ht="24.949999999999999" r="85">
      <c r="A85" s="157">
        <f ca="1">A82+1</f>
        <v>43551</v>
      </c>
      <c r="B85" s="158">
        <f>B82</f>
        <v>0.33333333333333298</v>
      </c>
      <c r="C85" s="157">
        <f ca="1">A85+B85</f>
        <v>43551.333333333336</v>
      </c>
      <c r="D85" s="158" t="str">
        <f>D82</f>
        <v>白班</v>
      </c>
      <c r="E85" s="221">
        <f>IF(AND(E79=1),4,IF(AND(E79&gt;1),(E79-1),))</f>
        <v>1</v>
      </c>
      <c r="F85" s="221" t="str">
        <f>IF(AND(E85=1),"甲班",IF(AND(E85=2),"乙班",IF(AND(E85=3),"丙班",IF(AND(E85=4),"丁班",))))</f>
        <v>甲班</v>
      </c>
      <c r="G85" s="183" t="e">
        <f ca="1">SUMPRODUCT((_6shaozhuchou_month_day!$A$2:$A$906&gt;=C85)*(_6shaozhuchou_month_day!$A$2:$A$906&lt;C86),_6shaozhuchou_month_day!$Y$2:$Y$906)/8</f>
        <v>#REF!</v>
      </c>
      <c r="H85" s="183" t="e">
        <f ca="1">(G85-G85*25%)*0.83*8</f>
        <v>#REF!</v>
      </c>
      <c r="I85" s="154" t="str">
        <f>X85</f>
        <v/>
      </c>
      <c r="J85" s="64" t="e">
        <f ca="1">SUMPRODUCT((主抽数据!$AU$5:$AU$97=$A85)*(主抽数据!$AV$5:$AV$97=$F85),主抽数据!$AK$5:$AK$97)</f>
        <v>#REF!</v>
      </c>
      <c r="K85" s="64" t="e">
        <f ca="1">SUMPRODUCT((主抽数据!$AU$5:$AU$97=$A85)*(主抽数据!$AV$5:$AV$97=$F85),主抽数据!$AL$5:$AL$97)</f>
        <v>#REF!</v>
      </c>
      <c r="L85" s="153" t="e">
        <f ca="1">J85+K85</f>
        <v>#REF!</v>
      </c>
      <c r="M85" s="153" t="e">
        <f ca="1">SUMPRODUCT((_6shaozhuchou_month_day!$A$2:$A$906&gt;=C85)*(_6shaozhuchou_month_day!$A$2:$A$906&lt;C86),_6shaozhuchou_month_day!$Z$2:$Z$906)</f>
        <v>#REF!</v>
      </c>
      <c r="N85" s="183" t="e">
        <f ca="1">M85*查询与汇总!$O$1</f>
        <v>#REF!</v>
      </c>
      <c r="O85" s="154" t="e">
        <f ca="1">IF(N85=0,0,L85/N85)</f>
        <v>#REF!</v>
      </c>
      <c r="P85" s="186" t="e">
        <f ca="1">IF(G85=0,0,SUMPRODUCT((_6shaozhuchou_month_day!$A$2:$A$906&gt;=$C85)*(_6shaozhuchou_month_day!$A$2:$A$906&lt;$C86),_6shaozhuchou_month_day!T$2:T$906)/SUMPRODUCT((_6shaozhuchou_month_day!$A$2:$A$906&gt;=$C85)*(_6shaozhuchou_month_day!$A$2:$A$906&lt;$C86)*(_6shaozhuchou_month_day!T$2:T$906&gt;0)))</f>
        <v>#REF!</v>
      </c>
      <c r="Q85" s="186" t="e">
        <f ca="1">IF(G85=0,0,SUMPRODUCT((_6shaozhuchou_month_day!$A$2:$A$906&gt;=$C85)*(_6shaozhuchou_month_day!$A$2:$A$906&lt;$C86),_6shaozhuchou_month_day!U$2:U$906)/SUMPRODUCT((_6shaozhuchou_month_day!$A$2:$A$906&gt;=$C85)*(_6shaozhuchou_month_day!$A$2:$A$906&lt;$C86)*(_6shaozhuchou_month_day!U$2:U$906&lt;0)))</f>
        <v>#REF!</v>
      </c>
      <c r="R85" s="186" t="e">
        <f ca="1">IF(G85=0,0,SUMPRODUCT((_6shaozhuchou_month_day!$A$2:$A$906&gt;=$C85)*(_6shaozhuchou_month_day!$A$2:$A$906&lt;$C86),_6shaozhuchou_month_day!V$2:V$906)/SUMPRODUCT((_6shaozhuchou_month_day!$A$2:$A$906&gt;=$C85)*(_6shaozhuchou_month_day!$A$2:$A$906&lt;$C86)*(_6shaozhuchou_month_day!V$2:V$906&gt;0)))</f>
        <v>#REF!</v>
      </c>
      <c r="S85" s="186" t="e">
        <f ca="1">IF(G85=0,0,SUMPRODUCT((_6shaozhuchou_month_day!$A$2:$A$906&gt;=$C85)*(_6shaozhuchou_month_day!$A$2:$A$906&lt;$C86),_6shaozhuchou_month_day!W$2:W$906)/SUMPRODUCT((_6shaozhuchou_month_day!$A$2:$A$906&gt;=$C85)*(_6shaozhuchou_month_day!$A$2:$A$906&lt;$C86)*(_6shaozhuchou_month_day!W$2:W$906&lt;0)))</f>
        <v>#REF!</v>
      </c>
      <c r="T85" s="186">
        <f>主抽数据!Z89</f>
        <v>97.711500000000001</v>
      </c>
      <c r="U85" s="186">
        <f>主抽数据!AA89</f>
        <v>97.254000000000005</v>
      </c>
      <c r="V85" s="187" t="e">
        <f ca="1">查询与汇总!$S$1*M85</f>
        <v>#REF!</v>
      </c>
      <c r="W85" s="188" t="e">
        <f ca="1">L85-V85</f>
        <v>#REF!</v>
      </c>
      <c r="X85" s="201" t="s">
        <v>26</v>
      </c>
      <c r="Y85" s="195" t="s">
        <v>26</v>
      </c>
      <c r="Z85" s="203" t="s">
        <v>26</v>
      </c>
      <c r="AA85" s="191" t="str">
        <f>主抽数据!AB89</f>
        <v/>
      </c>
      <c r="AB85" s="192" t="str">
        <f>主抽数据!AC89</f>
        <v/>
      </c>
      <c r="AC85" s="193" t="e">
        <f ca="1">IF(V85=-W85,0,W85*0.65/10000)</f>
        <v>#REF!</v>
      </c>
      <c r="AE85" s="171" t="e">
        <f>AA85/10</f>
        <v>#VALUE!</v>
      </c>
      <c r="AF85" s="171" t="e">
        <f>AB85/10</f>
        <v>#VALUE!</v>
      </c>
      <c r="AG85" s="171" t="e">
        <f ca="1">-Q85</f>
        <v>#REF!</v>
      </c>
      <c r="AH85" s="171" t="e">
        <f ca="1">-S85</f>
        <v>#REF!</v>
      </c>
    </row>
    <row customHeight="1" ht="27" r="86">
      <c r="A86" s="157">
        <f ca="1">A83+1</f>
        <v>43551</v>
      </c>
      <c r="B86" s="158">
        <f>B83</f>
        <v>0.66666666666666696</v>
      </c>
      <c r="C86" s="157">
        <f ca="1">A86+B86</f>
        <v>43551.666666666664</v>
      </c>
      <c r="D86" s="158" t="str">
        <f>D83</f>
        <v>中班</v>
      </c>
      <c r="E86" s="221">
        <f>IF(AND(E80=1),4,IF(AND(E80&gt;1),(E80-1),))</f>
        <v>2</v>
      </c>
      <c r="F86" s="221" t="str">
        <f>IF(AND(E86=1),"甲班",IF(AND(E86=2),"乙班",IF(AND(E86=3),"丙班",IF(AND(E86=4),"丁班",))))</f>
        <v>乙班</v>
      </c>
      <c r="G86" s="183" t="e">
        <f ca="1">SUMPRODUCT((_6shaozhuchou_month_day!$A$2:$A$906&gt;=C86)*(_6shaozhuchou_month_day!$A$2:$A$906&lt;C87),_6shaozhuchou_month_day!$Y$2:$Y$906)/8</f>
        <v>#REF!</v>
      </c>
      <c r="H86" s="183" t="e">
        <f ca="1">(G86-G86*25%)*0.83*8</f>
        <v>#REF!</v>
      </c>
      <c r="I86" s="154" t="str">
        <f>X86</f>
        <v/>
      </c>
      <c r="J86" s="64" t="e">
        <f ca="1">SUMPRODUCT((主抽数据!$AU$5:$AU$97=$A86)*(主抽数据!$AV$5:$AV$97=$F86),主抽数据!$AK$5:$AK$97)</f>
        <v>#REF!</v>
      </c>
      <c r="K86" s="64" t="e">
        <f ca="1">SUMPRODUCT((主抽数据!$AU$5:$AU$97=$A86)*(主抽数据!$AV$5:$AV$97=$F86),主抽数据!$AL$5:$AL$97)</f>
        <v>#REF!</v>
      </c>
      <c r="L86" s="153" t="e">
        <f ca="1">J86+K86</f>
        <v>#REF!</v>
      </c>
      <c r="M86" s="153" t="e">
        <f ca="1">SUMPRODUCT((_6shaozhuchou_month_day!$A$2:$A$906&gt;=C86)*(_6shaozhuchou_month_day!$A$2:$A$906&lt;C87),_6shaozhuchou_month_day!$Z$2:$Z$906)</f>
        <v>#REF!</v>
      </c>
      <c r="N86" s="183" t="e">
        <f ca="1">M86*查询与汇总!$O$1</f>
        <v>#REF!</v>
      </c>
      <c r="O86" s="154" t="e">
        <f ca="1">IF(N86=0,0,L86/N86)</f>
        <v>#REF!</v>
      </c>
      <c r="P86" s="186" t="e">
        <f ca="1">IF(G86=0,0,SUMPRODUCT((_6shaozhuchou_month_day!$A$2:$A$906&gt;=$C86)*(_6shaozhuchou_month_day!$A$2:$A$906&lt;$C87),_6shaozhuchou_month_day!T$2:T$906)/SUMPRODUCT((_6shaozhuchou_month_day!$A$2:$A$906&gt;=$C86)*(_6shaozhuchou_month_day!$A$2:$A$906&lt;$C87)*(_6shaozhuchou_month_day!T$2:T$906&gt;0)))</f>
        <v>#REF!</v>
      </c>
      <c r="Q86" s="186" t="e">
        <f ca="1">IF(G86=0,0,SUMPRODUCT((_6shaozhuchou_month_day!$A$2:$A$906&gt;=$C86)*(_6shaozhuchou_month_day!$A$2:$A$906&lt;$C87),_6shaozhuchou_month_day!U$2:U$906)/SUMPRODUCT((_6shaozhuchou_month_day!$A$2:$A$906&gt;=$C86)*(_6shaozhuchou_month_day!$A$2:$A$906&lt;$C87)*(_6shaozhuchou_month_day!U$2:U$906&lt;0)))</f>
        <v>#REF!</v>
      </c>
      <c r="R86" s="186" t="e">
        <f ca="1">IF(G86=0,0,SUMPRODUCT((_6shaozhuchou_month_day!$A$2:$A$906&gt;=$C86)*(_6shaozhuchou_month_day!$A$2:$A$906&lt;$C87),_6shaozhuchou_month_day!V$2:V$906)/SUMPRODUCT((_6shaozhuchou_month_day!$A$2:$A$906&gt;=$C86)*(_6shaozhuchou_month_day!$A$2:$A$906&lt;$C87)*(_6shaozhuchou_month_day!V$2:V$906&gt;0)))</f>
        <v>#REF!</v>
      </c>
      <c r="S86" s="186" t="e">
        <f ca="1">IF(G86=0,0,SUMPRODUCT((_6shaozhuchou_month_day!$A$2:$A$906&gt;=$C86)*(_6shaozhuchou_month_day!$A$2:$A$906&lt;$C87),_6shaozhuchou_month_day!W$2:W$906)/SUMPRODUCT((_6shaozhuchou_month_day!$A$2:$A$906&gt;=$C86)*(_6shaozhuchou_month_day!$A$2:$A$906&lt;$C87)*(_6shaozhuchou_month_day!W$2:W$906&lt;0)))</f>
        <v>#REF!</v>
      </c>
      <c r="T86" s="186">
        <f>主抽数据!Z90</f>
        <v>97.718000000000004</v>
      </c>
      <c r="U86" s="186">
        <f>主抽数据!AA90</f>
        <v>97.273200000000003</v>
      </c>
      <c r="V86" s="187" t="e">
        <f ca="1">查询与汇总!$S$1*M86</f>
        <v>#REF!</v>
      </c>
      <c r="W86" s="188" t="e">
        <f ca="1">L86-V86</f>
        <v>#REF!</v>
      </c>
      <c r="X86" s="201" t="s">
        <v>26</v>
      </c>
      <c r="Y86" s="195" t="s">
        <v>26</v>
      </c>
      <c r="Z86" s="203" t="s">
        <v>26</v>
      </c>
      <c r="AA86" s="191" t="str">
        <f>主抽数据!AB90</f>
        <v/>
      </c>
      <c r="AB86" s="192" t="str">
        <f>主抽数据!AC90</f>
        <v/>
      </c>
      <c r="AC86" s="193" t="e">
        <f ca="1">IF(V86=-W86,0,W86*0.65/10000)</f>
        <v>#REF!</v>
      </c>
      <c r="AE86" s="171" t="e">
        <f>AA86/10</f>
        <v>#VALUE!</v>
      </c>
      <c r="AF86" s="171" t="e">
        <f>AB86/10</f>
        <v>#VALUE!</v>
      </c>
      <c r="AG86" s="171" t="e">
        <f ca="1">-Q86</f>
        <v>#REF!</v>
      </c>
      <c r="AH86" s="171" t="e">
        <f ca="1">-S86</f>
        <v>#REF!</v>
      </c>
    </row>
    <row customHeight="1" r="87">
      <c r="A87" s="157">
        <f ca="1">A84+1</f>
        <v>43552</v>
      </c>
      <c r="B87" s="158">
        <f>B84</f>
        <v>0</v>
      </c>
      <c r="C87" s="157">
        <f ca="1">A87+B87</f>
        <v>43552</v>
      </c>
      <c r="D87" s="158" t="str">
        <f>D84</f>
        <v>夜班</v>
      </c>
      <c r="E87" s="221">
        <f>IF(AND(E81=1),4,IF(AND(E81&gt;1),(E81-1),))</f>
        <v>4</v>
      </c>
      <c r="F87" s="221" t="str">
        <f>IF(AND(E87=1),"甲班",IF(AND(E87=2),"乙班",IF(AND(E87=3),"丙班",IF(AND(E87=4),"丁班",))))</f>
        <v>丁班</v>
      </c>
      <c r="G87" s="183" t="e">
        <f ca="1">SUMPRODUCT((_6shaozhuchou_month_day!$A$2:$A$906&gt;=C87)*(_6shaozhuchou_month_day!$A$2:$A$906&lt;C88),_6shaozhuchou_month_day!$Y$2:$Y$906)/8</f>
        <v>#REF!</v>
      </c>
      <c r="H87" s="183" t="e">
        <f ca="1">(G87-G87*25%)*0.83*8</f>
        <v>#REF!</v>
      </c>
      <c r="I87" s="154" t="str">
        <f>X87</f>
        <v/>
      </c>
      <c r="J87" s="64" t="e">
        <f ca="1">SUMPRODUCT((主抽数据!$AU$5:$AU$97=$A87)*(主抽数据!$AV$5:$AV$97=$F87),主抽数据!$AK$5:$AK$97)</f>
        <v>#REF!</v>
      </c>
      <c r="K87" s="64" t="e">
        <f ca="1">SUMPRODUCT((主抽数据!$AU$5:$AU$97=$A87)*(主抽数据!$AV$5:$AV$97=$F87),主抽数据!$AL$5:$AL$97)</f>
        <v>#REF!</v>
      </c>
      <c r="L87" s="153" t="e">
        <f ca="1">J87+K87</f>
        <v>#REF!</v>
      </c>
      <c r="M87" s="153" t="e">
        <f ca="1">SUMPRODUCT((_6shaozhuchou_month_day!$A$2:$A$906&gt;=C87)*(_6shaozhuchou_month_day!$A$2:$A$906&lt;C88),_6shaozhuchou_month_day!$Z$2:$Z$906)</f>
        <v>#REF!</v>
      </c>
      <c r="N87" s="183" t="e">
        <f ca="1">M87*查询与汇总!$O$1</f>
        <v>#REF!</v>
      </c>
      <c r="O87" s="154" t="e">
        <f ca="1">IF(N87=0,0,L87/N87)</f>
        <v>#REF!</v>
      </c>
      <c r="P87" s="186" t="e">
        <f ca="1">IF(G87=0,0,SUMPRODUCT((_6shaozhuchou_month_day!$A$2:$A$906&gt;=$C87)*(_6shaozhuchou_month_day!$A$2:$A$906&lt;$C88),_6shaozhuchou_month_day!T$2:T$906)/SUMPRODUCT((_6shaozhuchou_month_day!$A$2:$A$906&gt;=$C87)*(_6shaozhuchou_month_day!$A$2:$A$906&lt;$C88)*(_6shaozhuchou_month_day!T$2:T$906&gt;0)))</f>
        <v>#REF!</v>
      </c>
      <c r="Q87" s="186" t="e">
        <f ca="1">IF(G87=0,0,SUMPRODUCT((_6shaozhuchou_month_day!$A$2:$A$906&gt;=$C87)*(_6shaozhuchou_month_day!$A$2:$A$906&lt;$C88),_6shaozhuchou_month_day!U$2:U$906)/SUMPRODUCT((_6shaozhuchou_month_day!$A$2:$A$906&gt;=$C87)*(_6shaozhuchou_month_day!$A$2:$A$906&lt;$C88)*(_6shaozhuchou_month_day!U$2:U$906&lt;0)))</f>
        <v>#REF!</v>
      </c>
      <c r="R87" s="186" t="e">
        <f ca="1">IF(G87=0,0,SUMPRODUCT((_6shaozhuchou_month_day!$A$2:$A$906&gt;=$C87)*(_6shaozhuchou_month_day!$A$2:$A$906&lt;$C88),_6shaozhuchou_month_day!V$2:V$906)/SUMPRODUCT((_6shaozhuchou_month_day!$A$2:$A$906&gt;=$C87)*(_6shaozhuchou_month_day!$A$2:$A$906&lt;$C88)*(_6shaozhuchou_month_day!V$2:V$906&gt;0)))</f>
        <v>#REF!</v>
      </c>
      <c r="S87" s="186" t="e">
        <f ca="1">IF(G87=0,0,SUMPRODUCT((_6shaozhuchou_month_day!$A$2:$A$906&gt;=$C87)*(_6shaozhuchou_month_day!$A$2:$A$906&lt;$C88),_6shaozhuchou_month_day!W$2:W$906)/SUMPRODUCT((_6shaozhuchou_month_day!$A$2:$A$906&gt;=$C87)*(_6shaozhuchou_month_day!$A$2:$A$906&lt;$C88)*(_6shaozhuchou_month_day!W$2:W$906&lt;0)))</f>
        <v>#REF!</v>
      </c>
      <c r="T87" s="186">
        <f>主抽数据!Z91</f>
        <v>97.708600000000004</v>
      </c>
      <c r="U87" s="186">
        <f>主抽数据!AA91</f>
        <v>97.250900000000001</v>
      </c>
      <c r="V87" s="187" t="e">
        <f ca="1">查询与汇总!$S$1*M87</f>
        <v>#REF!</v>
      </c>
      <c r="W87" s="188" t="e">
        <f ca="1">L87-V87</f>
        <v>#REF!</v>
      </c>
      <c r="X87" s="201" t="s">
        <v>26</v>
      </c>
      <c r="Y87" s="202" t="s">
        <v>26</v>
      </c>
      <c r="Z87" s="203" t="s">
        <v>26</v>
      </c>
      <c r="AA87" s="191" t="str">
        <f>主抽数据!AB91</f>
        <v/>
      </c>
      <c r="AB87" s="192" t="str">
        <f>主抽数据!AC91</f>
        <v/>
      </c>
      <c r="AC87" s="193" t="e">
        <f ca="1">IF(V87=-W87,0,W87*0.65/10000)</f>
        <v>#REF!</v>
      </c>
      <c r="AE87" s="171" t="e">
        <f>AA87/10</f>
        <v>#VALUE!</v>
      </c>
      <c r="AF87" s="171" t="e">
        <f>AB87/10</f>
        <v>#VALUE!</v>
      </c>
      <c r="AG87" s="171" t="e">
        <f ca="1">-Q87</f>
        <v>#REF!</v>
      </c>
      <c r="AH87" s="171" t="e">
        <f ca="1">-S87</f>
        <v>#REF!</v>
      </c>
    </row>
    <row customHeight="1" ht="15.75" r="88">
      <c r="A88" s="157">
        <f ca="1">A85+1</f>
        <v>43552</v>
      </c>
      <c r="B88" s="158">
        <f>B85</f>
        <v>0.33333333333333298</v>
      </c>
      <c r="C88" s="157">
        <f ca="1">A88+B88</f>
        <v>43552.333333333336</v>
      </c>
      <c r="D88" s="158" t="str">
        <f>D85</f>
        <v>白班</v>
      </c>
      <c r="E88" s="221">
        <f>IF(AND(E82=1),4,IF(AND(E82&gt;1),(E82-1),))</f>
        <v>1</v>
      </c>
      <c r="F88" s="221" t="str">
        <f>IF(AND(E88=1),"甲班",IF(AND(E88=2),"乙班",IF(AND(E88=3),"丙班",IF(AND(E88=4),"丁班",))))</f>
        <v>甲班</v>
      </c>
      <c r="G88" s="183" t="e">
        <f ca="1">SUMPRODUCT((_6shaozhuchou_month_day!$A$2:$A$906&gt;=C88)*(_6shaozhuchou_month_day!$A$2:$A$906&lt;C89),_6shaozhuchou_month_day!$Y$2:$Y$906)/8</f>
        <v>#REF!</v>
      </c>
      <c r="H88" s="183" t="e">
        <f ca="1">(G88-G88*25%)*0.83*8</f>
        <v>#REF!</v>
      </c>
      <c r="I88" s="154" t="str">
        <f>X88</f>
        <v/>
      </c>
      <c r="J88" s="64" t="e">
        <f ca="1">SUMPRODUCT((主抽数据!$AU$5:$AU$97=$A88)*(主抽数据!$AV$5:$AV$97=$F88),主抽数据!$AK$5:$AK$97)</f>
        <v>#REF!</v>
      </c>
      <c r="K88" s="64" t="e">
        <f ca="1">SUMPRODUCT((主抽数据!$AU$5:$AU$97=$A88)*(主抽数据!$AV$5:$AV$97=$F88),主抽数据!$AL$5:$AL$97)</f>
        <v>#REF!</v>
      </c>
      <c r="L88" s="153" t="e">
        <f ca="1">J88+K88</f>
        <v>#REF!</v>
      </c>
      <c r="M88" s="153" t="e">
        <f ca="1">SUMPRODUCT((_6shaozhuchou_month_day!$A$2:$A$906&gt;=C88)*(_6shaozhuchou_month_day!$A$2:$A$906&lt;C89),_6shaozhuchou_month_day!$Z$2:$Z$906)</f>
        <v>#REF!</v>
      </c>
      <c r="N88" s="183" t="e">
        <f ca="1">M88*查询与汇总!$O$1</f>
        <v>#REF!</v>
      </c>
      <c r="O88" s="154" t="e">
        <f ca="1">IF(N88=0,0,L88/N88)</f>
        <v>#REF!</v>
      </c>
      <c r="P88" s="186" t="e">
        <f ca="1">IF(G88=0,0,SUMPRODUCT((_6shaozhuchou_month_day!$A$2:$A$906&gt;=$C88)*(_6shaozhuchou_month_day!$A$2:$A$906&lt;$C89),_6shaozhuchou_month_day!T$2:T$906)/SUMPRODUCT((_6shaozhuchou_month_day!$A$2:$A$906&gt;=$C88)*(_6shaozhuchou_month_day!$A$2:$A$906&lt;$C89)*(_6shaozhuchou_month_day!T$2:T$906&gt;0)))</f>
        <v>#REF!</v>
      </c>
      <c r="Q88" s="186" t="e">
        <f ca="1">IF(G88=0,0,SUMPRODUCT((_6shaozhuchou_month_day!$A$2:$A$906&gt;=$C88)*(_6shaozhuchou_month_day!$A$2:$A$906&lt;$C89),_6shaozhuchou_month_day!U$2:U$906)/SUMPRODUCT((_6shaozhuchou_month_day!$A$2:$A$906&gt;=$C88)*(_6shaozhuchou_month_day!$A$2:$A$906&lt;$C89)*(_6shaozhuchou_month_day!U$2:U$906&lt;0)))</f>
        <v>#REF!</v>
      </c>
      <c r="R88" s="186" t="e">
        <f ca="1">IF(G88=0,0,SUMPRODUCT((_6shaozhuchou_month_day!$A$2:$A$906&gt;=$C88)*(_6shaozhuchou_month_day!$A$2:$A$906&lt;$C89),_6shaozhuchou_month_day!V$2:V$906)/SUMPRODUCT((_6shaozhuchou_month_day!$A$2:$A$906&gt;=$C88)*(_6shaozhuchou_month_day!$A$2:$A$906&lt;$C89)*(_6shaozhuchou_month_day!V$2:V$906&gt;0)))</f>
        <v>#REF!</v>
      </c>
      <c r="S88" s="186" t="e">
        <f ca="1">IF(G88=0,0,SUMPRODUCT((_6shaozhuchou_month_day!$A$2:$A$906&gt;=$C88)*(_6shaozhuchou_month_day!$A$2:$A$906&lt;$C89),_6shaozhuchou_month_day!W$2:W$906)/SUMPRODUCT((_6shaozhuchou_month_day!$A$2:$A$906&gt;=$C88)*(_6shaozhuchou_month_day!$A$2:$A$906&lt;$C89)*(_6shaozhuchou_month_day!W$2:W$906&lt;0)))</f>
        <v>#REF!</v>
      </c>
      <c r="T88" s="186">
        <f>主抽数据!Z92</f>
        <v>97.699100000000001</v>
      </c>
      <c r="U88" s="186">
        <f>主抽数据!AA92</f>
        <v>97.233400000000003</v>
      </c>
      <c r="V88" s="187" t="e">
        <f ca="1">查询与汇总!$S$1*M88</f>
        <v>#REF!</v>
      </c>
      <c r="W88" s="188" t="e">
        <f ca="1">L88-V88</f>
        <v>#REF!</v>
      </c>
      <c r="X88" s="201" t="s">
        <v>26</v>
      </c>
      <c r="Y88" s="202" t="s">
        <v>26</v>
      </c>
      <c r="Z88" s="230" t="s">
        <v>26</v>
      </c>
      <c r="AA88" s="191" t="str">
        <f>主抽数据!AB92</f>
        <v/>
      </c>
      <c r="AB88" s="192" t="str">
        <f>主抽数据!AC92</f>
        <v/>
      </c>
      <c r="AC88" s="193" t="e">
        <f ca="1">IF(V88=-W88,0,W88*0.65/10000)</f>
        <v>#REF!</v>
      </c>
      <c r="AE88" s="171" t="e">
        <f>AA88/10</f>
        <v>#VALUE!</v>
      </c>
      <c r="AF88" s="171" t="e">
        <f>AB88/10</f>
        <v>#VALUE!</v>
      </c>
      <c r="AG88" s="171" t="e">
        <f ca="1">-Q88</f>
        <v>#REF!</v>
      </c>
      <c r="AH88" s="171" t="e">
        <f ca="1">-S88</f>
        <v>#REF!</v>
      </c>
    </row>
    <row customHeight="1" ht="29.100000000000001" r="89">
      <c r="A89" s="157">
        <f ca="1">A86+1</f>
        <v>43552</v>
      </c>
      <c r="B89" s="158">
        <f>B86</f>
        <v>0.66666666666666696</v>
      </c>
      <c r="C89" s="157">
        <f ca="1">A89+B89</f>
        <v>43552.666666666664</v>
      </c>
      <c r="D89" s="158" t="str">
        <f>D86</f>
        <v>中班</v>
      </c>
      <c r="E89" s="221">
        <f>IF(AND(E83=1),4,IF(AND(E83&gt;1),(E83-1),))</f>
        <v>2</v>
      </c>
      <c r="F89" s="221" t="str">
        <f>IF(AND(E89=1),"甲班",IF(AND(E89=2),"乙班",IF(AND(E89=3),"丙班",IF(AND(E89=4),"丁班",))))</f>
        <v>乙班</v>
      </c>
      <c r="G89" s="183" t="e">
        <f ca="1">SUMPRODUCT((_6shaozhuchou_month_day!$A$2:$A$906&gt;=C89)*(_6shaozhuchou_month_day!$A$2:$A$906&lt;C90),_6shaozhuchou_month_day!$Y$2:$Y$906)/8</f>
        <v>#REF!</v>
      </c>
      <c r="H89" s="183" t="e">
        <f ca="1">(G89-G89*25%)*0.83*8</f>
        <v>#REF!</v>
      </c>
      <c r="I89" s="154" t="str">
        <f>X89</f>
        <v/>
      </c>
      <c r="J89" s="64" t="e">
        <f ca="1">SUMPRODUCT((主抽数据!$AU$5:$AU$97=$A89)*(主抽数据!$AV$5:$AV$97=$F89),主抽数据!$AK$5:$AK$97)</f>
        <v>#REF!</v>
      </c>
      <c r="K89" s="64" t="e">
        <f ca="1">SUMPRODUCT((主抽数据!$AU$5:$AU$97=$A89)*(主抽数据!$AV$5:$AV$97=$F89),主抽数据!$AL$5:$AL$97)</f>
        <v>#REF!</v>
      </c>
      <c r="L89" s="153" t="e">
        <f ca="1">J89+K89</f>
        <v>#REF!</v>
      </c>
      <c r="M89" s="153" t="e">
        <f ca="1">SUMPRODUCT((_6shaozhuchou_month_day!$A$2:$A$906&gt;=C89)*(_6shaozhuchou_month_day!$A$2:$A$906&lt;C90),_6shaozhuchou_month_day!$Z$2:$Z$906)</f>
        <v>#REF!</v>
      </c>
      <c r="N89" s="183" t="e">
        <f ca="1">M89*查询与汇总!$O$1</f>
        <v>#REF!</v>
      </c>
      <c r="O89" s="154" t="e">
        <f ca="1">IF(N89=0,0,L89/N89)</f>
        <v>#REF!</v>
      </c>
      <c r="P89" s="186" t="e">
        <f ca="1">IF(G89=0,0,SUMPRODUCT((_6shaozhuchou_month_day!$A$2:$A$906&gt;=$C89)*(_6shaozhuchou_month_day!$A$2:$A$906&lt;$C90),_6shaozhuchou_month_day!T$2:T$906)/SUMPRODUCT((_6shaozhuchou_month_day!$A$2:$A$906&gt;=$C89)*(_6shaozhuchou_month_day!$A$2:$A$906&lt;$C90)*(_6shaozhuchou_month_day!T$2:T$906&gt;0)))</f>
        <v>#REF!</v>
      </c>
      <c r="Q89" s="186" t="e">
        <f ca="1">IF(G89=0,0,SUMPRODUCT((_6shaozhuchou_month_day!$A$2:$A$906&gt;=$C89)*(_6shaozhuchou_month_day!$A$2:$A$906&lt;$C90),_6shaozhuchou_month_day!U$2:U$906)/SUMPRODUCT((_6shaozhuchou_month_day!$A$2:$A$906&gt;=$C89)*(_6shaozhuchou_month_day!$A$2:$A$906&lt;$C90)*(_6shaozhuchou_month_day!U$2:U$906&lt;0)))</f>
        <v>#REF!</v>
      </c>
      <c r="R89" s="186" t="e">
        <f ca="1">IF(G89=0,0,SUMPRODUCT((_6shaozhuchou_month_day!$A$2:$A$906&gt;=$C89)*(_6shaozhuchou_month_day!$A$2:$A$906&lt;$C90),_6shaozhuchou_month_day!V$2:V$906)/SUMPRODUCT((_6shaozhuchou_month_day!$A$2:$A$906&gt;=$C89)*(_6shaozhuchou_month_day!$A$2:$A$906&lt;$C90)*(_6shaozhuchou_month_day!V$2:V$906&gt;0)))</f>
        <v>#REF!</v>
      </c>
      <c r="S89" s="186" t="e">
        <f ca="1">IF(G89=0,0,SUMPRODUCT((_6shaozhuchou_month_day!$A$2:$A$906&gt;=$C89)*(_6shaozhuchou_month_day!$A$2:$A$906&lt;$C90),_6shaozhuchou_month_day!W$2:W$906)/SUMPRODUCT((_6shaozhuchou_month_day!$A$2:$A$906&gt;=$C89)*(_6shaozhuchou_month_day!$A$2:$A$906&lt;$C90)*(_6shaozhuchou_month_day!W$2:W$906&lt;0)))</f>
        <v>#REF!</v>
      </c>
      <c r="T89" s="186">
        <f>主抽数据!Z93</f>
        <v>97.711500000000001</v>
      </c>
      <c r="U89" s="186">
        <f>主抽数据!AA93</f>
        <v>97.248500000000007</v>
      </c>
      <c r="V89" s="187" t="e">
        <f ca="1">查询与汇总!$S$1*M89</f>
        <v>#REF!</v>
      </c>
      <c r="W89" s="188" t="e">
        <f ca="1">L89-V89</f>
        <v>#REF!</v>
      </c>
      <c r="X89" s="201" t="s">
        <v>26</v>
      </c>
      <c r="Y89" s="195" t="s">
        <v>26</v>
      </c>
      <c r="Z89" s="231" t="s">
        <v>26</v>
      </c>
      <c r="AA89" s="191" t="str">
        <f>主抽数据!AB93</f>
        <v/>
      </c>
      <c r="AB89" s="192" t="str">
        <f>主抽数据!AC93</f>
        <v/>
      </c>
      <c r="AC89" s="193" t="e">
        <f ca="1">IF(V89=-W89,0,W89*0.65/10000)</f>
        <v>#REF!</v>
      </c>
      <c r="AE89" s="171" t="e">
        <f>AA89/10</f>
        <v>#VALUE!</v>
      </c>
      <c r="AF89" s="171" t="e">
        <f>AB89/10</f>
        <v>#VALUE!</v>
      </c>
      <c r="AG89" s="171" t="e">
        <f ca="1">-Q89</f>
        <v>#REF!</v>
      </c>
      <c r="AH89" s="171" t="e">
        <f ca="1">-S89</f>
        <v>#REF!</v>
      </c>
    </row>
    <row customHeight="1" r="90">
      <c r="A90" s="157">
        <f ca="1">A87+1</f>
        <v>43553</v>
      </c>
      <c r="B90" s="158">
        <f>B87</f>
        <v>0</v>
      </c>
      <c r="C90" s="157">
        <f ca="1">A90+B90</f>
        <v>43553</v>
      </c>
      <c r="D90" s="158" t="str">
        <f>D87</f>
        <v>夜班</v>
      </c>
      <c r="E90" s="221">
        <f>IF(AND(E84=1),4,IF(AND(E84&gt;1),(E84-1),))</f>
        <v>3</v>
      </c>
      <c r="F90" s="221" t="str">
        <f>IF(AND(E90=1),"甲班",IF(AND(E90=2),"乙班",IF(AND(E90=3),"丙班",IF(AND(E90=4),"丁班",))))</f>
        <v>丙班</v>
      </c>
      <c r="G90" s="183" t="e">
        <f ca="1">SUMPRODUCT((_6shaozhuchou_month_day!$A$2:$A$906&gt;=C90)*(_6shaozhuchou_month_day!$A$2:$A$906&lt;C91),_6shaozhuchou_month_day!$Y$2:$Y$906)/8</f>
        <v>#REF!</v>
      </c>
      <c r="H90" s="183" t="e">
        <f ca="1">(G90-G90*25%)*0.83*8</f>
        <v>#REF!</v>
      </c>
      <c r="I90" s="154" t="str">
        <f>X90</f>
        <v/>
      </c>
      <c r="J90" s="64" t="e">
        <f ca="1">SUMPRODUCT((主抽数据!$AU$5:$AU$97=$A90)*(主抽数据!$AV$5:$AV$97=$F90),主抽数据!$AK$5:$AK$97)</f>
        <v>#REF!</v>
      </c>
      <c r="K90" s="64" t="e">
        <f ca="1">SUMPRODUCT((主抽数据!$AU$5:$AU$97=$A90)*(主抽数据!$AV$5:$AV$97=$F90),主抽数据!$AL$5:$AL$97)</f>
        <v>#REF!</v>
      </c>
      <c r="L90" s="153" t="e">
        <f ca="1">J90+K90</f>
        <v>#REF!</v>
      </c>
      <c r="M90" s="153" t="e">
        <f ca="1">SUMPRODUCT((_6shaozhuchou_month_day!$A$2:$A$906&gt;=C90)*(_6shaozhuchou_month_day!$A$2:$A$906&lt;C91),_6shaozhuchou_month_day!$Z$2:$Z$906)</f>
        <v>#REF!</v>
      </c>
      <c r="N90" s="183" t="e">
        <f ca="1">M90*查询与汇总!$O$1</f>
        <v>#REF!</v>
      </c>
      <c r="O90" s="154" t="e">
        <f ca="1">IF(N90=0,0,L90/N90)</f>
        <v>#REF!</v>
      </c>
      <c r="P90" s="186" t="e">
        <f ca="1">IF(G90=0,0,SUMPRODUCT((_6shaozhuchou_month_day!$A$2:$A$906&gt;=$C90)*(_6shaozhuchou_month_day!$A$2:$A$906&lt;$C91),_6shaozhuchou_month_day!T$2:T$906)/SUMPRODUCT((_6shaozhuchou_month_day!$A$2:$A$906&gt;=$C90)*(_6shaozhuchou_month_day!$A$2:$A$906&lt;$C91)*(_6shaozhuchou_month_day!T$2:T$906&gt;0)))</f>
        <v>#REF!</v>
      </c>
      <c r="Q90" s="186" t="e">
        <f ca="1">IF(G90=0,0,SUMPRODUCT((_6shaozhuchou_month_day!$A$2:$A$906&gt;=$C90)*(_6shaozhuchou_month_day!$A$2:$A$906&lt;$C91),_6shaozhuchou_month_day!U$2:U$906)/SUMPRODUCT((_6shaozhuchou_month_day!$A$2:$A$906&gt;=$C90)*(_6shaozhuchou_month_day!$A$2:$A$906&lt;$C91)*(_6shaozhuchou_month_day!U$2:U$906&lt;0)))</f>
        <v>#REF!</v>
      </c>
      <c r="R90" s="186" t="e">
        <f ca="1">IF(G90=0,0,SUMPRODUCT((_6shaozhuchou_month_day!$A$2:$A$906&gt;=$C90)*(_6shaozhuchou_month_day!$A$2:$A$906&lt;$C91),_6shaozhuchou_month_day!V$2:V$906)/SUMPRODUCT((_6shaozhuchou_month_day!$A$2:$A$906&gt;=$C90)*(_6shaozhuchou_month_day!$A$2:$A$906&lt;$C91)*(_6shaozhuchou_month_day!V$2:V$906&gt;0)))</f>
        <v>#REF!</v>
      </c>
      <c r="S90" s="186" t="e">
        <f ca="1">IF(G90=0,0,SUMPRODUCT((_6shaozhuchou_month_day!$A$2:$A$906&gt;=$C90)*(_6shaozhuchou_month_day!$A$2:$A$906&lt;$C91),_6shaozhuchou_month_day!W$2:W$906)/SUMPRODUCT((_6shaozhuchou_month_day!$A$2:$A$906&gt;=$C90)*(_6shaozhuchou_month_day!$A$2:$A$906&lt;$C91)*(_6shaozhuchou_month_day!W$2:W$906&lt;0)))</f>
        <v>#REF!</v>
      </c>
      <c r="T90" s="186">
        <f>主抽数据!Z94</f>
        <v>93.997</v>
      </c>
      <c r="U90" s="186">
        <f>主抽数据!AA94</f>
        <v>96.555700000000002</v>
      </c>
      <c r="V90" s="187" t="e">
        <f ca="1">查询与汇总!$S$1*M90</f>
        <v>#REF!</v>
      </c>
      <c r="W90" s="188" t="e">
        <f ca="1">L90-V90</f>
        <v>#REF!</v>
      </c>
      <c r="X90" s="201" t="s">
        <v>26</v>
      </c>
      <c r="Y90" s="202" t="s">
        <v>26</v>
      </c>
      <c r="Z90" s="203" t="s">
        <v>26</v>
      </c>
      <c r="AA90" s="191" t="str">
        <f>主抽数据!AB94</f>
        <v/>
      </c>
      <c r="AB90" s="192" t="str">
        <f>主抽数据!AC94</f>
        <v/>
      </c>
      <c r="AC90" s="193" t="e">
        <f ca="1">IF(V90=-W90,0,W90*0.65/10000)</f>
        <v>#REF!</v>
      </c>
      <c r="AE90" s="171" t="e">
        <f>AA90/10</f>
        <v>#VALUE!</v>
      </c>
      <c r="AF90" s="171" t="e">
        <f>AB90/10</f>
        <v>#VALUE!</v>
      </c>
      <c r="AG90" s="171" t="e">
        <f ca="1">-Q90</f>
        <v>#REF!</v>
      </c>
      <c r="AH90" s="171" t="e">
        <f ca="1">-S90</f>
        <v>#REF!</v>
      </c>
    </row>
    <row customHeight="1" r="91">
      <c r="A91" s="157">
        <f ca="1">A88+1</f>
        <v>43553</v>
      </c>
      <c r="B91" s="158">
        <f>B88</f>
        <v>0.33333333333333298</v>
      </c>
      <c r="C91" s="157">
        <f ca="1">A91+B91</f>
        <v>43553.333333333336</v>
      </c>
      <c r="D91" s="158" t="str">
        <f>D88</f>
        <v>白班</v>
      </c>
      <c r="E91" s="221">
        <f>IF(AND(E85=1),4,IF(AND(E85&gt;1),(E85-1),))</f>
        <v>4</v>
      </c>
      <c r="F91" s="221" t="str">
        <f>IF(AND(E91=1),"甲班",IF(AND(E91=2),"乙班",IF(AND(E91=3),"丙班",IF(AND(E91=4),"丁班",))))</f>
        <v>丁班</v>
      </c>
      <c r="G91" s="183" t="e">
        <f ca="1">SUMPRODUCT((_6shaozhuchou_month_day!$A$2:$A$906&gt;=C91)*(_6shaozhuchou_month_day!$A$2:$A$906&lt;C92),_6shaozhuchou_month_day!$Y$2:$Y$906)/8</f>
        <v>#REF!</v>
      </c>
      <c r="H91" s="183" t="e">
        <f ca="1">(G91-G91*25%)*0.83*8</f>
        <v>#REF!</v>
      </c>
      <c r="I91" s="154" t="str">
        <f>X91</f>
        <v/>
      </c>
      <c r="J91" s="64" t="e">
        <f ca="1">SUMPRODUCT((主抽数据!$AU$5:$AU$97=$A91)*(主抽数据!$AV$5:$AV$97=$F91),主抽数据!$AK$5:$AK$97)</f>
        <v>#REF!</v>
      </c>
      <c r="K91" s="64" t="e">
        <f ca="1">SUMPRODUCT((主抽数据!$AU$5:$AU$97=$A91)*(主抽数据!$AV$5:$AV$97=$F91),主抽数据!$AL$5:$AL$97)</f>
        <v>#REF!</v>
      </c>
      <c r="L91" s="153" t="e">
        <f ca="1">J91+K91</f>
        <v>#REF!</v>
      </c>
      <c r="M91" s="153" t="e">
        <f ca="1">SUMPRODUCT((_6shaozhuchou_month_day!$A$2:$A$906&gt;=C91)*(_6shaozhuchou_month_day!$A$2:$A$906&lt;C92),_6shaozhuchou_month_day!$Z$2:$Z$906)</f>
        <v>#REF!</v>
      </c>
      <c r="N91" s="183" t="e">
        <f ca="1">M91*查询与汇总!$O$1</f>
        <v>#REF!</v>
      </c>
      <c r="O91" s="154" t="e">
        <f ca="1">IF(N91=0,0,L91/N91)</f>
        <v>#REF!</v>
      </c>
      <c r="P91" s="186" t="e">
        <f ca="1">IF(G91=0,0,SUMPRODUCT((_6shaozhuchou_month_day!$A$2:$A$906&gt;=$C91)*(_6shaozhuchou_month_day!$A$2:$A$906&lt;$C92),_6shaozhuchou_month_day!T$2:T$906)/SUMPRODUCT((_6shaozhuchou_month_day!$A$2:$A$906&gt;=$C91)*(_6shaozhuchou_month_day!$A$2:$A$906&lt;$C92)*(_6shaozhuchou_month_day!T$2:T$906&gt;0)))</f>
        <v>#REF!</v>
      </c>
      <c r="Q91" s="186" t="e">
        <f ca="1">IF(G91=0,0,SUMPRODUCT((_6shaozhuchou_month_day!$A$2:$A$906&gt;=$C91)*(_6shaozhuchou_month_day!$A$2:$A$906&lt;$C92),_6shaozhuchou_month_day!U$2:U$906)/SUMPRODUCT((_6shaozhuchou_month_day!$A$2:$A$906&gt;=$C91)*(_6shaozhuchou_month_day!$A$2:$A$906&lt;$C92)*(_6shaozhuchou_month_day!U$2:U$906&lt;0)))</f>
        <v>#REF!</v>
      </c>
      <c r="R91" s="186" t="e">
        <f ca="1">IF(G91=0,0,SUMPRODUCT((_6shaozhuchou_month_day!$A$2:$A$906&gt;=$C91)*(_6shaozhuchou_month_day!$A$2:$A$906&lt;$C92),_6shaozhuchou_month_day!V$2:V$906)/SUMPRODUCT((_6shaozhuchou_month_day!$A$2:$A$906&gt;=$C91)*(_6shaozhuchou_month_day!$A$2:$A$906&lt;$C92)*(_6shaozhuchou_month_day!V$2:V$906&gt;0)))</f>
        <v>#REF!</v>
      </c>
      <c r="S91" s="186" t="e">
        <f ca="1">IF(G91=0,0,SUMPRODUCT((_6shaozhuchou_month_day!$A$2:$A$906&gt;=$C91)*(_6shaozhuchou_month_day!$A$2:$A$906&lt;$C92),_6shaozhuchou_month_day!W$2:W$906)/SUMPRODUCT((_6shaozhuchou_month_day!$A$2:$A$906&gt;=$C91)*(_6shaozhuchou_month_day!$A$2:$A$906&lt;$C92)*(_6shaozhuchou_month_day!W$2:W$906&lt;0)))</f>
        <v>#REF!</v>
      </c>
      <c r="T91" s="186">
        <f>主抽数据!Z95</f>
        <v>97.548199999999994</v>
      </c>
      <c r="U91" s="186">
        <f>主抽数据!AA95</f>
        <v>95.894499999999994</v>
      </c>
      <c r="V91" s="187" t="e">
        <f ca="1">查询与汇总!$S$1*M91</f>
        <v>#REF!</v>
      </c>
      <c r="W91" s="188" t="e">
        <f ca="1">L91-V91</f>
        <v>#REF!</v>
      </c>
      <c r="X91" s="201" t="s">
        <v>26</v>
      </c>
      <c r="Y91" s="202" t="s">
        <v>26</v>
      </c>
      <c r="Z91" s="203" t="s">
        <v>26</v>
      </c>
      <c r="AA91" s="191" t="str">
        <f>主抽数据!AB95</f>
        <v/>
      </c>
      <c r="AB91" s="192" t="str">
        <f>主抽数据!AC95</f>
        <v/>
      </c>
      <c r="AC91" s="193" t="e">
        <f ca="1">IF(V91=-W91,0,W91*0.65/10000)</f>
        <v>#REF!</v>
      </c>
      <c r="AE91" s="171" t="e">
        <f>AA91/10</f>
        <v>#VALUE!</v>
      </c>
      <c r="AF91" s="171" t="e">
        <f>AB91/10</f>
        <v>#VALUE!</v>
      </c>
      <c r="AG91" s="171" t="e">
        <f ca="1">-Q91</f>
        <v>#REF!</v>
      </c>
      <c r="AH91" s="171" t="e">
        <f ca="1">-S91</f>
        <v>#REF!</v>
      </c>
    </row>
    <row customHeight="1" r="92">
      <c r="A92" s="157">
        <f ca="1">A89+1</f>
        <v>43553</v>
      </c>
      <c r="B92" s="158">
        <f>B89</f>
        <v>0.66666666666666696</v>
      </c>
      <c r="C92" s="157">
        <f ca="1">A92+B92</f>
        <v>43553.666666666664</v>
      </c>
      <c r="D92" s="158" t="str">
        <f>D89</f>
        <v>中班</v>
      </c>
      <c r="E92" s="221">
        <f>IF(AND(E86=1),4,IF(AND(E86&gt;1),(E86-1),))</f>
        <v>1</v>
      </c>
      <c r="F92" s="221" t="str">
        <f>IF(AND(E92=1),"甲班",IF(AND(E92=2),"乙班",IF(AND(E92=3),"丙班",IF(AND(E92=4),"丁班",))))</f>
        <v>甲班</v>
      </c>
      <c r="G92" s="183" t="e">
        <f ca="1">SUMPRODUCT((_6shaozhuchou_month_day!$A$2:$A$906&gt;=C92)*(_6shaozhuchou_month_day!$A$2:$A$906&lt;C93),_6shaozhuchou_month_day!$Y$2:$Y$906)/8</f>
        <v>#REF!</v>
      </c>
      <c r="H92" s="183" t="e">
        <f ca="1">(G92-G92*25%)*0.83*8</f>
        <v>#REF!</v>
      </c>
      <c r="I92" s="154" t="str">
        <f>X92</f>
        <v/>
      </c>
      <c r="J92" s="64" t="e">
        <f ca="1">SUMPRODUCT((主抽数据!$AU$5:$AU$97=$A92)*(主抽数据!$AV$5:$AV$97=$F92),主抽数据!$AK$5:$AK$97)</f>
        <v>#REF!</v>
      </c>
      <c r="K92" s="64" t="e">
        <f ca="1">SUMPRODUCT((主抽数据!$AU$5:$AU$97=$A92)*(主抽数据!$AV$5:$AV$97=$F92),主抽数据!$AL$5:$AL$97)</f>
        <v>#REF!</v>
      </c>
      <c r="L92" s="153" t="e">
        <f ca="1">J92+K92</f>
        <v>#REF!</v>
      </c>
      <c r="M92" s="153" t="e">
        <f ca="1">SUMPRODUCT((_6shaozhuchou_month_day!$A$2:$A$906&gt;=C92)*(_6shaozhuchou_month_day!$A$2:$A$906&lt;C93),_6shaozhuchou_month_day!$Z$2:$Z$906)</f>
        <v>#REF!</v>
      </c>
      <c r="N92" s="183" t="e">
        <f ca="1">M92*查询与汇总!$O$1</f>
        <v>#REF!</v>
      </c>
      <c r="O92" s="154" t="e">
        <f ca="1">IF(N92=0,0,L92/N92)</f>
        <v>#REF!</v>
      </c>
      <c r="P92" s="186" t="e">
        <f ca="1">IF(G92=0,0,SUMPRODUCT((_6shaozhuchou_month_day!$A$2:$A$906&gt;=$C92)*(_6shaozhuchou_month_day!$A$2:$A$906&lt;$C93),_6shaozhuchou_month_day!T$2:T$906)/SUMPRODUCT((_6shaozhuchou_month_day!$A$2:$A$906&gt;=$C92)*(_6shaozhuchou_month_day!$A$2:$A$906&lt;$C93)*(_6shaozhuchou_month_day!T$2:T$906&gt;0)))</f>
        <v>#REF!</v>
      </c>
      <c r="Q92" s="186" t="e">
        <f ca="1">IF(G92=0,0,SUMPRODUCT((_6shaozhuchou_month_day!$A$2:$A$906&gt;=$C92)*(_6shaozhuchou_month_day!$A$2:$A$906&lt;$C93),_6shaozhuchou_month_day!U$2:U$906)/SUMPRODUCT((_6shaozhuchou_month_day!$A$2:$A$906&gt;=$C92)*(_6shaozhuchou_month_day!$A$2:$A$906&lt;$C93)*(_6shaozhuchou_month_day!U$2:U$906&lt;0)))</f>
        <v>#REF!</v>
      </c>
      <c r="R92" s="186" t="e">
        <f ca="1">IF(G92=0,0,SUMPRODUCT((_6shaozhuchou_month_day!$A$2:$A$906&gt;=$C92)*(_6shaozhuchou_month_day!$A$2:$A$906&lt;$C93),_6shaozhuchou_month_day!V$2:V$906)/SUMPRODUCT((_6shaozhuchou_month_day!$A$2:$A$906&gt;=$C92)*(_6shaozhuchou_month_day!$A$2:$A$906&lt;$C93)*(_6shaozhuchou_month_day!V$2:V$906&gt;0)))</f>
        <v>#REF!</v>
      </c>
      <c r="S92" s="186" t="e">
        <f ca="1">IF(G92=0,0,SUMPRODUCT((_6shaozhuchou_month_day!$A$2:$A$906&gt;=$C92)*(_6shaozhuchou_month_day!$A$2:$A$906&lt;$C93),_6shaozhuchou_month_day!W$2:W$906)/SUMPRODUCT((_6shaozhuchou_month_day!$A$2:$A$906&gt;=$C92)*(_6shaozhuchou_month_day!$A$2:$A$906&lt;$C93)*(_6shaozhuchou_month_day!W$2:W$906&lt;0)))</f>
        <v>#REF!</v>
      </c>
      <c r="T92" s="186">
        <f>主抽数据!Z96</f>
        <v>97.566900000000004</v>
      </c>
      <c r="U92" s="186">
        <f>主抽数据!AA96</f>
        <v>97.232299999999995</v>
      </c>
      <c r="V92" s="187" t="e">
        <f ca="1">查询与汇总!$S$1*M92</f>
        <v>#REF!</v>
      </c>
      <c r="W92" s="188" t="e">
        <f ca="1">L92-V92</f>
        <v>#REF!</v>
      </c>
      <c r="X92" s="201" t="s">
        <v>26</v>
      </c>
      <c r="Y92" s="202" t="s">
        <v>26</v>
      </c>
      <c r="Z92" s="203" t="s">
        <v>26</v>
      </c>
      <c r="AA92" s="191" t="str">
        <f>主抽数据!AB96</f>
        <v/>
      </c>
      <c r="AB92" s="192" t="str">
        <f>主抽数据!AC96</f>
        <v/>
      </c>
      <c r="AC92" s="193" t="e">
        <f ca="1">IF(V92=-W92,0,W92*0.65/10000)</f>
        <v>#REF!</v>
      </c>
      <c r="AE92" s="171" t="e">
        <f>AA92/10</f>
        <v>#VALUE!</v>
      </c>
      <c r="AF92" s="171" t="e">
        <f>AB92/10</f>
        <v>#VALUE!</v>
      </c>
      <c r="AG92" s="171" t="e">
        <f ca="1">-Q92</f>
        <v>#REF!</v>
      </c>
      <c r="AH92" s="171" t="e">
        <f ca="1">-S92</f>
        <v>#REF!</v>
      </c>
    </row>
    <row customHeight="1" r="93">
      <c r="A93" s="157">
        <f ca="1">A90+1</f>
        <v>43554</v>
      </c>
      <c r="B93" s="158">
        <f>B90</f>
        <v>0</v>
      </c>
      <c r="C93" s="157">
        <f ca="1">A93+B93</f>
        <v>43554</v>
      </c>
      <c r="D93" s="158" t="str">
        <f>D90</f>
        <v>夜班</v>
      </c>
      <c r="E93" s="221">
        <f>IF(AND(E87=1),4,IF(AND(E87&gt;1),(E87-1),))</f>
        <v>3</v>
      </c>
      <c r="F93" s="221" t="str">
        <f>IF(AND(E93=1),"甲班",IF(AND(E93=2),"乙班",IF(AND(E93=3),"丙班",IF(AND(E93=4),"丁班",))))</f>
        <v>丙班</v>
      </c>
      <c r="G93" s="183" t="e">
        <f ca="1">SUMPRODUCT((_6shaozhuchou_month_day!$A$2:$A$906&gt;=C93)*(_6shaozhuchou_month_day!$A$2:$A$906&lt;C94),_6shaozhuchou_month_day!$Y$2:$Y$906)/8</f>
        <v>#REF!</v>
      </c>
      <c r="H93" s="183" t="e">
        <f ca="1">(G93-G93*25%)*0.83*8</f>
        <v>#REF!</v>
      </c>
      <c r="I93" s="154" t="str">
        <f>X93</f>
        <v/>
      </c>
      <c r="J93" s="64" t="e">
        <f ca="1">SUMPRODUCT((主抽数据!$AU$5:$AU$97=$A93)*(主抽数据!$AV$5:$AV$97=$F93),主抽数据!$AK$5:$AK$97)</f>
        <v>#REF!</v>
      </c>
      <c r="K93" s="64" t="e">
        <f ca="1">SUMPRODUCT((主抽数据!$AU$5:$AU$97=$A93)*(主抽数据!$AV$5:$AV$97=$F93),主抽数据!$AL$5:$AL$97)</f>
        <v>#REF!</v>
      </c>
      <c r="L93" s="153" t="e">
        <f ca="1">J93+K93</f>
        <v>#REF!</v>
      </c>
      <c r="M93" s="153" t="e">
        <f ca="1">SUMPRODUCT((_6shaozhuchou_month_day!$A$2:$A$906&gt;=C93)*(_6shaozhuchou_month_day!$A$2:$A$906&lt;C94),_6shaozhuchou_month_day!$Z$2:$Z$906)</f>
        <v>#REF!</v>
      </c>
      <c r="N93" s="183" t="e">
        <f ca="1">M93*查询与汇总!$O$1</f>
        <v>#REF!</v>
      </c>
      <c r="O93" s="154" t="e">
        <f ca="1">IF(N93=0,0,L93/N93)</f>
        <v>#REF!</v>
      </c>
      <c r="P93" s="186" t="e">
        <f ca="1">IF(G93=0,0,SUMPRODUCT((_6shaozhuchou_month_day!$A$2:$A$906&gt;=$C93)*(_6shaozhuchou_month_day!$A$2:$A$906&lt;$C94),_6shaozhuchou_month_day!T$2:T$906)/SUMPRODUCT((_6shaozhuchou_month_day!$A$2:$A$906&gt;=$C93)*(_6shaozhuchou_month_day!$A$2:$A$906&lt;$C94)*(_6shaozhuchou_month_day!T$2:T$906&gt;0)))</f>
        <v>#REF!</v>
      </c>
      <c r="Q93" s="186" t="e">
        <f ca="1">IF(G93=0,0,SUMPRODUCT((_6shaozhuchou_month_day!$A$2:$A$906&gt;=$C93)*(_6shaozhuchou_month_day!$A$2:$A$906&lt;$C94),_6shaozhuchou_month_day!U$2:U$906)/SUMPRODUCT((_6shaozhuchou_month_day!$A$2:$A$906&gt;=$C93)*(_6shaozhuchou_month_day!$A$2:$A$906&lt;$C94)*(_6shaozhuchou_month_day!U$2:U$906&lt;0)))</f>
        <v>#REF!</v>
      </c>
      <c r="R93" s="186" t="e">
        <f ca="1">IF(G93=0,0,SUMPRODUCT((_6shaozhuchou_month_day!$A$2:$A$906&gt;=$C93)*(_6shaozhuchou_month_day!$A$2:$A$906&lt;$C94),_6shaozhuchou_month_day!V$2:V$906)/SUMPRODUCT((_6shaozhuchou_month_day!$A$2:$A$906&gt;=$C93)*(_6shaozhuchou_month_day!$A$2:$A$906&lt;$C94)*(_6shaozhuchou_month_day!V$2:V$906&gt;0)))</f>
        <v>#REF!</v>
      </c>
      <c r="S93" s="186" t="e">
        <f ca="1">IF(G93=0,0,SUMPRODUCT((_6shaozhuchou_month_day!$A$2:$A$906&gt;=$C93)*(_6shaozhuchou_month_day!$A$2:$A$906&lt;$C94),_6shaozhuchou_month_day!W$2:W$906)/SUMPRODUCT((_6shaozhuchou_month_day!$A$2:$A$906&gt;=$C93)*(_6shaozhuchou_month_day!$A$2:$A$906&lt;$C94)*(_6shaozhuchou_month_day!W$2:W$906&lt;0)))</f>
        <v>#REF!</v>
      </c>
      <c r="T93" s="186" t="str">
        <f>主抽数据!Z97</f>
        <v/>
      </c>
      <c r="U93" s="186" t="str">
        <f>主抽数据!AA97</f>
        <v/>
      </c>
      <c r="V93" s="187" t="e">
        <f ca="1">查询与汇总!$S$1*M93</f>
        <v>#REF!</v>
      </c>
      <c r="W93" s="188" t="e">
        <f ca="1">L93-V93</f>
        <v>#REF!</v>
      </c>
      <c r="X93" s="201" t="s">
        <v>26</v>
      </c>
      <c r="Y93" s="202" t="s">
        <v>26</v>
      </c>
      <c r="Z93" s="203" t="s">
        <v>26</v>
      </c>
      <c r="AA93" s="191" t="str">
        <f>主抽数据!AB97</f>
        <v/>
      </c>
      <c r="AB93" s="192" t="str">
        <f>主抽数据!AC97</f>
        <v/>
      </c>
      <c r="AC93" s="193" t="e">
        <f ca="1">IF(V93=-W93,0,W93*0.65/10000)</f>
        <v>#REF!</v>
      </c>
      <c r="AE93" s="171" t="e">
        <f>AA93/10</f>
        <v>#VALUE!</v>
      </c>
      <c r="AF93" s="171" t="e">
        <f>AB93/10</f>
        <v>#VALUE!</v>
      </c>
      <c r="AG93" s="171" t="e">
        <f ca="1">-Q93</f>
        <v>#REF!</v>
      </c>
      <c r="AH93" s="171" t="e">
        <f ca="1">-S93</f>
        <v>#REF!</v>
      </c>
    </row>
    <row customHeight="1" r="94">
      <c r="A94" s="157">
        <f ca="1">A91+1</f>
        <v>43554</v>
      </c>
      <c r="B94" s="158">
        <f>B91</f>
        <v>0.33333333333333298</v>
      </c>
      <c r="C94" s="157">
        <f ca="1">A94+B94</f>
        <v>43554.333333333336</v>
      </c>
      <c r="D94" s="158" t="str">
        <f>D91</f>
        <v>白班</v>
      </c>
      <c r="E94" s="221">
        <f>IF(AND(E88=1),4,IF(AND(E88&gt;1),(E88-1),))</f>
        <v>4</v>
      </c>
      <c r="F94" s="221" t="str">
        <f>IF(AND(E94=1),"甲班",IF(AND(E94=2),"乙班",IF(AND(E94=3),"丙班",IF(AND(E94=4),"丁班",))))</f>
        <v>丁班</v>
      </c>
      <c r="G94" s="183" t="e">
        <f ca="1">SUMPRODUCT((_6shaozhuchou_month_day!$A$2:$A$906&gt;=C94)*(_6shaozhuchou_month_day!$A$2:$A$906&lt;C95),_6shaozhuchou_month_day!$Y$2:$Y$906)/8</f>
        <v>#REF!</v>
      </c>
      <c r="H94" s="183" t="e">
        <f ca="1">(G94-G94*25%)*0.83*8</f>
        <v>#REF!</v>
      </c>
      <c r="I94" s="154" t="str">
        <f>X94</f>
        <v/>
      </c>
      <c r="J94" s="64" t="e">
        <f ca="1">SUMPRODUCT((主抽数据!$AU$5:$AU$97=$A94)*(主抽数据!$AV$5:$AV$97=$F94),主抽数据!$AK$5:$AK$97)</f>
        <v>#REF!</v>
      </c>
      <c r="K94" s="64" t="e">
        <f ca="1">SUMPRODUCT((主抽数据!$AU$5:$AU$97=$A94)*(主抽数据!$AV$5:$AV$97=$F94),主抽数据!$AL$5:$AL$97)</f>
        <v>#REF!</v>
      </c>
      <c r="L94" s="153" t="e">
        <f ca="1">J94+K94</f>
        <v>#REF!</v>
      </c>
      <c r="M94" s="153" t="e">
        <f ca="1">SUMPRODUCT((_6shaozhuchou_month_day!$A$2:$A$906&gt;=C94)*(_6shaozhuchou_month_day!$A$2:$A$906&lt;C95),_6shaozhuchou_month_day!$Z$2:$Z$906)</f>
        <v>#REF!</v>
      </c>
      <c r="N94" s="183" t="e">
        <f ca="1">M94*查询与汇总!$O$1</f>
        <v>#REF!</v>
      </c>
      <c r="O94" s="154" t="e">
        <f ca="1">IF(N94=0,0,L94/N94)</f>
        <v>#REF!</v>
      </c>
      <c r="P94" s="186" t="e">
        <f ca="1">IF(G94=0,0,SUMPRODUCT((_6shaozhuchou_month_day!$A$2:$A$906&gt;=$C94)*(_6shaozhuchou_month_day!$A$2:$A$906&lt;$C95),_6shaozhuchou_month_day!T$2:T$906)/SUMPRODUCT((_6shaozhuchou_month_day!$A$2:$A$906&gt;=$C94)*(_6shaozhuchou_month_day!$A$2:$A$906&lt;$C95)*(_6shaozhuchou_month_day!T$2:T$906&gt;0)))</f>
        <v>#REF!</v>
      </c>
      <c r="Q94" s="186" t="e">
        <f ca="1">IF(G94=0,0,SUMPRODUCT((_6shaozhuchou_month_day!$A$2:$A$906&gt;=$C94)*(_6shaozhuchou_month_day!$A$2:$A$906&lt;$C95),_6shaozhuchou_month_day!U$2:U$906)/SUMPRODUCT((_6shaozhuchou_month_day!$A$2:$A$906&gt;=$C94)*(_6shaozhuchou_month_day!$A$2:$A$906&lt;$C95)*(_6shaozhuchou_month_day!U$2:U$906&lt;0)))</f>
        <v>#REF!</v>
      </c>
      <c r="R94" s="186" t="e">
        <f ca="1">IF(G94=0,0,SUMPRODUCT((_6shaozhuchou_month_day!$A$2:$A$906&gt;=$C94)*(_6shaozhuchou_month_day!$A$2:$A$906&lt;$C95),_6shaozhuchou_month_day!V$2:V$906)/SUMPRODUCT((_6shaozhuchou_month_day!$A$2:$A$906&gt;=$C94)*(_6shaozhuchou_month_day!$A$2:$A$906&lt;$C95)*(_6shaozhuchou_month_day!V$2:V$906&gt;0)))</f>
        <v>#REF!</v>
      </c>
      <c r="S94" s="186" t="e">
        <f ca="1">IF(G94=0,0,SUMPRODUCT((_6shaozhuchou_month_day!$A$2:$A$906&gt;=$C94)*(_6shaozhuchou_month_day!$A$2:$A$906&lt;$C95),_6shaozhuchou_month_day!W$2:W$906)/SUMPRODUCT((_6shaozhuchou_month_day!$A$2:$A$906&gt;=$C94)*(_6shaozhuchou_month_day!$A$2:$A$906&lt;$C95)*(_6shaozhuchou_month_day!W$2:W$906&lt;0)))</f>
        <v>#REF!</v>
      </c>
      <c r="T94" s="186" t="str">
        <f>主抽数据!Z98</f>
        <v/>
      </c>
      <c r="U94" s="186" t="str">
        <f>主抽数据!AA98</f>
        <v/>
      </c>
      <c r="V94" s="187" t="e">
        <f ca="1">查询与汇总!$S$1*M94</f>
        <v>#REF!</v>
      </c>
      <c r="W94" s="188" t="e">
        <f ca="1">L94-V94</f>
        <v>#REF!</v>
      </c>
      <c r="X94" s="201" t="s">
        <v>26</v>
      </c>
      <c r="Y94" s="202" t="s">
        <v>26</v>
      </c>
      <c r="Z94" s="203" t="s">
        <v>26</v>
      </c>
      <c r="AA94" s="191" t="str">
        <f>主抽数据!AB98</f>
        <v/>
      </c>
      <c r="AB94" s="192" t="str">
        <f>主抽数据!AC98</f>
        <v/>
      </c>
      <c r="AC94" s="193" t="e">
        <f ca="1">IF(V94=-W94,0,W94*0.65/10000)</f>
        <v>#REF!</v>
      </c>
      <c r="AE94" s="171" t="e">
        <f>AA94/10</f>
        <v>#VALUE!</v>
      </c>
      <c r="AF94" s="171" t="e">
        <f>AB94/10</f>
        <v>#VALUE!</v>
      </c>
      <c r="AG94" s="171" t="e">
        <f ca="1">-Q94</f>
        <v>#REF!</v>
      </c>
      <c r="AH94" s="171" t="e">
        <f ca="1">-S94</f>
        <v>#REF!</v>
      </c>
    </row>
    <row customHeight="1" r="95">
      <c r="A95" s="157">
        <f ca="1">A92+1</f>
        <v>43554</v>
      </c>
      <c r="B95" s="158">
        <f>B92</f>
        <v>0.66666666666666696</v>
      </c>
      <c r="C95" s="157">
        <f ca="1">A95+B95</f>
        <v>43554.666666666664</v>
      </c>
      <c r="D95" s="158" t="str">
        <f>D92</f>
        <v>中班</v>
      </c>
      <c r="E95" s="221">
        <f>IF(AND(E89=1),4,IF(AND(E89&gt;1),(E89-1),))</f>
        <v>1</v>
      </c>
      <c r="F95" s="221" t="str">
        <f>IF(AND(E95=1),"甲班",IF(AND(E95=2),"乙班",IF(AND(E95=3),"丙班",IF(AND(E95=4),"丁班",))))</f>
        <v>甲班</v>
      </c>
      <c r="G95" s="183" t="e">
        <f ca="1">SUMPRODUCT((_6shaozhuchou_month_day!$A$2:$A$906&gt;=C95)*(_6shaozhuchou_month_day!$A$2:$A$906&lt;#REF!),_6shaozhuchou_month_day!$Y$2:$Y$906)/8</f>
        <v>#REF!</v>
      </c>
      <c r="H95" s="183" t="e">
        <f ca="1">(G95-G95*25%)*0.83*8</f>
        <v>#REF!</v>
      </c>
      <c r="I95" s="154" t="str">
        <f>X95</f>
        <v/>
      </c>
      <c r="J95" s="64" t="e">
        <f ca="1">SUMPRODUCT((主抽数据!$AU$5:$AU$97=$A95)*(主抽数据!$AV$5:$AV$97=$F95),主抽数据!$AK$5:$AK$97)</f>
        <v>#REF!</v>
      </c>
      <c r="K95" s="64" t="e">
        <f ca="1">SUMPRODUCT((主抽数据!$AU$5:$AU$97=$A95)*(主抽数据!$AV$5:$AV$97=$F95),主抽数据!$AL$5:$AL$97)</f>
        <v>#REF!</v>
      </c>
      <c r="L95" s="153" t="e">
        <f ca="1">J95+K95</f>
        <v>#REF!</v>
      </c>
      <c r="M95" s="153" t="e">
        <f ca="1">SUMPRODUCT((_6shaozhuchou_month_day!$A$2:$A$906&gt;=C95)*(_6shaozhuchou_month_day!$A$2:$A$906&lt;#REF!),_6shaozhuchou_month_day!$Z$2:$Z$906)</f>
        <v>#REF!</v>
      </c>
      <c r="N95" s="183" t="e">
        <f ca="1">M95*查询与汇总!$O$1</f>
        <v>#REF!</v>
      </c>
      <c r="O95" s="154" t="e">
        <f ca="1">IF(N95=0,0,L95/N95)</f>
        <v>#REF!</v>
      </c>
      <c r="P95" s="186" t="e">
        <f ca="1">IF(G95=0,0,SUMPRODUCT((_6shaozhuchou_month_day!$A$2:$A$906&gt;=$C95)*(_6shaozhuchou_month_day!$A$2:$A$906&lt;#REF!),_6shaozhuchou_month_day!T$2:T$906)/SUMPRODUCT((_6shaozhuchou_month_day!$A$2:$A$906&gt;=$C95)*(_6shaozhuchou_month_day!$A$2:$A$906&lt;#REF!)*(_6shaozhuchou_month_day!T$2:T$906&gt;0)))</f>
        <v>#REF!</v>
      </c>
      <c r="Q95" s="186" t="e">
        <f ca="1">IF(G95=0,0,SUMPRODUCT((_6shaozhuchou_month_day!$A$2:$A$906&gt;=$C95)*(_6shaozhuchou_month_day!$A$2:$A$906&lt;#REF!),_6shaozhuchou_month_day!U$2:U$906)/SUMPRODUCT((_6shaozhuchou_month_day!$A$2:$A$906&gt;=$C95)*(_6shaozhuchou_month_day!$A$2:$A$906&lt;#REF!)*(_6shaozhuchou_month_day!U$2:U$906&lt;0)))</f>
        <v>#REF!</v>
      </c>
      <c r="R95" s="186" t="e">
        <f ca="1">IF(G95=0,0,SUMPRODUCT((_6shaozhuchou_month_day!$A$2:$A$906&gt;=$C95)*(_6shaozhuchou_month_day!$A$2:$A$906&lt;#REF!),_6shaozhuchou_month_day!V$2:V$906)/SUMPRODUCT((_6shaozhuchou_month_day!$A$2:$A$906&gt;=$C95)*(_6shaozhuchou_month_day!$A$2:$A$906&lt;#REF!)*(_6shaozhuchou_month_day!V$2:V$906&gt;0)))</f>
        <v>#REF!</v>
      </c>
      <c r="S95" s="186" t="e">
        <f ca="1">IF(G95=0,0,SUMPRODUCT((_6shaozhuchou_month_day!$A$2:$A$906&gt;=$C95)*(_6shaozhuchou_month_day!$A$2:$A$906&lt;#REF!),_6shaozhuchou_month_day!W$2:W$906)/SUMPRODUCT((_6shaozhuchou_month_day!$A$2:$A$906&gt;=$C95)*(_6shaozhuchou_month_day!$A$2:$A$906&lt;#REF!)*(_6shaozhuchou_month_day!W$2:W$906&lt;0)))</f>
        <v>#REF!</v>
      </c>
      <c r="T95" s="186" t="e">
        <f>主抽数据!#REF!</f>
        <v>#REF!</v>
      </c>
      <c r="U95" s="186" t="e">
        <f>主抽数据!#REF!</f>
        <v>#REF!</v>
      </c>
      <c r="V95" s="187" t="e">
        <f ca="1">查询与汇总!$S$1*M95</f>
        <v>#REF!</v>
      </c>
      <c r="W95" s="188" t="e">
        <f ca="1">L95-V95</f>
        <v>#REF!</v>
      </c>
      <c r="X95" s="201" t="s">
        <v>26</v>
      </c>
      <c r="Y95" s="202" t="s">
        <v>26</v>
      </c>
      <c r="Z95" s="203" t="s">
        <v>26</v>
      </c>
      <c r="AA95" s="191" t="e">
        <f>主抽数据!#REF!</f>
        <v>#REF!</v>
      </c>
      <c r="AB95" s="192" t="e">
        <f>主抽数据!#REF!</f>
        <v>#REF!</v>
      </c>
      <c r="AC95" s="193" t="e">
        <f ca="1">IF(V95=-W95,0,W95*0.65/10000)</f>
        <v>#REF!</v>
      </c>
      <c r="AE95" s="171" t="e">
        <f>AA95/10</f>
        <v>#REF!</v>
      </c>
      <c r="AF95" s="171" t="e">
        <f>AB95/10</f>
        <v>#REF!</v>
      </c>
      <c r="AG95" s="171" t="e">
        <f ca="1">-Q95</f>
        <v>#REF!</v>
      </c>
      <c r="AH95" s="171" t="e">
        <f ca="1">-S95</f>
        <v>#REF!</v>
      </c>
    </row>
    <row customHeight="1" r="96">
      <c r="A96" s="204" t="s">
        <v>77</v>
      </c>
      <c r="B96" s="204" t="s">
        <v>77</v>
      </c>
      <c r="C96" s="205"/>
      <c r="D96" s="205"/>
      <c r="E96" s="221"/>
      <c r="F96" s="221"/>
      <c r="G96" s="206"/>
      <c r="H96" s="206"/>
      <c r="I96" s="201">
        <f>SUM(I3:I95)</f>
        <v>0</v>
      </c>
      <c r="J96" s="206" t="e">
        <f ca="1">SUM(J3:J95)</f>
        <v>#REF!</v>
      </c>
      <c r="K96" s="206" t="e">
        <f ca="1">SUM(K3:K95)</f>
        <v>#REF!</v>
      </c>
      <c r="L96" s="206" t="e">
        <f ca="1">SUM(L3:L95)</f>
        <v>#REF!</v>
      </c>
      <c r="M96" s="153" t="e">
        <f ca="1">SUM(M3:M95)</f>
        <v>#REF!</v>
      </c>
      <c r="N96" s="183" t="e">
        <f ca="1">M96*0.92</f>
        <v>#REF!</v>
      </c>
      <c r="O96" s="154" t="e">
        <f ca="1">L96*1000/N96/5.8</f>
        <v>#REF!</v>
      </c>
      <c r="P96" s="205"/>
      <c r="Q96" s="232"/>
      <c r="R96" s="205"/>
      <c r="S96" s="205"/>
      <c r="T96" s="205"/>
      <c r="U96" s="205"/>
      <c r="V96" s="187"/>
      <c r="W96" s="188" t="e">
        <f ca="1">O96-V96</f>
        <v>#REF!</v>
      </c>
      <c r="X96" s="205">
        <f>SUM(X3:X95)</f>
        <v>0</v>
      </c>
      <c r="Y96" s="205"/>
      <c r="Z96" s="205"/>
      <c r="AA96" s="191"/>
      <c r="AB96" s="192"/>
      <c r="AC96" s="193" t="e">
        <f ca="1">SUM(AC3:AC95)</f>
        <v>#REF!</v>
      </c>
    </row>
  </sheetData>
  <mergeCells count="1">
    <mergeCell ref="A1:Z1"/>
  </mergeCells>
  <printOptions gridLines="0" gridLinesSet="0" headings="0"/>
  <pageMargins bottom="1" footer="0.5" header="0.5" left="0.75" right="0.75" top="1"/>
  <pageSetup orientation="portrait" paperSize="9"/>
  <drawing r:id="rId1"/>
  <legacyDrawing r:id="rId3"/>
</worksheet>
</file>

<file path=xl/worksheets/sheet1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5"/>
  </sheetPr>
  <sheetViews>
    <sheetView workbookViewId="0" zoomScale="100">
      <selection activeCell="H13" activeCellId="0" sqref="H13"/>
    </sheetView>
  </sheetViews>
  <sheetFormatPr defaultColWidth="9" defaultRowHeight="14.25"/>
  <cols>
    <col min="1" max="1" width="5.25" collapsed="true"/>
    <col min="2" max="2" width="3.375" collapsed="true"/>
    <col min="3" max="3" width="13.0" collapsed="true"/>
    <col min="4" max="4" width="7.125" collapsed="true"/>
    <col min="5" max="6" width="5.25" collapsed="true"/>
    <col min="7" max="7" width="19.375" collapsed="true"/>
    <col min="8" max="8" customWidth="true" width="17.375" collapsed="true"/>
    <col min="9" max="9" width="12.125" collapsed="true"/>
    <col min="10" max="10" width="14.375" collapsed="true"/>
    <col min="11" max="12" width="12.25" collapsed="true"/>
    <col min="13" max="13" width="19.75" collapsed="true"/>
    <col min="14" max="14" width="13.5" collapsed="true"/>
    <col min="15" max="15" width="10.25" collapsed="true"/>
    <col min="16" max="16" width="12.375" collapsed="true"/>
    <col min="17" max="17" width="10.25" collapsed="true"/>
    <col min="18" max="18" width="12.125" collapsed="true"/>
    <col min="19" max="19" width="12.25" collapsed="true"/>
    <col min="20" max="20" width="15.25" collapsed="true"/>
    <col min="21" max="21" width="16.5" collapsed="true"/>
    <col min="22" max="22" width="15.25" collapsed="true"/>
    <col min="23" max="23" width="16.5" collapsed="true"/>
    <col min="24" max="24" width="15.5" collapsed="true"/>
    <col min="25" max="25" width="11.25" collapsed="true"/>
    <col min="26" max="26" width="13.125" collapsed="true"/>
    <col min="27" max="27" customWidth="true" width="11.625" collapsed="true"/>
    <col min="28" max="31" customWidth="true" width="12.625" collapsed="true"/>
    <col min="32" max="33" width="13.0" collapsed="true"/>
    <col min="34" max="34" customWidth="true" width="23.125" collapsed="true"/>
    <col min="35" max="37" width="13.0" collapsed="true"/>
    <col min="38" max="38" width="8.25" collapsed="true"/>
    <col min="39" max="41" width="6.25" collapsed="true"/>
    <col min="42" max="43" width="10.0" collapsed="true"/>
    <col min="44" max="44" width="5.25" collapsed="true"/>
    <col min="45" max="45" customWidth="true" width="7.125" collapsed="true"/>
    <col min="46" max="47" width="12.625" collapsed="true"/>
    <col min="49" max="49" width="9.375" collapsed="true"/>
    <col min="50" max="50" width="12.625" collapsed="true"/>
  </cols>
  <sheetData>
    <row customFormat="1" customHeight="1" ht="126.75" r="1" s="233">
      <c r="A1" s="234" t="s">
        <v>26</v>
      </c>
      <c r="B1" s="234" t="s">
        <v>26</v>
      </c>
      <c r="C1" s="234" t="s">
        <v>137</v>
      </c>
      <c r="D1" s="234" t="s">
        <v>26</v>
      </c>
      <c r="E1" s="234" t="s">
        <v>26</v>
      </c>
      <c r="F1" s="234" t="s">
        <v>26</v>
      </c>
      <c r="G1" s="234" t="s">
        <v>26</v>
      </c>
      <c r="H1" s="234" t="s">
        <v>138</v>
      </c>
      <c r="I1" s="234" t="s">
        <v>139</v>
      </c>
      <c r="J1" s="234" t="s">
        <v>140</v>
      </c>
      <c r="K1" s="234" t="s">
        <v>26</v>
      </c>
      <c r="L1" s="234" t="s">
        <v>141</v>
      </c>
      <c r="M1" s="234" t="s">
        <v>142</v>
      </c>
      <c r="N1" s="234" t="s">
        <v>143</v>
      </c>
      <c r="O1" s="234" t="s">
        <v>144</v>
      </c>
      <c r="P1" s="234" t="s">
        <v>145</v>
      </c>
      <c r="Q1" s="234" t="s">
        <v>146</v>
      </c>
      <c r="R1" s="234" t="s">
        <v>147</v>
      </c>
      <c r="S1" s="234" t="s">
        <v>148</v>
      </c>
      <c r="T1" s="234" t="s">
        <v>149</v>
      </c>
      <c r="U1" s="234" t="s">
        <v>150</v>
      </c>
      <c r="V1" s="234" t="s">
        <v>151</v>
      </c>
      <c r="W1" s="234" t="s">
        <v>152</v>
      </c>
      <c r="X1" s="234" t="s">
        <v>137</v>
      </c>
      <c r="Y1" s="234" t="s">
        <v>153</v>
      </c>
      <c r="Z1" s="234" t="s">
        <v>137</v>
      </c>
      <c r="AA1" s="234" t="s">
        <v>154</v>
      </c>
      <c r="AB1" s="234" t="s">
        <v>155</v>
      </c>
      <c r="AC1" s="233" t="s">
        <v>156</v>
      </c>
      <c r="AD1" s="234" t="s">
        <v>157</v>
      </c>
      <c r="AE1" s="234" t="s">
        <v>158</v>
      </c>
      <c r="AF1" s="234" t="s">
        <v>159</v>
      </c>
      <c r="AG1" s="234" t="s">
        <v>160</v>
      </c>
      <c r="AH1" s="234" t="s">
        <v>161</v>
      </c>
      <c r="AI1" s="234" t="s">
        <v>162</v>
      </c>
      <c r="AJ1" s="234" t="s">
        <v>163</v>
      </c>
      <c r="AK1" s="234" t="s">
        <v>164</v>
      </c>
      <c r="AL1" s="234" t="s">
        <v>137</v>
      </c>
      <c r="AM1" s="234" t="s">
        <v>137</v>
      </c>
      <c r="AN1" s="234" t="s">
        <v>137</v>
      </c>
      <c r="AO1" s="234" t="s">
        <v>137</v>
      </c>
      <c r="AP1" s="234" t="s">
        <v>137</v>
      </c>
      <c r="AQ1" s="234" t="s">
        <v>137</v>
      </c>
      <c r="AR1" s="234" t="s">
        <v>165</v>
      </c>
      <c r="AS1" s="234" t="s">
        <v>26</v>
      </c>
    </row>
    <row r="2">
      <c r="A2" s="235" t="s">
        <v>26</v>
      </c>
      <c r="H2" s="0" t="n">
        <v>6.4601</v>
      </c>
      <c r="I2" s="0" t="n">
        <v>7.0562</v>
      </c>
      <c r="L2" s="0" t="n">
        <v>728.0956</v>
      </c>
      <c r="M2" s="0" t="n">
        <v>2.1104</v>
      </c>
      <c r="N2" s="0" t="n">
        <v>385.835</v>
      </c>
      <c r="O2" s="0" t="n">
        <v>22.8164</v>
      </c>
      <c r="P2" s="0" t="n">
        <v>392.3275</v>
      </c>
      <c r="Q2" s="0" t="n">
        <v>22.8039</v>
      </c>
      <c r="R2" s="0" t="n">
        <v>1129.9634</v>
      </c>
      <c r="S2" s="0" t="n">
        <v>-16.1867</v>
      </c>
      <c r="T2" s="0" t="n">
        <v>160.3833</v>
      </c>
      <c r="U2" s="0" t="n">
        <v>-14.4768</v>
      </c>
      <c r="V2" s="0" t="n">
        <v>138.0667</v>
      </c>
      <c r="W2" s="0" t="n">
        <v>-14.5202</v>
      </c>
      <c r="Y2" s="0" t="n">
        <v>810.0</v>
      </c>
      <c r="AA2" s="0" t="n">
        <v>82.82</v>
      </c>
      <c r="AB2" s="0" t="n">
        <v>23.5</v>
      </c>
      <c r="AD2" s="0" t="n">
        <v>4.3</v>
      </c>
      <c r="AE2" s="0" t="n">
        <v>4.28</v>
      </c>
      <c r="AF2" s="0" t="n">
        <v>0.5</v>
      </c>
      <c r="AG2" s="0" t="n">
        <v>0.5</v>
      </c>
      <c r="AH2" s="0" t="n">
        <v>1.5</v>
      </c>
      <c r="AI2" s="0" t="n">
        <v>3.4463</v>
      </c>
      <c r="AJ2" s="0" t="n">
        <v>17.787</v>
      </c>
      <c r="AK2" s="0" t="n">
        <v>1.1353</v>
      </c>
    </row>
    <row r="3">
      <c r="A3" s="235" t="s">
        <v>26</v>
      </c>
      <c r="H3" s="0" t="n">
        <v>6.5552</v>
      </c>
      <c r="I3" s="0" t="n">
        <v>7.0576</v>
      </c>
      <c r="L3" s="0" t="n">
        <v>716.8613</v>
      </c>
      <c r="M3" s="0" t="n">
        <v>2.1147</v>
      </c>
      <c r="N3" s="0" t="n">
        <v>419.5977</v>
      </c>
      <c r="O3" s="0" t="n">
        <v>22.8241</v>
      </c>
      <c r="P3" s="0" t="n">
        <v>425.9977</v>
      </c>
      <c r="Q3" s="0" t="n">
        <v>22.8623</v>
      </c>
      <c r="R3" s="0" t="n">
        <v>1120.1326</v>
      </c>
      <c r="S3" s="0" t="n">
        <v>-13.0579</v>
      </c>
      <c r="T3" s="0" t="n">
        <v>164.88</v>
      </c>
      <c r="U3" s="0" t="n">
        <v>-14.4932</v>
      </c>
      <c r="V3" s="0" t="n">
        <v>152.76</v>
      </c>
      <c r="W3" s="0" t="n">
        <v>-14.4556</v>
      </c>
      <c r="Y3" s="0" t="n">
        <v>811.0</v>
      </c>
      <c r="AA3" s="0" t="n">
        <v>82.86</v>
      </c>
      <c r="AB3" s="0" t="n">
        <v>22.0</v>
      </c>
      <c r="AD3" s="0" t="n">
        <v>4.3</v>
      </c>
      <c r="AE3" s="0" t="n">
        <v>4.24</v>
      </c>
      <c r="AF3" s="0" t="n">
        <v>0.5</v>
      </c>
      <c r="AG3" s="0" t="n">
        <v>0.5</v>
      </c>
      <c r="AH3" s="0" t="n">
        <v>1.5</v>
      </c>
      <c r="AI3" s="0" t="n">
        <v>3.4533</v>
      </c>
      <c r="AJ3" s="0" t="n">
        <v>16.8428</v>
      </c>
      <c r="AK3" s="0" t="n">
        <v>1.1484</v>
      </c>
    </row>
    <row r="4">
      <c r="A4" s="235" t="s">
        <v>26</v>
      </c>
      <c r="H4" s="0" t="n">
        <v>6.7153</v>
      </c>
      <c r="I4" s="0" t="n">
        <v>6.9992</v>
      </c>
      <c r="L4" s="0" t="n">
        <v>737.8503</v>
      </c>
      <c r="M4" s="0" t="n">
        <v>2.0986</v>
      </c>
      <c r="N4" s="0" t="n">
        <v>293.3609</v>
      </c>
      <c r="O4" s="0" t="n">
        <v>22.8888</v>
      </c>
      <c r="P4" s="0" t="n">
        <v>323.9145</v>
      </c>
      <c r="Q4" s="0" t="n">
        <v>22.7889</v>
      </c>
      <c r="R4" s="0" t="n">
        <v>1113.7046</v>
      </c>
      <c r="S4" s="0" t="n">
        <v>-15.2106</v>
      </c>
      <c r="T4" s="0" t="n">
        <v>128.5</v>
      </c>
      <c r="U4" s="0" t="n">
        <v>-15.1226</v>
      </c>
      <c r="V4" s="0" t="n">
        <v>116.62</v>
      </c>
      <c r="W4" s="0" t="n">
        <v>-15.0763</v>
      </c>
      <c r="Y4" s="0" t="n">
        <v>815.0</v>
      </c>
      <c r="AA4" s="0" t="n">
        <v>83.16</v>
      </c>
      <c r="AB4" s="0" t="n">
        <v>22.0</v>
      </c>
      <c r="AD4" s="0" t="n">
        <v>4.2</v>
      </c>
      <c r="AE4" s="0" t="n">
        <v>4.24</v>
      </c>
      <c r="AF4" s="0" t="n">
        <v>0.5</v>
      </c>
      <c r="AG4" s="0" t="n">
        <v>0.5</v>
      </c>
      <c r="AH4" s="0" t="n">
        <v>1.5</v>
      </c>
      <c r="AI4" s="0" t="n">
        <v>3.4527</v>
      </c>
      <c r="AJ4" s="0" t="n">
        <v>16.84</v>
      </c>
      <c r="AK4" s="0" t="n">
        <v>1.1482</v>
      </c>
    </row>
    <row r="5">
      <c r="A5" s="235" t="s">
        <v>26</v>
      </c>
      <c r="H5" s="0" t="n">
        <v>6.7232</v>
      </c>
      <c r="I5" s="0" t="n">
        <v>7.0851</v>
      </c>
      <c r="L5" s="0" t="n">
        <v>739.054</v>
      </c>
      <c r="M5" s="0" t="n">
        <v>2.167</v>
      </c>
      <c r="N5" s="0" t="n">
        <v>387.7012</v>
      </c>
      <c r="O5" s="0" t="n">
        <v>22.8349</v>
      </c>
      <c r="P5" s="0" t="n">
        <v>361.4977</v>
      </c>
      <c r="Q5" s="0" t="n">
        <v>22.8544</v>
      </c>
      <c r="R5" s="0" t="n">
        <v>1051.2588</v>
      </c>
      <c r="S5" s="0" t="n">
        <v>-18.2314</v>
      </c>
      <c r="T5" s="0" t="n">
        <v>155.3</v>
      </c>
      <c r="U5" s="0" t="n">
        <v>-14.5092</v>
      </c>
      <c r="V5" s="0" t="n">
        <v>137.48</v>
      </c>
      <c r="W5" s="0" t="n">
        <v>-14.4108</v>
      </c>
      <c r="Y5" s="0" t="n">
        <v>815.0</v>
      </c>
      <c r="AA5" s="0" t="n">
        <v>83.16</v>
      </c>
      <c r="AB5" s="0" t="n">
        <v>22.0</v>
      </c>
      <c r="AD5" s="0" t="n">
        <v>4.2</v>
      </c>
      <c r="AE5" s="0" t="n">
        <v>4.24</v>
      </c>
      <c r="AF5" s="0" t="n">
        <v>0.5</v>
      </c>
      <c r="AG5" s="0" t="n">
        <v>0.5</v>
      </c>
      <c r="AH5" s="0" t="n">
        <v>1.5</v>
      </c>
      <c r="AI5" s="0" t="n">
        <v>3.4527</v>
      </c>
      <c r="AJ5" s="0" t="n">
        <v>16.84</v>
      </c>
      <c r="AK5" s="0" t="n">
        <v>1.1482</v>
      </c>
    </row>
    <row r="6">
      <c r="A6" s="235" t="s">
        <v>26</v>
      </c>
      <c r="H6" s="0" t="n">
        <v>6.3912</v>
      </c>
      <c r="I6" s="0" t="n">
        <v>7.0576</v>
      </c>
      <c r="L6" s="0" t="n">
        <v>733.8005</v>
      </c>
      <c r="M6" s="0" t="n">
        <v>2.1612</v>
      </c>
      <c r="N6" s="0" t="n">
        <v>380.6273</v>
      </c>
      <c r="O6" s="0" t="n">
        <v>22.8927</v>
      </c>
      <c r="P6" s="0" t="n">
        <v>384.7747</v>
      </c>
      <c r="Q6" s="0" t="n">
        <v>22.8518</v>
      </c>
      <c r="R6" s="0" t="n">
        <v>1128.1999</v>
      </c>
      <c r="S6" s="0" t="n">
        <v>-15.4537</v>
      </c>
      <c r="T6" s="0" t="n">
        <v>143.15</v>
      </c>
      <c r="U6" s="0" t="n">
        <v>-14.589</v>
      </c>
      <c r="V6" s="0" t="n">
        <v>139.8833</v>
      </c>
      <c r="W6" s="0" t="n">
        <v>-14.4443</v>
      </c>
      <c r="Y6" s="0" t="n">
        <v>815.0</v>
      </c>
      <c r="AA6" s="0" t="n">
        <v>83.36</v>
      </c>
      <c r="AB6" s="0" t="n">
        <v>22.0</v>
      </c>
      <c r="AD6" s="0" t="n">
        <v>4.2</v>
      </c>
      <c r="AE6" s="0" t="n">
        <v>4.24</v>
      </c>
      <c r="AF6" s="0" t="n">
        <v>0.5</v>
      </c>
      <c r="AG6" s="0" t="n">
        <v>0.5</v>
      </c>
      <c r="AH6" s="0" t="n">
        <v>1.5</v>
      </c>
      <c r="AI6" s="0" t="n">
        <v>3.4523</v>
      </c>
      <c r="AJ6" s="0" t="n">
        <v>16.8383</v>
      </c>
      <c r="AK6" s="0" t="n">
        <v>1.1481</v>
      </c>
    </row>
    <row r="7">
      <c r="A7" s="235" t="s">
        <v>26</v>
      </c>
      <c r="H7" s="0" t="n">
        <v>6.5473</v>
      </c>
      <c r="I7" s="0" t="n">
        <v>7.0535</v>
      </c>
      <c r="L7" s="0" t="n">
        <v>753.6736</v>
      </c>
      <c r="M7" s="0" t="n">
        <v>2.1271</v>
      </c>
      <c r="N7" s="0" t="n">
        <v>353.584</v>
      </c>
      <c r="O7" s="0" t="n">
        <v>22.9674</v>
      </c>
      <c r="P7" s="0" t="n">
        <v>367.1777</v>
      </c>
      <c r="Q7" s="0" t="n">
        <v>22.8754</v>
      </c>
      <c r="R7" s="0" t="n">
        <v>1057.1298</v>
      </c>
      <c r="S7" s="0" t="n">
        <v>-19.9964</v>
      </c>
      <c r="T7" s="0" t="n">
        <v>133.7</v>
      </c>
      <c r="U7" s="0" t="n">
        <v>-14.6191</v>
      </c>
      <c r="V7" s="0" t="n">
        <v>135.95</v>
      </c>
      <c r="W7" s="0" t="n">
        <v>-14.4491</v>
      </c>
      <c r="Y7" s="0" t="n">
        <v>815.0</v>
      </c>
      <c r="AA7" s="0" t="n">
        <v>83.32</v>
      </c>
      <c r="AB7" s="0" t="n">
        <v>22.0</v>
      </c>
      <c r="AD7" s="0" t="n">
        <v>4.2</v>
      </c>
      <c r="AE7" s="0" t="n">
        <v>4.28</v>
      </c>
      <c r="AF7" s="0" t="n">
        <v>0.5</v>
      </c>
      <c r="AG7" s="0" t="n">
        <v>0.5</v>
      </c>
      <c r="AH7" s="0" t="n">
        <v>1.4</v>
      </c>
      <c r="AI7" s="0" t="n">
        <v>3.4876</v>
      </c>
      <c r="AJ7" s="0" t="n">
        <v>16.8513</v>
      </c>
      <c r="AK7" s="0" t="n">
        <v>1.0724</v>
      </c>
    </row>
    <row r="8">
      <c r="A8" s="235" t="s">
        <v>26</v>
      </c>
      <c r="H8" s="0" t="n">
        <v>6.4102</v>
      </c>
      <c r="I8" s="0" t="n">
        <v>7.0022</v>
      </c>
      <c r="L8" s="0" t="n">
        <v>745.3357</v>
      </c>
      <c r="M8" s="0" t="n">
        <v>2.1943</v>
      </c>
      <c r="N8" s="0" t="n">
        <v>450.3249</v>
      </c>
      <c r="O8" s="0" t="n">
        <v>22.8461</v>
      </c>
      <c r="P8" s="0" t="n">
        <v>426.3467</v>
      </c>
      <c r="Q8" s="0" t="n">
        <v>22.8669</v>
      </c>
      <c r="R8" s="0" t="n">
        <v>1078.8421</v>
      </c>
      <c r="S8" s="0" t="n">
        <v>-14.6917</v>
      </c>
      <c r="T8" s="0" t="n">
        <v>175.85</v>
      </c>
      <c r="U8" s="0" t="n">
        <v>-13.909</v>
      </c>
      <c r="V8" s="0" t="n">
        <v>147.8833</v>
      </c>
      <c r="W8" s="0" t="n">
        <v>-13.95</v>
      </c>
      <c r="Y8" s="0" t="n">
        <v>815.0</v>
      </c>
      <c r="AA8" s="0" t="n">
        <v>83.47</v>
      </c>
      <c r="AB8" s="0" t="n">
        <v>22.0</v>
      </c>
      <c r="AD8" s="0" t="n">
        <v>4.0</v>
      </c>
      <c r="AE8" s="0" t="n">
        <v>4.33</v>
      </c>
      <c r="AF8" s="0" t="n">
        <v>0.5</v>
      </c>
      <c r="AG8" s="0" t="n">
        <v>0.5</v>
      </c>
      <c r="AH8" s="0" t="n">
        <v>1.4</v>
      </c>
      <c r="AI8" s="0" t="n">
        <v>3.5279</v>
      </c>
      <c r="AJ8" s="0" t="n">
        <v>16.8493</v>
      </c>
      <c r="AK8" s="0" t="n">
        <v>1.0722</v>
      </c>
    </row>
    <row r="9">
      <c r="A9" s="235" t="s">
        <v>26</v>
      </c>
      <c r="H9" s="0" t="n">
        <v>6.5187</v>
      </c>
      <c r="I9" s="0" t="n">
        <v>7.0603</v>
      </c>
      <c r="L9" s="0" t="n">
        <v>735.9946</v>
      </c>
      <c r="M9" s="0" t="n">
        <v>2.2165</v>
      </c>
      <c r="N9" s="0" t="n">
        <v>449.14</v>
      </c>
      <c r="O9" s="0" t="n">
        <v>22.8263</v>
      </c>
      <c r="P9" s="0" t="n">
        <v>436.3389</v>
      </c>
      <c r="Q9" s="0" t="n">
        <v>22.9154</v>
      </c>
      <c r="R9" s="0" t="n">
        <v>1077.238</v>
      </c>
      <c r="S9" s="0" t="n">
        <v>-15.6176</v>
      </c>
      <c r="T9" s="0" t="n">
        <v>168.6833</v>
      </c>
      <c r="U9" s="0" t="n">
        <v>-13.5714</v>
      </c>
      <c r="V9" s="0" t="n">
        <v>152.0667</v>
      </c>
      <c r="W9" s="0" t="n">
        <v>-13.6221</v>
      </c>
      <c r="Y9" s="0" t="n">
        <v>815.0</v>
      </c>
      <c r="AA9" s="0" t="n">
        <v>83.44</v>
      </c>
      <c r="AB9" s="0" t="n">
        <v>22.0</v>
      </c>
      <c r="AD9" s="0" t="n">
        <v>4.0</v>
      </c>
      <c r="AE9" s="0" t="n">
        <v>4.36</v>
      </c>
      <c r="AF9" s="0" t="n">
        <v>0.5</v>
      </c>
      <c r="AG9" s="0" t="n">
        <v>0.5</v>
      </c>
      <c r="AH9" s="0" t="n">
        <v>1.2</v>
      </c>
      <c r="AI9" s="0" t="n">
        <v>3.5578</v>
      </c>
      <c r="AJ9" s="0" t="n">
        <v>16.8752</v>
      </c>
      <c r="AK9" s="0" t="n">
        <v>0.9205</v>
      </c>
    </row>
    <row r="10">
      <c r="A10" s="235" t="s">
        <v>26</v>
      </c>
      <c r="H10" s="0" t="n">
        <v>6.5086</v>
      </c>
      <c r="I10" s="0" t="n">
        <v>6.966</v>
      </c>
      <c r="L10" s="0" t="n">
        <v>747.4797</v>
      </c>
      <c r="M10" s="0" t="n">
        <v>2.1184</v>
      </c>
      <c r="N10" s="0" t="n">
        <v>393.1676</v>
      </c>
      <c r="O10" s="0" t="n">
        <v>22.8872</v>
      </c>
      <c r="P10" s="0" t="n">
        <v>378.9309</v>
      </c>
      <c r="Q10" s="0" t="n">
        <v>22.9271</v>
      </c>
      <c r="R10" s="0" t="n">
        <v>1081.2438</v>
      </c>
      <c r="S10" s="0" t="n">
        <v>-13.1737</v>
      </c>
      <c r="T10" s="0" t="n">
        <v>167.58</v>
      </c>
      <c r="U10" s="0" t="n">
        <v>-13.7424</v>
      </c>
      <c r="V10" s="0" t="n">
        <v>143.48</v>
      </c>
      <c r="W10" s="0" t="n">
        <v>-13.8495</v>
      </c>
      <c r="Y10" s="0" t="n">
        <v>820.0</v>
      </c>
      <c r="AA10" s="0" t="n">
        <v>83.52</v>
      </c>
      <c r="AB10" s="0" t="n">
        <v>22.0</v>
      </c>
      <c r="AD10" s="0" t="n">
        <v>3.9</v>
      </c>
      <c r="AE10" s="0" t="n">
        <v>4.38</v>
      </c>
      <c r="AF10" s="0" t="n">
        <v>0.6</v>
      </c>
      <c r="AG10" s="0" t="n">
        <v>0.4</v>
      </c>
      <c r="AH10" s="0" t="n">
        <v>1.2</v>
      </c>
      <c r="AI10" s="0" t="n">
        <v>3.5739</v>
      </c>
      <c r="AJ10" s="0" t="n">
        <v>16.8742</v>
      </c>
      <c r="AK10" s="0" t="n">
        <v>0.9204</v>
      </c>
    </row>
    <row r="11">
      <c r="A11" s="235" t="s">
        <v>26</v>
      </c>
      <c r="H11" s="0" t="n">
        <v>6.6492</v>
      </c>
      <c r="I11" s="0" t="n">
        <v>6.9543</v>
      </c>
      <c r="L11" s="0" t="n">
        <v>721.9518</v>
      </c>
      <c r="M11" s="0" t="n">
        <v>2.1799</v>
      </c>
      <c r="N11" s="0" t="n">
        <v>383.0176</v>
      </c>
      <c r="O11" s="0" t="n">
        <v>22.8938</v>
      </c>
      <c r="P11" s="0" t="n">
        <v>372.8757</v>
      </c>
      <c r="Q11" s="0" t="n">
        <v>22.8421</v>
      </c>
      <c r="R11" s="0" t="n">
        <v>1117.1813</v>
      </c>
      <c r="S11" s="0" t="n">
        <v>-15.1836</v>
      </c>
      <c r="T11" s="0" t="n">
        <v>162.35</v>
      </c>
      <c r="U11" s="0" t="n">
        <v>-14.2574</v>
      </c>
      <c r="V11" s="0" t="n">
        <v>133.8</v>
      </c>
      <c r="W11" s="0" t="n">
        <v>-14.2695</v>
      </c>
      <c r="Y11" s="0" t="n">
        <v>820.0</v>
      </c>
      <c r="AA11" s="0" t="n">
        <v>83.52</v>
      </c>
      <c r="AB11" s="0" t="n">
        <v>22.0</v>
      </c>
      <c r="AD11" s="0" t="n">
        <v>3.9</v>
      </c>
      <c r="AE11" s="0" t="n">
        <v>4.38</v>
      </c>
      <c r="AF11" s="0" t="n">
        <v>0.5</v>
      </c>
      <c r="AG11" s="0" t="n">
        <v>0.5</v>
      </c>
      <c r="AH11" s="0" t="n">
        <v>1.2</v>
      </c>
      <c r="AI11" s="0" t="n">
        <v>3.5739</v>
      </c>
      <c r="AJ11" s="0" t="n">
        <v>16.8742</v>
      </c>
      <c r="AK11" s="0" t="n">
        <v>0.9204</v>
      </c>
    </row>
    <row r="12">
      <c r="A12" s="235" t="s">
        <v>26</v>
      </c>
      <c r="H12" s="0" t="n">
        <v>6.4672</v>
      </c>
      <c r="I12" s="0" t="n">
        <v>7.0543</v>
      </c>
      <c r="L12" s="0" t="n">
        <v>729.1989</v>
      </c>
      <c r="M12" s="0" t="n">
        <v>2.1891</v>
      </c>
      <c r="N12" s="0" t="n">
        <v>403.393</v>
      </c>
      <c r="O12" s="0" t="n">
        <v>22.7557</v>
      </c>
      <c r="P12" s="0" t="n">
        <v>414.7977</v>
      </c>
      <c r="Q12" s="0" t="n">
        <v>22.829</v>
      </c>
      <c r="R12" s="0" t="n">
        <v>1028.2313</v>
      </c>
      <c r="S12" s="0" t="n">
        <v>-18.3008</v>
      </c>
      <c r="T12" s="0" t="n">
        <v>159.9</v>
      </c>
      <c r="U12" s="0" t="n">
        <v>-14.5063</v>
      </c>
      <c r="V12" s="0" t="n">
        <v>132.34</v>
      </c>
      <c r="W12" s="0" t="n">
        <v>-14.46</v>
      </c>
      <c r="Y12" s="0" t="n">
        <v>820.0</v>
      </c>
      <c r="AA12" s="0" t="n">
        <v>83.52</v>
      </c>
      <c r="AB12" s="0" t="n">
        <v>22.0</v>
      </c>
      <c r="AD12" s="0" t="n">
        <v>3.9</v>
      </c>
      <c r="AE12" s="0" t="n">
        <v>4.38</v>
      </c>
      <c r="AF12" s="0" t="n">
        <v>0.5</v>
      </c>
      <c r="AG12" s="0" t="n">
        <v>0.5</v>
      </c>
      <c r="AH12" s="0" t="n">
        <v>1.2</v>
      </c>
      <c r="AI12" s="0" t="n">
        <v>3.5739</v>
      </c>
      <c r="AJ12" s="0" t="n">
        <v>16.8742</v>
      </c>
      <c r="AK12" s="0" t="n">
        <v>0.9204</v>
      </c>
    </row>
    <row r="13">
      <c r="A13" s="235" t="s">
        <v>26</v>
      </c>
      <c r="H13" s="0" t="n">
        <v>6.2658</v>
      </c>
      <c r="I13" s="0" t="n">
        <v>7.0792</v>
      </c>
      <c r="L13" s="0" t="n">
        <v>735.5558</v>
      </c>
      <c r="M13" s="0" t="n">
        <v>2.1376</v>
      </c>
      <c r="N13" s="0" t="n">
        <v>406.1478</v>
      </c>
      <c r="O13" s="0" t="n">
        <v>22.8653</v>
      </c>
      <c r="P13" s="0" t="n">
        <v>391.5775</v>
      </c>
      <c r="Q13" s="0" t="n">
        <v>22.8736</v>
      </c>
      <c r="R13" s="0" t="n">
        <v>1091.8142</v>
      </c>
      <c r="S13" s="0" t="n">
        <v>-12.811</v>
      </c>
      <c r="T13" s="0" t="n">
        <v>152.2167</v>
      </c>
      <c r="U13" s="0" t="n">
        <v>-14.208</v>
      </c>
      <c r="V13" s="0" t="n">
        <v>144.4833</v>
      </c>
      <c r="W13" s="0" t="n">
        <v>-14.1489</v>
      </c>
      <c r="Y13" s="0" t="n">
        <v>815.0</v>
      </c>
      <c r="AA13" s="0" t="n">
        <v>82.32</v>
      </c>
      <c r="AB13" s="0" t="n">
        <v>22.0</v>
      </c>
      <c r="AD13" s="0" t="n">
        <v>4.0</v>
      </c>
      <c r="AE13" s="0" t="n">
        <v>4.38</v>
      </c>
      <c r="AF13" s="0" t="n">
        <v>0.5</v>
      </c>
      <c r="AG13" s="0" t="n">
        <v>0.5</v>
      </c>
      <c r="AH13" s="0" t="n">
        <v>1.2</v>
      </c>
      <c r="AI13" s="0" t="n">
        <v>3.5762</v>
      </c>
      <c r="AJ13" s="0" t="n">
        <v>16.8847</v>
      </c>
      <c r="AK13" s="0" t="n">
        <v>0.921</v>
      </c>
    </row>
    <row r="14">
      <c r="A14" s="235" t="s">
        <v>26</v>
      </c>
      <c r="H14" s="0" t="n">
        <v>6.6983</v>
      </c>
      <c r="I14" s="0" t="n">
        <v>6.9867</v>
      </c>
      <c r="L14" s="0" t="n">
        <v>757.9993</v>
      </c>
      <c r="M14" s="0" t="n">
        <v>2.1639</v>
      </c>
      <c r="N14" s="0" t="n">
        <v>406.2103</v>
      </c>
      <c r="O14" s="0" t="n">
        <v>22.8359</v>
      </c>
      <c r="P14" s="0" t="n">
        <v>403.9447</v>
      </c>
      <c r="Q14" s="0" t="n">
        <v>22.8848</v>
      </c>
      <c r="R14" s="0" t="n">
        <v>1095.0048</v>
      </c>
      <c r="S14" s="0" t="n">
        <v>-17.9035</v>
      </c>
      <c r="T14" s="0" t="n">
        <v>156.1</v>
      </c>
      <c r="U14" s="0" t="n">
        <v>-14.7855</v>
      </c>
      <c r="V14" s="0" t="n">
        <v>137.5667</v>
      </c>
      <c r="W14" s="0" t="n">
        <v>-14.7035</v>
      </c>
      <c r="Y14" s="0" t="n">
        <v>815.0</v>
      </c>
      <c r="AA14" s="0" t="n">
        <v>82.63</v>
      </c>
      <c r="AB14" s="0" t="n">
        <v>22.0</v>
      </c>
      <c r="AD14" s="0" t="n">
        <v>4.0</v>
      </c>
      <c r="AE14" s="0" t="n">
        <v>4.37</v>
      </c>
      <c r="AF14" s="0" t="n">
        <v>0.5</v>
      </c>
      <c r="AG14" s="0" t="n">
        <v>0.5</v>
      </c>
      <c r="AH14" s="0" t="n">
        <v>1.2</v>
      </c>
      <c r="AI14" s="0" t="n">
        <v>3.5276</v>
      </c>
      <c r="AJ14" s="0" t="n">
        <v>16.6935</v>
      </c>
      <c r="AK14" s="0" t="n">
        <v>0.9106</v>
      </c>
    </row>
    <row r="15">
      <c r="A15" s="235" t="s">
        <v>26</v>
      </c>
      <c r="H15" s="0" t="n">
        <v>6.7137</v>
      </c>
      <c r="I15" s="0" t="n">
        <v>7.1041</v>
      </c>
      <c r="L15" s="0" t="n">
        <v>741.2607</v>
      </c>
      <c r="M15" s="0" t="n">
        <v>2.1367</v>
      </c>
      <c r="N15" s="0" t="n">
        <v>380.306</v>
      </c>
      <c r="O15" s="0" t="n">
        <v>22.8934</v>
      </c>
      <c r="P15" s="0" t="n">
        <v>424.6491</v>
      </c>
      <c r="Q15" s="0" t="n">
        <v>22.8492</v>
      </c>
      <c r="R15" s="0" t="n">
        <v>1064.9447</v>
      </c>
      <c r="S15" s="0" t="n">
        <v>-20.5944</v>
      </c>
      <c r="T15" s="0" t="n">
        <v>150.1</v>
      </c>
      <c r="U15" s="0" t="n">
        <v>-14.6058</v>
      </c>
      <c r="V15" s="0" t="n">
        <v>142.0833</v>
      </c>
      <c r="W15" s="0" t="n">
        <v>-14.4925</v>
      </c>
      <c r="Y15" s="0" t="n">
        <v>815.0</v>
      </c>
      <c r="AA15" s="0" t="n">
        <v>82.93</v>
      </c>
      <c r="AB15" s="0" t="n">
        <v>22.0</v>
      </c>
      <c r="AD15" s="0" t="n">
        <v>4.0</v>
      </c>
      <c r="AE15" s="0" t="n">
        <v>4.37</v>
      </c>
      <c r="AF15" s="0" t="n">
        <v>0.5</v>
      </c>
      <c r="AG15" s="0" t="n">
        <v>0.5</v>
      </c>
      <c r="AH15" s="0" t="n">
        <v>1.2</v>
      </c>
      <c r="AI15" s="0" t="n">
        <v>3.5269</v>
      </c>
      <c r="AJ15" s="0" t="n">
        <v>16.6903</v>
      </c>
      <c r="AK15" s="0" t="n">
        <v>0.9104</v>
      </c>
    </row>
    <row r="16">
      <c r="A16" s="235" t="s">
        <v>26</v>
      </c>
      <c r="H16" s="0" t="n">
        <v>6.6414</v>
      </c>
      <c r="I16" s="0" t="n">
        <v>7.1329</v>
      </c>
      <c r="L16" s="0" t="n">
        <v>754.6265</v>
      </c>
      <c r="M16" s="0" t="n">
        <v>2.1701</v>
      </c>
      <c r="N16" s="0" t="n">
        <v>400.5199</v>
      </c>
      <c r="O16" s="0" t="n">
        <v>22.8982</v>
      </c>
      <c r="P16" s="0" t="n">
        <v>398.4352</v>
      </c>
      <c r="Q16" s="0" t="n">
        <v>22.9601</v>
      </c>
      <c r="R16" s="0" t="n">
        <v>1106.583</v>
      </c>
      <c r="S16" s="0" t="n">
        <v>-17.3749</v>
      </c>
      <c r="T16" s="0" t="n">
        <v>148.72</v>
      </c>
      <c r="U16" s="0" t="n">
        <v>-14.6292</v>
      </c>
      <c r="V16" s="0" t="n">
        <v>144.56</v>
      </c>
      <c r="W16" s="0" t="n">
        <v>-14.4093</v>
      </c>
      <c r="Y16" s="0" t="n">
        <v>815.0</v>
      </c>
      <c r="AA16" s="0" t="n">
        <v>82.73</v>
      </c>
      <c r="AB16" s="0" t="n">
        <v>22.0</v>
      </c>
      <c r="AD16" s="0" t="n">
        <v>4.0</v>
      </c>
      <c r="AE16" s="0" t="n">
        <v>4.37</v>
      </c>
      <c r="AF16" s="0" t="n">
        <v>0.5</v>
      </c>
      <c r="AG16" s="0" t="n">
        <v>0.5</v>
      </c>
      <c r="AH16" s="0" t="n">
        <v>1.2</v>
      </c>
      <c r="AI16" s="0" t="n">
        <v>3.5274</v>
      </c>
      <c r="AJ16" s="0" t="n">
        <v>16.6924</v>
      </c>
      <c r="AK16" s="0" t="n">
        <v>0.9105</v>
      </c>
    </row>
    <row r="17">
      <c r="A17" s="235" t="s">
        <v>26</v>
      </c>
      <c r="H17" s="0" t="n">
        <v>6.6037</v>
      </c>
      <c r="I17" s="0" t="n">
        <v>7.1041</v>
      </c>
      <c r="L17" s="0" t="n">
        <v>745.8372</v>
      </c>
      <c r="M17" s="0" t="n">
        <v>2.0976</v>
      </c>
      <c r="N17" s="0" t="n">
        <v>371.4893</v>
      </c>
      <c r="O17" s="0" t="n">
        <v>22.8473</v>
      </c>
      <c r="P17" s="0" t="n">
        <v>353.2201</v>
      </c>
      <c r="Q17" s="0" t="n">
        <v>22.9001</v>
      </c>
      <c r="R17" s="0" t="n">
        <v>1067.1178</v>
      </c>
      <c r="S17" s="0" t="n">
        <v>-18.7233</v>
      </c>
      <c r="T17" s="0" t="n">
        <v>138.1333</v>
      </c>
      <c r="U17" s="0" t="n">
        <v>-14.9675</v>
      </c>
      <c r="V17" s="0" t="n">
        <v>132.8</v>
      </c>
      <c r="W17" s="0" t="n">
        <v>-14.7638</v>
      </c>
      <c r="Y17" s="0" t="n">
        <v>815.0</v>
      </c>
      <c r="AA17" s="0" t="n">
        <v>83.25</v>
      </c>
      <c r="AB17" s="0" t="n">
        <v>22.0</v>
      </c>
      <c r="AD17" s="0" t="n">
        <v>3.9</v>
      </c>
      <c r="AE17" s="0" t="n">
        <v>4.35</v>
      </c>
      <c r="AF17" s="0" t="n">
        <v>0.5</v>
      </c>
      <c r="AG17" s="0" t="n">
        <v>0.5</v>
      </c>
      <c r="AH17" s="0" t="n">
        <v>1.2</v>
      </c>
      <c r="AI17" s="0" t="n">
        <v>3.51</v>
      </c>
      <c r="AJ17" s="0" t="n">
        <v>16.6868</v>
      </c>
      <c r="AK17" s="0" t="n">
        <v>0.9102</v>
      </c>
    </row>
    <row r="18">
      <c r="A18" s="235" t="s">
        <v>26</v>
      </c>
      <c r="H18" s="0" t="n">
        <v>6.6018</v>
      </c>
      <c r="I18" s="0" t="n">
        <v>7.0438</v>
      </c>
      <c r="L18" s="0" t="n">
        <v>746.276</v>
      </c>
      <c r="M18" s="0" t="n">
        <v>2.0951</v>
      </c>
      <c r="N18" s="0" t="n">
        <v>417.2852</v>
      </c>
      <c r="O18" s="0" t="n">
        <v>22.768</v>
      </c>
      <c r="P18" s="0" t="n">
        <v>399.6055</v>
      </c>
      <c r="Q18" s="0" t="n">
        <v>22.8187</v>
      </c>
      <c r="R18" s="0" t="n">
        <v>1048.6189</v>
      </c>
      <c r="S18" s="0" t="n">
        <v>-18.6943</v>
      </c>
      <c r="T18" s="0" t="n">
        <v>155.82</v>
      </c>
      <c r="U18" s="0" t="n">
        <v>-14.4788</v>
      </c>
      <c r="V18" s="0" t="n">
        <v>136.58</v>
      </c>
      <c r="W18" s="0" t="n">
        <v>-14.3558</v>
      </c>
      <c r="Y18" s="0" t="n">
        <v>815.0</v>
      </c>
      <c r="AA18" s="0" t="n">
        <v>83.43</v>
      </c>
      <c r="AB18" s="0" t="n">
        <v>22.5</v>
      </c>
      <c r="AD18" s="0" t="n">
        <v>3.8</v>
      </c>
      <c r="AE18" s="0" t="n">
        <v>4.27</v>
      </c>
      <c r="AF18" s="0" t="n">
        <v>0.5</v>
      </c>
      <c r="AG18" s="0" t="n">
        <v>0.5</v>
      </c>
      <c r="AH18" s="0" t="n">
        <v>1.2</v>
      </c>
      <c r="AI18" s="0" t="n">
        <v>3.4321</v>
      </c>
      <c r="AJ18" s="0" t="n">
        <v>16.9999</v>
      </c>
      <c r="AK18" s="0" t="n">
        <v>0.9067</v>
      </c>
    </row>
    <row r="19">
      <c r="A19" s="235" t="s">
        <v>26</v>
      </c>
      <c r="H19" s="0" t="n">
        <v>6.5429</v>
      </c>
      <c r="I19" s="0" t="n">
        <v>7.1199</v>
      </c>
      <c r="L19" s="0" t="n">
        <v>744.2448</v>
      </c>
      <c r="M19" s="0" t="n">
        <v>2.1048</v>
      </c>
      <c r="N19" s="0" t="n">
        <v>363.0727</v>
      </c>
      <c r="O19" s="0" t="n">
        <v>22.7714</v>
      </c>
      <c r="P19" s="0" t="n">
        <v>356.5781</v>
      </c>
      <c r="Q19" s="0" t="n">
        <v>22.8578</v>
      </c>
      <c r="R19" s="0" t="n">
        <v>1059.6973</v>
      </c>
      <c r="S19" s="0" t="n">
        <v>-17.9073</v>
      </c>
      <c r="T19" s="0" t="n">
        <v>150.66</v>
      </c>
      <c r="U19" s="0" t="n">
        <v>-14.7421</v>
      </c>
      <c r="V19" s="0" t="n">
        <v>131.5</v>
      </c>
      <c r="W19" s="0" t="n">
        <v>-14.6234</v>
      </c>
      <c r="Y19" s="0" t="n">
        <v>815.0</v>
      </c>
      <c r="AA19" s="0" t="n">
        <v>84.1</v>
      </c>
      <c r="AB19" s="0" t="n">
        <v>22.5</v>
      </c>
      <c r="AD19" s="0" t="n">
        <v>3.8</v>
      </c>
      <c r="AE19" s="0" t="n">
        <v>4.2</v>
      </c>
      <c r="AF19" s="0" t="n">
        <v>0.5</v>
      </c>
      <c r="AG19" s="0" t="n">
        <v>0.5</v>
      </c>
      <c r="AH19" s="0" t="n">
        <v>1.2</v>
      </c>
      <c r="AI19" s="0" t="n">
        <v>3.3745</v>
      </c>
      <c r="AJ19" s="0" t="n">
        <v>16.9932</v>
      </c>
      <c r="AK19" s="0" t="n">
        <v>0.9063</v>
      </c>
    </row>
    <row r="20">
      <c r="A20" s="235" t="s">
        <v>26</v>
      </c>
      <c r="H20" s="0" t="n">
        <v>6.666</v>
      </c>
      <c r="I20" s="0" t="n">
        <v>6.9232</v>
      </c>
      <c r="L20" s="0" t="n">
        <v>740.1323</v>
      </c>
      <c r="M20" s="0" t="n">
        <v>2.1619</v>
      </c>
      <c r="N20" s="0" t="n">
        <v>381.9766</v>
      </c>
      <c r="O20" s="0" t="n">
        <v>22.8703</v>
      </c>
      <c r="P20" s="0" t="n">
        <v>386.0729</v>
      </c>
      <c r="Q20" s="0" t="n">
        <v>22.8975</v>
      </c>
      <c r="R20" s="0" t="n">
        <v>1063.8897</v>
      </c>
      <c r="S20" s="0" t="n">
        <v>-17.4116</v>
      </c>
      <c r="T20" s="0" t="n">
        <v>145.8667</v>
      </c>
      <c r="U20" s="0" t="n">
        <v>-14.9446</v>
      </c>
      <c r="V20" s="0" t="n">
        <v>134.8333</v>
      </c>
      <c r="W20" s="0" t="n">
        <v>-14.7602</v>
      </c>
      <c r="Y20" s="0" t="n">
        <v>815.0</v>
      </c>
      <c r="AA20" s="0" t="n">
        <v>83.9</v>
      </c>
      <c r="AB20" s="0" t="n">
        <v>22.5</v>
      </c>
      <c r="AD20" s="0" t="n">
        <v>3.8</v>
      </c>
      <c r="AE20" s="0" t="n">
        <v>4.2</v>
      </c>
      <c r="AF20" s="0" t="n">
        <v>0.5</v>
      </c>
      <c r="AG20" s="0" t="n">
        <v>0.5</v>
      </c>
      <c r="AH20" s="0" t="n">
        <v>1.2</v>
      </c>
      <c r="AI20" s="0" t="n">
        <v>3.375</v>
      </c>
      <c r="AJ20" s="0" t="n">
        <v>16.9953</v>
      </c>
      <c r="AK20" s="0" t="n">
        <v>0.9064</v>
      </c>
    </row>
    <row r="21">
      <c r="A21" s="235" t="s">
        <v>26</v>
      </c>
      <c r="H21" s="0" t="n">
        <v>6.4322</v>
      </c>
      <c r="I21" s="0" t="n">
        <v>6.9468</v>
      </c>
      <c r="L21" s="0" t="n">
        <v>756.2439</v>
      </c>
      <c r="M21" s="0" t="n">
        <v>2.1411</v>
      </c>
      <c r="N21" s="0" t="n">
        <v>333.7214</v>
      </c>
      <c r="O21" s="0" t="n">
        <v>22.9013</v>
      </c>
      <c r="P21" s="0" t="n">
        <v>351.8613</v>
      </c>
      <c r="Q21" s="0" t="n">
        <v>22.7853</v>
      </c>
      <c r="R21" s="0" t="n">
        <v>1095.3277</v>
      </c>
      <c r="S21" s="0" t="n">
        <v>-15.1836</v>
      </c>
      <c r="T21" s="0" t="n">
        <v>126.9167</v>
      </c>
      <c r="U21" s="0" t="n">
        <v>-15.2183</v>
      </c>
      <c r="V21" s="0" t="n">
        <v>133.2333</v>
      </c>
      <c r="W21" s="0" t="n">
        <v>-14.9169</v>
      </c>
      <c r="Y21" s="0" t="n">
        <v>815.0</v>
      </c>
      <c r="AA21" s="0" t="n">
        <v>83.3</v>
      </c>
      <c r="AB21" s="0" t="n">
        <v>22.5</v>
      </c>
      <c r="AD21" s="0" t="n">
        <v>3.9</v>
      </c>
      <c r="AE21" s="0" t="n">
        <v>4.2</v>
      </c>
      <c r="AF21" s="0" t="n">
        <v>0.5</v>
      </c>
      <c r="AG21" s="0" t="n">
        <v>0.5</v>
      </c>
      <c r="AH21" s="0" t="n">
        <v>1.2</v>
      </c>
      <c r="AI21" s="0" t="n">
        <v>3.3763</v>
      </c>
      <c r="AJ21" s="0" t="n">
        <v>17.002</v>
      </c>
      <c r="AK21" s="0" t="n">
        <v>0.9068</v>
      </c>
    </row>
    <row r="22">
      <c r="A22" s="235" t="s">
        <v>26</v>
      </c>
      <c r="H22" s="0" t="n">
        <v>6.5147</v>
      </c>
      <c r="I22" s="0" t="n">
        <v>7.0567</v>
      </c>
      <c r="L22" s="0" t="n">
        <v>756.0558</v>
      </c>
      <c r="M22" s="0" t="n">
        <v>2.0749</v>
      </c>
      <c r="N22" s="0" t="n">
        <v>303.3523</v>
      </c>
      <c r="O22" s="0" t="n">
        <v>22.8999</v>
      </c>
      <c r="P22" s="0" t="n">
        <v>325.5852</v>
      </c>
      <c r="Q22" s="0" t="n">
        <v>22.7875</v>
      </c>
      <c r="R22" s="0" t="n">
        <v>1078.536</v>
      </c>
      <c r="S22" s="0" t="n">
        <v>-21.1017</v>
      </c>
      <c r="T22" s="0" t="n">
        <v>128.2</v>
      </c>
      <c r="U22" s="0" t="n">
        <v>-15.1197</v>
      </c>
      <c r="V22" s="0" t="n">
        <v>124.8</v>
      </c>
      <c r="W22" s="0" t="n">
        <v>-14.8535</v>
      </c>
      <c r="Y22" s="0" t="n">
        <v>815.0</v>
      </c>
      <c r="AA22" s="0" t="n">
        <v>82.62</v>
      </c>
      <c r="AB22" s="0" t="n">
        <v>22.5</v>
      </c>
      <c r="AD22" s="0" t="n">
        <v>5.6</v>
      </c>
      <c r="AE22" s="0" t="n">
        <v>4.18</v>
      </c>
      <c r="AF22" s="0" t="n">
        <v>0.5</v>
      </c>
      <c r="AG22" s="0" t="n">
        <v>0.5</v>
      </c>
      <c r="AH22" s="0" t="n">
        <v>1.4</v>
      </c>
      <c r="AI22" s="0" t="n">
        <v>3.3573</v>
      </c>
      <c r="AJ22" s="0" t="n">
        <v>16.9871</v>
      </c>
      <c r="AK22" s="0" t="n">
        <v>1.057</v>
      </c>
    </row>
    <row r="23">
      <c r="A23" s="235" t="s">
        <v>26</v>
      </c>
      <c r="H23" s="0" t="n">
        <v>6.5715</v>
      </c>
      <c r="I23" s="0" t="n">
        <v>7.0359</v>
      </c>
      <c r="L23" s="0" t="n">
        <v>759.7546</v>
      </c>
      <c r="M23" s="0" t="n">
        <v>2.1508</v>
      </c>
      <c r="N23" s="0" t="n">
        <v>388.777</v>
      </c>
      <c r="O23" s="0" t="n">
        <v>22.784</v>
      </c>
      <c r="P23" s="0" t="n">
        <v>394.0853</v>
      </c>
      <c r="Q23" s="0" t="n">
        <v>22.8919</v>
      </c>
      <c r="R23" s="0" t="n">
        <v>1074.6957</v>
      </c>
      <c r="S23" s="0" t="n">
        <v>-16.0034</v>
      </c>
      <c r="T23" s="0" t="n">
        <v>166.9667</v>
      </c>
      <c r="U23" s="0" t="n">
        <v>-14.6505</v>
      </c>
      <c r="V23" s="0" t="n">
        <v>132.9333</v>
      </c>
      <c r="W23" s="0" t="n">
        <v>-14.5926</v>
      </c>
      <c r="Y23" s="0" t="n">
        <v>815.0</v>
      </c>
      <c r="AA23" s="0" t="n">
        <v>83.3</v>
      </c>
      <c r="AB23" s="0" t="n">
        <v>22.5</v>
      </c>
      <c r="AD23" s="0" t="n">
        <v>3.9</v>
      </c>
      <c r="AE23" s="0" t="n">
        <v>4.2</v>
      </c>
      <c r="AF23" s="0" t="n">
        <v>0.5</v>
      </c>
      <c r="AG23" s="0" t="n">
        <v>0.5</v>
      </c>
      <c r="AH23" s="0" t="n">
        <v>1.4</v>
      </c>
      <c r="AI23" s="0" t="n">
        <v>3.3712</v>
      </c>
      <c r="AJ23" s="0" t="n">
        <v>16.9763</v>
      </c>
      <c r="AK23" s="0" t="n">
        <v>1.0563</v>
      </c>
    </row>
    <row r="24">
      <c r="A24" s="235" t="s">
        <v>26</v>
      </c>
      <c r="H24" s="0" t="n">
        <v>6.4039</v>
      </c>
      <c r="I24" s="0" t="n">
        <v>6.9522</v>
      </c>
      <c r="L24" s="0" t="n">
        <v>736.7219</v>
      </c>
      <c r="M24" s="0" t="n">
        <v>2.1172</v>
      </c>
      <c r="N24" s="0" t="n">
        <v>375.3148</v>
      </c>
      <c r="O24" s="0" t="n">
        <v>22.8601</v>
      </c>
      <c r="P24" s="0" t="n">
        <v>389.0305</v>
      </c>
      <c r="Q24" s="0" t="n">
        <v>22.8154</v>
      </c>
      <c r="R24" s="0" t="n">
        <v>1047.5558</v>
      </c>
      <c r="S24" s="0" t="n">
        <v>-18.5092</v>
      </c>
      <c r="T24" s="0" t="n">
        <v>150.32</v>
      </c>
      <c r="U24" s="0" t="n">
        <v>-14.7551</v>
      </c>
      <c r="V24" s="0" t="n">
        <v>128.16</v>
      </c>
      <c r="W24" s="0" t="n">
        <v>-14.5772</v>
      </c>
      <c r="Y24" s="0" t="n">
        <v>815.0</v>
      </c>
      <c r="AA24" s="0" t="n">
        <v>83.3</v>
      </c>
      <c r="AB24" s="0" t="n">
        <v>22.5</v>
      </c>
      <c r="AD24" s="0" t="n">
        <v>3.9</v>
      </c>
      <c r="AE24" s="0" t="n">
        <v>4.2</v>
      </c>
      <c r="AF24" s="0" t="n">
        <v>0.5</v>
      </c>
      <c r="AG24" s="0" t="n">
        <v>0.5</v>
      </c>
      <c r="AH24" s="0" t="n">
        <v>1.4</v>
      </c>
      <c r="AI24" s="0" t="n">
        <v>3.3712</v>
      </c>
      <c r="AJ24" s="0" t="n">
        <v>16.9763</v>
      </c>
      <c r="AK24" s="0" t="n">
        <v>1.0563</v>
      </c>
    </row>
    <row r="25">
      <c r="A25" s="235" t="s">
        <v>26</v>
      </c>
      <c r="H25" s="0" t="n">
        <v>6.4241</v>
      </c>
      <c r="I25" s="0" t="n">
        <v>6.8672</v>
      </c>
      <c r="L25" s="0" t="n">
        <v>728.6723</v>
      </c>
      <c r="M25" s="0" t="n">
        <v>2.0735</v>
      </c>
      <c r="N25" s="0" t="n">
        <v>295.5371</v>
      </c>
      <c r="O25" s="0" t="n">
        <v>22.8608</v>
      </c>
      <c r="P25" s="0" t="n">
        <v>336.6184</v>
      </c>
      <c r="Q25" s="0" t="n">
        <v>22.8204</v>
      </c>
      <c r="R25" s="0" t="n">
        <v>1162.2173</v>
      </c>
      <c r="S25" s="0" t="n">
        <v>-14.4005</v>
      </c>
      <c r="T25" s="0" t="n">
        <v>138.52</v>
      </c>
      <c r="U25" s="0" t="n">
        <v>-15.0907</v>
      </c>
      <c r="V25" s="0" t="n">
        <v>122.3</v>
      </c>
      <c r="W25" s="0" t="n">
        <v>-14.9258</v>
      </c>
      <c r="Y25" s="0" t="n">
        <v>815.0</v>
      </c>
      <c r="AA25" s="0" t="n">
        <v>83.35</v>
      </c>
      <c r="AB25" s="0" t="n">
        <v>22.5</v>
      </c>
      <c r="AD25" s="0" t="n">
        <v>3.9</v>
      </c>
      <c r="AE25" s="0" t="n">
        <v>4.15</v>
      </c>
      <c r="AF25" s="0" t="n">
        <v>0.5</v>
      </c>
      <c r="AG25" s="0" t="n">
        <v>0.5</v>
      </c>
      <c r="AH25" s="0" t="n">
        <v>1.4</v>
      </c>
      <c r="AI25" s="0" t="n">
        <v>3.331</v>
      </c>
      <c r="AJ25" s="0" t="n">
        <v>16.9761</v>
      </c>
      <c r="AK25" s="0" t="n">
        <v>1.0563</v>
      </c>
    </row>
    <row r="26">
      <c r="A26" s="235" t="s">
        <v>26</v>
      </c>
      <c r="H26" s="0" t="n">
        <v>6.6115</v>
      </c>
      <c r="I26" s="0" t="n">
        <v>6.953</v>
      </c>
      <c r="L26" s="0" t="n">
        <v>714.3787</v>
      </c>
      <c r="M26" s="0" t="n">
        <v>2.1038</v>
      </c>
      <c r="N26" s="0" t="n">
        <v>351.318</v>
      </c>
      <c r="O26" s="0" t="n">
        <v>22.8701</v>
      </c>
      <c r="P26" s="0" t="n">
        <v>354.2168</v>
      </c>
      <c r="Q26" s="0" t="n">
        <v>22.8391</v>
      </c>
      <c r="R26" s="0" t="n">
        <v>1122.3904</v>
      </c>
      <c r="S26" s="0" t="n">
        <v>-13.3357</v>
      </c>
      <c r="T26" s="0" t="n">
        <v>146.5</v>
      </c>
      <c r="U26" s="0" t="n">
        <v>-14.9142</v>
      </c>
      <c r="V26" s="0" t="n">
        <v>132.62</v>
      </c>
      <c r="W26" s="0" t="n">
        <v>-14.7884</v>
      </c>
      <c r="Y26" s="0" t="n">
        <v>815.0</v>
      </c>
      <c r="AA26" s="0" t="n">
        <v>83.55</v>
      </c>
      <c r="AB26" s="0" t="n">
        <v>22.5</v>
      </c>
      <c r="AD26" s="0" t="n">
        <v>3.9</v>
      </c>
      <c r="AE26" s="0" t="n">
        <v>4.15</v>
      </c>
      <c r="AF26" s="0" t="n">
        <v>0.7</v>
      </c>
      <c r="AG26" s="0" t="n">
        <v>0.3</v>
      </c>
      <c r="AH26" s="0" t="n">
        <v>1.4</v>
      </c>
      <c r="AI26" s="0" t="n">
        <v>3.3306</v>
      </c>
      <c r="AJ26" s="0" t="n">
        <v>16.974</v>
      </c>
      <c r="AK26" s="0" t="n">
        <v>1.0562</v>
      </c>
    </row>
    <row r="27">
      <c r="A27" s="235" t="s">
        <v>26</v>
      </c>
      <c r="H27" s="0" t="n">
        <v>6.367</v>
      </c>
      <c r="I27" s="0" t="n">
        <v>7.0056</v>
      </c>
      <c r="L27" s="0" t="n">
        <v>710.2286</v>
      </c>
      <c r="M27" s="0" t="n">
        <v>2.1045</v>
      </c>
      <c r="N27" s="0" t="n">
        <v>357.6842</v>
      </c>
      <c r="O27" s="0" t="n">
        <v>22.9101</v>
      </c>
      <c r="P27" s="0" t="n">
        <v>397.4772</v>
      </c>
      <c r="Q27" s="0" t="n">
        <v>22.7956</v>
      </c>
      <c r="R27" s="0" t="n">
        <v>1082.3897</v>
      </c>
      <c r="S27" s="0" t="n">
        <v>-18.4243</v>
      </c>
      <c r="T27" s="0" t="n">
        <v>142.0333</v>
      </c>
      <c r="U27" s="0" t="n">
        <v>-14.6034</v>
      </c>
      <c r="V27" s="0" t="n">
        <v>136.7833</v>
      </c>
      <c r="W27" s="0" t="n">
        <v>-14.372</v>
      </c>
      <c r="Y27" s="0" t="n">
        <v>815.0</v>
      </c>
      <c r="AA27" s="0" t="n">
        <v>83.55</v>
      </c>
      <c r="AB27" s="0" t="n">
        <v>22.5</v>
      </c>
      <c r="AD27" s="0" t="n">
        <v>3.9</v>
      </c>
      <c r="AE27" s="0" t="n">
        <v>4.15</v>
      </c>
      <c r="AF27" s="0" t="n">
        <v>0.7</v>
      </c>
      <c r="AG27" s="0" t="n">
        <v>0.3</v>
      </c>
      <c r="AH27" s="0" t="n">
        <v>1.4</v>
      </c>
      <c r="AI27" s="0" t="n">
        <v>3.3306</v>
      </c>
      <c r="AJ27" s="0" t="n">
        <v>16.974</v>
      </c>
      <c r="AK27" s="0" t="n">
        <v>1.0562</v>
      </c>
    </row>
    <row r="28">
      <c r="A28" s="235" t="s">
        <v>26</v>
      </c>
      <c r="H28" s="0" t="n">
        <v>6.571</v>
      </c>
      <c r="I28" s="0" t="n">
        <v>6.966</v>
      </c>
      <c r="L28" s="0" t="n">
        <v>706.5549</v>
      </c>
      <c r="M28" s="0" t="n">
        <v>2.0992</v>
      </c>
      <c r="N28" s="0" t="n">
        <v>355.1246</v>
      </c>
      <c r="O28" s="0" t="n">
        <v>22.9253</v>
      </c>
      <c r="P28" s="0" t="n">
        <v>395.8055</v>
      </c>
      <c r="Q28" s="0" t="n">
        <v>22.8498</v>
      </c>
      <c r="R28" s="0" t="n">
        <v>1071.2253</v>
      </c>
      <c r="S28" s="0" t="n">
        <v>-16.3333</v>
      </c>
      <c r="T28" s="0" t="n">
        <v>142.54</v>
      </c>
      <c r="U28" s="0" t="n">
        <v>-14.8347</v>
      </c>
      <c r="V28" s="0" t="n">
        <v>126.84</v>
      </c>
      <c r="W28" s="0" t="n">
        <v>-14.6654</v>
      </c>
      <c r="Y28" s="0" t="n">
        <v>810.0</v>
      </c>
      <c r="AA28" s="0" t="n">
        <v>83.35</v>
      </c>
      <c r="AB28" s="0" t="n">
        <v>22.5</v>
      </c>
      <c r="AD28" s="0" t="n">
        <v>3.9</v>
      </c>
      <c r="AE28" s="0" t="n">
        <v>4.15</v>
      </c>
      <c r="AF28" s="0" t="n">
        <v>0.5</v>
      </c>
      <c r="AG28" s="0" t="n">
        <v>0.5</v>
      </c>
      <c r="AH28" s="0" t="n">
        <v>1.4</v>
      </c>
      <c r="AI28" s="0" t="n">
        <v>3.331</v>
      </c>
      <c r="AJ28" s="0" t="n">
        <v>16.9761</v>
      </c>
      <c r="AK28" s="0" t="n">
        <v>1.0563</v>
      </c>
    </row>
    <row r="29">
      <c r="A29" s="235" t="s">
        <v>26</v>
      </c>
      <c r="H29" s="0" t="n">
        <v>6.3846</v>
      </c>
      <c r="I29" s="0" t="n">
        <v>7.0089</v>
      </c>
      <c r="L29" s="0" t="n">
        <v>737.75</v>
      </c>
      <c r="M29" s="0" t="n">
        <v>2.1338</v>
      </c>
      <c r="N29" s="0" t="n">
        <v>410.3138</v>
      </c>
      <c r="O29" s="0" t="n">
        <v>22.8459</v>
      </c>
      <c r="P29" s="0" t="n">
        <v>401.3105</v>
      </c>
      <c r="Q29" s="0" t="n">
        <v>22.9294</v>
      </c>
      <c r="R29" s="0" t="n">
        <v>1104.5963</v>
      </c>
      <c r="S29" s="0" t="n">
        <v>-17.2862</v>
      </c>
      <c r="T29" s="0" t="n">
        <v>153.4833</v>
      </c>
      <c r="U29" s="0" t="n">
        <v>-14.7541</v>
      </c>
      <c r="V29" s="0" t="n">
        <v>138.1833</v>
      </c>
      <c r="W29" s="0" t="n">
        <v>-14.5878</v>
      </c>
      <c r="Y29" s="0" t="n">
        <v>810.0</v>
      </c>
      <c r="AA29" s="0" t="n">
        <v>83.55</v>
      </c>
      <c r="AB29" s="0" t="n">
        <v>22.5</v>
      </c>
      <c r="AD29" s="0" t="n">
        <v>3.9</v>
      </c>
      <c r="AE29" s="0" t="n">
        <v>4.15</v>
      </c>
      <c r="AF29" s="0" t="n">
        <v>0.5</v>
      </c>
      <c r="AG29" s="0" t="n">
        <v>0.5</v>
      </c>
      <c r="AH29" s="0" t="n">
        <v>1.4</v>
      </c>
      <c r="AI29" s="0" t="n">
        <v>3.3306</v>
      </c>
      <c r="AJ29" s="0" t="n">
        <v>16.974</v>
      </c>
      <c r="AK29" s="0" t="n">
        <v>1.0562</v>
      </c>
    </row>
    <row r="30">
      <c r="A30" s="235" t="s">
        <v>26</v>
      </c>
      <c r="H30" s="0" t="n">
        <v>6.5759</v>
      </c>
      <c r="I30" s="0" t="n">
        <v>6.9543</v>
      </c>
      <c r="L30" s="0" t="n">
        <v>739.8815</v>
      </c>
      <c r="M30" s="0" t="n">
        <v>2.1483</v>
      </c>
      <c r="N30" s="0" t="n">
        <v>396.5996</v>
      </c>
      <c r="O30" s="0" t="n">
        <v>22.8893</v>
      </c>
      <c r="P30" s="0" t="n">
        <v>418.9714</v>
      </c>
      <c r="Q30" s="0" t="n">
        <v>22.8904</v>
      </c>
      <c r="R30" s="0" t="n">
        <v>1090.1125</v>
      </c>
      <c r="S30" s="0" t="n">
        <v>-17.9613</v>
      </c>
      <c r="T30" s="0" t="n">
        <v>147.8</v>
      </c>
      <c r="U30" s="0" t="n">
        <v>-14.7035</v>
      </c>
      <c r="V30" s="0" t="n">
        <v>134.9167</v>
      </c>
      <c r="W30" s="0" t="n">
        <v>-14.554</v>
      </c>
      <c r="Y30" s="0" t="n">
        <v>810.0</v>
      </c>
      <c r="AA30" s="0" t="n">
        <v>83.55</v>
      </c>
      <c r="AB30" s="0" t="n">
        <v>22.5</v>
      </c>
      <c r="AD30" s="0" t="n">
        <v>3.9</v>
      </c>
      <c r="AE30" s="0" t="n">
        <v>4.15</v>
      </c>
      <c r="AF30" s="0" t="n">
        <v>0.5</v>
      </c>
      <c r="AG30" s="0" t="n">
        <v>0.5</v>
      </c>
      <c r="AH30" s="0" t="n">
        <v>1.4</v>
      </c>
      <c r="AI30" s="0" t="n">
        <v>3.3306</v>
      </c>
      <c r="AJ30" s="0" t="n">
        <v>16.974</v>
      </c>
      <c r="AK30" s="0" t="n">
        <v>1.0562</v>
      </c>
    </row>
    <row r="31">
      <c r="A31" s="235" t="s">
        <v>26</v>
      </c>
      <c r="H31" s="0" t="n">
        <v>6.1664</v>
      </c>
      <c r="I31" s="0" t="n">
        <v>6.774</v>
      </c>
      <c r="L31" s="0" t="n">
        <v>716.1842</v>
      </c>
      <c r="M31" s="0" t="n">
        <v>2.0646</v>
      </c>
      <c r="N31" s="0" t="n">
        <v>312.2699</v>
      </c>
      <c r="O31" s="0" t="n">
        <v>22.7867</v>
      </c>
      <c r="P31" s="0" t="n">
        <v>307.2445</v>
      </c>
      <c r="Q31" s="0" t="n">
        <v>22.7295</v>
      </c>
      <c r="R31" s="0" t="n">
        <v>1102.3594</v>
      </c>
      <c r="S31" s="0" t="n">
        <v>-13.0463</v>
      </c>
      <c r="T31" s="0" t="n">
        <v>131.18</v>
      </c>
      <c r="U31" s="0" t="n">
        <v>-15.0705</v>
      </c>
      <c r="V31" s="0" t="n">
        <v>107.7</v>
      </c>
      <c r="W31" s="0" t="n">
        <v>-14.9837</v>
      </c>
      <c r="Y31" s="0" t="n">
        <v>810.0</v>
      </c>
      <c r="AA31" s="0" t="n">
        <v>83.02</v>
      </c>
      <c r="AB31" s="0" t="n">
        <v>22.5</v>
      </c>
      <c r="AD31" s="0" t="n">
        <v>3.9</v>
      </c>
      <c r="AE31" s="0" t="n">
        <v>4.18</v>
      </c>
      <c r="AF31" s="0" t="n">
        <v>0.5</v>
      </c>
      <c r="AG31" s="0" t="n">
        <v>0.5</v>
      </c>
      <c r="AH31" s="0" t="n">
        <v>1.4</v>
      </c>
      <c r="AI31" s="0" t="n">
        <v>3.3557</v>
      </c>
      <c r="AJ31" s="0" t="n">
        <v>16.9795</v>
      </c>
      <c r="AK31" s="0" t="n">
        <v>1.0565</v>
      </c>
    </row>
    <row r="32">
      <c r="A32" s="235" t="s">
        <v>26</v>
      </c>
      <c r="H32" s="0" t="n">
        <v>6.6924</v>
      </c>
      <c r="I32" s="0" t="n">
        <v>6.8963</v>
      </c>
      <c r="L32" s="0" t="n">
        <v>732.6595</v>
      </c>
      <c r="M32" s="0" t="n">
        <v>2.1673</v>
      </c>
      <c r="N32" s="0" t="n">
        <v>362.4031</v>
      </c>
      <c r="O32" s="0" t="n">
        <v>22.7825</v>
      </c>
      <c r="P32" s="0" t="n">
        <v>339.434</v>
      </c>
      <c r="Q32" s="0" t="n">
        <v>22.7914</v>
      </c>
      <c r="R32" s="0" t="n">
        <v>1060.0905</v>
      </c>
      <c r="S32" s="0" t="n">
        <v>-17.0277</v>
      </c>
      <c r="T32" s="0" t="n">
        <v>156.22</v>
      </c>
      <c r="U32" s="0" t="n">
        <v>-14.8072</v>
      </c>
      <c r="V32" s="0" t="n">
        <v>116.5</v>
      </c>
      <c r="W32" s="0" t="n">
        <v>-14.8159</v>
      </c>
      <c r="Y32" s="0" t="n">
        <v>800.0</v>
      </c>
      <c r="AA32" s="0" t="n">
        <v>82.79</v>
      </c>
      <c r="AB32" s="0" t="n">
        <v>23.5</v>
      </c>
      <c r="AD32" s="0" t="n">
        <v>3.9</v>
      </c>
      <c r="AE32" s="0" t="n">
        <v>4.21</v>
      </c>
      <c r="AF32" s="0" t="n">
        <v>0.3</v>
      </c>
      <c r="AG32" s="0" t="n">
        <v>0.7</v>
      </c>
      <c r="AH32" s="0" t="n">
        <v>1.4</v>
      </c>
      <c r="AI32" s="0" t="n">
        <v>3.355</v>
      </c>
      <c r="AJ32" s="0" t="n">
        <v>17.6036</v>
      </c>
      <c r="AK32" s="0" t="n">
        <v>1.0487</v>
      </c>
    </row>
    <row r="33">
      <c r="A33" s="235" t="s">
        <v>26</v>
      </c>
      <c r="H33" s="0" t="n">
        <v>6.5209</v>
      </c>
      <c r="I33" s="0" t="n">
        <v>6.8456</v>
      </c>
      <c r="L33" s="0" t="n">
        <v>706.5298</v>
      </c>
      <c r="M33" s="0" t="n">
        <v>2.1666</v>
      </c>
      <c r="N33" s="0" t="n">
        <v>331.3727</v>
      </c>
      <c r="O33" s="0" t="n">
        <v>22.8416</v>
      </c>
      <c r="P33" s="0" t="n">
        <v>353.2539</v>
      </c>
      <c r="Q33" s="0" t="n">
        <v>22.8324</v>
      </c>
      <c r="R33" s="0" t="n">
        <v>1111.0645</v>
      </c>
      <c r="S33" s="0" t="n">
        <v>-16.8425</v>
      </c>
      <c r="T33" s="0" t="n">
        <v>148.0167</v>
      </c>
      <c r="U33" s="0" t="n">
        <v>-14.9181</v>
      </c>
      <c r="V33" s="0" t="n">
        <v>116.8833</v>
      </c>
      <c r="W33" s="0" t="n">
        <v>-14.9145</v>
      </c>
      <c r="Y33" s="0" t="n">
        <v>800.0</v>
      </c>
      <c r="AA33" s="0" t="n">
        <v>82.79</v>
      </c>
      <c r="AB33" s="0" t="n">
        <v>24.0</v>
      </c>
      <c r="AD33" s="0" t="n">
        <v>3.9</v>
      </c>
      <c r="AE33" s="0" t="n">
        <v>4.21</v>
      </c>
      <c r="AF33" s="0" t="n">
        <v>0.5</v>
      </c>
      <c r="AG33" s="0" t="n">
        <v>0.5</v>
      </c>
      <c r="AH33" s="0" t="n">
        <v>1.4</v>
      </c>
      <c r="AI33" s="0" t="n">
        <v>3.3424</v>
      </c>
      <c r="AJ33" s="0" t="n">
        <v>17.9111</v>
      </c>
      <c r="AK33" s="0" t="n">
        <v>1.0448</v>
      </c>
    </row>
    <row r="34">
      <c r="A34" s="235" t="s">
        <v>26</v>
      </c>
      <c r="H34" s="0" t="n">
        <v>6.6594</v>
      </c>
      <c r="I34" s="0" t="n">
        <v>6.8402</v>
      </c>
      <c r="L34" s="0" t="n">
        <v>720.2591</v>
      </c>
      <c r="M34" s="0" t="n">
        <v>2.1209</v>
      </c>
      <c r="N34" s="0" t="n">
        <v>319.5996</v>
      </c>
      <c r="O34" s="0" t="n">
        <v>22.7869</v>
      </c>
      <c r="P34" s="0" t="n">
        <v>332.4902</v>
      </c>
      <c r="Q34" s="0" t="n">
        <v>22.8282</v>
      </c>
      <c r="R34" s="0" t="n">
        <v>1058.634</v>
      </c>
      <c r="S34" s="0" t="n">
        <v>-14.8943</v>
      </c>
      <c r="T34" s="0" t="n">
        <v>146.8</v>
      </c>
      <c r="U34" s="0" t="n">
        <v>-14.5685</v>
      </c>
      <c r="V34" s="0" t="n">
        <v>111.1333</v>
      </c>
      <c r="W34" s="0" t="n">
        <v>-14.5202</v>
      </c>
      <c r="Y34" s="0" t="n">
        <v>800.0</v>
      </c>
      <c r="AA34" s="0" t="n">
        <v>82.52</v>
      </c>
      <c r="AB34" s="0" t="n">
        <v>24.0</v>
      </c>
      <c r="AD34" s="0" t="n">
        <v>4.1</v>
      </c>
      <c r="AE34" s="0" t="n">
        <v>4.28</v>
      </c>
      <c r="AF34" s="0" t="n">
        <v>0.5</v>
      </c>
      <c r="AG34" s="0" t="n">
        <v>0.5</v>
      </c>
      <c r="AH34" s="0" t="n">
        <v>1.4</v>
      </c>
      <c r="AI34" s="0" t="n">
        <v>3.3986</v>
      </c>
      <c r="AJ34" s="0" t="n">
        <v>17.914</v>
      </c>
      <c r="AK34" s="0" t="n">
        <v>1.045</v>
      </c>
    </row>
    <row r="35">
      <c r="A35" s="235" t="s">
        <v>26</v>
      </c>
      <c r="H35" s="0" t="n">
        <v>6.7078</v>
      </c>
      <c r="I35" s="0" t="n">
        <v>6.9259</v>
      </c>
      <c r="L35" s="0" t="n">
        <v>709.2255</v>
      </c>
      <c r="M35" s="0" t="n">
        <v>2.1747</v>
      </c>
      <c r="N35" s="0" t="n">
        <v>355.3955</v>
      </c>
      <c r="O35" s="0" t="n">
        <v>22.7788</v>
      </c>
      <c r="P35" s="0" t="n">
        <v>379.2409</v>
      </c>
      <c r="Q35" s="0" t="n">
        <v>22.8038</v>
      </c>
      <c r="R35" s="0" t="n">
        <v>1114.0323</v>
      </c>
      <c r="S35" s="0" t="n">
        <v>-16.0806</v>
      </c>
      <c r="T35" s="0" t="n">
        <v>171.15</v>
      </c>
      <c r="U35" s="0" t="n">
        <v>-14.2466</v>
      </c>
      <c r="V35" s="0" t="n">
        <v>108.7833</v>
      </c>
      <c r="W35" s="0" t="n">
        <v>-14.501</v>
      </c>
      <c r="Y35" s="0" t="n">
        <v>800.0</v>
      </c>
      <c r="AA35" s="0" t="n">
        <v>82.55</v>
      </c>
      <c r="AB35" s="0" t="n">
        <v>24.5</v>
      </c>
      <c r="AD35" s="0" t="n">
        <v>4.1</v>
      </c>
      <c r="AE35" s="0" t="n">
        <v>4.25</v>
      </c>
      <c r="AF35" s="0" t="n">
        <v>0.5</v>
      </c>
      <c r="AG35" s="0" t="n">
        <v>0.5</v>
      </c>
      <c r="AH35" s="0" t="n">
        <v>1.5</v>
      </c>
      <c r="AI35" s="0" t="n">
        <v>3.3597</v>
      </c>
      <c r="AJ35" s="0" t="n">
        <v>18.2056</v>
      </c>
      <c r="AK35" s="0" t="n">
        <v>1.1146</v>
      </c>
    </row>
    <row r="36">
      <c r="A36" s="235" t="s">
        <v>26</v>
      </c>
      <c r="H36" s="0" t="n">
        <v>6.6396</v>
      </c>
      <c r="I36" s="0" t="n">
        <v>6.909</v>
      </c>
      <c r="L36" s="0" t="n">
        <v>729.4748</v>
      </c>
      <c r="M36" s="0" t="n">
        <v>2.1975</v>
      </c>
      <c r="N36" s="0" t="n">
        <v>341.4515</v>
      </c>
      <c r="O36" s="0" t="n">
        <v>22.7699</v>
      </c>
      <c r="P36" s="0" t="n">
        <v>334.1556</v>
      </c>
      <c r="Q36" s="0" t="n">
        <v>22.8367</v>
      </c>
      <c r="R36" s="0" t="n">
        <v>1092.0143</v>
      </c>
      <c r="S36" s="0" t="n">
        <v>-17.9131</v>
      </c>
      <c r="T36" s="0" t="n">
        <v>134.4833</v>
      </c>
      <c r="U36" s="0" t="n">
        <v>-15.0688</v>
      </c>
      <c r="V36" s="0" t="n">
        <v>112.2667</v>
      </c>
      <c r="W36" s="0" t="n">
        <v>-14.9953</v>
      </c>
      <c r="Y36" s="0" t="n">
        <v>800.0</v>
      </c>
      <c r="AA36" s="0" t="n">
        <v>82.75</v>
      </c>
      <c r="AB36" s="0" t="n">
        <v>24.5</v>
      </c>
      <c r="AD36" s="0" t="n">
        <v>4.1</v>
      </c>
      <c r="AE36" s="0" t="n">
        <v>4.25</v>
      </c>
      <c r="AF36" s="0" t="n">
        <v>0.5</v>
      </c>
      <c r="AG36" s="0" t="n">
        <v>0.5</v>
      </c>
      <c r="AH36" s="0" t="n">
        <v>1.6</v>
      </c>
      <c r="AI36" s="0" t="n">
        <v>3.3568</v>
      </c>
      <c r="AJ36" s="0" t="n">
        <v>18.1898</v>
      </c>
      <c r="AK36" s="0" t="n">
        <v>1.1879</v>
      </c>
    </row>
    <row r="37">
      <c r="A37" s="235" t="s">
        <v>26</v>
      </c>
      <c r="H37" s="0" t="n">
        <v>6.7137</v>
      </c>
      <c r="I37" s="0" t="n">
        <v>6.8051</v>
      </c>
      <c r="L37" s="0" t="n">
        <v>738.2515</v>
      </c>
      <c r="M37" s="0" t="n">
        <v>2.1816</v>
      </c>
      <c r="N37" s="0" t="n">
        <v>352.9801</v>
      </c>
      <c r="O37" s="0" t="n">
        <v>22.8902</v>
      </c>
      <c r="P37" s="0" t="n">
        <v>337.805</v>
      </c>
      <c r="Q37" s="0" t="n">
        <v>22.861</v>
      </c>
      <c r="R37" s="0" t="n">
        <v>1091.145</v>
      </c>
      <c r="S37" s="0" t="n">
        <v>-17.3151</v>
      </c>
      <c r="T37" s="0" t="n">
        <v>127.1833</v>
      </c>
      <c r="U37" s="0" t="n">
        <v>-14.9699</v>
      </c>
      <c r="V37" s="0" t="n">
        <v>107.4667</v>
      </c>
      <c r="W37" s="0" t="n">
        <v>-14.8747</v>
      </c>
      <c r="Y37" s="0" t="n">
        <v>800.0</v>
      </c>
      <c r="AA37" s="0" t="n">
        <v>82.43</v>
      </c>
      <c r="AB37" s="0" t="n">
        <v>24.5</v>
      </c>
      <c r="AD37" s="0" t="n">
        <v>4.2</v>
      </c>
      <c r="AE37" s="0" t="n">
        <v>4.27</v>
      </c>
      <c r="AF37" s="0" t="n">
        <v>0.5</v>
      </c>
      <c r="AG37" s="0" t="n">
        <v>0.5</v>
      </c>
      <c r="AH37" s="0" t="n">
        <v>1.6</v>
      </c>
      <c r="AI37" s="0" t="n">
        <v>3.3733</v>
      </c>
      <c r="AJ37" s="0" t="n">
        <v>18.1935</v>
      </c>
      <c r="AK37" s="0" t="n">
        <v>1.1881</v>
      </c>
    </row>
    <row r="38">
      <c r="A38" s="235" t="s">
        <v>26</v>
      </c>
      <c r="H38" s="0" t="n">
        <v>6.6423</v>
      </c>
      <c r="I38" s="0" t="n">
        <v>6.9255</v>
      </c>
      <c r="L38" s="0" t="n">
        <v>702.7182</v>
      </c>
      <c r="M38" s="0" t="n">
        <v>2.2449</v>
      </c>
      <c r="N38" s="0" t="n">
        <v>338.5625</v>
      </c>
      <c r="O38" s="0" t="n">
        <v>22.8677</v>
      </c>
      <c r="P38" s="0" t="n">
        <v>368.3727</v>
      </c>
      <c r="Q38" s="0" t="n">
        <v>22.8293</v>
      </c>
      <c r="R38" s="0" t="n">
        <v>1147.3015</v>
      </c>
      <c r="S38" s="0" t="n">
        <v>-12.2593</v>
      </c>
      <c r="T38" s="0" t="n">
        <v>137.94</v>
      </c>
      <c r="U38" s="0" t="n">
        <v>-14.9186</v>
      </c>
      <c r="V38" s="0" t="n">
        <v>112.4</v>
      </c>
      <c r="W38" s="0" t="n">
        <v>-14.9128</v>
      </c>
      <c r="Y38" s="0" t="n">
        <v>800.0</v>
      </c>
      <c r="AA38" s="0" t="n">
        <v>82.41</v>
      </c>
      <c r="AB38" s="0" t="n">
        <v>24.0</v>
      </c>
      <c r="AD38" s="0" t="n">
        <v>4.2</v>
      </c>
      <c r="AE38" s="0" t="n">
        <v>4.29</v>
      </c>
      <c r="AF38" s="0" t="n">
        <v>0.5</v>
      </c>
      <c r="AG38" s="0" t="n">
        <v>0.5</v>
      </c>
      <c r="AH38" s="0" t="n">
        <v>1.6</v>
      </c>
      <c r="AI38" s="0" t="n">
        <v>3.4017</v>
      </c>
      <c r="AJ38" s="0" t="n">
        <v>17.8887</v>
      </c>
      <c r="AK38" s="0" t="n">
        <v>1.1926</v>
      </c>
    </row>
    <row r="39">
      <c r="A39" s="235" t="s">
        <v>26</v>
      </c>
      <c r="H39" s="0" t="n">
        <v>6.571</v>
      </c>
      <c r="I39" s="0" t="n">
        <v>6.8453</v>
      </c>
      <c r="L39" s="0" t="n">
        <v>732.0576</v>
      </c>
      <c r="M39" s="0" t="n">
        <v>2.2103</v>
      </c>
      <c r="N39" s="0" t="n">
        <v>379.0086</v>
      </c>
      <c r="O39" s="0" t="n">
        <v>22.8319</v>
      </c>
      <c r="P39" s="0" t="n">
        <v>352.3895</v>
      </c>
      <c r="Q39" s="0" t="n">
        <v>22.8288</v>
      </c>
      <c r="R39" s="0" t="n">
        <v>1042.687</v>
      </c>
      <c r="S39" s="0" t="n">
        <v>-23.7173</v>
      </c>
      <c r="T39" s="0" t="n">
        <v>144.02</v>
      </c>
      <c r="U39" s="0" t="n">
        <v>-14.3963</v>
      </c>
      <c r="V39" s="0" t="n">
        <v>121.16</v>
      </c>
      <c r="W39" s="0" t="n">
        <v>-14.3081</v>
      </c>
      <c r="Y39" s="0" t="n">
        <v>800.0</v>
      </c>
      <c r="AA39" s="0" t="n">
        <v>82.61</v>
      </c>
      <c r="AB39" s="0" t="n">
        <v>23.5</v>
      </c>
      <c r="AD39" s="0" t="n">
        <v>4.2</v>
      </c>
      <c r="AE39" s="0" t="n">
        <v>4.29</v>
      </c>
      <c r="AF39" s="0" t="n">
        <v>0.5</v>
      </c>
      <c r="AG39" s="0" t="n">
        <v>0.5</v>
      </c>
      <c r="AH39" s="0" t="n">
        <v>1.6</v>
      </c>
      <c r="AI39" s="0" t="n">
        <v>3.414</v>
      </c>
      <c r="AJ39" s="0" t="n">
        <v>17.5794</v>
      </c>
      <c r="AK39" s="0" t="n">
        <v>1.1969</v>
      </c>
    </row>
    <row r="40">
      <c r="A40" s="235" t="s">
        <v>26</v>
      </c>
      <c r="H40" s="0" t="n">
        <v>6.5554</v>
      </c>
      <c r="I40" s="0" t="n">
        <v>6.8246</v>
      </c>
      <c r="L40" s="0" t="n">
        <v>718.9426</v>
      </c>
      <c r="M40" s="0" t="n">
        <v>2.2478</v>
      </c>
      <c r="N40" s="0" t="n">
        <v>394.7552</v>
      </c>
      <c r="O40" s="0" t="n">
        <v>22.9324</v>
      </c>
      <c r="P40" s="0" t="n">
        <v>404.1973</v>
      </c>
      <c r="Q40" s="0" t="n">
        <v>22.8389</v>
      </c>
      <c r="R40" s="0" t="n">
        <v>1097.1091</v>
      </c>
      <c r="S40" s="0" t="n">
        <v>-20.2375</v>
      </c>
      <c r="T40" s="0" t="n">
        <v>146.4</v>
      </c>
      <c r="U40" s="0" t="n">
        <v>-14.1935</v>
      </c>
      <c r="V40" s="0" t="n">
        <v>124.6667</v>
      </c>
      <c r="W40" s="0" t="n">
        <v>-14.1429</v>
      </c>
      <c r="Y40" s="0" t="n">
        <v>800.0</v>
      </c>
      <c r="AA40" s="0" t="n">
        <v>81.91</v>
      </c>
      <c r="AB40" s="0" t="n">
        <v>23.5</v>
      </c>
      <c r="AD40" s="0" t="n">
        <v>4.2</v>
      </c>
      <c r="AE40" s="0" t="n">
        <v>4.29</v>
      </c>
      <c r="AF40" s="0" t="n">
        <v>0.5</v>
      </c>
      <c r="AG40" s="0" t="n">
        <v>0.5</v>
      </c>
      <c r="AH40" s="0" t="n">
        <v>1.6</v>
      </c>
      <c r="AI40" s="0" t="n">
        <v>3.4155</v>
      </c>
      <c r="AJ40" s="0" t="n">
        <v>17.5871</v>
      </c>
      <c r="AK40" s="0" t="n">
        <v>1.1974</v>
      </c>
    </row>
    <row r="41">
      <c r="A41" s="235" t="s">
        <v>26</v>
      </c>
      <c r="H41" s="0" t="n">
        <v>6.6959</v>
      </c>
      <c r="I41" s="0" t="n">
        <v>6.855</v>
      </c>
      <c r="L41" s="0" t="n">
        <v>712.7989</v>
      </c>
      <c r="M41" s="0" t="n">
        <v>2.1089</v>
      </c>
      <c r="N41" s="0" t="n">
        <v>324.6184</v>
      </c>
      <c r="O41" s="0" t="n">
        <v>22.9607</v>
      </c>
      <c r="P41" s="0" t="n">
        <v>378.0383</v>
      </c>
      <c r="Q41" s="0" t="n">
        <v>22.8099</v>
      </c>
      <c r="R41" s="0" t="n">
        <v>1083.7438</v>
      </c>
      <c r="S41" s="0" t="n">
        <v>-23.0924</v>
      </c>
      <c r="T41" s="0" t="n">
        <v>120.6</v>
      </c>
      <c r="U41" s="0" t="n">
        <v>-14.9157</v>
      </c>
      <c r="V41" s="0" t="n">
        <v>115.38</v>
      </c>
      <c r="W41" s="0" t="n">
        <v>-14.7652</v>
      </c>
      <c r="Y41" s="0" t="n">
        <v>800.0</v>
      </c>
      <c r="AA41" s="0" t="n">
        <v>82.92</v>
      </c>
      <c r="AB41" s="0" t="n">
        <v>23.0</v>
      </c>
      <c r="AD41" s="0" t="n">
        <v>4.0</v>
      </c>
      <c r="AE41" s="0" t="n">
        <v>4.28</v>
      </c>
      <c r="AF41" s="0" t="n">
        <v>0.5</v>
      </c>
      <c r="AG41" s="0" t="n">
        <v>0.5</v>
      </c>
      <c r="AH41" s="0" t="n">
        <v>1.6</v>
      </c>
      <c r="AI41" s="0" t="n">
        <v>3.4181</v>
      </c>
      <c r="AJ41" s="0" t="n">
        <v>17.2662</v>
      </c>
      <c r="AK41" s="0" t="n">
        <v>1.2011</v>
      </c>
    </row>
    <row r="42">
      <c r="A42" s="235" t="s">
        <v>26</v>
      </c>
      <c r="H42" s="0" t="n">
        <v>6.5766</v>
      </c>
      <c r="I42" s="0" t="n">
        <v>6.8719</v>
      </c>
      <c r="L42" s="0" t="n">
        <v>703.3325</v>
      </c>
      <c r="M42" s="0" t="n">
        <v>2.2632</v>
      </c>
      <c r="N42" s="0" t="n">
        <v>358.4596</v>
      </c>
      <c r="O42" s="0" t="n">
        <v>22.9226</v>
      </c>
      <c r="P42" s="0" t="n">
        <v>406.8053</v>
      </c>
      <c r="Q42" s="0" t="n">
        <v>22.8478</v>
      </c>
      <c r="R42" s="0" t="n">
        <v>1087.6125</v>
      </c>
      <c r="S42" s="0" t="n">
        <v>-16.9583</v>
      </c>
      <c r="T42" s="0" t="n">
        <v>144.3667</v>
      </c>
      <c r="U42" s="0" t="n">
        <v>-14.249</v>
      </c>
      <c r="V42" s="0" t="n">
        <v>119.9167</v>
      </c>
      <c r="W42" s="0" t="n">
        <v>-14.2213</v>
      </c>
      <c r="Y42" s="0" t="n">
        <v>810.0</v>
      </c>
      <c r="AA42" s="0" t="n">
        <v>82.72</v>
      </c>
      <c r="AB42" s="0" t="n">
        <v>23.0</v>
      </c>
      <c r="AD42" s="0" t="n">
        <v>4.0</v>
      </c>
      <c r="AE42" s="0" t="n">
        <v>4.28</v>
      </c>
      <c r="AF42" s="0" t="n">
        <v>0.5</v>
      </c>
      <c r="AG42" s="0" t="n">
        <v>0.5</v>
      </c>
      <c r="AH42" s="0" t="n">
        <v>1.4</v>
      </c>
      <c r="AI42" s="0" t="n">
        <v>3.4237</v>
      </c>
      <c r="AJ42" s="0" t="n">
        <v>17.2944</v>
      </c>
      <c r="AK42" s="0" t="n">
        <v>1.0527</v>
      </c>
    </row>
    <row r="43">
      <c r="A43" s="235" t="s">
        <v>26</v>
      </c>
      <c r="H43" s="0" t="n">
        <v>6.6018</v>
      </c>
      <c r="I43" s="0" t="n">
        <v>6.7967</v>
      </c>
      <c r="L43" s="0" t="n">
        <v>731.832</v>
      </c>
      <c r="M43" s="0" t="n">
        <v>2.1997</v>
      </c>
      <c r="N43" s="0" t="n">
        <v>390.0719</v>
      </c>
      <c r="O43" s="0" t="n">
        <v>22.8138</v>
      </c>
      <c r="P43" s="0" t="n">
        <v>318.5305</v>
      </c>
      <c r="Q43" s="0" t="n">
        <v>22.8881</v>
      </c>
      <c r="R43" s="0" t="n">
        <v>1095.2669</v>
      </c>
      <c r="S43" s="0" t="n">
        <v>-17.4559</v>
      </c>
      <c r="T43" s="0" t="n">
        <v>138.52</v>
      </c>
      <c r="U43" s="0" t="n">
        <v>-14.3818</v>
      </c>
      <c r="V43" s="0" t="n">
        <v>121.56</v>
      </c>
      <c r="W43" s="0" t="n">
        <v>-14.3153</v>
      </c>
      <c r="Y43" s="0" t="n">
        <v>810.0</v>
      </c>
      <c r="AA43" s="0" t="n">
        <v>82.52</v>
      </c>
      <c r="AB43" s="0" t="n">
        <v>23.0</v>
      </c>
      <c r="AD43" s="0" t="n">
        <v>4.2</v>
      </c>
      <c r="AE43" s="0" t="n">
        <v>4.28</v>
      </c>
      <c r="AF43" s="0" t="n">
        <v>0.5</v>
      </c>
      <c r="AG43" s="0" t="n">
        <v>0.5</v>
      </c>
      <c r="AH43" s="0" t="n">
        <v>1.4</v>
      </c>
      <c r="AI43" s="0" t="n">
        <v>3.4242</v>
      </c>
      <c r="AJ43" s="0" t="n">
        <v>17.2969</v>
      </c>
      <c r="AK43" s="0" t="n">
        <v>1.0529</v>
      </c>
    </row>
    <row r="44">
      <c r="A44" s="235" t="s">
        <v>26</v>
      </c>
      <c r="H44" s="0" t="n">
        <v>6.6326</v>
      </c>
      <c r="I44" s="0" t="n">
        <v>6.8817</v>
      </c>
      <c r="L44" s="0" t="n">
        <v>713.9273</v>
      </c>
      <c r="M44" s="0" t="n">
        <v>2.2435</v>
      </c>
      <c r="N44" s="0" t="n">
        <v>435.1672</v>
      </c>
      <c r="O44" s="0" t="n">
        <v>22.9154</v>
      </c>
      <c r="P44" s="0" t="n">
        <v>436.4133</v>
      </c>
      <c r="Q44" s="0" t="n">
        <v>22.906</v>
      </c>
      <c r="R44" s="0" t="n">
        <v>1112.037</v>
      </c>
      <c r="S44" s="0" t="n">
        <v>-16.9583</v>
      </c>
      <c r="T44" s="0" t="n">
        <v>150.32</v>
      </c>
      <c r="U44" s="0" t="n">
        <v>-13.8509</v>
      </c>
      <c r="V44" s="0" t="n">
        <v>136.7</v>
      </c>
      <c r="W44" s="0" t="n">
        <v>-13.89</v>
      </c>
      <c r="Y44" s="0" t="n">
        <v>810.0</v>
      </c>
      <c r="AA44" s="0" t="n">
        <v>82.22</v>
      </c>
      <c r="AB44" s="0" t="n">
        <v>23.0</v>
      </c>
      <c r="AD44" s="0" t="n">
        <v>4.1</v>
      </c>
      <c r="AE44" s="0" t="n">
        <v>4.28</v>
      </c>
      <c r="AF44" s="0" t="n">
        <v>0.5</v>
      </c>
      <c r="AG44" s="0" t="n">
        <v>0.5</v>
      </c>
      <c r="AH44" s="0" t="n">
        <v>1.4</v>
      </c>
      <c r="AI44" s="0" t="n">
        <v>3.4248</v>
      </c>
      <c r="AJ44" s="0" t="n">
        <v>17.3</v>
      </c>
      <c r="AK44" s="0" t="n">
        <v>1.053</v>
      </c>
    </row>
    <row r="45">
      <c r="A45" s="235" t="s">
        <v>26</v>
      </c>
      <c r="H45" s="0" t="n">
        <v>6.5312</v>
      </c>
      <c r="I45" s="0" t="n">
        <v>6.828</v>
      </c>
      <c r="L45" s="0" t="n">
        <v>732.6093</v>
      </c>
      <c r="M45" s="0" t="n">
        <v>2.1936</v>
      </c>
      <c r="N45" s="0" t="n">
        <v>457.64</v>
      </c>
      <c r="O45" s="0" t="n">
        <v>22.8034</v>
      </c>
      <c r="P45" s="0" t="n">
        <v>441.2454</v>
      </c>
      <c r="Q45" s="0" t="n">
        <v>22.8274</v>
      </c>
      <c r="R45" s="0" t="n">
        <v>1122.6837</v>
      </c>
      <c r="S45" s="0" t="n">
        <v>-17.1705</v>
      </c>
      <c r="T45" s="0" t="n">
        <v>178.2</v>
      </c>
      <c r="U45" s="0" t="n">
        <v>-13.6896</v>
      </c>
      <c r="V45" s="0" t="n">
        <v>138.7833</v>
      </c>
      <c r="W45" s="0" t="n">
        <v>-13.8017</v>
      </c>
      <c r="Y45" s="0" t="n">
        <v>815.0</v>
      </c>
      <c r="AA45" s="0" t="n">
        <v>82.22</v>
      </c>
      <c r="AB45" s="0" t="n">
        <v>22.5</v>
      </c>
      <c r="AD45" s="0" t="n">
        <v>4.1</v>
      </c>
      <c r="AE45" s="0" t="n">
        <v>4.28</v>
      </c>
      <c r="AF45" s="0" t="n">
        <v>0.5</v>
      </c>
      <c r="AG45" s="0" t="n">
        <v>0.5</v>
      </c>
      <c r="AH45" s="0" t="n">
        <v>1.4</v>
      </c>
      <c r="AI45" s="0" t="n">
        <v>3.4377</v>
      </c>
      <c r="AJ45" s="0" t="n">
        <v>16.9878</v>
      </c>
      <c r="AK45" s="0" t="n">
        <v>1.057</v>
      </c>
    </row>
    <row r="46">
      <c r="A46" s="235" t="s">
        <v>26</v>
      </c>
      <c r="H46" s="0" t="n">
        <v>6.5693</v>
      </c>
      <c r="I46" s="0" t="n">
        <v>6.7537</v>
      </c>
      <c r="L46" s="0" t="n">
        <v>751.4167</v>
      </c>
      <c r="M46" s="0" t="n">
        <v>2.1717</v>
      </c>
      <c r="N46" s="0" t="n">
        <v>416.042</v>
      </c>
      <c r="O46" s="0" t="n">
        <v>22.8125</v>
      </c>
      <c r="P46" s="0" t="n">
        <v>390.2269</v>
      </c>
      <c r="Q46" s="0" t="n">
        <v>22.7936</v>
      </c>
      <c r="R46" s="0" t="n">
        <v>1089.1506</v>
      </c>
      <c r="S46" s="0" t="n">
        <v>-18.1349</v>
      </c>
      <c r="T46" s="0" t="n">
        <v>164.2833</v>
      </c>
      <c r="U46" s="0" t="n">
        <v>-13.5522</v>
      </c>
      <c r="V46" s="0" t="n">
        <v>134.8333</v>
      </c>
      <c r="W46" s="0" t="n">
        <v>-13.6076</v>
      </c>
      <c r="Y46" s="0" t="n">
        <v>815.0</v>
      </c>
      <c r="AA46" s="0" t="n">
        <v>82.66</v>
      </c>
      <c r="AB46" s="0" t="n">
        <v>22.0</v>
      </c>
      <c r="AD46" s="0" t="n">
        <v>4.1</v>
      </c>
      <c r="AE46" s="0" t="n">
        <v>4.24</v>
      </c>
      <c r="AF46" s="0" t="n">
        <v>0.5</v>
      </c>
      <c r="AG46" s="0" t="n">
        <v>0.5</v>
      </c>
      <c r="AH46" s="0" t="n">
        <v>1.2</v>
      </c>
      <c r="AI46" s="0" t="n">
        <v>3.4228</v>
      </c>
      <c r="AJ46" s="0" t="n">
        <v>16.6941</v>
      </c>
      <c r="AK46" s="0" t="n">
        <v>0.9106</v>
      </c>
    </row>
    <row r="47">
      <c r="A47" s="235" t="s">
        <v>26</v>
      </c>
      <c r="H47" s="0" t="n">
        <v>6.6052</v>
      </c>
      <c r="I47" s="0" t="n">
        <v>6.8672</v>
      </c>
      <c r="L47" s="0" t="n">
        <v>747.7179</v>
      </c>
      <c r="M47" s="0" t="n">
        <v>2.1874</v>
      </c>
      <c r="N47" s="0" t="n">
        <v>429.401</v>
      </c>
      <c r="O47" s="0" t="n">
        <v>22.8358</v>
      </c>
      <c r="P47" s="0" t="n">
        <v>446.6719</v>
      </c>
      <c r="Q47" s="0" t="n">
        <v>22.8988</v>
      </c>
      <c r="R47" s="0" t="n">
        <v>1118.144</v>
      </c>
      <c r="S47" s="0" t="n">
        <v>-17.8745</v>
      </c>
      <c r="T47" s="0" t="n">
        <v>157.3167</v>
      </c>
      <c r="U47" s="0" t="n">
        <v>-13.856</v>
      </c>
      <c r="V47" s="0" t="n">
        <v>140.25</v>
      </c>
      <c r="W47" s="0" t="n">
        <v>-13.8427</v>
      </c>
      <c r="Y47" s="0" t="n">
        <v>815.0</v>
      </c>
      <c r="AA47" s="0" t="n">
        <v>82.82</v>
      </c>
      <c r="AB47" s="0" t="n">
        <v>22.0</v>
      </c>
      <c r="AD47" s="0" t="n">
        <v>4.0</v>
      </c>
      <c r="AE47" s="0" t="n">
        <v>4.18</v>
      </c>
      <c r="AF47" s="0" t="n">
        <v>0.5</v>
      </c>
      <c r="AG47" s="0" t="n">
        <v>0.5</v>
      </c>
      <c r="AH47" s="0" t="n">
        <v>1.2</v>
      </c>
      <c r="AI47" s="0" t="n">
        <v>3.374</v>
      </c>
      <c r="AJ47" s="0" t="n">
        <v>16.6926</v>
      </c>
      <c r="AK47" s="0" t="n">
        <v>0.9105</v>
      </c>
    </row>
    <row r="48">
      <c r="A48" s="235" t="s">
        <v>26</v>
      </c>
      <c r="H48" s="0" t="n">
        <v>6.5685</v>
      </c>
      <c r="I48" s="0" t="n">
        <v>6.8064</v>
      </c>
      <c r="L48" s="0" t="n">
        <v>744.8341</v>
      </c>
      <c r="M48" s="0" t="n">
        <v>2.1434</v>
      </c>
      <c r="N48" s="0" t="n">
        <v>419.8711</v>
      </c>
      <c r="O48" s="0" t="n">
        <v>22.8335</v>
      </c>
      <c r="P48" s="0" t="n">
        <v>420.5443</v>
      </c>
      <c r="Q48" s="0" t="n">
        <v>22.8873</v>
      </c>
      <c r="R48" s="0" t="n">
        <v>1056.571</v>
      </c>
      <c r="S48" s="0" t="n">
        <v>-20.2375</v>
      </c>
      <c r="T48" s="0" t="n">
        <v>144.0833</v>
      </c>
      <c r="U48" s="0" t="n">
        <v>-14.026</v>
      </c>
      <c r="V48" s="0" t="n">
        <v>140.0833</v>
      </c>
      <c r="W48" s="0" t="n">
        <v>-13.9343</v>
      </c>
      <c r="Y48" s="0" t="n">
        <v>815.0</v>
      </c>
      <c r="AA48" s="0" t="n">
        <v>82.85</v>
      </c>
      <c r="AB48" s="0" t="n">
        <v>22.0</v>
      </c>
      <c r="AD48" s="0" t="n">
        <v>4.0</v>
      </c>
      <c r="AE48" s="0" t="n">
        <v>4.15</v>
      </c>
      <c r="AF48" s="0" t="n">
        <v>0.5</v>
      </c>
      <c r="AG48" s="0" t="n">
        <v>0.5</v>
      </c>
      <c r="AH48" s="0" t="n">
        <v>1.2</v>
      </c>
      <c r="AI48" s="0" t="n">
        <v>3.3498</v>
      </c>
      <c r="AJ48" s="0" t="n">
        <v>16.6925</v>
      </c>
      <c r="AK48" s="0" t="n">
        <v>0.9105</v>
      </c>
    </row>
    <row r="49">
      <c r="A49" s="235" t="s">
        <v>26</v>
      </c>
      <c r="H49" s="0" t="n">
        <v>0.4443</v>
      </c>
      <c r="I49" s="0" t="n">
        <v>3.0601</v>
      </c>
      <c r="L49" s="0" t="n">
        <v>519.5846</v>
      </c>
      <c r="M49" s="0" t="n">
        <v>-0.0077</v>
      </c>
      <c r="N49" s="0" t="n">
        <v>221.0944</v>
      </c>
      <c r="O49" s="0" t="n">
        <v>24.0</v>
      </c>
      <c r="P49" s="0" t="n">
        <v>193.6333</v>
      </c>
      <c r="Q49" s="0" t="n">
        <v>24.0</v>
      </c>
      <c r="R49" s="0" t="n">
        <v>477.2558</v>
      </c>
      <c r="S49" s="0" t="n">
        <v>11.4553</v>
      </c>
      <c r="T49" s="0" t="n">
        <v>106.25</v>
      </c>
      <c r="U49" s="0" t="n">
        <v>-0.2532</v>
      </c>
      <c r="V49" s="0" t="n">
        <v>132.15</v>
      </c>
      <c r="W49" s="0" t="n">
        <v>-0.3677</v>
      </c>
      <c r="Y49" s="0" t="n">
        <v>600.0</v>
      </c>
      <c r="AA49" s="0" t="n">
        <v>82.88</v>
      </c>
      <c r="AB49" s="0" t="n">
        <v>22.0</v>
      </c>
      <c r="AD49" s="0" t="n">
        <v>4.0</v>
      </c>
      <c r="AE49" s="0" t="n">
        <v>4.12</v>
      </c>
      <c r="AF49" s="0" t="n">
        <v>0.5</v>
      </c>
      <c r="AG49" s="0" t="n">
        <v>0.5</v>
      </c>
      <c r="AH49" s="0" t="n">
        <v>1.2</v>
      </c>
      <c r="AI49" s="0" t="n">
        <v>3.3256</v>
      </c>
      <c r="AJ49" s="0" t="n">
        <v>16.6923</v>
      </c>
      <c r="AK49" s="0" t="n">
        <v>0.9105</v>
      </c>
    </row>
    <row r="50">
      <c r="A50" s="235" t="s">
        <v>26</v>
      </c>
      <c r="H50" s="0" t="n">
        <v>6.5429</v>
      </c>
      <c r="I50" s="0" t="n">
        <v>6.7991</v>
      </c>
      <c r="L50" s="0" t="n">
        <v>747.4045</v>
      </c>
      <c r="M50" s="0" t="n">
        <v>2.1656</v>
      </c>
      <c r="N50" s="0" t="n">
        <v>418.4703</v>
      </c>
      <c r="O50" s="0" t="n">
        <v>22.8804</v>
      </c>
      <c r="P50" s="0" t="n">
        <v>424.7844</v>
      </c>
      <c r="Q50" s="0" t="n">
        <v>22.8567</v>
      </c>
      <c r="R50" s="0" t="n">
        <v>1148.6706</v>
      </c>
      <c r="S50" s="0" t="n">
        <v>-20.2568</v>
      </c>
      <c r="T50" s="0" t="n">
        <v>155.02</v>
      </c>
      <c r="U50" s="0" t="n">
        <v>-13.7409</v>
      </c>
      <c r="V50" s="0" t="n">
        <v>132.58</v>
      </c>
      <c r="W50" s="0" t="n">
        <v>-13.7178</v>
      </c>
      <c r="Y50" s="0" t="n">
        <v>815.0</v>
      </c>
      <c r="AA50" s="0" t="n">
        <v>83.08</v>
      </c>
      <c r="AB50" s="0" t="n">
        <v>22.0</v>
      </c>
      <c r="AD50" s="0" t="n">
        <v>4.0</v>
      </c>
      <c r="AE50" s="0" t="n">
        <v>4.12</v>
      </c>
      <c r="AF50" s="0" t="n">
        <v>0.5</v>
      </c>
      <c r="AG50" s="0" t="n">
        <v>0.5</v>
      </c>
      <c r="AH50" s="0" t="n">
        <v>1.4</v>
      </c>
      <c r="AI50" s="0" t="n">
        <v>3.3201</v>
      </c>
      <c r="AJ50" s="0" t="n">
        <v>16.6649</v>
      </c>
      <c r="AK50" s="0" t="n">
        <v>1.0605</v>
      </c>
    </row>
    <row r="51">
      <c r="A51" s="235" t="s">
        <v>26</v>
      </c>
      <c r="H51" s="0" t="n">
        <v>6.5341</v>
      </c>
      <c r="I51" s="0" t="n">
        <v>6.7105</v>
      </c>
      <c r="L51" s="0" t="n">
        <v>747.5925</v>
      </c>
      <c r="M51" s="0" t="n">
        <v>2.1037</v>
      </c>
      <c r="N51" s="0" t="n">
        <v>381.3652</v>
      </c>
      <c r="O51" s="0" t="n">
        <v>22.8832</v>
      </c>
      <c r="P51" s="0" t="n">
        <v>387.7604</v>
      </c>
      <c r="Q51" s="0" t="n">
        <v>22.824</v>
      </c>
      <c r="R51" s="0" t="n">
        <v>1119.1781</v>
      </c>
      <c r="S51" s="0" t="n">
        <v>-21.3563</v>
      </c>
      <c r="T51" s="0" t="n">
        <v>135.2333</v>
      </c>
      <c r="U51" s="0" t="n">
        <v>-14.4636</v>
      </c>
      <c r="V51" s="0" t="n">
        <v>120.45</v>
      </c>
      <c r="W51" s="0" t="n">
        <v>-14.3949</v>
      </c>
      <c r="Y51" s="0" t="n">
        <v>815.0</v>
      </c>
      <c r="AA51" s="0" t="n">
        <v>83.15</v>
      </c>
      <c r="AB51" s="0" t="n">
        <v>22.0</v>
      </c>
      <c r="AD51" s="0" t="n">
        <v>3.9</v>
      </c>
      <c r="AE51" s="0" t="n">
        <v>4.15</v>
      </c>
      <c r="AF51" s="0" t="n">
        <v>0.5</v>
      </c>
      <c r="AG51" s="0" t="n">
        <v>0.5</v>
      </c>
      <c r="AH51" s="0" t="n">
        <v>1.4</v>
      </c>
      <c r="AI51" s="0" t="n">
        <v>3.344</v>
      </c>
      <c r="AJ51" s="0" t="n">
        <v>16.6638</v>
      </c>
      <c r="AK51" s="0" t="n">
        <v>1.0604</v>
      </c>
    </row>
    <row r="52">
      <c r="A52" s="235" t="s">
        <v>26</v>
      </c>
      <c r="H52" s="0" t="n">
        <v>6.6062</v>
      </c>
      <c r="I52" s="0" t="n">
        <v>6.787</v>
      </c>
      <c r="L52" s="0" t="n">
        <v>744.2448</v>
      </c>
      <c r="M52" s="0" t="n">
        <v>2.2489</v>
      </c>
      <c r="N52" s="0" t="n">
        <v>427.4633</v>
      </c>
      <c r="O52" s="0" t="n">
        <v>22.825</v>
      </c>
      <c r="P52" s="0" t="n">
        <v>384.9453</v>
      </c>
      <c r="Q52" s="0" t="n">
        <v>22.7955</v>
      </c>
      <c r="R52" s="0" t="n">
        <v>1076.3195</v>
      </c>
      <c r="S52" s="0" t="n">
        <v>-20.1179</v>
      </c>
      <c r="T52" s="0" t="n">
        <v>144.1</v>
      </c>
      <c r="U52" s="0" t="n">
        <v>-13.9507</v>
      </c>
      <c r="V52" s="0" t="n">
        <v>126.56</v>
      </c>
      <c r="W52" s="0" t="n">
        <v>-14.0245</v>
      </c>
      <c r="Y52" s="0" t="n">
        <v>815.0</v>
      </c>
      <c r="AA52" s="0" t="n">
        <v>83.52</v>
      </c>
      <c r="AB52" s="0" t="n">
        <v>21.5</v>
      </c>
      <c r="AD52" s="0" t="n">
        <v>5.6</v>
      </c>
      <c r="AE52" s="0" t="n">
        <v>4.08</v>
      </c>
      <c r="AF52" s="0" t="n">
        <v>0.5</v>
      </c>
      <c r="AG52" s="0" t="n">
        <v>0.5</v>
      </c>
      <c r="AH52" s="0" t="n">
        <v>1.4</v>
      </c>
      <c r="AI52" s="0" t="n">
        <v>3.3001</v>
      </c>
      <c r="AJ52" s="0" t="n">
        <v>16.3468</v>
      </c>
      <c r="AK52" s="0" t="n">
        <v>1.0644</v>
      </c>
    </row>
    <row r="53">
      <c r="A53" s="235" t="s">
        <v>26</v>
      </c>
      <c r="H53" s="0" t="n">
        <v>6.5878</v>
      </c>
      <c r="I53" s="0" t="n">
        <v>6.9425</v>
      </c>
      <c r="L53" s="0" t="n">
        <v>747.3292</v>
      </c>
      <c r="M53" s="0" t="n">
        <v>2.2156</v>
      </c>
      <c r="N53" s="0" t="n">
        <v>447.5898</v>
      </c>
      <c r="O53" s="0" t="n">
        <v>22.7871</v>
      </c>
      <c r="P53" s="0" t="n">
        <v>437.407</v>
      </c>
      <c r="Q53" s="0" t="n">
        <v>22.8302</v>
      </c>
      <c r="R53" s="0" t="n">
        <v>1102.9265</v>
      </c>
      <c r="S53" s="0" t="n">
        <v>-21.7961</v>
      </c>
      <c r="T53" s="0" t="n">
        <v>160.1</v>
      </c>
      <c r="U53" s="0" t="n">
        <v>-13.7236</v>
      </c>
      <c r="V53" s="0" t="n">
        <v>134.56</v>
      </c>
      <c r="W53" s="0" t="n">
        <v>-13.7872</v>
      </c>
      <c r="Y53" s="0" t="n">
        <v>815.0</v>
      </c>
      <c r="AA53" s="0" t="n">
        <v>83.54</v>
      </c>
      <c r="AB53" s="0" t="n">
        <v>21.5</v>
      </c>
      <c r="AD53" s="0" t="n">
        <v>5.6</v>
      </c>
      <c r="AE53" s="0" t="n">
        <v>4.06</v>
      </c>
      <c r="AF53" s="0" t="n">
        <v>0.5</v>
      </c>
      <c r="AG53" s="0" t="n">
        <v>0.5</v>
      </c>
      <c r="AH53" s="0" t="n">
        <v>1.4</v>
      </c>
      <c r="AI53" s="0" t="n">
        <v>3.2839</v>
      </c>
      <c r="AJ53" s="0" t="n">
        <v>16.3467</v>
      </c>
      <c r="AK53" s="0" t="n">
        <v>1.0644</v>
      </c>
    </row>
    <row r="54">
      <c r="A54" s="235" t="s">
        <v>26</v>
      </c>
      <c r="H54" s="0" t="n">
        <v>6.6106</v>
      </c>
      <c r="I54" s="0" t="n">
        <v>6.9741</v>
      </c>
      <c r="L54" s="0" t="n">
        <v>749.3604</v>
      </c>
      <c r="M54" s="0" t="n">
        <v>2.1704</v>
      </c>
      <c r="N54" s="0" t="n">
        <v>404.1234</v>
      </c>
      <c r="O54" s="0" t="n">
        <v>22.7745</v>
      </c>
      <c r="P54" s="0" t="n">
        <v>393.5914</v>
      </c>
      <c r="Q54" s="0" t="n">
        <v>22.7675</v>
      </c>
      <c r="R54" s="0" t="n">
        <v>1047.549</v>
      </c>
      <c r="S54" s="0" t="n">
        <v>-31.6338</v>
      </c>
      <c r="T54" s="0" t="n">
        <v>165.48</v>
      </c>
      <c r="U54" s="0" t="n">
        <v>-13.6961</v>
      </c>
      <c r="V54" s="0" t="n">
        <v>123.86</v>
      </c>
      <c r="W54" s="0" t="n">
        <v>-13.6368</v>
      </c>
      <c r="Y54" s="0" t="n">
        <v>815.0</v>
      </c>
      <c r="AA54" s="0" t="n">
        <v>83.2</v>
      </c>
      <c r="AB54" s="0" t="n">
        <v>21.5</v>
      </c>
      <c r="AD54" s="0" t="n">
        <v>3.9</v>
      </c>
      <c r="AE54" s="0" t="n">
        <v>4.1</v>
      </c>
      <c r="AF54" s="0" t="n">
        <v>0.5</v>
      </c>
      <c r="AG54" s="0" t="n">
        <v>0.5</v>
      </c>
      <c r="AH54" s="0" t="n">
        <v>1.4</v>
      </c>
      <c r="AI54" s="0" t="n">
        <v>3.3163</v>
      </c>
      <c r="AJ54" s="0" t="n">
        <v>16.3468</v>
      </c>
      <c r="AK54" s="0" t="n">
        <v>1.0644</v>
      </c>
    </row>
    <row r="55">
      <c r="A55" s="235" t="s">
        <v>26</v>
      </c>
      <c r="H55" s="0" t="n">
        <v>7.4203</v>
      </c>
      <c r="I55" s="0" t="n">
        <v>6.6153</v>
      </c>
      <c r="L55" s="0" t="n">
        <v>744.646</v>
      </c>
      <c r="M55" s="0" t="n">
        <v>2.0954</v>
      </c>
      <c r="N55" s="0" t="n">
        <v>371.0137</v>
      </c>
      <c r="O55" s="0" t="n">
        <v>22.8321</v>
      </c>
      <c r="P55" s="0" t="n">
        <v>344.9235</v>
      </c>
      <c r="Q55" s="0" t="n">
        <v>22.8548</v>
      </c>
      <c r="R55" s="0" t="n">
        <v>1147.0134</v>
      </c>
      <c r="S55" s="0" t="n">
        <v>-22.3594</v>
      </c>
      <c r="T55" s="0" t="n">
        <v>128.0167</v>
      </c>
      <c r="U55" s="0" t="n">
        <v>-14.8795</v>
      </c>
      <c r="V55" s="0" t="n">
        <v>109.1</v>
      </c>
      <c r="W55" s="0" t="n">
        <v>-14.7397</v>
      </c>
      <c r="Y55" s="0" t="n">
        <v>805.0</v>
      </c>
      <c r="AA55" s="0" t="n">
        <v>83.37</v>
      </c>
      <c r="AB55" s="0" t="n">
        <v>21.5</v>
      </c>
      <c r="AD55" s="0" t="n">
        <v>3.9</v>
      </c>
      <c r="AE55" s="0" t="n">
        <v>4.13</v>
      </c>
      <c r="AF55" s="0" t="n">
        <v>0.5</v>
      </c>
      <c r="AG55" s="0" t="n">
        <v>0.5</v>
      </c>
      <c r="AH55" s="0" t="n">
        <v>1.4</v>
      </c>
      <c r="AI55" s="0" t="n">
        <v>3.3401</v>
      </c>
      <c r="AJ55" s="0" t="n">
        <v>16.3448</v>
      </c>
      <c r="AK55" s="0" t="n">
        <v>1.0643</v>
      </c>
    </row>
    <row r="56">
      <c r="A56" s="235" t="s">
        <v>26</v>
      </c>
      <c r="H56" s="0" t="n">
        <v>6.6748</v>
      </c>
      <c r="I56" s="0" t="n">
        <v>6.8469</v>
      </c>
      <c r="L56" s="0" t="n">
        <v>739.1292</v>
      </c>
      <c r="M56" s="0" t="n">
        <v>2.1943</v>
      </c>
      <c r="N56" s="0" t="n">
        <v>413.4484</v>
      </c>
      <c r="O56" s="0" t="n">
        <v>22.8434</v>
      </c>
      <c r="P56" s="0" t="n">
        <v>396.7305</v>
      </c>
      <c r="Q56" s="0" t="n">
        <v>22.7878</v>
      </c>
      <c r="R56" s="0" t="n">
        <v>1133.3367</v>
      </c>
      <c r="S56" s="0" t="n">
        <v>-19.9212</v>
      </c>
      <c r="T56" s="0" t="n">
        <v>153.2</v>
      </c>
      <c r="U56" s="0" t="n">
        <v>-14.1359</v>
      </c>
      <c r="V56" s="0" t="n">
        <v>126.12</v>
      </c>
      <c r="W56" s="0" t="n">
        <v>-14.1185</v>
      </c>
      <c r="Y56" s="0" t="n">
        <v>810.0</v>
      </c>
      <c r="AA56" s="0" t="n">
        <v>83.37</v>
      </c>
      <c r="AB56" s="0" t="n">
        <v>21.0</v>
      </c>
      <c r="AD56" s="0" t="n">
        <v>3.9</v>
      </c>
      <c r="AE56" s="0" t="n">
        <v>4.13</v>
      </c>
      <c r="AF56" s="0" t="n">
        <v>0.5</v>
      </c>
      <c r="AG56" s="0" t="n">
        <v>0.5</v>
      </c>
      <c r="AH56" s="0" t="n">
        <v>1.3</v>
      </c>
      <c r="AI56" s="0" t="n">
        <v>3.3554</v>
      </c>
      <c r="AJ56" s="0" t="n">
        <v>16.0379</v>
      </c>
      <c r="AK56" s="0" t="n">
        <v>0.9928</v>
      </c>
    </row>
    <row r="57">
      <c r="A57" s="235" t="s">
        <v>26</v>
      </c>
      <c r="H57" s="0" t="n">
        <v>6.7342</v>
      </c>
      <c r="I57" s="0" t="n">
        <v>6.8753</v>
      </c>
      <c r="L57" s="0" t="n">
        <v>738.1889</v>
      </c>
      <c r="M57" s="0" t="n">
        <v>2.1795</v>
      </c>
      <c r="N57" s="0" t="n">
        <v>446.099</v>
      </c>
      <c r="O57" s="0" t="n">
        <v>22.8154</v>
      </c>
      <c r="P57" s="0" t="n">
        <v>404.6569</v>
      </c>
      <c r="Q57" s="0" t="n">
        <v>22.8315</v>
      </c>
      <c r="R57" s="0" t="n">
        <v>1073.1644</v>
      </c>
      <c r="S57" s="0" t="n">
        <v>-21.5299</v>
      </c>
      <c r="T57" s="0" t="n">
        <v>155.65</v>
      </c>
      <c r="U57" s="0" t="n">
        <v>-13.8885</v>
      </c>
      <c r="V57" s="0" t="n">
        <v>132.7</v>
      </c>
      <c r="W57" s="0" t="n">
        <v>-13.9476</v>
      </c>
      <c r="Y57" s="0" t="n">
        <v>810.0</v>
      </c>
      <c r="AA57" s="0" t="n">
        <v>83.69</v>
      </c>
      <c r="AB57" s="0" t="n">
        <v>21.0</v>
      </c>
      <c r="AD57" s="0" t="n">
        <v>3.8</v>
      </c>
      <c r="AE57" s="0" t="n">
        <v>4.11</v>
      </c>
      <c r="AF57" s="0" t="n">
        <v>0.5</v>
      </c>
      <c r="AG57" s="0" t="n">
        <v>0.5</v>
      </c>
      <c r="AH57" s="0" t="n">
        <v>1.3</v>
      </c>
      <c r="AI57" s="0" t="n">
        <v>3.3385</v>
      </c>
      <c r="AJ57" s="0" t="n">
        <v>16.0345</v>
      </c>
      <c r="AK57" s="0" t="n">
        <v>0.9926</v>
      </c>
    </row>
    <row r="58">
      <c r="A58" s="235" t="s">
        <v>26</v>
      </c>
      <c r="H58" s="0" t="n">
        <v>6.7575</v>
      </c>
      <c r="I58" s="0" t="n">
        <v>6.8623</v>
      </c>
      <c r="L58" s="0" t="n">
        <v>743.0411</v>
      </c>
      <c r="M58" s="0" t="n">
        <v>2.1337</v>
      </c>
      <c r="N58" s="0" t="n">
        <v>393.332</v>
      </c>
      <c r="O58" s="0" t="n">
        <v>22.8227</v>
      </c>
      <c r="P58" s="0" t="n">
        <v>385.0203</v>
      </c>
      <c r="Q58" s="0" t="n">
        <v>22.8266</v>
      </c>
      <c r="R58" s="0" t="n">
        <v>1056.111</v>
      </c>
      <c r="S58" s="0" t="n">
        <v>-19.8401</v>
      </c>
      <c r="T58" s="0" t="n">
        <v>142.6</v>
      </c>
      <c r="U58" s="0" t="n">
        <v>-14.6206</v>
      </c>
      <c r="V58" s="0" t="n">
        <v>116.8</v>
      </c>
      <c r="W58" s="0" t="n">
        <v>-14.5989</v>
      </c>
      <c r="Y58" s="0" t="n">
        <v>810.0</v>
      </c>
      <c r="AA58" s="0" t="n">
        <v>83.69</v>
      </c>
      <c r="AB58" s="0" t="n">
        <v>21.0</v>
      </c>
      <c r="AD58" s="0" t="n">
        <v>3.8</v>
      </c>
      <c r="AE58" s="0" t="n">
        <v>4.11</v>
      </c>
      <c r="AF58" s="0" t="n">
        <v>0.5</v>
      </c>
      <c r="AG58" s="0" t="n">
        <v>0.5</v>
      </c>
      <c r="AH58" s="0" t="n">
        <v>1.2</v>
      </c>
      <c r="AI58" s="0" t="n">
        <v>3.341</v>
      </c>
      <c r="AJ58" s="0" t="n">
        <v>16.0468</v>
      </c>
      <c r="AK58" s="0" t="n">
        <v>0.917</v>
      </c>
    </row>
    <row r="59">
      <c r="A59" s="235" t="s">
        <v>26</v>
      </c>
      <c r="H59" s="0" t="n">
        <v>6.4769</v>
      </c>
      <c r="I59" s="0" t="n">
        <v>6.8121</v>
      </c>
      <c r="L59" s="0" t="n">
        <v>726.942</v>
      </c>
      <c r="M59" s="0" t="n">
        <v>2.2215</v>
      </c>
      <c r="N59" s="0" t="n">
        <v>423.2031</v>
      </c>
      <c r="O59" s="0" t="n">
        <v>22.7762</v>
      </c>
      <c r="P59" s="0" t="n">
        <v>400.65</v>
      </c>
      <c r="Q59" s="0" t="n">
        <v>22.7798</v>
      </c>
      <c r="R59" s="0" t="n">
        <v>1050.2794</v>
      </c>
      <c r="S59" s="0" t="n">
        <v>-21.472</v>
      </c>
      <c r="T59" s="0" t="n">
        <v>151.28</v>
      </c>
      <c r="U59" s="0" t="n">
        <v>-14.3081</v>
      </c>
      <c r="V59" s="0" t="n">
        <v>129.22</v>
      </c>
      <c r="W59" s="0" t="n">
        <v>-14.3066</v>
      </c>
      <c r="Y59" s="0" t="n">
        <v>810.0</v>
      </c>
      <c r="AA59" s="0" t="n">
        <v>83.52</v>
      </c>
      <c r="AB59" s="0" t="n">
        <v>21.5</v>
      </c>
      <c r="AD59" s="0" t="n">
        <v>3.8</v>
      </c>
      <c r="AE59" s="0" t="n">
        <v>4.08</v>
      </c>
      <c r="AF59" s="0" t="n">
        <v>0.5</v>
      </c>
      <c r="AG59" s="0" t="n">
        <v>0.5</v>
      </c>
      <c r="AH59" s="0" t="n">
        <v>1.0</v>
      </c>
      <c r="AI59" s="0" t="n">
        <v>3.3095</v>
      </c>
      <c r="AJ59" s="0" t="n">
        <v>16.3932</v>
      </c>
      <c r="AK59" s="0" t="n">
        <v>0.7625</v>
      </c>
    </row>
    <row r="60">
      <c r="A60" s="235" t="s">
        <v>26</v>
      </c>
      <c r="H60" s="0" t="n">
        <v>6.352</v>
      </c>
      <c r="I60" s="0" t="n">
        <v>6.9158</v>
      </c>
      <c r="L60" s="0" t="n">
        <v>755.8302</v>
      </c>
      <c r="M60" s="0" t="n">
        <v>2.1998</v>
      </c>
      <c r="N60" s="0" t="n">
        <v>446.7477</v>
      </c>
      <c r="O60" s="0" t="n">
        <v>22.7772</v>
      </c>
      <c r="P60" s="0" t="n">
        <v>432.282</v>
      </c>
      <c r="Q60" s="0" t="n">
        <v>22.8623</v>
      </c>
      <c r="R60" s="0" t="n">
        <v>1049.0387</v>
      </c>
      <c r="S60" s="0" t="n">
        <v>-22.0044</v>
      </c>
      <c r="T60" s="0" t="n">
        <v>153.14</v>
      </c>
      <c r="U60" s="0" t="n">
        <v>-13.618</v>
      </c>
      <c r="V60" s="0" t="n">
        <v>142.78</v>
      </c>
      <c r="W60" s="0" t="n">
        <v>-13.5254</v>
      </c>
      <c r="Y60" s="0" t="n">
        <v>815.0</v>
      </c>
      <c r="AA60" s="0" t="n">
        <v>83.52</v>
      </c>
      <c r="AB60" s="0" t="n">
        <v>21.5</v>
      </c>
      <c r="AD60" s="0" t="n">
        <v>3.8</v>
      </c>
      <c r="AE60" s="0" t="n">
        <v>4.08</v>
      </c>
      <c r="AF60" s="0" t="n">
        <v>0.5</v>
      </c>
      <c r="AG60" s="0" t="n">
        <v>0.5</v>
      </c>
      <c r="AH60" s="0" t="n">
        <v>1.0</v>
      </c>
      <c r="AI60" s="0" t="n">
        <v>3.3095</v>
      </c>
      <c r="AJ60" s="0" t="n">
        <v>16.3932</v>
      </c>
      <c r="AK60" s="0" t="n">
        <v>0.7625</v>
      </c>
    </row>
    <row r="61">
      <c r="A61" s="235" t="s">
        <v>26</v>
      </c>
      <c r="H61" s="0" t="n">
        <v>6.5042</v>
      </c>
      <c r="I61" s="0" t="n">
        <v>6.7959</v>
      </c>
      <c r="L61" s="0" t="n">
        <v>739.1292</v>
      </c>
      <c r="M61" s="0" t="n">
        <v>2.1406</v>
      </c>
      <c r="N61" s="0" t="n">
        <v>423.6391</v>
      </c>
      <c r="O61" s="0" t="n">
        <v>22.8562</v>
      </c>
      <c r="P61" s="0" t="n">
        <v>434.8063</v>
      </c>
      <c r="Q61" s="0" t="n">
        <v>22.9478</v>
      </c>
      <c r="R61" s="0" t="n">
        <v>1070.2007</v>
      </c>
      <c r="S61" s="0" t="n">
        <v>-20.7082</v>
      </c>
      <c r="T61" s="0" t="n">
        <v>146.3</v>
      </c>
      <c r="U61" s="0" t="n">
        <v>-14.2979</v>
      </c>
      <c r="V61" s="0" t="n">
        <v>140.74</v>
      </c>
      <c r="W61" s="0" t="n">
        <v>-14.1836</v>
      </c>
      <c r="Y61" s="0" t="n">
        <v>815.0</v>
      </c>
      <c r="AA61" s="0" t="n">
        <v>83.62</v>
      </c>
      <c r="AB61" s="0" t="n">
        <v>22.0</v>
      </c>
      <c r="AD61" s="0" t="n">
        <v>3.9</v>
      </c>
      <c r="AE61" s="0" t="n">
        <v>4.08</v>
      </c>
      <c r="AF61" s="0" t="n">
        <v>0.5</v>
      </c>
      <c r="AG61" s="0" t="n">
        <v>0.5</v>
      </c>
      <c r="AH61" s="0" t="n">
        <v>1.0</v>
      </c>
      <c r="AI61" s="0" t="n">
        <v>3.2967</v>
      </c>
      <c r="AJ61" s="0" t="n">
        <v>16.7099</v>
      </c>
      <c r="AK61" s="0" t="n">
        <v>0.7595</v>
      </c>
    </row>
    <row r="62">
      <c r="A62" s="235" t="s">
        <v>26</v>
      </c>
      <c r="H62" s="0" t="n">
        <v>6.5517</v>
      </c>
      <c r="I62" s="0" t="n">
        <v>6.8186</v>
      </c>
      <c r="L62" s="0" t="n">
        <v>713.6264</v>
      </c>
      <c r="M62" s="0" t="n">
        <v>2.1488</v>
      </c>
      <c r="N62" s="0" t="n">
        <v>412.9594</v>
      </c>
      <c r="O62" s="0" t="n">
        <v>22.8107</v>
      </c>
      <c r="P62" s="0" t="n">
        <v>413.418</v>
      </c>
      <c r="Q62" s="0" t="n">
        <v>22.8252</v>
      </c>
      <c r="R62" s="0" t="n">
        <v>1098.3069</v>
      </c>
      <c r="S62" s="0" t="n">
        <v>-19.6087</v>
      </c>
      <c r="T62" s="0" t="n">
        <v>154.26</v>
      </c>
      <c r="U62" s="0" t="n">
        <v>-14.3703</v>
      </c>
      <c r="V62" s="0" t="n">
        <v>132.68</v>
      </c>
      <c r="W62" s="0" t="n">
        <v>-14.2444</v>
      </c>
      <c r="Y62" s="0" t="n">
        <v>820.0</v>
      </c>
      <c r="AA62" s="0" t="n">
        <v>83.39</v>
      </c>
      <c r="AB62" s="0" t="n">
        <v>22.0</v>
      </c>
      <c r="AD62" s="0" t="n">
        <v>4.1</v>
      </c>
      <c r="AE62" s="0" t="n">
        <v>4.11</v>
      </c>
      <c r="AF62" s="0" t="n">
        <v>0.5</v>
      </c>
      <c r="AG62" s="0" t="n">
        <v>0.5</v>
      </c>
      <c r="AH62" s="0" t="n">
        <v>1.0</v>
      </c>
      <c r="AI62" s="0" t="n">
        <v>3.3215</v>
      </c>
      <c r="AJ62" s="0" t="n">
        <v>16.7125</v>
      </c>
      <c r="AK62" s="0" t="n">
        <v>0.7597</v>
      </c>
    </row>
    <row r="63">
      <c r="A63" s="235" t="s">
        <v>26</v>
      </c>
      <c r="H63" s="0" t="n">
        <v>6.4799</v>
      </c>
      <c r="I63" s="0" t="n">
        <v>6.8199</v>
      </c>
      <c r="L63" s="0" t="n">
        <v>738.4396</v>
      </c>
      <c r="M63" s="0" t="n">
        <v>2.171</v>
      </c>
      <c r="N63" s="0" t="n">
        <v>400.0846</v>
      </c>
      <c r="O63" s="0" t="n">
        <v>22.8261</v>
      </c>
      <c r="P63" s="0" t="n">
        <v>370.2402</v>
      </c>
      <c r="Q63" s="0" t="n">
        <v>22.8823</v>
      </c>
      <c r="R63" s="0" t="n">
        <v>1064.2308</v>
      </c>
      <c r="S63" s="0" t="n">
        <v>-19.8324</v>
      </c>
      <c r="T63" s="0" t="n">
        <v>147.2333</v>
      </c>
      <c r="U63" s="0" t="n">
        <v>-13.7016</v>
      </c>
      <c r="V63" s="0" t="n">
        <v>131.2167</v>
      </c>
      <c r="W63" s="0" t="n">
        <v>-13.5546</v>
      </c>
      <c r="Y63" s="0" t="n">
        <v>820.0</v>
      </c>
      <c r="AA63" s="0" t="n">
        <v>83.41</v>
      </c>
      <c r="AB63" s="0" t="n">
        <v>22.0</v>
      </c>
      <c r="AD63" s="0" t="n">
        <v>4.1</v>
      </c>
      <c r="AE63" s="0" t="n">
        <v>4.09</v>
      </c>
      <c r="AF63" s="0" t="n">
        <v>0.5</v>
      </c>
      <c r="AG63" s="0" t="n">
        <v>0.5</v>
      </c>
      <c r="AH63" s="0" t="n">
        <v>1.0</v>
      </c>
      <c r="AI63" s="0" t="n">
        <v>3.3053</v>
      </c>
      <c r="AJ63" s="0" t="n">
        <v>16.7125</v>
      </c>
      <c r="AK63" s="0" t="n">
        <v>0.7597</v>
      </c>
    </row>
    <row r="64">
      <c r="A64" s="235" t="s">
        <v>26</v>
      </c>
      <c r="H64" s="0" t="n">
        <v>6.5187</v>
      </c>
      <c r="I64" s="0" t="n">
        <v>6.7524</v>
      </c>
      <c r="L64" s="0" t="n">
        <v>745.7118</v>
      </c>
      <c r="M64" s="0" t="n">
        <v>2.1796</v>
      </c>
      <c r="N64" s="0" t="n">
        <v>422.9603</v>
      </c>
      <c r="O64" s="0" t="n">
        <v>22.8337</v>
      </c>
      <c r="P64" s="0" t="n">
        <v>433.8854</v>
      </c>
      <c r="Q64" s="0" t="n">
        <v>22.8789</v>
      </c>
      <c r="R64" s="0" t="n">
        <v>1063.419</v>
      </c>
      <c r="S64" s="0" t="n">
        <v>-24.9827</v>
      </c>
      <c r="T64" s="0" t="n">
        <v>155.65</v>
      </c>
      <c r="U64" s="0" t="n">
        <v>-14.0404</v>
      </c>
      <c r="V64" s="0" t="n">
        <v>135.7833</v>
      </c>
      <c r="W64" s="0" t="n">
        <v>-13.8234</v>
      </c>
      <c r="Y64" s="0" t="n">
        <v>820.0</v>
      </c>
      <c r="AA64" s="0" t="n">
        <v>83.44</v>
      </c>
      <c r="AB64" s="0" t="n">
        <v>22.0</v>
      </c>
      <c r="AD64" s="0" t="n">
        <v>4.1</v>
      </c>
      <c r="AE64" s="0" t="n">
        <v>4.06</v>
      </c>
      <c r="AF64" s="0" t="n">
        <v>0.5</v>
      </c>
      <c r="AG64" s="0" t="n">
        <v>0.5</v>
      </c>
      <c r="AH64" s="0" t="n">
        <v>1.0</v>
      </c>
      <c r="AI64" s="0" t="n">
        <v>3.281</v>
      </c>
      <c r="AJ64" s="0" t="n">
        <v>16.7123</v>
      </c>
      <c r="AK64" s="0" t="n">
        <v>0.7597</v>
      </c>
    </row>
    <row r="65">
      <c r="A65" s="235" t="s">
        <v>26</v>
      </c>
      <c r="H65" s="0" t="n">
        <v>6.4866</v>
      </c>
      <c r="I65" s="0" t="n">
        <v>6.9539</v>
      </c>
      <c r="L65" s="0" t="n">
        <v>729.2742</v>
      </c>
      <c r="M65" s="0" t="n">
        <v>2.16</v>
      </c>
      <c r="N65" s="0" t="n">
        <v>439.1969</v>
      </c>
      <c r="O65" s="0" t="n">
        <v>22.8015</v>
      </c>
      <c r="P65" s="0" t="n">
        <v>441.0023</v>
      </c>
      <c r="Q65" s="0" t="n">
        <v>22.8693</v>
      </c>
      <c r="R65" s="0" t="n">
        <v>1124.4283</v>
      </c>
      <c r="S65" s="0" t="n">
        <v>-22.5368</v>
      </c>
      <c r="T65" s="0" t="n">
        <v>157.4</v>
      </c>
      <c r="U65" s="0" t="n">
        <v>-14.2299</v>
      </c>
      <c r="V65" s="0" t="n">
        <v>131.2</v>
      </c>
      <c r="W65" s="0" t="n">
        <v>-14.0375</v>
      </c>
      <c r="Y65" s="0" t="n">
        <v>820.0</v>
      </c>
      <c r="AA65" s="0" t="n">
        <v>83.45</v>
      </c>
      <c r="AB65" s="0" t="n">
        <v>21.5</v>
      </c>
      <c r="AD65" s="0" t="n">
        <v>4.1</v>
      </c>
      <c r="AE65" s="0" t="n">
        <v>4.05</v>
      </c>
      <c r="AF65" s="0" t="n">
        <v>0.5</v>
      </c>
      <c r="AG65" s="0" t="n">
        <v>0.5</v>
      </c>
      <c r="AH65" s="0" t="n">
        <v>1.4</v>
      </c>
      <c r="AI65" s="0" t="n">
        <v>3.2754</v>
      </c>
      <c r="AJ65" s="0" t="n">
        <v>16.3449</v>
      </c>
      <c r="AK65" s="0" t="n">
        <v>1.0643</v>
      </c>
    </row>
    <row r="66">
      <c r="A66" s="235" t="s">
        <v>26</v>
      </c>
      <c r="H66" s="0" t="n">
        <v>6.4505</v>
      </c>
      <c r="I66" s="0" t="n">
        <v>7.0555</v>
      </c>
      <c r="L66" s="0" t="n">
        <v>749.4106</v>
      </c>
      <c r="M66" s="0" t="n">
        <v>2.1748</v>
      </c>
      <c r="N66" s="0" t="n">
        <v>425.0768</v>
      </c>
      <c r="O66" s="0" t="n">
        <v>22.8752</v>
      </c>
      <c r="P66" s="0" t="n">
        <v>435.1165</v>
      </c>
      <c r="Q66" s="0" t="n">
        <v>22.9011</v>
      </c>
      <c r="R66" s="0" t="n">
        <v>1070.3824</v>
      </c>
      <c r="S66" s="0" t="n">
        <v>-21.3177</v>
      </c>
      <c r="T66" s="0" t="n">
        <v>145.5</v>
      </c>
      <c r="U66" s="0" t="n">
        <v>-14.3732</v>
      </c>
      <c r="V66" s="0" t="n">
        <v>137.4333</v>
      </c>
      <c r="W66" s="0" t="n">
        <v>-14.1007</v>
      </c>
      <c r="Y66" s="0" t="n">
        <v>820.0</v>
      </c>
      <c r="AA66" s="0" t="n">
        <v>82.4</v>
      </c>
      <c r="AB66" s="0" t="n">
        <v>21.5</v>
      </c>
      <c r="AD66" s="0" t="n">
        <v>4.1</v>
      </c>
      <c r="AE66" s="0" t="n">
        <v>4.1</v>
      </c>
      <c r="AF66" s="0" t="n">
        <v>0.5</v>
      </c>
      <c r="AG66" s="0" t="n">
        <v>0.5</v>
      </c>
      <c r="AH66" s="0" t="n">
        <v>1.4</v>
      </c>
      <c r="AI66" s="0" t="n">
        <v>3.318</v>
      </c>
      <c r="AJ66" s="0" t="n">
        <v>16.3555</v>
      </c>
      <c r="AK66" s="0" t="n">
        <v>1.065</v>
      </c>
    </row>
    <row r="67">
      <c r="A67" s="235" t="s">
        <v>26</v>
      </c>
      <c r="H67" s="0" t="n">
        <v>5.9993</v>
      </c>
      <c r="I67" s="0" t="n">
        <v>7.1175</v>
      </c>
      <c r="L67" s="0" t="n">
        <v>749.7366</v>
      </c>
      <c r="M67" s="0" t="n">
        <v>2.1959</v>
      </c>
      <c r="N67" s="0" t="n">
        <v>411.4266</v>
      </c>
      <c r="O67" s="0" t="n">
        <v>22.9152</v>
      </c>
      <c r="P67" s="0" t="n">
        <v>437.4594</v>
      </c>
      <c r="Q67" s="0" t="n">
        <v>22.9596</v>
      </c>
      <c r="R67" s="0" t="n">
        <v>1102.3849</v>
      </c>
      <c r="S67" s="0" t="n">
        <v>-18.2545</v>
      </c>
      <c r="T67" s="0" t="n">
        <v>129.34</v>
      </c>
      <c r="U67" s="0" t="n">
        <v>-14.758</v>
      </c>
      <c r="V67" s="0" t="n">
        <v>140.12</v>
      </c>
      <c r="W67" s="0" t="n">
        <v>-14.3963</v>
      </c>
      <c r="Y67" s="0" t="n">
        <v>820.0</v>
      </c>
      <c r="AA67" s="0" t="n">
        <v>82.32</v>
      </c>
      <c r="AB67" s="0" t="n">
        <v>22.5</v>
      </c>
      <c r="AD67" s="0" t="n">
        <v>4.1</v>
      </c>
      <c r="AE67" s="0" t="n">
        <v>4.18</v>
      </c>
      <c r="AF67" s="0" t="n">
        <v>0.5</v>
      </c>
      <c r="AG67" s="0" t="n">
        <v>0.5</v>
      </c>
      <c r="AH67" s="0" t="n">
        <v>1.4</v>
      </c>
      <c r="AI67" s="0" t="n">
        <v>3.3573</v>
      </c>
      <c r="AJ67" s="0" t="n">
        <v>16.9874</v>
      </c>
      <c r="AK67" s="0" t="n">
        <v>1.057</v>
      </c>
    </row>
    <row r="68">
      <c r="A68" s="235" t="s">
        <v>26</v>
      </c>
      <c r="H68" s="0" t="n">
        <v>6.2563</v>
      </c>
      <c r="I68" s="0" t="n">
        <v>7.1251</v>
      </c>
      <c r="L68" s="0" t="n">
        <v>753.7363</v>
      </c>
      <c r="M68" s="0" t="n">
        <v>2.1488</v>
      </c>
      <c r="N68" s="0" t="n">
        <v>439.6172</v>
      </c>
      <c r="O68" s="0" t="n">
        <v>22.8685</v>
      </c>
      <c r="P68" s="0" t="n">
        <v>430.9382</v>
      </c>
      <c r="Q68" s="0" t="n">
        <v>22.917</v>
      </c>
      <c r="R68" s="0" t="n">
        <v>1042.2925</v>
      </c>
      <c r="S68" s="0" t="n">
        <v>-22.9284</v>
      </c>
      <c r="T68" s="0" t="n">
        <v>131.45</v>
      </c>
      <c r="U68" s="0" t="n">
        <v>-14.636</v>
      </c>
      <c r="V68" s="0" t="n">
        <v>142.9667</v>
      </c>
      <c r="W68" s="0" t="n">
        <v>-14.3286</v>
      </c>
      <c r="Y68" s="0" t="n">
        <v>810.0</v>
      </c>
      <c r="AA68" s="0" t="n">
        <v>82.3</v>
      </c>
      <c r="AB68" s="0" t="n">
        <v>23.0</v>
      </c>
      <c r="AD68" s="0" t="n">
        <v>4.1</v>
      </c>
      <c r="AE68" s="0" t="n">
        <v>4.2</v>
      </c>
      <c r="AF68" s="0" t="n">
        <v>0.5</v>
      </c>
      <c r="AG68" s="0" t="n">
        <v>0.5</v>
      </c>
      <c r="AH68" s="0" t="n">
        <v>1.6</v>
      </c>
      <c r="AI68" s="0" t="n">
        <v>3.3557</v>
      </c>
      <c r="AJ68" s="0" t="n">
        <v>17.2736</v>
      </c>
      <c r="AK68" s="0" t="n">
        <v>1.2016</v>
      </c>
    </row>
    <row r="69">
      <c r="A69" s="235" t="s">
        <v>26</v>
      </c>
      <c r="H69" s="0" t="n">
        <v>6.0342</v>
      </c>
      <c r="I69" s="0" t="n">
        <v>7.1035</v>
      </c>
      <c r="L69" s="0" t="n">
        <v>754.6139</v>
      </c>
      <c r="M69" s="0" t="n">
        <v>2.1766</v>
      </c>
      <c r="N69" s="0" t="n">
        <v>440.4219</v>
      </c>
      <c r="O69" s="0" t="n">
        <v>22.8561</v>
      </c>
      <c r="P69" s="0" t="n">
        <v>441.6289</v>
      </c>
      <c r="Q69" s="0" t="n">
        <v>22.8862</v>
      </c>
      <c r="R69" s="0" t="n">
        <v>1129.1776</v>
      </c>
      <c r="S69" s="0" t="n">
        <v>-22.9477</v>
      </c>
      <c r="T69" s="0" t="n">
        <v>152.25</v>
      </c>
      <c r="U69" s="0" t="n">
        <v>-13.9259</v>
      </c>
      <c r="V69" s="0" t="n">
        <v>142.05</v>
      </c>
      <c r="W69" s="0" t="n">
        <v>-13.7547</v>
      </c>
      <c r="Y69" s="0" t="n">
        <v>815.0</v>
      </c>
      <c r="AA69" s="0" t="n">
        <v>82.25</v>
      </c>
      <c r="AB69" s="0" t="n">
        <v>22.5</v>
      </c>
      <c r="AD69" s="0" t="n">
        <v>4.1</v>
      </c>
      <c r="AE69" s="0" t="n">
        <v>4.25</v>
      </c>
      <c r="AF69" s="0" t="n">
        <v>0.5</v>
      </c>
      <c r="AG69" s="0" t="n">
        <v>0.5</v>
      </c>
      <c r="AH69" s="0" t="n">
        <v>1.6</v>
      </c>
      <c r="AI69" s="0" t="n">
        <v>3.4085</v>
      </c>
      <c r="AJ69" s="0" t="n">
        <v>16.9621</v>
      </c>
      <c r="AK69" s="0" t="n">
        <v>1.2062</v>
      </c>
    </row>
    <row r="70">
      <c r="A70" s="235" t="s">
        <v>26</v>
      </c>
      <c r="H70" s="0" t="n">
        <v>6.1449</v>
      </c>
      <c r="I70" s="0" t="n">
        <v>7.1149</v>
      </c>
      <c r="L70" s="0" t="n">
        <v>754.1124</v>
      </c>
      <c r="M70" s="0" t="n">
        <v>2.1472</v>
      </c>
      <c r="N70" s="0" t="n">
        <v>366.3753</v>
      </c>
      <c r="O70" s="0" t="n">
        <v>22.974</v>
      </c>
      <c r="P70" s="0" t="n">
        <v>389.3327</v>
      </c>
      <c r="Q70" s="0" t="n">
        <v>22.8443</v>
      </c>
      <c r="R70" s="0" t="n">
        <v>1091.0404</v>
      </c>
      <c r="S70" s="0" t="n">
        <v>-25.33</v>
      </c>
      <c r="T70" s="0" t="n">
        <v>130.9667</v>
      </c>
      <c r="U70" s="0" t="n">
        <v>-14.1947</v>
      </c>
      <c r="V70" s="0" t="n">
        <v>134.3167</v>
      </c>
      <c r="W70" s="0" t="n">
        <v>-13.9404</v>
      </c>
      <c r="Y70" s="0" t="n">
        <v>820.0</v>
      </c>
      <c r="AA70" s="0" t="n">
        <v>82.27</v>
      </c>
      <c r="AB70" s="0" t="n">
        <v>22.0</v>
      </c>
      <c r="AD70" s="0" t="n">
        <v>4.1</v>
      </c>
      <c r="AE70" s="0" t="n">
        <v>4.23</v>
      </c>
      <c r="AF70" s="0" t="n">
        <v>0.5</v>
      </c>
      <c r="AG70" s="0" t="n">
        <v>0.5</v>
      </c>
      <c r="AH70" s="0" t="n">
        <v>1.6</v>
      </c>
      <c r="AI70" s="0" t="n">
        <v>3.4052</v>
      </c>
      <c r="AJ70" s="0" t="n">
        <v>16.6478</v>
      </c>
      <c r="AK70" s="0" t="n">
        <v>1.2107</v>
      </c>
    </row>
    <row r="71">
      <c r="A71" s="235" t="s">
        <v>26</v>
      </c>
      <c r="H71" s="0" t="n">
        <v>6.1937</v>
      </c>
      <c r="I71" s="0" t="n">
        <v>7.1515</v>
      </c>
      <c r="L71" s="0" t="n">
        <v>754.0999</v>
      </c>
      <c r="M71" s="0" t="n">
        <v>2.1738</v>
      </c>
      <c r="N71" s="0" t="n">
        <v>432.8555</v>
      </c>
      <c r="O71" s="0" t="n">
        <v>22.8419</v>
      </c>
      <c r="P71" s="0" t="n">
        <v>428.3117</v>
      </c>
      <c r="Q71" s="0" t="n">
        <v>22.8847</v>
      </c>
      <c r="R71" s="0" t="n">
        <v>1089.6467</v>
      </c>
      <c r="S71" s="0" t="n">
        <v>-23.9372</v>
      </c>
      <c r="T71" s="0" t="n">
        <v>145.5</v>
      </c>
      <c r="U71" s="0" t="n">
        <v>-14.3529</v>
      </c>
      <c r="V71" s="0" t="n">
        <v>128.74</v>
      </c>
      <c r="W71" s="0" t="n">
        <v>-14.1431</v>
      </c>
      <c r="Y71" s="0" t="n">
        <v>820.0</v>
      </c>
      <c r="AA71" s="0" t="n">
        <v>82.17</v>
      </c>
      <c r="AB71" s="0" t="n">
        <v>22.0</v>
      </c>
      <c r="AD71" s="0" t="n">
        <v>4.2</v>
      </c>
      <c r="AE71" s="0" t="n">
        <v>4.23</v>
      </c>
      <c r="AF71" s="0" t="n">
        <v>0.5</v>
      </c>
      <c r="AG71" s="0" t="n">
        <v>0.5</v>
      </c>
      <c r="AH71" s="0" t="n">
        <v>1.6</v>
      </c>
      <c r="AI71" s="0" t="n">
        <v>3.4055</v>
      </c>
      <c r="AJ71" s="0" t="n">
        <v>16.649</v>
      </c>
      <c r="AK71" s="0" t="n">
        <v>1.2108</v>
      </c>
    </row>
    <row r="72">
      <c r="A72" s="235" t="s">
        <v>26</v>
      </c>
      <c r="H72" s="0" t="n">
        <v>6.504</v>
      </c>
      <c r="I72" s="0" t="n">
        <v>7.1595</v>
      </c>
      <c r="L72" s="0" t="n">
        <v>753.5482</v>
      </c>
      <c r="M72" s="0" t="n">
        <v>2.1957</v>
      </c>
      <c r="N72" s="0" t="n">
        <v>432.6169</v>
      </c>
      <c r="O72" s="0" t="n">
        <v>22.7486</v>
      </c>
      <c r="P72" s="0" t="n">
        <v>412.8997</v>
      </c>
      <c r="Q72" s="0" t="n">
        <v>22.8319</v>
      </c>
      <c r="R72" s="0" t="n">
        <v>1071.0849</v>
      </c>
      <c r="S72" s="0" t="n">
        <v>-20.3725</v>
      </c>
      <c r="T72" s="0" t="n">
        <v>165.3167</v>
      </c>
      <c r="U72" s="0" t="n">
        <v>-14.0127</v>
      </c>
      <c r="V72" s="0" t="n">
        <v>134.45</v>
      </c>
      <c r="W72" s="0" t="n">
        <v>-13.8475</v>
      </c>
      <c r="Y72" s="0" t="n">
        <v>820.0</v>
      </c>
      <c r="AA72" s="0" t="n">
        <v>82.05</v>
      </c>
      <c r="AB72" s="0" t="n">
        <v>21.5</v>
      </c>
      <c r="AD72" s="0" t="n">
        <v>4.3</v>
      </c>
      <c r="AE72" s="0" t="n">
        <v>4.25</v>
      </c>
      <c r="AF72" s="0" t="n">
        <v>0.5</v>
      </c>
      <c r="AG72" s="0" t="n">
        <v>0.5</v>
      </c>
      <c r="AH72" s="0" t="n">
        <v>1.6</v>
      </c>
      <c r="AI72" s="0" t="n">
        <v>3.4349</v>
      </c>
      <c r="AJ72" s="0" t="n">
        <v>16.3338</v>
      </c>
      <c r="AK72" s="0" t="n">
        <v>1.2155</v>
      </c>
    </row>
    <row r="73">
      <c r="A73" s="235" t="s">
        <v>26</v>
      </c>
      <c r="H73" s="0" t="n">
        <v>6.8112</v>
      </c>
      <c r="I73" s="0" t="n">
        <v>5.6843</v>
      </c>
      <c r="L73" s="0" t="n">
        <v>729.9512</v>
      </c>
      <c r="M73" s="0" t="n">
        <v>1.6473</v>
      </c>
      <c r="N73" s="0" t="n">
        <v>425.9594</v>
      </c>
      <c r="O73" s="0" t="n">
        <v>22.7924</v>
      </c>
      <c r="P73" s="0" t="n">
        <v>396.0996</v>
      </c>
      <c r="Q73" s="0" t="n">
        <v>22.8673</v>
      </c>
      <c r="R73" s="0" t="n">
        <v>1103.5931</v>
      </c>
      <c r="S73" s="0" t="n">
        <v>-25.1409</v>
      </c>
      <c r="T73" s="0" t="n">
        <v>156.54</v>
      </c>
      <c r="U73" s="0" t="n">
        <v>-13.3214</v>
      </c>
      <c r="V73" s="0" t="n">
        <v>120.34</v>
      </c>
      <c r="W73" s="0" t="n">
        <v>-13.1521</v>
      </c>
      <c r="Y73" s="0" t="n">
        <v>820.0</v>
      </c>
      <c r="AA73" s="0" t="n">
        <v>82.2</v>
      </c>
      <c r="AB73" s="0" t="n">
        <v>21.0</v>
      </c>
      <c r="AD73" s="0" t="n">
        <v>4.3</v>
      </c>
      <c r="AE73" s="0" t="n">
        <v>4.3</v>
      </c>
      <c r="AF73" s="0" t="n">
        <v>0.5</v>
      </c>
      <c r="AG73" s="0" t="n">
        <v>0.5</v>
      </c>
      <c r="AH73" s="0" t="n">
        <v>1.6</v>
      </c>
      <c r="AI73" s="0" t="n">
        <v>3.4881</v>
      </c>
      <c r="AJ73" s="0" t="n">
        <v>16.0129</v>
      </c>
      <c r="AK73" s="0" t="n">
        <v>1.22</v>
      </c>
    </row>
    <row r="74">
      <c r="A74" s="235" t="s">
        <v>26</v>
      </c>
      <c r="H74" s="0" t="n">
        <v>6.0705</v>
      </c>
      <c r="I74" s="0" t="n">
        <v>7.0616</v>
      </c>
      <c r="L74" s="0" t="n">
        <v>750.865</v>
      </c>
      <c r="M74" s="0" t="n">
        <v>2.2216</v>
      </c>
      <c r="N74" s="0" t="n">
        <v>369.7512</v>
      </c>
      <c r="O74" s="0" t="n">
        <v>22.9727</v>
      </c>
      <c r="P74" s="0" t="n">
        <v>405.7184</v>
      </c>
      <c r="Q74" s="0" t="n">
        <v>22.766</v>
      </c>
      <c r="R74" s="0" t="n">
        <v>1099.943</v>
      </c>
      <c r="S74" s="0" t="n">
        <v>-25.8122</v>
      </c>
      <c r="T74" s="0" t="n">
        <v>146.36</v>
      </c>
      <c r="U74" s="0" t="n">
        <v>-13.8306</v>
      </c>
      <c r="V74" s="0" t="n">
        <v>121.7</v>
      </c>
      <c r="W74" s="0" t="n">
        <v>-13.6021</v>
      </c>
      <c r="Y74" s="0" t="n">
        <v>820.0</v>
      </c>
      <c r="AA74" s="0" t="n">
        <v>82.4</v>
      </c>
      <c r="AB74" s="0" t="n">
        <v>21.0</v>
      </c>
      <c r="AD74" s="0" t="n">
        <v>4.1</v>
      </c>
      <c r="AE74" s="0" t="n">
        <v>4.3</v>
      </c>
      <c r="AF74" s="0" t="n">
        <v>0.5</v>
      </c>
      <c r="AG74" s="0" t="n">
        <v>0.5</v>
      </c>
      <c r="AH74" s="0" t="n">
        <v>1.4</v>
      </c>
      <c r="AI74" s="0" t="n">
        <v>3.4929</v>
      </c>
      <c r="AJ74" s="0" t="n">
        <v>16.0349</v>
      </c>
      <c r="AK74" s="0" t="n">
        <v>1.069</v>
      </c>
    </row>
    <row r="75">
      <c r="A75" s="235" t="s">
        <v>26</v>
      </c>
      <c r="H75" s="0" t="n">
        <v>6.1031</v>
      </c>
      <c r="I75" s="0" t="n">
        <v>7.0427</v>
      </c>
      <c r="L75" s="0" t="n">
        <v>746.5895</v>
      </c>
      <c r="M75" s="0" t="n">
        <v>2.1496</v>
      </c>
      <c r="N75" s="0" t="n">
        <v>410.0957</v>
      </c>
      <c r="O75" s="0" t="n">
        <v>22.8652</v>
      </c>
      <c r="P75" s="0" t="n">
        <v>402.7751</v>
      </c>
      <c r="Q75" s="0" t="n">
        <v>22.8625</v>
      </c>
      <c r="R75" s="0" t="n">
        <v>1113.0818</v>
      </c>
      <c r="S75" s="0" t="n">
        <v>-24.703</v>
      </c>
      <c r="T75" s="0" t="n">
        <v>153.4</v>
      </c>
      <c r="U75" s="0" t="n">
        <v>-13.9452</v>
      </c>
      <c r="V75" s="0" t="n">
        <v>126.4333</v>
      </c>
      <c r="W75" s="0" t="n">
        <v>-13.7728</v>
      </c>
      <c r="Y75" s="0" t="n">
        <v>820.0</v>
      </c>
      <c r="AA75" s="0" t="n">
        <v>82.12</v>
      </c>
      <c r="AB75" s="0" t="n">
        <v>21.0</v>
      </c>
      <c r="AD75" s="0" t="n">
        <v>4.1</v>
      </c>
      <c r="AE75" s="0" t="n">
        <v>4.28</v>
      </c>
      <c r="AF75" s="0" t="n">
        <v>0.5</v>
      </c>
      <c r="AG75" s="0" t="n">
        <v>0.5</v>
      </c>
      <c r="AH75" s="0" t="n">
        <v>1.3</v>
      </c>
      <c r="AI75" s="0" t="n">
        <v>3.48</v>
      </c>
      <c r="AJ75" s="0" t="n">
        <v>16.0502</v>
      </c>
      <c r="AK75" s="0" t="n">
        <v>0.9936</v>
      </c>
    </row>
    <row r="76">
      <c r="A76" s="235" t="s">
        <v>26</v>
      </c>
      <c r="H76" s="0" t="n">
        <v>6.0488</v>
      </c>
      <c r="I76" s="0" t="n">
        <v>7.038</v>
      </c>
      <c r="L76" s="0" t="n">
        <v>746.3387</v>
      </c>
      <c r="M76" s="0" t="n">
        <v>2.1762</v>
      </c>
      <c r="N76" s="0" t="n">
        <v>397.0905</v>
      </c>
      <c r="O76" s="0" t="n">
        <v>22.9189</v>
      </c>
      <c r="P76" s="0" t="n">
        <v>397.1305</v>
      </c>
      <c r="Q76" s="0" t="n">
        <v>22.7202</v>
      </c>
      <c r="R76" s="0" t="n">
        <v>1053.1716</v>
      </c>
      <c r="S76" s="0" t="n">
        <v>-28.561</v>
      </c>
      <c r="T76" s="0" t="n">
        <v>152.5</v>
      </c>
      <c r="U76" s="0" t="n">
        <v>-13.1784</v>
      </c>
      <c r="V76" s="0" t="n">
        <v>124.45</v>
      </c>
      <c r="W76" s="0" t="n">
        <v>-13.1603</v>
      </c>
      <c r="Y76" s="0" t="n">
        <v>820.0</v>
      </c>
      <c r="AA76" s="0" t="n">
        <v>82.12</v>
      </c>
      <c r="AB76" s="0" t="n">
        <v>21.0</v>
      </c>
      <c r="AD76" s="0" t="n">
        <v>4.1</v>
      </c>
      <c r="AE76" s="0" t="n">
        <v>4.28</v>
      </c>
      <c r="AF76" s="0" t="n">
        <v>0.5</v>
      </c>
      <c r="AG76" s="0" t="n">
        <v>0.5</v>
      </c>
      <c r="AH76" s="0" t="n">
        <v>1.3</v>
      </c>
      <c r="AI76" s="0" t="n">
        <v>3.48</v>
      </c>
      <c r="AJ76" s="0" t="n">
        <v>16.0502</v>
      </c>
      <c r="AK76" s="0" t="n">
        <v>0.9936</v>
      </c>
    </row>
    <row r="77">
      <c r="A77" s="235" t="s">
        <v>26</v>
      </c>
      <c r="H77" s="0" t="n">
        <v>5.9808</v>
      </c>
      <c r="I77" s="0" t="n">
        <v>7.1224</v>
      </c>
      <c r="L77" s="0" t="n">
        <v>750.3384</v>
      </c>
      <c r="M77" s="0" t="n">
        <v>2.1824</v>
      </c>
      <c r="N77" s="0" t="n">
        <v>454.6555</v>
      </c>
      <c r="O77" s="0" t="n">
        <v>22.7659</v>
      </c>
      <c r="P77" s="0" t="n">
        <v>431.9539</v>
      </c>
      <c r="Q77" s="0" t="n">
        <v>22.8519</v>
      </c>
      <c r="R77" s="0" t="n">
        <v>1098.6607</v>
      </c>
      <c r="S77" s="0" t="n">
        <v>-26.5761</v>
      </c>
      <c r="T77" s="0" t="n">
        <v>163.8</v>
      </c>
      <c r="U77" s="0" t="n">
        <v>-12.7601</v>
      </c>
      <c r="V77" s="0" t="n">
        <v>134.04</v>
      </c>
      <c r="W77" s="0" t="n">
        <v>-12.6617</v>
      </c>
      <c r="Y77" s="0" t="n">
        <v>820.0</v>
      </c>
      <c r="AA77" s="0" t="n">
        <v>82.12</v>
      </c>
      <c r="AB77" s="0" t="n">
        <v>21.0</v>
      </c>
      <c r="AD77" s="0" t="n">
        <v>4.1</v>
      </c>
      <c r="AE77" s="0" t="n">
        <v>4.28</v>
      </c>
      <c r="AF77" s="0" t="n">
        <v>0.5</v>
      </c>
      <c r="AG77" s="0" t="n">
        <v>0.5</v>
      </c>
      <c r="AH77" s="0" t="n">
        <v>1.3</v>
      </c>
      <c r="AI77" s="0" t="n">
        <v>3.48</v>
      </c>
      <c r="AJ77" s="0" t="n">
        <v>16.0502</v>
      </c>
      <c r="AK77" s="0" t="n">
        <v>0.9936</v>
      </c>
    </row>
    <row r="78">
      <c r="A78" s="235" t="s">
        <v>26</v>
      </c>
      <c r="H78" s="0" t="n">
        <v>5.9543</v>
      </c>
      <c r="I78" s="0" t="n">
        <v>7.1676</v>
      </c>
      <c r="L78" s="0" t="n">
        <v>745.7745</v>
      </c>
      <c r="M78" s="0" t="n">
        <v>2.0743</v>
      </c>
      <c r="N78" s="0" t="n">
        <v>395.1543</v>
      </c>
      <c r="O78" s="0" t="n">
        <v>22.9026</v>
      </c>
      <c r="P78" s="0" t="n">
        <v>363.5947</v>
      </c>
      <c r="Q78" s="0" t="n">
        <v>22.9107</v>
      </c>
      <c r="R78" s="0" t="n">
        <v>1004.533</v>
      </c>
      <c r="S78" s="0" t="n">
        <v>-27.5676</v>
      </c>
      <c r="T78" s="0" t="n">
        <v>129.2</v>
      </c>
      <c r="U78" s="0" t="n">
        <v>-14.1007</v>
      </c>
      <c r="V78" s="0" t="n">
        <v>132.7167</v>
      </c>
      <c r="W78" s="0" t="n">
        <v>-13.768</v>
      </c>
      <c r="Y78" s="0" t="n">
        <v>820.0</v>
      </c>
      <c r="AA78" s="0" t="n">
        <v>82.1</v>
      </c>
      <c r="AB78" s="0" t="n">
        <v>21.0</v>
      </c>
      <c r="AD78" s="0" t="n">
        <v>4.1</v>
      </c>
      <c r="AE78" s="0" t="n">
        <v>4.3</v>
      </c>
      <c r="AF78" s="0" t="n">
        <v>0.5</v>
      </c>
      <c r="AG78" s="0" t="n">
        <v>0.5</v>
      </c>
      <c r="AH78" s="0" t="n">
        <v>1.3</v>
      </c>
      <c r="AI78" s="0" t="n">
        <v>3.4963</v>
      </c>
      <c r="AJ78" s="0" t="n">
        <v>16.0503</v>
      </c>
      <c r="AK78" s="0" t="n">
        <v>0.9936</v>
      </c>
    </row>
    <row r="79">
      <c r="A79" s="235" t="s">
        <v>26</v>
      </c>
      <c r="H79" s="0" t="n">
        <v>6.294</v>
      </c>
      <c r="I79" s="0" t="n">
        <v>7.0989</v>
      </c>
      <c r="L79" s="0" t="n">
        <v>752.2191</v>
      </c>
      <c r="M79" s="0" t="n">
        <v>2.1546</v>
      </c>
      <c r="N79" s="0" t="n">
        <v>427.9688</v>
      </c>
      <c r="O79" s="0" t="n">
        <v>22.8582</v>
      </c>
      <c r="P79" s="0" t="n">
        <v>426.6977</v>
      </c>
      <c r="Q79" s="0" t="n">
        <v>22.857</v>
      </c>
      <c r="R79" s="0" t="n">
        <v>1075.479</v>
      </c>
      <c r="S79" s="0" t="n">
        <v>-23.9141</v>
      </c>
      <c r="T79" s="0" t="n">
        <v>150.92</v>
      </c>
      <c r="U79" s="0" t="n">
        <v>-13.7612</v>
      </c>
      <c r="V79" s="0" t="n">
        <v>131.48</v>
      </c>
      <c r="W79" s="0" t="n">
        <v>-13.6281</v>
      </c>
      <c r="Y79" s="0" t="n">
        <v>820.0</v>
      </c>
      <c r="AA79" s="0" t="n">
        <v>82.1</v>
      </c>
      <c r="AB79" s="0" t="n">
        <v>21.0</v>
      </c>
      <c r="AD79" s="0" t="n">
        <v>4.1</v>
      </c>
      <c r="AE79" s="0" t="n">
        <v>4.3</v>
      </c>
      <c r="AF79" s="0" t="n">
        <v>0.5</v>
      </c>
      <c r="AG79" s="0" t="n">
        <v>0.5</v>
      </c>
      <c r="AH79" s="0" t="n">
        <v>1.3</v>
      </c>
      <c r="AI79" s="0" t="n">
        <v>3.4963</v>
      </c>
      <c r="AJ79" s="0" t="n">
        <v>16.0503</v>
      </c>
      <c r="AK79" s="0" t="n">
        <v>0.9936</v>
      </c>
    </row>
    <row r="80">
      <c r="A80" s="235" t="s">
        <v>26</v>
      </c>
      <c r="H80" s="0" t="n">
        <v>6.089</v>
      </c>
      <c r="I80" s="0" t="n">
        <v>7.1402</v>
      </c>
      <c r="L80" s="0" t="n">
        <v>741.6118</v>
      </c>
      <c r="M80" s="0" t="n">
        <v>2.1929</v>
      </c>
      <c r="N80" s="0" t="n">
        <v>419.2867</v>
      </c>
      <c r="O80" s="0" t="n">
        <v>22.8587</v>
      </c>
      <c r="P80" s="0" t="n">
        <v>401.6867</v>
      </c>
      <c r="Q80" s="0" t="n">
        <v>22.805</v>
      </c>
      <c r="R80" s="0" t="n">
        <v>1110.1579</v>
      </c>
      <c r="S80" s="0" t="n">
        <v>-23.6016</v>
      </c>
      <c r="T80" s="0" t="n">
        <v>134.64</v>
      </c>
      <c r="U80" s="0" t="n">
        <v>-14.4759</v>
      </c>
      <c r="V80" s="0" t="n">
        <v>127.24</v>
      </c>
      <c r="W80" s="0" t="n">
        <v>-14.2343</v>
      </c>
      <c r="Y80" s="0" t="n">
        <v>820.0</v>
      </c>
      <c r="AA80" s="0" t="n">
        <v>82.1</v>
      </c>
      <c r="AB80" s="0" t="n">
        <v>20.5</v>
      </c>
      <c r="AD80" s="0" t="n">
        <v>4.1</v>
      </c>
      <c r="AE80" s="0" t="n">
        <v>4.3</v>
      </c>
      <c r="AF80" s="0" t="n">
        <v>0.5</v>
      </c>
      <c r="AG80" s="0" t="n">
        <v>0.5</v>
      </c>
      <c r="AH80" s="0" t="n">
        <v>1.3</v>
      </c>
      <c r="AI80" s="0" t="n">
        <v>3.5097</v>
      </c>
      <c r="AJ80" s="0" t="n">
        <v>15.7282</v>
      </c>
      <c r="AK80" s="0" t="n">
        <v>0.9974</v>
      </c>
    </row>
    <row r="81">
      <c r="A81" s="235" t="s">
        <v>26</v>
      </c>
      <c r="H81" s="0" t="n">
        <v>5.8832</v>
      </c>
      <c r="I81" s="0" t="n">
        <v>7.2398</v>
      </c>
      <c r="L81" s="0" t="n">
        <v>740.032</v>
      </c>
      <c r="M81" s="0" t="n">
        <v>2.2049</v>
      </c>
      <c r="N81" s="0" t="n">
        <v>433.6398</v>
      </c>
      <c r="O81" s="0" t="n">
        <v>22.8288</v>
      </c>
      <c r="P81" s="0" t="n">
        <v>432.8516</v>
      </c>
      <c r="Q81" s="0" t="n">
        <v>22.8355</v>
      </c>
      <c r="R81" s="0" t="n">
        <v>1040.0408</v>
      </c>
      <c r="S81" s="0" t="n">
        <v>-25.8006</v>
      </c>
      <c r="T81" s="0" t="n">
        <v>148.12</v>
      </c>
      <c r="U81" s="0" t="n">
        <v>-14.2111</v>
      </c>
      <c r="V81" s="0" t="n">
        <v>125.98</v>
      </c>
      <c r="W81" s="0" t="n">
        <v>-14.0274</v>
      </c>
      <c r="Y81" s="0" t="n">
        <v>820.0</v>
      </c>
      <c r="AA81" s="0" t="n">
        <v>81.87</v>
      </c>
      <c r="AB81" s="0" t="n">
        <v>21.0</v>
      </c>
      <c r="AD81" s="0" t="n">
        <v>4.1</v>
      </c>
      <c r="AE81" s="0" t="n">
        <v>4.33</v>
      </c>
      <c r="AF81" s="0" t="n">
        <v>0.4</v>
      </c>
      <c r="AG81" s="0" t="n">
        <v>0.6</v>
      </c>
      <c r="AH81" s="0" t="n">
        <v>1.3</v>
      </c>
      <c r="AI81" s="0" t="n">
        <v>3.5211</v>
      </c>
      <c r="AJ81" s="0" t="n">
        <v>16.0525</v>
      </c>
      <c r="AK81" s="0" t="n">
        <v>0.9937</v>
      </c>
    </row>
    <row r="82">
      <c r="A82" s="235" t="s">
        <v>26</v>
      </c>
      <c r="H82" s="0" t="n">
        <v>6.1277</v>
      </c>
      <c r="I82" s="0" t="n">
        <v>7.2099</v>
      </c>
      <c r="L82" s="0" t="n">
        <v>747.1788</v>
      </c>
      <c r="M82" s="0" t="n">
        <v>2.1845</v>
      </c>
      <c r="N82" s="0" t="n">
        <v>433.6766</v>
      </c>
      <c r="O82" s="0" t="n">
        <v>22.7877</v>
      </c>
      <c r="P82" s="0" t="n">
        <v>418.4422</v>
      </c>
      <c r="Q82" s="0" t="n">
        <v>22.8471</v>
      </c>
      <c r="R82" s="0" t="n">
        <v>1067.2168</v>
      </c>
      <c r="S82" s="0" t="n">
        <v>-24.4812</v>
      </c>
      <c r="T82" s="0" t="n">
        <v>157.44</v>
      </c>
      <c r="U82" s="0" t="n">
        <v>-13.9999</v>
      </c>
      <c r="V82" s="0" t="n">
        <v>129.34</v>
      </c>
      <c r="W82" s="0" t="n">
        <v>-13.8871</v>
      </c>
      <c r="Y82" s="0" t="n">
        <v>820.0</v>
      </c>
      <c r="AA82" s="0" t="n">
        <v>82.07</v>
      </c>
      <c r="AB82" s="0" t="n">
        <v>21.5</v>
      </c>
      <c r="AD82" s="0" t="n">
        <v>4.1</v>
      </c>
      <c r="AE82" s="0" t="n">
        <v>4.33</v>
      </c>
      <c r="AF82" s="0" t="n">
        <v>0.5</v>
      </c>
      <c r="AG82" s="0" t="n">
        <v>0.5</v>
      </c>
      <c r="AH82" s="0" t="n">
        <v>1.3</v>
      </c>
      <c r="AI82" s="0" t="n">
        <v>3.5073</v>
      </c>
      <c r="AJ82" s="0" t="n">
        <v>16.37</v>
      </c>
      <c r="AK82" s="0" t="n">
        <v>0.9898</v>
      </c>
    </row>
    <row r="83">
      <c r="A83" s="235" t="s">
        <v>26</v>
      </c>
      <c r="H83" s="0" t="n">
        <v>6.1374</v>
      </c>
      <c r="I83" s="0" t="n">
        <v>7.192</v>
      </c>
      <c r="L83" s="0" t="n">
        <v>739.731</v>
      </c>
      <c r="M83" s="0" t="n">
        <v>2.1652</v>
      </c>
      <c r="N83" s="0" t="n">
        <v>388.6578</v>
      </c>
      <c r="O83" s="0" t="n">
        <v>22.8752</v>
      </c>
      <c r="P83" s="0" t="n">
        <v>389.1602</v>
      </c>
      <c r="Q83" s="0" t="n">
        <v>22.8759</v>
      </c>
      <c r="R83" s="0" t="n">
        <v>1110.0903</v>
      </c>
      <c r="S83" s="0" t="n">
        <v>-20.7429</v>
      </c>
      <c r="T83" s="0" t="n">
        <v>148.66</v>
      </c>
      <c r="U83" s="0" t="n">
        <v>-14.4035</v>
      </c>
      <c r="V83" s="0" t="n">
        <v>126.9</v>
      </c>
      <c r="W83" s="0" t="n">
        <v>-14.2343</v>
      </c>
      <c r="Y83" s="0" t="n">
        <v>820.0</v>
      </c>
      <c r="AA83" s="0" t="n">
        <v>82.07</v>
      </c>
      <c r="AB83" s="0" t="n">
        <v>21.5</v>
      </c>
      <c r="AD83" s="0" t="n">
        <v>4.1</v>
      </c>
      <c r="AE83" s="0" t="n">
        <v>4.33</v>
      </c>
      <c r="AF83" s="0" t="n">
        <v>0.5</v>
      </c>
      <c r="AG83" s="0" t="n">
        <v>0.5</v>
      </c>
      <c r="AH83" s="0" t="n">
        <v>1.2</v>
      </c>
      <c r="AI83" s="0" t="n">
        <v>3.5099</v>
      </c>
      <c r="AJ83" s="0" t="n">
        <v>16.3825</v>
      </c>
      <c r="AK83" s="0" t="n">
        <v>0.9144</v>
      </c>
    </row>
    <row r="84">
      <c r="A84" s="235" t="s">
        <v>26</v>
      </c>
      <c r="H84" s="0" t="n">
        <v>6.2863</v>
      </c>
      <c r="I84" s="0" t="n">
        <v>7.2392</v>
      </c>
      <c r="L84" s="0" t="n">
        <v>758.6889</v>
      </c>
      <c r="M84" s="0" t="n">
        <v>2.1952</v>
      </c>
      <c r="N84" s="0" t="n">
        <v>432.3379</v>
      </c>
      <c r="O84" s="0" t="n">
        <v>22.8454</v>
      </c>
      <c r="P84" s="0" t="n">
        <v>432.1549</v>
      </c>
      <c r="Q84" s="0" t="n">
        <v>22.8409</v>
      </c>
      <c r="R84" s="0" t="n">
        <v>1079.5032</v>
      </c>
      <c r="S84" s="0" t="n">
        <v>-17.1705</v>
      </c>
      <c r="T84" s="0" t="n">
        <v>148.4333</v>
      </c>
      <c r="U84" s="0" t="n">
        <v>-13.7559</v>
      </c>
      <c r="V84" s="0" t="n">
        <v>143.3667</v>
      </c>
      <c r="W84" s="0" t="n">
        <v>-13.5377</v>
      </c>
      <c r="Y84" s="0" t="n">
        <v>820.0</v>
      </c>
      <c r="AA84" s="0" t="n">
        <v>82.6</v>
      </c>
      <c r="AB84" s="0" t="n">
        <v>21.5</v>
      </c>
      <c r="AD84" s="0" t="n">
        <v>6.4</v>
      </c>
      <c r="AE84" s="0" t="n">
        <v>4.3</v>
      </c>
      <c r="AF84" s="0" t="n">
        <v>0.5</v>
      </c>
      <c r="AG84" s="0" t="n">
        <v>0.5</v>
      </c>
      <c r="AH84" s="0" t="n">
        <v>1.2</v>
      </c>
      <c r="AI84" s="0" t="n">
        <v>3.4854</v>
      </c>
      <c r="AJ84" s="0" t="n">
        <v>16.3815</v>
      </c>
      <c r="AK84" s="0" t="n">
        <v>0.9143</v>
      </c>
    </row>
    <row r="85">
      <c r="A85" s="235" t="s">
        <v>26</v>
      </c>
      <c r="H85" s="0" t="s">
        <v>26</v>
      </c>
      <c r="I85" s="0" t="s">
        <v>26</v>
      </c>
      <c r="L85" s="0" t="s">
        <v>26</v>
      </c>
      <c r="M85" s="0" t="s">
        <v>26</v>
      </c>
      <c r="N85" s="0" t="s">
        <v>26</v>
      </c>
      <c r="O85" s="0" t="s">
        <v>26</v>
      </c>
      <c r="P85" s="0" t="s">
        <v>26</v>
      </c>
      <c r="Q85" s="0" t="s">
        <v>26</v>
      </c>
      <c r="R85" s="0" t="s">
        <v>26</v>
      </c>
      <c r="S85" s="0" t="s">
        <v>26</v>
      </c>
      <c r="T85" s="0" t="s">
        <v>26</v>
      </c>
      <c r="U85" s="0" t="s">
        <v>26</v>
      </c>
      <c r="V85" s="0" t="s">
        <v>26</v>
      </c>
      <c r="W85" s="0" t="s">
        <v>26</v>
      </c>
      <c r="Y85" s="0" t="s">
        <v>26</v>
      </c>
      <c r="AA85" s="0" t="s">
        <v>26</v>
      </c>
      <c r="AB85" s="0" t="s">
        <v>26</v>
      </c>
      <c r="AD85" s="0" t="s">
        <v>26</v>
      </c>
      <c r="AE85" s="0" t="s">
        <v>26</v>
      </c>
      <c r="AF85" s="0" t="s">
        <v>26</v>
      </c>
      <c r="AG85" s="0" t="s">
        <v>26</v>
      </c>
      <c r="AH85" s="0" t="s">
        <v>26</v>
      </c>
      <c r="AI85" s="0" t="s">
        <v>26</v>
      </c>
      <c r="AJ85" s="0" t="s">
        <v>26</v>
      </c>
      <c r="AK85" s="0" t="s">
        <v>26</v>
      </c>
    </row>
    <row r="86">
      <c r="A86" s="235" t="s">
        <v>26</v>
      </c>
      <c r="H86" s="0" t="s">
        <v>26</v>
      </c>
      <c r="I86" s="0" t="s">
        <v>26</v>
      </c>
      <c r="L86" s="0" t="s">
        <v>26</v>
      </c>
      <c r="M86" s="0" t="s">
        <v>26</v>
      </c>
      <c r="N86" s="0" t="s">
        <v>26</v>
      </c>
      <c r="O86" s="0" t="s">
        <v>26</v>
      </c>
      <c r="P86" s="0" t="s">
        <v>26</v>
      </c>
      <c r="Q86" s="0" t="s">
        <v>26</v>
      </c>
      <c r="R86" s="0" t="s">
        <v>26</v>
      </c>
      <c r="S86" s="0" t="s">
        <v>26</v>
      </c>
      <c r="T86" s="0" t="s">
        <v>26</v>
      </c>
      <c r="U86" s="0" t="s">
        <v>26</v>
      </c>
      <c r="V86" s="0" t="s">
        <v>26</v>
      </c>
      <c r="W86" s="0" t="s">
        <v>26</v>
      </c>
      <c r="Y86" s="0" t="s">
        <v>26</v>
      </c>
      <c r="AA86" s="0" t="s">
        <v>26</v>
      </c>
      <c r="AB86" s="0" t="s">
        <v>26</v>
      </c>
      <c r="AD86" s="0" t="s">
        <v>26</v>
      </c>
      <c r="AE86" s="0" t="s">
        <v>26</v>
      </c>
      <c r="AF86" s="0" t="s">
        <v>26</v>
      </c>
      <c r="AG86" s="0" t="s">
        <v>26</v>
      </c>
      <c r="AH86" s="0" t="s">
        <v>26</v>
      </c>
      <c r="AI86" s="0" t="s">
        <v>26</v>
      </c>
      <c r="AJ86" s="0" t="s">
        <v>26</v>
      </c>
      <c r="AK86" s="0" t="s">
        <v>26</v>
      </c>
    </row>
    <row r="87">
      <c r="A87" s="235" t="s">
        <v>26</v>
      </c>
      <c r="H87" s="0" t="s">
        <v>26</v>
      </c>
      <c r="I87" s="0" t="s">
        <v>26</v>
      </c>
      <c r="L87" s="0" t="s">
        <v>26</v>
      </c>
      <c r="M87" s="0" t="s">
        <v>26</v>
      </c>
      <c r="N87" s="0" t="s">
        <v>26</v>
      </c>
      <c r="O87" s="0" t="s">
        <v>26</v>
      </c>
      <c r="P87" s="0" t="s">
        <v>26</v>
      </c>
      <c r="Q87" s="0" t="s">
        <v>26</v>
      </c>
      <c r="R87" s="0" t="s">
        <v>26</v>
      </c>
      <c r="S87" s="0" t="s">
        <v>26</v>
      </c>
      <c r="T87" s="0" t="s">
        <v>26</v>
      </c>
      <c r="U87" s="0" t="s">
        <v>26</v>
      </c>
      <c r="V87" s="0" t="s">
        <v>26</v>
      </c>
      <c r="W87" s="0" t="s">
        <v>26</v>
      </c>
      <c r="Y87" s="0" t="s">
        <v>26</v>
      </c>
      <c r="AA87" s="0" t="s">
        <v>26</v>
      </c>
      <c r="AB87" s="0" t="s">
        <v>26</v>
      </c>
      <c r="AD87" s="0" t="s">
        <v>26</v>
      </c>
      <c r="AE87" s="0" t="s">
        <v>26</v>
      </c>
      <c r="AF87" s="0" t="s">
        <v>26</v>
      </c>
      <c r="AG87" s="0" t="s">
        <v>26</v>
      </c>
      <c r="AH87" s="0" t="s">
        <v>26</v>
      </c>
      <c r="AI87" s="0" t="s">
        <v>26</v>
      </c>
      <c r="AJ87" s="0" t="s">
        <v>26</v>
      </c>
      <c r="AK87" s="0" t="s">
        <v>26</v>
      </c>
    </row>
    <row r="88">
      <c r="A88" s="235" t="s">
        <v>26</v>
      </c>
      <c r="H88" s="0" t="n">
        <v>6.0037</v>
      </c>
      <c r="I88" s="0" t="n">
        <v>7.3079</v>
      </c>
      <c r="L88" s="0" t="n">
        <v>752.821</v>
      </c>
      <c r="M88" s="0" t="n">
        <v>2.1449</v>
      </c>
      <c r="N88" s="0" t="n">
        <v>358.8281</v>
      </c>
      <c r="O88" s="0" t="n">
        <v>22.9177</v>
      </c>
      <c r="P88" s="0" t="n">
        <v>379.8563</v>
      </c>
      <c r="Q88" s="0" t="n">
        <v>22.8717</v>
      </c>
      <c r="R88" s="0" t="n">
        <v>1116.0474</v>
      </c>
      <c r="S88" s="0" t="n">
        <v>-22.3401</v>
      </c>
      <c r="T88" s="0" t="n">
        <v>140.5</v>
      </c>
      <c r="U88" s="0" t="n">
        <v>-14.4137</v>
      </c>
      <c r="V88" s="0" t="n">
        <v>123.22</v>
      </c>
      <c r="W88" s="0" t="n">
        <v>-14.1055</v>
      </c>
      <c r="Y88" s="0" t="n">
        <v>820.0</v>
      </c>
      <c r="AA88" s="0" t="n">
        <v>81.98</v>
      </c>
      <c r="AB88" s="0" t="n">
        <v>21.0</v>
      </c>
      <c r="AD88" s="0" t="n">
        <v>4.2</v>
      </c>
      <c r="AE88" s="0" t="n">
        <v>4.32</v>
      </c>
      <c r="AF88" s="0" t="n">
        <v>0.5</v>
      </c>
      <c r="AG88" s="0" t="n">
        <v>0.5</v>
      </c>
      <c r="AH88" s="0" t="n">
        <v>1.2</v>
      </c>
      <c r="AI88" s="0" t="n">
        <v>3.5155</v>
      </c>
      <c r="AJ88" s="0" t="n">
        <v>16.0638</v>
      </c>
      <c r="AK88" s="0" t="n">
        <v>0.9179</v>
      </c>
    </row>
    <row r="89">
      <c r="A89" s="235" t="s">
        <v>26</v>
      </c>
      <c r="H89" s="0" t="n">
        <v>6.1991</v>
      </c>
      <c r="I89" s="0" t="n">
        <v>7.2108</v>
      </c>
      <c r="L89" s="0" t="n">
        <v>751.6048</v>
      </c>
      <c r="M89" s="0" t="n">
        <v>2.1956</v>
      </c>
      <c r="N89" s="0" t="n">
        <v>417.5417</v>
      </c>
      <c r="O89" s="0" t="n">
        <v>22.812</v>
      </c>
      <c r="P89" s="0" t="n">
        <v>409.2116</v>
      </c>
      <c r="Q89" s="0" t="n">
        <v>22.9027</v>
      </c>
      <c r="R89" s="0" t="n">
        <v>1120.5892</v>
      </c>
      <c r="S89" s="0" t="n">
        <v>-22.6873</v>
      </c>
      <c r="T89" s="0" t="n">
        <v>151.6167</v>
      </c>
      <c r="U89" s="0" t="n">
        <v>-14.3949</v>
      </c>
      <c r="V89" s="0" t="n">
        <v>129.1333</v>
      </c>
      <c r="W89" s="0" t="n">
        <v>-14.1887</v>
      </c>
      <c r="Y89" s="0" t="n">
        <v>820.0</v>
      </c>
      <c r="AA89" s="0" t="n">
        <v>81.98</v>
      </c>
      <c r="AB89" s="0" t="n">
        <v>21.0</v>
      </c>
      <c r="AD89" s="0" t="n">
        <v>4.2</v>
      </c>
      <c r="AE89" s="0" t="n">
        <v>4.32</v>
      </c>
      <c r="AF89" s="0" t="n">
        <v>0.5</v>
      </c>
      <c r="AG89" s="0" t="n">
        <v>0.5</v>
      </c>
      <c r="AH89" s="0" t="n">
        <v>1.2</v>
      </c>
      <c r="AI89" s="0" t="n">
        <v>3.5155</v>
      </c>
      <c r="AJ89" s="0" t="n">
        <v>16.0638</v>
      </c>
      <c r="AK89" s="0" t="n">
        <v>0.9179</v>
      </c>
    </row>
    <row r="90">
      <c r="A90" s="235" t="s">
        <v>26</v>
      </c>
      <c r="H90" s="0" t="s">
        <v>26</v>
      </c>
      <c r="I90" s="0" t="s">
        <v>26</v>
      </c>
      <c r="L90" s="0" t="s">
        <v>26</v>
      </c>
      <c r="M90" s="0" t="s">
        <v>26</v>
      </c>
      <c r="N90" s="0" t="s">
        <v>26</v>
      </c>
      <c r="O90" s="0" t="s">
        <v>26</v>
      </c>
      <c r="P90" s="0" t="s">
        <v>26</v>
      </c>
      <c r="Q90" s="0" t="s">
        <v>26</v>
      </c>
      <c r="R90" s="0" t="s">
        <v>26</v>
      </c>
      <c r="S90" s="0" t="s">
        <v>26</v>
      </c>
      <c r="T90" s="0" t="s">
        <v>26</v>
      </c>
      <c r="U90" s="0" t="s">
        <v>26</v>
      </c>
      <c r="V90" s="0" t="s">
        <v>26</v>
      </c>
      <c r="W90" s="0" t="s">
        <v>26</v>
      </c>
      <c r="Y90" s="0" t="s">
        <v>26</v>
      </c>
      <c r="AA90" s="0" t="s">
        <v>26</v>
      </c>
      <c r="AB90" s="0" t="s">
        <v>26</v>
      </c>
      <c r="AD90" s="0" t="s">
        <v>26</v>
      </c>
      <c r="AE90" s="0" t="s">
        <v>26</v>
      </c>
      <c r="AF90" s="0" t="s">
        <v>26</v>
      </c>
      <c r="AG90" s="0" t="s">
        <v>26</v>
      </c>
      <c r="AH90" s="0" t="s">
        <v>26</v>
      </c>
      <c r="AI90" s="0" t="s">
        <v>26</v>
      </c>
      <c r="AJ90" s="0" t="s">
        <v>26</v>
      </c>
      <c r="AK90" s="0" t="s">
        <v>26</v>
      </c>
    </row>
    <row r="91">
      <c r="A91" s="235" t="s">
        <v>26</v>
      </c>
      <c r="H91" s="0" t="s">
        <v>26</v>
      </c>
      <c r="I91" s="0" t="s">
        <v>26</v>
      </c>
      <c r="L91" s="0" t="s">
        <v>26</v>
      </c>
      <c r="M91" s="0" t="s">
        <v>26</v>
      </c>
      <c r="N91" s="0" t="s">
        <v>26</v>
      </c>
      <c r="O91" s="0" t="s">
        <v>26</v>
      </c>
      <c r="P91" s="0" t="s">
        <v>26</v>
      </c>
      <c r="Q91" s="0" t="s">
        <v>26</v>
      </c>
      <c r="R91" s="0" t="s">
        <v>26</v>
      </c>
      <c r="S91" s="0" t="s">
        <v>26</v>
      </c>
      <c r="T91" s="0" t="s">
        <v>26</v>
      </c>
      <c r="U91" s="0" t="s">
        <v>26</v>
      </c>
      <c r="V91" s="0" t="s">
        <v>26</v>
      </c>
      <c r="W91" s="0" t="s">
        <v>26</v>
      </c>
      <c r="Y91" s="0" t="s">
        <v>26</v>
      </c>
      <c r="AA91" s="0" t="s">
        <v>26</v>
      </c>
      <c r="AB91" s="0" t="s">
        <v>26</v>
      </c>
      <c r="AD91" s="0" t="s">
        <v>26</v>
      </c>
      <c r="AE91" s="0" t="s">
        <v>26</v>
      </c>
      <c r="AF91" s="0" t="s">
        <v>26</v>
      </c>
      <c r="AG91" s="0" t="s">
        <v>26</v>
      </c>
      <c r="AH91" s="0" t="s">
        <v>26</v>
      </c>
      <c r="AI91" s="0" t="s">
        <v>26</v>
      </c>
      <c r="AJ91" s="0" t="s">
        <v>26</v>
      </c>
      <c r="AK91" s="0" t="s">
        <v>26</v>
      </c>
    </row>
    <row r="92">
      <c r="A92" s="235" t="s">
        <v>26</v>
      </c>
      <c r="H92" s="0" t="n">
        <v>6.7021</v>
      </c>
      <c r="I92" s="0" t="n">
        <v>7.2917</v>
      </c>
      <c r="L92" s="0" t="n">
        <v>744.0944</v>
      </c>
      <c r="M92" s="0" t="n">
        <v>2.2293</v>
      </c>
      <c r="N92" s="0" t="n">
        <v>347.0781</v>
      </c>
      <c r="O92" s="0" t="n">
        <v>22.9517</v>
      </c>
      <c r="P92" s="0" t="n">
        <v>374.1125</v>
      </c>
      <c r="Q92" s="0" t="n">
        <v>22.844</v>
      </c>
      <c r="R92" s="0" t="n">
        <v>1075.5676</v>
      </c>
      <c r="S92" s="0" t="n">
        <v>-17.2823</v>
      </c>
      <c r="T92" s="0" t="n">
        <v>135.9</v>
      </c>
      <c r="U92" s="0" t="n">
        <v>-14.2835</v>
      </c>
      <c r="V92" s="0" t="n">
        <v>128.2</v>
      </c>
      <c r="W92" s="0" t="n">
        <v>-14.3876</v>
      </c>
      <c r="Y92" s="0" t="n">
        <v>820.0</v>
      </c>
      <c r="AA92" s="0" t="n">
        <v>81.44</v>
      </c>
      <c r="AB92" s="0" t="n">
        <v>21.5</v>
      </c>
      <c r="AD92" s="0" t="n">
        <v>3.6</v>
      </c>
      <c r="AE92" s="0" t="n">
        <v>4.26</v>
      </c>
      <c r="AF92" s="0" t="n">
        <v>0.5</v>
      </c>
      <c r="AG92" s="0" t="n">
        <v>0.5</v>
      </c>
      <c r="AH92" s="0" t="n">
        <v>1.1</v>
      </c>
      <c r="AI92" s="0" t="n">
        <v>3.4958</v>
      </c>
      <c r="AJ92" s="0" t="n">
        <v>16.5846</v>
      </c>
      <c r="AK92" s="0" t="n">
        <v>0.8485</v>
      </c>
    </row>
    <row r="93">
      <c r="A93" s="235" t="s">
        <v>26</v>
      </c>
      <c r="H93" s="0" t="s">
        <v>26</v>
      </c>
      <c r="I93" s="0" t="s">
        <v>26</v>
      </c>
      <c r="L93" s="0" t="s">
        <v>26</v>
      </c>
      <c r="M93" s="0" t="s">
        <v>26</v>
      </c>
      <c r="N93" s="0" t="s">
        <v>26</v>
      </c>
      <c r="O93" s="0" t="s">
        <v>26</v>
      </c>
      <c r="P93" s="0" t="s">
        <v>26</v>
      </c>
      <c r="Q93" s="0" t="s">
        <v>26</v>
      </c>
      <c r="R93" s="0" t="s">
        <v>26</v>
      </c>
      <c r="S93" s="0" t="s">
        <v>26</v>
      </c>
      <c r="T93" s="0" t="s">
        <v>26</v>
      </c>
      <c r="U93" s="0" t="s">
        <v>26</v>
      </c>
      <c r="V93" s="0" t="s">
        <v>26</v>
      </c>
      <c r="W93" s="0" t="s">
        <v>26</v>
      </c>
      <c r="Y93" s="0" t="s">
        <v>26</v>
      </c>
      <c r="AA93" s="0" t="s">
        <v>26</v>
      </c>
      <c r="AB93" s="0" t="s">
        <v>26</v>
      </c>
      <c r="AD93" s="0" t="s">
        <v>26</v>
      </c>
      <c r="AE93" s="0" t="s">
        <v>26</v>
      </c>
      <c r="AF93" s="0" t="s">
        <v>26</v>
      </c>
      <c r="AG93" s="0" t="s">
        <v>26</v>
      </c>
      <c r="AH93" s="0" t="s">
        <v>26</v>
      </c>
      <c r="AI93" s="0" t="s">
        <v>26</v>
      </c>
      <c r="AJ93" s="0" t="s">
        <v>26</v>
      </c>
      <c r="AK93" s="0" t="s">
        <v>26</v>
      </c>
    </row>
    <row r="94">
      <c r="A94" s="235" t="s">
        <v>26</v>
      </c>
      <c r="H94" s="0" t="s">
        <v>26</v>
      </c>
      <c r="I94" s="0" t="s">
        <v>26</v>
      </c>
      <c r="L94" s="0" t="s">
        <v>26</v>
      </c>
      <c r="M94" s="0" t="s">
        <v>26</v>
      </c>
      <c r="N94" s="0" t="s">
        <v>26</v>
      </c>
      <c r="O94" s="0" t="s">
        <v>26</v>
      </c>
      <c r="P94" s="0" t="s">
        <v>26</v>
      </c>
      <c r="Q94" s="0" t="s">
        <v>26</v>
      </c>
      <c r="R94" s="0" t="s">
        <v>26</v>
      </c>
      <c r="S94" s="0" t="s">
        <v>26</v>
      </c>
      <c r="T94" s="0" t="s">
        <v>26</v>
      </c>
      <c r="U94" s="0" t="s">
        <v>26</v>
      </c>
      <c r="V94" s="0" t="s">
        <v>26</v>
      </c>
      <c r="W94" s="0" t="s">
        <v>26</v>
      </c>
      <c r="Y94" s="0" t="s">
        <v>26</v>
      </c>
      <c r="AA94" s="0" t="s">
        <v>26</v>
      </c>
      <c r="AB94" s="0" t="s">
        <v>26</v>
      </c>
      <c r="AD94" s="0" t="s">
        <v>26</v>
      </c>
      <c r="AE94" s="0" t="s">
        <v>26</v>
      </c>
      <c r="AF94" s="0" t="s">
        <v>26</v>
      </c>
      <c r="AG94" s="0" t="s">
        <v>26</v>
      </c>
      <c r="AH94" s="0" t="s">
        <v>26</v>
      </c>
      <c r="AI94" s="0" t="s">
        <v>26</v>
      </c>
      <c r="AJ94" s="0" t="s">
        <v>26</v>
      </c>
      <c r="AK94" s="0" t="s">
        <v>26</v>
      </c>
    </row>
    <row r="95">
      <c r="A95" s="235" t="s">
        <v>26</v>
      </c>
    </row>
    <row r="96">
      <c r="A96" s="235" t="s">
        <v>26</v>
      </c>
    </row>
    <row r="97">
      <c r="A97" s="235" t="s">
        <v>26</v>
      </c>
    </row>
    <row r="98">
      <c r="A98" s="235" t="s">
        <v>26</v>
      </c>
    </row>
    <row r="99">
      <c r="A99" s="235" t="s">
        <v>26</v>
      </c>
    </row>
    <row r="100">
      <c r="A100" s="235" t="s">
        <v>26</v>
      </c>
    </row>
    <row r="101">
      <c r="A101" s="235" t="s">
        <v>26</v>
      </c>
    </row>
    <row r="102">
      <c r="A102" s="235" t="s">
        <v>26</v>
      </c>
    </row>
    <row r="103">
      <c r="A103" s="235" t="s">
        <v>26</v>
      </c>
    </row>
    <row r="104">
      <c r="A104" s="235" t="s">
        <v>26</v>
      </c>
    </row>
    <row r="105">
      <c r="A105" s="235" t="s">
        <v>26</v>
      </c>
    </row>
    <row r="106">
      <c r="A106" s="235" t="s">
        <v>26</v>
      </c>
    </row>
    <row r="107">
      <c r="A107" s="235" t="s">
        <v>26</v>
      </c>
    </row>
    <row r="108">
      <c r="A108" s="235" t="s">
        <v>26</v>
      </c>
    </row>
    <row r="109">
      <c r="A109" s="235" t="s">
        <v>26</v>
      </c>
    </row>
    <row r="110">
      <c r="A110" s="235" t="s">
        <v>26</v>
      </c>
    </row>
    <row r="111">
      <c r="A111" s="235" t="s">
        <v>26</v>
      </c>
    </row>
    <row r="112">
      <c r="A112" s="235" t="s">
        <v>26</v>
      </c>
    </row>
    <row r="113">
      <c r="A113" s="235" t="s">
        <v>26</v>
      </c>
    </row>
    <row r="114">
      <c r="A114" s="235" t="s">
        <v>26</v>
      </c>
    </row>
    <row r="115">
      <c r="A115" s="235" t="s">
        <v>26</v>
      </c>
    </row>
    <row r="116">
      <c r="A116" s="235" t="s">
        <v>26</v>
      </c>
    </row>
    <row r="117">
      <c r="A117" s="235" t="s">
        <v>26</v>
      </c>
    </row>
    <row r="118">
      <c r="A118" s="235" t="s">
        <v>26</v>
      </c>
    </row>
    <row r="119">
      <c r="A119" s="235" t="s">
        <v>26</v>
      </c>
    </row>
    <row r="120">
      <c r="A120" s="235" t="s">
        <v>26</v>
      </c>
    </row>
    <row r="121">
      <c r="A121" s="235" t="s">
        <v>26</v>
      </c>
    </row>
    <row r="122">
      <c r="A122" s="235" t="s">
        <v>26</v>
      </c>
    </row>
    <row r="123">
      <c r="A123" s="235" t="s">
        <v>26</v>
      </c>
    </row>
    <row r="124">
      <c r="A124" s="235" t="s">
        <v>26</v>
      </c>
    </row>
    <row r="125">
      <c r="A125" s="235" t="s">
        <v>26</v>
      </c>
    </row>
    <row r="126">
      <c r="A126" s="235" t="s">
        <v>26</v>
      </c>
    </row>
    <row r="127">
      <c r="A127" s="235" t="s">
        <v>26</v>
      </c>
    </row>
    <row r="128">
      <c r="A128" s="235" t="s">
        <v>26</v>
      </c>
    </row>
    <row r="129">
      <c r="A129" s="235" t="s">
        <v>26</v>
      </c>
    </row>
    <row r="130">
      <c r="A130" s="235" t="s">
        <v>26</v>
      </c>
    </row>
    <row r="131">
      <c r="A131" s="235" t="s">
        <v>26</v>
      </c>
    </row>
    <row r="132">
      <c r="A132" s="235" t="s">
        <v>26</v>
      </c>
    </row>
    <row r="133">
      <c r="A133" s="235" t="s">
        <v>26</v>
      </c>
    </row>
    <row r="134">
      <c r="A134" s="235" t="s">
        <v>26</v>
      </c>
    </row>
    <row r="135">
      <c r="A135" s="235" t="s">
        <v>26</v>
      </c>
    </row>
    <row r="136">
      <c r="A136" s="235" t="s">
        <v>26</v>
      </c>
    </row>
    <row r="137">
      <c r="A137" s="235" t="s">
        <v>26</v>
      </c>
    </row>
    <row r="138">
      <c r="A138" s="235" t="s">
        <v>26</v>
      </c>
    </row>
    <row r="139">
      <c r="A139" s="235" t="s">
        <v>26</v>
      </c>
    </row>
    <row r="140">
      <c r="A140" s="235" t="s">
        <v>26</v>
      </c>
    </row>
    <row r="141">
      <c r="A141" s="235" t="s">
        <v>26</v>
      </c>
    </row>
    <row r="142">
      <c r="A142" s="235" t="s">
        <v>26</v>
      </c>
    </row>
    <row r="143">
      <c r="A143" s="235" t="s">
        <v>26</v>
      </c>
    </row>
    <row r="144">
      <c r="A144" s="235" t="s">
        <v>26</v>
      </c>
    </row>
    <row r="145">
      <c r="A145" s="235" t="s">
        <v>26</v>
      </c>
    </row>
    <row r="146">
      <c r="A146" s="235" t="s">
        <v>26</v>
      </c>
    </row>
    <row r="147">
      <c r="A147" s="235" t="s">
        <v>26</v>
      </c>
    </row>
    <row r="148">
      <c r="A148" s="235" t="s">
        <v>26</v>
      </c>
    </row>
    <row r="149">
      <c r="A149" s="235" t="s">
        <v>26</v>
      </c>
    </row>
    <row r="150">
      <c r="A150" s="235" t="s">
        <v>26</v>
      </c>
    </row>
    <row r="151">
      <c r="A151" s="235" t="s">
        <v>26</v>
      </c>
    </row>
    <row r="152">
      <c r="A152" s="235" t="s">
        <v>26</v>
      </c>
    </row>
    <row r="153">
      <c r="A153" s="235" t="s">
        <v>26</v>
      </c>
    </row>
    <row r="154">
      <c r="A154" s="235" t="s">
        <v>26</v>
      </c>
    </row>
    <row r="155">
      <c r="A155" s="235" t="s">
        <v>26</v>
      </c>
    </row>
    <row r="156">
      <c r="A156" s="235" t="s">
        <v>26</v>
      </c>
    </row>
    <row r="157">
      <c r="A157" s="235" t="s">
        <v>26</v>
      </c>
    </row>
    <row r="158">
      <c r="A158" s="235" t="s">
        <v>26</v>
      </c>
    </row>
    <row r="159">
      <c r="A159" s="235" t="s">
        <v>26</v>
      </c>
    </row>
    <row r="160">
      <c r="A160" s="235" t="s">
        <v>26</v>
      </c>
    </row>
    <row r="161">
      <c r="A161" s="235" t="s">
        <v>26</v>
      </c>
    </row>
    <row r="162">
      <c r="A162" s="235" t="s">
        <v>26</v>
      </c>
    </row>
    <row r="163">
      <c r="A163" s="235" t="s">
        <v>26</v>
      </c>
    </row>
    <row r="164">
      <c r="A164" s="235" t="s">
        <v>26</v>
      </c>
    </row>
    <row r="165">
      <c r="A165" s="235" t="s">
        <v>26</v>
      </c>
    </row>
    <row r="166">
      <c r="A166" s="235" t="s">
        <v>26</v>
      </c>
    </row>
    <row r="167">
      <c r="A167" s="235" t="s">
        <v>26</v>
      </c>
    </row>
    <row r="168">
      <c r="A168" s="235" t="s">
        <v>26</v>
      </c>
    </row>
    <row r="169">
      <c r="A169" s="235" t="s">
        <v>26</v>
      </c>
    </row>
    <row r="170">
      <c r="A170" s="235" t="s">
        <v>26</v>
      </c>
    </row>
    <row r="171">
      <c r="A171" s="235" t="s">
        <v>26</v>
      </c>
    </row>
    <row r="172">
      <c r="A172" s="235" t="s">
        <v>26</v>
      </c>
    </row>
    <row r="173">
      <c r="A173" s="235" t="s">
        <v>26</v>
      </c>
    </row>
    <row r="174">
      <c r="A174" s="235" t="s">
        <v>26</v>
      </c>
    </row>
    <row r="175">
      <c r="A175" s="235" t="s">
        <v>26</v>
      </c>
    </row>
    <row r="176">
      <c r="A176" s="235" t="s">
        <v>26</v>
      </c>
    </row>
    <row r="177">
      <c r="A177" s="235" t="s">
        <v>26</v>
      </c>
    </row>
    <row r="178">
      <c r="A178" s="235" t="s">
        <v>26</v>
      </c>
    </row>
    <row r="179">
      <c r="A179" s="235" t="s">
        <v>26</v>
      </c>
    </row>
    <row r="180">
      <c r="A180" s="235" t="s">
        <v>26</v>
      </c>
    </row>
    <row r="181">
      <c r="A181" s="235" t="s">
        <v>26</v>
      </c>
    </row>
    <row r="182">
      <c r="A182" s="235" t="s">
        <v>26</v>
      </c>
    </row>
    <row r="183">
      <c r="A183" s="235" t="s">
        <v>26</v>
      </c>
    </row>
    <row r="184">
      <c r="A184" s="235" t="s">
        <v>26</v>
      </c>
    </row>
    <row r="185">
      <c r="A185" s="235" t="s">
        <v>26</v>
      </c>
    </row>
    <row r="186">
      <c r="A186" s="235" t="s">
        <v>26</v>
      </c>
    </row>
    <row r="187">
      <c r="A187" s="235" t="s">
        <v>26</v>
      </c>
    </row>
    <row r="188">
      <c r="A188" s="235" t="s">
        <v>26</v>
      </c>
    </row>
    <row r="189">
      <c r="A189" s="235" t="s">
        <v>26</v>
      </c>
    </row>
    <row r="190">
      <c r="A190" s="235" t="s">
        <v>26</v>
      </c>
    </row>
    <row r="191">
      <c r="A191" s="235" t="s">
        <v>26</v>
      </c>
    </row>
    <row r="192">
      <c r="A192" s="235" t="s">
        <v>26</v>
      </c>
    </row>
    <row r="193">
      <c r="A193" s="235" t="s">
        <v>26</v>
      </c>
    </row>
    <row r="194">
      <c r="A194" s="235" t="s">
        <v>26</v>
      </c>
    </row>
    <row r="195">
      <c r="A195" s="235" t="s">
        <v>26</v>
      </c>
    </row>
    <row r="196">
      <c r="A196" s="235" t="s">
        <v>26</v>
      </c>
    </row>
    <row r="197">
      <c r="A197" s="235" t="s">
        <v>26</v>
      </c>
    </row>
    <row r="198">
      <c r="A198" s="235" t="s">
        <v>26</v>
      </c>
    </row>
    <row r="199">
      <c r="A199" s="235" t="s">
        <v>26</v>
      </c>
    </row>
    <row r="200">
      <c r="A200" s="235" t="s">
        <v>26</v>
      </c>
    </row>
    <row r="201">
      <c r="A201" s="235" t="s">
        <v>26</v>
      </c>
    </row>
    <row r="202">
      <c r="A202" s="235" t="s">
        <v>26</v>
      </c>
    </row>
    <row r="203">
      <c r="A203" s="235" t="s">
        <v>26</v>
      </c>
    </row>
    <row r="204">
      <c r="A204" s="235" t="s">
        <v>26</v>
      </c>
    </row>
    <row r="205">
      <c r="A205" s="235" t="s">
        <v>26</v>
      </c>
    </row>
    <row r="206">
      <c r="A206" s="235" t="s">
        <v>26</v>
      </c>
    </row>
    <row r="207">
      <c r="A207" s="235" t="s">
        <v>26</v>
      </c>
    </row>
    <row r="208">
      <c r="A208" s="235" t="s">
        <v>26</v>
      </c>
    </row>
    <row r="209">
      <c r="A209" s="235" t="s">
        <v>26</v>
      </c>
    </row>
    <row r="210">
      <c r="A210" s="235" t="s">
        <v>26</v>
      </c>
    </row>
    <row r="211">
      <c r="A211" s="235" t="s">
        <v>26</v>
      </c>
    </row>
    <row r="212">
      <c r="A212" s="235" t="s">
        <v>26</v>
      </c>
    </row>
    <row r="213">
      <c r="A213" s="235" t="s">
        <v>26</v>
      </c>
    </row>
    <row r="214">
      <c r="A214" s="235" t="s">
        <v>26</v>
      </c>
    </row>
    <row r="215">
      <c r="A215" s="235" t="s">
        <v>26</v>
      </c>
    </row>
    <row r="216">
      <c r="A216" s="235" t="s">
        <v>26</v>
      </c>
    </row>
    <row r="217">
      <c r="A217" s="235" t="s">
        <v>26</v>
      </c>
    </row>
    <row r="218">
      <c r="A218" s="235" t="s">
        <v>26</v>
      </c>
    </row>
    <row r="219">
      <c r="A219" s="235" t="s">
        <v>26</v>
      </c>
    </row>
    <row r="220">
      <c r="A220" s="235" t="s">
        <v>26</v>
      </c>
    </row>
    <row r="221">
      <c r="A221" s="235" t="s">
        <v>26</v>
      </c>
    </row>
    <row r="222">
      <c r="A222" s="235" t="s">
        <v>26</v>
      </c>
    </row>
    <row r="223">
      <c r="A223" s="235" t="s">
        <v>26</v>
      </c>
    </row>
    <row r="224">
      <c r="A224" s="235" t="s">
        <v>26</v>
      </c>
    </row>
    <row r="225">
      <c r="A225" s="235" t="s">
        <v>26</v>
      </c>
    </row>
    <row r="226">
      <c r="A226" s="235" t="s">
        <v>26</v>
      </c>
    </row>
    <row r="227">
      <c r="A227" s="235" t="s">
        <v>26</v>
      </c>
    </row>
    <row r="228">
      <c r="A228" s="235" t="s">
        <v>26</v>
      </c>
    </row>
    <row r="229">
      <c r="A229" s="235" t="s">
        <v>26</v>
      </c>
    </row>
    <row r="230">
      <c r="A230" s="235" t="s">
        <v>26</v>
      </c>
    </row>
    <row r="231">
      <c r="A231" s="235" t="s">
        <v>26</v>
      </c>
    </row>
    <row r="232">
      <c r="A232" s="235" t="s">
        <v>26</v>
      </c>
    </row>
    <row r="233">
      <c r="A233" s="235" t="s">
        <v>26</v>
      </c>
    </row>
    <row r="234">
      <c r="A234" s="235" t="s">
        <v>26</v>
      </c>
    </row>
    <row r="235">
      <c r="A235" s="235" t="s">
        <v>26</v>
      </c>
    </row>
    <row r="236">
      <c r="A236" s="235" t="s">
        <v>26</v>
      </c>
    </row>
    <row r="237">
      <c r="A237" s="235" t="s">
        <v>26</v>
      </c>
    </row>
    <row r="238">
      <c r="A238" s="235" t="s">
        <v>26</v>
      </c>
    </row>
    <row r="239">
      <c r="A239" s="235" t="s">
        <v>26</v>
      </c>
    </row>
    <row r="240">
      <c r="A240" s="235" t="s">
        <v>26</v>
      </c>
    </row>
    <row r="241">
      <c r="A241" s="235" t="s">
        <v>26</v>
      </c>
    </row>
    <row r="242">
      <c r="A242" s="235" t="s">
        <v>26</v>
      </c>
    </row>
    <row r="243">
      <c r="A243" s="235" t="s">
        <v>26</v>
      </c>
    </row>
    <row r="244">
      <c r="A244" s="235" t="s">
        <v>26</v>
      </c>
    </row>
    <row r="245">
      <c r="A245" s="235" t="s">
        <v>26</v>
      </c>
    </row>
    <row r="246">
      <c r="A246" s="235" t="s">
        <v>26</v>
      </c>
    </row>
    <row r="247">
      <c r="A247" s="235" t="s">
        <v>26</v>
      </c>
    </row>
    <row r="248">
      <c r="A248" s="235" t="s">
        <v>26</v>
      </c>
    </row>
    <row r="249">
      <c r="A249" s="235" t="s">
        <v>26</v>
      </c>
    </row>
    <row r="250">
      <c r="A250" s="235" t="s">
        <v>26</v>
      </c>
    </row>
    <row r="251">
      <c r="A251" s="235" t="s">
        <v>26</v>
      </c>
    </row>
    <row r="252">
      <c r="A252" s="235" t="s">
        <v>26</v>
      </c>
    </row>
    <row r="253">
      <c r="A253" s="235" t="s">
        <v>26</v>
      </c>
    </row>
    <row r="254">
      <c r="A254" s="235" t="s">
        <v>26</v>
      </c>
    </row>
    <row r="255">
      <c r="A255" s="235" t="s">
        <v>26</v>
      </c>
    </row>
    <row r="256">
      <c r="A256" s="235" t="s">
        <v>26</v>
      </c>
    </row>
    <row r="257">
      <c r="A257" s="235" t="s">
        <v>26</v>
      </c>
    </row>
    <row r="258">
      <c r="A258" s="235" t="s">
        <v>26</v>
      </c>
    </row>
    <row r="259">
      <c r="A259" s="235" t="s">
        <v>26</v>
      </c>
    </row>
    <row r="260">
      <c r="A260" s="235" t="s">
        <v>26</v>
      </c>
    </row>
    <row r="261">
      <c r="A261" s="235" t="s">
        <v>26</v>
      </c>
    </row>
    <row r="262">
      <c r="A262" s="235" t="s">
        <v>26</v>
      </c>
    </row>
    <row r="263">
      <c r="A263" s="235" t="s">
        <v>26</v>
      </c>
    </row>
    <row r="264">
      <c r="A264" s="235" t="s">
        <v>26</v>
      </c>
    </row>
    <row r="265">
      <c r="A265" s="235" t="s">
        <v>26</v>
      </c>
    </row>
    <row r="266">
      <c r="A266" s="235" t="s">
        <v>26</v>
      </c>
    </row>
    <row r="267">
      <c r="A267" s="235" t="s">
        <v>26</v>
      </c>
    </row>
    <row r="268">
      <c r="A268" s="235" t="s">
        <v>26</v>
      </c>
    </row>
    <row r="269">
      <c r="A269" s="235" t="s">
        <v>26</v>
      </c>
    </row>
    <row r="270">
      <c r="A270" s="235" t="s">
        <v>26</v>
      </c>
    </row>
    <row r="271">
      <c r="A271" s="235" t="s">
        <v>26</v>
      </c>
    </row>
    <row r="272">
      <c r="A272" s="235" t="s">
        <v>26</v>
      </c>
    </row>
    <row r="273">
      <c r="A273" s="235" t="s">
        <v>26</v>
      </c>
    </row>
    <row r="274">
      <c r="A274" s="235" t="s">
        <v>26</v>
      </c>
    </row>
    <row r="275">
      <c r="A275" s="235" t="s">
        <v>26</v>
      </c>
    </row>
    <row r="276">
      <c r="A276" s="235" t="s">
        <v>26</v>
      </c>
    </row>
    <row r="277">
      <c r="A277" s="235" t="s">
        <v>26</v>
      </c>
    </row>
    <row r="278">
      <c r="A278" s="235" t="s">
        <v>26</v>
      </c>
    </row>
    <row r="279">
      <c r="A279" s="235" t="s">
        <v>26</v>
      </c>
    </row>
    <row r="280">
      <c r="A280" s="235" t="s">
        <v>26</v>
      </c>
    </row>
    <row r="281">
      <c r="A281" s="235" t="s">
        <v>26</v>
      </c>
    </row>
    <row r="282">
      <c r="A282" s="235" t="s">
        <v>26</v>
      </c>
    </row>
    <row r="283">
      <c r="A283" s="235" t="s">
        <v>26</v>
      </c>
    </row>
    <row r="284">
      <c r="A284" s="235" t="s">
        <v>26</v>
      </c>
    </row>
    <row r="285">
      <c r="A285" s="235" t="s">
        <v>26</v>
      </c>
    </row>
    <row r="286">
      <c r="A286" s="235" t="s">
        <v>26</v>
      </c>
    </row>
    <row r="287">
      <c r="A287" s="235" t="s">
        <v>26</v>
      </c>
    </row>
    <row r="288">
      <c r="A288" s="235" t="s">
        <v>26</v>
      </c>
    </row>
    <row r="289">
      <c r="A289" s="235" t="s">
        <v>26</v>
      </c>
    </row>
    <row r="290">
      <c r="A290" s="235" t="s">
        <v>26</v>
      </c>
    </row>
    <row r="291">
      <c r="A291" s="235" t="s">
        <v>26</v>
      </c>
    </row>
    <row r="292">
      <c r="A292" s="235" t="s">
        <v>26</v>
      </c>
    </row>
    <row r="293">
      <c r="A293" s="235" t="s">
        <v>26</v>
      </c>
    </row>
    <row r="294">
      <c r="A294" s="235" t="s">
        <v>26</v>
      </c>
    </row>
    <row r="295">
      <c r="A295" s="235" t="s">
        <v>26</v>
      </c>
    </row>
    <row r="296">
      <c r="A296" s="235" t="s">
        <v>26</v>
      </c>
    </row>
    <row r="297">
      <c r="A297" s="235" t="s">
        <v>26</v>
      </c>
    </row>
    <row r="298">
      <c r="A298" s="235" t="s">
        <v>26</v>
      </c>
    </row>
    <row r="299">
      <c r="A299" s="235" t="s">
        <v>26</v>
      </c>
    </row>
    <row r="300">
      <c r="A300" s="235" t="s">
        <v>26</v>
      </c>
    </row>
    <row r="301">
      <c r="A301" s="235" t="s">
        <v>26</v>
      </c>
    </row>
    <row r="302">
      <c r="A302" s="235" t="s">
        <v>26</v>
      </c>
    </row>
    <row r="303">
      <c r="A303" s="235" t="s">
        <v>26</v>
      </c>
    </row>
    <row r="304">
      <c r="A304" s="235" t="s">
        <v>26</v>
      </c>
    </row>
    <row r="305">
      <c r="A305" s="235" t="s">
        <v>26</v>
      </c>
    </row>
    <row r="306">
      <c r="A306" s="235" t="s">
        <v>26</v>
      </c>
    </row>
    <row r="307">
      <c r="A307" s="235" t="s">
        <v>26</v>
      </c>
    </row>
    <row r="308">
      <c r="A308" s="235" t="s">
        <v>26</v>
      </c>
    </row>
    <row r="309">
      <c r="A309" s="235" t="s">
        <v>26</v>
      </c>
    </row>
    <row r="310">
      <c r="A310" s="235" t="s">
        <v>26</v>
      </c>
    </row>
    <row r="311">
      <c r="A311" s="235" t="s">
        <v>26</v>
      </c>
    </row>
    <row r="312">
      <c r="A312" s="235" t="s">
        <v>26</v>
      </c>
    </row>
    <row r="313">
      <c r="A313" s="235" t="s">
        <v>26</v>
      </c>
    </row>
    <row r="314">
      <c r="A314" s="235" t="s">
        <v>26</v>
      </c>
    </row>
    <row r="315">
      <c r="A315" s="235" t="s">
        <v>26</v>
      </c>
    </row>
    <row r="316">
      <c r="A316" s="235" t="s">
        <v>26</v>
      </c>
    </row>
    <row r="317">
      <c r="A317" s="235" t="s">
        <v>26</v>
      </c>
    </row>
    <row r="318">
      <c r="A318" s="235" t="s">
        <v>26</v>
      </c>
    </row>
    <row r="319">
      <c r="A319" s="235" t="s">
        <v>26</v>
      </c>
    </row>
    <row r="320">
      <c r="A320" s="235" t="s">
        <v>26</v>
      </c>
    </row>
    <row r="321">
      <c r="A321" s="235" t="s">
        <v>26</v>
      </c>
    </row>
    <row r="322">
      <c r="A322" s="235" t="s">
        <v>26</v>
      </c>
    </row>
    <row r="323">
      <c r="A323" s="235" t="s">
        <v>26</v>
      </c>
    </row>
    <row r="324">
      <c r="A324" s="235" t="s">
        <v>26</v>
      </c>
    </row>
    <row r="325">
      <c r="A325" s="235" t="s">
        <v>26</v>
      </c>
    </row>
    <row r="326">
      <c r="A326" s="235" t="s">
        <v>26</v>
      </c>
    </row>
    <row r="327">
      <c r="A327" s="235" t="s">
        <v>26</v>
      </c>
    </row>
    <row r="328">
      <c r="A328" s="235" t="s">
        <v>26</v>
      </c>
    </row>
    <row r="329">
      <c r="A329" s="235" t="s">
        <v>26</v>
      </c>
    </row>
    <row r="330">
      <c r="A330" s="235" t="s">
        <v>26</v>
      </c>
    </row>
    <row r="331">
      <c r="A331" s="235" t="s">
        <v>26</v>
      </c>
    </row>
    <row r="332">
      <c r="A332" s="235" t="s">
        <v>26</v>
      </c>
    </row>
    <row r="333">
      <c r="A333" s="235" t="s">
        <v>26</v>
      </c>
    </row>
    <row r="334">
      <c r="A334" s="235" t="s">
        <v>26</v>
      </c>
    </row>
    <row r="335">
      <c r="A335" s="235" t="s">
        <v>26</v>
      </c>
    </row>
    <row r="336">
      <c r="A336" s="235" t="s">
        <v>26</v>
      </c>
    </row>
    <row r="337">
      <c r="A337" s="235" t="s">
        <v>26</v>
      </c>
    </row>
    <row r="338">
      <c r="A338" s="235" t="s">
        <v>26</v>
      </c>
    </row>
    <row r="339">
      <c r="A339" s="235" t="s">
        <v>26</v>
      </c>
    </row>
    <row r="340">
      <c r="A340" s="235" t="s">
        <v>26</v>
      </c>
    </row>
    <row r="341">
      <c r="A341" s="235" t="s">
        <v>26</v>
      </c>
    </row>
    <row r="342">
      <c r="A342" s="235" t="s">
        <v>26</v>
      </c>
    </row>
    <row r="343">
      <c r="A343" s="235" t="s">
        <v>26</v>
      </c>
    </row>
    <row r="344">
      <c r="A344" s="235" t="s">
        <v>26</v>
      </c>
    </row>
    <row r="345">
      <c r="A345" s="235" t="s">
        <v>26</v>
      </c>
    </row>
    <row r="346">
      <c r="A346" s="235" t="s">
        <v>26</v>
      </c>
    </row>
    <row r="347">
      <c r="A347" s="235" t="s">
        <v>26</v>
      </c>
    </row>
    <row r="348">
      <c r="A348" s="235" t="s">
        <v>26</v>
      </c>
    </row>
    <row r="349">
      <c r="A349" s="235" t="s">
        <v>26</v>
      </c>
    </row>
    <row r="350">
      <c r="A350" s="235" t="s">
        <v>26</v>
      </c>
    </row>
    <row r="351">
      <c r="A351" s="235" t="s">
        <v>26</v>
      </c>
    </row>
    <row r="352">
      <c r="A352" s="235" t="s">
        <v>26</v>
      </c>
    </row>
    <row r="353">
      <c r="A353" s="235" t="s">
        <v>26</v>
      </c>
    </row>
    <row r="354">
      <c r="A354" s="235" t="s">
        <v>26</v>
      </c>
    </row>
    <row r="355">
      <c r="A355" s="235" t="s">
        <v>26</v>
      </c>
    </row>
    <row r="356">
      <c r="A356" s="235" t="s">
        <v>26</v>
      </c>
    </row>
    <row r="357">
      <c r="A357" s="235" t="s">
        <v>26</v>
      </c>
    </row>
    <row r="358">
      <c r="A358" s="235" t="s">
        <v>26</v>
      </c>
    </row>
    <row r="359">
      <c r="A359" s="235" t="s">
        <v>26</v>
      </c>
    </row>
    <row r="360">
      <c r="A360" s="235" t="s">
        <v>26</v>
      </c>
    </row>
    <row r="361">
      <c r="A361" s="235" t="s">
        <v>26</v>
      </c>
    </row>
    <row r="362">
      <c r="A362" s="235" t="s">
        <v>26</v>
      </c>
    </row>
    <row r="363">
      <c r="A363" s="235" t="s">
        <v>26</v>
      </c>
    </row>
    <row r="364">
      <c r="A364" s="235" t="s">
        <v>26</v>
      </c>
    </row>
    <row r="365">
      <c r="A365" s="235" t="s">
        <v>26</v>
      </c>
    </row>
    <row r="366">
      <c r="A366" s="235" t="s">
        <v>26</v>
      </c>
    </row>
    <row r="367">
      <c r="A367" s="235" t="s">
        <v>26</v>
      </c>
    </row>
    <row r="368">
      <c r="A368" s="235" t="s">
        <v>26</v>
      </c>
    </row>
    <row r="369">
      <c r="A369" s="235" t="s">
        <v>26</v>
      </c>
    </row>
    <row r="370">
      <c r="A370" s="235" t="s">
        <v>26</v>
      </c>
    </row>
    <row r="371">
      <c r="A371" s="235" t="s">
        <v>26</v>
      </c>
    </row>
    <row r="372">
      <c r="A372" s="235" t="s">
        <v>26</v>
      </c>
    </row>
    <row r="373">
      <c r="A373" s="235" t="s">
        <v>26</v>
      </c>
    </row>
    <row r="374">
      <c r="A374" s="235" t="s">
        <v>26</v>
      </c>
    </row>
    <row r="375">
      <c r="A375" s="235" t="s">
        <v>26</v>
      </c>
    </row>
    <row r="376">
      <c r="A376" s="235" t="s">
        <v>26</v>
      </c>
    </row>
    <row r="377">
      <c r="A377" s="235" t="s">
        <v>26</v>
      </c>
    </row>
    <row r="378">
      <c r="A378" s="235" t="s">
        <v>26</v>
      </c>
    </row>
    <row r="379">
      <c r="A379" s="235" t="s">
        <v>26</v>
      </c>
    </row>
    <row r="380">
      <c r="A380" s="235" t="s">
        <v>26</v>
      </c>
    </row>
    <row r="381">
      <c r="A381" s="235" t="s">
        <v>26</v>
      </c>
    </row>
    <row r="382">
      <c r="A382" s="235" t="s">
        <v>26</v>
      </c>
    </row>
    <row r="383">
      <c r="A383" s="235" t="s">
        <v>26</v>
      </c>
    </row>
    <row r="384">
      <c r="A384" s="235" t="s">
        <v>26</v>
      </c>
    </row>
    <row r="385">
      <c r="A385" s="235" t="s">
        <v>26</v>
      </c>
    </row>
    <row r="386">
      <c r="A386" s="235" t="s">
        <v>26</v>
      </c>
    </row>
    <row r="387">
      <c r="A387" s="235" t="s">
        <v>26</v>
      </c>
    </row>
    <row r="388">
      <c r="A388" s="235" t="s">
        <v>26</v>
      </c>
    </row>
    <row r="389">
      <c r="A389" s="235" t="s">
        <v>26</v>
      </c>
    </row>
    <row r="390">
      <c r="A390" s="235" t="s">
        <v>26</v>
      </c>
    </row>
    <row r="391">
      <c r="A391" s="235" t="s">
        <v>26</v>
      </c>
    </row>
    <row r="392">
      <c r="A392" s="235" t="s">
        <v>26</v>
      </c>
    </row>
    <row r="393">
      <c r="A393" s="235" t="s">
        <v>26</v>
      </c>
    </row>
    <row r="394">
      <c r="A394" s="235" t="s">
        <v>26</v>
      </c>
    </row>
    <row r="395">
      <c r="A395" s="235" t="s">
        <v>26</v>
      </c>
    </row>
    <row r="396">
      <c r="A396" s="235" t="s">
        <v>26</v>
      </c>
    </row>
    <row r="397">
      <c r="A397" s="235" t="s">
        <v>26</v>
      </c>
    </row>
    <row r="398">
      <c r="A398" s="235" t="s">
        <v>26</v>
      </c>
    </row>
    <row r="399">
      <c r="A399" s="235" t="s">
        <v>26</v>
      </c>
    </row>
    <row r="400">
      <c r="A400" s="235" t="s">
        <v>26</v>
      </c>
    </row>
    <row r="401">
      <c r="A401" s="235" t="s">
        <v>26</v>
      </c>
    </row>
    <row r="402">
      <c r="A402" s="235" t="s">
        <v>26</v>
      </c>
    </row>
    <row r="403">
      <c r="A403" s="235" t="s">
        <v>26</v>
      </c>
    </row>
    <row r="404">
      <c r="A404" s="235" t="s">
        <v>26</v>
      </c>
    </row>
    <row r="405">
      <c r="A405" s="235" t="s">
        <v>26</v>
      </c>
    </row>
    <row r="406">
      <c r="A406" s="235" t="s">
        <v>26</v>
      </c>
    </row>
    <row r="407">
      <c r="A407" s="235" t="s">
        <v>26</v>
      </c>
    </row>
    <row r="408">
      <c r="A408" s="235" t="s">
        <v>26</v>
      </c>
    </row>
    <row r="409">
      <c r="A409" s="235" t="s">
        <v>26</v>
      </c>
    </row>
    <row r="410">
      <c r="A410" s="235" t="s">
        <v>26</v>
      </c>
    </row>
    <row r="411">
      <c r="A411" s="235" t="s">
        <v>26</v>
      </c>
    </row>
    <row r="412">
      <c r="A412" s="235" t="s">
        <v>26</v>
      </c>
    </row>
    <row r="413">
      <c r="A413" s="235" t="s">
        <v>26</v>
      </c>
    </row>
    <row r="414">
      <c r="A414" s="235" t="s">
        <v>26</v>
      </c>
    </row>
    <row r="415">
      <c r="A415" s="235" t="s">
        <v>26</v>
      </c>
    </row>
    <row r="416">
      <c r="A416" s="235" t="s">
        <v>26</v>
      </c>
    </row>
    <row r="417">
      <c r="A417" s="235" t="s">
        <v>26</v>
      </c>
    </row>
    <row r="418">
      <c r="A418" s="235" t="s">
        <v>26</v>
      </c>
    </row>
    <row r="419">
      <c r="A419" s="235" t="s">
        <v>26</v>
      </c>
    </row>
    <row r="420">
      <c r="A420" s="235" t="s">
        <v>26</v>
      </c>
    </row>
    <row r="421">
      <c r="A421" s="235" t="s">
        <v>26</v>
      </c>
    </row>
    <row r="422">
      <c r="A422" s="235" t="s">
        <v>26</v>
      </c>
    </row>
    <row r="423">
      <c r="A423" s="235" t="s">
        <v>26</v>
      </c>
    </row>
    <row r="424">
      <c r="A424" s="235" t="s">
        <v>26</v>
      </c>
    </row>
    <row r="425">
      <c r="A425" s="235" t="s">
        <v>26</v>
      </c>
    </row>
    <row r="426">
      <c r="A426" s="235" t="s">
        <v>26</v>
      </c>
    </row>
    <row r="427">
      <c r="A427" s="235" t="s">
        <v>26</v>
      </c>
    </row>
    <row r="428">
      <c r="A428" s="235" t="s">
        <v>26</v>
      </c>
    </row>
    <row r="429">
      <c r="A429" s="235" t="s">
        <v>26</v>
      </c>
    </row>
    <row r="430">
      <c r="A430" s="235" t="s">
        <v>26</v>
      </c>
    </row>
    <row r="431">
      <c r="A431" s="235" t="s">
        <v>26</v>
      </c>
    </row>
    <row r="432">
      <c r="A432" s="235" t="s">
        <v>26</v>
      </c>
    </row>
    <row r="433">
      <c r="A433" s="235" t="s">
        <v>26</v>
      </c>
    </row>
    <row r="434">
      <c r="A434" s="235" t="s">
        <v>26</v>
      </c>
    </row>
    <row r="435">
      <c r="A435" s="235" t="s">
        <v>26</v>
      </c>
    </row>
    <row r="436">
      <c r="A436" s="235" t="s">
        <v>26</v>
      </c>
    </row>
    <row r="437">
      <c r="A437" s="235" t="s">
        <v>26</v>
      </c>
    </row>
    <row r="438">
      <c r="A438" s="235" t="s">
        <v>26</v>
      </c>
    </row>
    <row r="439">
      <c r="A439" s="235" t="s">
        <v>26</v>
      </c>
    </row>
    <row r="440">
      <c r="A440" s="235" t="s">
        <v>26</v>
      </c>
    </row>
    <row r="441">
      <c r="A441" s="235" t="s">
        <v>26</v>
      </c>
    </row>
    <row r="442">
      <c r="A442" s="235" t="s">
        <v>26</v>
      </c>
    </row>
    <row r="443">
      <c r="A443" s="235" t="s">
        <v>26</v>
      </c>
    </row>
    <row r="444">
      <c r="A444" s="235" t="s">
        <v>26</v>
      </c>
    </row>
    <row r="445">
      <c r="A445" s="235" t="s">
        <v>26</v>
      </c>
    </row>
    <row r="446">
      <c r="A446" s="235" t="s">
        <v>26</v>
      </c>
    </row>
    <row r="447">
      <c r="A447" s="235" t="s">
        <v>26</v>
      </c>
    </row>
    <row r="448">
      <c r="A448" s="235" t="s">
        <v>26</v>
      </c>
    </row>
    <row r="449">
      <c r="A449" s="235" t="s">
        <v>26</v>
      </c>
    </row>
    <row r="450">
      <c r="A450" s="235" t="s">
        <v>26</v>
      </c>
    </row>
    <row r="451">
      <c r="A451" s="235" t="s">
        <v>26</v>
      </c>
    </row>
    <row r="452">
      <c r="A452" s="235" t="s">
        <v>26</v>
      </c>
    </row>
    <row r="453">
      <c r="A453" s="235" t="s">
        <v>26</v>
      </c>
    </row>
    <row r="454">
      <c r="A454" s="235" t="s">
        <v>26</v>
      </c>
    </row>
    <row r="455">
      <c r="A455" s="235" t="s">
        <v>26</v>
      </c>
    </row>
    <row r="456">
      <c r="A456" s="235" t="s">
        <v>26</v>
      </c>
    </row>
    <row r="457">
      <c r="A457" s="235" t="s">
        <v>26</v>
      </c>
    </row>
    <row r="458">
      <c r="A458" s="235" t="s">
        <v>26</v>
      </c>
    </row>
    <row r="459">
      <c r="A459" s="235" t="s">
        <v>26</v>
      </c>
    </row>
    <row r="460">
      <c r="A460" s="235" t="s">
        <v>26</v>
      </c>
    </row>
    <row r="461">
      <c r="A461" s="235" t="s">
        <v>26</v>
      </c>
    </row>
    <row r="462">
      <c r="A462" s="235" t="s">
        <v>26</v>
      </c>
    </row>
    <row r="463">
      <c r="A463" s="235" t="s">
        <v>26</v>
      </c>
    </row>
    <row r="464">
      <c r="A464" s="235" t="s">
        <v>26</v>
      </c>
    </row>
    <row r="465">
      <c r="A465" s="235" t="s">
        <v>26</v>
      </c>
    </row>
    <row r="466">
      <c r="A466" s="235" t="s">
        <v>26</v>
      </c>
    </row>
    <row r="467">
      <c r="A467" s="235" t="s">
        <v>26</v>
      </c>
    </row>
    <row r="468">
      <c r="A468" s="235" t="s">
        <v>26</v>
      </c>
    </row>
    <row r="469">
      <c r="A469" s="235" t="s">
        <v>26</v>
      </c>
    </row>
    <row r="470">
      <c r="A470" s="235" t="s">
        <v>26</v>
      </c>
    </row>
    <row r="471">
      <c r="A471" s="235" t="s">
        <v>26</v>
      </c>
    </row>
    <row r="472">
      <c r="A472" s="235" t="s">
        <v>26</v>
      </c>
    </row>
    <row r="473">
      <c r="A473" s="235" t="s">
        <v>26</v>
      </c>
    </row>
    <row r="474">
      <c r="A474" s="235" t="s">
        <v>26</v>
      </c>
    </row>
    <row r="475">
      <c r="A475" s="235" t="s">
        <v>26</v>
      </c>
    </row>
    <row r="476">
      <c r="A476" s="235" t="s">
        <v>26</v>
      </c>
    </row>
    <row r="477">
      <c r="A477" s="235" t="s">
        <v>26</v>
      </c>
    </row>
    <row r="478">
      <c r="A478" s="235" t="s">
        <v>26</v>
      </c>
    </row>
    <row r="479">
      <c r="A479" s="235" t="s">
        <v>26</v>
      </c>
    </row>
    <row r="480">
      <c r="A480" s="235" t="s">
        <v>26</v>
      </c>
    </row>
    <row r="481">
      <c r="A481" s="235" t="s">
        <v>26</v>
      </c>
    </row>
    <row r="482">
      <c r="A482" s="235" t="s">
        <v>26</v>
      </c>
    </row>
    <row r="483">
      <c r="A483" s="235" t="s">
        <v>26</v>
      </c>
    </row>
    <row r="484">
      <c r="A484" s="235" t="s">
        <v>26</v>
      </c>
    </row>
    <row r="485">
      <c r="A485" s="235" t="s">
        <v>26</v>
      </c>
    </row>
    <row r="486">
      <c r="A486" s="235" t="s">
        <v>26</v>
      </c>
    </row>
    <row r="487">
      <c r="A487" s="235" t="s">
        <v>26</v>
      </c>
    </row>
    <row r="488">
      <c r="A488" s="235" t="s">
        <v>26</v>
      </c>
    </row>
    <row r="489">
      <c r="A489" s="235" t="s">
        <v>26</v>
      </c>
    </row>
    <row r="490">
      <c r="A490" s="235" t="s">
        <v>26</v>
      </c>
    </row>
    <row r="491">
      <c r="A491" s="235" t="s">
        <v>26</v>
      </c>
    </row>
    <row r="492">
      <c r="A492" s="235" t="s">
        <v>26</v>
      </c>
    </row>
    <row r="493">
      <c r="A493" s="235" t="s">
        <v>26</v>
      </c>
    </row>
    <row r="494">
      <c r="A494" s="235" t="s">
        <v>26</v>
      </c>
    </row>
    <row r="495">
      <c r="A495" s="235" t="s">
        <v>26</v>
      </c>
    </row>
    <row r="496">
      <c r="A496" s="235" t="s">
        <v>26</v>
      </c>
    </row>
    <row r="497">
      <c r="A497" s="235" t="s">
        <v>26</v>
      </c>
    </row>
    <row r="498">
      <c r="A498" s="235" t="s">
        <v>26</v>
      </c>
    </row>
    <row r="499">
      <c r="A499" s="235" t="s">
        <v>26</v>
      </c>
    </row>
    <row r="500">
      <c r="A500" s="235" t="s">
        <v>26</v>
      </c>
    </row>
    <row r="501">
      <c r="A501" s="235"/>
    </row>
    <row r="502">
      <c r="A502" s="235"/>
    </row>
    <row r="503">
      <c r="A503" s="235"/>
    </row>
    <row r="504">
      <c r="A504" s="235"/>
    </row>
    <row r="505">
      <c r="A505" s="235"/>
    </row>
    <row customHeight="1" ht="15" r="506">
      <c r="A506" s="235"/>
    </row>
    <row r="507">
      <c r="A507" s="235"/>
    </row>
    <row r="508">
      <c r="A508" s="235"/>
    </row>
    <row r="509">
      <c r="A509" s="235"/>
    </row>
    <row r="510">
      <c r="A510" s="235"/>
    </row>
    <row r="511">
      <c r="A511" s="235"/>
    </row>
    <row r="512">
      <c r="A512" s="235"/>
    </row>
    <row r="513">
      <c r="A513" s="235"/>
    </row>
    <row r="514">
      <c r="A514" s="235"/>
    </row>
    <row r="515">
      <c r="A515" s="235"/>
    </row>
    <row r="516">
      <c r="A516" s="235"/>
    </row>
    <row r="517">
      <c r="A517" s="235"/>
    </row>
    <row r="518">
      <c r="A518" s="235"/>
    </row>
    <row r="519">
      <c r="A519" s="235"/>
    </row>
    <row r="520">
      <c r="A520" s="235"/>
    </row>
    <row r="521">
      <c r="A521" s="235"/>
    </row>
    <row r="522">
      <c r="A522" s="235"/>
    </row>
    <row r="523">
      <c r="A523" s="235"/>
    </row>
    <row r="524">
      <c r="A524" s="235"/>
    </row>
    <row r="525">
      <c r="A525" s="235"/>
    </row>
    <row r="526">
      <c r="A526" s="235"/>
    </row>
    <row r="527">
      <c r="A527" s="235"/>
    </row>
    <row r="528">
      <c r="A528" s="235"/>
    </row>
    <row r="529">
      <c r="A529" s="235"/>
    </row>
    <row r="530">
      <c r="A530" s="235"/>
    </row>
    <row r="531">
      <c r="A531" s="235"/>
    </row>
    <row r="532">
      <c r="A532" s="235"/>
    </row>
    <row r="533">
      <c r="A533" s="235"/>
    </row>
    <row r="534">
      <c r="A534" s="235"/>
    </row>
    <row r="535">
      <c r="A535" s="235"/>
    </row>
    <row r="536">
      <c r="A536" s="235"/>
    </row>
    <row r="537">
      <c r="A537" s="235"/>
    </row>
    <row r="538">
      <c r="A538" s="235"/>
    </row>
    <row r="539">
      <c r="A539" s="235"/>
    </row>
    <row r="540">
      <c r="A540" s="235"/>
    </row>
    <row r="541">
      <c r="A541" s="235"/>
    </row>
    <row r="542">
      <c r="A542" s="235"/>
    </row>
    <row r="543">
      <c r="A543" s="235"/>
    </row>
    <row r="544">
      <c r="A544" s="235"/>
    </row>
    <row r="545">
      <c r="A545" s="235"/>
    </row>
    <row r="546">
      <c r="A546" s="235"/>
    </row>
    <row r="547">
      <c r="A547" s="235"/>
    </row>
    <row r="548">
      <c r="A548" s="235"/>
    </row>
    <row r="549">
      <c r="A549" s="235"/>
    </row>
    <row r="550">
      <c r="A550" s="235"/>
    </row>
    <row r="551">
      <c r="A551" s="235"/>
    </row>
    <row r="552">
      <c r="A552" s="235"/>
    </row>
    <row r="553">
      <c r="A553" s="235"/>
    </row>
    <row r="554">
      <c r="A554" s="235"/>
    </row>
    <row r="555">
      <c r="A555" s="235"/>
    </row>
    <row r="556">
      <c r="A556" s="235"/>
    </row>
    <row r="557">
      <c r="A557" s="235"/>
    </row>
    <row r="558">
      <c r="A558" s="235"/>
    </row>
    <row r="559">
      <c r="A559" s="235"/>
    </row>
    <row r="560">
      <c r="A560" s="235"/>
    </row>
    <row r="561">
      <c r="A561" s="235"/>
    </row>
    <row r="562">
      <c r="A562" s="235"/>
    </row>
    <row r="563">
      <c r="A563" s="235"/>
    </row>
    <row r="564">
      <c r="A564" s="235"/>
    </row>
    <row r="565">
      <c r="A565" s="235"/>
    </row>
    <row r="566">
      <c r="A566" s="235"/>
    </row>
    <row r="567">
      <c r="A567" s="235"/>
    </row>
    <row r="568">
      <c r="A568" s="235"/>
    </row>
    <row r="569">
      <c r="A569" s="235"/>
    </row>
    <row r="570">
      <c r="A570" s="235"/>
    </row>
    <row r="571">
      <c r="A571" s="235"/>
    </row>
    <row r="572">
      <c r="A572" s="235"/>
    </row>
    <row r="573">
      <c r="A573" s="235"/>
    </row>
    <row r="574">
      <c r="A574" s="235"/>
    </row>
    <row r="575">
      <c r="A575" s="235"/>
    </row>
    <row r="576">
      <c r="A576" s="235"/>
    </row>
    <row r="577">
      <c r="A577" s="235"/>
    </row>
    <row r="578">
      <c r="A578" s="235"/>
    </row>
    <row r="579">
      <c r="A579" s="235"/>
    </row>
    <row r="580">
      <c r="A580" s="235"/>
    </row>
    <row r="581">
      <c r="A581" s="235"/>
    </row>
    <row r="582">
      <c r="A582" s="235"/>
    </row>
    <row r="583">
      <c r="A583" s="235"/>
    </row>
    <row r="584">
      <c r="A584" s="235"/>
    </row>
    <row r="585">
      <c r="A585" s="235"/>
    </row>
    <row r="586">
      <c r="A586" s="235"/>
    </row>
    <row r="587">
      <c r="A587" s="235"/>
    </row>
    <row r="588">
      <c r="A588" s="235"/>
    </row>
    <row r="589">
      <c r="A589" s="235"/>
    </row>
    <row r="590">
      <c r="A590" s="235"/>
    </row>
    <row r="591">
      <c r="A591" s="235"/>
    </row>
    <row r="592">
      <c r="A592" s="235"/>
    </row>
    <row r="593">
      <c r="A593" s="235"/>
    </row>
    <row r="594">
      <c r="A594" s="235"/>
    </row>
    <row r="595">
      <c r="A595" s="235"/>
    </row>
    <row r="596">
      <c r="A596" s="235"/>
    </row>
    <row r="597">
      <c r="A597" s="235"/>
    </row>
    <row r="598">
      <c r="A598" s="235"/>
    </row>
    <row r="599">
      <c r="A599" s="235"/>
    </row>
    <row r="600">
      <c r="A600" s="235"/>
    </row>
    <row r="601">
      <c r="A601" s="235"/>
    </row>
    <row r="602">
      <c r="A602" s="235"/>
    </row>
    <row r="603">
      <c r="A603" s="235"/>
    </row>
    <row r="604">
      <c r="A604" s="235"/>
    </row>
    <row r="605">
      <c r="A605" s="235"/>
    </row>
    <row r="606">
      <c r="A606" s="235"/>
    </row>
    <row r="607">
      <c r="A607" s="235"/>
    </row>
    <row r="608">
      <c r="A608" s="235"/>
    </row>
    <row r="609">
      <c r="A609" s="235"/>
    </row>
    <row r="610">
      <c r="A610" s="235"/>
    </row>
    <row r="611">
      <c r="A611" s="235"/>
    </row>
    <row r="612">
      <c r="A612" s="235"/>
    </row>
    <row r="613">
      <c r="A613" s="235"/>
    </row>
    <row r="614">
      <c r="A614" s="235"/>
    </row>
    <row r="615">
      <c r="A615" s="235"/>
    </row>
    <row r="616">
      <c r="A616" s="235"/>
    </row>
    <row r="617">
      <c r="A617" s="235"/>
    </row>
    <row r="618">
      <c r="A618" s="235"/>
    </row>
    <row r="619">
      <c r="A619" s="235"/>
    </row>
    <row r="620">
      <c r="A620" s="235"/>
    </row>
    <row r="621">
      <c r="A621" s="235"/>
    </row>
    <row r="622">
      <c r="A622" s="235"/>
    </row>
    <row r="623">
      <c r="A623" s="235"/>
    </row>
    <row r="624">
      <c r="A624" s="235"/>
    </row>
    <row r="625">
      <c r="A625" s="235"/>
    </row>
    <row r="626">
      <c r="A626" s="235"/>
    </row>
    <row r="627">
      <c r="A627" s="235"/>
    </row>
    <row r="628">
      <c r="A628" s="235"/>
    </row>
    <row r="629">
      <c r="A629" s="235"/>
    </row>
    <row r="630">
      <c r="A630" s="235"/>
    </row>
    <row r="631">
      <c r="A631" s="235"/>
    </row>
    <row r="632">
      <c r="A632" s="235"/>
    </row>
    <row r="633">
      <c r="A633" s="235"/>
    </row>
    <row r="634">
      <c r="A634" s="235"/>
    </row>
    <row r="635">
      <c r="A635" s="235"/>
    </row>
    <row r="636">
      <c r="A636" s="235"/>
    </row>
    <row r="637">
      <c r="A637" s="235"/>
    </row>
    <row r="638">
      <c r="A638" s="235"/>
    </row>
    <row r="639">
      <c r="A639" s="235"/>
    </row>
    <row r="640">
      <c r="A640" s="235"/>
    </row>
    <row r="641">
      <c r="A641" s="235"/>
    </row>
    <row r="642">
      <c r="A642" s="235"/>
    </row>
    <row r="643">
      <c r="A643" s="235"/>
    </row>
    <row r="644">
      <c r="A644" s="235"/>
    </row>
    <row r="645">
      <c r="A645" s="235"/>
    </row>
    <row r="646">
      <c r="A646" s="235"/>
    </row>
    <row r="647">
      <c r="A647" s="235"/>
    </row>
    <row r="648">
      <c r="A648" s="235"/>
    </row>
    <row r="649">
      <c r="A649" s="235"/>
    </row>
    <row r="650">
      <c r="A650" s="235"/>
    </row>
    <row r="651">
      <c r="A651" s="235"/>
    </row>
    <row r="652">
      <c r="A652" s="235"/>
    </row>
    <row r="653">
      <c r="A653" s="235"/>
    </row>
    <row r="654">
      <c r="A654" s="235"/>
    </row>
    <row r="655">
      <c r="A655" s="235"/>
    </row>
    <row r="656">
      <c r="A656" s="235"/>
    </row>
    <row r="657">
      <c r="A657" s="235"/>
    </row>
    <row r="658">
      <c r="A658" s="235"/>
    </row>
    <row r="659">
      <c r="A659" s="235"/>
    </row>
    <row r="660">
      <c r="A660" s="235"/>
    </row>
    <row r="661">
      <c r="A661" s="235"/>
    </row>
    <row r="662">
      <c r="A662" s="235"/>
    </row>
    <row r="663">
      <c r="A663" s="235"/>
    </row>
    <row r="664">
      <c r="A664" s="235"/>
    </row>
    <row r="665">
      <c r="A665" s="235"/>
    </row>
    <row r="666">
      <c r="A666" s="235"/>
    </row>
    <row r="667">
      <c r="A667" s="235"/>
    </row>
    <row r="668">
      <c r="A668" s="235"/>
    </row>
    <row r="669">
      <c r="A669" s="235"/>
    </row>
    <row r="670">
      <c r="A670" s="235"/>
    </row>
    <row r="671">
      <c r="A671" s="235"/>
    </row>
    <row r="672">
      <c r="A672" s="235"/>
    </row>
    <row r="673">
      <c r="A673" s="235"/>
    </row>
    <row r="674">
      <c r="A674" s="235"/>
    </row>
    <row r="675">
      <c r="A675" s="235"/>
    </row>
    <row r="676">
      <c r="A676" s="235"/>
    </row>
    <row r="677">
      <c r="A677" s="235"/>
    </row>
    <row r="678">
      <c r="A678" s="235"/>
    </row>
    <row r="679">
      <c r="A679" s="235"/>
    </row>
    <row r="680">
      <c r="A680" s="235"/>
    </row>
    <row r="681">
      <c r="A681" s="235"/>
    </row>
    <row r="682">
      <c r="A682" s="235"/>
    </row>
    <row r="683">
      <c r="A683" s="235"/>
    </row>
    <row r="684">
      <c r="A684" s="235"/>
    </row>
    <row r="685">
      <c r="A685" s="235"/>
    </row>
    <row r="686">
      <c r="A686" s="235"/>
    </row>
    <row r="687">
      <c r="A687" s="235"/>
    </row>
    <row r="688">
      <c r="A688" s="235"/>
    </row>
    <row r="689">
      <c r="A689" s="235"/>
    </row>
    <row r="690">
      <c r="A690" s="235"/>
    </row>
    <row r="691">
      <c r="A691" s="235"/>
    </row>
    <row r="692">
      <c r="A692" s="235"/>
    </row>
    <row r="693">
      <c r="A693" s="235"/>
    </row>
    <row r="694">
      <c r="A694" s="235"/>
    </row>
    <row r="695">
      <c r="A695" s="235"/>
    </row>
    <row r="696">
      <c r="A696" s="235"/>
    </row>
    <row r="697">
      <c r="A697" s="235"/>
    </row>
    <row r="698">
      <c r="A698" s="235"/>
    </row>
    <row r="699">
      <c r="A699" s="235"/>
    </row>
    <row r="700">
      <c r="A700" s="235"/>
    </row>
    <row r="701">
      <c r="A701" s="235"/>
    </row>
    <row r="702">
      <c r="A702" s="235"/>
    </row>
    <row r="703">
      <c r="A703" s="235"/>
    </row>
    <row r="704">
      <c r="A704" s="235"/>
    </row>
    <row r="705">
      <c r="A705" s="235"/>
    </row>
    <row r="706">
      <c r="A706" s="235"/>
    </row>
    <row r="707">
      <c r="A707" s="235"/>
    </row>
    <row r="708">
      <c r="A708" s="235"/>
    </row>
    <row r="709">
      <c r="A709" s="235"/>
    </row>
    <row r="710">
      <c r="A710" s="235"/>
    </row>
    <row r="711">
      <c r="A711" s="235"/>
    </row>
    <row r="712">
      <c r="A712" s="235"/>
    </row>
    <row r="713">
      <c r="A713" s="235"/>
    </row>
    <row r="714">
      <c r="A714" s="235"/>
    </row>
    <row r="715">
      <c r="A715" s="235"/>
    </row>
    <row r="716">
      <c r="A716" s="235"/>
    </row>
    <row r="717">
      <c r="A717" s="235"/>
    </row>
    <row r="718">
      <c r="A718" s="235"/>
    </row>
    <row r="719">
      <c r="A719" s="235"/>
    </row>
    <row r="720">
      <c r="A720" s="235"/>
    </row>
    <row r="721">
      <c r="A721" s="235"/>
    </row>
    <row r="722">
      <c r="A722" s="235"/>
    </row>
    <row r="723">
      <c r="A723" s="235"/>
    </row>
    <row r="724">
      <c r="A724" s="235"/>
    </row>
    <row r="725">
      <c r="A725" s="235"/>
    </row>
    <row r="726">
      <c r="A726" s="235"/>
    </row>
    <row r="727">
      <c r="A727" s="235"/>
    </row>
    <row r="728">
      <c r="A728" s="235"/>
    </row>
    <row r="729">
      <c r="A729" s="235"/>
    </row>
    <row r="730">
      <c r="A730" s="235"/>
    </row>
    <row r="731">
      <c r="A731" s="235"/>
    </row>
    <row r="732">
      <c r="A732" s="235"/>
    </row>
    <row r="733">
      <c r="A733" s="235"/>
    </row>
    <row r="734">
      <c r="A734" s="235"/>
    </row>
    <row r="735">
      <c r="A735" s="235"/>
    </row>
    <row r="736">
      <c r="A736" s="235"/>
    </row>
    <row r="737">
      <c r="A737" s="235"/>
    </row>
    <row r="738">
      <c r="A738" s="235"/>
    </row>
    <row r="739">
      <c r="A739" s="235"/>
    </row>
    <row r="740">
      <c r="A740" s="235"/>
    </row>
    <row r="741">
      <c r="A741" s="235"/>
    </row>
    <row r="742">
      <c r="A742" s="235"/>
    </row>
    <row r="743">
      <c r="A743" s="235"/>
    </row>
    <row r="744">
      <c r="A744" s="235"/>
    </row>
    <row r="745">
      <c r="A745" s="235"/>
    </row>
    <row r="746">
      <c r="A746" s="236"/>
      <c r="B746" s="236"/>
      <c r="C746" s="236"/>
      <c r="D746" s="236"/>
      <c r="E746" s="236"/>
      <c r="F746" s="236"/>
      <c r="G746" s="236"/>
      <c r="H746" s="236"/>
      <c r="I746" s="236"/>
      <c r="J746" s="236"/>
      <c r="K746" s="236"/>
      <c r="L746" s="236"/>
      <c r="M746" s="236"/>
      <c r="N746" s="236"/>
      <c r="O746" s="236"/>
      <c r="P746" s="236"/>
      <c r="Q746" s="236"/>
      <c r="R746" s="236"/>
      <c r="S746" s="236"/>
      <c r="T746" s="236"/>
      <c r="U746" s="236"/>
      <c r="V746" s="236"/>
      <c r="W746" s="236"/>
      <c r="X746" s="236"/>
      <c r="Y746" s="236"/>
      <c r="Z746" s="236"/>
      <c r="AA746" s="236"/>
      <c r="AB746" s="236"/>
      <c r="AC746" s="236"/>
      <c r="AD746" s="236"/>
      <c r="AE746" s="236"/>
      <c r="AF746" s="236"/>
      <c r="AG746" s="236"/>
      <c r="AH746" s="236"/>
      <c r="AI746" s="236"/>
      <c r="AJ746" s="236"/>
      <c r="AK746" s="236"/>
      <c r="AL746" s="236"/>
      <c r="AM746" s="236"/>
      <c r="AN746" s="236"/>
      <c r="AO746" s="236"/>
      <c r="AP746" s="236"/>
      <c r="AQ746" s="236"/>
      <c r="AR746" s="236"/>
      <c r="AS746" s="236"/>
    </row>
    <row r="747">
      <c r="A747" s="236"/>
      <c r="B747" s="236"/>
      <c r="C747" s="236"/>
      <c r="D747" s="236"/>
      <c r="E747" s="236"/>
      <c r="F747" s="236"/>
      <c r="G747" s="236"/>
      <c r="H747" s="236"/>
      <c r="I747" s="236"/>
      <c r="J747" s="236"/>
      <c r="K747" s="236"/>
      <c r="L747" s="236"/>
      <c r="M747" s="236"/>
      <c r="N747" s="236"/>
      <c r="O747" s="236"/>
      <c r="P747" s="236"/>
      <c r="Q747" s="236"/>
      <c r="R747" s="236"/>
      <c r="S747" s="236"/>
      <c r="T747" s="236"/>
      <c r="U747" s="236"/>
      <c r="V747" s="236"/>
      <c r="W747" s="236"/>
      <c r="X747" s="236"/>
      <c r="Y747" s="236"/>
      <c r="Z747" s="236"/>
      <c r="AA747" s="236"/>
      <c r="AB747" s="236"/>
      <c r="AC747" s="236"/>
      <c r="AD747" s="236"/>
      <c r="AE747" s="236"/>
      <c r="AF747" s="236"/>
      <c r="AG747" s="236"/>
      <c r="AH747" s="236"/>
      <c r="AI747" s="236"/>
      <c r="AJ747" s="236"/>
      <c r="AK747" s="236"/>
      <c r="AL747" s="236"/>
      <c r="AM747" s="236"/>
      <c r="AN747" s="236"/>
      <c r="AO747" s="236"/>
      <c r="AP747" s="236"/>
      <c r="AQ747" s="236"/>
      <c r="AR747" s="236"/>
      <c r="AS747" s="236"/>
    </row>
    <row r="748">
      <c r="A748" s="236"/>
      <c r="B748" s="236"/>
      <c r="C748" s="236"/>
      <c r="D748" s="236"/>
      <c r="E748" s="236"/>
      <c r="F748" s="236"/>
      <c r="G748" s="236"/>
      <c r="H748" s="236"/>
      <c r="I748" s="236"/>
      <c r="J748" s="236"/>
      <c r="K748" s="236"/>
      <c r="L748" s="236"/>
      <c r="M748" s="236"/>
      <c r="N748" s="236"/>
      <c r="O748" s="236"/>
      <c r="P748" s="236"/>
      <c r="Q748" s="236"/>
      <c r="R748" s="236"/>
      <c r="S748" s="236"/>
      <c r="T748" s="236"/>
      <c r="U748" s="236"/>
      <c r="V748" s="236"/>
      <c r="W748" s="236"/>
      <c r="X748" s="236"/>
      <c r="Y748" s="236"/>
      <c r="Z748" s="236"/>
      <c r="AA748" s="236"/>
      <c r="AB748" s="236"/>
      <c r="AC748" s="236"/>
      <c r="AD748" s="236"/>
      <c r="AE748" s="236"/>
      <c r="AF748" s="236"/>
      <c r="AG748" s="236"/>
      <c r="AH748" s="236"/>
      <c r="AI748" s="236"/>
      <c r="AJ748" s="236"/>
      <c r="AK748" s="236"/>
      <c r="AL748" s="236"/>
      <c r="AM748" s="236"/>
      <c r="AN748" s="236"/>
      <c r="AO748" s="236"/>
      <c r="AP748" s="236"/>
      <c r="AQ748" s="236"/>
      <c r="AR748" s="236"/>
      <c r="AS748" s="236"/>
    </row>
    <row r="749">
      <c r="A749" s="236"/>
      <c r="B749" s="236"/>
      <c r="C749" s="236"/>
      <c r="D749" s="236"/>
      <c r="E749" s="236"/>
      <c r="F749" s="236"/>
      <c r="G749" s="236"/>
      <c r="H749" s="236"/>
      <c r="I749" s="236"/>
      <c r="J749" s="236"/>
      <c r="K749" s="236"/>
      <c r="L749" s="236"/>
      <c r="M749" s="236"/>
      <c r="N749" s="236"/>
      <c r="O749" s="236"/>
      <c r="P749" s="236"/>
      <c r="Q749" s="236"/>
      <c r="R749" s="236"/>
      <c r="S749" s="236"/>
      <c r="T749" s="236"/>
      <c r="U749" s="236"/>
      <c r="V749" s="236"/>
      <c r="W749" s="236"/>
      <c r="X749" s="236"/>
      <c r="Y749" s="236"/>
      <c r="Z749" s="236"/>
      <c r="AA749" s="236"/>
      <c r="AB749" s="236"/>
      <c r="AC749" s="236"/>
      <c r="AD749" s="236"/>
      <c r="AE749" s="236"/>
      <c r="AF749" s="236"/>
      <c r="AG749" s="236"/>
      <c r="AH749" s="236"/>
      <c r="AI749" s="236"/>
      <c r="AJ749" s="236"/>
      <c r="AK749" s="236"/>
      <c r="AL749" s="236"/>
      <c r="AM749" s="236"/>
      <c r="AN749" s="236"/>
      <c r="AO749" s="236"/>
      <c r="AP749" s="236"/>
      <c r="AQ749" s="236"/>
      <c r="AR749" s="236"/>
      <c r="AS749" s="236"/>
    </row>
    <row r="750">
      <c r="A750" s="236"/>
      <c r="B750" s="236"/>
      <c r="C750" s="236"/>
      <c r="D750" s="236"/>
      <c r="E750" s="236"/>
      <c r="F750" s="236"/>
      <c r="G750" s="236"/>
      <c r="H750" s="236"/>
      <c r="I750" s="236"/>
      <c r="J750" s="236"/>
      <c r="K750" s="236"/>
      <c r="L750" s="236"/>
      <c r="M750" s="236"/>
      <c r="N750" s="236"/>
      <c r="O750" s="236"/>
      <c r="P750" s="236"/>
      <c r="Q750" s="236"/>
      <c r="R750" s="236"/>
      <c r="S750" s="236"/>
      <c r="T750" s="236"/>
      <c r="U750" s="236"/>
      <c r="V750" s="236"/>
      <c r="W750" s="236"/>
      <c r="X750" s="236"/>
      <c r="Y750" s="236"/>
      <c r="Z750" s="236"/>
      <c r="AA750" s="236"/>
      <c r="AB750" s="236"/>
      <c r="AC750" s="236"/>
      <c r="AD750" s="236"/>
      <c r="AE750" s="236"/>
      <c r="AF750" s="236"/>
      <c r="AG750" s="236"/>
      <c r="AH750" s="236"/>
      <c r="AI750" s="236"/>
      <c r="AJ750" s="236"/>
      <c r="AK750" s="236"/>
      <c r="AL750" s="236"/>
      <c r="AM750" s="236"/>
      <c r="AN750" s="236"/>
      <c r="AO750" s="236"/>
      <c r="AP750" s="236"/>
      <c r="AQ750" s="236"/>
      <c r="AR750" s="236"/>
      <c r="AS750" s="236"/>
    </row>
    <row r="751">
      <c r="A751" s="236"/>
      <c r="B751" s="236"/>
      <c r="C751" s="236"/>
      <c r="D751" s="236"/>
      <c r="E751" s="236"/>
      <c r="F751" s="236"/>
      <c r="G751" s="236"/>
      <c r="H751" s="236"/>
      <c r="I751" s="236"/>
      <c r="J751" s="236"/>
      <c r="K751" s="236"/>
      <c r="L751" s="236"/>
      <c r="M751" s="236"/>
      <c r="N751" s="236"/>
      <c r="O751" s="236"/>
      <c r="P751" s="236"/>
      <c r="Q751" s="236"/>
      <c r="R751" s="236"/>
      <c r="S751" s="236"/>
      <c r="T751" s="236"/>
      <c r="U751" s="236"/>
      <c r="V751" s="236"/>
      <c r="W751" s="236"/>
      <c r="X751" s="236"/>
      <c r="Y751" s="236"/>
      <c r="Z751" s="236"/>
      <c r="AA751" s="236"/>
      <c r="AB751" s="236"/>
      <c r="AC751" s="236"/>
      <c r="AD751" s="236"/>
      <c r="AE751" s="236"/>
      <c r="AF751" s="236"/>
      <c r="AG751" s="236"/>
      <c r="AH751" s="236"/>
      <c r="AI751" s="236"/>
      <c r="AJ751" s="236"/>
      <c r="AK751" s="236"/>
      <c r="AL751" s="236"/>
      <c r="AM751" s="236"/>
      <c r="AN751" s="236"/>
      <c r="AO751" s="236"/>
      <c r="AP751" s="236"/>
      <c r="AQ751" s="236"/>
      <c r="AR751" s="236"/>
      <c r="AS751" s="236"/>
    </row>
    <row r="752">
      <c r="A752" s="236"/>
      <c r="B752" s="236"/>
      <c r="C752" s="236"/>
      <c r="D752" s="236"/>
      <c r="E752" s="236"/>
      <c r="F752" s="236"/>
      <c r="G752" s="236"/>
      <c r="H752" s="236"/>
      <c r="I752" s="236"/>
      <c r="J752" s="236"/>
      <c r="K752" s="236"/>
      <c r="L752" s="236"/>
      <c r="M752" s="236"/>
      <c r="N752" s="236"/>
      <c r="O752" s="236"/>
      <c r="P752" s="236"/>
      <c r="Q752" s="236"/>
      <c r="R752" s="236"/>
      <c r="S752" s="236"/>
      <c r="T752" s="236"/>
      <c r="U752" s="236"/>
      <c r="V752" s="236"/>
      <c r="W752" s="236"/>
      <c r="X752" s="236"/>
      <c r="Y752" s="236"/>
      <c r="Z752" s="236"/>
      <c r="AA752" s="236"/>
      <c r="AB752" s="236"/>
      <c r="AC752" s="236"/>
      <c r="AD752" s="236"/>
      <c r="AE752" s="236"/>
      <c r="AF752" s="236"/>
      <c r="AG752" s="236"/>
      <c r="AH752" s="236"/>
      <c r="AI752" s="236"/>
      <c r="AJ752" s="236"/>
      <c r="AK752" s="236"/>
      <c r="AL752" s="236"/>
      <c r="AM752" s="236"/>
      <c r="AN752" s="236"/>
      <c r="AO752" s="236"/>
      <c r="AP752" s="236"/>
      <c r="AQ752" s="236"/>
      <c r="AR752" s="236"/>
      <c r="AS752" s="236"/>
    </row>
    <row r="753">
      <c r="A753" s="236"/>
      <c r="B753" s="236"/>
      <c r="C753" s="236"/>
      <c r="D753" s="236"/>
      <c r="E753" s="236"/>
      <c r="F753" s="236"/>
      <c r="G753" s="236"/>
      <c r="H753" s="236"/>
      <c r="I753" s="236"/>
      <c r="J753" s="236"/>
      <c r="K753" s="236"/>
      <c r="L753" s="236"/>
      <c r="M753" s="236"/>
      <c r="N753" s="236"/>
      <c r="O753" s="236"/>
      <c r="P753" s="236"/>
      <c r="Q753" s="236"/>
      <c r="R753" s="236"/>
      <c r="S753" s="236"/>
      <c r="T753" s="236"/>
      <c r="U753" s="236"/>
      <c r="V753" s="236"/>
      <c r="W753" s="236"/>
      <c r="X753" s="236"/>
      <c r="Y753" s="236"/>
      <c r="Z753" s="236"/>
      <c r="AA753" s="236"/>
      <c r="AB753" s="236"/>
      <c r="AC753" s="236"/>
      <c r="AD753" s="236"/>
      <c r="AE753" s="236"/>
      <c r="AF753" s="236"/>
      <c r="AG753" s="236"/>
      <c r="AH753" s="236"/>
      <c r="AI753" s="236"/>
      <c r="AJ753" s="236"/>
      <c r="AK753" s="236"/>
      <c r="AL753" s="236"/>
      <c r="AM753" s="236"/>
      <c r="AN753" s="236"/>
      <c r="AO753" s="236"/>
      <c r="AP753" s="236"/>
      <c r="AQ753" s="236"/>
      <c r="AR753" s="236"/>
      <c r="AS753" s="236"/>
    </row>
    <row r="754">
      <c r="A754" s="236"/>
      <c r="B754" s="236"/>
      <c r="C754" s="236"/>
      <c r="D754" s="236"/>
      <c r="E754" s="236"/>
      <c r="F754" s="236"/>
      <c r="G754" s="236"/>
      <c r="H754" s="236"/>
      <c r="I754" s="236"/>
      <c r="J754" s="236"/>
      <c r="K754" s="236"/>
      <c r="L754" s="236"/>
      <c r="M754" s="236"/>
      <c r="N754" s="236"/>
      <c r="O754" s="236"/>
      <c r="P754" s="236"/>
      <c r="Q754" s="236"/>
      <c r="R754" s="236"/>
      <c r="S754" s="236"/>
      <c r="T754" s="236"/>
      <c r="U754" s="236"/>
      <c r="V754" s="236"/>
      <c r="W754" s="236"/>
      <c r="X754" s="236"/>
      <c r="Y754" s="236"/>
      <c r="Z754" s="236"/>
      <c r="AA754" s="236"/>
      <c r="AB754" s="236"/>
      <c r="AC754" s="236"/>
      <c r="AD754" s="236"/>
      <c r="AE754" s="236"/>
      <c r="AF754" s="236"/>
      <c r="AG754" s="236"/>
      <c r="AH754" s="236"/>
      <c r="AI754" s="236"/>
      <c r="AJ754" s="236"/>
      <c r="AK754" s="236"/>
      <c r="AL754" s="236"/>
      <c r="AM754" s="236"/>
      <c r="AN754" s="236"/>
      <c r="AO754" s="236"/>
      <c r="AP754" s="236"/>
      <c r="AQ754" s="236"/>
      <c r="AR754" s="236"/>
      <c r="AS754" s="236"/>
    </row>
    <row r="755">
      <c r="A755" s="236"/>
      <c r="B755" s="236"/>
      <c r="C755" s="236"/>
      <c r="D755" s="236"/>
      <c r="E755" s="236"/>
      <c r="F755" s="236"/>
      <c r="G755" s="236"/>
      <c r="H755" s="236"/>
      <c r="I755" s="236"/>
      <c r="J755" s="236"/>
      <c r="K755" s="236"/>
      <c r="L755" s="236"/>
      <c r="M755" s="236"/>
      <c r="N755" s="236"/>
      <c r="O755" s="236"/>
      <c r="P755" s="236"/>
      <c r="Q755" s="236"/>
      <c r="R755" s="236"/>
      <c r="S755" s="236"/>
      <c r="T755" s="236"/>
      <c r="U755" s="236"/>
      <c r="V755" s="236"/>
      <c r="W755" s="236"/>
      <c r="X755" s="236"/>
      <c r="Y755" s="236"/>
      <c r="Z755" s="236"/>
      <c r="AA755" s="236"/>
      <c r="AB755" s="236"/>
      <c r="AC755" s="236"/>
      <c r="AD755" s="236"/>
      <c r="AE755" s="236"/>
      <c r="AF755" s="236"/>
      <c r="AG755" s="236"/>
      <c r="AH755" s="236"/>
      <c r="AI755" s="236"/>
      <c r="AJ755" s="236"/>
      <c r="AK755" s="236"/>
      <c r="AL755" s="236"/>
      <c r="AM755" s="236"/>
      <c r="AN755" s="236"/>
      <c r="AO755" s="236"/>
      <c r="AP755" s="236"/>
      <c r="AQ755" s="236"/>
      <c r="AR755" s="236"/>
      <c r="AS755" s="236"/>
    </row>
    <row r="756">
      <c r="A756" s="236"/>
      <c r="B756" s="236"/>
      <c r="C756" s="236"/>
      <c r="D756" s="236"/>
      <c r="E756" s="236"/>
      <c r="F756" s="236"/>
      <c r="G756" s="236"/>
      <c r="H756" s="236"/>
      <c r="I756" s="236"/>
      <c r="J756" s="236"/>
      <c r="K756" s="236"/>
      <c r="L756" s="236"/>
      <c r="M756" s="236"/>
      <c r="N756" s="236"/>
      <c r="O756" s="236"/>
      <c r="P756" s="236"/>
      <c r="Q756" s="236"/>
      <c r="R756" s="236"/>
      <c r="S756" s="236"/>
      <c r="T756" s="236"/>
      <c r="U756" s="236"/>
      <c r="V756" s="236"/>
      <c r="W756" s="236"/>
      <c r="X756" s="236"/>
      <c r="Y756" s="236"/>
      <c r="Z756" s="236"/>
      <c r="AA756" s="236"/>
      <c r="AB756" s="236"/>
      <c r="AC756" s="236"/>
      <c r="AD756" s="236"/>
      <c r="AE756" s="236"/>
      <c r="AF756" s="236"/>
      <c r="AG756" s="236"/>
      <c r="AH756" s="236"/>
      <c r="AI756" s="236"/>
      <c r="AJ756" s="236"/>
      <c r="AK756" s="236"/>
      <c r="AL756" s="236"/>
      <c r="AM756" s="236"/>
      <c r="AN756" s="236"/>
      <c r="AO756" s="236"/>
      <c r="AP756" s="236"/>
      <c r="AQ756" s="236"/>
      <c r="AR756" s="236"/>
      <c r="AS756" s="236"/>
    </row>
    <row r="757">
      <c r="A757" s="236"/>
      <c r="B757" s="236"/>
      <c r="C757" s="236"/>
      <c r="D757" s="236"/>
      <c r="E757" s="236"/>
      <c r="F757" s="236"/>
      <c r="G757" s="236"/>
      <c r="H757" s="236"/>
      <c r="I757" s="236"/>
      <c r="J757" s="236"/>
      <c r="K757" s="236"/>
      <c r="L757" s="236"/>
      <c r="M757" s="236"/>
      <c r="N757" s="236"/>
      <c r="O757" s="236"/>
      <c r="P757" s="236"/>
      <c r="Q757" s="236"/>
      <c r="R757" s="236"/>
      <c r="S757" s="236"/>
      <c r="T757" s="236"/>
      <c r="U757" s="236"/>
      <c r="V757" s="236"/>
      <c r="W757" s="236"/>
      <c r="X757" s="236"/>
      <c r="Y757" s="236"/>
      <c r="Z757" s="236"/>
      <c r="AA757" s="236"/>
      <c r="AB757" s="236"/>
      <c r="AC757" s="236"/>
      <c r="AD757" s="236"/>
      <c r="AE757" s="236"/>
      <c r="AF757" s="236"/>
      <c r="AG757" s="236"/>
      <c r="AH757" s="236"/>
      <c r="AI757" s="236"/>
      <c r="AJ757" s="236"/>
      <c r="AK757" s="236"/>
      <c r="AL757" s="236"/>
      <c r="AM757" s="236"/>
      <c r="AN757" s="236"/>
      <c r="AO757" s="236"/>
      <c r="AP757" s="236"/>
      <c r="AQ757" s="236"/>
      <c r="AR757" s="236"/>
      <c r="AS757" s="236"/>
    </row>
    <row r="758">
      <c r="A758" s="236"/>
      <c r="B758" s="236"/>
      <c r="C758" s="236"/>
      <c r="D758" s="236"/>
      <c r="E758" s="236"/>
      <c r="F758" s="236"/>
      <c r="G758" s="236"/>
      <c r="H758" s="236"/>
      <c r="I758" s="236"/>
      <c r="J758" s="236"/>
      <c r="K758" s="236"/>
      <c r="L758" s="236"/>
      <c r="M758" s="236"/>
      <c r="N758" s="236"/>
      <c r="O758" s="236"/>
      <c r="P758" s="236"/>
      <c r="Q758" s="236"/>
      <c r="R758" s="236"/>
      <c r="S758" s="236"/>
      <c r="T758" s="236"/>
      <c r="U758" s="236"/>
      <c r="V758" s="236"/>
      <c r="W758" s="236"/>
      <c r="X758" s="236"/>
      <c r="Y758" s="236"/>
      <c r="Z758" s="236"/>
      <c r="AA758" s="236"/>
      <c r="AB758" s="236"/>
      <c r="AC758" s="236"/>
      <c r="AD758" s="236"/>
      <c r="AE758" s="236"/>
      <c r="AF758" s="236"/>
      <c r="AG758" s="236"/>
      <c r="AH758" s="236"/>
      <c r="AI758" s="236"/>
      <c r="AJ758" s="236"/>
      <c r="AK758" s="236"/>
      <c r="AL758" s="236"/>
      <c r="AM758" s="236"/>
      <c r="AN758" s="236"/>
      <c r="AO758" s="236"/>
      <c r="AP758" s="236"/>
      <c r="AQ758" s="236"/>
      <c r="AR758" s="236"/>
      <c r="AS758" s="236"/>
    </row>
    <row r="759">
      <c r="A759" s="236"/>
      <c r="B759" s="236"/>
      <c r="C759" s="236"/>
      <c r="D759" s="236"/>
      <c r="E759" s="236"/>
      <c r="F759" s="236"/>
      <c r="G759" s="236"/>
      <c r="H759" s="236"/>
      <c r="I759" s="236"/>
      <c r="J759" s="236"/>
      <c r="K759" s="236"/>
      <c r="L759" s="236"/>
      <c r="M759" s="236"/>
      <c r="N759" s="236"/>
      <c r="O759" s="236"/>
      <c r="P759" s="236"/>
      <c r="Q759" s="236"/>
      <c r="R759" s="236"/>
      <c r="S759" s="236"/>
      <c r="T759" s="236"/>
      <c r="U759" s="236"/>
      <c r="V759" s="236"/>
      <c r="W759" s="236"/>
      <c r="X759" s="236"/>
      <c r="Y759" s="236"/>
      <c r="Z759" s="236"/>
      <c r="AA759" s="236"/>
      <c r="AB759" s="236"/>
      <c r="AC759" s="236"/>
      <c r="AD759" s="236"/>
      <c r="AE759" s="236"/>
      <c r="AF759" s="236"/>
      <c r="AG759" s="236"/>
      <c r="AH759" s="236"/>
      <c r="AI759" s="236"/>
      <c r="AJ759" s="236"/>
      <c r="AK759" s="236"/>
      <c r="AL759" s="236"/>
      <c r="AM759" s="236"/>
      <c r="AN759" s="236"/>
      <c r="AO759" s="236"/>
      <c r="AP759" s="236"/>
      <c r="AQ759" s="236"/>
      <c r="AR759" s="236"/>
      <c r="AS759" s="236"/>
    </row>
    <row r="760">
      <c r="A760" s="236"/>
      <c r="B760" s="236"/>
      <c r="C760" s="236"/>
      <c r="D760" s="236"/>
      <c r="E760" s="236"/>
      <c r="F760" s="236"/>
      <c r="G760" s="236"/>
      <c r="H760" s="236"/>
      <c r="I760" s="236"/>
      <c r="J760" s="236"/>
      <c r="K760" s="236"/>
      <c r="L760" s="236"/>
      <c r="M760" s="236"/>
      <c r="N760" s="236"/>
      <c r="O760" s="236"/>
      <c r="P760" s="236"/>
      <c r="Q760" s="236"/>
      <c r="R760" s="236"/>
      <c r="S760" s="236"/>
      <c r="T760" s="236"/>
      <c r="U760" s="236"/>
      <c r="V760" s="236"/>
      <c r="W760" s="236"/>
      <c r="X760" s="236"/>
      <c r="Y760" s="236"/>
      <c r="Z760" s="236"/>
      <c r="AA760" s="236"/>
      <c r="AB760" s="236"/>
      <c r="AC760" s="236"/>
      <c r="AD760" s="236"/>
      <c r="AE760" s="236"/>
      <c r="AF760" s="236"/>
      <c r="AG760" s="236"/>
      <c r="AH760" s="236"/>
      <c r="AI760" s="236"/>
      <c r="AJ760" s="236"/>
      <c r="AK760" s="236"/>
      <c r="AL760" s="236"/>
      <c r="AM760" s="236"/>
      <c r="AN760" s="236"/>
      <c r="AO760" s="236"/>
      <c r="AP760" s="236"/>
      <c r="AQ760" s="236"/>
      <c r="AR760" s="236"/>
      <c r="AS760" s="236"/>
    </row>
    <row r="761">
      <c r="A761" s="236"/>
      <c r="B761" s="236"/>
      <c r="C761" s="236"/>
      <c r="D761" s="236"/>
      <c r="E761" s="236"/>
      <c r="F761" s="236"/>
      <c r="G761" s="236"/>
      <c r="H761" s="236"/>
      <c r="I761" s="236"/>
      <c r="J761" s="236"/>
      <c r="K761" s="236"/>
      <c r="L761" s="236"/>
      <c r="M761" s="236"/>
      <c r="N761" s="236"/>
      <c r="O761" s="236"/>
      <c r="P761" s="236"/>
      <c r="Q761" s="236"/>
      <c r="R761" s="236"/>
      <c r="S761" s="236"/>
      <c r="T761" s="236"/>
      <c r="U761" s="236"/>
      <c r="V761" s="236"/>
      <c r="W761" s="236"/>
      <c r="X761" s="236"/>
      <c r="Y761" s="236"/>
      <c r="Z761" s="236"/>
      <c r="AA761" s="236"/>
      <c r="AB761" s="236"/>
      <c r="AC761" s="236"/>
      <c r="AD761" s="236"/>
      <c r="AE761" s="236"/>
      <c r="AF761" s="236"/>
      <c r="AG761" s="236"/>
      <c r="AH761" s="236"/>
      <c r="AI761" s="236"/>
      <c r="AJ761" s="236"/>
      <c r="AK761" s="236"/>
      <c r="AL761" s="236"/>
      <c r="AM761" s="236"/>
      <c r="AN761" s="236"/>
      <c r="AO761" s="236"/>
      <c r="AP761" s="236"/>
      <c r="AQ761" s="236"/>
      <c r="AR761" s="236"/>
      <c r="AS761" s="236"/>
    </row>
    <row r="762">
      <c r="A762" s="236"/>
      <c r="B762" s="236"/>
      <c r="C762" s="236"/>
      <c r="D762" s="236"/>
      <c r="E762" s="236"/>
      <c r="F762" s="236"/>
      <c r="G762" s="236"/>
      <c r="H762" s="236"/>
      <c r="I762" s="236"/>
      <c r="J762" s="236"/>
      <c r="K762" s="236"/>
      <c r="L762" s="236"/>
      <c r="M762" s="236"/>
      <c r="N762" s="236"/>
      <c r="O762" s="236"/>
      <c r="P762" s="236"/>
      <c r="Q762" s="236"/>
      <c r="R762" s="236"/>
      <c r="S762" s="236"/>
      <c r="T762" s="236"/>
      <c r="U762" s="236"/>
      <c r="V762" s="236"/>
      <c r="W762" s="236"/>
      <c r="X762" s="236"/>
      <c r="Y762" s="236"/>
      <c r="Z762" s="236"/>
      <c r="AA762" s="236"/>
      <c r="AB762" s="236"/>
      <c r="AC762" s="236"/>
      <c r="AD762" s="236"/>
      <c r="AE762" s="236"/>
      <c r="AF762" s="236"/>
      <c r="AG762" s="236"/>
      <c r="AH762" s="236"/>
      <c r="AI762" s="236"/>
      <c r="AJ762" s="236"/>
      <c r="AK762" s="236"/>
      <c r="AL762" s="236"/>
      <c r="AM762" s="236"/>
      <c r="AN762" s="236"/>
      <c r="AO762" s="236"/>
      <c r="AP762" s="236"/>
      <c r="AQ762" s="236"/>
      <c r="AR762" s="236"/>
      <c r="AS762" s="236"/>
    </row>
    <row r="763">
      <c r="A763" s="236"/>
      <c r="B763" s="236"/>
      <c r="C763" s="236"/>
      <c r="D763" s="236"/>
      <c r="E763" s="236"/>
      <c r="F763" s="236"/>
      <c r="G763" s="236"/>
      <c r="H763" s="236"/>
      <c r="I763" s="236"/>
      <c r="J763" s="236"/>
      <c r="K763" s="236"/>
      <c r="L763" s="236"/>
      <c r="M763" s="236"/>
      <c r="N763" s="236"/>
      <c r="O763" s="236"/>
      <c r="P763" s="236"/>
      <c r="Q763" s="236"/>
      <c r="R763" s="236"/>
      <c r="S763" s="236"/>
      <c r="T763" s="236"/>
      <c r="U763" s="236"/>
      <c r="V763" s="236"/>
      <c r="W763" s="236"/>
      <c r="X763" s="236"/>
      <c r="Y763" s="236"/>
      <c r="Z763" s="236"/>
      <c r="AA763" s="236"/>
      <c r="AB763" s="236"/>
      <c r="AC763" s="236"/>
      <c r="AD763" s="236"/>
      <c r="AE763" s="236"/>
      <c r="AF763" s="236"/>
      <c r="AG763" s="236"/>
      <c r="AH763" s="236"/>
      <c r="AI763" s="236"/>
      <c r="AJ763" s="236"/>
      <c r="AK763" s="236"/>
      <c r="AL763" s="236"/>
      <c r="AM763" s="236"/>
      <c r="AN763" s="236"/>
      <c r="AO763" s="236"/>
      <c r="AP763" s="236"/>
      <c r="AQ763" s="236"/>
      <c r="AR763" s="236"/>
      <c r="AS763" s="236"/>
    </row>
    <row r="764">
      <c r="A764" s="236"/>
      <c r="B764" s="236"/>
      <c r="C764" s="236"/>
      <c r="D764" s="236"/>
      <c r="E764" s="236"/>
      <c r="F764" s="236"/>
      <c r="G764" s="236"/>
      <c r="H764" s="236"/>
      <c r="I764" s="236"/>
      <c r="J764" s="236"/>
      <c r="K764" s="236"/>
      <c r="L764" s="236"/>
      <c r="M764" s="236"/>
      <c r="N764" s="236"/>
      <c r="O764" s="236"/>
      <c r="P764" s="236"/>
      <c r="Q764" s="236"/>
      <c r="R764" s="236"/>
      <c r="S764" s="236"/>
      <c r="T764" s="236"/>
      <c r="U764" s="236"/>
      <c r="V764" s="236"/>
      <c r="W764" s="236"/>
      <c r="X764" s="236"/>
      <c r="Y764" s="236"/>
      <c r="Z764" s="236"/>
      <c r="AA764" s="236"/>
      <c r="AB764" s="236"/>
      <c r="AC764" s="236"/>
      <c r="AD764" s="236"/>
      <c r="AE764" s="236"/>
      <c r="AF764" s="236"/>
      <c r="AG764" s="236"/>
      <c r="AH764" s="236"/>
      <c r="AI764" s="236"/>
      <c r="AJ764" s="236"/>
      <c r="AK764" s="236"/>
      <c r="AL764" s="236"/>
      <c r="AM764" s="236"/>
      <c r="AN764" s="236"/>
      <c r="AO764" s="236"/>
      <c r="AP764" s="236"/>
      <c r="AQ764" s="236"/>
      <c r="AR764" s="236"/>
      <c r="AS764" s="236"/>
    </row>
    <row r="765">
      <c r="A765" s="236"/>
      <c r="B765" s="236"/>
      <c r="C765" s="236"/>
      <c r="D765" s="236"/>
      <c r="E765" s="236"/>
      <c r="F765" s="236"/>
      <c r="G765" s="236"/>
      <c r="H765" s="236"/>
      <c r="I765" s="236"/>
      <c r="J765" s="236"/>
      <c r="K765" s="236"/>
      <c r="L765" s="236"/>
      <c r="M765" s="236"/>
      <c r="N765" s="236"/>
      <c r="O765" s="236"/>
      <c r="P765" s="236"/>
      <c r="Q765" s="236"/>
      <c r="R765" s="236"/>
      <c r="S765" s="236"/>
      <c r="T765" s="236"/>
      <c r="U765" s="236"/>
      <c r="V765" s="236"/>
      <c r="W765" s="236"/>
      <c r="X765" s="236"/>
      <c r="Y765" s="236"/>
      <c r="Z765" s="236"/>
      <c r="AA765" s="236"/>
      <c r="AB765" s="236"/>
      <c r="AC765" s="236"/>
      <c r="AD765" s="236"/>
      <c r="AE765" s="236"/>
      <c r="AF765" s="236"/>
      <c r="AG765" s="236"/>
      <c r="AH765" s="236"/>
      <c r="AI765" s="236"/>
      <c r="AJ765" s="236"/>
      <c r="AK765" s="236"/>
      <c r="AL765" s="236"/>
      <c r="AM765" s="236"/>
      <c r="AN765" s="236"/>
      <c r="AO765" s="236"/>
      <c r="AP765" s="236"/>
      <c r="AQ765" s="236"/>
      <c r="AR765" s="236"/>
      <c r="AS765" s="236"/>
    </row>
    <row r="766">
      <c r="A766" s="236"/>
      <c r="B766" s="236"/>
      <c r="C766" s="236"/>
      <c r="D766" s="236"/>
      <c r="E766" s="236"/>
      <c r="F766" s="236"/>
      <c r="G766" s="236"/>
      <c r="H766" s="236"/>
      <c r="I766" s="236"/>
      <c r="J766" s="236"/>
      <c r="K766" s="236"/>
      <c r="L766" s="236"/>
      <c r="M766" s="236"/>
      <c r="N766" s="236"/>
      <c r="O766" s="236"/>
      <c r="P766" s="236"/>
      <c r="Q766" s="236"/>
      <c r="R766" s="236"/>
      <c r="S766" s="236"/>
      <c r="T766" s="236"/>
      <c r="U766" s="236"/>
      <c r="V766" s="236"/>
      <c r="W766" s="236"/>
      <c r="X766" s="236"/>
      <c r="Y766" s="236"/>
      <c r="Z766" s="236"/>
      <c r="AA766" s="236"/>
      <c r="AB766" s="236"/>
      <c r="AC766" s="236"/>
      <c r="AD766" s="236"/>
      <c r="AE766" s="236"/>
      <c r="AF766" s="236"/>
      <c r="AG766" s="236"/>
      <c r="AH766" s="236"/>
      <c r="AI766" s="236"/>
      <c r="AJ766" s="236"/>
      <c r="AK766" s="236"/>
      <c r="AL766" s="236"/>
      <c r="AM766" s="236"/>
      <c r="AN766" s="236"/>
      <c r="AO766" s="236"/>
      <c r="AP766" s="236"/>
      <c r="AQ766" s="236"/>
      <c r="AR766" s="236"/>
      <c r="AS766" s="236"/>
    </row>
    <row r="767">
      <c r="A767" s="236"/>
      <c r="B767" s="236"/>
      <c r="C767" s="236"/>
      <c r="D767" s="236"/>
      <c r="E767" s="236"/>
      <c r="F767" s="236"/>
      <c r="G767" s="236"/>
      <c r="H767" s="236"/>
      <c r="I767" s="236"/>
      <c r="J767" s="236"/>
      <c r="K767" s="236"/>
      <c r="L767" s="236"/>
      <c r="M767" s="236"/>
      <c r="N767" s="236"/>
      <c r="O767" s="236"/>
      <c r="P767" s="236"/>
      <c r="Q767" s="236"/>
      <c r="R767" s="236"/>
      <c r="S767" s="236"/>
      <c r="T767" s="236"/>
      <c r="U767" s="236"/>
      <c r="V767" s="236"/>
      <c r="W767" s="236"/>
      <c r="X767" s="236"/>
      <c r="Y767" s="236"/>
      <c r="Z767" s="236"/>
      <c r="AA767" s="236"/>
      <c r="AB767" s="236"/>
      <c r="AC767" s="236"/>
      <c r="AD767" s="236"/>
      <c r="AE767" s="236"/>
      <c r="AF767" s="236"/>
      <c r="AG767" s="236"/>
      <c r="AH767" s="236"/>
      <c r="AI767" s="236"/>
      <c r="AJ767" s="236"/>
      <c r="AK767" s="236"/>
      <c r="AL767" s="236"/>
      <c r="AM767" s="236"/>
      <c r="AN767" s="236"/>
      <c r="AO767" s="236"/>
      <c r="AP767" s="236"/>
      <c r="AQ767" s="236"/>
      <c r="AR767" s="236"/>
      <c r="AS767" s="236"/>
    </row>
  </sheetData>
  <printOptions gridLines="0" gridLinesSet="0" headings="0"/>
  <pageMargins bottom="1" footer="0.5" header="0.5" left="0.75" right="0.75" top="1"/>
  <pageSetup orientation="portrait" paperSize="9"/>
</worksheet>
</file>

<file path=xl/worksheets/sheet1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defaultColWidth="9" defaultRowHeight="14.25"/>
  <cols>
    <col min="1" max="2" width="9.375" collapsed="true"/>
    <col min="3" max="3" width="12.625" collapsed="true"/>
    <col min="4" max="4" customWidth="true" width="12.875" collapsed="true"/>
    <col min="5" max="5" customWidth="true" style="116" width="10.5" collapsed="true"/>
    <col min="6" max="6" customWidth="true" style="116" width="11.125" collapsed="true"/>
    <col min="7" max="7" customWidth="true" style="116" width="14.625" collapsed="true"/>
    <col min="8" max="8" customWidth="true" style="116" width="11.25" collapsed="true"/>
    <col min="9" max="9" customWidth="true" style="116" width="7.125" collapsed="true"/>
    <col min="10" max="10" customWidth="true" style="116" width="5.5" collapsed="true"/>
    <col min="11" max="11" customWidth="true" style="116" width="5.125" collapsed="true"/>
    <col min="12" max="12" style="116" width="11.625" collapsed="true"/>
    <col min="13" max="13" style="237" width="10.25" collapsed="true"/>
    <col min="14" max="14" style="237" width="11.0" collapsed="true"/>
    <col min="17" max="17" width="10.375" collapsed="true"/>
    <col min="18" max="18" style="116" width="11.5" collapsed="true"/>
    <col min="19" max="19" customWidth="true" style="116" width="11.0" collapsed="true"/>
    <col min="20" max="20" customWidth="true" style="116" width="9.375" collapsed="true"/>
    <col min="21" max="21" customWidth="true" style="116" width="10.25" collapsed="true"/>
    <col min="22" max="24" customWidth="true" style="116" width="7.5" collapsed="true"/>
    <col min="25" max="25" style="116" width="11.0" collapsed="true"/>
    <col min="26" max="27" customWidth="true" style="237" width="12.625" collapsed="true"/>
    <col min="30" max="31" style="116" width="11.5" collapsed="true"/>
    <col min="32" max="32" customWidth="true" style="116" width="12.25" collapsed="true"/>
    <col min="33" max="34" style="237" width="12.625" collapsed="true"/>
  </cols>
  <sheetData>
    <row ht="18.75" r="1">
      <c r="A1" s="238"/>
      <c r="B1" s="239" t="s">
        <v>166</v>
      </c>
      <c r="C1" s="239"/>
      <c r="D1" s="239"/>
      <c r="E1" s="239"/>
      <c r="F1" s="239"/>
      <c r="G1" s="239"/>
      <c r="H1" s="239"/>
      <c r="I1" s="239"/>
      <c r="J1" s="239"/>
      <c r="K1" s="239"/>
      <c r="L1" s="239"/>
      <c r="M1" s="239"/>
      <c r="N1" s="239"/>
      <c r="O1" s="240" t="s">
        <v>167</v>
      </c>
      <c r="P1" s="240"/>
      <c r="Q1" s="240"/>
      <c r="R1" s="240"/>
      <c r="S1" s="240"/>
      <c r="T1" s="240"/>
      <c r="U1" s="240"/>
      <c r="V1" s="240"/>
      <c r="W1" s="240"/>
      <c r="X1" s="240"/>
      <c r="Y1" s="240"/>
      <c r="Z1" s="240"/>
      <c r="AA1" s="240"/>
      <c r="AB1" s="241" t="s">
        <v>168</v>
      </c>
      <c r="AC1" s="241"/>
      <c r="AD1" s="241"/>
      <c r="AE1" s="241"/>
      <c r="AF1" s="241"/>
      <c r="AG1" s="241"/>
      <c r="AH1" s="241"/>
    </row>
    <row customHeight="1" ht="18" r="2">
      <c r="A2" s="242"/>
      <c r="B2" s="243" t="s">
        <v>55</v>
      </c>
      <c r="C2" s="243" t="s">
        <v>169</v>
      </c>
      <c r="D2" s="243" t="s">
        <v>170</v>
      </c>
      <c r="E2" s="244" t="s">
        <v>171</v>
      </c>
      <c r="F2" s="127" t="s">
        <v>56</v>
      </c>
      <c r="G2" s="127" t="s">
        <v>57</v>
      </c>
      <c r="H2" s="127" t="s">
        <v>58</v>
      </c>
      <c r="I2" s="127" t="s">
        <v>56</v>
      </c>
      <c r="J2" s="127" t="s">
        <v>57</v>
      </c>
      <c r="K2" s="127" t="s">
        <v>58</v>
      </c>
      <c r="L2" s="244" t="s">
        <v>76</v>
      </c>
      <c r="M2" s="245" t="s">
        <v>172</v>
      </c>
      <c r="N2" s="245" t="s">
        <v>173</v>
      </c>
      <c r="O2" s="246" t="s">
        <v>55</v>
      </c>
      <c r="P2" s="246" t="s">
        <v>169</v>
      </c>
      <c r="Q2" s="246" t="s">
        <v>170</v>
      </c>
      <c r="R2" s="247" t="s">
        <v>171</v>
      </c>
      <c r="S2" s="127" t="s">
        <v>56</v>
      </c>
      <c r="T2" s="127" t="s">
        <v>57</v>
      </c>
      <c r="U2" s="127" t="s">
        <v>58</v>
      </c>
      <c r="V2" s="127" t="s">
        <v>174</v>
      </c>
      <c r="W2" s="127" t="s">
        <v>175</v>
      </c>
      <c r="X2" s="127" t="s">
        <v>176</v>
      </c>
      <c r="Y2" s="247" t="s">
        <v>76</v>
      </c>
      <c r="Z2" s="248" t="s">
        <v>172</v>
      </c>
      <c r="AA2" s="249" t="s">
        <v>173</v>
      </c>
      <c r="AB2" s="250" t="s">
        <v>55</v>
      </c>
      <c r="AC2" s="250" t="s">
        <v>169</v>
      </c>
      <c r="AD2" s="251" t="s">
        <v>170</v>
      </c>
      <c r="AE2" s="251" t="s">
        <v>171</v>
      </c>
      <c r="AF2" s="251" t="s">
        <v>76</v>
      </c>
      <c r="AG2" s="252" t="s">
        <v>172</v>
      </c>
      <c r="AH2" s="245" t="s">
        <v>173</v>
      </c>
    </row>
    <row r="3">
      <c r="A3" s="253">
        <f ca="1">IF(_metadata!B1="",EOMONTH(NOW(),-1),EOMONTH(_metadata!B1,-1))</f>
        <v>43524</v>
      </c>
      <c r="B3" s="254">
        <f ca="1">SUMIF('5烧主抽电耗'!$A$3:$A$95,A3,'5烧主抽电耗'!$M$3:$M$95)</f>
        <v>0</v>
      </c>
      <c r="C3" s="254">
        <f ca="1">SUMIF('5烧主抽电耗'!$A$3:$A$95,A3,'5烧主抽电耗'!$N$3:$N$95)</f>
        <v>0</v>
      </c>
      <c r="D3" s="255">
        <f ca="1">SUMIF('5烧主抽电耗'!$A$3:$A$95,A3,'5烧主抽电耗'!$L$3:$L$95)</f>
        <v>0</v>
      </c>
      <c r="E3" s="130">
        <f ca="1">SUMIF('5烧主抽电耗'!$A$3:$A$95,A3,'5烧主抽电耗'!$V$3:$V$95)</f>
        <v>0</v>
      </c>
      <c r="F3" s="130">
        <f ca="1">SUMIF(错峰用电!$A$4:$A$189,$A3,错峰用电!N$4:N$189)</f>
        <v>0</v>
      </c>
      <c r="G3" s="130">
        <f ca="1">SUMIF(错峰用电!$A$4:$A$189,$A3,错峰用电!O$4:O$189)</f>
        <v>0</v>
      </c>
      <c r="H3" s="130">
        <f ca="1">SUMIF(错峰用电!$A$4:$A$189,$A3,错峰用电!P$4:P$189)</f>
        <v>0</v>
      </c>
      <c r="I3" s="256">
        <f ca="1">IFERROR(F3/SUM($F3:$H3),0)</f>
        <v>0</v>
      </c>
      <c r="J3" s="256">
        <f ca="1">IFERROR(G3/SUM($F3:$H3),0)</f>
        <v>0</v>
      </c>
      <c r="K3" s="256">
        <f ca="1">IFERROR(H3/SUM($F3:$H3),0)</f>
        <v>0</v>
      </c>
      <c r="L3" s="130">
        <f ca="1">IF(D3=0,0,D3-E3)</f>
        <v>0</v>
      </c>
      <c r="M3" s="194">
        <f ca="1">IF(C3=0,0,D3/C3)</f>
        <v>0</v>
      </c>
      <c r="N3" s="194">
        <f ca="1">SUMIF('5烧主抽电耗'!$A$3:$A$95,A3,'5烧主抽电耗'!$AC$3:$AC$95)</f>
        <v>0</v>
      </c>
      <c r="O3" s="254">
        <f ca="1">SUMIF('6烧主抽电耗'!$A$3:$A$95,A3,'6烧主抽电耗'!$M$3:$M$95)</f>
        <v>0</v>
      </c>
      <c r="P3" s="254">
        <f ca="1">SUMIF('6烧主抽电耗'!$A$3:$A$95,A3,'6烧主抽电耗'!$N$3:$N$95)</f>
        <v>0</v>
      </c>
      <c r="Q3" s="255">
        <f ca="1">SUMIF('6烧主抽电耗'!$A$3:$A$95,A3,'6烧主抽电耗'!$L$3:$L$95)</f>
        <v>0</v>
      </c>
      <c r="R3" s="130">
        <f ca="1">SUMIF('6烧主抽电耗'!$A$3:$A$95,A3,'6烧主抽电耗'!$V$3:$V$95)</f>
        <v>0</v>
      </c>
      <c r="S3" s="130">
        <f ca="1">SUMIF(错峰用电!$A$4:$A$189,$A3,错峰用电!AC$4:AC$189)</f>
        <v>0</v>
      </c>
      <c r="T3" s="130">
        <f ca="1">SUMIF(错峰用电!$A$4:$A$189,$A3,错峰用电!AD$4:AD$189)</f>
        <v>0</v>
      </c>
      <c r="U3" s="130">
        <f ca="1">SUMIF(错峰用电!$A$4:$A$189,$A3,错峰用电!AE$4:AE$189)</f>
        <v>0</v>
      </c>
      <c r="V3" s="256">
        <f ca="1">IFERROR(S3/SUM($S3:$U3),0)</f>
        <v>0</v>
      </c>
      <c r="W3" s="256">
        <f ca="1">IFERROR(T3/SUM($S3:$U3),0)</f>
        <v>0</v>
      </c>
      <c r="X3" s="256">
        <f ca="1">IFERROR(U3/SUM($S3:$U3),0)</f>
        <v>0</v>
      </c>
      <c r="Y3" s="130">
        <f ca="1">IF(Q3=0,0,Q3-R3)</f>
        <v>0</v>
      </c>
      <c r="Z3" s="194">
        <f ca="1">IF(P3=0,0,Q3/P3)</f>
        <v>0</v>
      </c>
      <c r="AA3" s="194">
        <f ca="1">SUMIF('6烧主抽电耗'!$A$3:$A$95,A3,'6烧主抽电耗'!$AC$3:$AC$95)</f>
        <v>0</v>
      </c>
      <c r="AB3" s="183">
        <f ca="1">SUM(B3,O3)</f>
        <v>0</v>
      </c>
      <c r="AC3" s="183">
        <f ca="1">SUM(C3,P3)</f>
        <v>0</v>
      </c>
      <c r="AD3" s="257">
        <f ca="1">D3+Q3</f>
        <v>0</v>
      </c>
      <c r="AE3" s="153">
        <f ca="1">E3+R3</f>
        <v>0</v>
      </c>
      <c r="AF3" s="153">
        <f ca="1">IF(AD3=0,0,AD3-AE3)</f>
        <v>0</v>
      </c>
      <c r="AG3" s="258">
        <f ca="1">IF(AC3=0,0,AD3/AC3)</f>
        <v>0</v>
      </c>
      <c r="AH3" s="194">
        <f ca="1">N3+AA3</f>
        <v>0</v>
      </c>
    </row>
    <row r="4">
      <c r="A4" s="253">
        <f ca="1">A3+1</f>
        <v>43525</v>
      </c>
      <c r="B4" s="254">
        <f ca="1">SUMIF('5烧主抽电耗'!$A$3:$A$95,A4,'5烧主抽电耗'!$M$3:$M$95)</f>
        <v>0</v>
      </c>
      <c r="C4" s="254">
        <f ca="1">SUMIF('5烧主抽电耗'!$A$3:$A$95,A4,'5烧主抽电耗'!$N$3:$N$95)</f>
        <v>0</v>
      </c>
      <c r="D4" s="255">
        <f ca="1">SUMIF('5烧主抽电耗'!$A$3:$A$95,A4,'5烧主抽电耗'!$L$3:$L$95)</f>
        <v>0</v>
      </c>
      <c r="E4" s="130">
        <f ca="1">SUMIF('5烧主抽电耗'!$A$3:$A$95,A4,'5烧主抽电耗'!$V$3:$V$95)</f>
        <v>0</v>
      </c>
      <c r="F4" s="130">
        <f ca="1">SUMIF(错峰用电!$A$4:$A$189,$A4,错峰用电!N$4:N$189)</f>
        <v>0</v>
      </c>
      <c r="G4" s="130">
        <f ca="1">SUMIF(错峰用电!$A$4:$A$189,$A4,错峰用电!O$4:O$189)</f>
        <v>0</v>
      </c>
      <c r="H4" s="130">
        <f ca="1">SUMIF(错峰用电!$A$4:$A$189,$A4,错峰用电!P$4:P$189)</f>
        <v>0</v>
      </c>
      <c r="I4" s="256">
        <f ca="1">IFERROR(F4/SUM($F4:$H4),0)</f>
        <v>0</v>
      </c>
      <c r="J4" s="256">
        <f ca="1">IFERROR(G4/SUM($F4:$H4),0)</f>
        <v>0</v>
      </c>
      <c r="K4" s="256">
        <f ca="1">IFERROR(H4/SUM($F4:$H4),0)</f>
        <v>0</v>
      </c>
      <c r="L4" s="130">
        <f ca="1">IF(D4=0,0,D4-E4)</f>
        <v>0</v>
      </c>
      <c r="M4" s="194">
        <f ca="1">IF(C4=0,0,D4/C4)</f>
        <v>0</v>
      </c>
      <c r="N4" s="194">
        <f ca="1">SUMIF('5烧主抽电耗'!$A$3:$A$95,A4,'5烧主抽电耗'!$AC$3:$AC$95)</f>
        <v>0</v>
      </c>
      <c r="O4" s="254">
        <f ca="1">SUMIF('6烧主抽电耗'!$A$3:$A$95,A4,'6烧主抽电耗'!$M$3:$M$95)</f>
        <v>0</v>
      </c>
      <c r="P4" s="254">
        <f ca="1">SUMIF('6烧主抽电耗'!$A$3:$A$95,A4,'6烧主抽电耗'!$N$3:$N$95)</f>
        <v>0</v>
      </c>
      <c r="Q4" s="255">
        <f ca="1">SUMIF('6烧主抽电耗'!$A$3:$A$95,A4,'6烧主抽电耗'!$L$3:$L$95)</f>
        <v>0</v>
      </c>
      <c r="R4" s="130">
        <f ca="1">SUMIF('6烧主抽电耗'!$A$3:$A$95,A4,'6烧主抽电耗'!$V$3:$V$95)</f>
        <v>0</v>
      </c>
      <c r="S4" s="130">
        <f ca="1">SUMIF(错峰用电!$A$4:$A$189,$A4,错峰用电!AC$4:AC$189)</f>
        <v>0</v>
      </c>
      <c r="T4" s="130">
        <f ca="1">SUMIF(错峰用电!$A$4:$A$189,$A4,错峰用电!AD$4:AD$189)</f>
        <v>0</v>
      </c>
      <c r="U4" s="130">
        <f ca="1">SUMIF(错峰用电!$A$4:$A$189,$A4,错峰用电!AE$4:AE$189)</f>
        <v>0</v>
      </c>
      <c r="V4" s="256">
        <f ca="1">IFERROR(S4/SUM($S4:$U4),0)</f>
        <v>0</v>
      </c>
      <c r="W4" s="256">
        <f ca="1">IFERROR(T4/SUM($S4:$U4),0)</f>
        <v>0</v>
      </c>
      <c r="X4" s="256">
        <f ca="1">IFERROR(U4/SUM($S4:$U4),0)</f>
        <v>0</v>
      </c>
      <c r="Y4" s="130">
        <f ca="1">IF(Q4=0,0,Q4-R4)</f>
        <v>0</v>
      </c>
      <c r="Z4" s="194">
        <f ca="1">IF(P4=0,0,Q4/P4)</f>
        <v>0</v>
      </c>
      <c r="AA4" s="194">
        <f ca="1">SUMIF('6烧主抽电耗'!$A$3:$A$95,A4,'6烧主抽电耗'!$AC$3:$AC$95)</f>
        <v>0</v>
      </c>
      <c r="AB4" s="254">
        <f ca="1">SUM(B4,O4)</f>
        <v>0</v>
      </c>
      <c r="AC4" s="254">
        <f ca="1">SUM(C4,P4)</f>
        <v>0</v>
      </c>
      <c r="AD4" s="259">
        <f ca="1">D4+Q4</f>
        <v>0</v>
      </c>
      <c r="AE4" s="130">
        <f ca="1">AE3</f>
        <v>0</v>
      </c>
      <c r="AF4" s="153">
        <f ca="1">IF(AD4=0,0,AD4-AE4)</f>
        <v>0</v>
      </c>
      <c r="AG4" s="258">
        <f ca="1">IF(AC4=0,0,AD4/AC4)</f>
        <v>0</v>
      </c>
      <c r="AH4" s="194">
        <f ca="1">N4+AA4</f>
        <v>0</v>
      </c>
    </row>
    <row r="5">
      <c r="A5" s="253">
        <f ca="1">A4+1</f>
        <v>43526</v>
      </c>
      <c r="B5" s="254">
        <f ca="1">SUMIF('5烧主抽电耗'!$A$3:$A$95,A5,'5烧主抽电耗'!$M$3:$M$95)</f>
        <v>0</v>
      </c>
      <c r="C5" s="254">
        <f ca="1">SUMIF('5烧主抽电耗'!$A$3:$A$95,A5,'5烧主抽电耗'!$N$3:$N$95)</f>
        <v>0</v>
      </c>
      <c r="D5" s="255">
        <f ca="1">SUMIF('5烧主抽电耗'!$A$3:$A$95,A5,'5烧主抽电耗'!$L$3:$L$95)</f>
        <v>0</v>
      </c>
      <c r="E5" s="130">
        <f ca="1">SUMIF('5烧主抽电耗'!$A$3:$A$95,A5,'5烧主抽电耗'!$V$3:$V$95)</f>
        <v>0</v>
      </c>
      <c r="F5" s="130">
        <f ca="1">SUMIF(错峰用电!$A$4:$A$189,$A5,错峰用电!N$4:N$189)</f>
        <v>0</v>
      </c>
      <c r="G5" s="130">
        <f ca="1">SUMIF(错峰用电!$A$4:$A$189,$A5,错峰用电!O$4:O$189)</f>
        <v>0</v>
      </c>
      <c r="H5" s="130">
        <f ca="1">SUMIF(错峰用电!$A$4:$A$189,$A5,错峰用电!P$4:P$189)</f>
        <v>0</v>
      </c>
      <c r="I5" s="256">
        <f ca="1">IFERROR(F5/SUM($F5:$H5),0)</f>
        <v>0</v>
      </c>
      <c r="J5" s="256">
        <f ca="1">IFERROR(G5/SUM($F5:$H5),0)</f>
        <v>0</v>
      </c>
      <c r="K5" s="256">
        <f ca="1">IFERROR(H5/SUM($F5:$H5),0)</f>
        <v>0</v>
      </c>
      <c r="L5" s="130">
        <f ca="1">IF(D5=0,0,D5-E5)</f>
        <v>0</v>
      </c>
      <c r="M5" s="194">
        <f ca="1">IF(C5=0,0,D5/C5)</f>
        <v>0</v>
      </c>
      <c r="N5" s="194">
        <f ca="1">SUMIF('5烧主抽电耗'!$A$3:$A$95,A5,'5烧主抽电耗'!$AC$3:$AC$95)</f>
        <v>0</v>
      </c>
      <c r="O5" s="254">
        <f ca="1">SUMIF('6烧主抽电耗'!$A$3:$A$95,A5,'6烧主抽电耗'!$M$3:$M$95)</f>
        <v>0</v>
      </c>
      <c r="P5" s="254">
        <f ca="1">SUMIF('6烧主抽电耗'!$A$3:$A$95,A5,'6烧主抽电耗'!$N$3:$N$95)</f>
        <v>0</v>
      </c>
      <c r="Q5" s="255">
        <f ca="1">SUMIF('6烧主抽电耗'!$A$3:$A$95,A5,'6烧主抽电耗'!$L$3:$L$95)</f>
        <v>0</v>
      </c>
      <c r="R5" s="130">
        <f ca="1">SUMIF('6烧主抽电耗'!$A$3:$A$95,A5,'6烧主抽电耗'!$V$3:$V$95)</f>
        <v>0</v>
      </c>
      <c r="S5" s="130">
        <f ca="1">SUMIF(错峰用电!$A$4:$A$189,$A5,错峰用电!AC$4:AC$189)</f>
        <v>0</v>
      </c>
      <c r="T5" s="130">
        <f ca="1">SUMIF(错峰用电!$A$4:$A$189,$A5,错峰用电!AD$4:AD$189)</f>
        <v>0</v>
      </c>
      <c r="U5" s="130">
        <f ca="1">SUMIF(错峰用电!$A$4:$A$189,$A5,错峰用电!AE$4:AE$189)</f>
        <v>0</v>
      </c>
      <c r="V5" s="256">
        <f ca="1">IFERROR(S5/SUM($S5:$U5),0)</f>
        <v>0</v>
      </c>
      <c r="W5" s="256">
        <f ca="1">IFERROR(T5/SUM($S5:$U5),0)</f>
        <v>0</v>
      </c>
      <c r="X5" s="256">
        <f ca="1">IFERROR(U5/SUM($S5:$U5),0)</f>
        <v>0</v>
      </c>
      <c r="Y5" s="130">
        <f ca="1">IF(Q5=0,0,Q5-R5)</f>
        <v>0</v>
      </c>
      <c r="Z5" s="194">
        <f ca="1">IF(P5=0,0,Q5/P5)</f>
        <v>0</v>
      </c>
      <c r="AA5" s="194">
        <f ca="1">SUMIF('6烧主抽电耗'!$A$3:$A$95,A5,'6烧主抽电耗'!$AC$3:$AC$95)</f>
        <v>0</v>
      </c>
      <c r="AB5" s="254">
        <f ca="1">SUM(B5,O5)</f>
        <v>0</v>
      </c>
      <c r="AC5" s="254">
        <f ca="1">SUM(C5,P5)</f>
        <v>0</v>
      </c>
      <c r="AD5" s="259">
        <f ca="1">D5+Q5</f>
        <v>0</v>
      </c>
      <c r="AE5" s="130">
        <f ca="1">AE4</f>
        <v>0</v>
      </c>
      <c r="AF5" s="153">
        <f ca="1">IF(AD5=0,0,AD5-AE5)</f>
        <v>0</v>
      </c>
      <c r="AG5" s="258">
        <f ca="1">IF(AC5=0,0,AD5/AC5)</f>
        <v>0</v>
      </c>
      <c r="AH5" s="194">
        <f ca="1">N5+AA5</f>
        <v>0</v>
      </c>
    </row>
    <row r="6">
      <c r="A6" s="253">
        <f ca="1">A5+1</f>
        <v>43527</v>
      </c>
      <c r="B6" s="254">
        <f ca="1">SUMIF('5烧主抽电耗'!$A$3:$A$95,A6,'5烧主抽电耗'!$M$3:$M$95)</f>
        <v>0</v>
      </c>
      <c r="C6" s="254">
        <f ca="1">SUMIF('5烧主抽电耗'!$A$3:$A$95,A6,'5烧主抽电耗'!$N$3:$N$95)</f>
        <v>0</v>
      </c>
      <c r="D6" s="255">
        <f ca="1">SUMIF('5烧主抽电耗'!$A$3:$A$95,A6,'5烧主抽电耗'!$L$3:$L$95)</f>
        <v>0</v>
      </c>
      <c r="E6" s="130">
        <f ca="1">SUMIF('5烧主抽电耗'!$A$3:$A$95,A6,'5烧主抽电耗'!$V$3:$V$95)</f>
        <v>0</v>
      </c>
      <c r="F6" s="130">
        <f ca="1">SUMIF(错峰用电!$A$4:$A$189,$A6,错峰用电!N$4:N$189)</f>
        <v>0</v>
      </c>
      <c r="G6" s="130">
        <f ca="1">SUMIF(错峰用电!$A$4:$A$189,$A6,错峰用电!O$4:O$189)</f>
        <v>0</v>
      </c>
      <c r="H6" s="130">
        <f ca="1">SUMIF(错峰用电!$A$4:$A$189,$A6,错峰用电!P$4:P$189)</f>
        <v>0</v>
      </c>
      <c r="I6" s="256">
        <f ca="1">IFERROR(F6/SUM($F6:$H6),0)</f>
        <v>0</v>
      </c>
      <c r="J6" s="256">
        <f ca="1">IFERROR(G6/SUM($F6:$H6),0)</f>
        <v>0</v>
      </c>
      <c r="K6" s="256">
        <f ca="1">IFERROR(H6/SUM($F6:$H6),0)</f>
        <v>0</v>
      </c>
      <c r="L6" s="130">
        <f ca="1">IF(D6=0,0,D6-E6)</f>
        <v>0</v>
      </c>
      <c r="M6" s="194">
        <f ca="1">IF(C6=0,0,D6/C6)</f>
        <v>0</v>
      </c>
      <c r="N6" s="194">
        <f ca="1">SUMIF('5烧主抽电耗'!$A$3:$A$95,A6,'5烧主抽电耗'!$AC$3:$AC$95)</f>
        <v>0</v>
      </c>
      <c r="O6" s="254">
        <f ca="1">SUMIF('6烧主抽电耗'!$A$3:$A$95,A6,'6烧主抽电耗'!$M$3:$M$95)</f>
        <v>0</v>
      </c>
      <c r="P6" s="254">
        <f ca="1">SUMIF('6烧主抽电耗'!$A$3:$A$95,A6,'6烧主抽电耗'!$N$3:$N$95)</f>
        <v>0</v>
      </c>
      <c r="Q6" s="255">
        <f ca="1">SUMIF('6烧主抽电耗'!$A$3:$A$95,A6,'6烧主抽电耗'!$L$3:$L$95)</f>
        <v>0</v>
      </c>
      <c r="R6" s="130">
        <f ca="1">SUMIF('6烧主抽电耗'!$A$3:$A$95,A6,'6烧主抽电耗'!$V$3:$V$95)</f>
        <v>0</v>
      </c>
      <c r="S6" s="130">
        <f ca="1">SUMIF(错峰用电!$A$4:$A$189,$A6,错峰用电!AC$4:AC$189)</f>
        <v>0</v>
      </c>
      <c r="T6" s="130">
        <f ca="1">SUMIF(错峰用电!$A$4:$A$189,$A6,错峰用电!AD$4:AD$189)</f>
        <v>0</v>
      </c>
      <c r="U6" s="130">
        <f ca="1">SUMIF(错峰用电!$A$4:$A$189,$A6,错峰用电!AE$4:AE$189)</f>
        <v>0</v>
      </c>
      <c r="V6" s="256">
        <f ca="1">IFERROR(S6/SUM($S6:$U6),0)</f>
        <v>0</v>
      </c>
      <c r="W6" s="256">
        <f ca="1">IFERROR(T6/SUM($S6:$U6),0)</f>
        <v>0</v>
      </c>
      <c r="X6" s="256">
        <f ca="1">IFERROR(U6/SUM($S6:$U6),0)</f>
        <v>0</v>
      </c>
      <c r="Y6" s="130">
        <f ca="1">IF(Q6=0,0,Q6-R6)</f>
        <v>0</v>
      </c>
      <c r="Z6" s="194">
        <f ca="1">IF(P6=0,0,Q6/P6)</f>
        <v>0</v>
      </c>
      <c r="AA6" s="194">
        <f ca="1">SUMIF('6烧主抽电耗'!$A$3:$A$95,A6,'6烧主抽电耗'!$AC$3:$AC$95)</f>
        <v>0</v>
      </c>
      <c r="AB6" s="254">
        <f ca="1">SUM(B6,O6)</f>
        <v>0</v>
      </c>
      <c r="AC6" s="254">
        <f ca="1">SUM(C6,P6)</f>
        <v>0</v>
      </c>
      <c r="AD6" s="259">
        <f ca="1">D6+Q6</f>
        <v>0</v>
      </c>
      <c r="AE6" s="130">
        <f ca="1">AE5</f>
        <v>0</v>
      </c>
      <c r="AF6" s="153">
        <f ca="1">IF(AD6=0,0,AD6-AE6)</f>
        <v>0</v>
      </c>
      <c r="AG6" s="258">
        <f ca="1">IF(AC6=0,0,AD6/AC6)</f>
        <v>0</v>
      </c>
      <c r="AH6" s="194">
        <f ca="1">N6+AA6</f>
        <v>0</v>
      </c>
    </row>
    <row r="7">
      <c r="A7" s="253">
        <f ca="1">A6+1</f>
        <v>43528</v>
      </c>
      <c r="B7" s="254">
        <f ca="1">SUMIF('5烧主抽电耗'!$A$3:$A$95,A7,'5烧主抽电耗'!$M$3:$M$95)</f>
        <v>0</v>
      </c>
      <c r="C7" s="254">
        <f ca="1">SUMIF('5烧主抽电耗'!$A$3:$A$95,A7,'5烧主抽电耗'!$N$3:$N$95)</f>
        <v>0</v>
      </c>
      <c r="D7" s="255">
        <f ca="1">SUMIF('5烧主抽电耗'!$A$3:$A$95,A7,'5烧主抽电耗'!$L$3:$L$95)</f>
        <v>0</v>
      </c>
      <c r="E7" s="130">
        <f ca="1">SUMIF('5烧主抽电耗'!$A$3:$A$95,A7,'5烧主抽电耗'!$V$3:$V$95)</f>
        <v>0</v>
      </c>
      <c r="F7" s="130">
        <f ca="1">SUMIF(错峰用电!$A$4:$A$189,$A7,错峰用电!N$4:N$189)</f>
        <v>0</v>
      </c>
      <c r="G7" s="130">
        <f ca="1">SUMIF(错峰用电!$A$4:$A$189,$A7,错峰用电!O$4:O$189)</f>
        <v>0</v>
      </c>
      <c r="H7" s="130">
        <f ca="1">SUMIF(错峰用电!$A$4:$A$189,$A7,错峰用电!P$4:P$189)</f>
        <v>0</v>
      </c>
      <c r="I7" s="256">
        <f ca="1">IFERROR(F7/SUM($F7:$H7),0)</f>
        <v>0</v>
      </c>
      <c r="J7" s="256">
        <f ca="1">IFERROR(G7/SUM($F7:$H7),0)</f>
        <v>0</v>
      </c>
      <c r="K7" s="256">
        <f ca="1">IFERROR(H7/SUM($F7:$H7),0)</f>
        <v>0</v>
      </c>
      <c r="L7" s="130">
        <f ca="1">IF(D7=0,0,D7-E7)</f>
        <v>0</v>
      </c>
      <c r="M7" s="194">
        <f ca="1">IF(C7=0,0,D7/C7)</f>
        <v>0</v>
      </c>
      <c r="N7" s="194">
        <f ca="1">SUMIF('5烧主抽电耗'!$A$3:$A$95,A7,'5烧主抽电耗'!$AC$3:$AC$95)</f>
        <v>0</v>
      </c>
      <c r="O7" s="254">
        <f ca="1">SUMIF('6烧主抽电耗'!$A$3:$A$95,A7,'6烧主抽电耗'!$M$3:$M$95)</f>
        <v>0</v>
      </c>
      <c r="P7" s="254">
        <f ca="1">SUMIF('6烧主抽电耗'!$A$3:$A$95,A7,'6烧主抽电耗'!$N$3:$N$95)</f>
        <v>0</v>
      </c>
      <c r="Q7" s="255">
        <f ca="1">SUMIF('6烧主抽电耗'!$A$3:$A$95,A7,'6烧主抽电耗'!$L$3:$L$95)</f>
        <v>0</v>
      </c>
      <c r="R7" s="130">
        <f ca="1">SUMIF('6烧主抽电耗'!$A$3:$A$95,A7,'6烧主抽电耗'!$V$3:$V$95)</f>
        <v>0</v>
      </c>
      <c r="S7" s="130">
        <f ca="1">SUMIF(错峰用电!$A$4:$A$189,$A7,错峰用电!AC$4:AC$189)</f>
        <v>0</v>
      </c>
      <c r="T7" s="130">
        <f ca="1">SUMIF(错峰用电!$A$4:$A$189,$A7,错峰用电!AD$4:AD$189)</f>
        <v>0</v>
      </c>
      <c r="U7" s="130">
        <f ca="1">SUMIF(错峰用电!$A$4:$A$189,$A7,错峰用电!AE$4:AE$189)</f>
        <v>0</v>
      </c>
      <c r="V7" s="256">
        <f ca="1">IFERROR(S7/SUM($S7:$U7),0)</f>
        <v>0</v>
      </c>
      <c r="W7" s="256">
        <f ca="1">IFERROR(T7/SUM($S7:$U7),0)</f>
        <v>0</v>
      </c>
      <c r="X7" s="256">
        <f ca="1">IFERROR(U7/SUM($S7:$U7),0)</f>
        <v>0</v>
      </c>
      <c r="Y7" s="130">
        <f ca="1">IF(Q7=0,0,Q7-R7)</f>
        <v>0</v>
      </c>
      <c r="Z7" s="194">
        <f ca="1">IF(P7=0,0,Q7/P7)</f>
        <v>0</v>
      </c>
      <c r="AA7" s="194">
        <f ca="1">SUMIF('6烧主抽电耗'!$A$3:$A$95,A7,'6烧主抽电耗'!$AC$3:$AC$95)</f>
        <v>0</v>
      </c>
      <c r="AB7" s="254">
        <f ca="1">SUM(B7,O7)</f>
        <v>0</v>
      </c>
      <c r="AC7" s="254">
        <f ca="1">SUM(C7,P7)</f>
        <v>0</v>
      </c>
      <c r="AD7" s="259">
        <f ca="1">D7+Q7</f>
        <v>0</v>
      </c>
      <c r="AE7" s="130">
        <f ca="1">AE6</f>
        <v>0</v>
      </c>
      <c r="AF7" s="153">
        <f ca="1">IF(AD7=0,0,AD7-AE7)</f>
        <v>0</v>
      </c>
      <c r="AG7" s="258">
        <f ca="1">IF(AC7=0,0,AD7/AC7)</f>
        <v>0</v>
      </c>
      <c r="AH7" s="194">
        <f ca="1">N7+AA7</f>
        <v>0</v>
      </c>
    </row>
    <row r="8">
      <c r="A8" s="253">
        <f ca="1">A7+1</f>
        <v>43529</v>
      </c>
      <c r="B8" s="254">
        <f ca="1">SUMIF('5烧主抽电耗'!$A$3:$A$95,A8,'5烧主抽电耗'!$M$3:$M$95)</f>
        <v>0</v>
      </c>
      <c r="C8" s="254">
        <f ca="1">SUMIF('5烧主抽电耗'!$A$3:$A$95,A8,'5烧主抽电耗'!$N$3:$N$95)</f>
        <v>0</v>
      </c>
      <c r="D8" s="255">
        <f ca="1">SUMIF('5烧主抽电耗'!$A$3:$A$95,A8,'5烧主抽电耗'!$L$3:$L$95)</f>
        <v>0</v>
      </c>
      <c r="E8" s="130">
        <f ca="1">SUMIF('5烧主抽电耗'!$A$3:$A$95,A8,'5烧主抽电耗'!$V$3:$V$95)</f>
        <v>0</v>
      </c>
      <c r="F8" s="130">
        <f ca="1">SUMIF(错峰用电!$A$4:$A$189,$A8,错峰用电!N$4:N$189)</f>
        <v>0</v>
      </c>
      <c r="G8" s="130">
        <f ca="1">SUMIF(错峰用电!$A$4:$A$189,$A8,错峰用电!O$4:O$189)</f>
        <v>0</v>
      </c>
      <c r="H8" s="130">
        <f ca="1">SUMIF(错峰用电!$A$4:$A$189,$A8,错峰用电!P$4:P$189)</f>
        <v>0</v>
      </c>
      <c r="I8" s="256">
        <f ca="1">IFERROR(F8/SUM($F8:$H8),0)</f>
        <v>0</v>
      </c>
      <c r="J8" s="256">
        <f ca="1">IFERROR(G8/SUM($F8:$H8),0)</f>
        <v>0</v>
      </c>
      <c r="K8" s="256">
        <f ca="1">IFERROR(H8/SUM($F8:$H8),0)</f>
        <v>0</v>
      </c>
      <c r="L8" s="130">
        <f ca="1">IF(D8=0,0,D8-E8)</f>
        <v>0</v>
      </c>
      <c r="M8" s="194">
        <f ca="1">IF(C8=0,0,D8/C8)</f>
        <v>0</v>
      </c>
      <c r="N8" s="194">
        <f ca="1">SUMIF('5烧主抽电耗'!$A$3:$A$95,A8,'5烧主抽电耗'!$AC$3:$AC$95)</f>
        <v>0</v>
      </c>
      <c r="O8" s="254">
        <f ca="1">SUMIF('6烧主抽电耗'!$A$3:$A$95,A8,'6烧主抽电耗'!$M$3:$M$95)</f>
        <v>0</v>
      </c>
      <c r="P8" s="254">
        <f ca="1">SUMIF('6烧主抽电耗'!$A$3:$A$95,A8,'6烧主抽电耗'!$N$3:$N$95)</f>
        <v>0</v>
      </c>
      <c r="Q8" s="255">
        <f ca="1">SUMIF('6烧主抽电耗'!$A$3:$A$95,A8,'6烧主抽电耗'!$L$3:$L$95)</f>
        <v>0</v>
      </c>
      <c r="R8" s="130">
        <f ca="1">SUMIF('6烧主抽电耗'!$A$3:$A$95,A8,'6烧主抽电耗'!$V$3:$V$95)</f>
        <v>0</v>
      </c>
      <c r="S8" s="130">
        <f ca="1">SUMIF(错峰用电!$A$4:$A$189,$A8,错峰用电!AC$4:AC$189)</f>
        <v>0</v>
      </c>
      <c r="T8" s="130">
        <f ca="1">SUMIF(错峰用电!$A$4:$A$189,$A8,错峰用电!AD$4:AD$189)</f>
        <v>0</v>
      </c>
      <c r="U8" s="130">
        <f ca="1">SUMIF(错峰用电!$A$4:$A$189,$A8,错峰用电!AE$4:AE$189)</f>
        <v>0</v>
      </c>
      <c r="V8" s="256">
        <f ca="1">IFERROR(S8/SUM($S8:$U8),0)</f>
        <v>0</v>
      </c>
      <c r="W8" s="256">
        <f ca="1">IFERROR(T8/SUM($S8:$U8),0)</f>
        <v>0</v>
      </c>
      <c r="X8" s="256">
        <f ca="1">IFERROR(U8/SUM($S8:$U8),0)</f>
        <v>0</v>
      </c>
      <c r="Y8" s="130">
        <f ca="1">IF(Q8=0,0,Q8-R8)</f>
        <v>0</v>
      </c>
      <c r="Z8" s="194">
        <f ca="1">IF(P8=0,0,Q8/P8)</f>
        <v>0</v>
      </c>
      <c r="AA8" s="194">
        <f ca="1">SUMIF('6烧主抽电耗'!$A$3:$A$95,A8,'6烧主抽电耗'!$AC$3:$AC$95)</f>
        <v>0</v>
      </c>
      <c r="AB8" s="254">
        <f ca="1">SUM(B8,O8)</f>
        <v>0</v>
      </c>
      <c r="AC8" s="254">
        <f ca="1">SUM(C8,P8)</f>
        <v>0</v>
      </c>
      <c r="AD8" s="259">
        <f ca="1">D8+Q8</f>
        <v>0</v>
      </c>
      <c r="AE8" s="130">
        <f ca="1">AE7</f>
        <v>0</v>
      </c>
      <c r="AF8" s="153">
        <f ca="1">IF(AD8=0,0,AD8-AE8)</f>
        <v>0</v>
      </c>
      <c r="AG8" s="258">
        <f ca="1">IF(AC8=0,0,AD8/AC8)</f>
        <v>0</v>
      </c>
      <c r="AH8" s="194">
        <f ca="1">N8+AA8</f>
        <v>0</v>
      </c>
    </row>
    <row r="9">
      <c r="A9" s="253">
        <f ca="1">A8+1</f>
        <v>43530</v>
      </c>
      <c r="B9" s="254">
        <f ca="1">SUMIF('5烧主抽电耗'!$A$3:$A$95,A9,'5烧主抽电耗'!$M$3:$M$95)</f>
        <v>0</v>
      </c>
      <c r="C9" s="254">
        <f ca="1">SUMIF('5烧主抽电耗'!$A$3:$A$95,A9,'5烧主抽电耗'!$N$3:$N$95)</f>
        <v>0</v>
      </c>
      <c r="D9" s="255">
        <f ca="1">SUMIF('5烧主抽电耗'!$A$3:$A$95,A9,'5烧主抽电耗'!$L$3:$L$95)</f>
        <v>0</v>
      </c>
      <c r="E9" s="130">
        <f ca="1">SUMIF('5烧主抽电耗'!$A$3:$A$95,A9,'5烧主抽电耗'!$V$3:$V$95)</f>
        <v>0</v>
      </c>
      <c r="F9" s="130">
        <f ca="1">SUMIF(错峰用电!$A$4:$A$189,$A9,错峰用电!N$4:N$189)</f>
        <v>0</v>
      </c>
      <c r="G9" s="130">
        <f ca="1">SUMIF(错峰用电!$A$4:$A$189,$A9,错峰用电!O$4:O$189)</f>
        <v>0</v>
      </c>
      <c r="H9" s="130">
        <f ca="1">SUMIF(错峰用电!$A$4:$A$189,$A9,错峰用电!P$4:P$189)</f>
        <v>0</v>
      </c>
      <c r="I9" s="256">
        <f ca="1">IFERROR(F9/SUM($F9:$H9),0)</f>
        <v>0</v>
      </c>
      <c r="J9" s="256">
        <f ca="1">IFERROR(G9/SUM($F9:$H9),0)</f>
        <v>0</v>
      </c>
      <c r="K9" s="256">
        <f ca="1">IFERROR(H9/SUM($F9:$H9),0)</f>
        <v>0</v>
      </c>
      <c r="L9" s="130">
        <f ca="1">IF(D9=0,0,D9-E9)</f>
        <v>0</v>
      </c>
      <c r="M9" s="194">
        <f ca="1">IF(C9=0,0,D9/C9)</f>
        <v>0</v>
      </c>
      <c r="N9" s="194">
        <f ca="1">SUMIF('5烧主抽电耗'!$A$3:$A$95,A9,'5烧主抽电耗'!$AC$3:$AC$95)</f>
        <v>0</v>
      </c>
      <c r="O9" s="254">
        <f ca="1">SUMIF('6烧主抽电耗'!$A$3:$A$95,A9,'6烧主抽电耗'!$M$3:$M$95)</f>
        <v>0</v>
      </c>
      <c r="P9" s="254">
        <f ca="1">SUMIF('6烧主抽电耗'!$A$3:$A$95,A9,'6烧主抽电耗'!$N$3:$N$95)</f>
        <v>0</v>
      </c>
      <c r="Q9" s="255">
        <f ca="1">SUMIF('6烧主抽电耗'!$A$3:$A$95,A9,'6烧主抽电耗'!$L$3:$L$95)</f>
        <v>0</v>
      </c>
      <c r="R9" s="130">
        <f ca="1">SUMIF('6烧主抽电耗'!$A$3:$A$95,A9,'6烧主抽电耗'!$V$3:$V$95)</f>
        <v>0</v>
      </c>
      <c r="S9" s="130">
        <f ca="1">SUMIF(错峰用电!$A$4:$A$189,$A9,错峰用电!AC$4:AC$189)</f>
        <v>0</v>
      </c>
      <c r="T9" s="130">
        <f ca="1">SUMIF(错峰用电!$A$4:$A$189,$A9,错峰用电!AD$4:AD$189)</f>
        <v>0</v>
      </c>
      <c r="U9" s="130">
        <f ca="1">SUMIF(错峰用电!$A$4:$A$189,$A9,错峰用电!AE$4:AE$189)</f>
        <v>0</v>
      </c>
      <c r="V9" s="256">
        <f ca="1">IFERROR(S9/SUM($S9:$U9),0)</f>
        <v>0</v>
      </c>
      <c r="W9" s="256">
        <f ca="1">IFERROR(T9/SUM($S9:$U9),0)</f>
        <v>0</v>
      </c>
      <c r="X9" s="256">
        <f ca="1">IFERROR(U9/SUM($S9:$U9),0)</f>
        <v>0</v>
      </c>
      <c r="Y9" s="130">
        <f ca="1">IF(Q9=0,0,Q9-R9)</f>
        <v>0</v>
      </c>
      <c r="Z9" s="194">
        <f ca="1">IF(P9=0,0,Q9/P9)</f>
        <v>0</v>
      </c>
      <c r="AA9" s="194">
        <f ca="1">SUMIF('6烧主抽电耗'!$A$3:$A$95,A9,'6烧主抽电耗'!$AC$3:$AC$95)</f>
        <v>0</v>
      </c>
      <c r="AB9" s="254">
        <f ca="1">SUM(B9,O9)</f>
        <v>0</v>
      </c>
      <c r="AC9" s="254">
        <f ca="1">SUM(C9,P9)</f>
        <v>0</v>
      </c>
      <c r="AD9" s="259">
        <f ca="1">D9+Q9</f>
        <v>0</v>
      </c>
      <c r="AE9" s="130">
        <f ca="1">AE8</f>
        <v>0</v>
      </c>
      <c r="AF9" s="153">
        <f ca="1">IF(AD9=0,0,AD9-AE9)</f>
        <v>0</v>
      </c>
      <c r="AG9" s="258">
        <f ca="1">IF(AC9=0,0,AD9/AC9)</f>
        <v>0</v>
      </c>
      <c r="AH9" s="194">
        <f ca="1">N9+AA9</f>
        <v>0</v>
      </c>
    </row>
    <row r="10">
      <c r="A10" s="253">
        <f ca="1">A9+1</f>
        <v>43531</v>
      </c>
      <c r="B10" s="254">
        <f ca="1">SUMIF('5烧主抽电耗'!$A$3:$A$95,A10,'5烧主抽电耗'!$M$3:$M$95)</f>
        <v>0</v>
      </c>
      <c r="C10" s="254">
        <f ca="1">SUMIF('5烧主抽电耗'!$A$3:$A$95,A10,'5烧主抽电耗'!$N$3:$N$95)</f>
        <v>0</v>
      </c>
      <c r="D10" s="255">
        <f ca="1">SUMIF('5烧主抽电耗'!$A$3:$A$95,A10,'5烧主抽电耗'!$L$3:$L$95)</f>
        <v>0</v>
      </c>
      <c r="E10" s="130">
        <f ca="1">SUMIF('5烧主抽电耗'!$A$3:$A$95,A10,'5烧主抽电耗'!$V$3:$V$95)</f>
        <v>0</v>
      </c>
      <c r="F10" s="130">
        <f ca="1">SUMIF(错峰用电!$A$4:$A$189,$A10,错峰用电!N$4:N$189)</f>
        <v>0</v>
      </c>
      <c r="G10" s="130">
        <f ca="1">SUMIF(错峰用电!$A$4:$A$189,$A10,错峰用电!O$4:O$189)</f>
        <v>0</v>
      </c>
      <c r="H10" s="130">
        <f ca="1">SUMIF(错峰用电!$A$4:$A$189,$A10,错峰用电!P$4:P$189)</f>
        <v>0</v>
      </c>
      <c r="I10" s="256">
        <f ca="1">IFERROR(F10/SUM($F10:$H10),0)</f>
        <v>0</v>
      </c>
      <c r="J10" s="256">
        <f ca="1">IFERROR(G10/SUM($F10:$H10),0)</f>
        <v>0</v>
      </c>
      <c r="K10" s="256">
        <f ca="1">IFERROR(H10/SUM($F10:$H10),0)</f>
        <v>0</v>
      </c>
      <c r="L10" s="130">
        <f ca="1">IF(D10=0,0,D10-E10)</f>
        <v>0</v>
      </c>
      <c r="M10" s="194">
        <f ca="1">IF(C10=0,0,D10/C10)</f>
        <v>0</v>
      </c>
      <c r="N10" s="194">
        <f ca="1">SUMIF('5烧主抽电耗'!$A$3:$A$95,A10,'5烧主抽电耗'!$AC$3:$AC$95)</f>
        <v>0</v>
      </c>
      <c r="O10" s="254">
        <f ca="1">SUMIF('6烧主抽电耗'!$A$3:$A$95,A10,'6烧主抽电耗'!$M$3:$M$95)</f>
        <v>0</v>
      </c>
      <c r="P10" s="254">
        <f ca="1">SUMIF('6烧主抽电耗'!$A$3:$A$95,A10,'6烧主抽电耗'!$N$3:$N$95)</f>
        <v>0</v>
      </c>
      <c r="Q10" s="255">
        <f ca="1">SUMIF('6烧主抽电耗'!$A$3:$A$95,A10,'6烧主抽电耗'!$L$3:$L$95)</f>
        <v>0</v>
      </c>
      <c r="R10" s="130">
        <f ca="1">SUMIF('6烧主抽电耗'!$A$3:$A$95,A10,'6烧主抽电耗'!$V$3:$V$95)</f>
        <v>0</v>
      </c>
      <c r="S10" s="130">
        <f ca="1">SUMIF(错峰用电!$A$4:$A$189,$A10,错峰用电!AC$4:AC$189)</f>
        <v>0</v>
      </c>
      <c r="T10" s="130">
        <f ca="1">SUMIF(错峰用电!$A$4:$A$189,$A10,错峰用电!AD$4:AD$189)</f>
        <v>0</v>
      </c>
      <c r="U10" s="130">
        <f ca="1">SUMIF(错峰用电!$A$4:$A$189,$A10,错峰用电!AE$4:AE$189)</f>
        <v>0</v>
      </c>
      <c r="V10" s="256">
        <f ca="1">IFERROR(S10/SUM($S10:$U10),0)</f>
        <v>0</v>
      </c>
      <c r="W10" s="256">
        <f ca="1">IFERROR(T10/SUM($S10:$U10),0)</f>
        <v>0</v>
      </c>
      <c r="X10" s="256">
        <f ca="1">IFERROR(U10/SUM($S10:$U10),0)</f>
        <v>0</v>
      </c>
      <c r="Y10" s="130">
        <f ca="1">IF(Q10=0,0,Q10-R10)</f>
        <v>0</v>
      </c>
      <c r="Z10" s="194">
        <f ca="1">IF(P10=0,0,Q10/P10)</f>
        <v>0</v>
      </c>
      <c r="AA10" s="194">
        <f ca="1">SUMIF('6烧主抽电耗'!$A$3:$A$95,A10,'6烧主抽电耗'!$AC$3:$AC$95)</f>
        <v>0</v>
      </c>
      <c r="AB10" s="254">
        <f ca="1">SUM(B10,O10)</f>
        <v>0</v>
      </c>
      <c r="AC10" s="254">
        <f ca="1">SUM(C10,P10)</f>
        <v>0</v>
      </c>
      <c r="AD10" s="259">
        <f ca="1">D10+Q10</f>
        <v>0</v>
      </c>
      <c r="AE10" s="130">
        <f ca="1">AE9</f>
        <v>0</v>
      </c>
      <c r="AF10" s="153">
        <f ca="1">IF(AD10=0,0,AD10-AE10)</f>
        <v>0</v>
      </c>
      <c r="AG10" s="258">
        <f ca="1">IF(AC10=0,0,AD10/AC10)</f>
        <v>0</v>
      </c>
      <c r="AH10" s="194">
        <f ca="1">N10+AA10</f>
        <v>0</v>
      </c>
    </row>
    <row r="11">
      <c r="A11" s="253">
        <f ca="1">A10+1</f>
        <v>43532</v>
      </c>
      <c r="B11" s="254">
        <f ca="1">SUMIF('5烧主抽电耗'!$A$3:$A$95,A11,'5烧主抽电耗'!$M$3:$M$95)</f>
        <v>0</v>
      </c>
      <c r="C11" s="254">
        <f ca="1">SUMIF('5烧主抽电耗'!$A$3:$A$95,A11,'5烧主抽电耗'!$N$3:$N$95)</f>
        <v>0</v>
      </c>
      <c r="D11" s="255">
        <f ca="1">SUMIF('5烧主抽电耗'!$A$3:$A$95,A11,'5烧主抽电耗'!$L$3:$L$95)</f>
        <v>0</v>
      </c>
      <c r="E11" s="130">
        <f ca="1">SUMIF('5烧主抽电耗'!$A$3:$A$95,A11,'5烧主抽电耗'!$V$3:$V$95)</f>
        <v>0</v>
      </c>
      <c r="F11" s="130">
        <f ca="1">SUMIF(错峰用电!$A$4:$A$189,$A11,错峰用电!N$4:N$189)</f>
        <v>0</v>
      </c>
      <c r="G11" s="130">
        <f ca="1">SUMIF(错峰用电!$A$4:$A$189,$A11,错峰用电!O$4:O$189)</f>
        <v>0</v>
      </c>
      <c r="H11" s="130">
        <f ca="1">SUMIF(错峰用电!$A$4:$A$189,$A11,错峰用电!P$4:P$189)</f>
        <v>0</v>
      </c>
      <c r="I11" s="256">
        <f ca="1">IFERROR(F11/SUM($F11:$H11),0)</f>
        <v>0</v>
      </c>
      <c r="J11" s="256">
        <f ca="1">IFERROR(G11/SUM($F11:$H11),0)</f>
        <v>0</v>
      </c>
      <c r="K11" s="256">
        <f ca="1">IFERROR(H11/SUM($F11:$H11),0)</f>
        <v>0</v>
      </c>
      <c r="L11" s="130">
        <f ca="1">IF(D11=0,0,D11-E11)</f>
        <v>0</v>
      </c>
      <c r="M11" s="194">
        <f ca="1">IF(C11=0,0,D11/C11)</f>
        <v>0</v>
      </c>
      <c r="N11" s="194">
        <f ca="1">SUMIF('5烧主抽电耗'!$A$3:$A$95,A11,'5烧主抽电耗'!$AC$3:$AC$95)</f>
        <v>0</v>
      </c>
      <c r="O11" s="254">
        <f ca="1">SUMIF('6烧主抽电耗'!$A$3:$A$95,A11,'6烧主抽电耗'!$M$3:$M$95)</f>
        <v>0</v>
      </c>
      <c r="P11" s="254">
        <f ca="1">SUMIF('6烧主抽电耗'!$A$3:$A$95,A11,'6烧主抽电耗'!$N$3:$N$95)</f>
        <v>0</v>
      </c>
      <c r="Q11" s="255">
        <f ca="1">SUMIF('6烧主抽电耗'!$A$3:$A$95,A11,'6烧主抽电耗'!$L$3:$L$95)</f>
        <v>0</v>
      </c>
      <c r="R11" s="130">
        <f ca="1">SUMIF('6烧主抽电耗'!$A$3:$A$95,A11,'6烧主抽电耗'!$V$3:$V$95)</f>
        <v>0</v>
      </c>
      <c r="S11" s="130">
        <f ca="1">SUMIF(错峰用电!$A$4:$A$189,$A11,错峰用电!AC$4:AC$189)</f>
        <v>0</v>
      </c>
      <c r="T11" s="130">
        <f ca="1">SUMIF(错峰用电!$A$4:$A$189,$A11,错峰用电!AD$4:AD$189)</f>
        <v>0</v>
      </c>
      <c r="U11" s="130">
        <f ca="1">SUMIF(错峰用电!$A$4:$A$189,$A11,错峰用电!AE$4:AE$189)</f>
        <v>0</v>
      </c>
      <c r="V11" s="256">
        <f ca="1">IFERROR(S11/SUM($S11:$U11),0)</f>
        <v>0</v>
      </c>
      <c r="W11" s="256">
        <f ca="1">IFERROR(T11/SUM($S11:$U11),0)</f>
        <v>0</v>
      </c>
      <c r="X11" s="256">
        <f ca="1">IFERROR(U11/SUM($S11:$U11),0)</f>
        <v>0</v>
      </c>
      <c r="Y11" s="130">
        <f ca="1">IF(Q11=0,0,Q11-R11)</f>
        <v>0</v>
      </c>
      <c r="Z11" s="194">
        <f ca="1">IF(P11=0,0,Q11/P11)</f>
        <v>0</v>
      </c>
      <c r="AA11" s="194">
        <f ca="1">SUMIF('6烧主抽电耗'!$A$3:$A$95,A11,'6烧主抽电耗'!$AC$3:$AC$95)</f>
        <v>0</v>
      </c>
      <c r="AB11" s="254">
        <f ca="1">SUM(B11,O11)</f>
        <v>0</v>
      </c>
      <c r="AC11" s="254">
        <f ca="1">SUM(C11,P11)</f>
        <v>0</v>
      </c>
      <c r="AD11" s="259">
        <f ca="1">D11+Q11</f>
        <v>0</v>
      </c>
      <c r="AE11" s="130">
        <f ca="1">AE10</f>
        <v>0</v>
      </c>
      <c r="AF11" s="153">
        <f ca="1">IF(AD11=0,0,AD11-AE11)</f>
        <v>0</v>
      </c>
      <c r="AG11" s="258">
        <f ca="1">IF(AC11=0,0,AD11/AC11)</f>
        <v>0</v>
      </c>
      <c r="AH11" s="194">
        <f ca="1">N11+AA11</f>
        <v>0</v>
      </c>
    </row>
    <row r="12">
      <c r="A12" s="253">
        <f ca="1">A11+1</f>
        <v>43533</v>
      </c>
      <c r="B12" s="254">
        <f ca="1">SUMIF('5烧主抽电耗'!$A$3:$A$95,A12,'5烧主抽电耗'!$M$3:$M$95)</f>
        <v>0</v>
      </c>
      <c r="C12" s="254">
        <f ca="1">SUMIF('5烧主抽电耗'!$A$3:$A$95,A12,'5烧主抽电耗'!$N$3:$N$95)</f>
        <v>0</v>
      </c>
      <c r="D12" s="255">
        <f ca="1">SUMIF('5烧主抽电耗'!$A$3:$A$95,A12,'5烧主抽电耗'!$L$3:$L$95)</f>
        <v>0</v>
      </c>
      <c r="E12" s="130">
        <f ca="1">SUMIF('5烧主抽电耗'!$A$3:$A$95,A12,'5烧主抽电耗'!$V$3:$V$95)</f>
        <v>0</v>
      </c>
      <c r="F12" s="130">
        <f ca="1">SUMIF(错峰用电!$A$4:$A$189,$A12,错峰用电!N$4:N$189)</f>
        <v>0</v>
      </c>
      <c r="G12" s="130">
        <f ca="1">SUMIF(错峰用电!$A$4:$A$189,$A12,错峰用电!O$4:O$189)</f>
        <v>0</v>
      </c>
      <c r="H12" s="130">
        <f ca="1">SUMIF(错峰用电!$A$4:$A$189,$A12,错峰用电!P$4:P$189)</f>
        <v>0</v>
      </c>
      <c r="I12" s="256">
        <f ca="1">IFERROR(F12/SUM($F12:$H12),0)</f>
        <v>0</v>
      </c>
      <c r="J12" s="256">
        <f ca="1">IFERROR(G12/SUM($F12:$H12),0)</f>
        <v>0</v>
      </c>
      <c r="K12" s="256">
        <f ca="1">IFERROR(H12/SUM($F12:$H12),0)</f>
        <v>0</v>
      </c>
      <c r="L12" s="130">
        <f ca="1">IF(D12=0,0,D12-E12)</f>
        <v>0</v>
      </c>
      <c r="M12" s="194">
        <f ca="1">IF(C12=0,0,D12/C12)</f>
        <v>0</v>
      </c>
      <c r="N12" s="194">
        <f ca="1">SUMIF('5烧主抽电耗'!$A$3:$A$95,A12,'5烧主抽电耗'!$AC$3:$AC$95)</f>
        <v>0</v>
      </c>
      <c r="O12" s="254">
        <f ca="1">SUMIF('6烧主抽电耗'!$A$3:$A$95,A12,'6烧主抽电耗'!$M$3:$M$95)</f>
        <v>0</v>
      </c>
      <c r="P12" s="254">
        <f ca="1">SUMIF('6烧主抽电耗'!$A$3:$A$95,A12,'6烧主抽电耗'!$N$3:$N$95)</f>
        <v>0</v>
      </c>
      <c r="Q12" s="255">
        <f ca="1">SUMIF('6烧主抽电耗'!$A$3:$A$95,A12,'6烧主抽电耗'!$L$3:$L$95)</f>
        <v>0</v>
      </c>
      <c r="R12" s="130">
        <f ca="1">SUMIF('6烧主抽电耗'!$A$3:$A$95,A12,'6烧主抽电耗'!$V$3:$V$95)</f>
        <v>0</v>
      </c>
      <c r="S12" s="130">
        <f ca="1">SUMIF(错峰用电!$A$4:$A$189,$A12,错峰用电!AC$4:AC$189)</f>
        <v>0</v>
      </c>
      <c r="T12" s="130">
        <f ca="1">SUMIF(错峰用电!$A$4:$A$189,$A12,错峰用电!AD$4:AD$189)</f>
        <v>0</v>
      </c>
      <c r="U12" s="130">
        <f ca="1">SUMIF(错峰用电!$A$4:$A$189,$A12,错峰用电!AE$4:AE$189)</f>
        <v>0</v>
      </c>
      <c r="V12" s="256">
        <f ca="1">IFERROR(S12/SUM($S12:$U12),0)</f>
        <v>0</v>
      </c>
      <c r="W12" s="256">
        <f ca="1">IFERROR(T12/SUM($S12:$U12),0)</f>
        <v>0</v>
      </c>
      <c r="X12" s="256">
        <f ca="1">IFERROR(U12/SUM($S12:$U12),0)</f>
        <v>0</v>
      </c>
      <c r="Y12" s="130">
        <f ca="1">IF(Q12=0,0,Q12-R12)</f>
        <v>0</v>
      </c>
      <c r="Z12" s="194">
        <f ca="1">IF(P12=0,0,Q12/P12)</f>
        <v>0</v>
      </c>
      <c r="AA12" s="194">
        <f ca="1">SUMIF('6烧主抽电耗'!$A$3:$A$95,A12,'6烧主抽电耗'!$AC$3:$AC$95)</f>
        <v>0</v>
      </c>
      <c r="AB12" s="254">
        <f ca="1">SUM(B12,O12)</f>
        <v>0</v>
      </c>
      <c r="AC12" s="254">
        <f ca="1">SUM(C12,P12)</f>
        <v>0</v>
      </c>
      <c r="AD12" s="259">
        <f ca="1">D12+Q12</f>
        <v>0</v>
      </c>
      <c r="AE12" s="130">
        <f ca="1">AE11</f>
        <v>0</v>
      </c>
      <c r="AF12" s="153">
        <f ca="1">IF(AD12=0,0,AD12-AE12)</f>
        <v>0</v>
      </c>
      <c r="AG12" s="258">
        <f ca="1">IF(AC12=0,0,AD12/AC12)</f>
        <v>0</v>
      </c>
      <c r="AH12" s="194">
        <f ca="1">N12+AA12</f>
        <v>0</v>
      </c>
    </row>
    <row r="13">
      <c r="A13" s="253">
        <f ca="1">A12+1</f>
        <v>43534</v>
      </c>
      <c r="B13" s="254">
        <f ca="1">SUMIF('5烧主抽电耗'!$A$3:$A$95,A13,'5烧主抽电耗'!$M$3:$M$95)</f>
        <v>0</v>
      </c>
      <c r="C13" s="254">
        <f ca="1">SUMIF('5烧主抽电耗'!$A$3:$A$95,A13,'5烧主抽电耗'!$N$3:$N$95)</f>
        <v>0</v>
      </c>
      <c r="D13" s="255">
        <f ca="1">SUMIF('5烧主抽电耗'!$A$3:$A$95,A13,'5烧主抽电耗'!$L$3:$L$95)</f>
        <v>0</v>
      </c>
      <c r="E13" s="130">
        <f ca="1">SUMIF('5烧主抽电耗'!$A$3:$A$95,A13,'5烧主抽电耗'!$V$3:$V$95)</f>
        <v>0</v>
      </c>
      <c r="F13" s="130">
        <f ca="1">SUMIF(错峰用电!$A$4:$A$189,$A13,错峰用电!N$4:N$189)</f>
        <v>0</v>
      </c>
      <c r="G13" s="130">
        <f ca="1">SUMIF(错峰用电!$A$4:$A$189,$A13,错峰用电!O$4:O$189)</f>
        <v>0</v>
      </c>
      <c r="H13" s="130">
        <f ca="1">SUMIF(错峰用电!$A$4:$A$189,$A13,错峰用电!P$4:P$189)</f>
        <v>0</v>
      </c>
      <c r="I13" s="256">
        <f ca="1">IFERROR(F13/SUM($F13:$H13),0)</f>
        <v>0</v>
      </c>
      <c r="J13" s="256">
        <f ca="1">IFERROR(G13/SUM($F13:$H13),0)</f>
        <v>0</v>
      </c>
      <c r="K13" s="256">
        <f ca="1">IFERROR(H13/SUM($F13:$H13),0)</f>
        <v>0</v>
      </c>
      <c r="L13" s="130">
        <f ca="1">IF(D13=0,0,D13-E13)</f>
        <v>0</v>
      </c>
      <c r="M13" s="194">
        <f ca="1">IF(C13=0,0,D13/C13)</f>
        <v>0</v>
      </c>
      <c r="N13" s="194">
        <f ca="1">SUMIF('5烧主抽电耗'!$A$3:$A$95,A13,'5烧主抽电耗'!$AC$3:$AC$95)</f>
        <v>0</v>
      </c>
      <c r="O13" s="254">
        <f ca="1">SUMIF('6烧主抽电耗'!$A$3:$A$95,A13,'6烧主抽电耗'!$M$3:$M$95)</f>
        <v>0</v>
      </c>
      <c r="P13" s="254">
        <f ca="1">SUMIF('6烧主抽电耗'!$A$3:$A$95,A13,'6烧主抽电耗'!$N$3:$N$95)</f>
        <v>0</v>
      </c>
      <c r="Q13" s="255">
        <f ca="1">SUMIF('6烧主抽电耗'!$A$3:$A$95,A13,'6烧主抽电耗'!$L$3:$L$95)</f>
        <v>0</v>
      </c>
      <c r="R13" s="130">
        <f ca="1">SUMIF('6烧主抽电耗'!$A$3:$A$95,A13,'6烧主抽电耗'!$V$3:$V$95)</f>
        <v>0</v>
      </c>
      <c r="S13" s="130">
        <f ca="1">SUMIF(错峰用电!$A$4:$A$189,$A13,错峰用电!AC$4:AC$189)</f>
        <v>0</v>
      </c>
      <c r="T13" s="130">
        <f ca="1">SUMIF(错峰用电!$A$4:$A$189,$A13,错峰用电!AD$4:AD$189)</f>
        <v>0</v>
      </c>
      <c r="U13" s="130">
        <f ca="1">SUMIF(错峰用电!$A$4:$A$189,$A13,错峰用电!AE$4:AE$189)</f>
        <v>0</v>
      </c>
      <c r="V13" s="256">
        <f ca="1">IFERROR(S13/SUM($S13:$U13),0)</f>
        <v>0</v>
      </c>
      <c r="W13" s="256">
        <f ca="1">IFERROR(T13/SUM($S13:$U13),0)</f>
        <v>0</v>
      </c>
      <c r="X13" s="256">
        <f ca="1">IFERROR(U13/SUM($S13:$U13),0)</f>
        <v>0</v>
      </c>
      <c r="Y13" s="130">
        <f ca="1">IF(Q13=0,0,Q13-R13)</f>
        <v>0</v>
      </c>
      <c r="Z13" s="194">
        <f ca="1">IF(P13=0,0,Q13/P13)</f>
        <v>0</v>
      </c>
      <c r="AA13" s="194">
        <f ca="1">SUMIF('6烧主抽电耗'!$A$3:$A$95,A13,'6烧主抽电耗'!$AC$3:$AC$95)</f>
        <v>0</v>
      </c>
      <c r="AB13" s="254">
        <f ca="1">SUM(B13,O13)</f>
        <v>0</v>
      </c>
      <c r="AC13" s="254">
        <f ca="1">SUM(C13,P13)</f>
        <v>0</v>
      </c>
      <c r="AD13" s="259">
        <f ca="1">D13+Q13</f>
        <v>0</v>
      </c>
      <c r="AE13" s="130">
        <f ca="1">AE12</f>
        <v>0</v>
      </c>
      <c r="AF13" s="153">
        <f ca="1">IF(AD13=0,0,AD13-AE13)</f>
        <v>0</v>
      </c>
      <c r="AG13" s="258">
        <f ca="1">IF(AC13=0,0,AD13/AC13)</f>
        <v>0</v>
      </c>
      <c r="AH13" s="194">
        <f ca="1">N13+AA13</f>
        <v>0</v>
      </c>
    </row>
    <row r="14">
      <c r="A14" s="253">
        <f ca="1">A13+1</f>
        <v>43535</v>
      </c>
      <c r="B14" s="254">
        <f ca="1">SUMIF('5烧主抽电耗'!$A$3:$A$95,A14,'5烧主抽电耗'!$M$3:$M$95)</f>
        <v>0</v>
      </c>
      <c r="C14" s="254">
        <f ca="1">SUMIF('5烧主抽电耗'!$A$3:$A$95,A14,'5烧主抽电耗'!$N$3:$N$95)</f>
        <v>0</v>
      </c>
      <c r="D14" s="255">
        <f ca="1">SUMIF('5烧主抽电耗'!$A$3:$A$95,A14,'5烧主抽电耗'!$L$3:$L$95)</f>
        <v>0</v>
      </c>
      <c r="E14" s="130">
        <f ca="1">SUMIF('5烧主抽电耗'!$A$3:$A$95,A14,'5烧主抽电耗'!$V$3:$V$95)</f>
        <v>0</v>
      </c>
      <c r="F14" s="130">
        <f ca="1">SUMIF(错峰用电!$A$4:$A$189,$A14,错峰用电!N$4:N$189)</f>
        <v>0</v>
      </c>
      <c r="G14" s="130">
        <f ca="1">SUMIF(错峰用电!$A$4:$A$189,$A14,错峰用电!O$4:O$189)</f>
        <v>0</v>
      </c>
      <c r="H14" s="130">
        <f ca="1">SUMIF(错峰用电!$A$4:$A$189,$A14,错峰用电!P$4:P$189)</f>
        <v>0</v>
      </c>
      <c r="I14" s="256">
        <f ca="1">IFERROR(F14/SUM($F14:$H14),0)</f>
        <v>0</v>
      </c>
      <c r="J14" s="256">
        <f ca="1">IFERROR(G14/SUM($F14:$H14),0)</f>
        <v>0</v>
      </c>
      <c r="K14" s="256">
        <f ca="1">IFERROR(H14/SUM($F14:$H14),0)</f>
        <v>0</v>
      </c>
      <c r="L14" s="130">
        <f ca="1">IF(D14=0,0,D14-E14)</f>
        <v>0</v>
      </c>
      <c r="M14" s="194">
        <f ca="1">IF(C14=0,0,D14/C14)</f>
        <v>0</v>
      </c>
      <c r="N14" s="194">
        <f ca="1">SUMIF('5烧主抽电耗'!$A$3:$A$95,A14,'5烧主抽电耗'!$AC$3:$AC$95)</f>
        <v>0</v>
      </c>
      <c r="O14" s="254">
        <f ca="1">SUMIF('6烧主抽电耗'!$A$3:$A$95,A14,'6烧主抽电耗'!$M$3:$M$95)</f>
        <v>0</v>
      </c>
      <c r="P14" s="254">
        <f ca="1">SUMIF('6烧主抽电耗'!$A$3:$A$95,A14,'6烧主抽电耗'!$N$3:$N$95)</f>
        <v>0</v>
      </c>
      <c r="Q14" s="255">
        <f ca="1">SUMIF('6烧主抽电耗'!$A$3:$A$95,A14,'6烧主抽电耗'!$L$3:$L$95)</f>
        <v>0</v>
      </c>
      <c r="R14" s="130">
        <f ca="1">SUMIF('6烧主抽电耗'!$A$3:$A$95,A14,'6烧主抽电耗'!$V$3:$V$95)</f>
        <v>0</v>
      </c>
      <c r="S14" s="130">
        <f ca="1">SUMIF(错峰用电!$A$4:$A$189,$A14,错峰用电!AC$4:AC$189)</f>
        <v>0</v>
      </c>
      <c r="T14" s="130">
        <f ca="1">SUMIF(错峰用电!$A$4:$A$189,$A14,错峰用电!AD$4:AD$189)</f>
        <v>0</v>
      </c>
      <c r="U14" s="130">
        <f ca="1">SUMIF(错峰用电!$A$4:$A$189,$A14,错峰用电!AE$4:AE$189)</f>
        <v>0</v>
      </c>
      <c r="V14" s="256">
        <f ca="1">IFERROR(S14/SUM($S14:$U14),0)</f>
        <v>0</v>
      </c>
      <c r="W14" s="256">
        <f ca="1">IFERROR(T14/SUM($S14:$U14),0)</f>
        <v>0</v>
      </c>
      <c r="X14" s="256">
        <f ca="1">IFERROR(U14/SUM($S14:$U14),0)</f>
        <v>0</v>
      </c>
      <c r="Y14" s="130">
        <f ca="1">IF(Q14=0,0,Q14-R14)</f>
        <v>0</v>
      </c>
      <c r="Z14" s="194">
        <f ca="1">IF(P14=0,0,Q14/P14)</f>
        <v>0</v>
      </c>
      <c r="AA14" s="194">
        <f ca="1">SUMIF('6烧主抽电耗'!$A$3:$A$95,A14,'6烧主抽电耗'!$AC$3:$AC$95)</f>
        <v>0</v>
      </c>
      <c r="AB14" s="254">
        <f ca="1">SUM(B14,O14)</f>
        <v>0</v>
      </c>
      <c r="AC14" s="254">
        <f ca="1">SUM(C14,P14)</f>
        <v>0</v>
      </c>
      <c r="AD14" s="259">
        <f ca="1">D14+Q14</f>
        <v>0</v>
      </c>
      <c r="AE14" s="130">
        <f ca="1">AE13</f>
        <v>0</v>
      </c>
      <c r="AF14" s="153">
        <f ca="1">IF(AD14=0,0,AD14-AE14)</f>
        <v>0</v>
      </c>
      <c r="AG14" s="258">
        <f ca="1">IF(AC14=0,0,AD14/AC14)</f>
        <v>0</v>
      </c>
      <c r="AH14" s="194">
        <f ca="1">N14+AA14</f>
        <v>0</v>
      </c>
    </row>
    <row r="15">
      <c r="A15" s="253">
        <f ca="1">A14+1</f>
        <v>43536</v>
      </c>
      <c r="B15" s="254">
        <f ca="1">SUMIF('5烧主抽电耗'!$A$3:$A$95,A15,'5烧主抽电耗'!$M$3:$M$95)</f>
        <v>0</v>
      </c>
      <c r="C15" s="254">
        <f ca="1">SUMIF('5烧主抽电耗'!$A$3:$A$95,A15,'5烧主抽电耗'!$N$3:$N$95)</f>
        <v>0</v>
      </c>
      <c r="D15" s="255">
        <f ca="1">SUMIF('5烧主抽电耗'!$A$3:$A$95,A15,'5烧主抽电耗'!$L$3:$L$95)</f>
        <v>0</v>
      </c>
      <c r="E15" s="130">
        <f ca="1">SUMIF('5烧主抽电耗'!$A$3:$A$95,A15,'5烧主抽电耗'!$V$3:$V$95)</f>
        <v>0</v>
      </c>
      <c r="F15" s="130">
        <f ca="1">SUMIF(错峰用电!$A$4:$A$189,$A15,错峰用电!N$4:N$189)</f>
        <v>0</v>
      </c>
      <c r="G15" s="130">
        <f ca="1">SUMIF(错峰用电!$A$4:$A$189,$A15,错峰用电!O$4:O$189)</f>
        <v>0</v>
      </c>
      <c r="H15" s="130">
        <f ca="1">SUMIF(错峰用电!$A$4:$A$189,$A15,错峰用电!P$4:P$189)</f>
        <v>0</v>
      </c>
      <c r="I15" s="256">
        <f ca="1">IFERROR(F15/SUM($F15:$H15),0)</f>
        <v>0</v>
      </c>
      <c r="J15" s="256">
        <f ca="1">IFERROR(G15/SUM($F15:$H15),0)</f>
        <v>0</v>
      </c>
      <c r="K15" s="256">
        <f ca="1">IFERROR(H15/SUM($F15:$H15),0)</f>
        <v>0</v>
      </c>
      <c r="L15" s="130">
        <f ca="1">IF(D15=0,0,D15-E15)</f>
        <v>0</v>
      </c>
      <c r="M15" s="194">
        <f ca="1">IF(C15=0,0,D15/C15)</f>
        <v>0</v>
      </c>
      <c r="N15" s="194">
        <f ca="1">SUMIF('5烧主抽电耗'!$A$3:$A$95,A15,'5烧主抽电耗'!$AC$3:$AC$95)</f>
        <v>0</v>
      </c>
      <c r="O15" s="254">
        <f ca="1">SUMIF('6烧主抽电耗'!$A$3:$A$95,A15,'6烧主抽电耗'!$M$3:$M$95)</f>
        <v>0</v>
      </c>
      <c r="P15" s="254">
        <f ca="1">SUMIF('6烧主抽电耗'!$A$3:$A$95,A15,'6烧主抽电耗'!$N$3:$N$95)</f>
        <v>0</v>
      </c>
      <c r="Q15" s="255">
        <f ca="1">SUMIF('6烧主抽电耗'!$A$3:$A$95,A15,'6烧主抽电耗'!$L$3:$L$95)</f>
        <v>0</v>
      </c>
      <c r="R15" s="130">
        <f ca="1">SUMIF('6烧主抽电耗'!$A$3:$A$95,A15,'6烧主抽电耗'!$V$3:$V$95)</f>
        <v>0</v>
      </c>
      <c r="S15" s="130">
        <f ca="1">SUMIF(错峰用电!$A$4:$A$189,$A15,错峰用电!AC$4:AC$189)</f>
        <v>0</v>
      </c>
      <c r="T15" s="130">
        <f ca="1">SUMIF(错峰用电!$A$4:$A$189,$A15,错峰用电!AD$4:AD$189)</f>
        <v>0</v>
      </c>
      <c r="U15" s="130">
        <f ca="1">SUMIF(错峰用电!$A$4:$A$189,$A15,错峰用电!AE$4:AE$189)</f>
        <v>0</v>
      </c>
      <c r="V15" s="256">
        <f ca="1">IFERROR(S15/SUM($S15:$U15),0)</f>
        <v>0</v>
      </c>
      <c r="W15" s="256">
        <f ca="1">IFERROR(T15/SUM($S15:$U15),0)</f>
        <v>0</v>
      </c>
      <c r="X15" s="256">
        <f ca="1">IFERROR(U15/SUM($S15:$U15),0)</f>
        <v>0</v>
      </c>
      <c r="Y15" s="130">
        <f ca="1">IF(Q15=0,0,Q15-R15)</f>
        <v>0</v>
      </c>
      <c r="Z15" s="194">
        <f ca="1">IF(P15=0,0,Q15/P15)</f>
        <v>0</v>
      </c>
      <c r="AA15" s="194">
        <f ca="1">SUMIF('6烧主抽电耗'!$A$3:$A$95,A15,'6烧主抽电耗'!$AC$3:$AC$95)</f>
        <v>0</v>
      </c>
      <c r="AB15" s="254">
        <f ca="1">SUM(B15,O15)</f>
        <v>0</v>
      </c>
      <c r="AC15" s="254">
        <f ca="1">SUM(C15,P15)</f>
        <v>0</v>
      </c>
      <c r="AD15" s="259">
        <f ca="1">D15+Q15</f>
        <v>0</v>
      </c>
      <c r="AE15" s="130">
        <f ca="1">AE14</f>
        <v>0</v>
      </c>
      <c r="AF15" s="153">
        <f ca="1">IF(AD15=0,0,AD15-AE15)</f>
        <v>0</v>
      </c>
      <c r="AG15" s="258">
        <f ca="1">IF(AC15=0,0,AD15/AC15)</f>
        <v>0</v>
      </c>
      <c r="AH15" s="194">
        <f ca="1">N15+AA15</f>
        <v>0</v>
      </c>
    </row>
    <row r="16">
      <c r="A16" s="253">
        <f ca="1">A15+1</f>
        <v>43537</v>
      </c>
      <c r="B16" s="254">
        <f ca="1">SUMIF('5烧主抽电耗'!$A$3:$A$95,A16,'5烧主抽电耗'!$M$3:$M$95)</f>
        <v>0</v>
      </c>
      <c r="C16" s="254">
        <f ca="1">SUMIF('5烧主抽电耗'!$A$3:$A$95,A16,'5烧主抽电耗'!$N$3:$N$95)</f>
        <v>0</v>
      </c>
      <c r="D16" s="255">
        <f ca="1">SUMIF('5烧主抽电耗'!$A$3:$A$95,A16,'5烧主抽电耗'!$L$3:$L$95)</f>
        <v>0</v>
      </c>
      <c r="E16" s="130">
        <f ca="1">SUMIF('5烧主抽电耗'!$A$3:$A$95,A16,'5烧主抽电耗'!$V$3:$V$95)</f>
        <v>0</v>
      </c>
      <c r="F16" s="130">
        <f ca="1">SUMIF(错峰用电!$A$4:$A$189,$A16,错峰用电!N$4:N$189)</f>
        <v>0</v>
      </c>
      <c r="G16" s="130">
        <f ca="1">SUMIF(错峰用电!$A$4:$A$189,$A16,错峰用电!O$4:O$189)</f>
        <v>0</v>
      </c>
      <c r="H16" s="130">
        <f ca="1">SUMIF(错峰用电!$A$4:$A$189,$A16,错峰用电!P$4:P$189)</f>
        <v>0</v>
      </c>
      <c r="I16" s="256">
        <f ca="1">IFERROR(F16/SUM($F16:$H16),0)</f>
        <v>0</v>
      </c>
      <c r="J16" s="256">
        <f ca="1">IFERROR(G16/SUM($F16:$H16),0)</f>
        <v>0</v>
      </c>
      <c r="K16" s="256">
        <f ca="1">IFERROR(H16/SUM($F16:$H16),0)</f>
        <v>0</v>
      </c>
      <c r="L16" s="130">
        <f ca="1">IF(D16=0,0,D16-E16)</f>
        <v>0</v>
      </c>
      <c r="M16" s="194">
        <f ca="1">IF(C16=0,0,D16/C16)</f>
        <v>0</v>
      </c>
      <c r="N16" s="194">
        <f ca="1">SUMIF('5烧主抽电耗'!$A$3:$A$95,A16,'5烧主抽电耗'!$AC$3:$AC$95)</f>
        <v>0</v>
      </c>
      <c r="O16" s="254">
        <f ca="1">SUMIF('6烧主抽电耗'!$A$3:$A$95,A16,'6烧主抽电耗'!$M$3:$M$95)</f>
        <v>0</v>
      </c>
      <c r="P16" s="254">
        <f ca="1">SUMIF('6烧主抽电耗'!$A$3:$A$95,A16,'6烧主抽电耗'!$N$3:$N$95)</f>
        <v>0</v>
      </c>
      <c r="Q16" s="255">
        <f ca="1">SUMIF('6烧主抽电耗'!$A$3:$A$95,A16,'6烧主抽电耗'!$L$3:$L$95)</f>
        <v>0</v>
      </c>
      <c r="R16" s="130">
        <f ca="1">SUMIF('6烧主抽电耗'!$A$3:$A$95,A16,'6烧主抽电耗'!$V$3:$V$95)</f>
        <v>0</v>
      </c>
      <c r="S16" s="130">
        <f ca="1">SUMIF(错峰用电!$A$4:$A$189,$A16,错峰用电!AC$4:AC$189)</f>
        <v>0</v>
      </c>
      <c r="T16" s="130">
        <f ca="1">SUMIF(错峰用电!$A$4:$A$189,$A16,错峰用电!AD$4:AD$189)</f>
        <v>0</v>
      </c>
      <c r="U16" s="130">
        <f ca="1">SUMIF(错峰用电!$A$4:$A$189,$A16,错峰用电!AE$4:AE$189)</f>
        <v>0</v>
      </c>
      <c r="V16" s="256">
        <f ca="1">IFERROR(S16/SUM($S16:$U16),0)</f>
        <v>0</v>
      </c>
      <c r="W16" s="256">
        <f ca="1">IFERROR(T16/SUM($S16:$U16),0)</f>
        <v>0</v>
      </c>
      <c r="X16" s="256">
        <f ca="1">IFERROR(U16/SUM($S16:$U16),0)</f>
        <v>0</v>
      </c>
      <c r="Y16" s="130">
        <f ca="1">IF(Q16=0,0,Q16-R16)</f>
        <v>0</v>
      </c>
      <c r="Z16" s="194">
        <f ca="1">IF(P16=0,0,Q16/P16)</f>
        <v>0</v>
      </c>
      <c r="AA16" s="194">
        <f ca="1">SUMIF('6烧主抽电耗'!$A$3:$A$95,A16,'6烧主抽电耗'!$AC$3:$AC$95)</f>
        <v>0</v>
      </c>
      <c r="AB16" s="254">
        <f ca="1">SUM(B16,O16)</f>
        <v>0</v>
      </c>
      <c r="AC16" s="254">
        <f ca="1">SUM(C16,P16)</f>
        <v>0</v>
      </c>
      <c r="AD16" s="259">
        <f ca="1">D16+Q16</f>
        <v>0</v>
      </c>
      <c r="AE16" s="130">
        <f ca="1">AE15</f>
        <v>0</v>
      </c>
      <c r="AF16" s="153">
        <f ca="1">IF(AD16=0,0,AD16-AE16)</f>
        <v>0</v>
      </c>
      <c r="AG16" s="258">
        <f ca="1">IF(AC16=0,0,AD16/AC16)</f>
        <v>0</v>
      </c>
      <c r="AH16" s="194">
        <f ca="1">N16+AA16</f>
        <v>0</v>
      </c>
    </row>
    <row r="17">
      <c r="A17" s="253">
        <f ca="1">A16+1</f>
        <v>43538</v>
      </c>
      <c r="B17" s="254">
        <f ca="1">SUMIF('5烧主抽电耗'!$A$3:$A$95,A17,'5烧主抽电耗'!$M$3:$M$95)</f>
        <v>0</v>
      </c>
      <c r="C17" s="254">
        <f ca="1">SUMIF('5烧主抽电耗'!$A$3:$A$95,A17,'5烧主抽电耗'!$N$3:$N$95)</f>
        <v>0</v>
      </c>
      <c r="D17" s="255">
        <f ca="1">SUMIF('5烧主抽电耗'!$A$3:$A$95,A17,'5烧主抽电耗'!$L$3:$L$95)</f>
        <v>0</v>
      </c>
      <c r="E17" s="130">
        <f ca="1">SUMIF('5烧主抽电耗'!$A$3:$A$95,A17,'5烧主抽电耗'!$V$3:$V$95)</f>
        <v>0</v>
      </c>
      <c r="F17" s="130">
        <f ca="1">SUMIF(错峰用电!$A$4:$A$189,$A17,错峰用电!N$4:N$189)</f>
        <v>0</v>
      </c>
      <c r="G17" s="130">
        <f ca="1">SUMIF(错峰用电!$A$4:$A$189,$A17,错峰用电!O$4:O$189)</f>
        <v>0</v>
      </c>
      <c r="H17" s="130">
        <f ca="1">SUMIF(错峰用电!$A$4:$A$189,$A17,错峰用电!P$4:P$189)</f>
        <v>0</v>
      </c>
      <c r="I17" s="256">
        <f ca="1">IFERROR(F17/SUM($F17:$H17),0)</f>
        <v>0</v>
      </c>
      <c r="J17" s="256">
        <f ca="1">IFERROR(G17/SUM($F17:$H17),0)</f>
        <v>0</v>
      </c>
      <c r="K17" s="256">
        <f ca="1">IFERROR(H17/SUM($F17:$H17),0)</f>
        <v>0</v>
      </c>
      <c r="L17" s="130">
        <f ca="1">IF(D17=0,0,D17-E17)</f>
        <v>0</v>
      </c>
      <c r="M17" s="194">
        <f ca="1">IF(C17=0,0,D17/C17)</f>
        <v>0</v>
      </c>
      <c r="N17" s="194">
        <f ca="1">SUMIF('5烧主抽电耗'!$A$3:$A$95,A17,'5烧主抽电耗'!$AC$3:$AC$95)</f>
        <v>0</v>
      </c>
      <c r="O17" s="254">
        <f ca="1">SUMIF('6烧主抽电耗'!$A$3:$A$95,A17,'6烧主抽电耗'!$M$3:$M$95)</f>
        <v>0</v>
      </c>
      <c r="P17" s="254">
        <f ca="1">SUMIF('6烧主抽电耗'!$A$3:$A$95,A17,'6烧主抽电耗'!$N$3:$N$95)</f>
        <v>0</v>
      </c>
      <c r="Q17" s="255">
        <f ca="1">SUMIF('6烧主抽电耗'!$A$3:$A$95,A17,'6烧主抽电耗'!$L$3:$L$95)</f>
        <v>0</v>
      </c>
      <c r="R17" s="130">
        <f ca="1">SUMIF('6烧主抽电耗'!$A$3:$A$95,A17,'6烧主抽电耗'!$V$3:$V$95)</f>
        <v>0</v>
      </c>
      <c r="S17" s="130">
        <f ca="1">SUMIF(错峰用电!$A$4:$A$189,$A17,错峰用电!AC$4:AC$189)</f>
        <v>0</v>
      </c>
      <c r="T17" s="130">
        <f ca="1">SUMIF(错峰用电!$A$4:$A$189,$A17,错峰用电!AD$4:AD$189)</f>
        <v>0</v>
      </c>
      <c r="U17" s="130">
        <f ca="1">SUMIF(错峰用电!$A$4:$A$189,$A17,错峰用电!AE$4:AE$189)</f>
        <v>0</v>
      </c>
      <c r="V17" s="256">
        <f ca="1">IFERROR(S17/SUM($S17:$U17),0)</f>
        <v>0</v>
      </c>
      <c r="W17" s="256">
        <f ca="1">IFERROR(T17/SUM($S17:$U17),0)</f>
        <v>0</v>
      </c>
      <c r="X17" s="256">
        <f ca="1">IFERROR(U17/SUM($S17:$U17),0)</f>
        <v>0</v>
      </c>
      <c r="Y17" s="130">
        <f ca="1">IF(Q17=0,0,Q17-R17)</f>
        <v>0</v>
      </c>
      <c r="Z17" s="194">
        <f ca="1">IF(P17=0,0,Q17/P17)</f>
        <v>0</v>
      </c>
      <c r="AA17" s="194">
        <f ca="1">SUMIF('6烧主抽电耗'!$A$3:$A$95,A17,'6烧主抽电耗'!$AC$3:$AC$95)</f>
        <v>0</v>
      </c>
      <c r="AB17" s="254">
        <f ca="1">SUM(B17,O17)</f>
        <v>0</v>
      </c>
      <c r="AC17" s="254">
        <f ca="1">SUM(C17,P17)</f>
        <v>0</v>
      </c>
      <c r="AD17" s="259">
        <f ca="1">D17+Q17</f>
        <v>0</v>
      </c>
      <c r="AE17" s="130">
        <f ca="1">AE16</f>
        <v>0</v>
      </c>
      <c r="AF17" s="153">
        <f ca="1">IF(AD17=0,0,AD17-AE17)</f>
        <v>0</v>
      </c>
      <c r="AG17" s="258">
        <f ca="1">IF(AC17=0,0,AD17/AC17)</f>
        <v>0</v>
      </c>
      <c r="AH17" s="194">
        <f ca="1">N17+AA17</f>
        <v>0</v>
      </c>
    </row>
    <row r="18">
      <c r="A18" s="253">
        <f ca="1">A17+1</f>
        <v>43539</v>
      </c>
      <c r="B18" s="254">
        <f ca="1">SUMIF('5烧主抽电耗'!$A$3:$A$95,A18,'5烧主抽电耗'!$M$3:$M$95)</f>
        <v>0</v>
      </c>
      <c r="C18" s="254">
        <f ca="1">SUMIF('5烧主抽电耗'!$A$3:$A$95,A18,'5烧主抽电耗'!$N$3:$N$95)</f>
        <v>0</v>
      </c>
      <c r="D18" s="255">
        <f ca="1">SUMIF('5烧主抽电耗'!$A$3:$A$95,A18,'5烧主抽电耗'!$L$3:$L$95)</f>
        <v>0</v>
      </c>
      <c r="E18" s="130">
        <f ca="1">SUMIF('5烧主抽电耗'!$A$3:$A$95,A18,'5烧主抽电耗'!$V$3:$V$95)</f>
        <v>0</v>
      </c>
      <c r="F18" s="130">
        <f ca="1">SUMIF(错峰用电!$A$4:$A$189,$A18,错峰用电!N$4:N$189)</f>
        <v>0</v>
      </c>
      <c r="G18" s="130">
        <f ca="1">SUMIF(错峰用电!$A$4:$A$189,$A18,错峰用电!O$4:O$189)</f>
        <v>0</v>
      </c>
      <c r="H18" s="130">
        <f ca="1">SUMIF(错峰用电!$A$4:$A$189,$A18,错峰用电!P$4:P$189)</f>
        <v>0</v>
      </c>
      <c r="I18" s="256">
        <f ca="1">IFERROR(F18/SUM($F18:$H18),0)</f>
        <v>0</v>
      </c>
      <c r="J18" s="256">
        <f ca="1">IFERROR(G18/SUM($F18:$H18),0)</f>
        <v>0</v>
      </c>
      <c r="K18" s="256">
        <f ca="1">IFERROR(H18/SUM($F18:$H18),0)</f>
        <v>0</v>
      </c>
      <c r="L18" s="130">
        <f ca="1">IF(D18=0,0,D18-E18)</f>
        <v>0</v>
      </c>
      <c r="M18" s="194">
        <f ca="1">IF(C18=0,0,D18/C18)</f>
        <v>0</v>
      </c>
      <c r="N18" s="194">
        <f ca="1">SUMIF('5烧主抽电耗'!$A$3:$A$95,A18,'5烧主抽电耗'!$AC$3:$AC$95)</f>
        <v>0</v>
      </c>
      <c r="O18" s="254">
        <f ca="1">SUMIF('6烧主抽电耗'!$A$3:$A$95,A18,'6烧主抽电耗'!$M$3:$M$95)</f>
        <v>0</v>
      </c>
      <c r="P18" s="254">
        <f ca="1">SUMIF('6烧主抽电耗'!$A$3:$A$95,A18,'6烧主抽电耗'!$N$3:$N$95)</f>
        <v>0</v>
      </c>
      <c r="Q18" s="255">
        <f ca="1">SUMIF('6烧主抽电耗'!$A$3:$A$95,A18,'6烧主抽电耗'!$L$3:$L$95)</f>
        <v>0</v>
      </c>
      <c r="R18" s="130">
        <f ca="1">SUMIF('6烧主抽电耗'!$A$3:$A$95,A18,'6烧主抽电耗'!$V$3:$V$95)</f>
        <v>0</v>
      </c>
      <c r="S18" s="130">
        <f ca="1">SUMIF(错峰用电!$A$4:$A$189,$A18,错峰用电!AC$4:AC$189)</f>
        <v>0</v>
      </c>
      <c r="T18" s="130">
        <f ca="1">SUMIF(错峰用电!$A$4:$A$189,$A18,错峰用电!AD$4:AD$189)</f>
        <v>0</v>
      </c>
      <c r="U18" s="130">
        <f ca="1">SUMIF(错峰用电!$A$4:$A$189,$A18,错峰用电!AE$4:AE$189)</f>
        <v>0</v>
      </c>
      <c r="V18" s="256">
        <f ca="1">IFERROR(S18/SUM($S18:$U18),0)</f>
        <v>0</v>
      </c>
      <c r="W18" s="256">
        <f ca="1">IFERROR(T18/SUM($S18:$U18),0)</f>
        <v>0</v>
      </c>
      <c r="X18" s="256">
        <f ca="1">IFERROR(U18/SUM($S18:$U18),0)</f>
        <v>0</v>
      </c>
      <c r="Y18" s="130">
        <f ca="1">IF(Q18=0,0,Q18-R18)</f>
        <v>0</v>
      </c>
      <c r="Z18" s="194">
        <f ca="1">IF(P18=0,0,Q18/P18)</f>
        <v>0</v>
      </c>
      <c r="AA18" s="194">
        <f ca="1">SUMIF('6烧主抽电耗'!$A$3:$A$95,A18,'6烧主抽电耗'!$AC$3:$AC$95)</f>
        <v>0</v>
      </c>
      <c r="AB18" s="254">
        <f ca="1">SUM(B18,O18)</f>
        <v>0</v>
      </c>
      <c r="AC18" s="254">
        <f ca="1">SUM(C18,P18)</f>
        <v>0</v>
      </c>
      <c r="AD18" s="259">
        <f ca="1">D18+Q18</f>
        <v>0</v>
      </c>
      <c r="AE18" s="130">
        <f ca="1">AE17</f>
        <v>0</v>
      </c>
      <c r="AF18" s="153">
        <f ca="1">IF(AD18=0,0,AD18-AE18)</f>
        <v>0</v>
      </c>
      <c r="AG18" s="258">
        <f ca="1">IF(AC18=0,0,AD18/AC18)</f>
        <v>0</v>
      </c>
      <c r="AH18" s="194">
        <f ca="1">N18+AA18</f>
        <v>0</v>
      </c>
    </row>
    <row r="19">
      <c r="A19" s="253">
        <f ca="1">A18+1</f>
        <v>43540</v>
      </c>
      <c r="B19" s="254">
        <f ca="1">SUMIF('5烧主抽电耗'!$A$3:$A$95,A19,'5烧主抽电耗'!$M$3:$M$95)</f>
        <v>0</v>
      </c>
      <c r="C19" s="254">
        <f ca="1">SUMIF('5烧主抽电耗'!$A$3:$A$95,A19,'5烧主抽电耗'!$N$3:$N$95)</f>
        <v>0</v>
      </c>
      <c r="D19" s="255">
        <f ca="1">SUMIF('5烧主抽电耗'!$A$3:$A$95,A19,'5烧主抽电耗'!$L$3:$L$95)</f>
        <v>0</v>
      </c>
      <c r="E19" s="130">
        <f ca="1">SUMIF('5烧主抽电耗'!$A$3:$A$95,A19,'5烧主抽电耗'!$V$3:$V$95)</f>
        <v>0</v>
      </c>
      <c r="F19" s="130">
        <f ca="1">SUMIF(错峰用电!$A$4:$A$189,$A19,错峰用电!N$4:N$189)</f>
        <v>0</v>
      </c>
      <c r="G19" s="130">
        <f ca="1">SUMIF(错峰用电!$A$4:$A$189,$A19,错峰用电!O$4:O$189)</f>
        <v>0</v>
      </c>
      <c r="H19" s="130">
        <f ca="1">SUMIF(错峰用电!$A$4:$A$189,$A19,错峰用电!P$4:P$189)</f>
        <v>0</v>
      </c>
      <c r="I19" s="256">
        <f ca="1">IFERROR(F19/SUM($F19:$H19),0)</f>
        <v>0</v>
      </c>
      <c r="J19" s="256">
        <f ca="1">IFERROR(G19/SUM($F19:$H19),0)</f>
        <v>0</v>
      </c>
      <c r="K19" s="256">
        <f ca="1">IFERROR(H19/SUM($F19:$H19),0)</f>
        <v>0</v>
      </c>
      <c r="L19" s="130">
        <f ca="1">IF(D19=0,0,D19-E19)</f>
        <v>0</v>
      </c>
      <c r="M19" s="194">
        <f ca="1">IF(C19=0,0,D19/C19)</f>
        <v>0</v>
      </c>
      <c r="N19" s="194">
        <f ca="1">SUMIF('5烧主抽电耗'!$A$3:$A$95,A19,'5烧主抽电耗'!$AC$3:$AC$95)</f>
        <v>0</v>
      </c>
      <c r="O19" s="254">
        <f ca="1">SUMIF('6烧主抽电耗'!$A$3:$A$95,A19,'6烧主抽电耗'!$M$3:$M$95)</f>
        <v>0</v>
      </c>
      <c r="P19" s="254">
        <f ca="1">SUMIF('6烧主抽电耗'!$A$3:$A$95,A19,'6烧主抽电耗'!$N$3:$N$95)</f>
        <v>0</v>
      </c>
      <c r="Q19" s="255">
        <f ca="1">SUMIF('6烧主抽电耗'!$A$3:$A$95,A19,'6烧主抽电耗'!$L$3:$L$95)</f>
        <v>0</v>
      </c>
      <c r="R19" s="130">
        <f ca="1">SUMIF('6烧主抽电耗'!$A$3:$A$95,A19,'6烧主抽电耗'!$V$3:$V$95)</f>
        <v>0</v>
      </c>
      <c r="S19" s="130">
        <f ca="1">SUMIF(错峰用电!$A$4:$A$189,$A19,错峰用电!AC$4:AC$189)</f>
        <v>0</v>
      </c>
      <c r="T19" s="130">
        <f ca="1">SUMIF(错峰用电!$A$4:$A$189,$A19,错峰用电!AD$4:AD$189)</f>
        <v>0</v>
      </c>
      <c r="U19" s="130">
        <f ca="1">SUMIF(错峰用电!$A$4:$A$189,$A19,错峰用电!AE$4:AE$189)</f>
        <v>0</v>
      </c>
      <c r="V19" s="256">
        <f ca="1">IFERROR(S19/SUM($S19:$U19),0)</f>
        <v>0</v>
      </c>
      <c r="W19" s="256">
        <f ca="1">IFERROR(T19/SUM($S19:$U19),0)</f>
        <v>0</v>
      </c>
      <c r="X19" s="256">
        <f ca="1">IFERROR(U19/SUM($S19:$U19),0)</f>
        <v>0</v>
      </c>
      <c r="Y19" s="130">
        <f ca="1">IF(Q19=0,0,Q19-R19)</f>
        <v>0</v>
      </c>
      <c r="Z19" s="194">
        <f ca="1">IF(P19=0,0,Q19/P19)</f>
        <v>0</v>
      </c>
      <c r="AA19" s="194">
        <f ca="1">SUMIF('6烧主抽电耗'!$A$3:$A$95,A19,'6烧主抽电耗'!$AC$3:$AC$95)</f>
        <v>0</v>
      </c>
      <c r="AB19" s="254">
        <f ca="1">SUM(B19,O19)</f>
        <v>0</v>
      </c>
      <c r="AC19" s="254">
        <f ca="1">SUM(C19,P19)</f>
        <v>0</v>
      </c>
      <c r="AD19" s="259">
        <f ca="1">D19+Q19</f>
        <v>0</v>
      </c>
      <c r="AE19" s="130">
        <f ca="1">AE18</f>
        <v>0</v>
      </c>
      <c r="AF19" s="153">
        <f ca="1">IF(AD19=0,0,AD19-AE19)</f>
        <v>0</v>
      </c>
      <c r="AG19" s="258">
        <f ca="1">IF(AC19=0,0,AD19/AC19)</f>
        <v>0</v>
      </c>
      <c r="AH19" s="194">
        <f ca="1">N19+AA19</f>
        <v>0</v>
      </c>
    </row>
    <row r="20">
      <c r="A20" s="253">
        <f ca="1">A19+1</f>
        <v>43541</v>
      </c>
      <c r="B20" s="254">
        <f ca="1">SUMIF('5烧主抽电耗'!$A$3:$A$95,A20,'5烧主抽电耗'!$M$3:$M$95)</f>
        <v>0</v>
      </c>
      <c r="C20" s="254">
        <f ca="1">SUMIF('5烧主抽电耗'!$A$3:$A$95,A20,'5烧主抽电耗'!$N$3:$N$95)</f>
        <v>0</v>
      </c>
      <c r="D20" s="255">
        <f ca="1">SUMIF('5烧主抽电耗'!$A$3:$A$95,A20,'5烧主抽电耗'!$L$3:$L$95)</f>
        <v>0</v>
      </c>
      <c r="E20" s="130">
        <f ca="1">SUMIF('5烧主抽电耗'!$A$3:$A$95,A20,'5烧主抽电耗'!$V$3:$V$95)</f>
        <v>0</v>
      </c>
      <c r="F20" s="130">
        <f ca="1">SUMIF(错峰用电!$A$4:$A$189,$A20,错峰用电!N$4:N$189)</f>
        <v>0</v>
      </c>
      <c r="G20" s="130">
        <f ca="1">SUMIF(错峰用电!$A$4:$A$189,$A20,错峰用电!O$4:O$189)</f>
        <v>0</v>
      </c>
      <c r="H20" s="130">
        <f ca="1">SUMIF(错峰用电!$A$4:$A$189,$A20,错峰用电!P$4:P$189)</f>
        <v>0</v>
      </c>
      <c r="I20" s="256">
        <f ca="1">IFERROR(F20/SUM($F20:$H20),0)</f>
        <v>0</v>
      </c>
      <c r="J20" s="256">
        <f ca="1">IFERROR(G20/SUM($F20:$H20),0)</f>
        <v>0</v>
      </c>
      <c r="K20" s="256">
        <f ca="1">IFERROR(H20/SUM($F20:$H20),0)</f>
        <v>0</v>
      </c>
      <c r="L20" s="130">
        <f ca="1">IF(D20=0,0,D20-E20)</f>
        <v>0</v>
      </c>
      <c r="M20" s="194">
        <f ca="1">IF(C20=0,0,D20/C20)</f>
        <v>0</v>
      </c>
      <c r="N20" s="194">
        <f ca="1">SUMIF('5烧主抽电耗'!$A$3:$A$95,A20,'5烧主抽电耗'!$AC$3:$AC$95)</f>
        <v>0</v>
      </c>
      <c r="O20" s="254">
        <f ca="1">SUMIF('6烧主抽电耗'!$A$3:$A$95,A20,'6烧主抽电耗'!$M$3:$M$95)</f>
        <v>0</v>
      </c>
      <c r="P20" s="254">
        <f ca="1">SUMIF('6烧主抽电耗'!$A$3:$A$95,A20,'6烧主抽电耗'!$N$3:$N$95)</f>
        <v>0</v>
      </c>
      <c r="Q20" s="255">
        <f ca="1">SUMIF('6烧主抽电耗'!$A$3:$A$95,A20,'6烧主抽电耗'!$L$3:$L$95)</f>
        <v>0</v>
      </c>
      <c r="R20" s="130">
        <f ca="1">SUMIF('6烧主抽电耗'!$A$3:$A$95,A20,'6烧主抽电耗'!$V$3:$V$95)</f>
        <v>0</v>
      </c>
      <c r="S20" s="130">
        <f ca="1">SUMIF(错峰用电!$A$4:$A$189,$A20,错峰用电!AC$4:AC$189)</f>
        <v>0</v>
      </c>
      <c r="T20" s="130">
        <f ca="1">SUMIF(错峰用电!$A$4:$A$189,$A20,错峰用电!AD$4:AD$189)</f>
        <v>0</v>
      </c>
      <c r="U20" s="130">
        <f ca="1">SUMIF(错峰用电!$A$4:$A$189,$A20,错峰用电!AE$4:AE$189)</f>
        <v>0</v>
      </c>
      <c r="V20" s="256">
        <f ca="1">IFERROR(S20/SUM($S20:$U20),0)</f>
        <v>0</v>
      </c>
      <c r="W20" s="256">
        <f ca="1">IFERROR(T20/SUM($S20:$U20),0)</f>
        <v>0</v>
      </c>
      <c r="X20" s="256">
        <f ca="1">IFERROR(U20/SUM($S20:$U20),0)</f>
        <v>0</v>
      </c>
      <c r="Y20" s="130">
        <f ca="1">IF(Q20=0,0,Q20-R20)</f>
        <v>0</v>
      </c>
      <c r="Z20" s="194">
        <f ca="1">IF(P20=0,0,Q20/P20)</f>
        <v>0</v>
      </c>
      <c r="AA20" s="194">
        <f ca="1">SUMIF('6烧主抽电耗'!$A$3:$A$95,A20,'6烧主抽电耗'!$AC$3:$AC$95)</f>
        <v>0</v>
      </c>
      <c r="AB20" s="254">
        <f ca="1">SUM(B20,O20)</f>
        <v>0</v>
      </c>
      <c r="AC20" s="254">
        <f ca="1">SUM(C20,P20)</f>
        <v>0</v>
      </c>
      <c r="AD20" s="259">
        <f ca="1">D20+Q20</f>
        <v>0</v>
      </c>
      <c r="AE20" s="130">
        <f ca="1">AE19</f>
        <v>0</v>
      </c>
      <c r="AF20" s="153">
        <f ca="1">IF(AD20=0,0,AD20-AE20)</f>
        <v>0</v>
      </c>
      <c r="AG20" s="258">
        <f ca="1">IF(AC20=0,0,AD20/AC20)</f>
        <v>0</v>
      </c>
      <c r="AH20" s="194">
        <f ca="1">N20+AA20</f>
        <v>0</v>
      </c>
    </row>
    <row r="21">
      <c r="A21" s="253">
        <f ca="1">A20+1</f>
        <v>43542</v>
      </c>
      <c r="B21" s="254">
        <f ca="1">SUMIF('5烧主抽电耗'!$A$3:$A$95,A21,'5烧主抽电耗'!$M$3:$M$95)</f>
        <v>0</v>
      </c>
      <c r="C21" s="254">
        <f ca="1">SUMIF('5烧主抽电耗'!$A$3:$A$95,A21,'5烧主抽电耗'!$N$3:$N$95)</f>
        <v>0</v>
      </c>
      <c r="D21" s="255">
        <f ca="1">SUMIF('5烧主抽电耗'!$A$3:$A$95,A21,'5烧主抽电耗'!$L$3:$L$95)</f>
        <v>0</v>
      </c>
      <c r="E21" s="130">
        <f ca="1">SUMIF('5烧主抽电耗'!$A$3:$A$95,A21,'5烧主抽电耗'!$V$3:$V$95)</f>
        <v>0</v>
      </c>
      <c r="F21" s="130">
        <f ca="1">SUMIF(错峰用电!$A$4:$A$189,$A21,错峰用电!N$4:N$189)</f>
        <v>0</v>
      </c>
      <c r="G21" s="130">
        <f ca="1">SUMIF(错峰用电!$A$4:$A$189,$A21,错峰用电!O$4:O$189)</f>
        <v>0</v>
      </c>
      <c r="H21" s="130">
        <f ca="1">SUMIF(错峰用电!$A$4:$A$189,$A21,错峰用电!P$4:P$189)</f>
        <v>0</v>
      </c>
      <c r="I21" s="256">
        <f ca="1">IFERROR(F21/SUM($F21:$H21),0)</f>
        <v>0</v>
      </c>
      <c r="J21" s="256">
        <f ca="1">IFERROR(G21/SUM($F21:$H21),0)</f>
        <v>0</v>
      </c>
      <c r="K21" s="256">
        <f ca="1">IFERROR(H21/SUM($F21:$H21),0)</f>
        <v>0</v>
      </c>
      <c r="L21" s="130">
        <f ca="1">IF(D21=0,0,D21-E21)</f>
        <v>0</v>
      </c>
      <c r="M21" s="194">
        <f ca="1">IF(C21=0,0,D21/C21)</f>
        <v>0</v>
      </c>
      <c r="N21" s="194">
        <f ca="1">SUMIF('5烧主抽电耗'!$A$3:$A$95,A21,'5烧主抽电耗'!$AC$3:$AC$95)</f>
        <v>0</v>
      </c>
      <c r="O21" s="254">
        <f ca="1">SUMIF('6烧主抽电耗'!$A$3:$A$95,A21,'6烧主抽电耗'!$M$3:$M$95)</f>
        <v>0</v>
      </c>
      <c r="P21" s="254">
        <f ca="1">SUMIF('6烧主抽电耗'!$A$3:$A$95,A21,'6烧主抽电耗'!$N$3:$N$95)</f>
        <v>0</v>
      </c>
      <c r="Q21" s="255">
        <f ca="1">SUMIF('6烧主抽电耗'!$A$3:$A$95,A21,'6烧主抽电耗'!$L$3:$L$95)</f>
        <v>0</v>
      </c>
      <c r="R21" s="130">
        <f ca="1">SUMIF('6烧主抽电耗'!$A$3:$A$95,A21,'6烧主抽电耗'!$V$3:$V$95)</f>
        <v>0</v>
      </c>
      <c r="S21" s="130">
        <f ca="1">SUMIF(错峰用电!$A$4:$A$189,$A21,错峰用电!AC$4:AC$189)</f>
        <v>0</v>
      </c>
      <c r="T21" s="130">
        <f ca="1">SUMIF(错峰用电!$A$4:$A$189,$A21,错峰用电!AD$4:AD$189)</f>
        <v>0</v>
      </c>
      <c r="U21" s="130">
        <f ca="1">SUMIF(错峰用电!$A$4:$A$189,$A21,错峰用电!AE$4:AE$189)</f>
        <v>0</v>
      </c>
      <c r="V21" s="256">
        <f ca="1">IFERROR(S21/SUM($S21:$U21),0)</f>
        <v>0</v>
      </c>
      <c r="W21" s="256">
        <f ca="1">IFERROR(T21/SUM($S21:$U21),0)</f>
        <v>0</v>
      </c>
      <c r="X21" s="256">
        <f ca="1">IFERROR(U21/SUM($S21:$U21),0)</f>
        <v>0</v>
      </c>
      <c r="Y21" s="130">
        <f ca="1">IF(Q21=0,0,Q21-R21)</f>
        <v>0</v>
      </c>
      <c r="Z21" s="194">
        <f ca="1">IF(P21=0,0,Q21/P21)</f>
        <v>0</v>
      </c>
      <c r="AA21" s="194">
        <f ca="1">SUMIF('6烧主抽电耗'!$A$3:$A$95,A21,'6烧主抽电耗'!$AC$3:$AC$95)</f>
        <v>0</v>
      </c>
      <c r="AB21" s="254">
        <f ca="1">SUM(B21,O21)</f>
        <v>0</v>
      </c>
      <c r="AC21" s="254">
        <f ca="1">SUM(C21,P21)</f>
        <v>0</v>
      </c>
      <c r="AD21" s="259">
        <f ca="1">D21+Q21</f>
        <v>0</v>
      </c>
      <c r="AE21" s="130">
        <f ca="1">AE20</f>
        <v>0</v>
      </c>
      <c r="AF21" s="153">
        <f ca="1">IF(AD21=0,0,AD21-AE21)</f>
        <v>0</v>
      </c>
      <c r="AG21" s="258">
        <f ca="1">IF(AC21=0,0,AD21/AC21)</f>
        <v>0</v>
      </c>
      <c r="AH21" s="194">
        <f ca="1">N21+AA21</f>
        <v>0</v>
      </c>
    </row>
    <row r="22">
      <c r="A22" s="253">
        <f ca="1">A21+1</f>
        <v>43543</v>
      </c>
      <c r="B22" s="254">
        <f ca="1">SUMIF('5烧主抽电耗'!$A$3:$A$95,A22,'5烧主抽电耗'!$M$3:$M$95)</f>
        <v>0</v>
      </c>
      <c r="C22" s="254">
        <f ca="1">SUMIF('5烧主抽电耗'!$A$3:$A$95,A22,'5烧主抽电耗'!$N$3:$N$95)</f>
        <v>0</v>
      </c>
      <c r="D22" s="255">
        <f ca="1">SUMIF('5烧主抽电耗'!$A$3:$A$95,A22,'5烧主抽电耗'!$L$3:$L$95)</f>
        <v>0</v>
      </c>
      <c r="E22" s="130">
        <f ca="1">SUMIF('5烧主抽电耗'!$A$3:$A$95,A22,'5烧主抽电耗'!$V$3:$V$95)</f>
        <v>0</v>
      </c>
      <c r="F22" s="130">
        <f ca="1">SUMIF(错峰用电!$A$4:$A$189,$A22,错峰用电!N$4:N$189)</f>
        <v>0</v>
      </c>
      <c r="G22" s="130">
        <f ca="1">SUMIF(错峰用电!$A$4:$A$189,$A22,错峰用电!O$4:O$189)</f>
        <v>0</v>
      </c>
      <c r="H22" s="130">
        <f ca="1">SUMIF(错峰用电!$A$4:$A$189,$A22,错峰用电!P$4:P$189)</f>
        <v>0</v>
      </c>
      <c r="I22" s="256">
        <f ca="1">IFERROR(F22/SUM($F22:$H22),0)</f>
        <v>0</v>
      </c>
      <c r="J22" s="256">
        <f ca="1">IFERROR(G22/SUM($F22:$H22),0)</f>
        <v>0</v>
      </c>
      <c r="K22" s="256">
        <f ca="1">IFERROR(H22/SUM($F22:$H22),0)</f>
        <v>0</v>
      </c>
      <c r="L22" s="130">
        <f ca="1">IF(D22=0,0,D22-E22)</f>
        <v>0</v>
      </c>
      <c r="M22" s="194">
        <f ca="1">IF(C22=0,0,D22/C22)</f>
        <v>0</v>
      </c>
      <c r="N22" s="194">
        <f ca="1">SUMIF('5烧主抽电耗'!$A$3:$A$95,A22,'5烧主抽电耗'!$AC$3:$AC$95)</f>
        <v>0</v>
      </c>
      <c r="O22" s="254">
        <f ca="1">SUMIF('6烧主抽电耗'!$A$3:$A$95,A22,'6烧主抽电耗'!$M$3:$M$95)</f>
        <v>0</v>
      </c>
      <c r="P22" s="254">
        <f ca="1">SUMIF('6烧主抽电耗'!$A$3:$A$95,A22,'6烧主抽电耗'!$N$3:$N$95)</f>
        <v>0</v>
      </c>
      <c r="Q22" s="255">
        <f ca="1">SUMIF('6烧主抽电耗'!$A$3:$A$95,A22,'6烧主抽电耗'!$L$3:$L$95)</f>
        <v>0</v>
      </c>
      <c r="R22" s="130">
        <f ca="1">SUMIF('6烧主抽电耗'!$A$3:$A$95,A22,'6烧主抽电耗'!$V$3:$V$95)</f>
        <v>0</v>
      </c>
      <c r="S22" s="130">
        <f ca="1">SUMIF(错峰用电!$A$4:$A$189,$A22,错峰用电!AC$4:AC$189)</f>
        <v>0</v>
      </c>
      <c r="T22" s="130">
        <f ca="1">SUMIF(错峰用电!$A$4:$A$189,$A22,错峰用电!AD$4:AD$189)</f>
        <v>0</v>
      </c>
      <c r="U22" s="130">
        <f ca="1">SUMIF(错峰用电!$A$4:$A$189,$A22,错峰用电!AE$4:AE$189)</f>
        <v>0</v>
      </c>
      <c r="V22" s="256">
        <f ca="1">IFERROR(S22/SUM($S22:$U22),0)</f>
        <v>0</v>
      </c>
      <c r="W22" s="256">
        <f ca="1">IFERROR(T22/SUM($S22:$U22),0)</f>
        <v>0</v>
      </c>
      <c r="X22" s="256">
        <f ca="1">IFERROR(U22/SUM($S22:$U22),0)</f>
        <v>0</v>
      </c>
      <c r="Y22" s="130">
        <f ca="1">IF(Q22=0,0,Q22-R22)</f>
        <v>0</v>
      </c>
      <c r="Z22" s="194">
        <f ca="1">IF(P22=0,0,Q22/P22)</f>
        <v>0</v>
      </c>
      <c r="AA22" s="194">
        <f ca="1">SUMIF('6烧主抽电耗'!$A$3:$A$95,A22,'6烧主抽电耗'!$AC$3:$AC$95)</f>
        <v>0</v>
      </c>
      <c r="AB22" s="254">
        <f ca="1">SUM(B22,O22)</f>
        <v>0</v>
      </c>
      <c r="AC22" s="254">
        <f ca="1">SUM(C22,P22)</f>
        <v>0</v>
      </c>
      <c r="AD22" s="259">
        <f ca="1">D22+Q22</f>
        <v>0</v>
      </c>
      <c r="AE22" s="130">
        <f ca="1">AE21</f>
        <v>0</v>
      </c>
      <c r="AF22" s="153">
        <f ca="1">IF(AD22=0,0,AD22-AE22)</f>
        <v>0</v>
      </c>
      <c r="AG22" s="258">
        <f ca="1">IF(AC22=0,0,AD22/AC22)</f>
        <v>0</v>
      </c>
      <c r="AH22" s="194">
        <f ca="1">N22+AA22</f>
        <v>0</v>
      </c>
    </row>
    <row r="23">
      <c r="A23" s="253">
        <f ca="1">A22+1</f>
        <v>43544</v>
      </c>
      <c r="B23" s="254">
        <f ca="1">SUMIF('5烧主抽电耗'!$A$3:$A$95,A23,'5烧主抽电耗'!$M$3:$M$95)</f>
        <v>0</v>
      </c>
      <c r="C23" s="254">
        <f ca="1">SUMIF('5烧主抽电耗'!$A$3:$A$95,A23,'5烧主抽电耗'!$N$3:$N$95)</f>
        <v>0</v>
      </c>
      <c r="D23" s="255">
        <f ca="1">SUMIF('5烧主抽电耗'!$A$3:$A$95,A23,'5烧主抽电耗'!$L$3:$L$95)</f>
        <v>0</v>
      </c>
      <c r="E23" s="130">
        <f ca="1">SUMIF('5烧主抽电耗'!$A$3:$A$95,A23,'5烧主抽电耗'!$V$3:$V$95)</f>
        <v>0</v>
      </c>
      <c r="F23" s="130">
        <f ca="1">SUMIF(错峰用电!$A$4:$A$189,$A23,错峰用电!N$4:N$189)</f>
        <v>0</v>
      </c>
      <c r="G23" s="130">
        <f ca="1">SUMIF(错峰用电!$A$4:$A$189,$A23,错峰用电!O$4:O$189)</f>
        <v>0</v>
      </c>
      <c r="H23" s="130">
        <f ca="1">SUMIF(错峰用电!$A$4:$A$189,$A23,错峰用电!P$4:P$189)</f>
        <v>0</v>
      </c>
      <c r="I23" s="256">
        <f ca="1">IFERROR(F23/SUM($F23:$H23),0)</f>
        <v>0</v>
      </c>
      <c r="J23" s="256">
        <f ca="1">IFERROR(G23/SUM($F23:$H23),0)</f>
        <v>0</v>
      </c>
      <c r="K23" s="256">
        <f ca="1">IFERROR(H23/SUM($F23:$H23),0)</f>
        <v>0</v>
      </c>
      <c r="L23" s="130">
        <f ca="1">IF(D23=0,0,D23-E23)</f>
        <v>0</v>
      </c>
      <c r="M23" s="194">
        <f ca="1">IF(C23=0,0,D23/C23)</f>
        <v>0</v>
      </c>
      <c r="N23" s="194">
        <f ca="1">SUMIF('5烧主抽电耗'!$A$3:$A$95,A23,'5烧主抽电耗'!$AC$3:$AC$95)</f>
        <v>0</v>
      </c>
      <c r="O23" s="254">
        <f ca="1">SUMIF('6烧主抽电耗'!$A$3:$A$95,A23,'6烧主抽电耗'!$M$3:$M$95)</f>
        <v>0</v>
      </c>
      <c r="P23" s="254">
        <f ca="1">SUMIF('6烧主抽电耗'!$A$3:$A$95,A23,'6烧主抽电耗'!$N$3:$N$95)</f>
        <v>0</v>
      </c>
      <c r="Q23" s="255">
        <f ca="1">SUMIF('6烧主抽电耗'!$A$3:$A$95,A23,'6烧主抽电耗'!$L$3:$L$95)</f>
        <v>0</v>
      </c>
      <c r="R23" s="130">
        <f ca="1">SUMIF('6烧主抽电耗'!$A$3:$A$95,A23,'6烧主抽电耗'!$V$3:$V$95)</f>
        <v>0</v>
      </c>
      <c r="S23" s="130">
        <f ca="1">SUMIF(错峰用电!$A$4:$A$189,$A23,错峰用电!AC$4:AC$189)</f>
        <v>0</v>
      </c>
      <c r="T23" s="130">
        <f ca="1">SUMIF(错峰用电!$A$4:$A$189,$A23,错峰用电!AD$4:AD$189)</f>
        <v>0</v>
      </c>
      <c r="U23" s="130">
        <f ca="1">SUMIF(错峰用电!$A$4:$A$189,$A23,错峰用电!AE$4:AE$189)</f>
        <v>0</v>
      </c>
      <c r="V23" s="256">
        <f ca="1">IFERROR(S23/SUM($S23:$U23),0)</f>
        <v>0</v>
      </c>
      <c r="W23" s="256">
        <f ca="1">IFERROR(T23/SUM($S23:$U23),0)</f>
        <v>0</v>
      </c>
      <c r="X23" s="256">
        <f ca="1">IFERROR(U23/SUM($S23:$U23),0)</f>
        <v>0</v>
      </c>
      <c r="Y23" s="130">
        <f ca="1">IF(Q23=0,0,Q23-R23)</f>
        <v>0</v>
      </c>
      <c r="Z23" s="194">
        <f ca="1">IF(P23=0,0,Q23/P23)</f>
        <v>0</v>
      </c>
      <c r="AA23" s="194">
        <f ca="1">SUMIF('6烧主抽电耗'!$A$3:$A$95,A23,'6烧主抽电耗'!$AC$3:$AC$95)</f>
        <v>0</v>
      </c>
      <c r="AB23" s="254">
        <f ca="1">SUM(B23,O23)</f>
        <v>0</v>
      </c>
      <c r="AC23" s="254">
        <f ca="1">SUM(C23,P23)</f>
        <v>0</v>
      </c>
      <c r="AD23" s="259">
        <f ca="1">D23+Q23</f>
        <v>0</v>
      </c>
      <c r="AE23" s="130">
        <f ca="1">AE22</f>
        <v>0</v>
      </c>
      <c r="AF23" s="153">
        <f ca="1">IF(AD23=0,0,AD23-AE23)</f>
        <v>0</v>
      </c>
      <c r="AG23" s="258">
        <f ca="1">IF(AC23=0,0,AD23/AC23)</f>
        <v>0</v>
      </c>
      <c r="AH23" s="194">
        <f ca="1">N23+AA23</f>
        <v>0</v>
      </c>
    </row>
    <row r="24">
      <c r="A24" s="253">
        <f ca="1">A23+1</f>
        <v>43545</v>
      </c>
      <c r="B24" s="254">
        <f ca="1">SUMIF('5烧主抽电耗'!$A$3:$A$95,A24,'5烧主抽电耗'!$M$3:$M$95)</f>
        <v>0</v>
      </c>
      <c r="C24" s="254">
        <f ca="1">SUMIF('5烧主抽电耗'!$A$3:$A$95,A24,'5烧主抽电耗'!$N$3:$N$95)</f>
        <v>0</v>
      </c>
      <c r="D24" s="255">
        <f ca="1">SUMIF('5烧主抽电耗'!$A$3:$A$95,A24,'5烧主抽电耗'!$L$3:$L$95)</f>
        <v>0</v>
      </c>
      <c r="E24" s="130">
        <f ca="1">SUMIF('5烧主抽电耗'!$A$3:$A$95,A24,'5烧主抽电耗'!$V$3:$V$95)</f>
        <v>0</v>
      </c>
      <c r="F24" s="130">
        <f ca="1">SUMIF(错峰用电!$A$4:$A$189,$A24,错峰用电!N$4:N$189)</f>
        <v>0</v>
      </c>
      <c r="G24" s="130">
        <f ca="1">SUMIF(错峰用电!$A$4:$A$189,$A24,错峰用电!O$4:O$189)</f>
        <v>0</v>
      </c>
      <c r="H24" s="130">
        <f ca="1">SUMIF(错峰用电!$A$4:$A$189,$A24,错峰用电!P$4:P$189)</f>
        <v>0</v>
      </c>
      <c r="I24" s="256">
        <f ca="1">IFERROR(F24/SUM($F24:$H24),0)</f>
        <v>0</v>
      </c>
      <c r="J24" s="256">
        <f ca="1">IFERROR(G24/SUM($F24:$H24),0)</f>
        <v>0</v>
      </c>
      <c r="K24" s="256">
        <f ca="1">IFERROR(H24/SUM($F24:$H24),0)</f>
        <v>0</v>
      </c>
      <c r="L24" s="130">
        <f ca="1">IF(D24=0,0,D24-E24)</f>
        <v>0</v>
      </c>
      <c r="M24" s="194">
        <f ca="1">IF(C24=0,0,D24/C24)</f>
        <v>0</v>
      </c>
      <c r="N24" s="194">
        <f ca="1">SUMIF('5烧主抽电耗'!$A$3:$A$95,A24,'5烧主抽电耗'!$AC$3:$AC$95)</f>
        <v>0</v>
      </c>
      <c r="O24" s="254">
        <f ca="1">SUMIF('6烧主抽电耗'!$A$3:$A$95,A24,'6烧主抽电耗'!$M$3:$M$95)</f>
        <v>0</v>
      </c>
      <c r="P24" s="254">
        <f ca="1">SUMIF('6烧主抽电耗'!$A$3:$A$95,A24,'6烧主抽电耗'!$N$3:$N$95)</f>
        <v>0</v>
      </c>
      <c r="Q24" s="255">
        <f ca="1">SUMIF('6烧主抽电耗'!$A$3:$A$95,A24,'6烧主抽电耗'!$L$3:$L$95)</f>
        <v>0</v>
      </c>
      <c r="R24" s="130">
        <f ca="1">SUMIF('6烧主抽电耗'!$A$3:$A$95,A24,'6烧主抽电耗'!$V$3:$V$95)</f>
        <v>0</v>
      </c>
      <c r="S24" s="130">
        <f ca="1">SUMIF(错峰用电!$A$4:$A$189,$A24,错峰用电!AC$4:AC$189)</f>
        <v>0</v>
      </c>
      <c r="T24" s="130">
        <f ca="1">SUMIF(错峰用电!$A$4:$A$189,$A24,错峰用电!AD$4:AD$189)</f>
        <v>0</v>
      </c>
      <c r="U24" s="130">
        <f ca="1">SUMIF(错峰用电!$A$4:$A$189,$A24,错峰用电!AE$4:AE$189)</f>
        <v>0</v>
      </c>
      <c r="V24" s="256">
        <f ca="1">IFERROR(S24/SUM($S24:$U24),0)</f>
        <v>0</v>
      </c>
      <c r="W24" s="256">
        <f ca="1">IFERROR(T24/SUM($S24:$U24),0)</f>
        <v>0</v>
      </c>
      <c r="X24" s="256">
        <f ca="1">IFERROR(U24/SUM($S24:$U24),0)</f>
        <v>0</v>
      </c>
      <c r="Y24" s="130">
        <f ca="1">IF(Q24=0,0,Q24-R24)</f>
        <v>0</v>
      </c>
      <c r="Z24" s="194">
        <f ca="1">IF(P24=0,0,Q24/P24)</f>
        <v>0</v>
      </c>
      <c r="AA24" s="194">
        <f ca="1">SUMIF('6烧主抽电耗'!$A$3:$A$95,A24,'6烧主抽电耗'!$AC$3:$AC$95)</f>
        <v>0</v>
      </c>
      <c r="AB24" s="254">
        <f ca="1">SUM(B24,O24)</f>
        <v>0</v>
      </c>
      <c r="AC24" s="254">
        <f ca="1">SUM(C24,P24)</f>
        <v>0</v>
      </c>
      <c r="AD24" s="259">
        <f ca="1">D24+Q24</f>
        <v>0</v>
      </c>
      <c r="AE24" s="130">
        <f ca="1">AE23</f>
        <v>0</v>
      </c>
      <c r="AF24" s="153">
        <f ca="1">IF(AD24=0,0,AD24-AE24)</f>
        <v>0</v>
      </c>
      <c r="AG24" s="258">
        <f ca="1">IF(AC24=0,0,AD24/AC24)</f>
        <v>0</v>
      </c>
      <c r="AH24" s="194">
        <f ca="1">N24+AA24</f>
        <v>0</v>
      </c>
    </row>
    <row r="25">
      <c r="A25" s="253">
        <f ca="1">A24+1</f>
        <v>43546</v>
      </c>
      <c r="B25" s="254">
        <f ca="1">SUMIF('5烧主抽电耗'!$A$3:$A$95,A25,'5烧主抽电耗'!$M$3:$M$95)</f>
        <v>0</v>
      </c>
      <c r="C25" s="254">
        <f ca="1">SUMIF('5烧主抽电耗'!$A$3:$A$95,A25,'5烧主抽电耗'!$N$3:$N$95)</f>
        <v>0</v>
      </c>
      <c r="D25" s="255">
        <f ca="1">SUMIF('5烧主抽电耗'!$A$3:$A$95,A25,'5烧主抽电耗'!$L$3:$L$95)</f>
        <v>0</v>
      </c>
      <c r="E25" s="130">
        <f ca="1">SUMIF('5烧主抽电耗'!$A$3:$A$95,A25,'5烧主抽电耗'!$V$3:$V$95)</f>
        <v>0</v>
      </c>
      <c r="F25" s="130">
        <f ca="1">SUMIF(错峰用电!$A$4:$A$189,$A25,错峰用电!N$4:N$189)</f>
        <v>0</v>
      </c>
      <c r="G25" s="130">
        <f ca="1">SUMIF(错峰用电!$A$4:$A$189,$A25,错峰用电!O$4:O$189)</f>
        <v>0</v>
      </c>
      <c r="H25" s="130">
        <f ca="1">SUMIF(错峰用电!$A$4:$A$189,$A25,错峰用电!P$4:P$189)</f>
        <v>0</v>
      </c>
      <c r="I25" s="256">
        <f ca="1">IFERROR(F25/SUM($F25:$H25),0)</f>
        <v>0</v>
      </c>
      <c r="J25" s="256">
        <f ca="1">IFERROR(G25/SUM($F25:$H25),0)</f>
        <v>0</v>
      </c>
      <c r="K25" s="256">
        <f ca="1">IFERROR(H25/SUM($F25:$H25),0)</f>
        <v>0</v>
      </c>
      <c r="L25" s="130">
        <f ca="1">IF(D25=0,0,D25-E25)</f>
        <v>0</v>
      </c>
      <c r="M25" s="194">
        <f ca="1">IF(C25=0,0,D25/C25)</f>
        <v>0</v>
      </c>
      <c r="N25" s="194">
        <f ca="1">SUMIF('5烧主抽电耗'!$A$3:$A$95,A25,'5烧主抽电耗'!$AC$3:$AC$95)</f>
        <v>0</v>
      </c>
      <c r="O25" s="254">
        <f ca="1">SUMIF('6烧主抽电耗'!$A$3:$A$95,A25,'6烧主抽电耗'!$M$3:$M$95)</f>
        <v>0</v>
      </c>
      <c r="P25" s="254">
        <f ca="1">SUMIF('6烧主抽电耗'!$A$3:$A$95,A25,'6烧主抽电耗'!$N$3:$N$95)</f>
        <v>0</v>
      </c>
      <c r="Q25" s="255">
        <f ca="1">SUMIF('6烧主抽电耗'!$A$3:$A$95,A25,'6烧主抽电耗'!$L$3:$L$95)</f>
        <v>0</v>
      </c>
      <c r="R25" s="130">
        <f ca="1">SUMIF('6烧主抽电耗'!$A$3:$A$95,A25,'6烧主抽电耗'!$V$3:$V$95)</f>
        <v>0</v>
      </c>
      <c r="S25" s="130">
        <f ca="1">SUMIF(错峰用电!$A$4:$A$189,$A25,错峰用电!AC$4:AC$189)</f>
        <v>0</v>
      </c>
      <c r="T25" s="130">
        <f ca="1">SUMIF(错峰用电!$A$4:$A$189,$A25,错峰用电!AD$4:AD$189)</f>
        <v>0</v>
      </c>
      <c r="U25" s="130">
        <f ca="1">SUMIF(错峰用电!$A$4:$A$189,$A25,错峰用电!AE$4:AE$189)</f>
        <v>0</v>
      </c>
      <c r="V25" s="256">
        <f ca="1">IFERROR(S25/SUM($S25:$U25),0)</f>
        <v>0</v>
      </c>
      <c r="W25" s="256">
        <f ca="1">IFERROR(T25/SUM($S25:$U25),0)</f>
        <v>0</v>
      </c>
      <c r="X25" s="256">
        <f ca="1">IFERROR(U25/SUM($S25:$U25),0)</f>
        <v>0</v>
      </c>
      <c r="Y25" s="130">
        <f ca="1">IF(Q25=0,0,Q25-R25)</f>
        <v>0</v>
      </c>
      <c r="Z25" s="194">
        <f ca="1">IF(P25=0,0,Q25/P25)</f>
        <v>0</v>
      </c>
      <c r="AA25" s="194">
        <f ca="1">SUMIF('6烧主抽电耗'!$A$3:$A$95,A25,'6烧主抽电耗'!$AC$3:$AC$95)</f>
        <v>0</v>
      </c>
      <c r="AB25" s="254">
        <f ca="1">SUM(B25,O25)</f>
        <v>0</v>
      </c>
      <c r="AC25" s="254">
        <f ca="1">SUM(C25,P25)</f>
        <v>0</v>
      </c>
      <c r="AD25" s="259">
        <f ca="1">D25+Q25</f>
        <v>0</v>
      </c>
      <c r="AE25" s="130">
        <f ca="1">AE24</f>
        <v>0</v>
      </c>
      <c r="AF25" s="153">
        <f ca="1">IF(AD25=0,0,AD25-AE25)</f>
        <v>0</v>
      </c>
      <c r="AG25" s="258">
        <f ca="1">IF(AC25=0,0,AD25/AC25)</f>
        <v>0</v>
      </c>
      <c r="AH25" s="194">
        <f ca="1">N25+AA25</f>
        <v>0</v>
      </c>
    </row>
    <row r="26">
      <c r="A26" s="253">
        <f ca="1">A25+1</f>
        <v>43547</v>
      </c>
      <c r="B26" s="254">
        <f ca="1">SUMIF('5烧主抽电耗'!$A$3:$A$95,A26,'5烧主抽电耗'!$M$3:$M$95)</f>
        <v>0</v>
      </c>
      <c r="C26" s="254">
        <f ca="1">SUMIF('5烧主抽电耗'!$A$3:$A$95,A26,'5烧主抽电耗'!$N$3:$N$95)</f>
        <v>0</v>
      </c>
      <c r="D26" s="255">
        <f ca="1">SUMIF('5烧主抽电耗'!$A$3:$A$95,A26,'5烧主抽电耗'!$L$3:$L$95)</f>
        <v>0</v>
      </c>
      <c r="E26" s="130">
        <f ca="1">SUMIF('5烧主抽电耗'!$A$3:$A$95,A26,'5烧主抽电耗'!$V$3:$V$95)</f>
        <v>0</v>
      </c>
      <c r="F26" s="130">
        <f ca="1">SUMIF(错峰用电!$A$4:$A$189,$A26,错峰用电!N$4:N$189)</f>
        <v>0</v>
      </c>
      <c r="G26" s="130">
        <f ca="1">SUMIF(错峰用电!$A$4:$A$189,$A26,错峰用电!O$4:O$189)</f>
        <v>0</v>
      </c>
      <c r="H26" s="130">
        <f ca="1">SUMIF(错峰用电!$A$4:$A$189,$A26,错峰用电!P$4:P$189)</f>
        <v>0</v>
      </c>
      <c r="I26" s="256">
        <f ca="1">IFERROR(F26/SUM($F26:$H26),0)</f>
        <v>0</v>
      </c>
      <c r="J26" s="256">
        <f ca="1">IFERROR(G26/SUM($F26:$H26),0)</f>
        <v>0</v>
      </c>
      <c r="K26" s="256">
        <f ca="1">IFERROR(H26/SUM($F26:$H26),0)</f>
        <v>0</v>
      </c>
      <c r="L26" s="130">
        <f ca="1">IF(D26=0,0,D26-E26)</f>
        <v>0</v>
      </c>
      <c r="M26" s="194">
        <f ca="1">IF(C26=0,0,D26/C26)</f>
        <v>0</v>
      </c>
      <c r="N26" s="194">
        <f ca="1">SUMIF('5烧主抽电耗'!$A$3:$A$95,A26,'5烧主抽电耗'!$AC$3:$AC$95)</f>
        <v>0</v>
      </c>
      <c r="O26" s="254">
        <f ca="1">SUMIF('6烧主抽电耗'!$A$3:$A$95,A26,'6烧主抽电耗'!$M$3:$M$95)</f>
        <v>0</v>
      </c>
      <c r="P26" s="254">
        <f ca="1">SUMIF('6烧主抽电耗'!$A$3:$A$95,A26,'6烧主抽电耗'!$N$3:$N$95)</f>
        <v>0</v>
      </c>
      <c r="Q26" s="255">
        <f ca="1">SUMIF('6烧主抽电耗'!$A$3:$A$95,A26,'6烧主抽电耗'!$L$3:$L$95)</f>
        <v>0</v>
      </c>
      <c r="R26" s="130">
        <f ca="1">SUMIF('6烧主抽电耗'!$A$3:$A$95,A26,'6烧主抽电耗'!$V$3:$V$95)</f>
        <v>0</v>
      </c>
      <c r="S26" s="130">
        <f ca="1">SUMIF(错峰用电!$A$4:$A$189,$A26,错峰用电!AC$4:AC$189)</f>
        <v>0</v>
      </c>
      <c r="T26" s="130">
        <f ca="1">SUMIF(错峰用电!$A$4:$A$189,$A26,错峰用电!AD$4:AD$189)</f>
        <v>0</v>
      </c>
      <c r="U26" s="130">
        <f ca="1">SUMIF(错峰用电!$A$4:$A$189,$A26,错峰用电!AE$4:AE$189)</f>
        <v>0</v>
      </c>
      <c r="V26" s="256">
        <f ca="1">IFERROR(S26/SUM($S26:$U26),0)</f>
        <v>0</v>
      </c>
      <c r="W26" s="256">
        <f ca="1">IFERROR(T26/SUM($S26:$U26),0)</f>
        <v>0</v>
      </c>
      <c r="X26" s="256">
        <f ca="1">IFERROR(U26/SUM($S26:$U26),0)</f>
        <v>0</v>
      </c>
      <c r="Y26" s="130">
        <f ca="1">IF(Q26=0,0,Q26-R26)</f>
        <v>0</v>
      </c>
      <c r="Z26" s="194">
        <f ca="1">IF(P26=0,0,Q26/P26)</f>
        <v>0</v>
      </c>
      <c r="AA26" s="194">
        <f ca="1">SUMIF('6烧主抽电耗'!$A$3:$A$95,A26,'6烧主抽电耗'!$AC$3:$AC$95)</f>
        <v>0</v>
      </c>
      <c r="AB26" s="254">
        <f ca="1">SUM(B26,O26)</f>
        <v>0</v>
      </c>
      <c r="AC26" s="254">
        <f ca="1">SUM(C26,P26)</f>
        <v>0</v>
      </c>
      <c r="AD26" s="259">
        <f ca="1">D26+Q26</f>
        <v>0</v>
      </c>
      <c r="AE26" s="130">
        <f ca="1">AE25</f>
        <v>0</v>
      </c>
      <c r="AF26" s="153">
        <f ca="1">IF(AD26=0,0,AD26-AE26)</f>
        <v>0</v>
      </c>
      <c r="AG26" s="258">
        <f ca="1">IF(AC26=0,0,AD26/AC26)</f>
        <v>0</v>
      </c>
      <c r="AH26" s="194">
        <f ca="1">N26+AA26</f>
        <v>0</v>
      </c>
    </row>
    <row r="27">
      <c r="A27" s="253">
        <f ca="1">A26+1</f>
        <v>43548</v>
      </c>
      <c r="B27" s="254">
        <f ca="1">SUMIF('5烧主抽电耗'!$A$3:$A$95,A27,'5烧主抽电耗'!$M$3:$M$95)</f>
        <v>0</v>
      </c>
      <c r="C27" s="254">
        <f ca="1">SUMIF('5烧主抽电耗'!$A$3:$A$95,A27,'5烧主抽电耗'!$N$3:$N$95)</f>
        <v>0</v>
      </c>
      <c r="D27" s="255">
        <f ca="1">SUMIF('5烧主抽电耗'!$A$3:$A$95,A27,'5烧主抽电耗'!$L$3:$L$95)</f>
        <v>0</v>
      </c>
      <c r="E27" s="130">
        <f ca="1">SUMIF('5烧主抽电耗'!$A$3:$A$95,A27,'5烧主抽电耗'!$V$3:$V$95)</f>
        <v>0</v>
      </c>
      <c r="F27" s="130">
        <f ca="1">SUMIF(错峰用电!$A$4:$A$189,$A27,错峰用电!N$4:N$189)</f>
        <v>0</v>
      </c>
      <c r="G27" s="130">
        <f ca="1">SUMIF(错峰用电!$A$4:$A$189,$A27,错峰用电!O$4:O$189)</f>
        <v>0</v>
      </c>
      <c r="H27" s="130">
        <f ca="1">SUMIF(错峰用电!$A$4:$A$189,$A27,错峰用电!P$4:P$189)</f>
        <v>0</v>
      </c>
      <c r="I27" s="256">
        <f ca="1">IFERROR(F27/SUM($F27:$H27),0)</f>
        <v>0</v>
      </c>
      <c r="J27" s="256">
        <f ca="1">IFERROR(G27/SUM($F27:$H27),0)</f>
        <v>0</v>
      </c>
      <c r="K27" s="256">
        <f ca="1">IFERROR(H27/SUM($F27:$H27),0)</f>
        <v>0</v>
      </c>
      <c r="L27" s="130">
        <f ca="1">IF(D27=0,0,D27-E27)</f>
        <v>0</v>
      </c>
      <c r="M27" s="194">
        <f ca="1">IF(C27=0,0,D27/C27)</f>
        <v>0</v>
      </c>
      <c r="N27" s="194">
        <f ca="1">SUMIF('5烧主抽电耗'!$A$3:$A$95,A27,'5烧主抽电耗'!$AC$3:$AC$95)</f>
        <v>0</v>
      </c>
      <c r="O27" s="254">
        <f ca="1">SUMIF('6烧主抽电耗'!$A$3:$A$95,A27,'6烧主抽电耗'!$M$3:$M$95)</f>
        <v>0</v>
      </c>
      <c r="P27" s="254">
        <f ca="1">SUMIF('6烧主抽电耗'!$A$3:$A$95,A27,'6烧主抽电耗'!$N$3:$N$95)</f>
        <v>0</v>
      </c>
      <c r="Q27" s="255">
        <f ca="1">SUMIF('6烧主抽电耗'!$A$3:$A$95,A27,'6烧主抽电耗'!$L$3:$L$95)</f>
        <v>0</v>
      </c>
      <c r="R27" s="130">
        <f ca="1">SUMIF('6烧主抽电耗'!$A$3:$A$95,A27,'6烧主抽电耗'!$V$3:$V$95)</f>
        <v>0</v>
      </c>
      <c r="S27" s="130">
        <f ca="1">SUMIF(错峰用电!$A$4:$A$189,$A27,错峰用电!AC$4:AC$189)</f>
        <v>0</v>
      </c>
      <c r="T27" s="130">
        <f ca="1">SUMIF(错峰用电!$A$4:$A$189,$A27,错峰用电!AD$4:AD$189)</f>
        <v>0</v>
      </c>
      <c r="U27" s="130">
        <f ca="1">SUMIF(错峰用电!$A$4:$A$189,$A27,错峰用电!AE$4:AE$189)</f>
        <v>0</v>
      </c>
      <c r="V27" s="256">
        <f ca="1">IFERROR(S27/SUM($S27:$U27),0)</f>
        <v>0</v>
      </c>
      <c r="W27" s="256">
        <f ca="1">IFERROR(T27/SUM($S27:$U27),0)</f>
        <v>0</v>
      </c>
      <c r="X27" s="256">
        <f ca="1">IFERROR(U27/SUM($S27:$U27),0)</f>
        <v>0</v>
      </c>
      <c r="Y27" s="130">
        <f ca="1">IF(Q27=0,0,Q27-R27)</f>
        <v>0</v>
      </c>
      <c r="Z27" s="194">
        <f ca="1">IF(P27=0,0,Q27/P27)</f>
        <v>0</v>
      </c>
      <c r="AA27" s="194">
        <f ca="1">SUMIF('6烧主抽电耗'!$A$3:$A$95,A27,'6烧主抽电耗'!$AC$3:$AC$95)</f>
        <v>0</v>
      </c>
      <c r="AB27" s="254">
        <f ca="1">SUM(B27,O27)</f>
        <v>0</v>
      </c>
      <c r="AC27" s="254">
        <f ca="1">SUM(C27,P27)</f>
        <v>0</v>
      </c>
      <c r="AD27" s="259">
        <f ca="1">D27+Q27</f>
        <v>0</v>
      </c>
      <c r="AE27" s="130">
        <f ca="1">AE26</f>
        <v>0</v>
      </c>
      <c r="AF27" s="153">
        <f ca="1">IF(AD27=0,0,AD27-AE27)</f>
        <v>0</v>
      </c>
      <c r="AG27" s="258">
        <f ca="1">IF(AC27=0,0,AD27/AC27)</f>
        <v>0</v>
      </c>
      <c r="AH27" s="194">
        <f ca="1">N27+AA27</f>
        <v>0</v>
      </c>
    </row>
    <row r="28">
      <c r="A28" s="253">
        <f ca="1">A27+1</f>
        <v>43549</v>
      </c>
      <c r="B28" s="254">
        <f ca="1">SUMIF('5烧主抽电耗'!$A$3:$A$95,A28,'5烧主抽电耗'!$M$3:$M$95)</f>
        <v>0</v>
      </c>
      <c r="C28" s="254">
        <f ca="1">SUMIF('5烧主抽电耗'!$A$3:$A$95,A28,'5烧主抽电耗'!$N$3:$N$95)</f>
        <v>0</v>
      </c>
      <c r="D28" s="255">
        <f ca="1">SUMIF('5烧主抽电耗'!$A$3:$A$95,A28,'5烧主抽电耗'!$L$3:$L$95)</f>
        <v>0</v>
      </c>
      <c r="E28" s="130">
        <f ca="1">SUMIF('5烧主抽电耗'!$A$3:$A$95,A28,'5烧主抽电耗'!$V$3:$V$95)</f>
        <v>0</v>
      </c>
      <c r="F28" s="130">
        <f ca="1">SUMIF(错峰用电!$A$4:$A$189,$A28,错峰用电!N$4:N$189)</f>
        <v>0</v>
      </c>
      <c r="G28" s="130">
        <f ca="1">SUMIF(错峰用电!$A$4:$A$189,$A28,错峰用电!O$4:O$189)</f>
        <v>0</v>
      </c>
      <c r="H28" s="130">
        <f ca="1">SUMIF(错峰用电!$A$4:$A$189,$A28,错峰用电!P$4:P$189)</f>
        <v>0</v>
      </c>
      <c r="I28" s="256">
        <f ca="1">IFERROR(F28/SUM($F28:$H28),0)</f>
        <v>0</v>
      </c>
      <c r="J28" s="256">
        <f ca="1">IFERROR(G28/SUM($F28:$H28),0)</f>
        <v>0</v>
      </c>
      <c r="K28" s="256">
        <f ca="1">IFERROR(H28/SUM($F28:$H28),0)</f>
        <v>0</v>
      </c>
      <c r="L28" s="130">
        <f ca="1">IF(D28=0,0,D28-E28)</f>
        <v>0</v>
      </c>
      <c r="M28" s="194">
        <f ca="1">IF(C28=0,0,D28/C28)</f>
        <v>0</v>
      </c>
      <c r="N28" s="194">
        <f ca="1">SUMIF('5烧主抽电耗'!$A$3:$A$95,A28,'5烧主抽电耗'!$AC$3:$AC$95)</f>
        <v>0</v>
      </c>
      <c r="O28" s="254">
        <f ca="1">SUMIF('6烧主抽电耗'!$A$3:$A$95,A28,'6烧主抽电耗'!$M$3:$M$95)</f>
        <v>0</v>
      </c>
      <c r="P28" s="254">
        <f ca="1">SUMIF('6烧主抽电耗'!$A$3:$A$95,A28,'6烧主抽电耗'!$N$3:$N$95)</f>
        <v>0</v>
      </c>
      <c r="Q28" s="255">
        <f ca="1">SUMIF('6烧主抽电耗'!$A$3:$A$95,A28,'6烧主抽电耗'!$L$3:$L$95)</f>
        <v>0</v>
      </c>
      <c r="R28" s="130">
        <f ca="1">SUMIF('6烧主抽电耗'!$A$3:$A$95,A28,'6烧主抽电耗'!$V$3:$V$95)</f>
        <v>0</v>
      </c>
      <c r="S28" s="130">
        <f ca="1">SUMIF(错峰用电!$A$4:$A$189,$A28,错峰用电!AC$4:AC$189)</f>
        <v>0</v>
      </c>
      <c r="T28" s="130">
        <f ca="1">SUMIF(错峰用电!$A$4:$A$189,$A28,错峰用电!AD$4:AD$189)</f>
        <v>0</v>
      </c>
      <c r="U28" s="130">
        <f ca="1">SUMIF(错峰用电!$A$4:$A$189,$A28,错峰用电!AE$4:AE$189)</f>
        <v>0</v>
      </c>
      <c r="V28" s="256">
        <f ca="1">IFERROR(S28/SUM($S28:$U28),0)</f>
        <v>0</v>
      </c>
      <c r="W28" s="256">
        <f ca="1">IFERROR(T28/SUM($S28:$U28),0)</f>
        <v>0</v>
      </c>
      <c r="X28" s="256">
        <f ca="1">IFERROR(U28/SUM($S28:$U28),0)</f>
        <v>0</v>
      </c>
      <c r="Y28" s="130">
        <f ca="1">IF(Q28=0,0,Q28-R28)</f>
        <v>0</v>
      </c>
      <c r="Z28" s="194">
        <f ca="1">IF(P28=0,0,Q28/P28)</f>
        <v>0</v>
      </c>
      <c r="AA28" s="194">
        <f ca="1">SUMIF('6烧主抽电耗'!$A$3:$A$95,A28,'6烧主抽电耗'!$AC$3:$AC$95)</f>
        <v>0</v>
      </c>
      <c r="AB28" s="254">
        <f ca="1">SUM(B28,O28)</f>
        <v>0</v>
      </c>
      <c r="AC28" s="254">
        <f ca="1">SUM(C28,P28)</f>
        <v>0</v>
      </c>
      <c r="AD28" s="259">
        <f ca="1">D28+Q28</f>
        <v>0</v>
      </c>
      <c r="AE28" s="130">
        <f ca="1">AE27</f>
        <v>0</v>
      </c>
      <c r="AF28" s="153">
        <f ca="1">IF(AD28=0,0,AD28-AE28)</f>
        <v>0</v>
      </c>
      <c r="AG28" s="258">
        <f ca="1">IF(AC28=0,0,AD28/AC28)</f>
        <v>0</v>
      </c>
      <c r="AH28" s="194">
        <f ca="1">N28+AA28</f>
        <v>0</v>
      </c>
    </row>
    <row r="29">
      <c r="A29" s="253">
        <f ca="1">A28+1</f>
        <v>43550</v>
      </c>
      <c r="B29" s="254">
        <f ca="1">SUMIF('5烧主抽电耗'!$A$3:$A$95,A29,'5烧主抽电耗'!$M$3:$M$95)</f>
        <v>0</v>
      </c>
      <c r="C29" s="254">
        <f ca="1">SUMIF('5烧主抽电耗'!$A$3:$A$95,A29,'5烧主抽电耗'!$N$3:$N$95)</f>
        <v>0</v>
      </c>
      <c r="D29" s="255">
        <f ca="1">SUMIF('5烧主抽电耗'!$A$3:$A$95,A29,'5烧主抽电耗'!$L$3:$L$95)</f>
        <v>0</v>
      </c>
      <c r="E29" s="130">
        <f ca="1">SUMIF('5烧主抽电耗'!$A$3:$A$95,A29,'5烧主抽电耗'!$V$3:$V$95)</f>
        <v>0</v>
      </c>
      <c r="F29" s="130">
        <f ca="1">SUMIF(错峰用电!$A$4:$A$189,$A29,错峰用电!N$4:N$189)</f>
        <v>0</v>
      </c>
      <c r="G29" s="130">
        <f ca="1">SUMIF(错峰用电!$A$4:$A$189,$A29,错峰用电!O$4:O$189)</f>
        <v>0</v>
      </c>
      <c r="H29" s="130">
        <f ca="1">SUMIF(错峰用电!$A$4:$A$189,$A29,错峰用电!P$4:P$189)</f>
        <v>0</v>
      </c>
      <c r="I29" s="256">
        <f ca="1">IFERROR(F29/SUM($F29:$H29),0)</f>
        <v>0</v>
      </c>
      <c r="J29" s="256">
        <f ca="1">IFERROR(G29/SUM($F29:$H29),0)</f>
        <v>0</v>
      </c>
      <c r="K29" s="256">
        <f ca="1">IFERROR(H29/SUM($F29:$H29),0)</f>
        <v>0</v>
      </c>
      <c r="L29" s="130">
        <f ca="1">IF(D29=0,0,D29-E29)</f>
        <v>0</v>
      </c>
      <c r="M29" s="194">
        <f ca="1">IF(C29=0,0,D29/C29)</f>
        <v>0</v>
      </c>
      <c r="N29" s="194">
        <f ca="1">SUMIF('5烧主抽电耗'!$A$3:$A$95,A29,'5烧主抽电耗'!$AC$3:$AC$95)</f>
        <v>0</v>
      </c>
      <c r="O29" s="254">
        <f ca="1">SUMIF('6烧主抽电耗'!$A$3:$A$95,A29,'6烧主抽电耗'!$M$3:$M$95)</f>
        <v>0</v>
      </c>
      <c r="P29" s="254">
        <f ca="1">SUMIF('6烧主抽电耗'!$A$3:$A$95,A29,'6烧主抽电耗'!$N$3:$N$95)</f>
        <v>0</v>
      </c>
      <c r="Q29" s="255">
        <f ca="1">SUMIF('6烧主抽电耗'!$A$3:$A$95,A29,'6烧主抽电耗'!$L$3:$L$95)</f>
        <v>0</v>
      </c>
      <c r="R29" s="130">
        <f ca="1">SUMIF('6烧主抽电耗'!$A$3:$A$95,A29,'6烧主抽电耗'!$V$3:$V$95)</f>
        <v>0</v>
      </c>
      <c r="S29" s="130">
        <f ca="1">SUMIF(错峰用电!$A$4:$A$189,$A29,错峰用电!AC$4:AC$189)</f>
        <v>0</v>
      </c>
      <c r="T29" s="130">
        <f ca="1">SUMIF(错峰用电!$A$4:$A$189,$A29,错峰用电!AD$4:AD$189)</f>
        <v>0</v>
      </c>
      <c r="U29" s="130">
        <f ca="1">SUMIF(错峰用电!$A$4:$A$189,$A29,错峰用电!AE$4:AE$189)</f>
        <v>0</v>
      </c>
      <c r="V29" s="256">
        <f ca="1">IFERROR(S29/SUM($S29:$U29),0)</f>
        <v>0</v>
      </c>
      <c r="W29" s="256">
        <f ca="1">IFERROR(T29/SUM($S29:$U29),0)</f>
        <v>0</v>
      </c>
      <c r="X29" s="256">
        <f ca="1">IFERROR(U29/SUM($S29:$U29),0)</f>
        <v>0</v>
      </c>
      <c r="Y29" s="130">
        <f ca="1">IF(Q29=0,0,Q29-R29)</f>
        <v>0</v>
      </c>
      <c r="Z29" s="194">
        <f ca="1">IF(P29=0,0,Q29/P29)</f>
        <v>0</v>
      </c>
      <c r="AA29" s="194">
        <f ca="1">SUMIF('6烧主抽电耗'!$A$3:$A$95,A29,'6烧主抽电耗'!$AC$3:$AC$95)</f>
        <v>0</v>
      </c>
      <c r="AB29" s="254">
        <f ca="1">SUM(B29,O29)</f>
        <v>0</v>
      </c>
      <c r="AC29" s="254">
        <f ca="1">SUM(C29,P29)</f>
        <v>0</v>
      </c>
      <c r="AD29" s="259">
        <f ca="1">D29+Q29</f>
        <v>0</v>
      </c>
      <c r="AE29" s="130">
        <f ca="1">AE28</f>
        <v>0</v>
      </c>
      <c r="AF29" s="153">
        <f ca="1">IF(AD29=0,0,AD29-AE29)</f>
        <v>0</v>
      </c>
      <c r="AG29" s="258">
        <f ca="1">IF(AC29=0,0,AD29/AC29)</f>
        <v>0</v>
      </c>
      <c r="AH29" s="194">
        <f ca="1">N29+AA29</f>
        <v>0</v>
      </c>
    </row>
    <row r="30">
      <c r="A30" s="253">
        <f ca="1">A29+1</f>
        <v>43551</v>
      </c>
      <c r="B30" s="254">
        <f ca="1">SUMIF('5烧主抽电耗'!$A$3:$A$95,A30,'5烧主抽电耗'!$M$3:$M$95)</f>
        <v>0</v>
      </c>
      <c r="C30" s="254">
        <f ca="1">SUMIF('5烧主抽电耗'!$A$3:$A$95,A30,'5烧主抽电耗'!$N$3:$N$95)</f>
        <v>0</v>
      </c>
      <c r="D30" s="255">
        <f ca="1">SUMIF('5烧主抽电耗'!$A$3:$A$95,A30,'5烧主抽电耗'!$L$3:$L$95)</f>
        <v>0</v>
      </c>
      <c r="E30" s="130">
        <f ca="1">SUMIF('5烧主抽电耗'!$A$3:$A$95,A30,'5烧主抽电耗'!$V$3:$V$95)</f>
        <v>0</v>
      </c>
      <c r="F30" s="130">
        <f ca="1">SUMIF(错峰用电!$A$4:$A$189,$A30,错峰用电!N$4:N$189)</f>
        <v>0</v>
      </c>
      <c r="G30" s="130">
        <f ca="1">SUMIF(错峰用电!$A$4:$A$189,$A30,错峰用电!O$4:O$189)</f>
        <v>0</v>
      </c>
      <c r="H30" s="130">
        <f ca="1">SUMIF(错峰用电!$A$4:$A$189,$A30,错峰用电!P$4:P$189)</f>
        <v>0</v>
      </c>
      <c r="I30" s="256">
        <f ca="1">IFERROR(F30/SUM($F30:$H30),0)</f>
        <v>0</v>
      </c>
      <c r="J30" s="256">
        <f ca="1">IFERROR(G30/SUM($F30:$H30),0)</f>
        <v>0</v>
      </c>
      <c r="K30" s="256">
        <f ca="1">IFERROR(H30/SUM($F30:$H30),0)</f>
        <v>0</v>
      </c>
      <c r="L30" s="130">
        <f ca="1">IF(D30=0,0,D30-E30)</f>
        <v>0</v>
      </c>
      <c r="M30" s="194">
        <f ca="1">IF(C30=0,0,D30/C30)</f>
        <v>0</v>
      </c>
      <c r="N30" s="194">
        <f ca="1">SUMIF('5烧主抽电耗'!$A$3:$A$95,A30,'5烧主抽电耗'!$AC$3:$AC$95)</f>
        <v>0</v>
      </c>
      <c r="O30" s="254">
        <f ca="1">SUMIF('6烧主抽电耗'!$A$3:$A$95,A30,'6烧主抽电耗'!$M$3:$M$95)</f>
        <v>0</v>
      </c>
      <c r="P30" s="254">
        <f ca="1">SUMIF('6烧主抽电耗'!$A$3:$A$95,A30,'6烧主抽电耗'!$N$3:$N$95)</f>
        <v>0</v>
      </c>
      <c r="Q30" s="255">
        <f ca="1">SUMIF('6烧主抽电耗'!$A$3:$A$95,A30,'6烧主抽电耗'!$L$3:$L$95)</f>
        <v>0</v>
      </c>
      <c r="R30" s="130">
        <f ca="1">SUMIF('6烧主抽电耗'!$A$3:$A$95,A30,'6烧主抽电耗'!$V$3:$V$95)</f>
        <v>0</v>
      </c>
      <c r="S30" s="130">
        <f ca="1">SUMIF(错峰用电!$A$4:$A$189,$A30,错峰用电!AC$4:AC$189)</f>
        <v>0</v>
      </c>
      <c r="T30" s="130">
        <f ca="1">SUMIF(错峰用电!$A$4:$A$189,$A30,错峰用电!AD$4:AD$189)</f>
        <v>0</v>
      </c>
      <c r="U30" s="130">
        <f ca="1">SUMIF(错峰用电!$A$4:$A$189,$A30,错峰用电!AE$4:AE$189)</f>
        <v>0</v>
      </c>
      <c r="V30" s="256">
        <f ca="1">IFERROR(S30/SUM($S30:$U30),0)</f>
        <v>0</v>
      </c>
      <c r="W30" s="256">
        <f ca="1">IFERROR(T30/SUM($S30:$U30),0)</f>
        <v>0</v>
      </c>
      <c r="X30" s="256">
        <f ca="1">IFERROR(U30/SUM($S30:$U30),0)</f>
        <v>0</v>
      </c>
      <c r="Y30" s="130">
        <f ca="1">IF(Q30=0,0,Q30-R30)</f>
        <v>0</v>
      </c>
      <c r="Z30" s="194">
        <f ca="1">IF(P30=0,0,Q30/P30)</f>
        <v>0</v>
      </c>
      <c r="AA30" s="194">
        <f ca="1">SUMIF('6烧主抽电耗'!$A$3:$A$95,A30,'6烧主抽电耗'!$AC$3:$AC$95)</f>
        <v>0</v>
      </c>
      <c r="AB30" s="254">
        <f ca="1">SUM(B30,O30)</f>
        <v>0</v>
      </c>
      <c r="AC30" s="254">
        <f ca="1">SUM(C30,P30)</f>
        <v>0</v>
      </c>
      <c r="AD30" s="259">
        <f ca="1">D30+Q30</f>
        <v>0</v>
      </c>
      <c r="AE30" s="130">
        <f ca="1">AE29</f>
        <v>0</v>
      </c>
      <c r="AF30" s="153">
        <f ca="1">IF(AD30=0,0,AD30-AE30)</f>
        <v>0</v>
      </c>
      <c r="AG30" s="258">
        <f ca="1">IF(AC30=0,0,AD30/AC30)</f>
        <v>0</v>
      </c>
      <c r="AH30" s="194">
        <f ca="1">N30+AA30</f>
        <v>0</v>
      </c>
    </row>
    <row r="31">
      <c r="A31" s="253">
        <f ca="1">A30+1</f>
        <v>43552</v>
      </c>
      <c r="B31" s="254">
        <f ca="1">SUMIF('5烧主抽电耗'!$A$3:$A$95,A31,'5烧主抽电耗'!$M$3:$M$95)</f>
        <v>0</v>
      </c>
      <c r="C31" s="254">
        <f ca="1">SUMIF('5烧主抽电耗'!$A$3:$A$95,A31,'5烧主抽电耗'!$N$3:$N$95)</f>
        <v>0</v>
      </c>
      <c r="D31" s="255">
        <f ca="1">SUMIF('5烧主抽电耗'!$A$3:$A$95,A31,'5烧主抽电耗'!$L$3:$L$95)</f>
        <v>0</v>
      </c>
      <c r="E31" s="130">
        <f ca="1">SUMIF('5烧主抽电耗'!$A$3:$A$95,A31,'5烧主抽电耗'!$V$3:$V$95)</f>
        <v>0</v>
      </c>
      <c r="F31" s="130">
        <f ca="1">SUMIF(错峰用电!$A$4:$A$189,$A31,错峰用电!N$4:N$189)</f>
        <v>0</v>
      </c>
      <c r="G31" s="130">
        <f ca="1">SUMIF(错峰用电!$A$4:$A$189,$A31,错峰用电!O$4:O$189)</f>
        <v>0</v>
      </c>
      <c r="H31" s="130">
        <f ca="1">SUMIF(错峰用电!$A$4:$A$189,$A31,错峰用电!P$4:P$189)</f>
        <v>0</v>
      </c>
      <c r="I31" s="256">
        <f ca="1">IFERROR(F31/SUM($F31:$H31),0)</f>
        <v>0</v>
      </c>
      <c r="J31" s="256">
        <f ca="1">IFERROR(G31/SUM($F31:$H31),0)</f>
        <v>0</v>
      </c>
      <c r="K31" s="256">
        <f ca="1">IFERROR(H31/SUM($F31:$H31),0)</f>
        <v>0</v>
      </c>
      <c r="L31" s="130">
        <f ca="1">IF(D31=0,0,D31-E31)</f>
        <v>0</v>
      </c>
      <c r="M31" s="194">
        <f ca="1">IF(C31=0,0,D31/C31)</f>
        <v>0</v>
      </c>
      <c r="N31" s="194">
        <f ca="1">SUMIF('5烧主抽电耗'!$A$3:$A$95,A31,'5烧主抽电耗'!$AC$3:$AC$95)</f>
        <v>0</v>
      </c>
      <c r="O31" s="254">
        <f ca="1">SUMIF('6烧主抽电耗'!$A$3:$A$95,A31,'6烧主抽电耗'!$M$3:$M$95)</f>
        <v>0</v>
      </c>
      <c r="P31" s="254">
        <f ca="1">SUMIF('6烧主抽电耗'!$A$3:$A$95,A31,'6烧主抽电耗'!$N$3:$N$95)</f>
        <v>0</v>
      </c>
      <c r="Q31" s="255">
        <f ca="1">SUMIF('6烧主抽电耗'!$A$3:$A$95,A31,'6烧主抽电耗'!$L$3:$L$95)</f>
        <v>0</v>
      </c>
      <c r="R31" s="130">
        <f ca="1">SUMIF('6烧主抽电耗'!$A$3:$A$95,A31,'6烧主抽电耗'!$V$3:$V$95)</f>
        <v>0</v>
      </c>
      <c r="S31" s="130">
        <f ca="1">SUMIF(错峰用电!$A$4:$A$189,$A31,错峰用电!AC$4:AC$189)</f>
        <v>0</v>
      </c>
      <c r="T31" s="130">
        <f ca="1">SUMIF(错峰用电!$A$4:$A$189,$A31,错峰用电!AD$4:AD$189)</f>
        <v>0</v>
      </c>
      <c r="U31" s="130">
        <f ca="1">SUMIF(错峰用电!$A$4:$A$189,$A31,错峰用电!AE$4:AE$189)</f>
        <v>0</v>
      </c>
      <c r="V31" s="256">
        <f ca="1">IFERROR(S31/SUM($S31:$U31),0)</f>
        <v>0</v>
      </c>
      <c r="W31" s="256">
        <f ca="1">IFERROR(T31/SUM($S31:$U31),0)</f>
        <v>0</v>
      </c>
      <c r="X31" s="256">
        <f ca="1">IFERROR(U31/SUM($S31:$U31),0)</f>
        <v>0</v>
      </c>
      <c r="Y31" s="130">
        <f ca="1">IF(Q31=0,0,Q31-R31)</f>
        <v>0</v>
      </c>
      <c r="Z31" s="194">
        <f ca="1">IF(P31=0,0,Q31/P31)</f>
        <v>0</v>
      </c>
      <c r="AA31" s="194">
        <f ca="1">SUMIF('6烧主抽电耗'!$A$3:$A$95,A31,'6烧主抽电耗'!$AC$3:$AC$95)</f>
        <v>0</v>
      </c>
      <c r="AB31" s="254">
        <f ca="1">SUM(B31,O31)</f>
        <v>0</v>
      </c>
      <c r="AC31" s="254">
        <f ca="1">SUM(C31,P31)</f>
        <v>0</v>
      </c>
      <c r="AD31" s="259">
        <f ca="1">D31+Q31</f>
        <v>0</v>
      </c>
      <c r="AE31" s="130">
        <f ca="1">AE30</f>
        <v>0</v>
      </c>
      <c r="AF31" s="153">
        <f ca="1">IF(AD31=0,0,AD31-AE31)</f>
        <v>0</v>
      </c>
      <c r="AG31" s="258">
        <f ca="1">IF(AC31=0,0,AD31/AC31)</f>
        <v>0</v>
      </c>
      <c r="AH31" s="194">
        <f ca="1">N31+AA31</f>
        <v>0</v>
      </c>
    </row>
    <row r="32">
      <c r="A32" s="253">
        <f ca="1">A31+1</f>
        <v>43553</v>
      </c>
      <c r="B32" s="254">
        <f ca="1">SUMIF('5烧主抽电耗'!$A$3:$A$95,A32,'5烧主抽电耗'!$M$3:$M$95)</f>
        <v>0</v>
      </c>
      <c r="C32" s="254">
        <f ca="1">SUMIF('5烧主抽电耗'!$A$3:$A$95,A32,'5烧主抽电耗'!$N$3:$N$95)</f>
        <v>0</v>
      </c>
      <c r="D32" s="255">
        <f ca="1">SUMIF('5烧主抽电耗'!$A$3:$A$95,A32,'5烧主抽电耗'!$L$3:$L$95)</f>
        <v>0</v>
      </c>
      <c r="E32" s="130">
        <f ca="1">SUMIF('5烧主抽电耗'!$A$3:$A$95,A32,'5烧主抽电耗'!$V$3:$V$95)</f>
        <v>0</v>
      </c>
      <c r="F32" s="130">
        <f ca="1">SUMIF(错峰用电!$A$4:$A$189,$A32,错峰用电!N$4:N$189)</f>
        <v>0</v>
      </c>
      <c r="G32" s="130">
        <f ca="1">SUMIF(错峰用电!$A$4:$A$189,$A32,错峰用电!O$4:O$189)</f>
        <v>0</v>
      </c>
      <c r="H32" s="130">
        <f ca="1">SUMIF(错峰用电!$A$4:$A$189,$A32,错峰用电!P$4:P$189)</f>
        <v>0</v>
      </c>
      <c r="I32" s="256">
        <f ca="1">IFERROR(F32/SUM($F32:$H32),0)</f>
        <v>0</v>
      </c>
      <c r="J32" s="256">
        <f ca="1">IFERROR(G32/SUM($F32:$H32),0)</f>
        <v>0</v>
      </c>
      <c r="K32" s="256">
        <f ca="1">IFERROR(H32/SUM($F32:$H32),0)</f>
        <v>0</v>
      </c>
      <c r="L32" s="130">
        <f ca="1">IF(D32=0,0,D32-E32)</f>
        <v>0</v>
      </c>
      <c r="M32" s="194">
        <f ca="1">IF(C32=0,0,D32/C32)</f>
        <v>0</v>
      </c>
      <c r="N32" s="194">
        <f ca="1">SUMIF('5烧主抽电耗'!$A$3:$A$95,A32,'5烧主抽电耗'!$AC$3:$AC$95)</f>
        <v>0</v>
      </c>
      <c r="O32" s="254">
        <f ca="1">SUMIF('6烧主抽电耗'!$A$3:$A$95,A32,'6烧主抽电耗'!$M$3:$M$95)</f>
        <v>0</v>
      </c>
      <c r="P32" s="254">
        <f ca="1">SUMIF('6烧主抽电耗'!$A$3:$A$95,A32,'6烧主抽电耗'!$N$3:$N$95)</f>
        <v>0</v>
      </c>
      <c r="Q32" s="255">
        <f ca="1">SUMIF('6烧主抽电耗'!$A$3:$A$95,A32,'6烧主抽电耗'!$L$3:$L$95)</f>
        <v>0</v>
      </c>
      <c r="R32" s="130">
        <f ca="1">SUMIF('6烧主抽电耗'!$A$3:$A$95,A32,'6烧主抽电耗'!$V$3:$V$95)</f>
        <v>0</v>
      </c>
      <c r="S32" s="130">
        <f ca="1">SUMIF(错峰用电!$A$4:$A$189,$A32,错峰用电!AC$4:AC$189)</f>
        <v>0</v>
      </c>
      <c r="T32" s="130">
        <f ca="1">SUMIF(错峰用电!$A$4:$A$189,$A32,错峰用电!AD$4:AD$189)</f>
        <v>0</v>
      </c>
      <c r="U32" s="130">
        <f ca="1">SUMIF(错峰用电!$A$4:$A$189,$A32,错峰用电!AE$4:AE$189)</f>
        <v>0</v>
      </c>
      <c r="V32" s="256">
        <f ca="1">IFERROR(S32/SUM($S32:$U32),0)</f>
        <v>0</v>
      </c>
      <c r="W32" s="256">
        <f ca="1">IFERROR(T32/SUM($S32:$U32),0)</f>
        <v>0</v>
      </c>
      <c r="X32" s="256">
        <f ca="1">IFERROR(U32/SUM($S32:$U32),0)</f>
        <v>0</v>
      </c>
      <c r="Y32" s="130">
        <f ca="1">IF(Q32=0,0,Q32-R32)</f>
        <v>0</v>
      </c>
      <c r="Z32" s="194">
        <f ca="1">IF(P32=0,0,Q32/P32)</f>
        <v>0</v>
      </c>
      <c r="AA32" s="194">
        <f ca="1">SUMIF('6烧主抽电耗'!$A$3:$A$95,A32,'6烧主抽电耗'!$AC$3:$AC$95)</f>
        <v>0</v>
      </c>
      <c r="AB32" s="254">
        <f ca="1">SUM(B32,O32)</f>
        <v>0</v>
      </c>
      <c r="AC32" s="254">
        <f ca="1">SUM(C32,P32)</f>
        <v>0</v>
      </c>
      <c r="AD32" s="259">
        <f ca="1">D32+Q32</f>
        <v>0</v>
      </c>
      <c r="AE32" s="130">
        <f ca="1">AE31</f>
        <v>0</v>
      </c>
      <c r="AF32" s="153">
        <f ca="1">IF(AD32=0,0,AD32-AE32)</f>
        <v>0</v>
      </c>
      <c r="AG32" s="258">
        <f ca="1">IF(AC32=0,0,AD32/AC32)</f>
        <v>0</v>
      </c>
      <c r="AH32" s="194">
        <f ca="1">N32+AA32</f>
        <v>0</v>
      </c>
    </row>
    <row r="33">
      <c r="A33" s="253">
        <f ca="1">A32+1</f>
        <v>43554</v>
      </c>
      <c r="B33" s="254">
        <f ca="1">SUMIF('5烧主抽电耗'!$A$3:$A$95,A33,'5烧主抽电耗'!$M$3:$M$95)</f>
        <v>0</v>
      </c>
      <c r="C33" s="254">
        <f ca="1">SUMIF('5烧主抽电耗'!$A$3:$A$95,A33,'5烧主抽电耗'!$N$3:$N$95)</f>
        <v>0</v>
      </c>
      <c r="D33" s="255">
        <f ca="1">SUMIF('5烧主抽电耗'!$A$3:$A$95,A33,'5烧主抽电耗'!$L$3:$L$95)</f>
        <v>0</v>
      </c>
      <c r="E33" s="130">
        <f ca="1">SUMIF('5烧主抽电耗'!$A$3:$A$95,A33,'5烧主抽电耗'!$V$3:$V$95)</f>
        <v>0</v>
      </c>
      <c r="F33" s="130">
        <f ca="1">SUMIF(错峰用电!$A$4:$A$189,$A33,错峰用电!N$4:N$189)</f>
        <v>0</v>
      </c>
      <c r="G33" s="130">
        <f ca="1">SUMIF(错峰用电!$A$4:$A$189,$A33,错峰用电!O$4:O$189)</f>
        <v>0</v>
      </c>
      <c r="H33" s="130">
        <f ca="1">SUMIF(错峰用电!$A$4:$A$189,$A33,错峰用电!P$4:P$189)</f>
        <v>0</v>
      </c>
      <c r="I33" s="256">
        <f ca="1">IFERROR(F33/SUM($F33:$H33),0)</f>
        <v>0</v>
      </c>
      <c r="J33" s="256">
        <f ca="1">IFERROR(G33/SUM($F33:$H33),0)</f>
        <v>0</v>
      </c>
      <c r="K33" s="256">
        <f ca="1">IFERROR(H33/SUM($F33:$H33),0)</f>
        <v>0</v>
      </c>
      <c r="L33" s="130">
        <f ca="1">IF(D33=0,0,D33-E33)</f>
        <v>0</v>
      </c>
      <c r="M33" s="194">
        <f ca="1">IF(C33=0,0,D33/C33)</f>
        <v>0</v>
      </c>
      <c r="N33" s="194">
        <f ca="1">SUMIF('5烧主抽电耗'!$A$3:$A$95,A33,'5烧主抽电耗'!$AC$3:$AC$95)</f>
        <v>0</v>
      </c>
      <c r="O33" s="254">
        <f ca="1">SUMIF('6烧主抽电耗'!$A$3:$A$95,A33,'6烧主抽电耗'!$M$3:$M$95)</f>
        <v>0</v>
      </c>
      <c r="P33" s="254">
        <f ca="1">SUMIF('6烧主抽电耗'!$A$3:$A$95,A33,'6烧主抽电耗'!$N$3:$N$95)</f>
        <v>0</v>
      </c>
      <c r="Q33" s="255">
        <f ca="1">SUMIF('6烧主抽电耗'!$A$3:$A$95,A33,'6烧主抽电耗'!$L$3:$L$95)</f>
        <v>0</v>
      </c>
      <c r="R33" s="130">
        <f ca="1">SUMIF('6烧主抽电耗'!$A$3:$A$95,A33,'6烧主抽电耗'!$V$3:$V$95)</f>
        <v>0</v>
      </c>
      <c r="S33" s="130">
        <f ca="1">SUMIF(错峰用电!$A$4:$A$189,$A33,错峰用电!AC$4:AC$189)</f>
        <v>0</v>
      </c>
      <c r="T33" s="130">
        <f ca="1">SUMIF(错峰用电!$A$4:$A$189,$A33,错峰用电!AD$4:AD$189)</f>
        <v>0</v>
      </c>
      <c r="U33" s="130">
        <f ca="1">SUMIF(错峰用电!$A$4:$A$189,$A33,错峰用电!AE$4:AE$189)</f>
        <v>0</v>
      </c>
      <c r="V33" s="256">
        <f ca="1">IFERROR(S33/SUM($S33:$U33),0)</f>
        <v>0</v>
      </c>
      <c r="W33" s="256">
        <f ca="1">IFERROR(T33/SUM($S33:$U33),0)</f>
        <v>0</v>
      </c>
      <c r="X33" s="256">
        <f ca="1">IFERROR(U33/SUM($S33:$U33),0)</f>
        <v>0</v>
      </c>
      <c r="Y33" s="130">
        <f ca="1">IF(Q33=0,0,Q33-R33)</f>
        <v>0</v>
      </c>
      <c r="Z33" s="194">
        <f ca="1">IF(P33=0,0,Q33/P33)</f>
        <v>0</v>
      </c>
      <c r="AA33" s="194">
        <f ca="1">SUMIF('6烧主抽电耗'!$A$3:$A$95,A33,'6烧主抽电耗'!$AC$3:$AC$95)</f>
        <v>0</v>
      </c>
      <c r="AB33" s="254">
        <f ca="1">SUM(B33,O33)</f>
        <v>0</v>
      </c>
      <c r="AC33" s="254">
        <f ca="1">SUM(C33,P33)</f>
        <v>0</v>
      </c>
      <c r="AD33" s="259">
        <f ca="1">D33+Q33</f>
        <v>0</v>
      </c>
      <c r="AE33" s="130">
        <f ca="1">AE32</f>
        <v>0</v>
      </c>
      <c r="AF33" s="153">
        <f ca="1">IF(AD33=0,0,AD33-AE33)</f>
        <v>0</v>
      </c>
      <c r="AG33" s="258">
        <f ca="1">IF(AC33=0,0,AD33/AC33)</f>
        <v>0</v>
      </c>
      <c r="AH33" s="194">
        <f ca="1">N33+AA33</f>
        <v>0</v>
      </c>
    </row>
    <row r="34">
      <c r="A34" s="260" t="s">
        <v>77</v>
      </c>
      <c r="B34" s="261">
        <f ca="1">SUM(B3:B33)</f>
        <v>0</v>
      </c>
      <c r="C34" s="261">
        <f ca="1">SUM(C3:C33)</f>
        <v>0</v>
      </c>
      <c r="D34" s="261">
        <f ca="1">SUM(D3:D33)</f>
        <v>0</v>
      </c>
      <c r="E34" s="261">
        <f ca="1">SUM(E3:E33)</f>
        <v>0</v>
      </c>
      <c r="F34" s="261"/>
      <c r="G34" s="261"/>
      <c r="H34" s="261"/>
      <c r="I34" s="261"/>
      <c r="J34" s="261"/>
      <c r="K34" s="261"/>
      <c r="L34" s="261">
        <f ca="1">SUM(L3:L33)</f>
        <v>0</v>
      </c>
      <c r="M34" s="194">
        <f ca="1">IF(C34=0,0,D34/C34)</f>
        <v>0</v>
      </c>
      <c r="N34" s="194"/>
      <c r="O34" s="261">
        <f ca="1">SUM(O3:O33)</f>
        <v>0</v>
      </c>
      <c r="P34" s="261">
        <f ca="1">SUM(P3:P33)</f>
        <v>0</v>
      </c>
      <c r="Q34" s="259">
        <f ca="1">SUM(Q3:Q33)</f>
        <v>0</v>
      </c>
      <c r="R34" s="261">
        <f ca="1">SUM(R3:R33)</f>
        <v>0</v>
      </c>
      <c r="S34" s="261"/>
      <c r="T34" s="261"/>
      <c r="U34" s="261"/>
      <c r="V34" s="261"/>
      <c r="W34" s="261"/>
      <c r="X34" s="261"/>
      <c r="Y34" s="261">
        <f ca="1">SUM(Y3:Y33)</f>
        <v>0</v>
      </c>
      <c r="Z34" s="194">
        <f ca="1">IF(P34=0,0,Q34/P34)</f>
        <v>0</v>
      </c>
      <c r="AA34" s="194">
        <f ca="1">SUMIF('6烧主抽电耗'!$A$3:$A$95,A34,'6烧主抽电耗'!$AC$3:$AC$95)</f>
        <v>0</v>
      </c>
      <c r="AB34" s="254">
        <f ca="1">SUM(B34,O34)</f>
        <v>0</v>
      </c>
      <c r="AC34" s="254">
        <f ca="1">SUM(C34,P34)</f>
        <v>0</v>
      </c>
      <c r="AD34" s="130">
        <f ca="1">SUM(D34,Q34)</f>
        <v>0</v>
      </c>
      <c r="AE34" s="254">
        <f ca="1">SUM(E34,R34)</f>
        <v>0</v>
      </c>
      <c r="AF34" s="130">
        <f ca="1">SUM(L34,Y34)</f>
        <v>0</v>
      </c>
      <c r="AG34" s="258">
        <f ca="1">IF(AC34=0,0,AD34/AC34)</f>
        <v>0</v>
      </c>
      <c r="AH34" s="194">
        <f ca="1">N34+AA34</f>
        <v>0</v>
      </c>
    </row>
    <row r="37">
      <c r="E37" s="237">
        <f ca="1">E33/12000</f>
        <v>0</v>
      </c>
      <c r="F37" s="237"/>
      <c r="G37" s="237"/>
      <c r="H37" s="237"/>
      <c r="I37" s="237"/>
      <c r="J37" s="237"/>
      <c r="K37" s="237"/>
    </row>
  </sheetData>
  <mergeCells count="3">
    <mergeCell ref="B1:N1"/>
    <mergeCell ref="O1:AA1"/>
    <mergeCell ref="AB1:AH1"/>
  </mergeCells>
  <printOptions gridLines="0" gridLinesSet="0" headings="0"/>
  <pageMargins bottom="1" footer="0.5" header="0.5" left="0.75" right="0.75" top="1"/>
  <pageSetup orientation="portrait" paperSize="9"/>
  <drawing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2"/>
  </sheetPr>
  <sheetViews>
    <sheetView workbookViewId="0" zoomScale="100">
      <selection activeCell="C38" activeCellId="0" sqref="C38"/>
    </sheetView>
  </sheetViews>
  <sheetFormatPr defaultColWidth="9" defaultRowHeight="14.25"/>
  <cols>
    <col min="1" max="1" style="262" width="10.75" collapsed="true"/>
    <col min="2" max="2" customWidth="true" style="262" width="10.25" collapsed="true"/>
    <col min="3" max="3" customWidth="true" style="262" width="11.0" collapsed="true"/>
    <col min="4" max="4" style="262" width="10.0" collapsed="true"/>
    <col min="5" max="5" style="262" width="12.75" collapsed="true"/>
    <col min="6" max="6" style="262" width="8.5" collapsed="true"/>
    <col min="7" max="7" style="262" width="10.0" collapsed="true"/>
    <col min="8" max="8" style="262" width="8.875" collapsed="true"/>
    <col min="9" max="9" customWidth="true" style="262" width="8.5" collapsed="true"/>
    <col min="10" max="10" customWidth="true" style="262" width="10.375" collapsed="true"/>
    <col min="11" max="11" customWidth="true" style="263" width="8.5" collapsed="true"/>
    <col min="12" max="12" customWidth="true" style="264" width="8.5" collapsed="true"/>
    <col min="13" max="13" customWidth="true" style="265" width="4.375" collapsed="true"/>
    <col min="14" max="14" style="262" width="10.75" collapsed="true"/>
    <col min="15" max="15" customWidth="true" style="262" width="8.0" collapsed="true"/>
    <col min="16" max="17" style="262" width="8.5" collapsed="true"/>
    <col min="18" max="18" style="262" width="12.75" collapsed="true"/>
    <col min="19" max="19" style="262" width="8.5" collapsed="true"/>
    <col min="20" max="20" style="262" width="10.625" collapsed="true"/>
    <col min="21" max="21" customWidth="true" style="262" width="11.25" collapsed="true"/>
    <col min="22" max="22" customWidth="true" style="266" width="9.5" collapsed="true"/>
    <col min="23" max="23" style="266" width="12.625" collapsed="true"/>
    <col min="24" max="24" style="266" width="9.0" collapsed="true"/>
    <col min="25" max="25" style="209" width="9.0" collapsed="true"/>
    <col min="26" max="26" style="209" width="12.625" collapsed="true"/>
    <col min="27" max="16384" style="209" width="9.0" collapsed="true"/>
  </cols>
  <sheetData>
    <row customHeight="1" ht="28.5" r="1">
      <c r="A1" s="267" t="s">
        <v>177</v>
      </c>
      <c r="B1" s="268">
        <v>43344</v>
      </c>
      <c r="C1" s="269" t="s">
        <v>178</v>
      </c>
      <c r="D1" s="270">
        <v>43353</v>
      </c>
      <c r="E1" s="271" t="s">
        <v>179</v>
      </c>
      <c r="F1" s="272">
        <v>1</v>
      </c>
      <c r="G1" s="40" t="s">
        <v>180</v>
      </c>
      <c r="H1" s="273">
        <v>0.94999999999999996</v>
      </c>
      <c r="I1" s="274" t="s">
        <v>181</v>
      </c>
      <c r="J1" s="275">
        <v>24.41</v>
      </c>
      <c r="N1" s="276" t="s">
        <v>182</v>
      </c>
      <c r="O1" s="272">
        <v>1</v>
      </c>
      <c r="P1" s="40" t="s">
        <v>180</v>
      </c>
      <c r="Q1" s="272">
        <v>0.94999999999999996</v>
      </c>
      <c r="R1" s="274" t="s">
        <v>181</v>
      </c>
      <c r="S1" s="277">
        <v>24.41</v>
      </c>
      <c r="T1" s="264"/>
    </row>
    <row customHeight="1" ht="24.75" r="2">
      <c r="A2" s="278" t="s">
        <v>183</v>
      </c>
      <c r="B2" s="279" t="s">
        <v>184</v>
      </c>
      <c r="C2" s="280"/>
      <c r="D2" s="281"/>
      <c r="E2" s="282" t="s">
        <v>185</v>
      </c>
      <c r="F2" s="283" t="s">
        <v>186</v>
      </c>
      <c r="G2" s="284" t="s">
        <v>187</v>
      </c>
      <c r="H2" s="127" t="s">
        <v>56</v>
      </c>
      <c r="I2" s="127" t="s">
        <v>57</v>
      </c>
      <c r="J2" s="127" t="s">
        <v>58</v>
      </c>
      <c r="N2" s="285" t="s">
        <v>188</v>
      </c>
      <c r="O2" s="279" t="s">
        <v>184</v>
      </c>
      <c r="P2" s="280"/>
      <c r="Q2" s="281"/>
      <c r="R2" s="282" t="s">
        <v>185</v>
      </c>
      <c r="S2" s="283" t="s">
        <v>186</v>
      </c>
      <c r="T2" s="284" t="s">
        <v>187</v>
      </c>
      <c r="U2" s="127" t="s">
        <v>56</v>
      </c>
      <c r="V2" s="127" t="s">
        <v>57</v>
      </c>
      <c r="W2" s="127" t="s">
        <v>58</v>
      </c>
    </row>
    <row customHeight="1" ht="18.75" r="3">
      <c r="A3" s="286" t="s">
        <v>14</v>
      </c>
      <c r="B3" s="282" t="s">
        <v>189</v>
      </c>
      <c r="C3" s="282" t="s">
        <v>190</v>
      </c>
      <c r="D3" s="282" t="s">
        <v>191</v>
      </c>
      <c r="E3" s="282"/>
      <c r="F3" s="287" t="s">
        <v>192</v>
      </c>
      <c r="G3" s="284" t="s">
        <v>193</v>
      </c>
      <c r="H3" s="288" t="e">
        <f ca="1">SUMPRODUCT((日报!$A$3:$A$33&gt;=$B$1)*(日报!$A$3:$A$33&lt;=$D$1),日报!$F$3:$F$33)</f>
        <v>#REF!</v>
      </c>
      <c r="I3" s="288" t="e">
        <f ca="1">SUMPRODUCT((日报!$A$3:$A$33&gt;=$B$1)*(日报!$A$3:$A$33&lt;=$D$1),日报!$G$3:$G$33)</f>
        <v>#REF!</v>
      </c>
      <c r="J3" s="288" t="e">
        <f ca="1">SUMPRODUCT((日报!$A$3:$A$33&gt;=$B$1)*(日报!$A$3:$A$33&lt;=$D$1),日报!$H$3:$H$33)</f>
        <v>#REF!</v>
      </c>
      <c r="K3" s="289"/>
      <c r="L3" s="290"/>
      <c r="N3" s="291" t="s">
        <v>14</v>
      </c>
      <c r="O3" s="282" t="s">
        <v>189</v>
      </c>
      <c r="P3" s="282" t="s">
        <v>190</v>
      </c>
      <c r="Q3" s="282" t="s">
        <v>191</v>
      </c>
      <c r="R3" s="282"/>
      <c r="S3" s="287" t="s">
        <v>192</v>
      </c>
      <c r="T3" s="284" t="s">
        <v>193</v>
      </c>
      <c r="U3" s="288" t="e">
        <f ca="1">SUMPRODUCT((日报!$A$3:$A$33&gt;=$B$1)*(日报!$A$3:$A$33&lt;=$D$1),日报!$S$3:$S$33)</f>
        <v>#REF!</v>
      </c>
      <c r="V3" s="288" t="e">
        <f ca="1">SUMPRODUCT((日报!$A$3:$A$33&gt;=$B$1)*(日报!$A$3:$A$33&lt;=$D$1),日报!$T$3:$T$33)</f>
        <v>#REF!</v>
      </c>
      <c r="W3" s="288" t="e">
        <f ca="1">SUMPRODUCT((日报!$A$3:$A$33&gt;=$B$1)*(日报!$A$3:$A$33&lt;=$D$1),日报!$U$3:$U$33)</f>
        <v>#REF!</v>
      </c>
    </row>
    <row customHeight="1" ht="18.75" r="4">
      <c r="A4" s="292" t="s">
        <v>32</v>
      </c>
      <c r="B4" s="288" t="e">
        <f ca="1">SUMPRODUCT(('5烧主抽电耗'!$A$3:$A$95&gt;=$B$1)*('5烧主抽电耗'!$A$3:$A$95&lt;=$D$1)*('5烧主抽电耗'!$F$3:$F$95=$A4),'5烧主抽电耗'!J$3:J$95)</f>
        <v>#REF!</v>
      </c>
      <c r="C4" s="288" t="e">
        <f ca="1">SUMPRODUCT(('5烧主抽电耗'!$A$3:$A$95&gt;=$B$1)*('5烧主抽电耗'!$A$3:$A$95&lt;=$D$1)*('5烧主抽电耗'!$F$3:$F$95=$A4),'5烧主抽电耗'!K$3:K$95)</f>
        <v>#REF!</v>
      </c>
      <c r="D4" s="288" t="e">
        <f ca="1">SUM(B4:C4)</f>
        <v>#REF!</v>
      </c>
      <c r="E4" s="288" t="e">
        <f ca="1">SUMPRODUCT(('5烧主抽电耗'!$A$3:$A$95&gt;=$B$1)*('5烧主抽电耗'!$A$3:$A$95&lt;=$D$1)*('5烧主抽电耗'!$F$3:$F$95=$A4),'5烧主抽电耗'!N$3:N$95)</f>
        <v>#REF!</v>
      </c>
      <c r="F4" s="293" t="e">
        <f ca="1">D4/E4</f>
        <v>#REF!</v>
      </c>
      <c r="G4" s="294" t="e">
        <f ca="1">SUMPRODUCT(('5烧主抽电耗'!$A$3:$A$95&gt;=$B$1)*('5烧主抽电耗'!$A$3:$A$95&lt;=$D$1)*('5烧主抽电耗'!$F$3:$F$95=$A4),'5烧主抽电耗'!$AC$3:$AC$95)</f>
        <v>#REF!</v>
      </c>
      <c r="H4" s="295" t="e">
        <f ca="1">H3/SUM($H$3:$J$3)</f>
        <v>#REF!</v>
      </c>
      <c r="I4" s="295" t="e">
        <f>#N/A</f>
        <v>#N/A</v>
      </c>
      <c r="J4" s="295" t="e">
        <f>#N/A</f>
        <v>#N/A</v>
      </c>
      <c r="K4" s="296"/>
      <c r="L4" s="297"/>
      <c r="N4" s="298" t="s">
        <v>32</v>
      </c>
      <c r="O4" s="288" t="e">
        <f ca="1">SUMPRODUCT(('6烧主抽电耗'!$A$3:$A$95&gt;=$B$1)*('6烧主抽电耗'!$A$3:$A$95&lt;=$D$1)*('6烧主抽电耗'!$F$3:$F$95=$A4),'6烧主抽电耗'!J$3:J$95)</f>
        <v>#REF!</v>
      </c>
      <c r="P4" s="288" t="e">
        <f ca="1">SUMPRODUCT(('6烧主抽电耗'!$A$3:$A$95&gt;=$B$1)*('6烧主抽电耗'!$A$3:$A$95&lt;=$D$1)*('6烧主抽电耗'!$F$3:$F$95=$A4),'6烧主抽电耗'!K$3:K$95)</f>
        <v>#REF!</v>
      </c>
      <c r="Q4" s="288" t="e">
        <f ca="1">SUM(O4:P4)</f>
        <v>#REF!</v>
      </c>
      <c r="R4" s="288" t="e">
        <f ca="1">SUMPRODUCT(('6烧主抽电耗'!$A$3:$A$95&gt;=$B$1)*('6烧主抽电耗'!$A$3:$A$95&lt;=$D$1)*('6烧主抽电耗'!$F$3:$F$95=$A4),'6烧主抽电耗'!N$3:N$95)</f>
        <v>#REF!</v>
      </c>
      <c r="S4" s="293" t="e">
        <f ca="1">Q4/R4</f>
        <v>#REF!</v>
      </c>
      <c r="T4" s="294" t="e">
        <f ca="1">SUMPRODUCT(('6烧主抽电耗'!$A$3:$A$95&gt;=$B$1)*('6烧主抽电耗'!$A$3:$A$95&lt;=$D$1)*('6烧主抽电耗'!$F$3:$F$95=$N4),'6烧主抽电耗'!$AC$3:$AC$95)</f>
        <v>#REF!</v>
      </c>
      <c r="U4" s="295" t="e">
        <f>#N/A</f>
        <v>#N/A</v>
      </c>
      <c r="V4" s="295" t="e">
        <f>#N/A</f>
        <v>#N/A</v>
      </c>
      <c r="W4" s="295" t="e">
        <f>#N/A</f>
        <v>#N/A</v>
      </c>
    </row>
    <row customHeight="1" ht="18.75" r="5">
      <c r="A5" s="292" t="s">
        <v>25</v>
      </c>
      <c r="B5" s="288" t="e">
        <f ca="1">SUMPRODUCT(('5烧主抽电耗'!$A$3:$A$95&gt;=$B$1)*('5烧主抽电耗'!$A$3:$A$95&lt;=$D$1)*('5烧主抽电耗'!$F$3:$F$95=$A5),'5烧主抽电耗'!J$3:J$95)</f>
        <v>#REF!</v>
      </c>
      <c r="C5" s="288" t="e">
        <f ca="1">SUMPRODUCT(('5烧主抽电耗'!$A$3:$A$95&gt;=$B$1)*('5烧主抽电耗'!$A$3:$A$95&lt;=$D$1)*('5烧主抽电耗'!$F$3:$F$95=$A5),'5烧主抽电耗'!K$3:K$95)</f>
        <v>#REF!</v>
      </c>
      <c r="D5" s="288" t="e">
        <f ca="1">SUM(B5:C5)</f>
        <v>#REF!</v>
      </c>
      <c r="E5" s="288" t="e">
        <f ca="1">SUMPRODUCT(('5烧主抽电耗'!$A$3:$A$95&gt;=$B$1)*('5烧主抽电耗'!$A$3:$A$95&lt;=$D$1)*('5烧主抽电耗'!$F$3:$F$95=$A5),'5烧主抽电耗'!N$3:N$95)</f>
        <v>#REF!</v>
      </c>
      <c r="F5" s="293" t="e">
        <f ca="1">D5/E5</f>
        <v>#REF!</v>
      </c>
      <c r="G5" s="294" t="e">
        <f ca="1">SUMPRODUCT(('5烧主抽电耗'!$A$3:$A$95&gt;=$B$1)*('5烧主抽电耗'!$A$3:$A$95&lt;=$D$1)*('5烧主抽电耗'!$F$3:$F$95=$A5),'5烧主抽电耗'!$AC$3:$AC$95)</f>
        <v>#REF!</v>
      </c>
      <c r="H5" s="288" t="s">
        <v>59</v>
      </c>
      <c r="I5" s="299" t="e">
        <f ca="1">SUMPRODUCT((错峰用电!$A$4:$A$189&gt;=$B$1)*(错峰用电!$A$4:$A$189&lt;=$D$1)*(错峰用电!$Q$4:$Q$189&gt;0),错峰用电!$Q$4:$Q$189)</f>
        <v>#REF!</v>
      </c>
      <c r="J5" s="288" t="s">
        <v>195</v>
      </c>
      <c r="K5" s="296"/>
      <c r="L5" s="297"/>
      <c r="N5" s="298" t="s">
        <v>25</v>
      </c>
      <c r="O5" s="288" t="e">
        <f ca="1">SUMPRODUCT(('6烧主抽电耗'!$A$3:$A$95&gt;=$B$1)*('6烧主抽电耗'!$A$3:$A$95&lt;=$D$1)*('6烧主抽电耗'!$F$3:$F$95=$A5),'6烧主抽电耗'!J$3:J$95)</f>
        <v>#REF!</v>
      </c>
      <c r="P5" s="288" t="e">
        <f ca="1">SUMPRODUCT(('6烧主抽电耗'!$A$3:$A$95&gt;=$B$1)*('6烧主抽电耗'!$A$3:$A$95&lt;=$D$1)*('6烧主抽电耗'!$F$3:$F$95=$A5),'6烧主抽电耗'!K$3:K$95)</f>
        <v>#REF!</v>
      </c>
      <c r="Q5" s="288" t="e">
        <f ca="1">SUM(O5:P5)</f>
        <v>#REF!</v>
      </c>
      <c r="R5" s="288" t="e">
        <f ca="1">SUMPRODUCT(('6烧主抽电耗'!$A$3:$A$95&gt;=$B$1)*('6烧主抽电耗'!$A$3:$A$95&lt;=$D$1)*('6烧主抽电耗'!$F$3:$F$95=$A5),'6烧主抽电耗'!N$3:N$95)</f>
        <v>#REF!</v>
      </c>
      <c r="S5" s="293" t="e">
        <f ca="1">Q5/R5</f>
        <v>#REF!</v>
      </c>
      <c r="T5" s="294" t="e">
        <f ca="1">SUMPRODUCT(('6烧主抽电耗'!$A$3:$A$95&gt;=$B$1)*('6烧主抽电耗'!$A$3:$A$95&lt;=$D$1)*('6烧主抽电耗'!$F$3:$F$95=$N5),'6烧主抽电耗'!$AC$3:$AC$95)</f>
        <v>#REF!</v>
      </c>
      <c r="U5" s="288" t="s">
        <v>59</v>
      </c>
      <c r="V5" s="299" t="e">
        <f ca="1">SUMPRODUCT((错峰用电!$A$4:$A$189&gt;=$B$1)*(错峰用电!$A$4:$A$189&lt;=$D$1)*(错峰用电!$AF$4:$AF$189&gt;0),错峰用电!$AF$4:$AF$189)</f>
        <v>#REF!</v>
      </c>
      <c r="W5" s="288" t="s">
        <v>195</v>
      </c>
    </row>
    <row customHeight="1" ht="18.75" r="6">
      <c r="A6" s="292" t="s">
        <v>29</v>
      </c>
      <c r="B6" s="288" t="e">
        <f ca="1">SUMPRODUCT(('5烧主抽电耗'!$A$3:$A$95&gt;=$B$1)*('5烧主抽电耗'!$A$3:$A$95&lt;=$D$1)*('5烧主抽电耗'!$F$3:$F$95=$A6),'5烧主抽电耗'!J$3:J$95)</f>
        <v>#REF!</v>
      </c>
      <c r="C6" s="288" t="e">
        <f ca="1">SUMPRODUCT(('5烧主抽电耗'!$A$3:$A$95&gt;=$B$1)*('5烧主抽电耗'!$A$3:$A$95&lt;=$D$1)*('5烧主抽电耗'!$F$3:$F$95=$A6),'5烧主抽电耗'!K$3:K$95)</f>
        <v>#REF!</v>
      </c>
      <c r="D6" s="288" t="e">
        <f ca="1">SUM(B6:C6)</f>
        <v>#REF!</v>
      </c>
      <c r="E6" s="288" t="e">
        <f ca="1">SUMPRODUCT(('5烧主抽电耗'!$A$3:$A$95&gt;=$B$1)*('5烧主抽电耗'!$A$3:$A$95&lt;=$D$1)*('5烧主抽电耗'!$F$3:$F$95=$A6),'5烧主抽电耗'!N$3:N$95)</f>
        <v>#REF!</v>
      </c>
      <c r="F6" s="293" t="e">
        <f ca="1">D6/E6</f>
        <v>#REF!</v>
      </c>
      <c r="G6" s="294" t="e">
        <f ca="1">SUMPRODUCT(('5烧主抽电耗'!$A$3:$A$95&gt;=$B$1)*('5烧主抽电耗'!$A$3:$A$95&lt;=$D$1)*('5烧主抽电耗'!$F$3:$F$95=$A6),'5烧主抽电耗'!$AC$3:$AC$95)</f>
        <v>#REF!</v>
      </c>
      <c r="H6" s="300"/>
      <c r="I6" s="301"/>
      <c r="J6" s="297"/>
      <c r="K6" s="302"/>
      <c r="L6" s="297"/>
      <c r="N6" s="298" t="s">
        <v>29</v>
      </c>
      <c r="O6" s="288" t="e">
        <f ca="1">SUMPRODUCT(('6烧主抽电耗'!$A$3:$A$95&gt;=$B$1)*('6烧主抽电耗'!$A$3:$A$95&lt;=$D$1)*('6烧主抽电耗'!$F$3:$F$95=$A6),'6烧主抽电耗'!J$3:J$95)</f>
        <v>#REF!</v>
      </c>
      <c r="P6" s="288" t="e">
        <f ca="1">SUMPRODUCT(('6烧主抽电耗'!$A$3:$A$95&gt;=$B$1)*('6烧主抽电耗'!$A$3:$A$95&lt;=$D$1)*('6烧主抽电耗'!$F$3:$F$95=$A6),'6烧主抽电耗'!K$3:K$95)</f>
        <v>#REF!</v>
      </c>
      <c r="Q6" s="288" t="e">
        <f ca="1">SUM(O6:P6)</f>
        <v>#REF!</v>
      </c>
      <c r="R6" s="288" t="e">
        <f ca="1">SUMPRODUCT(('6烧主抽电耗'!$A$3:$A$95&gt;=$B$1)*('6烧主抽电耗'!$A$3:$A$95&lt;=$D$1)*('6烧主抽电耗'!$F$3:$F$95=$A6),'6烧主抽电耗'!N$3:N$95)</f>
        <v>#REF!</v>
      </c>
      <c r="S6" s="293" t="e">
        <f ca="1">Q6/R6</f>
        <v>#REF!</v>
      </c>
      <c r="T6" s="294" t="e">
        <f ca="1">SUMPRODUCT(('6烧主抽电耗'!$A$3:$A$95&gt;=$B$1)*('6烧主抽电耗'!$A$3:$A$95&lt;=$D$1)*('6烧主抽电耗'!$F$3:$F$95=$N6),'6烧主抽电耗'!$AC$3:$AC$95)</f>
        <v>#REF!</v>
      </c>
      <c r="U6" s="300"/>
      <c r="V6" s="301"/>
    </row>
    <row customHeight="1" ht="19.5" r="7">
      <c r="A7" s="292" t="s">
        <v>31</v>
      </c>
      <c r="B7" s="288" t="e">
        <f ca="1">SUMPRODUCT(('5烧主抽电耗'!$A$3:$A$95&gt;=$B$1)*('5烧主抽电耗'!$A$3:$A$95&lt;=$D$1)*('5烧主抽电耗'!$F$3:$F$95=$A7),'5烧主抽电耗'!J$3:J$95)</f>
        <v>#REF!</v>
      </c>
      <c r="C7" s="288" t="e">
        <f ca="1">SUMPRODUCT(('5烧主抽电耗'!$A$3:$A$95&gt;=$B$1)*('5烧主抽电耗'!$A$3:$A$95&lt;=$D$1)*('5烧主抽电耗'!$F$3:$F$95=$A7),'5烧主抽电耗'!K$3:K$95)</f>
        <v>#REF!</v>
      </c>
      <c r="D7" s="288" t="e">
        <f ca="1">SUM(B7:C7)</f>
        <v>#REF!</v>
      </c>
      <c r="E7" s="288" t="e">
        <f ca="1">SUMPRODUCT(('5烧主抽电耗'!$A$3:$A$95&gt;=$B$1)*('5烧主抽电耗'!$A$3:$A$95&lt;=$D$1)*('5烧主抽电耗'!$F$3:$F$95=$A7),'5烧主抽电耗'!N$3:N$95)</f>
        <v>#REF!</v>
      </c>
      <c r="F7" s="293" t="e">
        <f ca="1">D7/E7</f>
        <v>#REF!</v>
      </c>
      <c r="G7" s="294" t="e">
        <f ca="1">SUMPRODUCT(('5烧主抽电耗'!$A$3:$A$95&gt;=$B$1)*('5烧主抽电耗'!$A$3:$A$95&lt;=$D$1)*('5烧主抽电耗'!$F$3:$F$95=$A7),'5烧主抽电耗'!$AC$3:$AC$95)</f>
        <v>#REF!</v>
      </c>
      <c r="H7" s="300"/>
      <c r="I7" s="301"/>
      <c r="J7" s="297"/>
      <c r="K7" s="296"/>
      <c r="L7" s="297"/>
      <c r="N7" s="298" t="s">
        <v>31</v>
      </c>
      <c r="O7" s="288" t="e">
        <f ca="1">SUMPRODUCT(('6烧主抽电耗'!$A$3:$A$95&gt;=$B$1)*('6烧主抽电耗'!$A$3:$A$95&lt;=$D$1)*('6烧主抽电耗'!$F$3:$F$95=$A7),'6烧主抽电耗'!J$3:J$95)</f>
        <v>#REF!</v>
      </c>
      <c r="P7" s="288" t="e">
        <f ca="1">SUMPRODUCT(('6烧主抽电耗'!$A$3:$A$95&gt;=$B$1)*('6烧主抽电耗'!$A$3:$A$95&lt;=$D$1)*('6烧主抽电耗'!$F$3:$F$95=$A7),'6烧主抽电耗'!K$3:K$95)</f>
        <v>#REF!</v>
      </c>
      <c r="Q7" s="288" t="e">
        <f ca="1">SUM(O7:P7)</f>
        <v>#REF!</v>
      </c>
      <c r="R7" s="288" t="e">
        <f ca="1">SUMPRODUCT(('6烧主抽电耗'!$A$3:$A$95&gt;=$B$1)*('6烧主抽电耗'!$A$3:$A$95&lt;=$D$1)*('6烧主抽电耗'!$F$3:$F$95=$A7),'6烧主抽电耗'!N$3:N$95)</f>
        <v>#REF!</v>
      </c>
      <c r="S7" s="293" t="e">
        <f ca="1">Q7/R7</f>
        <v>#REF!</v>
      </c>
      <c r="T7" s="294" t="e">
        <f ca="1">SUMPRODUCT(('6烧主抽电耗'!$A$3:$A$95&gt;=$B$1)*('6烧主抽电耗'!$A$3:$A$95&lt;=$D$1)*('6烧主抽电耗'!$F$3:$F$95=$N7),'6烧主抽电耗'!$AC$3:$AC$95)</f>
        <v>#REF!</v>
      </c>
      <c r="U7" s="300"/>
      <c r="V7" s="301"/>
      <c r="W7" s="303" t="s">
        <v>196</v>
      </c>
    </row>
    <row ht="18.75" r="8">
      <c r="A8" s="304" t="s">
        <v>191</v>
      </c>
      <c r="B8" s="288" t="e">
        <f ca="1">SUM(B4:B7)</f>
        <v>#REF!</v>
      </c>
      <c r="C8" s="288" t="e">
        <f ca="1">SUM(C4:C7)</f>
        <v>#REF!</v>
      </c>
      <c r="D8" s="305" t="e">
        <f ca="1">SUM(D4:D7)</f>
        <v>#REF!</v>
      </c>
      <c r="E8" s="288" t="e">
        <f ca="1">SUM(E4:E7)</f>
        <v>#REF!</v>
      </c>
      <c r="F8" s="293" t="e">
        <f ca="1">D8/E8</f>
        <v>#REF!</v>
      </c>
      <c r="G8" s="306" t="e">
        <f ca="1">SUMPRODUCT(('5烧主抽电耗'!$A$3:$A$95&gt;=$B$1)*('5烧主抽电耗'!$A$3:$A$95&lt;=$D$1),'5烧主抽电耗'!$AC$3:$AC$95)</f>
        <v>#REF!</v>
      </c>
      <c r="H8" s="300"/>
      <c r="I8" s="301"/>
      <c r="J8" s="297"/>
      <c r="K8" s="296"/>
      <c r="L8" s="297"/>
      <c r="N8" s="307" t="s">
        <v>191</v>
      </c>
      <c r="O8" s="288" t="e">
        <f ca="1">SUM(O4:O7)</f>
        <v>#REF!</v>
      </c>
      <c r="P8" s="288" t="e">
        <f ca="1">SUM(P4:P7)</f>
        <v>#REF!</v>
      </c>
      <c r="Q8" s="305" t="e">
        <f ca="1">SUM(Q4:Q7)</f>
        <v>#REF!</v>
      </c>
      <c r="R8" s="288" t="e">
        <f ca="1">SUM(R4:R7)</f>
        <v>#REF!</v>
      </c>
      <c r="S8" s="293" t="e">
        <f ca="1">Q8/R8</f>
        <v>#REF!</v>
      </c>
      <c r="T8" s="308" t="e">
        <f ca="1">SUMPRODUCT(('6烧主抽电耗'!$A$3:$A$95&gt;=$B$1)*('6烧主抽电耗'!$A$3:$A$95&lt;=$D$1),'6烧主抽电耗'!$AC$3:$AC$95)</f>
        <v>#REF!</v>
      </c>
      <c r="U8" s="300" t="e">
        <f ca="1">Q8+D8</f>
        <v>#REF!</v>
      </c>
      <c r="V8" s="300" t="e">
        <f ca="1">R8+E8</f>
        <v>#REF!</v>
      </c>
      <c r="W8" s="309" t="e">
        <f ca="1">U8/V8</f>
        <v>#REF!</v>
      </c>
    </row>
    <row customHeight="1" ht="24.75" r="9">
      <c r="A9" s="310" t="s">
        <v>197</v>
      </c>
      <c r="B9" s="282"/>
      <c r="C9" s="283" t="s">
        <v>198</v>
      </c>
      <c r="D9" s="311"/>
      <c r="E9" s="311"/>
      <c r="F9" s="311"/>
      <c r="G9" s="312" t="s">
        <v>199</v>
      </c>
      <c r="H9" s="313"/>
      <c r="I9" s="313"/>
      <c r="J9" s="313"/>
      <c r="N9" s="314" t="s">
        <v>197</v>
      </c>
      <c r="O9" s="282"/>
      <c r="P9" s="283" t="s">
        <v>198</v>
      </c>
      <c r="Q9" s="311"/>
      <c r="R9" s="311"/>
      <c r="S9" s="311"/>
      <c r="T9" s="313" t="s">
        <v>199</v>
      </c>
      <c r="U9" s="313"/>
      <c r="V9" s="313"/>
      <c r="W9" s="313"/>
    </row>
    <row customHeight="1" ht="18.75" r="10">
      <c r="A10" s="286" t="s">
        <v>200</v>
      </c>
      <c r="B10" s="282" t="s">
        <v>201</v>
      </c>
      <c r="C10" s="288" t="s">
        <v>202</v>
      </c>
      <c r="D10" s="315">
        <v>80</v>
      </c>
      <c r="E10" s="315">
        <v>150</v>
      </c>
      <c r="F10" s="282" t="s">
        <v>203</v>
      </c>
      <c r="G10" s="316" t="s">
        <v>202</v>
      </c>
      <c r="H10" s="317">
        <v>100</v>
      </c>
      <c r="I10" s="317">
        <v>150</v>
      </c>
      <c r="J10" s="318" t="s">
        <v>203</v>
      </c>
      <c r="N10" s="291" t="s">
        <v>200</v>
      </c>
      <c r="O10" s="282" t="s">
        <v>201</v>
      </c>
      <c r="P10" s="288" t="s">
        <v>202</v>
      </c>
      <c r="Q10" s="315">
        <v>90</v>
      </c>
      <c r="R10" s="315">
        <v>150</v>
      </c>
      <c r="S10" s="282" t="s">
        <v>203</v>
      </c>
      <c r="T10" s="316" t="s">
        <v>202</v>
      </c>
      <c r="U10" s="317">
        <v>100</v>
      </c>
      <c r="V10" s="317">
        <v>150</v>
      </c>
      <c r="W10" s="319" t="s">
        <v>203</v>
      </c>
    </row>
    <row customHeight="1" ht="18.75" r="11">
      <c r="A11" s="292" t="s">
        <v>32</v>
      </c>
      <c r="B11" s="288" t="e">
        <f ca="1">SUMPRODUCT(('5烧主抽电耗'!$A$3:$A$95&gt;=$B$1)*('5烧主抽电耗'!$A$3:$A$95&lt;=$D$1)*('5烧主抽电耗'!$F$3:$F$95=$A11)*('5烧主抽电耗'!$P$3:$P$95&gt;0))</f>
        <v>#REF!</v>
      </c>
      <c r="C11" s="320" t="e">
        <f ca="1">SUMPRODUCT(('5烧主抽电耗'!$A$3:$A$95&gt;=$B$1)*('5烧主抽电耗'!$A$3:$A$95&lt;=$D$1)*('5烧主抽电耗'!$F$3:$F$95=$A11),'5烧主抽电耗'!$P$3:$P$95)/SUMPRODUCT(('5烧主抽电耗'!$A$3:$A$95&gt;=$B$1)*('5烧主抽电耗'!$A$3:$A$95&lt;=$D$1)*('5烧主抽电耗'!$F$3:$F$95=$A11)*('5烧主抽电耗'!$P$3:$P$95&gt;0))</f>
        <v>#REF!</v>
      </c>
      <c r="D11" s="299" t="e">
        <f ca="1">SUMPRODUCT(('5烧主抽电耗'!$A$3:$A$95&gt;=$B$1)*('5烧主抽电耗'!$A$3:$A$95&lt;=$D$1)*('5烧主抽电耗'!$F$3:$F$95=$A11)*('5烧主抽电耗'!$P$3:$P$95&lt;$D$10)*('5烧主抽电耗'!$P$3:$P$95&gt;0))</f>
        <v>#REF!</v>
      </c>
      <c r="E11" s="288" t="e">
        <f ca="1">SUMPRODUCT(('5烧主抽电耗'!$A$3:$A$95&gt;=$B$1)*('5烧主抽电耗'!$A$3:$A$95&lt;=$D$1)*('5烧主抽电耗'!$F$3:$F$95=$A11)*('5烧主抽电耗'!$P$3:$P$95&gt;$E$10))</f>
        <v>#REF!</v>
      </c>
      <c r="F11" s="321" t="e">
        <f ca="1">(B11-D11-E11)/B11</f>
        <v>#REF!</v>
      </c>
      <c r="G11" s="320" t="e">
        <f ca="1">SUMPRODUCT(('5烧主抽电耗'!$A$3:$A$95&gt;=$B$1)*('5烧主抽电耗'!$A$3:$A$95&lt;=$D$1)*('5烧主抽电耗'!$F$3:$F$95=$A11),'5烧主抽电耗'!$R$3:$R$95)/SUMPRODUCT(('5烧主抽电耗'!$A$3:$A$95&gt;=$B$1)*('5烧主抽电耗'!$A$3:$A$95&lt;=$D$1)*('5烧主抽电耗'!$F$3:$F$95=$A11)*('5烧主抽电耗'!$R$3:$R$95&gt;0))</f>
        <v>#REF!</v>
      </c>
      <c r="H11" s="288" t="e">
        <f ca="1">SUMPRODUCT(('5烧主抽电耗'!$A$3:$A$95&gt;=$B$1)*('5烧主抽电耗'!$A$3:$A$95&lt;=$D$1)*('5烧主抽电耗'!$F$3:$F$95=$A11)*('5烧主抽电耗'!$R$3:$R$95&lt;$H$10))</f>
        <v>#REF!</v>
      </c>
      <c r="I11" s="288" t="e">
        <f ca="1">SUMPRODUCT(('5烧主抽电耗'!$A$3:$A$95&gt;=$B$1)*('5烧主抽电耗'!$A$3:$A$95&lt;=$D$1)*('5烧主抽电耗'!$F$3:$F$95=$A11)*('5烧主抽电耗'!$R$3:$R$95&gt;$I$10))</f>
        <v>#REF!</v>
      </c>
      <c r="J11" s="322" t="e">
        <f ca="1">(B11-H11-I11)/B11</f>
        <v>#REF!</v>
      </c>
      <c r="K11" s="323"/>
      <c r="L11" s="324"/>
      <c r="N11" s="298" t="s">
        <v>32</v>
      </c>
      <c r="O11" s="288" t="e">
        <f ca="1">SUMPRODUCT(('6烧主抽电耗'!$A$3:$A$95&gt;=$B$1)*('6烧主抽电耗'!$A$3:$A$95&lt;=$D$1)*('6烧主抽电耗'!$F$3:$F$95=$N11)*('6烧主抽电耗'!$P$3:$P$95&gt;0))</f>
        <v>#REF!</v>
      </c>
      <c r="P11" s="320" t="e">
        <f ca="1">SUMPRODUCT(('6烧主抽电耗'!$A$3:$A$95&gt;=$B$1)*('6烧主抽电耗'!$A$3:$A$95&lt;=$D$1)*('6烧主抽电耗'!$F$3:$F$95=$A11),'6烧主抽电耗'!$P$3:$P$95)/SUMPRODUCT(('6烧主抽电耗'!$A$3:$A$95&gt;=$B$1)*('6烧主抽电耗'!$A$3:$A$95&lt;=$D$1)*('6烧主抽电耗'!$F$3:$F$95=$A11)*('6烧主抽电耗'!$P$3:$P$95&gt;0))</f>
        <v>#REF!</v>
      </c>
      <c r="Q11" s="299" t="e">
        <f ca="1">SUMPRODUCT(('6烧主抽电耗'!$A$3:$A$95&gt;=$B$1)*('6烧主抽电耗'!$A$3:$A$95&lt;=$D$1)*('6烧主抽电耗'!$F$3:$F$95=$N11)*('6烧主抽电耗'!$P$3:$P$95&lt;$Q$10)*('6烧主抽电耗'!$P$3:$P$95&gt;0))</f>
        <v>#REF!</v>
      </c>
      <c r="R11" s="288" t="e">
        <f ca="1">SUMPRODUCT(('6烧主抽电耗'!$A$3:$A$95&gt;=$B$1)*('6烧主抽电耗'!$A$3:$A$95&lt;=$D$1)*('6烧主抽电耗'!$F$3:$F$95=$N11)*('6烧主抽电耗'!$P$3:$P$95&gt;$R$10))</f>
        <v>#REF!</v>
      </c>
      <c r="S11" s="321" t="e">
        <f ca="1">(O11-Q11-R11)/O11</f>
        <v>#REF!</v>
      </c>
      <c r="T11" s="320" t="e">
        <f ca="1">SUMPRODUCT(('6烧主抽电耗'!$A$3:$A$95&gt;=$B$1)*('6烧主抽电耗'!$A$3:$A$95&lt;=$D$1)*('6烧主抽电耗'!$F$3:$F$95=$A11),'6烧主抽电耗'!$R$3:$R$95)/SUMPRODUCT(('6烧主抽电耗'!$A$3:$A$95&gt;=$B$1)*('6烧主抽电耗'!$A$3:$A$95&lt;=$D$1)*('6烧主抽电耗'!$F$3:$F$95=$A11)*('6烧主抽电耗'!$R$3:$R$95&gt;0))</f>
        <v>#REF!</v>
      </c>
      <c r="U11" s="288" t="e">
        <f ca="1">SUMPRODUCT(('6烧主抽电耗'!$A$3:$A$95&gt;=$B$1)*('6烧主抽电耗'!$A$3:$A$95&lt;=$D$1)*('6烧主抽电耗'!$F$3:$F$95=$N11)*('6烧主抽电耗'!$R$3:$R$95&lt;$U$10))</f>
        <v>#REF!</v>
      </c>
      <c r="V11" s="288" t="e">
        <f ca="1">SUMPRODUCT(('6烧主抽电耗'!$A$3:$A$95&gt;=$B$1)*('6烧主抽电耗'!$A$3:$A$95&lt;=$D$1)*('6烧主抽电耗'!$F$3:$F$95=$N11)*('6烧主抽电耗'!$R$3:$R$95&gt;$V$10))</f>
        <v>#REF!</v>
      </c>
      <c r="W11" s="321" t="e">
        <f ca="1">(O11-U11-V11)/O11</f>
        <v>#REF!</v>
      </c>
    </row>
    <row customHeight="1" ht="18.75" r="12">
      <c r="A12" s="292" t="s">
        <v>25</v>
      </c>
      <c r="B12" s="288" t="e">
        <f ca="1">SUMPRODUCT(('5烧主抽电耗'!$A$3:$A$95&gt;=$B$1)*('5烧主抽电耗'!$A$3:$A$95&lt;=$D$1)*('5烧主抽电耗'!$F$3:$F$95=$A12)*('5烧主抽电耗'!$P$3:$P$95&gt;0))</f>
        <v>#REF!</v>
      </c>
      <c r="C12" s="320" t="e">
        <f ca="1">SUMPRODUCT(('5烧主抽电耗'!$A$3:$A$95&gt;=$B$1)*('5烧主抽电耗'!$A$3:$A$95&lt;=$D$1)*('5烧主抽电耗'!$F$3:$F$95=$A12),'5烧主抽电耗'!$P$3:$P$95)/SUMPRODUCT(('5烧主抽电耗'!$A$3:$A$95&gt;=$B$1)*('5烧主抽电耗'!$A$3:$A$95&lt;=$D$1)*('5烧主抽电耗'!$F$3:$F$95=$A12)*('5烧主抽电耗'!$P$3:$P$95&gt;0))</f>
        <v>#REF!</v>
      </c>
      <c r="D12" s="299" t="e">
        <f ca="1">SUMPRODUCT(('5烧主抽电耗'!$A$3:$A$95&gt;=$B$1)*('5烧主抽电耗'!$A$3:$A$95&lt;=$D$1)*('5烧主抽电耗'!$F$3:$F$95=$A12)*('5烧主抽电耗'!$P$3:$P$95&lt;$D$10)*('5烧主抽电耗'!$P$3:$P$95&gt;0))</f>
        <v>#REF!</v>
      </c>
      <c r="E12" s="288" t="e">
        <f ca="1">SUMPRODUCT(('5烧主抽电耗'!$A$3:$A$95&gt;=$B$1)*('5烧主抽电耗'!$A$3:$A$95&lt;=$D$1)*('5烧主抽电耗'!$F$3:$F$95=$A12)*('5烧主抽电耗'!$P$3:$P$95&gt;$E$10))</f>
        <v>#REF!</v>
      </c>
      <c r="F12" s="321" t="e">
        <f ca="1">(B12-D12-E12)/B12</f>
        <v>#REF!</v>
      </c>
      <c r="G12" s="320" t="e">
        <f ca="1">SUMPRODUCT(('5烧主抽电耗'!$A$3:$A$95&gt;=$B$1)*('5烧主抽电耗'!$A$3:$A$95&lt;=$D$1)*('5烧主抽电耗'!$F$3:$F$95=$A12),'5烧主抽电耗'!$R$3:$R$95)/SUMPRODUCT(('5烧主抽电耗'!$A$3:$A$95&gt;=$B$1)*('5烧主抽电耗'!$A$3:$A$95&lt;=$D$1)*('5烧主抽电耗'!$F$3:$F$95=$A12)*('5烧主抽电耗'!$R$3:$R$95&gt;0))</f>
        <v>#REF!</v>
      </c>
      <c r="H12" s="288" t="e">
        <f ca="1">SUMPRODUCT(('5烧主抽电耗'!$A$3:$A$95&gt;=$B$1)*('5烧主抽电耗'!$A$3:$A$95&lt;=$D$1)*('5烧主抽电耗'!$F$3:$F$95=$A12)*('5烧主抽电耗'!$R$3:$R$95&lt;$H$10))</f>
        <v>#REF!</v>
      </c>
      <c r="I12" s="288" t="e">
        <f ca="1">SUMPRODUCT(('5烧主抽电耗'!$A$3:$A$95&gt;=$B$1)*('5烧主抽电耗'!$A$3:$A$95&lt;=$D$1)*('5烧主抽电耗'!$F$3:$F$95=$A12)*('5烧主抽电耗'!$R$3:$R$95&gt;$I$10))</f>
        <v>#REF!</v>
      </c>
      <c r="J12" s="322" t="e">
        <f ca="1">(B12-H12-I12)/B12</f>
        <v>#REF!</v>
      </c>
      <c r="K12" s="323"/>
      <c r="L12" s="324"/>
      <c r="N12" s="298" t="s">
        <v>25</v>
      </c>
      <c r="O12" s="288" t="e">
        <f ca="1">SUMPRODUCT(('6烧主抽电耗'!$A$3:$A$95&gt;=$B$1)*('6烧主抽电耗'!$A$3:$A$95&lt;=$D$1)*('6烧主抽电耗'!$F$3:$F$95=$N12)*('6烧主抽电耗'!$P$3:$P$95&gt;0))</f>
        <v>#REF!</v>
      </c>
      <c r="P12" s="320" t="e">
        <f ca="1">SUMPRODUCT(('6烧主抽电耗'!$A$3:$A$95&gt;=$B$1)*('6烧主抽电耗'!$A$3:$A$95&lt;=$D$1)*('6烧主抽电耗'!$F$3:$F$95=$A12),'6烧主抽电耗'!$P$3:$P$95)/SUMPRODUCT(('6烧主抽电耗'!$A$3:$A$95&gt;=$B$1)*('6烧主抽电耗'!$A$3:$A$95&lt;=$D$1)*('6烧主抽电耗'!$F$3:$F$95=$A12)*('6烧主抽电耗'!$P$3:$P$95&gt;0))</f>
        <v>#REF!</v>
      </c>
      <c r="Q12" s="299" t="e">
        <f ca="1">SUMPRODUCT(('6烧主抽电耗'!$A$3:$A$95&gt;=$B$1)*('6烧主抽电耗'!$A$3:$A$95&lt;=$D$1)*('6烧主抽电耗'!$F$3:$F$95=$N12)*('6烧主抽电耗'!$P$3:$P$95&lt;$Q$10)*('6烧主抽电耗'!$P$3:$P$95&gt;0))</f>
        <v>#REF!</v>
      </c>
      <c r="R12" s="288" t="e">
        <f ca="1">SUMPRODUCT(('6烧主抽电耗'!$A$3:$A$95&gt;=$B$1)*('6烧主抽电耗'!$A$3:$A$95&lt;=$D$1)*('6烧主抽电耗'!$F$3:$F$95=$N12)*('6烧主抽电耗'!$P$3:$P$95&gt;$R$10))</f>
        <v>#REF!</v>
      </c>
      <c r="S12" s="321" t="e">
        <f ca="1">(O12-Q12-R12)/O12</f>
        <v>#REF!</v>
      </c>
      <c r="T12" s="320" t="e">
        <f ca="1">SUMPRODUCT(('6烧主抽电耗'!$A$3:$A$95&gt;=$B$1)*('6烧主抽电耗'!$A$3:$A$95&lt;=$D$1)*('6烧主抽电耗'!$F$3:$F$95=$A12),'6烧主抽电耗'!$R$3:$R$95)/SUMPRODUCT(('6烧主抽电耗'!$A$3:$A$95&gt;=$B$1)*('6烧主抽电耗'!$A$3:$A$95&lt;=$D$1)*('6烧主抽电耗'!$F$3:$F$95=$A12)*('6烧主抽电耗'!$R$3:$R$95&gt;0))</f>
        <v>#REF!</v>
      </c>
      <c r="U12" s="288" t="e">
        <f ca="1">SUMPRODUCT(('6烧主抽电耗'!$A$3:$A$95&gt;=$B$1)*('6烧主抽电耗'!$A$3:$A$95&lt;=$D$1)*('6烧主抽电耗'!$F$3:$F$95=$N12)*('6烧主抽电耗'!$R$3:$R$95&lt;$U$10))</f>
        <v>#REF!</v>
      </c>
      <c r="V12" s="288" t="e">
        <f ca="1">SUMPRODUCT(('6烧主抽电耗'!$A$3:$A$95&gt;=$B$1)*('6烧主抽电耗'!$A$3:$A$95&lt;=$D$1)*('6烧主抽电耗'!$F$3:$F$95=$N12)*('6烧主抽电耗'!$R$3:$R$95&gt;$V$10))</f>
        <v>#REF!</v>
      </c>
      <c r="W12" s="321" t="e">
        <f ca="1">(O12-U12-V12)/O12</f>
        <v>#REF!</v>
      </c>
    </row>
    <row customHeight="1" ht="18.75" r="13">
      <c r="A13" s="292" t="s">
        <v>29</v>
      </c>
      <c r="B13" s="288" t="e">
        <f ca="1">SUMPRODUCT(('5烧主抽电耗'!$A$3:$A$95&gt;=$B$1)*('5烧主抽电耗'!$A$3:$A$95&lt;=$D$1)*('5烧主抽电耗'!$F$3:$F$95=$A13)*('5烧主抽电耗'!$P$3:$P$95&gt;0))</f>
        <v>#REF!</v>
      </c>
      <c r="C13" s="320" t="e">
        <f ca="1">SUMPRODUCT(('5烧主抽电耗'!$A$3:$A$95&gt;=$B$1)*('5烧主抽电耗'!$A$3:$A$95&lt;=$D$1)*('5烧主抽电耗'!$F$3:$F$95=$A13),'5烧主抽电耗'!$P$3:$P$95)/SUMPRODUCT(('5烧主抽电耗'!$A$3:$A$95&gt;=$B$1)*('5烧主抽电耗'!$A$3:$A$95&lt;=$D$1)*('5烧主抽电耗'!$F$3:$F$95=$A13)*('5烧主抽电耗'!$P$3:$P$95&gt;0))</f>
        <v>#REF!</v>
      </c>
      <c r="D13" s="299" t="e">
        <f ca="1">SUMPRODUCT(('5烧主抽电耗'!$A$3:$A$95&gt;=$B$1)*('5烧主抽电耗'!$A$3:$A$95&lt;=$D$1)*('5烧主抽电耗'!$F$3:$F$95=$A13)*('5烧主抽电耗'!$P$3:$P$95&lt;$D$10)*('5烧主抽电耗'!$P$3:$P$95&gt;0))</f>
        <v>#REF!</v>
      </c>
      <c r="E13" s="288" t="e">
        <f ca="1">SUMPRODUCT(('5烧主抽电耗'!$A$3:$A$95&gt;=$B$1)*('5烧主抽电耗'!$A$3:$A$95&lt;=$D$1)*('5烧主抽电耗'!$F$3:$F$95=$A13)*('5烧主抽电耗'!$P$3:$P$95&gt;$E$10))</f>
        <v>#REF!</v>
      </c>
      <c r="F13" s="321" t="e">
        <f ca="1">(B13-D13-E13)/B13</f>
        <v>#REF!</v>
      </c>
      <c r="G13" s="320" t="e">
        <f ca="1">SUMPRODUCT(('5烧主抽电耗'!$A$3:$A$95&gt;=$B$1)*('5烧主抽电耗'!$A$3:$A$95&lt;=$D$1)*('5烧主抽电耗'!$F$3:$F$95=$A13),'5烧主抽电耗'!$R$3:$R$95)/SUMPRODUCT(('5烧主抽电耗'!$A$3:$A$95&gt;=$B$1)*('5烧主抽电耗'!$A$3:$A$95&lt;=$D$1)*('5烧主抽电耗'!$F$3:$F$95=$A13)*('5烧主抽电耗'!$R$3:$R$95&gt;0))</f>
        <v>#REF!</v>
      </c>
      <c r="H13" s="288" t="e">
        <f ca="1">SUMPRODUCT(('5烧主抽电耗'!$A$3:$A$95&gt;=$B$1)*('5烧主抽电耗'!$A$3:$A$95&lt;=$D$1)*('5烧主抽电耗'!$F$3:$F$95=$A13)*('5烧主抽电耗'!$R$3:$R$95&lt;$H$10))</f>
        <v>#REF!</v>
      </c>
      <c r="I13" s="288" t="e">
        <f ca="1">SUMPRODUCT(('5烧主抽电耗'!$A$3:$A$95&gt;=$B$1)*('5烧主抽电耗'!$A$3:$A$95&lt;=$D$1)*('5烧主抽电耗'!$F$3:$F$95=$A13)*('5烧主抽电耗'!$R$3:$R$95&gt;$I$10))</f>
        <v>#REF!</v>
      </c>
      <c r="J13" s="322" t="e">
        <f ca="1">(B13-H13-I13)/B13</f>
        <v>#REF!</v>
      </c>
      <c r="K13" s="323"/>
      <c r="L13" s="324"/>
      <c r="N13" s="298" t="s">
        <v>29</v>
      </c>
      <c r="O13" s="288" t="e">
        <f ca="1">SUMPRODUCT(('6烧主抽电耗'!$A$3:$A$95&gt;=$B$1)*('6烧主抽电耗'!$A$3:$A$95&lt;=$D$1)*('6烧主抽电耗'!$F$3:$F$95=$N13)*('6烧主抽电耗'!$P$3:$P$95&gt;0))</f>
        <v>#REF!</v>
      </c>
      <c r="P13" s="320" t="e">
        <f ca="1">SUMPRODUCT(('6烧主抽电耗'!$A$3:$A$95&gt;=$B$1)*('6烧主抽电耗'!$A$3:$A$95&lt;=$D$1)*('6烧主抽电耗'!$F$3:$F$95=$A13),'6烧主抽电耗'!$P$3:$P$95)/SUMPRODUCT(('6烧主抽电耗'!$A$3:$A$95&gt;=$B$1)*('6烧主抽电耗'!$A$3:$A$95&lt;=$D$1)*('6烧主抽电耗'!$F$3:$F$95=$A13)*('6烧主抽电耗'!$P$3:$P$95&gt;0))</f>
        <v>#REF!</v>
      </c>
      <c r="Q13" s="299" t="e">
        <f ca="1">SUMPRODUCT(('6烧主抽电耗'!$A$3:$A$95&gt;=$B$1)*('6烧主抽电耗'!$A$3:$A$95&lt;=$D$1)*('6烧主抽电耗'!$F$3:$F$95=$N13)*('6烧主抽电耗'!$P$3:$P$95&lt;$Q$10)*('6烧主抽电耗'!$P$3:$P$95&gt;0))</f>
        <v>#REF!</v>
      </c>
      <c r="R13" s="288" t="e">
        <f ca="1">SUMPRODUCT(('6烧主抽电耗'!$A$3:$A$95&gt;=$B$1)*('6烧主抽电耗'!$A$3:$A$95&lt;=$D$1)*('6烧主抽电耗'!$F$3:$F$95=$N13)*('6烧主抽电耗'!$P$3:$P$95&gt;$R$10))</f>
        <v>#REF!</v>
      </c>
      <c r="S13" s="321" t="e">
        <f ca="1">(O13-Q13-R13)/O13</f>
        <v>#REF!</v>
      </c>
      <c r="T13" s="320" t="e">
        <f ca="1">SUMPRODUCT(('6烧主抽电耗'!$A$3:$A$95&gt;=$B$1)*('6烧主抽电耗'!$A$3:$A$95&lt;=$D$1)*('6烧主抽电耗'!$F$3:$F$95=$A13),'6烧主抽电耗'!$R$3:$R$95)/SUMPRODUCT(('6烧主抽电耗'!$A$3:$A$95&gt;=$B$1)*('6烧主抽电耗'!$A$3:$A$95&lt;=$D$1)*('6烧主抽电耗'!$F$3:$F$95=$A13)*('6烧主抽电耗'!$R$3:$R$95&gt;0))</f>
        <v>#REF!</v>
      </c>
      <c r="U13" s="288" t="e">
        <f ca="1">SUMPRODUCT(('6烧主抽电耗'!$A$3:$A$95&gt;=$B$1)*('6烧主抽电耗'!$A$3:$A$95&lt;=$D$1)*('6烧主抽电耗'!$F$3:$F$95=$N13)*('6烧主抽电耗'!$R$3:$R$95&lt;$U$10))</f>
        <v>#REF!</v>
      </c>
      <c r="V13" s="288" t="e">
        <f ca="1">SUMPRODUCT(('6烧主抽电耗'!$A$3:$A$95&gt;=$B$1)*('6烧主抽电耗'!$A$3:$A$95&lt;=$D$1)*('6烧主抽电耗'!$F$3:$F$95=$N13)*('6烧主抽电耗'!$R$3:$R$95&gt;$V$10))</f>
        <v>#REF!</v>
      </c>
      <c r="W13" s="321" t="e">
        <f ca="1">(O13-U13-V13)/O13</f>
        <v>#REF!</v>
      </c>
    </row>
    <row customHeight="1" ht="19.5" r="14">
      <c r="A14" s="292" t="s">
        <v>31</v>
      </c>
      <c r="B14" s="288" t="e">
        <f ca="1">SUMPRODUCT(('5烧主抽电耗'!$A$3:$A$95&gt;=$B$1)*('5烧主抽电耗'!$A$3:$A$95&lt;=$D$1)*('5烧主抽电耗'!$F$3:$F$95=$A14)*('5烧主抽电耗'!$P$3:$P$95&gt;0))</f>
        <v>#REF!</v>
      </c>
      <c r="C14" s="320" t="e">
        <f ca="1">SUMPRODUCT(('5烧主抽电耗'!$A$3:$A$95&gt;=$B$1)*('5烧主抽电耗'!$A$3:$A$95&lt;=$D$1)*('5烧主抽电耗'!$F$3:$F$95=$A14),'5烧主抽电耗'!$P$3:$P$95)/SUMPRODUCT(('5烧主抽电耗'!$A$3:$A$95&gt;=$B$1)*('5烧主抽电耗'!$A$3:$A$95&lt;=$D$1)*('5烧主抽电耗'!$F$3:$F$95=$A14)*('5烧主抽电耗'!$P$3:$P$95&gt;0))</f>
        <v>#REF!</v>
      </c>
      <c r="D14" s="299" t="e">
        <f ca="1">SUMPRODUCT(('5烧主抽电耗'!$A$3:$A$95&gt;=$B$1)*('5烧主抽电耗'!$A$3:$A$95&lt;=$D$1)*('5烧主抽电耗'!$F$3:$F$95=$A14)*('5烧主抽电耗'!$P$3:$P$95&lt;$D$10)*('5烧主抽电耗'!$P$3:$P$95&gt;0))</f>
        <v>#REF!</v>
      </c>
      <c r="E14" s="288" t="e">
        <f ca="1">SUMPRODUCT(('5烧主抽电耗'!$A$3:$A$95&gt;=$B$1)*('5烧主抽电耗'!$A$3:$A$95&lt;=$D$1)*('5烧主抽电耗'!$F$3:$F$95=$A14)*('5烧主抽电耗'!$P$3:$P$95&gt;$E$10))</f>
        <v>#REF!</v>
      </c>
      <c r="F14" s="321" t="e">
        <f ca="1">(B14-D14-E14)/B14</f>
        <v>#REF!</v>
      </c>
      <c r="G14" s="320" t="e">
        <f ca="1">SUMPRODUCT(('5烧主抽电耗'!$A$3:$A$95&gt;=$B$1)*('5烧主抽电耗'!$A$3:$A$95&lt;=$D$1)*('5烧主抽电耗'!$F$3:$F$95=$A14),'5烧主抽电耗'!$R$3:$R$95)/SUMPRODUCT(('5烧主抽电耗'!$A$3:$A$95&gt;=$B$1)*('5烧主抽电耗'!$A$3:$A$95&lt;=$D$1)*('5烧主抽电耗'!$F$3:$F$95=$A14)*('5烧主抽电耗'!$R$3:$R$95&gt;0))</f>
        <v>#REF!</v>
      </c>
      <c r="H14" s="288" t="e">
        <f ca="1">SUMPRODUCT(('5烧主抽电耗'!$A$3:$A$95&gt;=$B$1)*('5烧主抽电耗'!$A$3:$A$95&lt;=$D$1)*('5烧主抽电耗'!$F$3:$F$95=$A14)*('5烧主抽电耗'!$R$3:$R$95&lt;$H$10))</f>
        <v>#REF!</v>
      </c>
      <c r="I14" s="288" t="e">
        <f ca="1">SUMPRODUCT(('5烧主抽电耗'!$A$3:$A$95&gt;=$B$1)*('5烧主抽电耗'!$A$3:$A$95&lt;=$D$1)*('5烧主抽电耗'!$F$3:$F$95=$A14)*('5烧主抽电耗'!$R$3:$R$95&gt;$I$10))</f>
        <v>#REF!</v>
      </c>
      <c r="J14" s="322" t="e">
        <f ca="1">(B14-H14-I14)/B14</f>
        <v>#REF!</v>
      </c>
      <c r="K14" s="323"/>
      <c r="L14" s="324"/>
      <c r="N14" s="298" t="s">
        <v>31</v>
      </c>
      <c r="O14" s="288" t="e">
        <f ca="1">SUMPRODUCT(('6烧主抽电耗'!$A$3:$A$95&gt;=$B$1)*('6烧主抽电耗'!$A$3:$A$95&lt;=$D$1)*('6烧主抽电耗'!$F$3:$F$95=$N14)*('6烧主抽电耗'!$P$3:$P$95&gt;0))</f>
        <v>#REF!</v>
      </c>
      <c r="P14" s="320" t="e">
        <f ca="1">SUMPRODUCT(('6烧主抽电耗'!$A$3:$A$95&gt;=$B$1)*('6烧主抽电耗'!$A$3:$A$95&lt;=$D$1)*('6烧主抽电耗'!$F$3:$F$95=$A14),'6烧主抽电耗'!$P$3:$P$95)/SUMPRODUCT(('6烧主抽电耗'!$A$3:$A$95&gt;=$B$1)*('6烧主抽电耗'!$A$3:$A$95&lt;=$D$1)*('6烧主抽电耗'!$F$3:$F$95=$A14)*('6烧主抽电耗'!$P$3:$P$95&gt;0))</f>
        <v>#REF!</v>
      </c>
      <c r="Q14" s="299" t="e">
        <f ca="1">SUMPRODUCT(('6烧主抽电耗'!$A$3:$A$95&gt;=$B$1)*('6烧主抽电耗'!$A$3:$A$95&lt;=$D$1)*('6烧主抽电耗'!$F$3:$F$95=$N14)*('6烧主抽电耗'!$P$3:$P$95&lt;$Q$10)*('6烧主抽电耗'!$P$3:$P$95&gt;0))</f>
        <v>#REF!</v>
      </c>
      <c r="R14" s="288" t="e">
        <f ca="1">SUMPRODUCT(('6烧主抽电耗'!$A$3:$A$95&gt;=$B$1)*('6烧主抽电耗'!$A$3:$A$95&lt;=$D$1)*('6烧主抽电耗'!$F$3:$F$95=$N14)*('6烧主抽电耗'!$P$3:$P$95&gt;$R$10))</f>
        <v>#REF!</v>
      </c>
      <c r="S14" s="321" t="e">
        <f ca="1">(O14-Q14-R14)/O14</f>
        <v>#REF!</v>
      </c>
      <c r="T14" s="320" t="e">
        <f ca="1">SUMPRODUCT(('6烧主抽电耗'!$A$3:$A$95&gt;=$B$1)*('6烧主抽电耗'!$A$3:$A$95&lt;=$D$1)*('6烧主抽电耗'!$F$3:$F$95=$A14),'6烧主抽电耗'!$R$3:$R$95)/SUMPRODUCT(('6烧主抽电耗'!$A$3:$A$95&gt;=$B$1)*('6烧主抽电耗'!$A$3:$A$95&lt;=$D$1)*('6烧主抽电耗'!$F$3:$F$95=$A14)*('6烧主抽电耗'!$R$3:$R$95&gt;0))</f>
        <v>#REF!</v>
      </c>
      <c r="U14" s="288" t="e">
        <f ca="1">SUMPRODUCT(('6烧主抽电耗'!$A$3:$A$95&gt;=$B$1)*('6烧主抽电耗'!$A$3:$A$95&lt;=$D$1)*('6烧主抽电耗'!$F$3:$F$95=$N14)*('6烧主抽电耗'!$R$3:$R$95&lt;$U$10))</f>
        <v>#REF!</v>
      </c>
      <c r="V14" s="288" t="e">
        <f ca="1">SUMPRODUCT(('6烧主抽电耗'!$A$3:$A$95&gt;=$B$1)*('6烧主抽电耗'!$A$3:$A$95&lt;=$D$1)*('6烧主抽电耗'!$F$3:$F$95=$N14)*('6烧主抽电耗'!$R$3:$R$95&gt;$V$10))</f>
        <v>#REF!</v>
      </c>
      <c r="W14" s="321" t="e">
        <f ca="1">(O14-U14-V14)/O14</f>
        <v>#REF!</v>
      </c>
    </row>
    <row ht="18.75" r="15">
      <c r="A15" s="304" t="s">
        <v>191</v>
      </c>
      <c r="B15" s="288" t="e">
        <f ca="1">SUM(B11:B14)</f>
        <v>#REF!</v>
      </c>
      <c r="C15" s="320" t="e">
        <f ca="1">SUMPRODUCT(('5烧主抽电耗'!$A$3:$A$95&gt;=$B$1)*('5烧主抽电耗'!$A$3:$A$95&lt;=$D$1),'5烧主抽电耗'!$P$3:$P$95)/SUMPRODUCT(('5烧主抽电耗'!$A$3:$A$95&gt;=$B$1)*('5烧主抽电耗'!$A$3:$A$95&lt;=$D$1)*('5烧主抽电耗'!$P$3:$P$95&gt;0))</f>
        <v>#REF!</v>
      </c>
      <c r="D15" s="299" t="e">
        <f ca="1">SUMPRODUCT(('5烧主抽电耗'!$A$3:$A$95&gt;=$B$1)*('5烧主抽电耗'!$A$3:$A$95&lt;=$D$1)*('5烧主抽电耗'!$F$3:$F$95=$A15)*('5烧主抽电耗'!$P$3:$P$95&lt;$D$10)*('5烧主抽电耗'!$P$3:$P$95&gt;0))</f>
        <v>#REF!</v>
      </c>
      <c r="E15" s="288" t="e">
        <f ca="1">SUM(E11:E14)</f>
        <v>#REF!</v>
      </c>
      <c r="F15" s="321" t="e">
        <f ca="1">(B15-D15-E15)/B15</f>
        <v>#REF!</v>
      </c>
      <c r="G15" s="320" t="e">
        <f ca="1">SUMPRODUCT(('5烧主抽电耗'!$A$3:$A$95&gt;=$B$1)*('5烧主抽电耗'!$A$3:$A$95&lt;=$D$1),'5烧主抽电耗'!$R$3:$R$95)/SUMPRODUCT(('5烧主抽电耗'!$A$3:$A$95&gt;=$B$1)*('5烧主抽电耗'!$A$3:$A$95&lt;=$D$1)*('5烧主抽电耗'!$R$3:$R$95&gt;0))</f>
        <v>#REF!</v>
      </c>
      <c r="H15" s="288" t="e">
        <f ca="1">SUM(H11:H14)</f>
        <v>#REF!</v>
      </c>
      <c r="I15" s="288" t="e">
        <f ca="1">SUM(I11:I14)</f>
        <v>#REF!</v>
      </c>
      <c r="J15" s="322" t="e">
        <f ca="1">(B15-H15-I15)/B15</f>
        <v>#REF!</v>
      </c>
      <c r="K15" s="323"/>
      <c r="L15" s="324"/>
      <c r="N15" s="307" t="s">
        <v>191</v>
      </c>
      <c r="O15" s="288" t="e">
        <f ca="1">SUM(O11:O14)</f>
        <v>#REF!</v>
      </c>
      <c r="P15" s="320" t="e">
        <f ca="1">SUMPRODUCT(('6烧主抽电耗'!$A$3:$A$95&gt;=$B$1)*('6烧主抽电耗'!$A$3:$A$95&lt;=$D$1),'6烧主抽电耗'!$P$3:$P$95)/SUMPRODUCT(('6烧主抽电耗'!$A$3:$A$95&gt;=$B$1)*('6烧主抽电耗'!$A$3:$A$95&lt;=$D$1)*('6烧主抽电耗'!$P$3:$P$95&gt;0))</f>
        <v>#REF!</v>
      </c>
      <c r="Q15" s="299" t="e">
        <f ca="1">SUMPRODUCT(('6烧主抽电耗'!$A$3:$A$95&gt;=$B$1)*('6烧主抽电耗'!$A$3:$A$95&lt;=$D$1)*('6烧主抽电耗'!$F$3:$F$95=$N15)*('6烧主抽电耗'!$P$3:$P$95&lt;$Q$10)*('6烧主抽电耗'!$P$3:$P$95&gt;0))</f>
        <v>#REF!</v>
      </c>
      <c r="R15" s="288" t="e">
        <f ca="1">SUM(R11:R14)</f>
        <v>#REF!</v>
      </c>
      <c r="S15" s="321" t="e">
        <f ca="1">(O15-Q15-R15)/O15</f>
        <v>#REF!</v>
      </c>
      <c r="T15" s="320" t="e">
        <f ca="1">SUMPRODUCT(('6烧主抽电耗'!$A$3:$A$95&gt;=$B$1)*('6烧主抽电耗'!$A$3:$A$95&lt;=$D$1),'6烧主抽电耗'!$R$3:$R$95)/SUMPRODUCT(('6烧主抽电耗'!$A$3:$A$95&gt;=$B$1)*('6烧主抽电耗'!$A$3:$A$95&lt;=$D$1)*('6烧主抽电耗'!$R$3:$R$95&gt;0))</f>
        <v>#REF!</v>
      </c>
      <c r="U15" s="288" t="e">
        <f ca="1">SUM(U11:U14)</f>
        <v>#REF!</v>
      </c>
      <c r="V15" s="288" t="e">
        <f ca="1">SUM(V11:V14)</f>
        <v>#REF!</v>
      </c>
      <c r="W15" s="321" t="e">
        <f ca="1">(O15-U15-V15)/O15</f>
        <v>#REF!</v>
      </c>
    </row>
    <row customFormat="1" customHeight="1" ht="20.25" r="16" s="325">
      <c r="A16" s="326"/>
      <c r="B16" s="264"/>
      <c r="C16" s="264"/>
      <c r="D16" s="264"/>
      <c r="E16" s="324"/>
      <c r="F16" s="264"/>
      <c r="G16" s="264"/>
      <c r="H16" s="324"/>
      <c r="I16" s="324"/>
      <c r="J16" s="324"/>
      <c r="K16" s="323"/>
      <c r="L16" s="324"/>
      <c r="M16" s="265"/>
      <c r="N16" s="326"/>
      <c r="O16" s="264"/>
      <c r="P16" s="264"/>
      <c r="Q16" s="264"/>
      <c r="R16" s="324"/>
      <c r="S16" s="264"/>
      <c r="T16" s="264"/>
      <c r="U16" s="324"/>
    </row>
    <row customHeight="1" ht="18.75" r="17">
      <c r="A17" s="278" t="s">
        <v>183</v>
      </c>
      <c r="B17" s="282"/>
      <c r="C17" s="283" t="s">
        <v>204</v>
      </c>
      <c r="D17" s="311"/>
      <c r="E17" s="311"/>
      <c r="F17" s="327"/>
      <c r="G17" s="283" t="s">
        <v>205</v>
      </c>
      <c r="H17" s="311"/>
      <c r="I17" s="311"/>
      <c r="J17" s="327"/>
      <c r="N17" s="285" t="s">
        <v>188</v>
      </c>
      <c r="O17" s="282"/>
      <c r="P17" s="283" t="s">
        <v>204</v>
      </c>
      <c r="Q17" s="311"/>
      <c r="R17" s="311"/>
      <c r="S17" s="327"/>
      <c r="T17" s="283" t="s">
        <v>205</v>
      </c>
      <c r="U17" s="311"/>
      <c r="V17" s="311"/>
      <c r="W17" s="327"/>
    </row>
    <row r="18">
      <c r="A18" s="286" t="s">
        <v>200</v>
      </c>
      <c r="B18" s="282" t="s">
        <v>201</v>
      </c>
      <c r="C18" s="288" t="s">
        <v>202</v>
      </c>
      <c r="D18" s="315">
        <v>-15</v>
      </c>
      <c r="E18" s="315">
        <v>-13</v>
      </c>
      <c r="F18" s="282" t="s">
        <v>203</v>
      </c>
      <c r="G18" s="288" t="s">
        <v>202</v>
      </c>
      <c r="H18" s="315">
        <v>-15</v>
      </c>
      <c r="I18" s="315">
        <v>-13</v>
      </c>
      <c r="J18" s="328" t="s">
        <v>203</v>
      </c>
      <c r="N18" s="291" t="s">
        <v>200</v>
      </c>
      <c r="O18" s="282" t="s">
        <v>201</v>
      </c>
      <c r="P18" s="288" t="s">
        <v>202</v>
      </c>
      <c r="Q18" s="315">
        <v>-15.5</v>
      </c>
      <c r="R18" s="315">
        <v>-13</v>
      </c>
      <c r="S18" s="282" t="s">
        <v>203</v>
      </c>
      <c r="T18" s="288" t="s">
        <v>202</v>
      </c>
      <c r="U18" s="315">
        <v>-15.5</v>
      </c>
      <c r="V18" s="315">
        <v>-13</v>
      </c>
      <c r="W18" s="282" t="s">
        <v>203</v>
      </c>
    </row>
    <row ht="18.75" r="19">
      <c r="A19" s="292" t="s">
        <v>32</v>
      </c>
      <c r="B19" s="288" t="e">
        <f ca="1">SUMPRODUCT(('5烧主抽电耗'!$A$3:$A$95&gt;=$B$1)*('5烧主抽电耗'!$A$3:$A$95&lt;=$D$1)*('5烧主抽电耗'!$F$3:$F$95=$A19)*('5烧主抽电耗'!$Q$3:$Q$95&lt;&gt;""))</f>
        <v>#REF!</v>
      </c>
      <c r="C19" s="320" t="e">
        <f ca="1">SUMPRODUCT(('5烧主抽电耗'!$A$3:$A$95&gt;=$B$1)*('5烧主抽电耗'!$A$3:$A$95&lt;=$D$1)*('5烧主抽电耗'!$F$3:$F$95=$A19),'5烧主抽电耗'!$Q$3:$Q$95)/SUMPRODUCT(('5烧主抽电耗'!$A$3:$A$95&gt;=$B$1)*('5烧主抽电耗'!$A$3:$A$95&lt;=$D$1)*('5烧主抽电耗'!$F$3:$F$95=$A19)*('5烧主抽电耗'!$Q$3:$Q$95&lt;&gt;0))</f>
        <v>#REF!</v>
      </c>
      <c r="D19" s="299" t="e">
        <f ca="1">SUMPRODUCT(('5烧主抽电耗'!$A$3:$A$95&gt;=$B$1)*('5烧主抽电耗'!$A$3:$A$95&lt;=$D$1)*('5烧主抽电耗'!$F$3:$F$95=$A19)*('5烧主抽电耗'!$Q$3:$Q$95&lt;$D$18))</f>
        <v>#REF!</v>
      </c>
      <c r="E19" s="288" t="e">
        <f ca="1">SUMPRODUCT(('5烧主抽电耗'!$A$3:$A$95&gt;=$B$1)*('5烧主抽电耗'!$A$3:$A$95&lt;=$D$1)*('5烧主抽电耗'!$F$3:$F$95=$A19)*('5烧主抽电耗'!$Q$3:$Q$95&gt;$E$18))</f>
        <v>#REF!</v>
      </c>
      <c r="F19" s="321" t="e">
        <f ca="1">(B19-D19-E19)/B19</f>
        <v>#REF!</v>
      </c>
      <c r="G19" s="320" t="e">
        <f ca="1">SUMPRODUCT(('5烧主抽电耗'!$A$3:$A$95&gt;=$B$1)*('5烧主抽电耗'!$A$3:$A$95&lt;=$D$1)*('5烧主抽电耗'!$F$3:$F$95=$A19),'5烧主抽电耗'!$S$3:$S$95)/SUMPRODUCT(('5烧主抽电耗'!$A$3:$A$95&gt;=$B$1)*('5烧主抽电耗'!$A$3:$A$95&lt;=$D$1)*('5烧主抽电耗'!$F$3:$F$95=$A19)*('5烧主抽电耗'!$S$3:$S$95&lt;&gt;0))</f>
        <v>#REF!</v>
      </c>
      <c r="H19" s="288" t="e">
        <f ca="1">SUMPRODUCT(('5烧主抽电耗'!$A$3:$A$95&gt;=$B$1)*('5烧主抽电耗'!$A$3:$A$95&lt;=$D$1)*('5烧主抽电耗'!$F$3:$F$95=$A19)*('5烧主抽电耗'!$S$3:$S$95&lt;$H$18))</f>
        <v>#REF!</v>
      </c>
      <c r="I19" s="288" t="e">
        <f ca="1">SUMPRODUCT(('5烧主抽电耗'!$A$3:$A$95&gt;=$B$1)*('5烧主抽电耗'!$A$3:$A$95&lt;=$D$1)*('5烧主抽电耗'!$F$3:$F$95=$A19)*('5烧主抽电耗'!$S$3:$S$95&gt;$I$18))</f>
        <v>#REF!</v>
      </c>
      <c r="J19" s="322" t="e">
        <f ca="1">(B19-H19-I19)/B19</f>
        <v>#REF!</v>
      </c>
      <c r="K19" s="323"/>
      <c r="L19" s="324"/>
      <c r="N19" s="298" t="s">
        <v>32</v>
      </c>
      <c r="O19" s="288" t="e">
        <f ca="1">SUMPRODUCT(('6烧主抽电耗'!$A$3:$A$95&gt;=$B$1)*('6烧主抽电耗'!$A$3:$A$95&lt;=$D$1)*('6烧主抽电耗'!$F$3:$F$95=$N19)*('6烧主抽电耗'!$Q$3:$Q$95&lt;&gt;""))</f>
        <v>#REF!</v>
      </c>
      <c r="P19" s="320" t="e">
        <f ca="1">SUMPRODUCT(('6烧主抽电耗'!$A$3:$A$95&gt;=$B$1)*('6烧主抽电耗'!$A$3:$A$95&lt;=$D$1)*('6烧主抽电耗'!$F$3:$F$95=$A19),'6烧主抽电耗'!$Q$3:$Q$95)/SUMPRODUCT(('6烧主抽电耗'!$A$3:$A$95&gt;=$B$1)*('6烧主抽电耗'!$A$3:$A$95&lt;=$D$1)*('6烧主抽电耗'!$F$3:$F$95=$A19)*('6烧主抽电耗'!$Q$3:$Q$95&lt;&gt;0))</f>
        <v>#REF!</v>
      </c>
      <c r="Q19" s="299" t="e">
        <f ca="1">SUMPRODUCT(('6烧主抽电耗'!$A$3:$A$95&gt;=$B$1)*('6烧主抽电耗'!$A$3:$A$95&lt;=$D$1)*('6烧主抽电耗'!$F$3:$F$95=$N19)*('6烧主抽电耗'!$Q$3:$Q$95&lt;$Q$18))</f>
        <v>#REF!</v>
      </c>
      <c r="R19" s="288" t="e">
        <f ca="1">SUMPRODUCT(('6烧主抽电耗'!$A$3:$A$95&gt;=$B$1)*('6烧主抽电耗'!$A$3:$A$95&lt;=$D$1)*('6烧主抽电耗'!$F$3:$F$95=$N19)*('6烧主抽电耗'!$Q$3:$Q$95&gt;$R$18))</f>
        <v>#REF!</v>
      </c>
      <c r="S19" s="321" t="e">
        <f ca="1">(O19-Q19-R19)/O19</f>
        <v>#REF!</v>
      </c>
      <c r="T19" s="320" t="e">
        <f ca="1">SUMPRODUCT(('6烧主抽电耗'!$A$3:$A$95&gt;=$B$1)*('6烧主抽电耗'!$A$3:$A$95&lt;=$D$1)*('6烧主抽电耗'!$F$3:$F$95=$A19),'6烧主抽电耗'!$S$3:$S$95)/SUMPRODUCT(('6烧主抽电耗'!$A$3:$A$95&gt;=$B$1)*('6烧主抽电耗'!$A$3:$A$95&lt;=$D$1)*('6烧主抽电耗'!$F$3:$F$95=$A19)*('6烧主抽电耗'!$S$3:$S$95&lt;&gt;0))</f>
        <v>#REF!</v>
      </c>
      <c r="U19" s="288" t="e">
        <f ca="1">SUMPRODUCT(('6烧主抽电耗'!$A$3:$A$95&gt;=$B$1)*('6烧主抽电耗'!$A$3:$A$95&lt;=$D$1)*('6烧主抽电耗'!$F$3:$F$95=$N19)*('6烧主抽电耗'!$S$3:$S$95&lt;$U$18))</f>
        <v>#REF!</v>
      </c>
      <c r="V19" s="288" t="e">
        <f ca="1">SUMPRODUCT(('6烧主抽电耗'!$A$3:$A$95&gt;=$B$1)*('6烧主抽电耗'!$A$3:$A$95&lt;=$D$1)*('6烧主抽电耗'!$F$3:$F$95=$N19)*('6烧主抽电耗'!$S$3:$S$95&gt;$V$18))</f>
        <v>#REF!</v>
      </c>
      <c r="W19" s="321" t="e">
        <f ca="1">(O19-U19-V19)/O19</f>
        <v>#REF!</v>
      </c>
    </row>
    <row ht="18.75" r="20">
      <c r="A20" s="292" t="s">
        <v>25</v>
      </c>
      <c r="B20" s="288" t="e">
        <f ca="1">SUMPRODUCT(('5烧主抽电耗'!$A$3:$A$95&gt;=$B$1)*('5烧主抽电耗'!$A$3:$A$95&lt;=$D$1)*('5烧主抽电耗'!$F$3:$F$95=$A20)*('5烧主抽电耗'!$Q$3:$Q$95&lt;&gt;""))</f>
        <v>#REF!</v>
      </c>
      <c r="C20" s="320" t="e">
        <f ca="1">SUMPRODUCT(('5烧主抽电耗'!$A$3:$A$95&gt;=$B$1)*('5烧主抽电耗'!$A$3:$A$95&lt;=$D$1)*('5烧主抽电耗'!$F$3:$F$95=$A20),'5烧主抽电耗'!$Q$3:$Q$95)/SUMPRODUCT(('5烧主抽电耗'!$A$3:$A$95&gt;=$B$1)*('5烧主抽电耗'!$A$3:$A$95&lt;=$D$1)*('5烧主抽电耗'!$F$3:$F$95=$A20)*('5烧主抽电耗'!$Q$3:$Q$95&lt;&gt;0))</f>
        <v>#REF!</v>
      </c>
      <c r="D20" s="299" t="e">
        <f ca="1">SUMPRODUCT(('5烧主抽电耗'!$A$3:$A$95&gt;=$B$1)*('5烧主抽电耗'!$A$3:$A$95&lt;=$D$1)*('5烧主抽电耗'!$F$3:$F$95=$A20)*('5烧主抽电耗'!$Q$3:$Q$95&lt;$D$18))</f>
        <v>#REF!</v>
      </c>
      <c r="E20" s="288" t="e">
        <f ca="1">SUMPRODUCT(('5烧主抽电耗'!$A$3:$A$95&gt;=$B$1)*('5烧主抽电耗'!$A$3:$A$95&lt;=$D$1)*('5烧主抽电耗'!$F$3:$F$95=$A20)*('5烧主抽电耗'!$Q$3:$Q$95&gt;$E$18))</f>
        <v>#REF!</v>
      </c>
      <c r="F20" s="321" t="e">
        <f ca="1">(B20-D20-E20)/B20</f>
        <v>#REF!</v>
      </c>
      <c r="G20" s="320" t="e">
        <f ca="1">SUMPRODUCT(('5烧主抽电耗'!$A$3:$A$95&gt;=$B$1)*('5烧主抽电耗'!$A$3:$A$95&lt;=$D$1)*('5烧主抽电耗'!$F$3:$F$95=$A20),'5烧主抽电耗'!$S$3:$S$95)/SUMPRODUCT(('5烧主抽电耗'!$A$3:$A$95&gt;=$B$1)*('5烧主抽电耗'!$A$3:$A$95&lt;=$D$1)*('5烧主抽电耗'!$F$3:$F$95=$A20)*('5烧主抽电耗'!$S$3:$S$95&lt;&gt;0))</f>
        <v>#REF!</v>
      </c>
      <c r="H20" s="288" t="e">
        <f ca="1">SUMPRODUCT(('5烧主抽电耗'!$A$3:$A$95&gt;=$B$1)*('5烧主抽电耗'!$A$3:$A$95&lt;=$D$1)*('5烧主抽电耗'!$F$3:$F$95=$A20)*('5烧主抽电耗'!$S$3:$S$95&lt;$H$18))</f>
        <v>#REF!</v>
      </c>
      <c r="I20" s="288" t="e">
        <f ca="1">SUMPRODUCT(('5烧主抽电耗'!$A$3:$A$95&gt;=$B$1)*('5烧主抽电耗'!$A$3:$A$95&lt;=$D$1)*('5烧主抽电耗'!$F$3:$F$95=$A20)*('5烧主抽电耗'!$S$3:$S$95&gt;$I$18))</f>
        <v>#REF!</v>
      </c>
      <c r="J20" s="322" t="e">
        <f ca="1">(B20-H20-I20)/B20</f>
        <v>#REF!</v>
      </c>
      <c r="K20" s="323"/>
      <c r="L20" s="324"/>
      <c r="N20" s="298" t="s">
        <v>25</v>
      </c>
      <c r="O20" s="288" t="e">
        <f ca="1">SUMPRODUCT(('6烧主抽电耗'!$A$3:$A$95&gt;=$B$1)*('6烧主抽电耗'!$A$3:$A$95&lt;=$D$1)*('6烧主抽电耗'!$F$3:$F$95=$N20)*('6烧主抽电耗'!$Q$3:$Q$95&lt;&gt;""))</f>
        <v>#REF!</v>
      </c>
      <c r="P20" s="320" t="e">
        <f ca="1">SUMPRODUCT(('6烧主抽电耗'!$A$3:$A$95&gt;=$B$1)*('6烧主抽电耗'!$A$3:$A$95&lt;=$D$1)*('6烧主抽电耗'!$F$3:$F$95=$A20),'6烧主抽电耗'!$Q$3:$Q$95)/SUMPRODUCT(('6烧主抽电耗'!$A$3:$A$95&gt;=$B$1)*('6烧主抽电耗'!$A$3:$A$95&lt;=$D$1)*('6烧主抽电耗'!$F$3:$F$95=$A20)*('6烧主抽电耗'!$Q$3:$Q$95&lt;&gt;0))</f>
        <v>#REF!</v>
      </c>
      <c r="Q20" s="299" t="e">
        <f ca="1">SUMPRODUCT(('6烧主抽电耗'!$A$3:$A$95&gt;=$B$1)*('6烧主抽电耗'!$A$3:$A$95&lt;=$D$1)*('6烧主抽电耗'!$F$3:$F$95=$N20)*('6烧主抽电耗'!$Q$3:$Q$95&lt;$Q$18))</f>
        <v>#REF!</v>
      </c>
      <c r="R20" s="288" t="e">
        <f ca="1">SUMPRODUCT(('6烧主抽电耗'!$A$3:$A$95&gt;=$B$1)*('6烧主抽电耗'!$A$3:$A$95&lt;=$D$1)*('6烧主抽电耗'!$F$3:$F$95=$N20)*('6烧主抽电耗'!$Q$3:$Q$95&gt;$R$18))</f>
        <v>#REF!</v>
      </c>
      <c r="S20" s="321" t="e">
        <f ca="1">(O20-Q20-R20)/O20</f>
        <v>#REF!</v>
      </c>
      <c r="T20" s="320" t="e">
        <f ca="1">SUMPRODUCT(('6烧主抽电耗'!$A$3:$A$95&gt;=$B$1)*('6烧主抽电耗'!$A$3:$A$95&lt;=$D$1)*('6烧主抽电耗'!$F$3:$F$95=$A20),'6烧主抽电耗'!$S$3:$S$95)/SUMPRODUCT(('6烧主抽电耗'!$A$3:$A$95&gt;=$B$1)*('6烧主抽电耗'!$A$3:$A$95&lt;=$D$1)*('6烧主抽电耗'!$F$3:$F$95=$A20)*('6烧主抽电耗'!$S$3:$S$95&lt;&gt;0))</f>
        <v>#REF!</v>
      </c>
      <c r="U20" s="288" t="e">
        <f ca="1">SUMPRODUCT(('6烧主抽电耗'!$A$3:$A$95&gt;=$B$1)*('6烧主抽电耗'!$A$3:$A$95&lt;=$D$1)*('6烧主抽电耗'!$F$3:$F$95=$N20)*('6烧主抽电耗'!$S$3:$S$95&lt;$U$18))</f>
        <v>#REF!</v>
      </c>
      <c r="V20" s="288" t="e">
        <f ca="1">SUMPRODUCT(('6烧主抽电耗'!$A$3:$A$95&gt;=$B$1)*('6烧主抽电耗'!$A$3:$A$95&lt;=$D$1)*('6烧主抽电耗'!$F$3:$F$95=$N20)*('6烧主抽电耗'!$S$3:$S$95&gt;$V$18))</f>
        <v>#REF!</v>
      </c>
      <c r="W20" s="321" t="e">
        <f ca="1">(O20-U20-V20)/O20</f>
        <v>#REF!</v>
      </c>
    </row>
    <row ht="18.75" r="21">
      <c r="A21" s="292" t="s">
        <v>29</v>
      </c>
      <c r="B21" s="288" t="e">
        <f ca="1">SUMPRODUCT(('5烧主抽电耗'!$A$3:$A$95&gt;=$B$1)*('5烧主抽电耗'!$A$3:$A$95&lt;=$D$1)*('5烧主抽电耗'!$F$3:$F$95=$A21)*('5烧主抽电耗'!$Q$3:$Q$95&lt;&gt;""))</f>
        <v>#REF!</v>
      </c>
      <c r="C21" s="320" t="e">
        <f ca="1">SUMPRODUCT(('5烧主抽电耗'!$A$3:$A$95&gt;=$B$1)*('5烧主抽电耗'!$A$3:$A$95&lt;=$D$1)*('5烧主抽电耗'!$F$3:$F$95=$A21),'5烧主抽电耗'!$Q$3:$Q$95)/SUMPRODUCT(('5烧主抽电耗'!$A$3:$A$95&gt;=$B$1)*('5烧主抽电耗'!$A$3:$A$95&lt;=$D$1)*('5烧主抽电耗'!$F$3:$F$95=$A21)*('5烧主抽电耗'!$Q$3:$Q$95&lt;&gt;0))</f>
        <v>#REF!</v>
      </c>
      <c r="D21" s="299" t="e">
        <f ca="1">SUMPRODUCT(('5烧主抽电耗'!$A$3:$A$95&gt;=$B$1)*('5烧主抽电耗'!$A$3:$A$95&lt;=$D$1)*('5烧主抽电耗'!$F$3:$F$95=$A21)*('5烧主抽电耗'!$Q$3:$Q$95&lt;$D$18))</f>
        <v>#REF!</v>
      </c>
      <c r="E21" s="288" t="e">
        <f ca="1">SUMPRODUCT(('5烧主抽电耗'!$A$3:$A$95&gt;=$B$1)*('5烧主抽电耗'!$A$3:$A$95&lt;=$D$1)*('5烧主抽电耗'!$F$3:$F$95=$A21)*('5烧主抽电耗'!$Q$3:$Q$95&gt;$E$18))</f>
        <v>#REF!</v>
      </c>
      <c r="F21" s="321" t="e">
        <f ca="1">(B21-D21-E21)/B21</f>
        <v>#REF!</v>
      </c>
      <c r="G21" s="320" t="e">
        <f ca="1">SUMPRODUCT(('5烧主抽电耗'!$A$3:$A$95&gt;=$B$1)*('5烧主抽电耗'!$A$3:$A$95&lt;=$D$1)*('5烧主抽电耗'!$F$3:$F$95=$A21),'5烧主抽电耗'!$S$3:$S$95)/SUMPRODUCT(('5烧主抽电耗'!$A$3:$A$95&gt;=$B$1)*('5烧主抽电耗'!$A$3:$A$95&lt;=$D$1)*('5烧主抽电耗'!$F$3:$F$95=$A21)*('5烧主抽电耗'!$S$3:$S$95&lt;&gt;0))</f>
        <v>#REF!</v>
      </c>
      <c r="H21" s="288" t="e">
        <f ca="1">SUMPRODUCT(('5烧主抽电耗'!$A$3:$A$95&gt;=$B$1)*('5烧主抽电耗'!$A$3:$A$95&lt;=$D$1)*('5烧主抽电耗'!$F$3:$F$95=$A21)*('5烧主抽电耗'!$S$3:$S$95&lt;$H$18))</f>
        <v>#REF!</v>
      </c>
      <c r="I21" s="288" t="e">
        <f ca="1">SUMPRODUCT(('5烧主抽电耗'!$A$3:$A$95&gt;=$B$1)*('5烧主抽电耗'!$A$3:$A$95&lt;=$D$1)*('5烧主抽电耗'!$F$3:$F$95=$A21)*('5烧主抽电耗'!$S$3:$S$95&gt;$I$18))</f>
        <v>#REF!</v>
      </c>
      <c r="J21" s="322" t="e">
        <f ca="1">(B21-H21-I21)/B21</f>
        <v>#REF!</v>
      </c>
      <c r="K21" s="323"/>
      <c r="L21" s="324"/>
      <c r="N21" s="298" t="s">
        <v>29</v>
      </c>
      <c r="O21" s="288" t="e">
        <f ca="1">SUMPRODUCT(('6烧主抽电耗'!$A$3:$A$95&gt;=$B$1)*('6烧主抽电耗'!$A$3:$A$95&lt;=$D$1)*('6烧主抽电耗'!$F$3:$F$95=$N21)*('6烧主抽电耗'!$Q$3:$Q$95&lt;&gt;""))</f>
        <v>#REF!</v>
      </c>
      <c r="P21" s="320" t="e">
        <f ca="1">SUMPRODUCT(('6烧主抽电耗'!$A$3:$A$95&gt;=$B$1)*('6烧主抽电耗'!$A$3:$A$95&lt;=$D$1)*('6烧主抽电耗'!$F$3:$F$95=$A21),'6烧主抽电耗'!$Q$3:$Q$95)/SUMPRODUCT(('6烧主抽电耗'!$A$3:$A$95&gt;=$B$1)*('6烧主抽电耗'!$A$3:$A$95&lt;=$D$1)*('6烧主抽电耗'!$F$3:$F$95=$A21)*('6烧主抽电耗'!$Q$3:$Q$95&lt;&gt;0))</f>
        <v>#REF!</v>
      </c>
      <c r="Q21" s="299" t="e">
        <f ca="1">SUMPRODUCT(('6烧主抽电耗'!$A$3:$A$95&gt;=$B$1)*('6烧主抽电耗'!$A$3:$A$95&lt;=$D$1)*('6烧主抽电耗'!$F$3:$F$95=$N21)*('6烧主抽电耗'!$Q$3:$Q$95&lt;$Q$18))</f>
        <v>#REF!</v>
      </c>
      <c r="R21" s="288" t="e">
        <f ca="1">SUMPRODUCT(('6烧主抽电耗'!$A$3:$A$95&gt;=$B$1)*('6烧主抽电耗'!$A$3:$A$95&lt;=$D$1)*('6烧主抽电耗'!$F$3:$F$95=$N21)*('6烧主抽电耗'!$Q$3:$Q$95&gt;$R$18))</f>
        <v>#REF!</v>
      </c>
      <c r="S21" s="321" t="e">
        <f ca="1">(O21-Q21-R21)/O21</f>
        <v>#REF!</v>
      </c>
      <c r="T21" s="320" t="e">
        <f ca="1">SUMPRODUCT(('6烧主抽电耗'!$A$3:$A$95&gt;=$B$1)*('6烧主抽电耗'!$A$3:$A$95&lt;=$D$1)*('6烧主抽电耗'!$F$3:$F$95=$A21),'6烧主抽电耗'!$S$3:$S$95)/SUMPRODUCT(('6烧主抽电耗'!$A$3:$A$95&gt;=$B$1)*('6烧主抽电耗'!$A$3:$A$95&lt;=$D$1)*('6烧主抽电耗'!$F$3:$F$95=$A21)*('6烧主抽电耗'!$S$3:$S$95&lt;&gt;0))</f>
        <v>#REF!</v>
      </c>
      <c r="U21" s="288" t="e">
        <f ca="1">SUMPRODUCT(('6烧主抽电耗'!$A$3:$A$95&gt;=$B$1)*('6烧主抽电耗'!$A$3:$A$95&lt;=$D$1)*('6烧主抽电耗'!$F$3:$F$95=$N21)*('6烧主抽电耗'!$S$3:$S$95&lt;$U$18))</f>
        <v>#REF!</v>
      </c>
      <c r="V21" s="288" t="e">
        <f ca="1">SUMPRODUCT(('6烧主抽电耗'!$A$3:$A$95&gt;=$B$1)*('6烧主抽电耗'!$A$3:$A$95&lt;=$D$1)*('6烧主抽电耗'!$F$3:$F$95=$N21)*('6烧主抽电耗'!$S$3:$S$95&gt;$V$18))</f>
        <v>#REF!</v>
      </c>
      <c r="W21" s="321" t="e">
        <f ca="1">(O21-U21-V21)/O21</f>
        <v>#REF!</v>
      </c>
    </row>
    <row ht="18.75" r="22">
      <c r="A22" s="292" t="s">
        <v>31</v>
      </c>
      <c r="B22" s="288" t="e">
        <f ca="1">SUMPRODUCT(('5烧主抽电耗'!$A$3:$A$95&gt;=$B$1)*('5烧主抽电耗'!$A$3:$A$95&lt;=$D$1)*('5烧主抽电耗'!$F$3:$F$95=$A22)*('5烧主抽电耗'!$Q$3:$Q$95&lt;&gt;""))</f>
        <v>#REF!</v>
      </c>
      <c r="C22" s="320" t="e">
        <f ca="1">SUMPRODUCT(('5烧主抽电耗'!$A$3:$A$95&gt;=$B$1)*('5烧主抽电耗'!$A$3:$A$95&lt;=$D$1)*('5烧主抽电耗'!$F$3:$F$95=$A22),'5烧主抽电耗'!$Q$3:$Q$95)/SUMPRODUCT(('5烧主抽电耗'!$A$3:$A$95&gt;=$B$1)*('5烧主抽电耗'!$A$3:$A$95&lt;=$D$1)*('5烧主抽电耗'!$F$3:$F$95=$A22)*('5烧主抽电耗'!$Q$3:$Q$95&lt;&gt;0))</f>
        <v>#REF!</v>
      </c>
      <c r="D22" s="299" t="e">
        <f ca="1">SUMPRODUCT(('5烧主抽电耗'!$A$3:$A$95&gt;=$B$1)*('5烧主抽电耗'!$A$3:$A$95&lt;=$D$1)*('5烧主抽电耗'!$F$3:$F$95=$A22)*('5烧主抽电耗'!$Q$3:$Q$95&lt;$D$18))</f>
        <v>#REF!</v>
      </c>
      <c r="E22" s="288" t="e">
        <f ca="1">SUMPRODUCT(('5烧主抽电耗'!$A$3:$A$95&gt;=$B$1)*('5烧主抽电耗'!$A$3:$A$95&lt;=$D$1)*('5烧主抽电耗'!$F$3:$F$95=$A22)*('5烧主抽电耗'!$Q$3:$Q$95&gt;$E$18))</f>
        <v>#REF!</v>
      </c>
      <c r="F22" s="321" t="e">
        <f ca="1">(B22-D22-E22)/B22</f>
        <v>#REF!</v>
      </c>
      <c r="G22" s="320" t="e">
        <f ca="1">SUMPRODUCT(('5烧主抽电耗'!$A$3:$A$95&gt;=$B$1)*('5烧主抽电耗'!$A$3:$A$95&lt;=$D$1)*('5烧主抽电耗'!$F$3:$F$95=$A22),'5烧主抽电耗'!$S$3:$S$95)/SUMPRODUCT(('5烧主抽电耗'!$A$3:$A$95&gt;=$B$1)*('5烧主抽电耗'!$A$3:$A$95&lt;=$D$1)*('5烧主抽电耗'!$F$3:$F$95=$A22)*('5烧主抽电耗'!$S$3:$S$95&lt;&gt;0))</f>
        <v>#REF!</v>
      </c>
      <c r="H22" s="288" t="e">
        <f ca="1">SUMPRODUCT(('5烧主抽电耗'!$A$3:$A$95&gt;=$B$1)*('5烧主抽电耗'!$A$3:$A$95&lt;=$D$1)*('5烧主抽电耗'!$F$3:$F$95=$A22)*('5烧主抽电耗'!$S$3:$S$95&lt;$H$18))</f>
        <v>#REF!</v>
      </c>
      <c r="I22" s="288" t="e">
        <f ca="1">SUMPRODUCT(('5烧主抽电耗'!$A$3:$A$95&gt;=$B$1)*('5烧主抽电耗'!$A$3:$A$95&lt;=$D$1)*('5烧主抽电耗'!$F$3:$F$95=$A22)*('5烧主抽电耗'!$S$3:$S$95&gt;$I$18))</f>
        <v>#REF!</v>
      </c>
      <c r="J22" s="322" t="e">
        <f ca="1">(B22-H22-I22)/B22</f>
        <v>#REF!</v>
      </c>
      <c r="K22" s="323"/>
      <c r="L22" s="324"/>
      <c r="N22" s="298" t="s">
        <v>31</v>
      </c>
      <c r="O22" s="288" t="e">
        <f ca="1">SUMPRODUCT(('6烧主抽电耗'!$A$3:$A$95&gt;=$B$1)*('6烧主抽电耗'!$A$3:$A$95&lt;=$D$1)*('6烧主抽电耗'!$F$3:$F$95=$N22)*('6烧主抽电耗'!$Q$3:$Q$95&lt;&gt;""))</f>
        <v>#REF!</v>
      </c>
      <c r="P22" s="320" t="e">
        <f ca="1">SUMPRODUCT(('6烧主抽电耗'!$A$3:$A$95&gt;=$B$1)*('6烧主抽电耗'!$A$3:$A$95&lt;=$D$1)*('6烧主抽电耗'!$F$3:$F$95=$A22),'6烧主抽电耗'!$Q$3:$Q$95)/SUMPRODUCT(('6烧主抽电耗'!$A$3:$A$95&gt;=$B$1)*('6烧主抽电耗'!$A$3:$A$95&lt;=$D$1)*('6烧主抽电耗'!$F$3:$F$95=$A22)*('6烧主抽电耗'!$Q$3:$Q$95&lt;&gt;0))</f>
        <v>#REF!</v>
      </c>
      <c r="Q22" s="299" t="e">
        <f ca="1">SUMPRODUCT(('6烧主抽电耗'!$A$3:$A$95&gt;=$B$1)*('6烧主抽电耗'!$A$3:$A$95&lt;=$D$1)*('6烧主抽电耗'!$F$3:$F$95=$N22)*('6烧主抽电耗'!$Q$3:$Q$95&lt;$Q$18))</f>
        <v>#REF!</v>
      </c>
      <c r="R22" s="288" t="e">
        <f ca="1">SUMPRODUCT(('6烧主抽电耗'!$A$3:$A$95&gt;=$B$1)*('6烧主抽电耗'!$A$3:$A$95&lt;=$D$1)*('6烧主抽电耗'!$F$3:$F$95=$N22)*('6烧主抽电耗'!$Q$3:$Q$95&gt;$R$18))</f>
        <v>#REF!</v>
      </c>
      <c r="S22" s="321" t="e">
        <f ca="1">(O22-Q22-R22)/O22</f>
        <v>#REF!</v>
      </c>
      <c r="T22" s="320" t="e">
        <f ca="1">SUMPRODUCT(('6烧主抽电耗'!$A$3:$A$95&gt;=$B$1)*('6烧主抽电耗'!$A$3:$A$95&lt;=$D$1)*('6烧主抽电耗'!$F$3:$F$95=$A22),'6烧主抽电耗'!$S$3:$S$95)/SUMPRODUCT(('6烧主抽电耗'!$A$3:$A$95&gt;=$B$1)*('6烧主抽电耗'!$A$3:$A$95&lt;=$D$1)*('6烧主抽电耗'!$F$3:$F$95=$A22)*('6烧主抽电耗'!$S$3:$S$95&lt;&gt;0))</f>
        <v>#REF!</v>
      </c>
      <c r="U22" s="288" t="e">
        <f ca="1">SUMPRODUCT(('6烧主抽电耗'!$A$3:$A$95&gt;=$B$1)*('6烧主抽电耗'!$A$3:$A$95&lt;=$D$1)*('6烧主抽电耗'!$F$3:$F$95=$N22)*('6烧主抽电耗'!$S$3:$S$95&lt;$U$18))</f>
        <v>#REF!</v>
      </c>
      <c r="V22" s="288" t="e">
        <f ca="1">SUMPRODUCT(('6烧主抽电耗'!$A$3:$A$95&gt;=$B$1)*('6烧主抽电耗'!$A$3:$A$95&lt;=$D$1)*('6烧主抽电耗'!$F$3:$F$95=$N22)*('6烧主抽电耗'!$S$3:$S$95&gt;$V$18))</f>
        <v>#REF!</v>
      </c>
      <c r="W22" s="321" t="e">
        <f ca="1">(O22-U22-V22)/O22</f>
        <v>#REF!</v>
      </c>
    </row>
    <row ht="18.75" r="23">
      <c r="A23" s="304" t="s">
        <v>191</v>
      </c>
      <c r="B23" s="288" t="e">
        <f ca="1">SUM(B19:B22)</f>
        <v>#REF!</v>
      </c>
      <c r="C23" s="320" t="e">
        <f ca="1">SUMPRODUCT(('5烧主抽电耗'!$A$3:$A$95&gt;=$B$1)*('5烧主抽电耗'!$A$3:$A$95&lt;=$D$1),'5烧主抽电耗'!$Q$3:$Q$95)/SUMPRODUCT(('5烧主抽电耗'!$A$3:$A$95&gt;=$B$1)*('5烧主抽电耗'!$A$3:$A$95&lt;=$D$1)*('5烧主抽电耗'!$Q$3:$Q$95&lt;&gt;0))</f>
        <v>#REF!</v>
      </c>
      <c r="D23" s="288" t="e">
        <f ca="1">SUM(D19:D22)</f>
        <v>#REF!</v>
      </c>
      <c r="E23" s="288" t="e">
        <f ca="1">SUM(E19:E22)</f>
        <v>#REF!</v>
      </c>
      <c r="F23" s="321" t="e">
        <f ca="1">(B23-D23-E23)/B23</f>
        <v>#REF!</v>
      </c>
      <c r="G23" s="320" t="e">
        <f ca="1">SUMPRODUCT(('5烧主抽电耗'!$A$3:$A$95&gt;=$B$1)*('5烧主抽电耗'!$A$3:$A$95&lt;=$D$1),'5烧主抽电耗'!$S$3:$S$95)/SUMPRODUCT(('5烧主抽电耗'!$A$3:$A$95&gt;=$B$1)*('5烧主抽电耗'!$A$3:$A$95&lt;=$D$1)*('5烧主抽电耗'!$S$3:$S$95&lt;&gt;0))</f>
        <v>#REF!</v>
      </c>
      <c r="H23" s="288" t="e">
        <f ca="1">SUM(H19:H22)</f>
        <v>#REF!</v>
      </c>
      <c r="I23" s="288" t="e">
        <f ca="1">SUM(I19:I22)</f>
        <v>#REF!</v>
      </c>
      <c r="J23" s="322" t="e">
        <f ca="1">(B23-H23-I23)/B23</f>
        <v>#REF!</v>
      </c>
      <c r="K23" s="323"/>
      <c r="L23" s="324"/>
      <c r="N23" s="307" t="s">
        <v>191</v>
      </c>
      <c r="O23" s="288" t="e">
        <f ca="1">SUM(O19:O22)</f>
        <v>#REF!</v>
      </c>
      <c r="P23" s="320" t="e">
        <f ca="1">SUMPRODUCT(('6烧主抽电耗'!$A$3:$A$95&gt;=$B$1)*('6烧主抽电耗'!$A$3:$A$95&lt;=$D$1),'6烧主抽电耗'!$Q$3:$Q$95)/SUMPRODUCT(('6烧主抽电耗'!$A$3:$A$95&gt;=$B$1)*('6烧主抽电耗'!$A$3:$A$95&lt;=$D$1)*('6烧主抽电耗'!$Q$3:$Q$95&lt;&gt;0))</f>
        <v>#REF!</v>
      </c>
      <c r="Q23" s="288" t="e">
        <f ca="1">SUM(Q19:Q22)</f>
        <v>#REF!</v>
      </c>
      <c r="R23" s="288" t="e">
        <f ca="1">SUM(R19:R22)</f>
        <v>#REF!</v>
      </c>
      <c r="S23" s="321" t="e">
        <f ca="1">(O23-Q23-R23)/O23</f>
        <v>#REF!</v>
      </c>
      <c r="T23" s="320" t="e">
        <f ca="1">SUMPRODUCT(('6烧主抽电耗'!$A$3:$A$95&gt;=$B$1)*('6烧主抽电耗'!$A$3:$A$95&lt;=$D$1),'6烧主抽电耗'!$S$3:$S$95)/SUMPRODUCT(('6烧主抽电耗'!$A$3:$A$95&gt;=$B$1)*('6烧主抽电耗'!$A$3:$A$95&lt;=$D$1)*('6烧主抽电耗'!$S$3:$S$95&lt;&gt;0))</f>
        <v>#REF!</v>
      </c>
      <c r="U23" s="288" t="e">
        <f ca="1">SUM(U19:U22)</f>
        <v>#REF!</v>
      </c>
      <c r="V23" s="288" t="e">
        <f ca="1">SUM(V19:V22)</f>
        <v>#REF!</v>
      </c>
      <c r="W23" s="321" t="e">
        <f ca="1">(O23-U23-V23)/O23</f>
        <v>#REF!</v>
      </c>
    </row>
    <row customHeight="1" ht="21" r="24">
      <c r="A24" s="264"/>
      <c r="B24" s="264"/>
      <c r="C24" s="264"/>
      <c r="D24" s="264"/>
      <c r="E24" s="264"/>
      <c r="F24" s="264"/>
      <c r="G24" s="264"/>
      <c r="H24" s="264"/>
      <c r="I24" s="264"/>
      <c r="J24" s="264"/>
      <c r="N24" s="264"/>
      <c r="O24" s="264"/>
      <c r="P24" s="264"/>
      <c r="Q24" s="264"/>
      <c r="R24" s="264"/>
      <c r="S24" s="264"/>
      <c r="T24" s="264"/>
      <c r="U24" s="264"/>
    </row>
    <row customHeight="1" ht="25.5" r="25">
      <c r="A25" s="278" t="s">
        <v>183</v>
      </c>
      <c r="B25" s="288"/>
      <c r="C25" s="313" t="s">
        <v>206</v>
      </c>
      <c r="D25" s="313"/>
      <c r="E25" s="313"/>
      <c r="F25" s="313" t="s">
        <v>207</v>
      </c>
      <c r="G25" s="313"/>
      <c r="H25" s="313"/>
      <c r="I25" s="264"/>
      <c r="J25" s="264"/>
      <c r="N25" s="285" t="s">
        <v>188</v>
      </c>
      <c r="O25" s="288"/>
      <c r="P25" s="313" t="s">
        <v>206</v>
      </c>
      <c r="Q25" s="313"/>
      <c r="R25" s="313"/>
      <c r="S25" s="313" t="s">
        <v>207</v>
      </c>
      <c r="T25" s="313"/>
      <c r="U25" s="313"/>
    </row>
    <row customHeight="1" ht="32.25" r="26">
      <c r="A26" s="310" t="s">
        <v>8</v>
      </c>
      <c r="B26" s="282" t="s">
        <v>201</v>
      </c>
      <c r="C26" s="288" t="s">
        <v>202</v>
      </c>
      <c r="D26" s="315">
        <v>500</v>
      </c>
      <c r="E26" s="282" t="s">
        <v>203</v>
      </c>
      <c r="F26" s="288" t="s">
        <v>202</v>
      </c>
      <c r="G26" s="315">
        <v>500</v>
      </c>
      <c r="H26" s="282" t="s">
        <v>203</v>
      </c>
      <c r="I26" s="264"/>
      <c r="J26" s="264"/>
      <c r="N26" s="314" t="s">
        <v>8</v>
      </c>
      <c r="O26" s="282" t="s">
        <v>201</v>
      </c>
      <c r="P26" s="288" t="s">
        <v>202</v>
      </c>
      <c r="Q26" s="315">
        <v>500</v>
      </c>
      <c r="R26" s="282" t="s">
        <v>203</v>
      </c>
      <c r="S26" s="288" t="s">
        <v>202</v>
      </c>
      <c r="T26" s="315">
        <v>500</v>
      </c>
      <c r="U26" s="282" t="s">
        <v>203</v>
      </c>
    </row>
    <row ht="18.75" r="27">
      <c r="A27" s="292" t="s">
        <v>32</v>
      </c>
      <c r="B27" s="288">
        <f ca="1">SUMPRODUCT(('5烧主抽电耗'!$A$3:$A$95&gt;=$B$1)*('5烧主抽电耗'!$A$3:$A$95&lt;=$D$1)*('5烧主抽电耗'!$F$3:$F$95=$A27)*('5烧主抽电耗'!$AA$3:$AA$95&lt;&gt;""))</f>
        <v>0</v>
      </c>
      <c r="C27" s="329" t="e">
        <f ca="1">SUMPRODUCT(('5烧主抽电耗'!$A$3:$A$95&gt;=$B$1)*('5烧主抽电耗'!$A$3:$A$95&lt;=$D$1)*('5烧主抽电耗'!$F$3:$F$95=$A11),'5烧主抽电耗'!$AA$3:$AA$95)/SUMPRODUCT(('5烧主抽电耗'!$A$3:$A$95&gt;=$B$1)*('5烧主抽电耗'!$A$3:$A$95&lt;=$D$1)*('5烧主抽电耗'!$F$3:$F$95=$A11)*('5烧主抽电耗'!$AA$3:$AA$95&lt;&gt;0))</f>
        <v>#REF!</v>
      </c>
      <c r="D27" s="288">
        <f ca="1">SUMPRODUCT(('5烧主抽电耗'!$A$3:$A$95&gt;=$B$1)*('5烧主抽电耗'!$A$3:$A$95&lt;=$D$1)*('5烧主抽电耗'!$F$3:$F$95=$A11)*('5烧主抽电耗'!$AA$3:$AA$95&lt;$D$26))</f>
        <v>0</v>
      </c>
      <c r="E27" s="321" t="e">
        <f ca="1">D27/B27</f>
        <v>#DIV/0!</v>
      </c>
      <c r="F27" s="329" t="e">
        <f ca="1">SUMPRODUCT(('5烧主抽电耗'!$A$3:$A$95&gt;=$B$1)*('5烧主抽电耗'!$A$3:$A$95&lt;=$D$1)*('5烧主抽电耗'!$F$3:$F$95=$A11),'5烧主抽电耗'!$AB$3:$AB$95)/SUMPRODUCT(('5烧主抽电耗'!$A$3:$A$95&gt;=$B$1)*('5烧主抽电耗'!$A$3:$A$95&lt;=$D$1)*('5烧主抽电耗'!$F$3:$F$95=$A11)*('5烧主抽电耗'!$AB$3:$AB$95&lt;&gt;0))</f>
        <v>#REF!</v>
      </c>
      <c r="G27" s="288">
        <f ca="1">SUMPRODUCT(('5烧主抽电耗'!$A$3:$A$95&gt;=$B$1)*('5烧主抽电耗'!$A$3:$A$95&lt;=$D$1)*('5烧主抽电耗'!$F$3:$F$95=$A11)*('5烧主抽电耗'!$AB$3:$AB$95&lt;$G$26))</f>
        <v>0</v>
      </c>
      <c r="H27" s="321" t="e">
        <f ca="1">G27/B27</f>
        <v>#DIV/0!</v>
      </c>
      <c r="I27" s="264"/>
      <c r="J27" s="264"/>
      <c r="N27" s="298" t="s">
        <v>32</v>
      </c>
      <c r="O27" s="288" t="e">
        <f ca="1">SUMPRODUCT(('6烧主抽电耗'!$A$3:$A$95&gt;=$B$1)*('6烧主抽电耗'!$A$3:$A$95&lt;=$D$1)*('6烧主抽电耗'!$F$3:$F$95=$N27)*('6烧主抽电耗'!$AA$3:$AA$95&lt;&gt;""))</f>
        <v>#REF!</v>
      </c>
      <c r="P27" s="329" t="e">
        <f ca="1">SUMPRODUCT(('6烧主抽电耗'!$A$3:$A$95&gt;=$B$1)*('6烧主抽电耗'!$A$3:$A$95&lt;=$D$1)*('6烧主抽电耗'!$F$3:$F$95=$A11),'6烧主抽电耗'!$AA$3:$AA$95)/SUMPRODUCT(('6烧主抽电耗'!$A$3:$A$95&gt;=$B$1)*('6烧主抽电耗'!$A$3:$A$95&lt;=$D$1)*('6烧主抽电耗'!$F$3:$F$95=$A11)*('6烧主抽电耗'!$AA$3:$AA$95&lt;&gt;0))</f>
        <v>#REF!</v>
      </c>
      <c r="Q27" s="288" t="e">
        <f ca="1">SUMPRODUCT(('6烧主抽电耗'!$A$3:$A$95&gt;=$B$1)*('6烧主抽电耗'!$A$3:$A$95&lt;=$D$1)*('6烧主抽电耗'!$F$3:$F$95=$N11)*('6烧主抽电耗'!$AA$3:$AA$95&lt;$Q$26))</f>
        <v>#REF!</v>
      </c>
      <c r="R27" s="321" t="e">
        <f ca="1">Q27/O27</f>
        <v>#REF!</v>
      </c>
      <c r="S27" s="329" t="e">
        <f ca="1">SUMPRODUCT(('6烧主抽电耗'!$A$3:$A$95&gt;=$B$1)*('6烧主抽电耗'!$A$3:$A$95&lt;=$D$1)*('6烧主抽电耗'!$F$3:$F$95=$A11),'6烧主抽电耗'!$AB$3:$AB$95)/SUMPRODUCT(('6烧主抽电耗'!$A$3:$A$95&gt;=$B$1)*('6烧主抽电耗'!$A$3:$A$95&lt;=$D$1)*('6烧主抽电耗'!$F$3:$F$95=$A11)*('6烧主抽电耗'!$AB$3:$AB$95&lt;&gt;0))</f>
        <v>#REF!</v>
      </c>
      <c r="T27" s="288" t="e">
        <f ca="1">SUMPRODUCT(('6烧主抽电耗'!$A$3:$A$95&gt;=$B$1)*('6烧主抽电耗'!$A$3:$A$95&lt;=$D$1)*('6烧主抽电耗'!$F$3:$F$95=$N11)*('6烧主抽电耗'!$AB$3:$AB$95&lt;$T$26))</f>
        <v>#REF!</v>
      </c>
      <c r="U27" s="321" t="e">
        <f ca="1">T27/O27</f>
        <v>#REF!</v>
      </c>
    </row>
    <row ht="18.75" r="28">
      <c r="A28" s="292" t="s">
        <v>25</v>
      </c>
      <c r="B28" s="288" t="e">
        <f ca="1">B12</f>
        <v>#REF!</v>
      </c>
      <c r="C28" s="329" t="e">
        <f ca="1">SUMPRODUCT(('5烧主抽电耗'!$A$3:$A$95&gt;=$B$1)*('5烧主抽电耗'!$A$3:$A$95&lt;=$D$1)*('5烧主抽电耗'!$F$3:$F$95=$A12),'5烧主抽电耗'!$AA$3:$AA$95)/SUMPRODUCT(('5烧主抽电耗'!$A$3:$A$95&gt;=$B$1)*('5烧主抽电耗'!$A$3:$A$95&lt;=$D$1)*('5烧主抽电耗'!$F$3:$F$95=$A12)*('5烧主抽电耗'!$AA$3:$AA$95&lt;&gt;0))</f>
        <v>#REF!</v>
      </c>
      <c r="D28" s="288">
        <f ca="1">SUMPRODUCT(('5烧主抽电耗'!$A$3:$A$95&gt;=$B$1)*('5烧主抽电耗'!$A$3:$A$95&lt;=$D$1)*('5烧主抽电耗'!$F$3:$F$95=$A12)*('5烧主抽电耗'!$AA$3:$AA$95&lt;$D$26))</f>
        <v>0</v>
      </c>
      <c r="E28" s="321" t="e">
        <f ca="1">D28/B28</f>
        <v>#REF!</v>
      </c>
      <c r="F28" s="329" t="e">
        <f ca="1">SUMPRODUCT(('5烧主抽电耗'!$A$3:$A$95&gt;=$B$1)*('5烧主抽电耗'!$A$3:$A$95&lt;=$D$1)*('5烧主抽电耗'!$F$3:$F$95=$A12),'5烧主抽电耗'!$AB$3:$AB$95)/SUMPRODUCT(('5烧主抽电耗'!$A$3:$A$95&gt;=$B$1)*('5烧主抽电耗'!$A$3:$A$95&lt;=$D$1)*('5烧主抽电耗'!$F$3:$F$95=$A12)*('5烧主抽电耗'!$AB$3:$AB$95&lt;&gt;0))</f>
        <v>#REF!</v>
      </c>
      <c r="G28" s="288">
        <f ca="1">SUMPRODUCT(('5烧主抽电耗'!$A$3:$A$95&gt;=$B$1)*('5烧主抽电耗'!$A$3:$A$95&lt;=$D$1)*('5烧主抽电耗'!$F$3:$F$95=$A12)*('5烧主抽电耗'!$AB$3:$AB$95&lt;$G$26))</f>
        <v>0</v>
      </c>
      <c r="H28" s="321" t="e">
        <f ca="1">G28/B28</f>
        <v>#REF!</v>
      </c>
      <c r="I28" s="264"/>
      <c r="J28" s="264"/>
      <c r="N28" s="298" t="s">
        <v>25</v>
      </c>
      <c r="O28" s="288" t="e">
        <f ca="1">SUMPRODUCT(('6烧主抽电耗'!$A$3:$A$95&gt;=$B$1)*('6烧主抽电耗'!$A$3:$A$95&lt;=$D$1)*('6烧主抽电耗'!$F$3:$F$95=$N28)*('6烧主抽电耗'!$AA$3:$AA$95&lt;&gt;""))</f>
        <v>#REF!</v>
      </c>
      <c r="P28" s="329" t="e">
        <f ca="1">SUMPRODUCT(('6烧主抽电耗'!$A$3:$A$95&gt;=$B$1)*('6烧主抽电耗'!$A$3:$A$95&lt;=$D$1)*('6烧主抽电耗'!$F$3:$F$95=$A12),'6烧主抽电耗'!$AA$3:$AA$95)/SUMPRODUCT(('6烧主抽电耗'!$A$3:$A$95&gt;=$B$1)*('6烧主抽电耗'!$A$3:$A$95&lt;=$D$1)*('6烧主抽电耗'!$F$3:$F$95=$A12)*('6烧主抽电耗'!$AA$3:$AA$95&lt;&gt;0))</f>
        <v>#REF!</v>
      </c>
      <c r="Q28" s="288" t="e">
        <f ca="1">SUMPRODUCT(('6烧主抽电耗'!$A$3:$A$95&gt;=$B$1)*('6烧主抽电耗'!$A$3:$A$95&lt;=$D$1)*('6烧主抽电耗'!$F$3:$F$95=$N12)*('6烧主抽电耗'!$AA$3:$AA$95&lt;$Q$26))</f>
        <v>#REF!</v>
      </c>
      <c r="R28" s="321" t="e">
        <f ca="1">Q28/O28</f>
        <v>#REF!</v>
      </c>
      <c r="S28" s="329" t="e">
        <f ca="1">SUMPRODUCT(('6烧主抽电耗'!$A$3:$A$95&gt;=$B$1)*('6烧主抽电耗'!$A$3:$A$95&lt;=$D$1)*('6烧主抽电耗'!$F$3:$F$95=$A12),'6烧主抽电耗'!$AB$3:$AB$95)/SUMPRODUCT(('6烧主抽电耗'!$A$3:$A$95&gt;=$B$1)*('6烧主抽电耗'!$A$3:$A$95&lt;=$D$1)*('6烧主抽电耗'!$F$3:$F$95=$A12)*('6烧主抽电耗'!$AB$3:$AB$95&lt;&gt;0))</f>
        <v>#REF!</v>
      </c>
      <c r="T28" s="288" t="e">
        <f ca="1">SUMPRODUCT(('6烧主抽电耗'!$A$3:$A$95&gt;=$B$1)*('6烧主抽电耗'!$A$3:$A$95&lt;=$D$1)*('6烧主抽电耗'!$F$3:$F$95=$N12)*('6烧主抽电耗'!$AB$3:$AB$95&lt;$T$26))</f>
        <v>#REF!</v>
      </c>
      <c r="U28" s="321" t="e">
        <f ca="1">T28/O28</f>
        <v>#REF!</v>
      </c>
    </row>
    <row ht="18.75" r="29">
      <c r="A29" s="292" t="s">
        <v>29</v>
      </c>
      <c r="B29" s="288" t="e">
        <f ca="1">B13</f>
        <v>#REF!</v>
      </c>
      <c r="C29" s="329" t="e">
        <f ca="1">SUMPRODUCT(('5烧主抽电耗'!$A$3:$A$95&gt;=$B$1)*('5烧主抽电耗'!$A$3:$A$95&lt;=$D$1)*('5烧主抽电耗'!$F$3:$F$95=$A13),'5烧主抽电耗'!$AA$3:$AA$95)/SUMPRODUCT(('5烧主抽电耗'!$A$3:$A$95&gt;=$B$1)*('5烧主抽电耗'!$A$3:$A$95&lt;=$D$1)*('5烧主抽电耗'!$F$3:$F$95=$A13)*('5烧主抽电耗'!$AA$3:$AA$95&lt;&gt;0))</f>
        <v>#REF!</v>
      </c>
      <c r="D29" s="288">
        <f ca="1">SUMPRODUCT(('5烧主抽电耗'!$A$3:$A$95&gt;=$B$1)*('5烧主抽电耗'!$A$3:$A$95&lt;=$D$1)*('5烧主抽电耗'!$F$3:$F$95=$A13)*('5烧主抽电耗'!$AA$3:$AA$95&lt;$D$26))</f>
        <v>0</v>
      </c>
      <c r="E29" s="321" t="e">
        <f ca="1">D29/B29</f>
        <v>#REF!</v>
      </c>
      <c r="F29" s="329" t="e">
        <f ca="1">SUMPRODUCT(('5烧主抽电耗'!$A$3:$A$95&gt;=$B$1)*('5烧主抽电耗'!$A$3:$A$95&lt;=$D$1)*('5烧主抽电耗'!$F$3:$F$95=$A13),'5烧主抽电耗'!$AB$3:$AB$95)/SUMPRODUCT(('5烧主抽电耗'!$A$3:$A$95&gt;=$B$1)*('5烧主抽电耗'!$A$3:$A$95&lt;=$D$1)*('5烧主抽电耗'!$F$3:$F$95=$A13)*('5烧主抽电耗'!$AB$3:$AB$95&lt;&gt;0))</f>
        <v>#REF!</v>
      </c>
      <c r="G29" s="288">
        <f ca="1">SUMPRODUCT(('5烧主抽电耗'!$A$3:$A$95&gt;=$B$1)*('5烧主抽电耗'!$A$3:$A$95&lt;=$D$1)*('5烧主抽电耗'!$F$3:$F$95=$A13)*('5烧主抽电耗'!$AB$3:$AB$95&lt;$G$26))</f>
        <v>0</v>
      </c>
      <c r="H29" s="321" t="e">
        <f ca="1">G29/B29</f>
        <v>#REF!</v>
      </c>
      <c r="I29" s="264"/>
      <c r="J29" s="264"/>
      <c r="N29" s="298" t="s">
        <v>29</v>
      </c>
      <c r="O29" s="288" t="e">
        <f ca="1">SUMPRODUCT(('6烧主抽电耗'!$A$3:$A$95&gt;=$B$1)*('6烧主抽电耗'!$A$3:$A$95&lt;=$D$1)*('6烧主抽电耗'!$F$3:$F$95=$N29)*('6烧主抽电耗'!$AA$3:$AA$95&lt;&gt;""))</f>
        <v>#REF!</v>
      </c>
      <c r="P29" s="329" t="e">
        <f ca="1">SUMPRODUCT(('6烧主抽电耗'!$A$3:$A$95&gt;=$B$1)*('6烧主抽电耗'!$A$3:$A$95&lt;=$D$1)*('6烧主抽电耗'!$F$3:$F$95=$A13),'6烧主抽电耗'!$AA$3:$AA$95)/SUMPRODUCT(('6烧主抽电耗'!$A$3:$A$95&gt;=$B$1)*('6烧主抽电耗'!$A$3:$A$95&lt;=$D$1)*('6烧主抽电耗'!$F$3:$F$95=$A13)*('6烧主抽电耗'!$AA$3:$AA$95&lt;&gt;0))</f>
        <v>#REF!</v>
      </c>
      <c r="Q29" s="288" t="e">
        <f ca="1">SUMPRODUCT(('6烧主抽电耗'!$A$3:$A$95&gt;=$B$1)*('6烧主抽电耗'!$A$3:$A$95&lt;=$D$1)*('6烧主抽电耗'!$F$3:$F$95=$N13)*('6烧主抽电耗'!$AA$3:$AA$95&lt;$Q$26))</f>
        <v>#REF!</v>
      </c>
      <c r="R29" s="321" t="e">
        <f ca="1">Q29/O29</f>
        <v>#REF!</v>
      </c>
      <c r="S29" s="329" t="e">
        <f ca="1">SUMPRODUCT(('6烧主抽电耗'!$A$3:$A$95&gt;=$B$1)*('6烧主抽电耗'!$A$3:$A$95&lt;=$D$1)*('6烧主抽电耗'!$F$3:$F$95=$A13),'6烧主抽电耗'!$AB$3:$AB$95)/SUMPRODUCT(('6烧主抽电耗'!$A$3:$A$95&gt;=$B$1)*('6烧主抽电耗'!$A$3:$A$95&lt;=$D$1)*('6烧主抽电耗'!$F$3:$F$95=$A13)*('6烧主抽电耗'!$AB$3:$AB$95&lt;&gt;0))</f>
        <v>#REF!</v>
      </c>
      <c r="T29" s="288" t="e">
        <f ca="1">SUMPRODUCT(('6烧主抽电耗'!$A$3:$A$95&gt;=$B$1)*('6烧主抽电耗'!$A$3:$A$95&lt;=$D$1)*('6烧主抽电耗'!$F$3:$F$95=$N13)*('6烧主抽电耗'!$AB$3:$AB$95&lt;$T$26))</f>
        <v>#REF!</v>
      </c>
      <c r="U29" s="321" t="e">
        <f ca="1">T29/O29</f>
        <v>#REF!</v>
      </c>
    </row>
    <row ht="18.75" r="30">
      <c r="A30" s="292" t="s">
        <v>31</v>
      </c>
      <c r="B30" s="288" t="e">
        <f ca="1">B14</f>
        <v>#REF!</v>
      </c>
      <c r="C30" s="329" t="e">
        <f ca="1">SUMPRODUCT(('5烧主抽电耗'!$A$3:$A$95&gt;=$B$1)*('5烧主抽电耗'!$A$3:$A$95&lt;=$D$1)*('5烧主抽电耗'!$F$3:$F$95=$A14),'5烧主抽电耗'!$AA$3:$AA$95)/SUMPRODUCT(('5烧主抽电耗'!$A$3:$A$95&gt;=$B$1)*('5烧主抽电耗'!$A$3:$A$95&lt;=$D$1)*('5烧主抽电耗'!$F$3:$F$95=$A14)*('5烧主抽电耗'!$AA$3:$AA$95&lt;&gt;0))</f>
        <v>#REF!</v>
      </c>
      <c r="D30" s="288">
        <f ca="1">SUMPRODUCT(('5烧主抽电耗'!$A$3:$A$95&gt;=$B$1)*('5烧主抽电耗'!$A$3:$A$95&lt;=$D$1)*('5烧主抽电耗'!$F$3:$F$95=$A14)*('5烧主抽电耗'!$AA$3:$AA$95&lt;$D$26))</f>
        <v>0</v>
      </c>
      <c r="E30" s="321" t="e">
        <f ca="1">D30/B30</f>
        <v>#REF!</v>
      </c>
      <c r="F30" s="329" t="e">
        <f ca="1">SUMPRODUCT(('5烧主抽电耗'!$A$3:$A$95&gt;=$B$1)*('5烧主抽电耗'!$A$3:$A$95&lt;=$D$1)*('5烧主抽电耗'!$F$3:$F$95=$A14),'5烧主抽电耗'!$AB$3:$AB$95)/SUMPRODUCT(('5烧主抽电耗'!$A$3:$A$95&gt;=$B$1)*('5烧主抽电耗'!$A$3:$A$95&lt;=$D$1)*('5烧主抽电耗'!$F$3:$F$95=$A14)*('5烧主抽电耗'!$AB$3:$AB$95&lt;&gt;0))</f>
        <v>#REF!</v>
      </c>
      <c r="G30" s="288">
        <f ca="1">SUMPRODUCT(('5烧主抽电耗'!$A$3:$A$95&gt;=$B$1)*('5烧主抽电耗'!$A$3:$A$95&lt;=$D$1)*('5烧主抽电耗'!$F$3:$F$95=$A14)*('5烧主抽电耗'!$AB$3:$AB$95&lt;$G$26))</f>
        <v>0</v>
      </c>
      <c r="H30" s="321" t="e">
        <f ca="1">G30/B30</f>
        <v>#REF!</v>
      </c>
      <c r="I30" s="264"/>
      <c r="J30" s="264"/>
      <c r="N30" s="298" t="s">
        <v>31</v>
      </c>
      <c r="O30" s="288" t="e">
        <f ca="1">SUMPRODUCT(('6烧主抽电耗'!$A$3:$A$95&gt;=$B$1)*('6烧主抽电耗'!$A$3:$A$95&lt;=$D$1)*('6烧主抽电耗'!$F$3:$F$95=$N30)*('6烧主抽电耗'!$AA$3:$AA$95&lt;&gt;""))</f>
        <v>#REF!</v>
      </c>
      <c r="P30" s="329" t="e">
        <f ca="1">SUMPRODUCT(('6烧主抽电耗'!$A$3:$A$95&gt;=$B$1)*('6烧主抽电耗'!$A$3:$A$95&lt;=$D$1)*('6烧主抽电耗'!$F$3:$F$95=$A14),'6烧主抽电耗'!$AA$3:$AA$95)/SUMPRODUCT(('6烧主抽电耗'!$A$3:$A$95&gt;=$B$1)*('6烧主抽电耗'!$A$3:$A$95&lt;=$D$1)*('6烧主抽电耗'!$F$3:$F$95=$A14)*('6烧主抽电耗'!$AA$3:$AA$95&lt;&gt;0))</f>
        <v>#REF!</v>
      </c>
      <c r="Q30" s="288" t="e">
        <f ca="1">SUMPRODUCT(('6烧主抽电耗'!$A$3:$A$95&gt;=$B$1)*('6烧主抽电耗'!$A$3:$A$95&lt;=$D$1)*('6烧主抽电耗'!$F$3:$F$95=$N14)*('6烧主抽电耗'!$AA$3:$AA$95&lt;$Q$26))</f>
        <v>#REF!</v>
      </c>
      <c r="R30" s="321" t="e">
        <f ca="1">Q30/O30</f>
        <v>#REF!</v>
      </c>
      <c r="S30" s="329" t="e">
        <f ca="1">SUMPRODUCT(('6烧主抽电耗'!$A$3:$A$95&gt;=$B$1)*('6烧主抽电耗'!$A$3:$A$95&lt;=$D$1)*('6烧主抽电耗'!$F$3:$F$95=$A14),'6烧主抽电耗'!$AB$3:$AB$95)/SUMPRODUCT(('6烧主抽电耗'!$A$3:$A$95&gt;=$B$1)*('6烧主抽电耗'!$A$3:$A$95&lt;=$D$1)*('6烧主抽电耗'!$F$3:$F$95=$A14)*('6烧主抽电耗'!$AB$3:$AB$95&lt;&gt;0))</f>
        <v>#REF!</v>
      </c>
      <c r="T30" s="288" t="e">
        <f ca="1">SUMPRODUCT(('6烧主抽电耗'!$A$3:$A$95&gt;=$B$1)*('6烧主抽电耗'!$A$3:$A$95&lt;=$D$1)*('6烧主抽电耗'!$F$3:$F$95=$N14)*('6烧主抽电耗'!$AB$3:$AB$95&lt;$T$26))</f>
        <v>#REF!</v>
      </c>
      <c r="U30" s="321" t="e">
        <f ca="1">T30/O30</f>
        <v>#REF!</v>
      </c>
    </row>
    <row ht="18.75" r="31">
      <c r="A31" s="304" t="s">
        <v>191</v>
      </c>
      <c r="B31" s="288" t="e">
        <f ca="1">SUM(B27:B30)</f>
        <v>#REF!</v>
      </c>
      <c r="C31" s="329" t="e">
        <f ca="1">SUMPRODUCT(('5烧主抽电耗'!$A$3:$A$95&gt;=$B$1)*('5烧主抽电耗'!$A$3:$A$95&lt;=$D$1),'5烧主抽电耗'!$AA$3:$AA$95)/SUMPRODUCT(('5烧主抽电耗'!$A$3:$A$95&gt;=$B$1)*('5烧主抽电耗'!$A$3:$A$95&lt;=$D$1)*('5烧主抽电耗'!$AA$3:$AA$95&lt;&gt;0))</f>
        <v>#REF!</v>
      </c>
      <c r="D31" s="288">
        <f ca="1">SUM(D27:D30)</f>
        <v>0</v>
      </c>
      <c r="E31" s="321" t="e">
        <f ca="1">D31/B31</f>
        <v>#REF!</v>
      </c>
      <c r="F31" s="329" t="e">
        <f ca="1">SUMPRODUCT(('5烧主抽电耗'!$A$3:$A$95&gt;=$B$1)*('5烧主抽电耗'!$A$3:$A$95&lt;=$D$1),'5烧主抽电耗'!$AB$3:$AB$95)/SUMPRODUCT(('5烧主抽电耗'!$A$3:$A$95&gt;=$B$1)*('5烧主抽电耗'!$A$3:$A$95&lt;=$D$1)*('5烧主抽电耗'!$AB$3:$AB$95&lt;&gt;0))</f>
        <v>#REF!</v>
      </c>
      <c r="G31" s="288">
        <f ca="1">SUM(G27:G30)</f>
        <v>0</v>
      </c>
      <c r="H31" s="321" t="e">
        <f ca="1">G31/B31</f>
        <v>#REF!</v>
      </c>
      <c r="I31" s="264"/>
      <c r="J31" s="264"/>
      <c r="N31" s="307" t="s">
        <v>191</v>
      </c>
      <c r="O31" s="288" t="e">
        <f ca="1">SUM(O27:O30)</f>
        <v>#REF!</v>
      </c>
      <c r="P31" s="329" t="e">
        <f ca="1">SUMPRODUCT(('6烧主抽电耗'!$A$3:$A$95&gt;=$B$1)*('6烧主抽电耗'!$A$3:$A$95&lt;=$D$1),'6烧主抽电耗'!$AA$3:$AA$95)/SUMPRODUCT(('6烧主抽电耗'!$A$3:$A$95&gt;=$B$1)*('6烧主抽电耗'!$A$3:$A$95&lt;=$D$1)*('6烧主抽电耗'!$AA$3:$AA$95&lt;&gt;0))</f>
        <v>#REF!</v>
      </c>
      <c r="Q31" s="288" t="e">
        <f ca="1">SUM(Q27:Q30)</f>
        <v>#REF!</v>
      </c>
      <c r="R31" s="321" t="e">
        <f ca="1">Q31/O31</f>
        <v>#REF!</v>
      </c>
      <c r="S31" s="329" t="e">
        <f ca="1">SUMPRODUCT(('6烧主抽电耗'!$A$3:$A$95&gt;=$B$1)*('6烧主抽电耗'!$A$3:$A$95&lt;=$D$1),'6烧主抽电耗'!$AB$3:$AB$95)/SUMPRODUCT(('6烧主抽电耗'!$A$3:$A$95&gt;=$B$1)*('6烧主抽电耗'!$A$3:$A$95&lt;=$D$1)*('6烧主抽电耗'!$AB$3:$AB$95&lt;&gt;0))</f>
        <v>#REF!</v>
      </c>
      <c r="T31" s="288" t="e">
        <f ca="1">SUM(T27:T30)</f>
        <v>#REF!</v>
      </c>
      <c r="U31" s="321" t="e">
        <f ca="1">T31/O31</f>
        <v>#REF!</v>
      </c>
    </row>
    <row customHeight="1" ht="17.25" r="32">
      <c r="A32" s="264"/>
      <c r="B32" s="264"/>
      <c r="C32" s="264"/>
      <c r="D32" s="264"/>
      <c r="E32" s="264"/>
      <c r="F32" s="264"/>
      <c r="G32" s="264"/>
      <c r="H32" s="264"/>
      <c r="I32" s="264"/>
      <c r="J32" s="264"/>
      <c r="N32" s="264"/>
      <c r="O32" s="264"/>
      <c r="P32" s="264"/>
      <c r="Q32" s="264"/>
      <c r="R32" s="264"/>
      <c r="S32" s="264"/>
      <c r="T32" s="264"/>
      <c r="U32" s="264"/>
    </row>
    <row ht="18.75" r="33">
      <c r="A33" s="278" t="s">
        <v>183</v>
      </c>
      <c r="B33" s="330" t="s">
        <v>6</v>
      </c>
      <c r="C33" s="330"/>
      <c r="D33" s="330" t="s">
        <v>7</v>
      </c>
      <c r="E33" s="330"/>
      <c r="F33" s="264"/>
      <c r="G33" s="264"/>
      <c r="H33" s="264"/>
      <c r="I33" s="264"/>
      <c r="J33" s="264"/>
      <c r="N33" s="285" t="s">
        <v>188</v>
      </c>
      <c r="O33" s="330" t="s">
        <v>6</v>
      </c>
      <c r="P33" s="330"/>
      <c r="Q33" s="330" t="s">
        <v>7</v>
      </c>
      <c r="R33" s="330"/>
      <c r="S33" s="264"/>
      <c r="T33" s="264"/>
      <c r="U33" s="264"/>
    </row>
    <row customHeight="1" ht="20.25" r="34">
      <c r="A34" s="286" t="s">
        <v>14</v>
      </c>
      <c r="B34" s="282" t="s">
        <v>189</v>
      </c>
      <c r="C34" s="282" t="s">
        <v>190</v>
      </c>
      <c r="D34" s="282" t="s">
        <v>189</v>
      </c>
      <c r="E34" s="282" t="s">
        <v>190</v>
      </c>
      <c r="F34" s="264"/>
      <c r="G34" s="264"/>
      <c r="H34" s="264"/>
      <c r="I34" s="264"/>
      <c r="J34" s="264"/>
      <c r="N34" s="291" t="s">
        <v>14</v>
      </c>
      <c r="O34" s="282" t="s">
        <v>189</v>
      </c>
      <c r="P34" s="282" t="s">
        <v>190</v>
      </c>
      <c r="Q34" s="282" t="s">
        <v>189</v>
      </c>
      <c r="R34" s="282" t="s">
        <v>190</v>
      </c>
      <c r="S34" s="264"/>
      <c r="T34" s="264"/>
      <c r="U34" s="264"/>
    </row>
    <row ht="18.75" r="35">
      <c r="A35" s="292" t="s">
        <v>32</v>
      </c>
      <c r="B35" s="320" t="e">
        <f ca="1">SUMPRODUCT((主抽数据!$AU$5:$AU$97&gt;=$B$1)*(主抽数据!$AU$5:$AU$97&lt;=$D$1)*(主抽数据!$AV$5:$AV$97=$A35),主抽数据!I$5:I$97)/SUMPRODUCT((主抽数据!$AU$5:$AU$97&gt;=$B$1)*(主抽数据!$AU$5:$AU$97&lt;=$D$1)*(主抽数据!$AV$5:$AV$97=$A35)*(主抽数据!I$5:I$97&gt;0))</f>
        <v>#REF!</v>
      </c>
      <c r="C35" s="320" t="e">
        <f ca="1">SUMPRODUCT((主抽数据!$AU$5:$AU$97&gt;=$B$1)*(主抽数据!$AU$5:$AU$97&lt;=$D$1)*(主抽数据!$AV$5:$AV$97=$A35),主抽数据!J$5:J$97)/SUMPRODUCT((主抽数据!$AU$5:$AU$97&gt;=$B$1)*(主抽数据!$AU$5:$AU$97&lt;=$D$1)*(主抽数据!$AV$5:$AV$97=$A35)*(主抽数据!J$5:J$97&gt;0))</f>
        <v>#REF!</v>
      </c>
      <c r="D35" s="320" t="e">
        <f ca="1">SUMPRODUCT((主抽数据!$AU$5:$AU$97&gt;=$B$1)*(主抽数据!$AU$5:$AU$97&lt;=$D$1)*(主抽数据!$AV$5:$AV$97=$A35),主抽数据!K$5:K$97)/SUMPRODUCT((主抽数据!$AU$5:$AU$97&gt;=$B$1)*(主抽数据!$AU$5:$AU$97&lt;=$D$1)*(主抽数据!$AV$5:$AV$97=$A35)*(主抽数据!K$5:K$97&gt;0))</f>
        <v>#REF!</v>
      </c>
      <c r="E35" s="320" t="e">
        <f ca="1">SUMPRODUCT((主抽数据!$AU$5:$AU$97&gt;=$B$1)*(主抽数据!$AU$5:$AU$97&lt;=$D$1)*(主抽数据!$AV$5:$AV$97=$A35),主抽数据!L$5:L$97)/SUMPRODUCT((主抽数据!$AU$5:$AU$97&gt;=$B$1)*(主抽数据!$AU$5:$AU$97&lt;=$D$1)*(主抽数据!$AV$5:$AV$97=$A35)*(主抽数据!L$5:L$97&gt;0))</f>
        <v>#REF!</v>
      </c>
      <c r="F35" s="264"/>
      <c r="G35" s="264"/>
      <c r="H35" s="264"/>
      <c r="I35" s="264"/>
      <c r="J35" s="264"/>
      <c r="N35" s="298" t="s">
        <v>32</v>
      </c>
      <c r="O35" s="320" t="e">
        <f ca="1">SUMPRODUCT((主抽数据!$AU$5:$AU$97&gt;=$B$1)*(主抽数据!$AU$5:$AU$97&lt;=$D$1)*(主抽数据!$AV$5:$AV$97=$N35),主抽数据!X$5:X$98)/SUMPRODUCT((主抽数据!$AU$5:$AU$97&gt;=$B$1)*(主抽数据!$AU$5:$AU$97&lt;=$D$1)*(主抽数据!$AV$5:$AV$97=$N35)*(主抽数据!X$5:X$98&gt;0))</f>
        <v>#REF!</v>
      </c>
      <c r="P35" s="320" t="e">
        <f ca="1">SUMPRODUCT((主抽数据!$AU$5:$AU$97&gt;=$B$1)*(主抽数据!$AU$5:$AU$97&lt;=$D$1)*(主抽数据!$AV$5:$AV$97=$N35),主抽数据!Y$5:Y$98)/SUMPRODUCT((主抽数据!$AU$5:$AU$97&gt;=$B$1)*(主抽数据!$AU$5:$AU$97&lt;=$D$1)*(主抽数据!$AV$5:$AV$97=$N35)*(主抽数据!Y$5:Y$98&gt;0))</f>
        <v>#REF!</v>
      </c>
      <c r="Q35" s="320" t="e">
        <f ca="1">SUMPRODUCT((主抽数据!$AU$5:$AU$97&gt;=$B$1)*(主抽数据!$AU$5:$AU$97&lt;=$D$1)*(主抽数据!$AV$5:$AV$97=$N35),主抽数据!Z$5:Z$98)/SUMPRODUCT((主抽数据!$AU$5:$AU$97&gt;=$B$1)*(主抽数据!$AU$5:$AU$97&lt;=$D$1)*(主抽数据!$AV$5:$AV$97=$N35)*(主抽数据!Z$5:Z$98&gt;0))</f>
        <v>#REF!</v>
      </c>
      <c r="R35" s="320" t="e">
        <f ca="1">SUMPRODUCT((主抽数据!$AU$5:$AU$97&gt;=$B$1)*(主抽数据!$AU$5:$AU$97&lt;=$D$1)*(主抽数据!$AV$5:$AV$97=$N35),主抽数据!AA$5:AA$98)/SUMPRODUCT((主抽数据!$AU$5:$AU$97&gt;=$B$1)*(主抽数据!$AU$5:$AU$97&lt;=$D$1)*(主抽数据!$AV$5:$AV$97=$N35)*(主抽数据!AA$5:AA$98&gt;0))</f>
        <v>#REF!</v>
      </c>
      <c r="S35" s="264"/>
      <c r="T35" s="264"/>
      <c r="U35" s="264"/>
    </row>
    <row ht="18.75" r="36">
      <c r="A36" s="292" t="s">
        <v>25</v>
      </c>
      <c r="B36" s="320" t="e">
        <f ca="1">SUMPRODUCT((主抽数据!$AU$5:$AU$97&gt;=$B$1)*(主抽数据!$AU$5:$AU$97&lt;=$D$1)*(主抽数据!$AV$5:$AV$97=$A36),主抽数据!$I$5:$I$97)/SUMPRODUCT((主抽数据!$AU$5:$AU$97&gt;=$B$1)*(主抽数据!$AU$5:$AU$97&lt;=$D$1)*(主抽数据!$AV$5:$AV$97=$A36)*(主抽数据!$I$5:$I$97&gt;0))</f>
        <v>#REF!</v>
      </c>
      <c r="C36" s="320" t="e">
        <f ca="1">SUMPRODUCT((主抽数据!$AU$5:$AU$97&gt;=$B$1)*(主抽数据!$AU$5:$AU$97&lt;=$D$1)*(主抽数据!$AV$5:$AV$97=$A36),主抽数据!J$5:J$97)/SUMPRODUCT((主抽数据!$AU$5:$AU$97&gt;=$B$1)*(主抽数据!$AU$5:$AU$97&lt;=$D$1)*(主抽数据!$AV$5:$AV$97=$A36)*(主抽数据!J$5:J$97&gt;0))</f>
        <v>#REF!</v>
      </c>
      <c r="D36" s="320" t="e">
        <f ca="1">SUMPRODUCT((主抽数据!$AU$5:$AU$97&gt;=$B$1)*(主抽数据!$AU$5:$AU$97&lt;=$D$1)*(主抽数据!$AV$5:$AV$97=$A36),主抽数据!$K$5:$K$97)/SUMPRODUCT((主抽数据!$AU$5:$AU$97&gt;=$B$1)*(主抽数据!$AU$5:$AU$97&lt;=$D$1)*(主抽数据!$AV$5:$AV$97=$A36)*(主抽数据!$K$5:$K$97&gt;0))</f>
        <v>#REF!</v>
      </c>
      <c r="E36" s="320" t="e">
        <f ca="1">SUMPRODUCT((主抽数据!$AU$5:$AU$97&gt;=$B$1)*(主抽数据!$AU$5:$AU$97&lt;=$D$1)*(主抽数据!$AV$5:$AV$97=$A36),主抽数据!L$5:L$97)/SUMPRODUCT((主抽数据!$AU$5:$AU$97&gt;=$B$1)*(主抽数据!$AU$5:$AU$97&lt;=$D$1)*(主抽数据!$AV$5:$AV$97=$A36)*(主抽数据!L$5:L$97&gt;0))</f>
        <v>#REF!</v>
      </c>
      <c r="F36" s="264"/>
      <c r="G36" s="264"/>
      <c r="H36" s="264"/>
      <c r="I36" s="264"/>
      <c r="J36" s="264"/>
      <c r="N36" s="298" t="s">
        <v>25</v>
      </c>
      <c r="O36" s="320" t="e">
        <f ca="1">SUMPRODUCT((主抽数据!$AU$5:$AU$97&gt;=$B$1)*(主抽数据!$AU$5:$AU$97&lt;=$D$1)*(主抽数据!$AV$5:$AV$97=$N36),主抽数据!X$5:X$98)/SUMPRODUCT((主抽数据!$AU$5:$AU$97&gt;=$B$1)*(主抽数据!$AU$5:$AU$97&lt;=$D$1)*(主抽数据!$AV$5:$AV$97=$N36)*(主抽数据!X$5:X$98&gt;0))</f>
        <v>#REF!</v>
      </c>
      <c r="P36" s="320" t="e">
        <f ca="1">SUMPRODUCT((主抽数据!$AU$5:$AU$97&gt;=$B$1)*(主抽数据!$AU$5:$AU$97&lt;=$D$1)*(主抽数据!$AV$5:$AV$97=$N36),主抽数据!Y$5:Y$98)/SUMPRODUCT((主抽数据!$AU$5:$AU$97&gt;=$B$1)*(主抽数据!$AU$5:$AU$97&lt;=$D$1)*(主抽数据!$AV$5:$AV$97=$N36)*(主抽数据!Y$5:Y$98&gt;0))</f>
        <v>#REF!</v>
      </c>
      <c r="Q36" s="320" t="e">
        <f ca="1">SUMPRODUCT((主抽数据!$AU$5:$AU$97&gt;=$B$1)*(主抽数据!$AU$5:$AU$97&lt;=$D$1)*(主抽数据!$AV$5:$AV$97=$N36),主抽数据!Z$5:Z$98)/SUMPRODUCT((主抽数据!$AU$5:$AU$97&gt;=$B$1)*(主抽数据!$AU$5:$AU$97&lt;=$D$1)*(主抽数据!$AV$5:$AV$97=$N36)*(主抽数据!Z$5:Z$98&gt;0))</f>
        <v>#REF!</v>
      </c>
      <c r="R36" s="320" t="e">
        <f ca="1">SUMPRODUCT((主抽数据!$AU$5:$AU$97&gt;=$B$1)*(主抽数据!$AU$5:$AU$97&lt;=$D$1)*(主抽数据!$AV$5:$AV$97=$N36),主抽数据!AA$5:AA$98)/SUMPRODUCT((主抽数据!$AU$5:$AU$97&gt;=$B$1)*(主抽数据!$AU$5:$AU$97&lt;=$D$1)*(主抽数据!$AV$5:$AV$97=$N36)*(主抽数据!AA$5:AA$98&gt;0))</f>
        <v>#REF!</v>
      </c>
      <c r="S36" s="264"/>
      <c r="T36" s="264"/>
      <c r="U36" s="264"/>
    </row>
    <row ht="18.75" r="37">
      <c r="A37" s="292" t="s">
        <v>29</v>
      </c>
      <c r="B37" s="320" t="e">
        <f ca="1">SUMPRODUCT((主抽数据!$AU$5:$AU$97&gt;=$B$1)*(主抽数据!$AU$5:$AU$97&lt;=$D$1)*(主抽数据!$AV$5:$AV$97=$A37),主抽数据!$I$5:$I$97)/SUMPRODUCT((主抽数据!$AU$5:$AU$97&gt;=$B$1)*(主抽数据!$AU$5:$AU$97&lt;=$D$1)*(主抽数据!$AV$5:$AV$97=$A37)*(主抽数据!$I$5:$I$97&gt;0))</f>
        <v>#REF!</v>
      </c>
      <c r="C37" s="320" t="e">
        <f ca="1">SUMPRODUCT((主抽数据!$AU$5:$AU$97&gt;=$B$1)*(主抽数据!$AU$5:$AU$97&lt;=$D$1)*(主抽数据!$AV$5:$AV$97=$A37),主抽数据!J$5:J$97)/SUMPRODUCT((主抽数据!$AU$5:$AU$97&gt;=$B$1)*(主抽数据!$AU$5:$AU$97&lt;=$D$1)*(主抽数据!$AV$5:$AV$97=$A37)*(主抽数据!J$5:J$97&gt;0))</f>
        <v>#REF!</v>
      </c>
      <c r="D37" s="320" t="e">
        <f ca="1">SUMPRODUCT((主抽数据!$AU$5:$AU$97&gt;=$B$1)*(主抽数据!$AU$5:$AU$97&lt;=$D$1)*(主抽数据!$AV$5:$AV$97=$A37),主抽数据!$K$5:$K$97)/SUMPRODUCT((主抽数据!$AU$5:$AU$97&gt;=$B$1)*(主抽数据!$AU$5:$AU$97&lt;=$D$1)*(主抽数据!$AV$5:$AV$97=$A37)*(主抽数据!$K$5:$K$97&gt;0))</f>
        <v>#REF!</v>
      </c>
      <c r="E37" s="320" t="e">
        <f ca="1">SUMPRODUCT((主抽数据!$AU$5:$AU$97&gt;=$B$1)*(主抽数据!$AU$5:$AU$97&lt;=$D$1)*(主抽数据!$AV$5:$AV$97=$A37),主抽数据!L$5:L$97)/SUMPRODUCT((主抽数据!$AU$5:$AU$97&gt;=$B$1)*(主抽数据!$AU$5:$AU$97&lt;=$D$1)*(主抽数据!$AV$5:$AV$97=$A37)*(主抽数据!L$5:L$97&gt;0))</f>
        <v>#REF!</v>
      </c>
      <c r="F37" s="264"/>
      <c r="G37" s="264"/>
      <c r="H37" s="264"/>
      <c r="I37" s="264"/>
      <c r="J37" s="264"/>
      <c r="N37" s="298" t="s">
        <v>29</v>
      </c>
      <c r="O37" s="320" t="e">
        <f ca="1">SUMPRODUCT((主抽数据!$AU$5:$AU$97&gt;=$B$1)*(主抽数据!$AU$5:$AU$97&lt;=$D$1)*(主抽数据!$AV$5:$AV$97=$N37),主抽数据!X$5:X$98)/SUMPRODUCT((主抽数据!$AU$5:$AU$97&gt;=$B$1)*(主抽数据!$AU$5:$AU$97&lt;=$D$1)*(主抽数据!$AV$5:$AV$97=$N37)*(主抽数据!X$5:X$98&gt;0))</f>
        <v>#REF!</v>
      </c>
      <c r="P37" s="320" t="e">
        <f ca="1">SUMPRODUCT((主抽数据!$AU$5:$AU$97&gt;=$B$1)*(主抽数据!$AU$5:$AU$97&lt;=$D$1)*(主抽数据!$AV$5:$AV$97=$N37),主抽数据!Y$5:Y$98)/SUMPRODUCT((主抽数据!$AU$5:$AU$97&gt;=$B$1)*(主抽数据!$AU$5:$AU$97&lt;=$D$1)*(主抽数据!$AV$5:$AV$97=$N37)*(主抽数据!Y$5:Y$98&gt;0))</f>
        <v>#REF!</v>
      </c>
      <c r="Q37" s="320" t="e">
        <f ca="1">SUMPRODUCT((主抽数据!$AU$5:$AU$97&gt;=$B$1)*(主抽数据!$AU$5:$AU$97&lt;=$D$1)*(主抽数据!$AV$5:$AV$97=$N37),主抽数据!Z$5:Z$98)/SUMPRODUCT((主抽数据!$AU$5:$AU$97&gt;=$B$1)*(主抽数据!$AU$5:$AU$97&lt;=$D$1)*(主抽数据!$AV$5:$AV$97=$N37)*(主抽数据!Z$5:Z$98&gt;0))</f>
        <v>#REF!</v>
      </c>
      <c r="R37" s="320" t="e">
        <f ca="1">SUMPRODUCT((主抽数据!$AU$5:$AU$97&gt;=$B$1)*(主抽数据!$AU$5:$AU$97&lt;=$D$1)*(主抽数据!$AV$5:$AV$97=$N37),主抽数据!AA$5:AA$98)/SUMPRODUCT((主抽数据!$AU$5:$AU$97&gt;=$B$1)*(主抽数据!$AU$5:$AU$97&lt;=$D$1)*(主抽数据!$AV$5:$AV$97=$N37)*(主抽数据!AA$5:AA$98&gt;0))</f>
        <v>#REF!</v>
      </c>
      <c r="S37" s="264"/>
      <c r="T37" s="264"/>
      <c r="U37" s="264"/>
    </row>
    <row ht="18.75" r="38">
      <c r="A38" s="292" t="s">
        <v>31</v>
      </c>
      <c r="B38" s="320" t="e">
        <f ca="1">SUMPRODUCT((主抽数据!$AU$5:$AU$97&gt;=$B$1)*(主抽数据!$AU$5:$AU$97&lt;=$D$1)*(主抽数据!$AV$5:$AV$97=$A38),主抽数据!$I$5:$I$97)/SUMPRODUCT((主抽数据!$AU$5:$AU$97&gt;=$B$1)*(主抽数据!$AU$5:$AU$97&lt;=$D$1)*(主抽数据!$AV$5:$AV$97=$A38)*(主抽数据!$I$5:$I$97&gt;0))</f>
        <v>#REF!</v>
      </c>
      <c r="C38" s="320" t="e">
        <f ca="1">SUMPRODUCT((主抽数据!$AU$5:$AU$97&gt;=$B$1)*(主抽数据!$AU$5:$AU$97&lt;=$D$1)*(主抽数据!$AV$5:$AV$97=$A38),主抽数据!J$5:J$97)/SUMPRODUCT((主抽数据!$AU$5:$AU$97&gt;=$B$1)*(主抽数据!$AU$5:$AU$97&lt;=$D$1)*(主抽数据!$AV$5:$AV$97=$A38)*(主抽数据!J$5:J$97&gt;0))</f>
        <v>#REF!</v>
      </c>
      <c r="D38" s="320" t="e">
        <f ca="1">SUMPRODUCT((主抽数据!$AU$5:$AU$97&gt;=$B$1)*(主抽数据!$AU$5:$AU$97&lt;=$D$1)*(主抽数据!$AV$5:$AV$97=$A38),主抽数据!$K$5:$K$97)/SUMPRODUCT((主抽数据!$AU$5:$AU$97&gt;=$B$1)*(主抽数据!$AU$5:$AU$97&lt;=$D$1)*(主抽数据!$AV$5:$AV$97=$A38)*(主抽数据!$K$5:$K$97&gt;0))</f>
        <v>#REF!</v>
      </c>
      <c r="E38" s="320" t="e">
        <f ca="1">SUMPRODUCT((主抽数据!$AU$5:$AU$97&gt;=$B$1)*(主抽数据!$AU$5:$AU$97&lt;=$D$1)*(主抽数据!$AV$5:$AV$97=$A38),主抽数据!L$5:L$97)/SUMPRODUCT((主抽数据!$AU$5:$AU$97&gt;=$B$1)*(主抽数据!$AU$5:$AU$97&lt;=$D$1)*(主抽数据!$AV$5:$AV$97=$A38)*(主抽数据!L$5:L$97&gt;0))</f>
        <v>#REF!</v>
      </c>
      <c r="F38" s="264"/>
      <c r="G38" s="264"/>
      <c r="H38" s="264"/>
      <c r="I38" s="264"/>
      <c r="J38" s="264"/>
      <c r="N38" s="298" t="s">
        <v>31</v>
      </c>
      <c r="O38" s="320" t="e">
        <f ca="1">SUMPRODUCT((主抽数据!$AU$5:$AU$97&gt;=$B$1)*(主抽数据!$AU$5:$AU$97&lt;=$D$1)*(主抽数据!$AV$5:$AV$97=$N38),主抽数据!X$5:X$98)/SUMPRODUCT((主抽数据!$AU$5:$AU$97&gt;=$B$1)*(主抽数据!$AU$5:$AU$97&lt;=$D$1)*(主抽数据!$AV$5:$AV$97=$N38)*(主抽数据!X$5:X$98&gt;0))</f>
        <v>#REF!</v>
      </c>
      <c r="P38" s="320" t="e">
        <f ca="1">SUMPRODUCT((主抽数据!$AU$5:$AU$97&gt;=$B$1)*(主抽数据!$AU$5:$AU$97&lt;=$D$1)*(主抽数据!$AV$5:$AV$97=$N38),主抽数据!Y$5:Y$98)/SUMPRODUCT((主抽数据!$AU$5:$AU$97&gt;=$B$1)*(主抽数据!$AU$5:$AU$97&lt;=$D$1)*(主抽数据!$AV$5:$AV$97=$N38)*(主抽数据!Y$5:Y$98&gt;0))</f>
        <v>#REF!</v>
      </c>
      <c r="Q38" s="320" t="e">
        <f ca="1">SUMPRODUCT((主抽数据!$AU$5:$AU$97&gt;=$B$1)*(主抽数据!$AU$5:$AU$97&lt;=$D$1)*(主抽数据!$AV$5:$AV$97=$N38),主抽数据!Z$5:Z$98)/SUMPRODUCT((主抽数据!$AU$5:$AU$97&gt;=$B$1)*(主抽数据!$AU$5:$AU$97&lt;=$D$1)*(主抽数据!$AV$5:$AV$97=$N38)*(主抽数据!Z$5:Z$98&gt;0))</f>
        <v>#REF!</v>
      </c>
      <c r="R38" s="320" t="e">
        <f ca="1">SUMPRODUCT((主抽数据!$AU$5:$AU$97&gt;=$B$1)*(主抽数据!$AU$5:$AU$97&lt;=$D$1)*(主抽数据!$AV$5:$AV$97=$N38),主抽数据!AA$5:AA$98)/SUMPRODUCT((主抽数据!$AU$5:$AU$97&gt;=$B$1)*(主抽数据!$AU$5:$AU$97&lt;=$D$1)*(主抽数据!$AV$5:$AV$97=$N38)*(主抽数据!AA$5:AA$98&gt;0))</f>
        <v>#REF!</v>
      </c>
      <c r="S38" s="264"/>
      <c r="T38" s="264"/>
      <c r="U38" s="264"/>
    </row>
    <row ht="18.75" r="39">
      <c r="A39" s="304" t="s">
        <v>191</v>
      </c>
      <c r="B39" s="320" t="e">
        <f ca="1">SUMPRODUCT((主抽数据!$AU$5:$AU$97&gt;=$B$1)*(主抽数据!$AU$5:$AU$97&lt;=$D$1),主抽数据!$I$5:$I$97)/SUMPRODUCT((主抽数据!$AU$5:$AU$97&gt;=$B$1)*(主抽数据!$AU$5:$AU$97&lt;=$D$1)*(主抽数据!$I$5:$I$97&gt;0))</f>
        <v>#REF!</v>
      </c>
      <c r="C39" s="320" t="e">
        <f ca="1">SUMPRODUCT((主抽数据!$AU$5:$AU$97&gt;=$B$1)*(主抽数据!$AU$5:$AU$97&lt;=$D$1),主抽数据!J$5:J$97)/SUMPRODUCT((主抽数据!$AU$5:$AU$97&gt;=$B$1)*(主抽数据!$AU$5:$AU$97&lt;=$D$1)*(主抽数据!J$5:J$97&gt;0))</f>
        <v>#REF!</v>
      </c>
      <c r="D39" s="320" t="e">
        <f ca="1">SUMPRODUCT((主抽数据!$AU$5:$AU$97&gt;=$B$1)*(主抽数据!$AU$5:$AU$97&lt;=$D$1),主抽数据!$K$5:$K$97)/SUMPRODUCT((主抽数据!$AU$5:$AU$97&gt;=$B$1)*(主抽数据!$AU$5:$AU$97&lt;=$D$1)*(主抽数据!$K$5:$K$97&gt;0))</f>
        <v>#REF!</v>
      </c>
      <c r="E39" s="320" t="e">
        <f ca="1">SUMPRODUCT((主抽数据!$AU$5:$AU$97&gt;=$B$1)*(主抽数据!$AU$5:$AU$97&lt;=$D$1),主抽数据!L$5:L$97)/SUMPRODUCT((主抽数据!$AU$5:$AU$97&gt;=$B$1)*(主抽数据!$AU$5:$AU$97&lt;=$D$1)*(主抽数据!L$5:L$97&gt;0))</f>
        <v>#REF!</v>
      </c>
      <c r="F39" s="264"/>
      <c r="G39" s="264"/>
      <c r="H39" s="264"/>
      <c r="I39" s="264"/>
      <c r="J39" s="264"/>
      <c r="N39" s="307" t="s">
        <v>191</v>
      </c>
      <c r="O39" s="320" t="e">
        <f ca="1">SUMPRODUCT((主抽数据!$AU$5:$AU$97&gt;=$B$1)*(主抽数据!$AU$5:$AU$97&lt;=$D$1),主抽数据!X$5:X$98)/SUMPRODUCT((主抽数据!$AU$5:$AU$97&gt;=$B$1)*(主抽数据!$AU$5:$AU$97&lt;=$D$1)*(主抽数据!X$5:X$98&gt;0))</f>
        <v>#REF!</v>
      </c>
      <c r="P39" s="320" t="e">
        <f ca="1">SUMPRODUCT((主抽数据!$AU$5:$AU$97&gt;=$B$1)*(主抽数据!$AU$5:$AU$97&lt;=$D$1),主抽数据!Y$5:Y$98)/SUMPRODUCT((主抽数据!$AU$5:$AU$97&gt;=$B$1)*(主抽数据!$AU$5:$AU$97&lt;=$D$1)*(主抽数据!Y$5:Y$98&gt;0))</f>
        <v>#REF!</v>
      </c>
      <c r="Q39" s="320" t="e">
        <f ca="1">SUMPRODUCT((主抽数据!$AU$5:$AU$97&gt;=$B$1)*(主抽数据!$AU$5:$AU$97&lt;=$D$1),主抽数据!Z$5:Z$98)/SUMPRODUCT((主抽数据!$AU$5:$AU$97&gt;=$B$1)*(主抽数据!$AU$5:$AU$97&lt;=$D$1)*(主抽数据!Z$5:Z$98&gt;0))</f>
        <v>#REF!</v>
      </c>
      <c r="R39" s="320" t="e">
        <f ca="1">SUMPRODUCT((主抽数据!$AU$5:$AU$97&gt;=$B$1)*(主抽数据!$AU$5:$AU$97&lt;=$D$1),主抽数据!AA$5:AA$98)/SUMPRODUCT((主抽数据!$AU$5:$AU$97&gt;=$B$1)*(主抽数据!$AU$5:$AU$97&lt;=$D$1)*(主抽数据!AA$5:AA$98&gt;0))</f>
        <v>#REF!</v>
      </c>
      <c r="S39" s="264"/>
      <c r="T39" s="264"/>
      <c r="U39" s="264"/>
    </row>
  </sheetData>
  <mergeCells count="18">
    <mergeCell ref="B2:D2"/>
    <mergeCell ref="O2:Q2"/>
    <mergeCell ref="C9:F9"/>
    <mergeCell ref="G9:J9"/>
    <mergeCell ref="P9:S9"/>
    <mergeCell ref="T9:W9"/>
    <mergeCell ref="C17:F17"/>
    <mergeCell ref="G17:J17"/>
    <mergeCell ref="P17:S17"/>
    <mergeCell ref="T17:W17"/>
    <mergeCell ref="C25:E25"/>
    <mergeCell ref="F25:H25"/>
    <mergeCell ref="P25:R25"/>
    <mergeCell ref="S25:U25"/>
    <mergeCell ref="B33:C33"/>
    <mergeCell ref="D33:E33"/>
    <mergeCell ref="O33:P33"/>
    <mergeCell ref="Q33:R33"/>
  </mergeCells>
  <printOptions gridLines="0" gridLinesSet="0" headings="0"/>
  <pageMargins bottom="1" footer="0.5" header="0.5" left="0.75" right="0.75" top="1"/>
  <pageSetup orientation="portrait" paperSize="9"/>
</worksheet>
</file>

<file path=xl/worksheets/sheet1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E6" activeCellId="0" sqref="E6"/>
    </sheetView>
  </sheetViews>
  <sheetFormatPr defaultColWidth="9" defaultRowHeight="14.25"/>
  <cols>
    <col min="1" max="1" customWidth="true" width="15.125" collapsed="true"/>
    <col min="2" max="2" customWidth="true" width="77.375" collapsed="true"/>
  </cols>
  <sheetData>
    <row ht="22.5" r="1">
      <c r="A1" s="331" t="s">
        <v>208</v>
      </c>
      <c r="B1" s="332" t="s">
        <v>209</v>
      </c>
    </row>
    <row ht="22.5" r="2">
      <c r="A2" s="331" t="s">
        <v>210</v>
      </c>
      <c r="B2" s="332" t="s">
        <v>211</v>
      </c>
    </row>
    <row ht="22.5" r="3">
      <c r="A3" s="331" t="s">
        <v>212</v>
      </c>
      <c r="B3" s="332" t="s">
        <v>213</v>
      </c>
    </row>
    <row ht="22.5" r="4">
      <c r="A4" s="331" t="s">
        <v>214</v>
      </c>
      <c r="B4" s="333" t="s">
        <v>215</v>
      </c>
    </row>
    <row ht="22.5" r="5">
      <c r="A5" s="331" t="s">
        <v>216</v>
      </c>
      <c r="B5" s="332" t="s">
        <v>217</v>
      </c>
    </row>
    <row ht="193.5" r="6">
      <c r="A6" s="331" t="s">
        <v>218</v>
      </c>
      <c r="B6" s="334" t="s">
        <v>219</v>
      </c>
    </row>
    <row ht="22.5" r="7">
      <c r="A7" s="331" t="s">
        <v>220</v>
      </c>
      <c r="B7" s="332" t="s">
        <v>221</v>
      </c>
    </row>
    <row ht="22.5" r="8">
      <c r="A8" s="331" t="s">
        <v>222</v>
      </c>
      <c r="B8" s="333"/>
    </row>
    <row ht="22.5" r="9">
      <c r="A9" s="331" t="s">
        <v>223</v>
      </c>
      <c r="B9" s="332" t="s">
        <v>224</v>
      </c>
    </row>
  </sheetData>
  <printOptions gridLines="0" gridLinesSet="0" headings="0"/>
  <pageMargins bottom="1" footer="0.5" header="0.5" left="0.75" right="0.75" top="1"/>
  <pageSetup orientation="portrait" paperSize="9"/>
</worksheet>
</file>

<file path=xl/worksheets/sheet1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K18" activeCellId="0" sqref="K18"/>
    </sheetView>
  </sheetViews>
  <sheetFormatPr defaultColWidth="9" defaultRowHeight="14.25"/>
  <sheetData>
    <row r="1">
      <c r="A1" t="s">
        <v>225</v>
      </c>
      <c r="B1" t="n">
        <v>43615.04029347222</v>
      </c>
    </row>
    <row r="2">
      <c r="A2" t="s">
        <v>226</v>
      </c>
      <c r="B2" t="s">
        <v>988</v>
      </c>
    </row>
    <row r="3">
      <c r="A3" t="s">
        <v>228</v>
      </c>
      <c r="B3" t="s">
        <v>989</v>
      </c>
    </row>
    <row r="4">
      <c r="A4" t="s">
        <v>230</v>
      </c>
      <c r="B4" t="s">
        <v>990</v>
      </c>
    </row>
    <row r="5">
      <c r="A5" t="s">
        <v>232</v>
      </c>
      <c r="B5" t="s">
        <v>991</v>
      </c>
    </row>
    <row r="6">
      <c r="A6" t="s">
        <v>234</v>
      </c>
      <c r="B6" t="s">
        <v>758</v>
      </c>
    </row>
    <row r="7">
      <c r="A7" t="s">
        <v>236</v>
      </c>
      <c r="B7" t="s">
        <v>759</v>
      </c>
    </row>
    <row r="8">
      <c r="A8" t="s">
        <v>238</v>
      </c>
      <c r="B8" t="s">
        <v>239</v>
      </c>
    </row>
    <row r="9">
      <c r="A9" t="s">
        <v>240</v>
      </c>
      <c r="B9" t="s">
        <v>241</v>
      </c>
    </row>
    <row r="10">
      <c r="A10" t="s">
        <v>242</v>
      </c>
      <c r="B10" t="s">
        <v>243</v>
      </c>
    </row>
    <row r="11">
      <c r="A11" t="s">
        <v>244</v>
      </c>
      <c r="B11" t="s">
        <v>245</v>
      </c>
    </row>
    <row r="12">
      <c r="A12" t="s">
        <v>246</v>
      </c>
      <c r="B12" t="n">
        <v>1.0</v>
      </c>
    </row>
    <row r="13">
      <c r="A13" t="s">
        <v>247</v>
      </c>
      <c r="B13" t="s">
        <v>248</v>
      </c>
    </row>
    <row r="14">
      <c r="A14" t="s">
        <v>249</v>
      </c>
      <c r="B14" t="n">
        <v>5.0</v>
      </c>
    </row>
    <row r="15">
      <c r="A15" t="s">
        <v>250</v>
      </c>
      <c r="B15" t="s">
        <v>251</v>
      </c>
    </row>
    <row r="16">
      <c r="A16" t="s">
        <v>252</v>
      </c>
      <c r="B16" t="s">
        <v>253</v>
      </c>
    </row>
    <row r="17">
      <c r="A17" t="s">
        <v>254</v>
      </c>
      <c r="B17" t="s">
        <v>992</v>
      </c>
    </row>
    <row r="18">
      <c r="A18" t="s">
        <v>256</v>
      </c>
      <c r="B18" t="s">
        <v>257</v>
      </c>
    </row>
    <row r="19">
      <c r="A19" t="s">
        <v>258</v>
      </c>
      <c r="B19" t="s">
        <v>993</v>
      </c>
    </row>
    <row r="20">
      <c r="A20" t="s">
        <v>260</v>
      </c>
      <c r="B20" t="s">
        <v>994</v>
      </c>
    </row>
    <row r="21">
      <c r="A21" t="s">
        <v>262</v>
      </c>
      <c r="B21" t="s">
        <v>995</v>
      </c>
    </row>
    <row r="22">
      <c r="A22" t="s">
        <v>272</v>
      </c>
      <c r="B22" t="n">
        <v>43586.00000412037</v>
      </c>
    </row>
    <row r="23">
      <c r="A23" t="s">
        <v>609</v>
      </c>
      <c r="B23" t="n">
        <v>43466.04029347222</v>
      </c>
    </row>
  </sheetData>
  <printOptions gridLines="0" gridLinesSet="0" headings="0"/>
  <pageMargins bottom="1" footer="0.5" header="0.5" left="0.75" right="0.75" top="1"/>
  <pageSetup orientation="portrait" paperSize="9"/>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F15" activeCellId="0" sqref="F15"/>
    </sheetView>
  </sheetViews>
  <sheetFormatPr defaultColWidth="9" defaultRowHeight="14.25"/>
  <sheetData>
    <row ht="66" r="1">
      <c r="A1" s="108" t="s">
        <v>26</v>
      </c>
      <c r="B1" s="108" t="s">
        <v>26</v>
      </c>
      <c r="C1" s="109" t="s">
        <v>26</v>
      </c>
      <c r="D1" s="110" t="s">
        <v>26</v>
      </c>
      <c r="E1" s="111" t="s">
        <v>36</v>
      </c>
      <c r="F1" s="111" t="s">
        <v>37</v>
      </c>
      <c r="G1" s="110" t="s">
        <v>38</v>
      </c>
      <c r="H1" s="110" t="s">
        <v>39</v>
      </c>
      <c r="I1" s="112" t="s">
        <v>40</v>
      </c>
      <c r="J1" s="112" t="s">
        <v>41</v>
      </c>
    </row>
    <row r="2">
      <c r="G2" s="0" t="n">
        <v>95.4366</v>
      </c>
      <c r="H2" s="0" t="n">
        <v>99.6363</v>
      </c>
    </row>
    <row r="3">
      <c r="G3" s="0" t="n">
        <v>95.4514</v>
      </c>
      <c r="H3" s="0" t="n">
        <v>99.6391</v>
      </c>
    </row>
    <row r="4">
      <c r="G4" s="0" t="n">
        <v>95.4035</v>
      </c>
      <c r="H4" s="0" t="n">
        <v>99.6171</v>
      </c>
    </row>
    <row r="5">
      <c r="G5" s="0" t="n">
        <v>95.3704</v>
      </c>
      <c r="H5" s="0" t="n">
        <v>99.5935</v>
      </c>
    </row>
    <row r="6">
      <c r="G6" s="0" t="n">
        <v>95.3935</v>
      </c>
      <c r="H6" s="0" t="n">
        <v>99.6236</v>
      </c>
    </row>
    <row r="7">
      <c r="G7" s="0" t="n">
        <v>95.3857</v>
      </c>
      <c r="H7" s="0" t="n">
        <v>99.6085</v>
      </c>
    </row>
    <row r="8">
      <c r="G8" s="0" t="n">
        <v>95.3839</v>
      </c>
      <c r="H8" s="0" t="n">
        <v>99.6097</v>
      </c>
    </row>
    <row r="9">
      <c r="G9" s="0" t="n">
        <v>95.3906</v>
      </c>
      <c r="H9" s="0" t="n">
        <v>99.6189</v>
      </c>
    </row>
    <row r="10">
      <c r="G10" s="0" t="n">
        <v>95.3715</v>
      </c>
      <c r="H10" s="0" t="n">
        <v>95.7233</v>
      </c>
    </row>
    <row r="11">
      <c r="G11" s="0" t="n">
        <v>95.3575</v>
      </c>
      <c r="H11" s="0" t="n">
        <v>88.8242</v>
      </c>
    </row>
    <row r="12">
      <c r="G12" s="0" t="n">
        <v>95.3777</v>
      </c>
      <c r="H12" s="0" t="n">
        <v>89.1357</v>
      </c>
    </row>
    <row r="13">
      <c r="G13" s="0" t="n">
        <v>95.3762</v>
      </c>
      <c r="H13" s="0" t="n">
        <v>94.2051</v>
      </c>
    </row>
    <row r="14">
      <c r="G14" s="0" t="n">
        <v>95.3803</v>
      </c>
      <c r="H14" s="0" t="n">
        <v>96.5274</v>
      </c>
    </row>
    <row r="15">
      <c r="G15" s="0" t="n">
        <v>95.3994</v>
      </c>
      <c r="H15" s="0" t="n">
        <v>99.6391</v>
      </c>
    </row>
    <row r="16">
      <c r="G16" s="0" t="n">
        <v>95.408</v>
      </c>
      <c r="H16" s="0" t="n">
        <v>99.6527</v>
      </c>
    </row>
    <row r="17">
      <c r="G17" s="0" t="n">
        <v>95.4103</v>
      </c>
      <c r="H17" s="0" t="n">
        <v>99.6511</v>
      </c>
    </row>
    <row r="18">
      <c r="G18" s="0" t="n">
        <v>95.4096</v>
      </c>
      <c r="H18" s="0" t="n">
        <v>99.653</v>
      </c>
    </row>
    <row r="19">
      <c r="G19" s="0" t="n">
        <v>91.7569</v>
      </c>
      <c r="H19" s="0" t="n">
        <v>99.6465</v>
      </c>
    </row>
    <row r="20">
      <c r="G20" s="0" t="n">
        <v>94.9485</v>
      </c>
      <c r="H20" s="0" t="n">
        <v>99.6469</v>
      </c>
    </row>
    <row r="21">
      <c r="G21" s="0" t="n">
        <v>95.0009</v>
      </c>
      <c r="H21" s="0" t="n">
        <v>99.6545</v>
      </c>
    </row>
    <row r="22">
      <c r="G22" s="0" t="n">
        <v>95.026</v>
      </c>
      <c r="H22" s="0" t="n">
        <v>99.6429</v>
      </c>
    </row>
    <row r="23">
      <c r="G23" s="0" t="n">
        <v>95.0439</v>
      </c>
      <c r="H23" s="0" t="n">
        <v>99.6371</v>
      </c>
    </row>
    <row r="24">
      <c r="G24" s="0" t="n">
        <v>95.0533</v>
      </c>
      <c r="H24" s="0" t="n">
        <v>99.6511</v>
      </c>
    </row>
    <row r="25">
      <c r="G25" s="0" t="n">
        <v>95.0518</v>
      </c>
      <c r="H25" s="0" t="n">
        <v>99.6486</v>
      </c>
    </row>
    <row r="26">
      <c r="G26" s="0" t="n">
        <v>95.052</v>
      </c>
      <c r="H26" s="0" t="n">
        <v>99.6503</v>
      </c>
    </row>
    <row r="27">
      <c r="G27" s="0" t="n">
        <v>95.0564</v>
      </c>
      <c r="H27" s="0" t="n">
        <v>99.6561</v>
      </c>
    </row>
    <row r="28">
      <c r="G28" s="0" t="n">
        <v>95.0426</v>
      </c>
      <c r="H28" s="0" t="n">
        <v>99.6343</v>
      </c>
    </row>
    <row r="29">
      <c r="G29" s="0" t="n">
        <v>95.0262</v>
      </c>
      <c r="H29" s="0" t="n">
        <v>99.612</v>
      </c>
    </row>
    <row r="30">
      <c r="G30" s="0" t="n">
        <v>95.035</v>
      </c>
      <c r="H30" s="0" t="n">
        <v>99.6224</v>
      </c>
    </row>
    <row r="31">
      <c r="G31" s="0" t="n">
        <v>95.0205</v>
      </c>
      <c r="H31" s="0" t="n">
        <v>99.599</v>
      </c>
    </row>
    <row r="32">
      <c r="G32" s="0" t="n">
        <v>95.0001</v>
      </c>
      <c r="H32" s="0" t="n">
        <v>99.5686</v>
      </c>
    </row>
    <row r="33">
      <c r="G33" s="0" t="n">
        <v>95.016</v>
      </c>
      <c r="H33" s="0" t="n">
        <v>99.5933</v>
      </c>
    </row>
    <row r="34">
      <c r="G34" s="0" t="n">
        <v>94.999</v>
      </c>
      <c r="H34" s="0" t="n">
        <v>99.5685</v>
      </c>
    </row>
    <row r="35">
      <c r="G35" s="0" t="n">
        <v>94.9857</v>
      </c>
      <c r="H35" s="0" t="n">
        <v>99.5489</v>
      </c>
    </row>
    <row r="36">
      <c r="G36" s="0" t="n">
        <v>87.2752</v>
      </c>
      <c r="H36" s="0" t="n">
        <v>90.2658</v>
      </c>
    </row>
    <row r="37">
      <c r="G37" s="0" t="n">
        <v>84.0275</v>
      </c>
      <c r="H37" s="0" t="n">
        <v>83.9592</v>
      </c>
    </row>
    <row r="38">
      <c r="G38" s="0" t="n">
        <v>99.7513</v>
      </c>
      <c r="H38" s="0" t="n">
        <v>43.0956</v>
      </c>
    </row>
    <row r="39">
      <c r="G39" s="0" t="n">
        <v>50.7541</v>
      </c>
      <c r="H39" s="0" t="n">
        <v>-0.1716</v>
      </c>
    </row>
    <row r="40">
      <c r="G40" s="0" t="n">
        <v>10.8632</v>
      </c>
      <c r="H40" s="0" t="n">
        <v>4.4949</v>
      </c>
    </row>
    <row r="41">
      <c r="G41" s="0" t="n">
        <v>85.906</v>
      </c>
      <c r="H41" s="0" t="n">
        <v>90.7682</v>
      </c>
    </row>
    <row r="42">
      <c r="G42" s="0" t="n">
        <v>98.7292</v>
      </c>
      <c r="H42" s="0" t="n">
        <v>99.5548</v>
      </c>
    </row>
    <row r="43">
      <c r="G43" s="0" t="n">
        <v>99.6307</v>
      </c>
      <c r="H43" s="0" t="n">
        <v>99.515</v>
      </c>
    </row>
    <row r="44">
      <c r="G44" s="0" t="n">
        <v>98.3525</v>
      </c>
      <c r="H44" s="0" t="n">
        <v>98.6977</v>
      </c>
    </row>
    <row r="45">
      <c r="G45" s="0" t="n">
        <v>99.6409</v>
      </c>
      <c r="H45" s="0" t="n">
        <v>99.5552</v>
      </c>
    </row>
    <row r="46">
      <c r="G46" s="0" t="n">
        <v>99.6367</v>
      </c>
      <c r="H46" s="0" t="n">
        <v>99.225</v>
      </c>
    </row>
    <row r="47">
      <c r="G47" s="0" t="n">
        <v>99.6224</v>
      </c>
      <c r="H47" s="0" t="n">
        <v>97.1736</v>
      </c>
    </row>
    <row r="48">
      <c r="G48" s="0" t="n">
        <v>99.6422</v>
      </c>
      <c r="H48" s="0" t="n">
        <v>97.2013</v>
      </c>
    </row>
    <row r="49">
      <c r="G49" s="0" t="n">
        <v>99.6231</v>
      </c>
      <c r="H49" s="0" t="n">
        <v>97.1701</v>
      </c>
    </row>
    <row r="50">
      <c r="G50" s="0" t="n">
        <v>99.6161</v>
      </c>
      <c r="H50" s="0" t="n">
        <v>93.2891</v>
      </c>
    </row>
    <row r="51">
      <c r="G51" s="0" t="n">
        <v>99.6312</v>
      </c>
      <c r="H51" s="0" t="n">
        <v>94.2681</v>
      </c>
    </row>
    <row r="52">
      <c r="G52" s="0" t="n">
        <v>99.6159</v>
      </c>
      <c r="H52" s="0" t="n">
        <v>94.245</v>
      </c>
    </row>
    <row r="53">
      <c r="G53" s="0" t="n">
        <v>99.6169</v>
      </c>
      <c r="H53" s="0" t="n">
        <v>94.2551</v>
      </c>
    </row>
    <row r="54">
      <c r="G54" s="0" t="n">
        <v>99.6439</v>
      </c>
      <c r="H54" s="0" t="n">
        <v>94.2889</v>
      </c>
    </row>
    <row r="55">
      <c r="G55" s="0" t="n">
        <v>89.3271</v>
      </c>
      <c r="H55" s="0" t="n">
        <v>85.2615</v>
      </c>
    </row>
    <row r="56">
      <c r="G56" s="0" t="n">
        <v>99.6149</v>
      </c>
      <c r="H56" s="0" t="n">
        <v>96.6007</v>
      </c>
    </row>
    <row r="57">
      <c r="G57" s="0" t="n">
        <v>99.6318</v>
      </c>
      <c r="H57" s="0" t="n">
        <v>97.1878</v>
      </c>
    </row>
    <row r="58">
      <c r="G58" s="0" t="n">
        <v>96.6182</v>
      </c>
      <c r="H58" s="0" t="n">
        <v>94.9115</v>
      </c>
    </row>
    <row r="59">
      <c r="G59" s="0" t="n">
        <v>99.6105</v>
      </c>
      <c r="H59" s="0" t="n">
        <v>97.1565</v>
      </c>
    </row>
    <row r="60">
      <c r="G60" s="0" t="n">
        <v>99.6449</v>
      </c>
      <c r="H60" s="0" t="n">
        <v>97.2187</v>
      </c>
    </row>
    <row r="61">
      <c r="G61" s="0" t="n">
        <v>97.8223</v>
      </c>
      <c r="H61" s="0" t="n">
        <v>97.0483</v>
      </c>
    </row>
    <row r="62">
      <c r="G62" s="0" t="n">
        <v>97.1976</v>
      </c>
      <c r="H62" s="0" t="n">
        <v>95.3983</v>
      </c>
    </row>
    <row r="63">
      <c r="G63" s="0" t="n">
        <v>99.6751</v>
      </c>
      <c r="H63" s="0" t="n">
        <v>97.2688</v>
      </c>
    </row>
    <row r="64">
      <c r="G64" s="0" t="n">
        <v>89.2146</v>
      </c>
      <c r="H64" s="0" t="n">
        <v>88.2051</v>
      </c>
    </row>
    <row r="65">
      <c r="G65" s="0" t="n">
        <v>97.2786</v>
      </c>
      <c r="H65" s="0" t="n">
        <v>96.3746</v>
      </c>
    </row>
    <row r="66">
      <c r="G66" s="0" t="n">
        <v>99.6843</v>
      </c>
      <c r="H66" s="0" t="n">
        <v>97.2546</v>
      </c>
    </row>
    <row r="67">
      <c r="G67" s="0" t="n">
        <v>99.6837</v>
      </c>
      <c r="H67" s="0" t="n">
        <v>98.2021</v>
      </c>
    </row>
    <row r="68">
      <c r="G68" s="0" t="n">
        <v>99.685</v>
      </c>
      <c r="H68" s="0" t="n">
        <v>98.4274</v>
      </c>
    </row>
    <row r="69">
      <c r="G69" s="0" t="n">
        <v>99.6927</v>
      </c>
      <c r="H69" s="0" t="n">
        <v>98.4368</v>
      </c>
    </row>
    <row r="70">
      <c r="G70" s="0" t="n">
        <v>99.6875</v>
      </c>
      <c r="H70" s="0" t="n">
        <v>98.4271</v>
      </c>
    </row>
    <row r="71">
      <c r="G71" s="0" t="n">
        <v>99.6744</v>
      </c>
      <c r="H71" s="0" t="n">
        <v>98.4098</v>
      </c>
    </row>
    <row r="72">
      <c r="G72" s="0" t="n">
        <v>94.5278</v>
      </c>
      <c r="H72" s="0" t="n">
        <v>93.211</v>
      </c>
    </row>
    <row r="73">
      <c r="G73" s="0" t="n">
        <v>99.6722</v>
      </c>
      <c r="H73" s="0" t="n">
        <v>97.2337</v>
      </c>
    </row>
    <row r="74">
      <c r="G74" s="0" t="n">
        <v>99.6623</v>
      </c>
      <c r="H74" s="0" t="n">
        <v>97.2152</v>
      </c>
    </row>
    <row r="75">
      <c r="G75" s="0" t="n">
        <v>99.668</v>
      </c>
      <c r="H75" s="0" t="n">
        <v>97.2119</v>
      </c>
    </row>
    <row r="76">
      <c r="G76" s="0" t="n">
        <v>99.6601</v>
      </c>
      <c r="H76" s="0" t="n">
        <v>97.1987</v>
      </c>
    </row>
    <row r="77">
      <c r="G77" s="0" t="n">
        <v>99.6618</v>
      </c>
      <c r="H77" s="0" t="n">
        <v>97.2036</v>
      </c>
    </row>
    <row r="78">
      <c r="G78" s="0" t="n">
        <v>99.6642</v>
      </c>
      <c r="H78" s="0" t="n">
        <v>96.0047</v>
      </c>
    </row>
    <row r="79">
      <c r="G79" s="0" t="n">
        <v>99.6517</v>
      </c>
      <c r="H79" s="0" t="n">
        <v>97.1915</v>
      </c>
    </row>
    <row r="80">
      <c r="G80" s="0" t="n">
        <v>99.6402</v>
      </c>
      <c r="H80" s="0" t="n">
        <v>97.1762</v>
      </c>
    </row>
    <row r="81">
      <c r="G81" s="0" t="n">
        <v>99.6574</v>
      </c>
      <c r="H81" s="0" t="n">
        <v>97.2102</v>
      </c>
    </row>
    <row r="82">
      <c r="G82" s="0" t="n">
        <v>99.6461</v>
      </c>
      <c r="H82" s="0" t="n">
        <v>97.1811</v>
      </c>
    </row>
    <row r="83">
      <c r="G83" s="0" t="n">
        <v>99.6475</v>
      </c>
      <c r="H83" s="0" t="n">
        <v>97.1946</v>
      </c>
    </row>
    <row r="84">
      <c r="G84" s="0" t="n">
        <v>99.6528</v>
      </c>
      <c r="H84" s="0" t="n">
        <v>97.2086</v>
      </c>
    </row>
    <row r="85">
      <c r="G85" s="0" t="n">
        <v>99.655</v>
      </c>
      <c r="H85" s="0" t="n">
        <v>97.2034</v>
      </c>
    </row>
    <row r="86">
      <c r="G86" s="0" t="n">
        <v>99.6509</v>
      </c>
      <c r="H86" s="0" t="n">
        <v>97.2014</v>
      </c>
    </row>
    <row r="87">
      <c r="G87" s="0" t="n">
        <v>94.9686</v>
      </c>
      <c r="H87" s="0" t="n">
        <v>94.0284</v>
      </c>
    </row>
    <row r="88">
      <c r="G88" s="0" t="n">
        <v>99.6581</v>
      </c>
      <c r="H88" s="0" t="n">
        <v>96.8842</v>
      </c>
    </row>
    <row r="89">
      <c r="G89" s="0" t="n">
        <v>99.0133</v>
      </c>
      <c r="H89" s="0" t="n">
        <v>95.2857</v>
      </c>
    </row>
    <row r="90">
      <c r="G90" s="0" t="s">
        <v>26</v>
      </c>
      <c r="H90" s="0" t="s">
        <v>26</v>
      </c>
    </row>
    <row r="91">
      <c r="G91" s="0" t="s">
        <v>26</v>
      </c>
      <c r="H91" s="0" t="s">
        <v>26</v>
      </c>
    </row>
    <row r="92">
      <c r="G92" s="0" t="n">
        <v>99.6712</v>
      </c>
      <c r="H92" s="0" t="n">
        <v>99.5744</v>
      </c>
    </row>
    <row r="93">
      <c r="G93" s="0" t="s">
        <v>26</v>
      </c>
      <c r="H93" s="0" t="s">
        <v>26</v>
      </c>
    </row>
    <row r="94">
      <c r="G94" s="0" t="s">
        <v>26</v>
      </c>
      <c r="H94" s="0" t="s">
        <v>26</v>
      </c>
    </row>
  </sheetData>
  <printOptions gridLines="0" gridLinesSet="0" headings="0"/>
  <pageMargins bottom="1" footer="0.5" header="0.5" left="0.75" right="0.75" top="1"/>
  <pageSetup orientation="portrait" paperSize="9"/>
</worksheet>
</file>

<file path=xl/worksheets/sheet3.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42" activeCellId="0" sqref="B42"/>
    </sheetView>
  </sheetViews>
  <sheetFormatPr defaultColWidth="9" defaultRowHeight="14.25"/>
  <sheetData>
    <row ht="66" r="1">
      <c r="A1" s="111" t="s">
        <v>42</v>
      </c>
      <c r="B1" s="111" t="s">
        <v>43</v>
      </c>
      <c r="C1" s="113" t="s">
        <v>44</v>
      </c>
      <c r="D1" s="113" t="s">
        <v>45</v>
      </c>
      <c r="E1" s="114" t="s">
        <v>46</v>
      </c>
      <c r="F1" s="114" t="s">
        <v>47</v>
      </c>
    </row>
    <row r="2">
      <c r="C2" s="0" t="n">
        <v>97.5421</v>
      </c>
      <c r="D2" s="0" t="n">
        <v>97.3504</v>
      </c>
    </row>
    <row r="3">
      <c r="C3" s="0" t="n">
        <v>97.3804</v>
      </c>
      <c r="D3" s="0" t="n">
        <v>97.2917</v>
      </c>
    </row>
    <row r="4">
      <c r="C4" s="0" t="n">
        <v>97.3242</v>
      </c>
      <c r="D4" s="0" t="n">
        <v>97.3482</v>
      </c>
    </row>
    <row r="5">
      <c r="C5" s="0" t="n">
        <v>97.3138</v>
      </c>
      <c r="D5" s="0" t="n">
        <v>97.3802</v>
      </c>
    </row>
    <row r="6">
      <c r="C6" s="0" t="n">
        <v>97.3354</v>
      </c>
      <c r="D6" s="0" t="n">
        <v>97.407</v>
      </c>
    </row>
    <row r="7">
      <c r="C7" s="0" t="n">
        <v>97.3356</v>
      </c>
      <c r="D7" s="0" t="n">
        <v>97.4069</v>
      </c>
    </row>
    <row r="8">
      <c r="C8" s="0" t="n">
        <v>97.3408</v>
      </c>
      <c r="D8" s="0" t="n">
        <v>97.4161</v>
      </c>
    </row>
    <row r="9">
      <c r="C9" s="0" t="n">
        <v>97.3501</v>
      </c>
      <c r="D9" s="0" t="n">
        <v>97.421</v>
      </c>
    </row>
    <row r="10">
      <c r="C10" s="0" t="n">
        <v>96.9337</v>
      </c>
      <c r="D10" s="0" t="n">
        <v>97.1489</v>
      </c>
    </row>
    <row r="11">
      <c r="C11" s="0" t="n">
        <v>97.397</v>
      </c>
      <c r="D11" s="0" t="n">
        <v>97.3895</v>
      </c>
    </row>
    <row r="12">
      <c r="C12" s="0" t="n">
        <v>97.3989</v>
      </c>
      <c r="D12" s="0" t="n">
        <v>97.4068</v>
      </c>
    </row>
    <row r="13">
      <c r="C13" s="0" t="n">
        <v>97.4154</v>
      </c>
      <c r="D13" s="0" t="n">
        <v>97.3995</v>
      </c>
    </row>
    <row r="14">
      <c r="C14" s="0" t="n">
        <v>97.4165</v>
      </c>
      <c r="D14" s="0" t="n">
        <v>97.4102</v>
      </c>
    </row>
    <row r="15">
      <c r="C15" s="0" t="n">
        <v>97.4226</v>
      </c>
      <c r="D15" s="0" t="n">
        <v>97.4222</v>
      </c>
    </row>
    <row r="16">
      <c r="C16" s="0" t="n">
        <v>97.4262</v>
      </c>
      <c r="D16" s="0" t="n">
        <v>97.4232</v>
      </c>
    </row>
    <row r="17">
      <c r="C17" s="0" t="n">
        <v>97.4414</v>
      </c>
      <c r="D17" s="0" t="n">
        <v>97.425</v>
      </c>
    </row>
    <row r="18">
      <c r="C18" s="0" t="n">
        <v>97.4474</v>
      </c>
      <c r="D18" s="0" t="n">
        <v>97.4227</v>
      </c>
    </row>
    <row r="19">
      <c r="C19" s="0" t="n">
        <v>97.4463</v>
      </c>
      <c r="D19" s="0" t="n">
        <v>97.4221</v>
      </c>
    </row>
    <row r="20">
      <c r="C20" s="0" t="n">
        <v>97.4612</v>
      </c>
      <c r="D20" s="0" t="n">
        <v>97.4221</v>
      </c>
    </row>
    <row r="21">
      <c r="C21" s="0" t="n">
        <v>97.4761</v>
      </c>
      <c r="D21" s="0" t="n">
        <v>97.4247</v>
      </c>
    </row>
    <row r="22">
      <c r="C22" s="0" t="n">
        <v>93.1507</v>
      </c>
      <c r="D22" s="0" t="n">
        <v>96.659</v>
      </c>
    </row>
    <row r="23">
      <c r="C23" s="0" t="n">
        <v>97.3642</v>
      </c>
      <c r="D23" s="0" t="n">
        <v>97.3942</v>
      </c>
    </row>
    <row r="24">
      <c r="C24" s="0" t="n">
        <v>97.3643</v>
      </c>
      <c r="D24" s="0" t="n">
        <v>97.4041</v>
      </c>
    </row>
    <row r="25">
      <c r="C25" s="0" t="n">
        <v>97.3643</v>
      </c>
      <c r="D25" s="0" t="n">
        <v>97.4033</v>
      </c>
    </row>
    <row r="26">
      <c r="C26" s="0" t="n">
        <v>97.366</v>
      </c>
      <c r="D26" s="0" t="n">
        <v>97.4124</v>
      </c>
    </row>
    <row r="27">
      <c r="C27" s="0" t="n">
        <v>97.3675</v>
      </c>
      <c r="D27" s="0" t="n">
        <v>97.4202</v>
      </c>
    </row>
    <row r="28">
      <c r="C28" s="0" t="n">
        <v>97.3591</v>
      </c>
      <c r="D28" s="0" t="n">
        <v>97.3927</v>
      </c>
    </row>
    <row r="29">
      <c r="C29" s="0" t="n">
        <v>97.3542</v>
      </c>
      <c r="D29" s="0" t="n">
        <v>97.3811</v>
      </c>
    </row>
    <row r="30">
      <c r="C30" s="0" t="n">
        <v>97.3658</v>
      </c>
      <c r="D30" s="0" t="n">
        <v>97.414</v>
      </c>
    </row>
    <row r="31">
      <c r="C31" s="0" t="n">
        <v>97.347</v>
      </c>
      <c r="D31" s="0" t="n">
        <v>97.3839</v>
      </c>
    </row>
    <row r="32">
      <c r="C32" s="0" t="n">
        <v>97.3391</v>
      </c>
      <c r="D32" s="0" t="n">
        <v>97.3758</v>
      </c>
    </row>
    <row r="33">
      <c r="C33" s="0" t="n">
        <v>97.3501</v>
      </c>
      <c r="D33" s="0" t="n">
        <v>97.3932</v>
      </c>
    </row>
    <row r="34">
      <c r="C34" s="0" t="n">
        <v>97.3406</v>
      </c>
      <c r="D34" s="0" t="n">
        <v>97.3766</v>
      </c>
    </row>
    <row r="35">
      <c r="C35" s="0" t="n">
        <v>73.7593</v>
      </c>
      <c r="D35" s="0" t="n">
        <v>80.192</v>
      </c>
    </row>
    <row r="36">
      <c r="C36" s="0" t="n">
        <v>97.5574</v>
      </c>
      <c r="D36" s="0" t="n">
        <v>97.3935</v>
      </c>
    </row>
    <row r="37">
      <c r="C37" s="0" t="n">
        <v>97.5538</v>
      </c>
      <c r="D37" s="0" t="n">
        <v>97.377</v>
      </c>
    </row>
    <row r="38">
      <c r="C38" s="0" t="n">
        <v>97.5498</v>
      </c>
      <c r="D38" s="0" t="n">
        <v>97.3697</v>
      </c>
    </row>
    <row r="39">
      <c r="C39" s="0" t="n">
        <v>97.5661</v>
      </c>
      <c r="D39" s="0" t="n">
        <v>97.4134</v>
      </c>
    </row>
    <row r="40">
      <c r="C40" s="0" t="n">
        <v>97.5453</v>
      </c>
      <c r="D40" s="0" t="n">
        <v>97.3765</v>
      </c>
    </row>
    <row r="41">
      <c r="C41" s="0" t="n">
        <v>97.5346</v>
      </c>
      <c r="D41" s="0" t="n">
        <v>97.3733</v>
      </c>
    </row>
    <row r="42">
      <c r="C42" s="0" t="n">
        <v>97.5562</v>
      </c>
      <c r="D42" s="0" t="n">
        <v>97.4137</v>
      </c>
    </row>
    <row r="43">
      <c r="C43" s="0" t="n">
        <v>97.5427</v>
      </c>
      <c r="D43" s="0" t="n">
        <v>97.3877</v>
      </c>
    </row>
    <row r="44">
      <c r="C44" s="0" t="n">
        <v>97.5387</v>
      </c>
      <c r="D44" s="0" t="n">
        <v>97.385</v>
      </c>
    </row>
    <row r="45">
      <c r="C45" s="0" t="n">
        <v>97.5548</v>
      </c>
      <c r="D45" s="0" t="n">
        <v>97.4091</v>
      </c>
    </row>
    <row r="46">
      <c r="C46" s="0" t="n">
        <v>97.3398</v>
      </c>
      <c r="D46" s="0" t="n">
        <v>97.2195</v>
      </c>
    </row>
    <row r="47">
      <c r="C47" s="0" t="n">
        <v>97.5264</v>
      </c>
      <c r="D47" s="0" t="n">
        <v>97.4498</v>
      </c>
    </row>
    <row r="48">
      <c r="C48" s="0" t="n">
        <v>96.1276</v>
      </c>
      <c r="D48" s="0" t="n">
        <v>95.8594</v>
      </c>
    </row>
    <row r="49">
      <c r="C49" s="0" t="n">
        <v>90.484</v>
      </c>
      <c r="D49" s="0" t="n">
        <v>90.1474</v>
      </c>
    </row>
    <row r="50">
      <c r="C50" s="0" t="n">
        <v>93.3107</v>
      </c>
      <c r="D50" s="0" t="n">
        <v>94.4907</v>
      </c>
    </row>
    <row r="51">
      <c r="C51" s="0" t="n">
        <v>97.5524</v>
      </c>
      <c r="D51" s="0" t="n">
        <v>97.4657</v>
      </c>
    </row>
    <row r="52">
      <c r="C52" s="0" t="n">
        <v>97.5415</v>
      </c>
      <c r="D52" s="0" t="n">
        <v>97.4389</v>
      </c>
    </row>
    <row r="53">
      <c r="C53" s="0" t="n">
        <v>97.5396</v>
      </c>
      <c r="D53" s="0" t="n">
        <v>97.4527</v>
      </c>
    </row>
    <row r="54">
      <c r="C54" s="0" t="n">
        <v>97.5639</v>
      </c>
      <c r="D54" s="0" t="n">
        <v>97.3993</v>
      </c>
    </row>
    <row r="55">
      <c r="C55" s="0" t="n">
        <v>97.5517</v>
      </c>
      <c r="D55" s="0" t="n">
        <v>97.0312</v>
      </c>
    </row>
    <row r="56">
      <c r="C56" s="0" t="n">
        <v>97.5379</v>
      </c>
      <c r="D56" s="0" t="n">
        <v>97.3314</v>
      </c>
    </row>
    <row r="57">
      <c r="C57" s="0" t="n">
        <v>97.5401</v>
      </c>
      <c r="D57" s="0" t="n">
        <v>97.3371</v>
      </c>
    </row>
    <row r="58">
      <c r="C58" s="0" t="n">
        <v>97.5354</v>
      </c>
      <c r="D58" s="0" t="n">
        <v>97.3053</v>
      </c>
    </row>
    <row r="59">
      <c r="C59" s="0" t="n">
        <v>97.5371</v>
      </c>
      <c r="D59" s="0" t="n">
        <v>97.3179</v>
      </c>
    </row>
    <row r="60">
      <c r="C60" s="0" t="n">
        <v>96.3861</v>
      </c>
      <c r="D60" s="0" t="n">
        <v>96.2645</v>
      </c>
    </row>
    <row r="61">
      <c r="C61" s="0" t="n">
        <v>97.4705</v>
      </c>
      <c r="D61" s="0" t="n">
        <v>97.2272</v>
      </c>
    </row>
    <row r="62">
      <c r="C62" s="0" t="n">
        <v>96.3657</v>
      </c>
      <c r="D62" s="0" t="n">
        <v>96.8582</v>
      </c>
    </row>
    <row r="63">
      <c r="C63" s="0" t="n">
        <v>94.6725</v>
      </c>
      <c r="D63" s="0" t="n">
        <v>94.5837</v>
      </c>
    </row>
    <row r="64">
      <c r="C64" s="0" t="n">
        <v>97.2049</v>
      </c>
      <c r="D64" s="0" t="n">
        <v>96.2371</v>
      </c>
    </row>
    <row r="65">
      <c r="C65" s="0" t="n">
        <v>97.3917</v>
      </c>
      <c r="D65" s="0" t="n">
        <v>97.2782</v>
      </c>
    </row>
    <row r="66">
      <c r="C66" s="0" t="n">
        <v>96.7198</v>
      </c>
      <c r="D66" s="0" t="n">
        <v>96.6322</v>
      </c>
    </row>
    <row r="67">
      <c r="C67" s="0" t="n">
        <v>96.3204</v>
      </c>
      <c r="D67" s="0" t="n">
        <v>96.5355</v>
      </c>
    </row>
    <row r="68">
      <c r="C68" s="0" t="n">
        <v>97.48</v>
      </c>
      <c r="D68" s="0" t="n">
        <v>97.3175</v>
      </c>
    </row>
    <row r="69">
      <c r="C69" s="0" t="n">
        <v>97.4801</v>
      </c>
      <c r="D69" s="0" t="n">
        <v>97.3353</v>
      </c>
    </row>
    <row r="70">
      <c r="C70" s="0" t="n">
        <v>97.2827</v>
      </c>
      <c r="D70" s="0" t="n">
        <v>97.1725</v>
      </c>
    </row>
    <row r="71">
      <c r="C71" s="0" t="n">
        <v>97.3703</v>
      </c>
      <c r="D71" s="0" t="n">
        <v>97.2835</v>
      </c>
    </row>
    <row r="72">
      <c r="C72" s="0" t="n">
        <v>97.3927</v>
      </c>
      <c r="D72" s="0" t="n">
        <v>97.2904</v>
      </c>
    </row>
    <row r="73">
      <c r="C73" s="0" t="n">
        <v>97.3094</v>
      </c>
      <c r="D73" s="0" t="n">
        <v>97.229</v>
      </c>
    </row>
    <row r="74">
      <c r="C74" s="0" t="n">
        <v>96.9029</v>
      </c>
      <c r="D74" s="0" t="n">
        <v>96.6795</v>
      </c>
    </row>
    <row r="75">
      <c r="C75" s="0" t="n">
        <v>97.3148</v>
      </c>
      <c r="D75" s="0" t="n">
        <v>97.0805</v>
      </c>
    </row>
    <row r="76">
      <c r="C76" s="0" t="n">
        <v>96.0207</v>
      </c>
      <c r="D76" s="0" t="n">
        <v>97.2115</v>
      </c>
    </row>
    <row r="77">
      <c r="C77" s="0" t="n">
        <v>92.7214</v>
      </c>
      <c r="D77" s="0" t="n">
        <v>94.8255</v>
      </c>
    </row>
    <row r="78">
      <c r="C78" s="0" t="n">
        <v>96.8361</v>
      </c>
      <c r="D78" s="0" t="n">
        <v>95.6093</v>
      </c>
    </row>
    <row r="79">
      <c r="C79" s="0" t="n">
        <v>95.917</v>
      </c>
      <c r="D79" s="0" t="n">
        <v>95.732</v>
      </c>
    </row>
    <row r="80">
      <c r="C80" s="0" t="n">
        <v>97.5292</v>
      </c>
      <c r="D80" s="0" t="n">
        <v>97.4374</v>
      </c>
    </row>
    <row r="81">
      <c r="C81" s="0" t="n">
        <v>97.5401</v>
      </c>
      <c r="D81" s="0" t="n">
        <v>97.48</v>
      </c>
    </row>
    <row r="82">
      <c r="C82" s="0" t="n">
        <v>97.5375</v>
      </c>
      <c r="D82" s="0" t="n">
        <v>97.4386</v>
      </c>
    </row>
    <row r="83">
      <c r="C83" s="0" t="n">
        <v>97.5489</v>
      </c>
      <c r="D83" s="0" t="n">
        <v>97.4546</v>
      </c>
    </row>
    <row r="84">
      <c r="C84" s="0" t="n">
        <v>93.0356</v>
      </c>
      <c r="D84" s="0" t="n">
        <v>92.9177</v>
      </c>
    </row>
    <row r="85">
      <c r="C85" s="0" t="s">
        <v>26</v>
      </c>
      <c r="D85" s="0" t="s">
        <v>26</v>
      </c>
    </row>
    <row r="86">
      <c r="C86" s="0" t="s">
        <v>26</v>
      </c>
      <c r="D86" s="0" t="s">
        <v>26</v>
      </c>
    </row>
    <row r="87">
      <c r="C87" s="0" t="s">
        <v>26</v>
      </c>
      <c r="D87" s="0" t="s">
        <v>26</v>
      </c>
    </row>
    <row r="88">
      <c r="C88" s="0" t="n">
        <v>97.4026</v>
      </c>
      <c r="D88" s="0" t="n">
        <v>97.2586</v>
      </c>
    </row>
    <row r="89">
      <c r="C89" s="0" t="n">
        <v>97.4112</v>
      </c>
      <c r="D89" s="0" t="n">
        <v>97.2665</v>
      </c>
    </row>
    <row r="90">
      <c r="C90" s="0" t="s">
        <v>26</v>
      </c>
      <c r="D90" s="0" t="s">
        <v>26</v>
      </c>
    </row>
    <row r="91">
      <c r="C91" s="0" t="s">
        <v>26</v>
      </c>
      <c r="D91" s="0" t="s">
        <v>26</v>
      </c>
    </row>
    <row r="92">
      <c r="C92" s="0" t="n">
        <v>97.4133</v>
      </c>
      <c r="D92" s="0" t="n">
        <v>97.2094</v>
      </c>
    </row>
    <row r="93">
      <c r="C93" s="0" t="s">
        <v>26</v>
      </c>
      <c r="D93" s="0" t="s">
        <v>26</v>
      </c>
    </row>
    <row r="94">
      <c r="C94" s="0" t="s">
        <v>26</v>
      </c>
      <c r="D94" s="0" t="s">
        <v>26</v>
      </c>
    </row>
  </sheetData>
  <printOptions gridLines="0" gridLinesSet="0" headings="0"/>
  <pageMargins bottom="1" footer="0.5" header="0.5" left="0.75" right="0.75" top="1"/>
  <pageSetup orientation="portrait" paperSize="9"/>
</worksheet>
</file>

<file path=xl/worksheets/sheet4.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H4" xSplit="7" ySplit="3"/>
      <selection activeCell="A4" activeCellId="0" sqref="A4"/>
    </sheetView>
  </sheetViews>
  <sheetFormatPr defaultColWidth="9" defaultRowHeight="15.75"/>
  <cols>
    <col min="1" max="1" customWidth="true" style="1" width="9.25" collapsed="true"/>
    <col min="2" max="2" style="1" width="8.0" collapsed="true"/>
    <col min="3" max="3" style="1" width="5.5" collapsed="true"/>
    <col min="4" max="6" customWidth="true" hidden="true" width="8.0" collapsed="true"/>
    <col min="7" max="7" width="5.5" collapsed="true"/>
    <col min="8" max="9" width="9.5" collapsed="true"/>
    <col min="10" max="10" customWidth="true" width="14.125" collapsed="true"/>
    <col min="11" max="11" customWidth="true" width="18.25" collapsed="true"/>
    <col min="12" max="12" width="9.5" collapsed="true"/>
    <col min="14" max="14" customWidth="true" width="10.0" collapsed="true"/>
    <col min="15" max="15" width="10.375" collapsed="true"/>
    <col min="16" max="16" customWidth="true" width="9.75" collapsed="true"/>
    <col min="17" max="17" style="115" width="9.0" collapsed="true"/>
    <col min="21" max="21" width="9.375" collapsed="true"/>
    <col min="23" max="23" width="10.375" collapsed="true"/>
    <col min="24" max="24" width="10.5" collapsed="true"/>
    <col min="25" max="26" width="11.375" collapsed="true"/>
    <col min="29" max="30" width="10.375" collapsed="true"/>
    <col min="32" max="32" style="116" width="9.0" collapsed="true"/>
  </cols>
  <sheetData>
    <row customHeight="1" ht="27.75" r="1">
      <c r="A1" s="117" t="s">
        <v>48</v>
      </c>
      <c r="B1" s="117"/>
      <c r="C1" s="117"/>
      <c r="D1" s="117"/>
      <c r="E1" s="117"/>
      <c r="F1" s="117"/>
      <c r="G1" s="117"/>
      <c r="H1" s="117"/>
      <c r="I1" s="117"/>
      <c r="J1" s="117"/>
      <c r="K1" s="117"/>
      <c r="L1" s="117"/>
      <c r="M1" s="117"/>
      <c r="N1" s="117"/>
      <c r="O1" s="117"/>
      <c r="P1" s="117"/>
      <c r="U1" s="118" t="s">
        <v>49</v>
      </c>
      <c r="V1" s="118"/>
      <c r="W1" s="118"/>
      <c r="X1" s="118"/>
      <c r="Y1" s="118"/>
      <c r="Z1" s="118"/>
      <c r="AA1" s="118"/>
      <c r="AB1" s="118"/>
      <c r="AC1" s="118"/>
      <c r="AD1" s="118"/>
      <c r="AE1" s="118"/>
      <c r="AF1" s="119"/>
    </row>
    <row ht="14.25" r="2">
      <c r="A2" s="25"/>
      <c r="B2" s="23"/>
      <c r="C2" s="23"/>
      <c r="D2" s="23"/>
      <c r="E2" s="39"/>
      <c r="F2" s="39"/>
      <c r="G2" s="39"/>
      <c r="H2" s="23" t="s">
        <v>4</v>
      </c>
      <c r="I2" s="23"/>
      <c r="J2" s="23" t="s">
        <v>7</v>
      </c>
      <c r="K2" s="23"/>
      <c r="L2" s="39"/>
      <c r="M2" s="39"/>
      <c r="N2" s="120" t="s">
        <v>50</v>
      </c>
      <c r="O2" s="120"/>
      <c r="P2" s="120"/>
      <c r="U2" s="121"/>
      <c r="V2" s="121"/>
      <c r="W2" s="23" t="s">
        <v>4</v>
      </c>
      <c r="X2" s="23"/>
      <c r="Y2" s="23" t="s">
        <v>7</v>
      </c>
      <c r="Z2" s="23"/>
      <c r="AA2" s="39"/>
      <c r="AB2" s="39"/>
      <c r="AC2" s="120" t="s">
        <v>50</v>
      </c>
      <c r="AD2" s="120"/>
      <c r="AE2" s="120"/>
      <c r="AF2" s="122"/>
      <c r="AH2" s="123" t="s">
        <v>51</v>
      </c>
      <c r="AI2" s="124"/>
      <c r="AJ2" s="124"/>
      <c r="AK2" s="125"/>
      <c r="AL2" s="125"/>
    </row>
    <row customHeight="1" ht="17.25" r="3">
      <c r="A3" s="126" t="s">
        <v>12</v>
      </c>
      <c r="B3" s="126" t="s">
        <v>15</v>
      </c>
      <c r="C3" s="126" t="s">
        <v>13</v>
      </c>
      <c r="D3" s="126" t="s">
        <v>52</v>
      </c>
      <c r="E3" s="126" t="s">
        <v>53</v>
      </c>
      <c r="F3" s="126"/>
      <c r="G3" s="126" t="s">
        <v>14</v>
      </c>
      <c r="H3" s="126" t="s">
        <v>16</v>
      </c>
      <c r="I3" s="126" t="s">
        <v>17</v>
      </c>
      <c r="J3" s="126" t="s">
        <v>16</v>
      </c>
      <c r="K3" s="126" t="s">
        <v>17</v>
      </c>
      <c r="L3" s="126" t="s">
        <v>54</v>
      </c>
      <c r="M3" s="126" t="s">
        <v>55</v>
      </c>
      <c r="N3" s="127" t="s">
        <v>56</v>
      </c>
      <c r="O3" s="127" t="s">
        <v>57</v>
      </c>
      <c r="P3" s="127" t="s">
        <v>58</v>
      </c>
      <c r="Q3" s="125" t="s">
        <v>59</v>
      </c>
      <c r="U3" s="128" t="s">
        <v>12</v>
      </c>
      <c r="V3" s="129" t="s">
        <v>15</v>
      </c>
      <c r="W3" s="126" t="s">
        <v>20</v>
      </c>
      <c r="X3" s="126" t="s">
        <v>21</v>
      </c>
      <c r="Y3" s="126" t="s">
        <v>20</v>
      </c>
      <c r="Z3" s="126" t="s">
        <v>21</v>
      </c>
      <c r="AA3" s="126" t="s">
        <v>54</v>
      </c>
      <c r="AB3" s="126" t="s">
        <v>55</v>
      </c>
      <c r="AC3" s="127" t="s">
        <v>56</v>
      </c>
      <c r="AD3" s="127" t="s">
        <v>57</v>
      </c>
      <c r="AE3" s="127" t="s">
        <v>58</v>
      </c>
      <c r="AF3" s="130" t="s">
        <v>59</v>
      </c>
      <c r="AH3" s="131" t="s">
        <v>56</v>
      </c>
      <c r="AI3" s="131" t="s">
        <v>57</v>
      </c>
      <c r="AJ3" s="131" t="s">
        <v>58</v>
      </c>
      <c r="AK3" s="39" t="s">
        <v>60</v>
      </c>
      <c r="AL3" s="132">
        <v>0.23999999999999999</v>
      </c>
    </row>
    <row r="4">
      <c r="A4" s="133">
        <f ca="1">IF(_metadata!B1="",EOMONTH(NOW(),-1),EOMONTH(_metadata!B1,-1))</f>
        <v>43524</v>
      </c>
      <c r="B4" s="134">
        <v>0</v>
      </c>
      <c r="C4" s="51" t="s">
        <v>24</v>
      </c>
      <c r="D4" s="135">
        <f ca="1">A4+B4</f>
        <v>43524</v>
      </c>
      <c r="E4" s="135">
        <f ca="1">D5</f>
        <v>43524.333333333336</v>
      </c>
      <c r="F4" s="136" t="e">
        <f ca="1">SUMPRODUCT(('6烧主抽电耗'!$A$3:$A$95=$A4)*('6烧主抽电耗'!$D$3:$D$95=$C4),'6烧主抽电耗'!$E$3:$E$95)</f>
        <v>#REF!</v>
      </c>
      <c r="G4" s="135" t="e">
        <f ca="1">IF(AND(F4=1),"甲班",IF(AND(F4=2),"乙班",IF(AND(F4=3),"丙班",IF(AND(F4=4),"丁班",))))</f>
        <v>#REF!</v>
      </c>
      <c r="H4" s="57" t="s">
        <v>26</v>
      </c>
      <c r="I4" s="57" t="s">
        <v>26</v>
      </c>
      <c r="J4" s="57">
        <f>IF(_cuofeng5_month_day!A2="","",_cuofeng5_month_day!A2)</f>
        <v>94.427400000000006</v>
      </c>
      <c r="K4" s="57">
        <f>IF(_cuofeng5_month_day!B2="","",_cuofeng5_month_day!B2)</f>
        <v>94.333399999999997</v>
      </c>
      <c r="L4" s="136">
        <f ca="1">IFERROR(SUMPRODUCT((_5shaozhuchou_month_day!$A$2:$A$899&gt;=D4)*(_5shaozhuchou_month_day!$A$2:$A$899&lt;E4),_5shaozhuchou_month_day!$Y$2:$Y$899)/SUMPRODUCT((_5shaozhuchou_month_day!$A$2:$A$899&gt;=D4)*(_5shaozhuchou_month_day!$A$2:$A$899&lt;E4)),0)</f>
        <v>0</v>
      </c>
      <c r="M4" s="136">
        <f ca="1">L4*(1-$AL$3)*$AL$4*$AL$5*(E4-D4)*24</f>
        <v>0</v>
      </c>
      <c r="N4" s="125">
        <f>IF(OR($B4=$AH$4,$B4=$AH$5),(($H5-$H4)+($I5-$I4))*3,0)</f>
        <v>0</v>
      </c>
      <c r="O4" s="125">
        <f>IF(OR($B4=$AI$4,$B4=$AI$5,$B4=$AI$6),(($H5-$H4)+($I5-$I4))*3,0)</f>
        <v>0</v>
      </c>
      <c r="P4" s="125" t="e">
        <f>IF(OR($B4=$AJ$4),(($H5-$H4)+($I5-$I4))*3,0)</f>
        <v>#VALUE!</v>
      </c>
      <c r="Q4" s="125"/>
      <c r="U4" s="133">
        <f ca="1">A4</f>
        <v>43524</v>
      </c>
      <c r="V4" s="134">
        <f>B4</f>
        <v>0</v>
      </c>
      <c r="W4" s="60" t="s">
        <v>26</v>
      </c>
      <c r="X4" s="61" t="s">
        <v>26</v>
      </c>
      <c r="Y4" s="61">
        <f>IF(_cuofeng6_month_day!A2="","",_cuofeng6_month_day!A2)</f>
        <v>94.355099999999993</v>
      </c>
      <c r="Z4" s="61">
        <f>IF(_cuofeng6_month_day!B2="","",_cuofeng6_month_day!B2)</f>
        <v>97.3643</v>
      </c>
      <c r="AA4" s="130"/>
      <c r="AB4" s="130">
        <f ca="1">AA4*(1-$AL$3)*$AL$4*$AL$5*(E4-D4)*24</f>
        <v>0</v>
      </c>
      <c r="AC4" s="125">
        <f>IF(OR($V4=$AH$4,$V4=$AH$5),(($W5-$W4)+($X5-$X4))*3,0)</f>
        <v>0</v>
      </c>
      <c r="AD4" s="125">
        <f>IF(OR($V4=$AI$4,$V4=$AI$5,$V4=$AI$6),(($W5-$W4)+($X5-$X4))*3,0)</f>
        <v>0</v>
      </c>
      <c r="AE4" s="125" t="e">
        <f>IF(OR($V4=$AJ$4),(($W5-$W4)+($X5-$X4))*3,0)</f>
        <v>#VALUE!</v>
      </c>
      <c r="AF4" s="130"/>
      <c r="AH4" s="137">
        <v>0.58333333333333304</v>
      </c>
      <c r="AI4" s="137">
        <v>0.33333333333333298</v>
      </c>
      <c r="AJ4" s="137">
        <v>0</v>
      </c>
      <c r="AK4" s="39" t="s">
        <v>61</v>
      </c>
      <c r="AL4" s="132">
        <v>0.85999999999999999</v>
      </c>
    </row>
    <row customHeight="1" r="5">
      <c r="A5" s="138">
        <f ca="1">A4</f>
        <v>43524</v>
      </c>
      <c r="B5" s="134">
        <v>0.33333333333333298</v>
      </c>
      <c r="C5" s="51" t="s">
        <v>28</v>
      </c>
      <c r="D5" s="135">
        <f ca="1">A5+B5</f>
        <v>43524.333333333336</v>
      </c>
      <c r="E5" s="135">
        <f ca="1">D6</f>
        <v>43524.583333333336</v>
      </c>
      <c r="F5" s="136" t="e">
        <f ca="1">SUMPRODUCT(('6烧主抽电耗'!$A$3:$A$95=$A5)*('6烧主抽电耗'!$D$3:$D$95=$C5),'6烧主抽电耗'!$E$3:$E$95)</f>
        <v>#REF!</v>
      </c>
      <c r="G5" s="135" t="e">
        <f ca="1">IF(AND(F5=1),"甲班",IF(AND(F5=2),"乙班",IF(AND(F5=3),"丙班",IF(AND(F5=4),"丁班",))))</f>
        <v>#REF!</v>
      </c>
      <c r="H5" s="55" t="s">
        <v>26</v>
      </c>
      <c r="I5" s="55" t="s">
        <v>26</v>
      </c>
      <c r="J5" s="57" t="str">
        <f>IF(_cuofeng5_month_day!A3="","",_cuofeng5_month_day!A3)</f>
        <v/>
      </c>
      <c r="K5" s="57" t="str">
        <f>IF(_cuofeng5_month_day!B3="","",_cuofeng5_month_day!B3)</f>
        <v/>
      </c>
      <c r="L5" s="136">
        <f ca="1">IFERROR(SUMPRODUCT((_5shaozhuchou_month_day!$A$2:$A$899&gt;=D5)*(_5shaozhuchou_month_day!$A$2:$A$899&lt;E5),_5shaozhuchou_month_day!$Y$2:$Y$899)/SUMPRODUCT((_5shaozhuchou_month_day!$A$2:$A$899&gt;=D5)*(_5shaozhuchou_month_day!$A$2:$A$899&lt;E5)),0)</f>
        <v>0</v>
      </c>
      <c r="M5" s="136">
        <f ca="1">L5*(1-$AL$3)*$AL$4*$AL$5*(E5-D5)*24</f>
        <v>0</v>
      </c>
      <c r="N5" s="125">
        <f>IF(OR($B5=$AH$4,$B5=$AH$5),(($H6-$H5)+($I6-$I5))*3,0)</f>
        <v>0</v>
      </c>
      <c r="O5" s="125" t="e">
        <f>IF(OR($B5=$AI$4,$B5=$AI$5,$B5=$AI$6),(($H6-$H5)+($I6-$I5))*3,0)</f>
        <v>#VALUE!</v>
      </c>
      <c r="P5" s="125">
        <f>IF(OR($B5=$AJ$4),(($H6-$H5)+($I6-$I5))*3,0)</f>
        <v>0</v>
      </c>
      <c r="Q5" s="130">
        <f ca="1">IF(OR($B5=$AH$4,$B4=$AH$5),($L4-$L5)*(1-$AL$3)*(E5-D5)*24*$AL$4*$AL$5,0)</f>
        <v>0</v>
      </c>
      <c r="U5" s="138">
        <f ca="1">A5</f>
        <v>43524</v>
      </c>
      <c r="V5" s="134">
        <f>B5</f>
        <v>0.33333333333333298</v>
      </c>
      <c r="W5" s="61" t="s">
        <v>26</v>
      </c>
      <c r="X5" s="61" t="s">
        <v>26</v>
      </c>
      <c r="Y5" s="61" t="str">
        <f>IF(_cuofeng6_month_day!A3="","",_cuofeng6_month_day!A3)</f>
        <v/>
      </c>
      <c r="Z5" s="61" t="str">
        <f>IF(_cuofeng6_month_day!B3="","",_cuofeng6_month_day!B3)</f>
        <v/>
      </c>
      <c r="AA5" s="130"/>
      <c r="AB5" s="130">
        <f ca="1">AA5*(1-$AL$3)*$AL$4*$AL$5*(E5-D5)*24</f>
        <v>0</v>
      </c>
      <c r="AC5" s="125">
        <f>IF(OR($V5=$AH$4,$V5=$AH$5),(($W6-$W5)+($X6-$X5))*3,0)</f>
        <v>0</v>
      </c>
      <c r="AD5" s="125" t="e">
        <f>IF(OR($V5=$AI$4,$V5=$AI$5,$V5=$AI$6),(($W6-$W5)+($X6-$X5))*3,0)</f>
        <v>#VALUE!</v>
      </c>
      <c r="AE5" s="125">
        <f>IF(OR($V5=$AJ$4),(($W6-$W5)+($X6-$X5))*3,0)</f>
        <v>0</v>
      </c>
      <c r="AF5" s="130">
        <f ca="1">IF(OR($V5=$AH$4,$V5=$AH$5),($AA4-$AA5)*(1-$AL$3)*(E5-D5)*24*$AL$4*$AL$5,0)</f>
        <v>0</v>
      </c>
      <c r="AH5" s="137">
        <v>0.79166666666666696</v>
      </c>
      <c r="AI5" s="137">
        <v>0.70833333333333304</v>
      </c>
      <c r="AJ5" s="131"/>
      <c r="AK5" s="39" t="s">
        <v>62</v>
      </c>
      <c r="AL5" s="132">
        <v>0.97999999999999998</v>
      </c>
    </row>
    <row ht="14.25" r="6">
      <c r="A6" s="138">
        <f ca="1">A5</f>
        <v>43524</v>
      </c>
      <c r="B6" s="134">
        <v>0.58333333333333304</v>
      </c>
      <c r="C6" s="51" t="s">
        <v>28</v>
      </c>
      <c r="D6" s="135">
        <f ca="1">A6+B6</f>
        <v>43524.583333333336</v>
      </c>
      <c r="E6" s="135">
        <f ca="1">D7</f>
        <v>43524.708333333336</v>
      </c>
      <c r="F6" s="136" t="e">
        <f ca="1">SUMPRODUCT(('6烧主抽电耗'!$A$3:$A$95=$A6)*('6烧主抽电耗'!$D$3:$D$95=$C6),'6烧主抽电耗'!$E$3:$E$95)</f>
        <v>#REF!</v>
      </c>
      <c r="G6" s="135" t="e">
        <f ca="1">IF(AND(F6=1),"甲班",IF(AND(F6=2),"乙班",IF(AND(F6=3),"丙班",IF(AND(F6=4),"丁班",))))</f>
        <v>#REF!</v>
      </c>
      <c r="H6" s="57" t="s">
        <v>26</v>
      </c>
      <c r="I6" s="57" t="s">
        <v>26</v>
      </c>
      <c r="J6" s="57" t="str">
        <f>IF(_cuofeng5_month_day!A4="","",_cuofeng5_month_day!A4)</f>
        <v/>
      </c>
      <c r="K6" s="57" t="str">
        <f>IF(_cuofeng5_month_day!B4="","",_cuofeng5_month_day!B4)</f>
        <v/>
      </c>
      <c r="L6" s="136">
        <f ca="1">IFERROR(SUMPRODUCT((_5shaozhuchou_month_day!$A$2:$A$899&gt;=D6)*(_5shaozhuchou_month_day!$A$2:$A$899&lt;E6),_5shaozhuchou_month_day!$Y$2:$Y$899)/SUMPRODUCT((_5shaozhuchou_month_day!$A$2:$A$899&gt;=D6)*(_5shaozhuchou_month_day!$A$2:$A$899&lt;E6)),0)</f>
        <v>0</v>
      </c>
      <c r="M6" s="136">
        <f ca="1">L6*(1-$AL$3)*$AL$4*$AL$5*(E6-D6)*24</f>
        <v>0</v>
      </c>
      <c r="N6" s="125" t="e">
        <f>IF(OR($B6=$AH$4,$B6=$AH$5),(($H7-$H6)+($I7-$I6))*3,0)</f>
        <v>#VALUE!</v>
      </c>
      <c r="O6" s="125">
        <f>IF(OR($B6=$AI$4,$B6=$AI$5,$B6=$AI$6),(($H7-$H6)+($I7-$I6))*3,0)</f>
        <v>0</v>
      </c>
      <c r="P6" s="125">
        <f>IF(OR($B6=$AJ$4),(($H7-$H6)+($I7-$I6))*3,0)</f>
        <v>0</v>
      </c>
      <c r="Q6" s="130">
        <f ca="1">IF(OR($B6=$AH$4,$B5=$AH$5),($L5-$L6)*(1-$AL$3)*(E6-D6)*24*$AL$4*$AL$5,0)</f>
        <v>0</v>
      </c>
      <c r="U6" s="138">
        <f ca="1">A6</f>
        <v>43524</v>
      </c>
      <c r="V6" s="134">
        <f>B6</f>
        <v>0.58333333333333304</v>
      </c>
      <c r="W6" s="61" t="s">
        <v>26</v>
      </c>
      <c r="X6" s="61" t="s">
        <v>26</v>
      </c>
      <c r="Y6" s="61" t="str">
        <f>IF(_cuofeng6_month_day!A4="","",_cuofeng6_month_day!A4)</f>
        <v/>
      </c>
      <c r="Z6" s="61" t="str">
        <f>IF(_cuofeng6_month_day!B4="","",_cuofeng6_month_day!B4)</f>
        <v/>
      </c>
      <c r="AA6" s="130"/>
      <c r="AB6" s="130">
        <f ca="1">AA6*(1-$AL$3)*$AL$4*$AL$5*(E6-D6)*24</f>
        <v>0</v>
      </c>
      <c r="AC6" s="125" t="e">
        <f>IF(OR($V6=$AH$4,$V6=$AH$5),(($W7-$W6)+($X7-$X6))*3,0)</f>
        <v>#VALUE!</v>
      </c>
      <c r="AD6" s="125">
        <f>IF(OR($V6=$AI$4,$V6=$AI$5,$V6=$AI$6),(($W7-$W6)+($X7-$X6))*3,0)</f>
        <v>0</v>
      </c>
      <c r="AE6" s="125">
        <f>IF(OR($V6=$AJ$4),(($W7-$W6)+($X7-$X6))*3,0)</f>
        <v>0</v>
      </c>
      <c r="AF6" s="130">
        <f ca="1">IF(OR($V6=$AH$4,$V6=$AH$5),($AA5-$AA6)*(1-$AL$3)*(E6-D6)*24*$AL$4*$AL$5,0)</f>
        <v>0</v>
      </c>
      <c r="AH6" s="137"/>
      <c r="AI6" s="137">
        <v>0.91666666666666696</v>
      </c>
      <c r="AJ6" s="131"/>
      <c r="AK6" s="139"/>
      <c r="AL6" s="139"/>
    </row>
    <row ht="14.25" r="7">
      <c r="A7" s="138">
        <f ca="1">A6</f>
        <v>43524</v>
      </c>
      <c r="B7" s="134">
        <v>0.70833333333333304</v>
      </c>
      <c r="C7" s="51" t="s">
        <v>30</v>
      </c>
      <c r="D7" s="135">
        <f ca="1">A7+B7</f>
        <v>43524.708333333336</v>
      </c>
      <c r="E7" s="135">
        <f ca="1">D8</f>
        <v>43524.791666666664</v>
      </c>
      <c r="F7" s="136" t="e">
        <f ca="1">SUMPRODUCT(('6烧主抽电耗'!$A$3:$A$95=$A7)*('6烧主抽电耗'!$D$3:$D$95=$C7),'6烧主抽电耗'!$E$3:$E$95)</f>
        <v>#REF!</v>
      </c>
      <c r="G7" s="135" t="e">
        <f ca="1">IF(AND(F7=1),"甲班",IF(AND(F7=2),"乙班",IF(AND(F7=3),"丙班",IF(AND(F7=4),"丁班",))))</f>
        <v>#REF!</v>
      </c>
      <c r="H7" s="57" t="s">
        <v>26</v>
      </c>
      <c r="I7" s="57" t="s">
        <v>26</v>
      </c>
      <c r="J7" s="57" t="str">
        <f>IF(_cuofeng5_month_day!A5="","",_cuofeng5_month_day!A5)</f>
        <v/>
      </c>
      <c r="K7" s="57" t="str">
        <f>IF(_cuofeng5_month_day!B5="","",_cuofeng5_month_day!B5)</f>
        <v/>
      </c>
      <c r="L7" s="136">
        <f ca="1">IFERROR(SUMPRODUCT((_5shaozhuchou_month_day!$A$2:$A$899&gt;=D7)*(_5shaozhuchou_month_day!$A$2:$A$899&lt;E7),_5shaozhuchou_month_day!$Y$2:$Y$899)/SUMPRODUCT((_5shaozhuchou_month_day!$A$2:$A$899&gt;=D7)*(_5shaozhuchou_month_day!$A$2:$A$899&lt;E7)),0)</f>
        <v>0</v>
      </c>
      <c r="M7" s="136">
        <f ca="1">L7*(1-$AL$3)*$AL$4*$AL$5*(E7-D7)*24</f>
        <v>0</v>
      </c>
      <c r="N7" s="125">
        <f>IF(OR($B7=$AH$4,$B7=$AH$5),(($H8-$H7)+($I8-$I7))*3,0)</f>
        <v>0</v>
      </c>
      <c r="O7" s="125" t="e">
        <f>IF(OR($B7=$AI$4,$B7=$AI$5,$B7=$AI$6),(($H8-$H7)+($I8-$I7))*3,0)</f>
        <v>#VALUE!</v>
      </c>
      <c r="P7" s="125">
        <f>IF(OR($B7=$AJ$4),(($H8-$H7)+($I8-$I7))*3,0)</f>
        <v>0</v>
      </c>
      <c r="Q7" s="130">
        <f ca="1">IF(OR($B7=$AH$4,$B6=$AH$5),($L6-$L7)*(1-$AL$3)*(E7-D7)*24*$AL$4*$AL$5,0)</f>
        <v>0</v>
      </c>
      <c r="U7" s="138">
        <f ca="1">A7</f>
        <v>43524</v>
      </c>
      <c r="V7" s="134">
        <f>B7</f>
        <v>0.70833333333333304</v>
      </c>
      <c r="W7" s="71" t="s">
        <v>26</v>
      </c>
      <c r="X7" s="57" t="s">
        <v>26</v>
      </c>
      <c r="Y7" s="61" t="str">
        <f>IF(_cuofeng6_month_day!A5="","",_cuofeng6_month_day!A5)</f>
        <v/>
      </c>
      <c r="Z7" s="61" t="str">
        <f>IF(_cuofeng6_month_day!B5="","",_cuofeng6_month_day!B5)</f>
        <v/>
      </c>
      <c r="AA7" s="130"/>
      <c r="AB7" s="130">
        <f ca="1">AA7*(1-$AL$3)*$AL$4*$AL$5*(E7-D7)*24</f>
        <v>0</v>
      </c>
      <c r="AC7" s="125">
        <f>IF(OR($V7=$AH$4,$V7=$AH$5),(($W8-$W7)+($X8-$X7))*3,0)</f>
        <v>0</v>
      </c>
      <c r="AD7" s="125" t="e">
        <f>IF(OR($V7=$AI$4,$V7=$AI$5,$V7=$AI$6),(($W8-$W7)+($X8-$X7))*3,0)</f>
        <v>#VALUE!</v>
      </c>
      <c r="AE7" s="125">
        <f>IF(OR($V7=$AJ$4),(($W8-$W7)+($X8-$X7))*3,0)</f>
        <v>0</v>
      </c>
      <c r="AF7" s="130">
        <f ca="1">IF(OR($V7=$AH$4,$V7=$AH$5),($AA6-$AA7)*(1-$AL$3)*(E7-D7)*24*$AL$4*$AL$5,0)</f>
        <v>0</v>
      </c>
    </row>
    <row ht="14.25" r="8">
      <c r="A8" s="138">
        <f ca="1">A7</f>
        <v>43524</v>
      </c>
      <c r="B8" s="134">
        <v>0.79166666666666696</v>
      </c>
      <c r="C8" s="51" t="s">
        <v>30</v>
      </c>
      <c r="D8" s="135">
        <f ca="1">A8+B8</f>
        <v>43524.791666666664</v>
      </c>
      <c r="E8" s="135">
        <f ca="1">D9</f>
        <v>43524.916666666664</v>
      </c>
      <c r="F8" s="136" t="e">
        <f ca="1">SUMPRODUCT(('6烧主抽电耗'!$A$3:$A$95=$A8)*('6烧主抽电耗'!$D$3:$D$95=$C8),'6烧主抽电耗'!$E$3:$E$95)</f>
        <v>#REF!</v>
      </c>
      <c r="G8" s="135" t="e">
        <f ca="1">IF(AND(F8=1),"甲班",IF(AND(F8=2),"乙班",IF(AND(F8=3),"丙班",IF(AND(F8=4),"丁班",))))</f>
        <v>#REF!</v>
      </c>
      <c r="H8" s="57" t="s">
        <v>26</v>
      </c>
      <c r="I8" s="57" t="s">
        <v>26</v>
      </c>
      <c r="J8" s="57" t="str">
        <f>IF(_cuofeng5_month_day!A6="","",_cuofeng5_month_day!A6)</f>
        <v/>
      </c>
      <c r="K8" s="57" t="str">
        <f>IF(_cuofeng5_month_day!B6="","",_cuofeng5_month_day!B6)</f>
        <v/>
      </c>
      <c r="L8" s="136">
        <f ca="1">IFERROR(SUMPRODUCT((_5shaozhuchou_month_day!$A$2:$A$899&gt;=D8)*(_5shaozhuchou_month_day!$A$2:$A$899&lt;E8),_5shaozhuchou_month_day!$Y$2:$Y$899)/SUMPRODUCT((_5shaozhuchou_month_day!$A$2:$A$899&gt;=D8)*(_5shaozhuchou_month_day!$A$2:$A$899&lt;E8)),0)</f>
        <v>0</v>
      </c>
      <c r="M8" s="136">
        <f ca="1">L8*(1-$AL$3)*$AL$4*$AL$5*(E8-D8)*24</f>
        <v>0</v>
      </c>
      <c r="N8" s="125" t="e">
        <f>IF(OR($B8=$AH$4,$B8=$AH$5),(($H9-$H8)+($I9-$I8))*3,0)</f>
        <v>#VALUE!</v>
      </c>
      <c r="O8" s="125">
        <f>IF(OR($B8=$AI$4,$B8=$AI$5,$B8=$AI$6),(($H9-$H8)+($I9-$I8))*3,0)</f>
        <v>0</v>
      </c>
      <c r="P8" s="125">
        <f>IF(OR($B8=$AJ$4),(($H9-$H8)+($I9-$I8))*3,0)</f>
        <v>0</v>
      </c>
      <c r="Q8" s="130">
        <f ca="1">IF(OR($B8=$AH$4,$B7=$AH$5),($L7-$L8)*(1-$AL$3)*(E8-D8)*24*$AL$4*$AL$5,0)</f>
        <v>0</v>
      </c>
      <c r="U8" s="138">
        <f ca="1">A8</f>
        <v>43524</v>
      </c>
      <c r="V8" s="134">
        <f>B8</f>
        <v>0.79166666666666696</v>
      </c>
      <c r="W8" s="71" t="s">
        <v>26</v>
      </c>
      <c r="X8" s="57" t="s">
        <v>26</v>
      </c>
      <c r="Y8" s="61" t="str">
        <f>IF(_cuofeng6_month_day!A6="","",_cuofeng6_month_day!A6)</f>
        <v/>
      </c>
      <c r="Z8" s="61" t="str">
        <f>IF(_cuofeng6_month_day!B6="","",_cuofeng6_month_day!B6)</f>
        <v/>
      </c>
      <c r="AA8" s="130"/>
      <c r="AB8" s="130">
        <f ca="1">AA8*(1-$AL$3)*$AL$4*$AL$5*(E8-D8)*24</f>
        <v>0</v>
      </c>
      <c r="AC8" s="125" t="e">
        <f>IF(OR($V8=$AH$4,$V8=$AH$5),(($W9-$W8)+($X9-$X8))*3,0)</f>
        <v>#VALUE!</v>
      </c>
      <c r="AD8" s="125">
        <f>IF(OR($V8=$AI$4,$V8=$AI$5,$V8=$AI$6),(($W9-$W8)+($X9-$X8))*3,0)</f>
        <v>0</v>
      </c>
      <c r="AE8" s="125">
        <f>IF(OR($V8=$AJ$4),(($W9-$W8)+($X9-$X8))*3,0)</f>
        <v>0</v>
      </c>
      <c r="AF8" s="130">
        <f ca="1">IF(OR($V8=$AH$4,$V8=$AH$5),($AA7-$AA8)*(1-$AL$3)*(E8-D8)*24*$AL$4*$AL$5,0)</f>
        <v>0</v>
      </c>
    </row>
    <row ht="14.25" r="9">
      <c r="A9" s="140">
        <f ca="1">A8</f>
        <v>43524</v>
      </c>
      <c r="B9" s="134">
        <v>0.91666666666666696</v>
      </c>
      <c r="C9" s="51" t="s">
        <v>30</v>
      </c>
      <c r="D9" s="135">
        <f ca="1">A9+B9</f>
        <v>43524.916666666664</v>
      </c>
      <c r="E9" s="135">
        <f ca="1">D10</f>
        <v>43525</v>
      </c>
      <c r="F9" s="136" t="e">
        <f ca="1">SUMPRODUCT(('6烧主抽电耗'!$A$3:$A$95=$A9)*('6烧主抽电耗'!$D$3:$D$95=$C9),'6烧主抽电耗'!$E$3:$E$95)</f>
        <v>#REF!</v>
      </c>
      <c r="G9" s="135" t="e">
        <f ca="1">IF(AND(F9=1),"甲班",IF(AND(F9=2),"乙班",IF(AND(F9=3),"丙班",IF(AND(F9=4),"丁班",))))</f>
        <v>#REF!</v>
      </c>
      <c r="H9" s="57" t="s">
        <v>26</v>
      </c>
      <c r="I9" s="57" t="s">
        <v>26</v>
      </c>
      <c r="J9" s="57" t="str">
        <f>IF(_cuofeng5_month_day!A7="","",_cuofeng5_month_day!A7)</f>
        <v/>
      </c>
      <c r="K9" s="57" t="str">
        <f>IF(_cuofeng5_month_day!B7="","",_cuofeng5_month_day!B7)</f>
        <v/>
      </c>
      <c r="L9" s="136">
        <f ca="1">IFERROR(SUMPRODUCT((_5shaozhuchou_month_day!$A$2:$A$899&gt;=D9)*(_5shaozhuchou_month_day!$A$2:$A$899&lt;E9),_5shaozhuchou_month_day!$Y$2:$Y$899)/SUMPRODUCT((_5shaozhuchou_month_day!$A$2:$A$899&gt;=D9)*(_5shaozhuchou_month_day!$A$2:$A$899&lt;E9)),0)</f>
        <v>0</v>
      </c>
      <c r="M9" s="136">
        <f ca="1">L9*(1-$AL$3)*$AL$4*$AL$5*(E9-D9)*24</f>
        <v>0</v>
      </c>
      <c r="N9" s="125">
        <f>IF(OR($B9=$AH$4,$B9=$AH$5),(($H10-$H9)+($I10-$I9))*3,0)</f>
        <v>0</v>
      </c>
      <c r="O9" s="125" t="e">
        <f>IF(OR($B9=$AI$4,$B9=$AI$5,$B9=$AI$6),(($H10-$H9)+($I10-$I9))*3,0)</f>
        <v>#VALUE!</v>
      </c>
      <c r="P9" s="125">
        <f>IF(OR($B9=$AJ$4),(($H10-$H9)+($I10-$I9))*3,0)</f>
        <v>0</v>
      </c>
      <c r="Q9" s="130">
        <f ca="1">IF(OR($B9=$AH$4,$B8=$AH$5),($L8-$L9)*(1-$AL$3)*(E9-D9)*24*$AL$4*$AL$5,0)</f>
        <v>0</v>
      </c>
      <c r="U9" s="140">
        <f ca="1">A9</f>
        <v>43524</v>
      </c>
      <c r="V9" s="134">
        <f>B9</f>
        <v>0.91666666666666696</v>
      </c>
      <c r="W9" s="71" t="s">
        <v>26</v>
      </c>
      <c r="X9" s="57" t="s">
        <v>26</v>
      </c>
      <c r="Y9" s="61" t="str">
        <f>IF(_cuofeng6_month_day!A7="","",_cuofeng6_month_day!A7)</f>
        <v/>
      </c>
      <c r="Z9" s="61" t="str">
        <f>IF(_cuofeng6_month_day!B7="","",_cuofeng6_month_day!B7)</f>
        <v/>
      </c>
      <c r="AA9" s="130"/>
      <c r="AB9" s="130">
        <f ca="1">AA9*(1-$AL$3)*$AL$4*$AL$5*(E9-D9)*24</f>
        <v>0</v>
      </c>
      <c r="AC9" s="125">
        <f>IF(OR($V9=$AH$4,$V9=$AH$5),(($W10-$W9)+($X10-$X9))*3,0)</f>
        <v>0</v>
      </c>
      <c r="AD9" s="125" t="e">
        <f>IF(OR($V9=$AI$4,$V9=$AI$5,$V9=$AI$6),(($W10-$W9)+($X10-$X9))*3,0)</f>
        <v>#VALUE!</v>
      </c>
      <c r="AE9" s="125">
        <f>IF(OR($V9=$AJ$4),(($W10-$W9)+($X10-$X9))*3,0)</f>
        <v>0</v>
      </c>
      <c r="AF9" s="130">
        <f ca="1">IF(OR($V9=$AH$4,$V9=$AH$5),($AA8-$AA9)*(1-$AL$3)*(E9-D9)*24*$AL$4*$AL$5,0)</f>
        <v>0</v>
      </c>
    </row>
    <row ht="14.25" r="10">
      <c r="A10" s="133">
        <f ca="1">A4+1</f>
        <v>43525</v>
      </c>
      <c r="B10" s="134">
        <v>0</v>
      </c>
      <c r="C10" s="51" t="s">
        <v>24</v>
      </c>
      <c r="D10" s="135">
        <f ca="1">A10+B10</f>
        <v>43525</v>
      </c>
      <c r="E10" s="135">
        <f ca="1">D11</f>
        <v>43525.333333333336</v>
      </c>
      <c r="F10" s="136" t="e">
        <f ca="1">SUMPRODUCT(('6烧主抽电耗'!$A$3:$A$95=$A10)*('6烧主抽电耗'!$D$3:$D$95=$C10),'6烧主抽电耗'!$E$3:$E$95)</f>
        <v>#REF!</v>
      </c>
      <c r="G10" s="135" t="e">
        <f ca="1">IF(AND(F10=1),"甲班",IF(AND(F10=2),"乙班",IF(AND(F10=3),"丙班",IF(AND(F10=4),"丁班",))))</f>
        <v>#REF!</v>
      </c>
      <c r="H10" s="61" t="s">
        <v>26</v>
      </c>
      <c r="I10" s="61" t="s">
        <v>26</v>
      </c>
      <c r="J10" s="57">
        <f>IF(_cuofeng5_month_day!A8="","",_cuofeng5_month_day!A8)</f>
        <v>99.768699999999995</v>
      </c>
      <c r="K10" s="57">
        <f>IF(_cuofeng5_month_day!B8="","",_cuofeng5_month_day!B8)</f>
        <v>94.378200000000007</v>
      </c>
      <c r="L10" s="136">
        <f ca="1">IFERROR(SUMPRODUCT((_5shaozhuchou_month_day!$A$2:$A$899&gt;=D10)*(_5shaozhuchou_month_day!$A$2:$A$899&lt;E10),_5shaozhuchou_month_day!$Y$2:$Y$899)/SUMPRODUCT((_5shaozhuchou_month_day!$A$2:$A$899&gt;=D10)*(_5shaozhuchou_month_day!$A$2:$A$899&lt;E10)),0)</f>
        <v>0</v>
      </c>
      <c r="M10" s="136">
        <f ca="1">L10*(1-$AL$3)*$AL$4*$AL$5*(E10-D10)*24</f>
        <v>0</v>
      </c>
      <c r="N10" s="125">
        <f>IF(OR($B10=$AH$4,$B10=$AH$5),(($H11-$H10)+($I11-$I10))*3,0)</f>
        <v>0</v>
      </c>
      <c r="O10" s="125">
        <f>IF(OR($B10=$AI$4,$B10=$AI$5,$B10=$AI$6),(($H11-$H10)+($I11-$I10))*3,0)</f>
        <v>0</v>
      </c>
      <c r="P10" s="125" t="e">
        <f>IF(OR($B10=$AJ$4),(($H11-$H10)+($I11-$I10))*3,0)</f>
        <v>#VALUE!</v>
      </c>
      <c r="Q10" s="130">
        <f ca="1">IF(OR($B10=$AH$4,$B9=$AH$5),($L9-$L10)*(1-$AL$3)*(E10-D10)*24*$AL$4*$AL$5,0)</f>
        <v>0</v>
      </c>
      <c r="U10" s="133">
        <f ca="1">A10</f>
        <v>43525</v>
      </c>
      <c r="V10" s="134">
        <f>B10</f>
        <v>0</v>
      </c>
      <c r="W10" s="71" t="s">
        <v>26</v>
      </c>
      <c r="X10" s="57" t="s">
        <v>26</v>
      </c>
      <c r="Y10" s="61">
        <f>IF(_cuofeng6_month_day!A8="","",_cuofeng6_month_day!A8)</f>
        <v>94.326099999999997</v>
      </c>
      <c r="Z10" s="61">
        <f>IF(_cuofeng6_month_day!B8="","",_cuofeng6_month_day!B8)</f>
        <v>94.384</v>
      </c>
      <c r="AA10" s="130"/>
      <c r="AB10" s="130">
        <f ca="1">AA10*(1-$AL$3)*$AL$4*$AL$5*(E10-D10)*24</f>
        <v>0</v>
      </c>
      <c r="AC10" s="125">
        <f>IF(OR($V10=$AH$4,$V10=$AH$5),(($W11-$W10)+($X11-$X10))*3,0)</f>
        <v>0</v>
      </c>
      <c r="AD10" s="125">
        <f>IF(OR($V10=$AI$4,$V10=$AI$5,$V10=$AI$6),(($W11-$W10)+($X11-$X10))*3,0)</f>
        <v>0</v>
      </c>
      <c r="AE10" s="125" t="e">
        <f>IF(OR($V10=$AJ$4),(($W11-$W10)+($X11-$X10))*3,0)</f>
        <v>#VALUE!</v>
      </c>
      <c r="AF10" s="130">
        <f ca="1">IF(OR($V10=$AH$4,$V10=$AH$5),($AA9-$AA10)*(1-$AL$3)*(E10-D10)*24*$AL$4*$AL$5,0)</f>
        <v>0</v>
      </c>
    </row>
    <row ht="14.25" r="11">
      <c r="A11" s="138">
        <f ca="1">A10</f>
        <v>43525</v>
      </c>
      <c r="B11" s="134">
        <v>0.33333333333333298</v>
      </c>
      <c r="C11" s="51" t="s">
        <v>24</v>
      </c>
      <c r="D11" s="135">
        <f ca="1">A11+B11</f>
        <v>43525.333333333336</v>
      </c>
      <c r="E11" s="135">
        <f ca="1">D12</f>
        <v>43525.583333333336</v>
      </c>
      <c r="F11" s="136" t="e">
        <f ca="1">SUMPRODUCT(('6烧主抽电耗'!$A$3:$A$95=$A11)*('6烧主抽电耗'!$D$3:$D$95=$C11),'6烧主抽电耗'!$E$3:$E$95)</f>
        <v>#REF!</v>
      </c>
      <c r="G11" s="135" t="e">
        <f ca="1">IF(AND(F11=1),"甲班",IF(AND(F11=2),"乙班",IF(AND(F11=3),"丙班",IF(AND(F11=4),"丁班",))))</f>
        <v>#REF!</v>
      </c>
      <c r="H11" s="57" t="s">
        <v>26</v>
      </c>
      <c r="I11" s="57" t="s">
        <v>26</v>
      </c>
      <c r="J11" s="57">
        <f>IF(_cuofeng5_month_day!A9="","",_cuofeng5_month_day!A9)</f>
        <v>97.412499999999994</v>
      </c>
      <c r="K11" s="57">
        <f>IF(_cuofeng5_month_day!B9="","",_cuofeng5_month_day!B9)</f>
        <v>94.400899999999993</v>
      </c>
      <c r="L11" s="136">
        <f ca="1">IFERROR(SUMPRODUCT((_5shaozhuchou_month_day!$A$2:$A$899&gt;=D11)*(_5shaozhuchou_month_day!$A$2:$A$899&lt;E11),_5shaozhuchou_month_day!$Y$2:$Y$899)/SUMPRODUCT((_5shaozhuchou_month_day!$A$2:$A$899&gt;=D11)*(_5shaozhuchou_month_day!$A$2:$A$899&lt;E11)),0)</f>
        <v>0</v>
      </c>
      <c r="M11" s="136">
        <f ca="1">L11*(1-$AL$3)*$AL$4*$AL$5*(E11-D11)*24</f>
        <v>0</v>
      </c>
      <c r="N11" s="125">
        <f>IF(OR($B11=$AH$4,$B11=$AH$5),(($H12-$H11)+($I12-$I11))*3,0)</f>
        <v>0</v>
      </c>
      <c r="O11" s="125" t="e">
        <f>IF(OR($B11=$AI$4,$B11=$AI$5,$B11=$AI$6),(($H12-$H11)+($I12-$I11))*3,0)</f>
        <v>#VALUE!</v>
      </c>
      <c r="P11" s="125">
        <f>IF(OR($B11=$AJ$4),(($H12-$H11)+($I12-$I11))*3,0)</f>
        <v>0</v>
      </c>
      <c r="Q11" s="130">
        <f ca="1">IF(OR($B11=$AH$4,$B10=$AH$5),($L10-$L11)*(1-$AL$3)*(E11-D11)*24*$AL$4*$AL$5,0)</f>
        <v>0</v>
      </c>
      <c r="U11" s="138">
        <f ca="1">A11</f>
        <v>43525</v>
      </c>
      <c r="V11" s="134">
        <f>B11</f>
        <v>0.33333333333333298</v>
      </c>
      <c r="W11" s="71" t="s">
        <v>26</v>
      </c>
      <c r="X11" s="57" t="s">
        <v>26</v>
      </c>
      <c r="Y11" s="61">
        <f>IF(_cuofeng6_month_day!A9="","",_cuofeng6_month_day!A9)</f>
        <v>97.3643</v>
      </c>
      <c r="Z11" s="61">
        <f>IF(_cuofeng6_month_day!B9="","",_cuofeng6_month_day!B9)</f>
        <v>97.335300000000004</v>
      </c>
      <c r="AA11" s="130"/>
      <c r="AB11" s="130">
        <f ca="1">AA11*(1-$AL$3)*$AL$4*$AL$5*(E11-D11)*24</f>
        <v>0</v>
      </c>
      <c r="AC11" s="125">
        <f>IF(OR($V11=$AH$4,$V11=$AH$5),(($W12-$W11)+($X12-$X11))*3,0)</f>
        <v>0</v>
      </c>
      <c r="AD11" s="125" t="e">
        <f>IF(OR($V11=$AI$4,$V11=$AI$5,$V11=$AI$6),(($W12-$W11)+($X12-$X11))*3,0)</f>
        <v>#VALUE!</v>
      </c>
      <c r="AE11" s="125">
        <f>IF(OR($V11=$AJ$4),(($W12-$W11)+($X12-$X11))*3,0)</f>
        <v>0</v>
      </c>
      <c r="AF11" s="130">
        <f ca="1">IF(OR($V11=$AH$4,$V11=$AH$5),($AA10-$AA11)*(1-$AL$3)*(E11-D11)*24*$AL$4*$AL$5,0)</f>
        <v>0</v>
      </c>
    </row>
    <row ht="14.25" r="12">
      <c r="A12" s="138">
        <f ca="1">A11</f>
        <v>43525</v>
      </c>
      <c r="B12" s="134">
        <v>0.58333333333333304</v>
      </c>
      <c r="C12" s="51" t="s">
        <v>28</v>
      </c>
      <c r="D12" s="135">
        <f ca="1">A12+B12</f>
        <v>43525.583333333336</v>
      </c>
      <c r="E12" s="135">
        <f ca="1">D13</f>
        <v>43525.708333333336</v>
      </c>
      <c r="F12" s="136" t="e">
        <f ca="1">SUMPRODUCT(('6烧主抽电耗'!$A$3:$A$95=$A12)*('6烧主抽电耗'!$D$3:$D$95=$C12),'6烧主抽电耗'!$E$3:$E$95)</f>
        <v>#REF!</v>
      </c>
      <c r="G12" s="135" t="e">
        <f ca="1">IF(AND(F12=1),"甲班",IF(AND(F12=2),"乙班",IF(AND(F12=3),"丙班",IF(AND(F12=4),"丁班",))))</f>
        <v>#REF!</v>
      </c>
      <c r="H12" s="57" t="s">
        <v>26</v>
      </c>
      <c r="I12" s="57" t="s">
        <v>26</v>
      </c>
      <c r="J12" s="57">
        <f>IF(_cuofeng5_month_day!A10="","",_cuofeng5_month_day!A10)</f>
        <v>97.393199999999993</v>
      </c>
      <c r="K12" s="57">
        <f>IF(_cuofeng5_month_day!B10="","",_cuofeng5_month_day!B10)</f>
        <v>94.352699999999999</v>
      </c>
      <c r="L12" s="136">
        <f ca="1">IFERROR(SUMPRODUCT((_5shaozhuchou_month_day!$A$2:$A$899&gt;=D12)*(_5shaozhuchou_month_day!$A$2:$A$899&lt;E12),_5shaozhuchou_month_day!$Y$2:$Y$899)/SUMPRODUCT((_5shaozhuchou_month_day!$A$2:$A$899&gt;=D12)*(_5shaozhuchou_month_day!$A$2:$A$899&lt;E12)),0)</f>
        <v>0</v>
      </c>
      <c r="M12" s="136">
        <f ca="1">L12*(1-$AL$3)*$AL$4*$AL$5*(E12-D12)*24</f>
        <v>0</v>
      </c>
      <c r="N12" s="125" t="e">
        <f>IF(OR($B12=$AH$4,$B12=$AH$5),(($H13-$H12)+($I13-$I12))*3,0)</f>
        <v>#VALUE!</v>
      </c>
      <c r="O12" s="125">
        <f>IF(OR($B12=$AI$4,$B12=$AI$5,$B12=$AI$6),(($H13-$H12)+($I13-$I12))*3,0)</f>
        <v>0</v>
      </c>
      <c r="P12" s="125">
        <f>IF(OR($B12=$AJ$4),(($H13-$H12)+($I13-$I12))*3,0)</f>
        <v>0</v>
      </c>
      <c r="Q12" s="130">
        <f ca="1">IF(OR($B12=$AH$4,$B11=$AH$5),($L11-$L12)*(1-$AL$3)*(E12-D12)*24*$AL$4*$AL$5,0)</f>
        <v>0</v>
      </c>
      <c r="U12" s="138">
        <f ca="1">A12</f>
        <v>43525</v>
      </c>
      <c r="V12" s="134">
        <f>B12</f>
        <v>0.58333333333333304</v>
      </c>
      <c r="W12" s="71" t="s">
        <v>26</v>
      </c>
      <c r="X12" s="57" t="s">
        <v>26</v>
      </c>
      <c r="Y12" s="61">
        <f>IF(_cuofeng6_month_day!A10="","",_cuofeng6_month_day!A10)</f>
        <v>97.335300000000004</v>
      </c>
      <c r="Z12" s="61">
        <f>IF(_cuofeng6_month_day!B10="","",_cuofeng6_month_day!B10)</f>
        <v>97.277500000000003</v>
      </c>
      <c r="AA12" s="130"/>
      <c r="AB12" s="130">
        <f ca="1">AA12*(1-$AL$3)*$AL$4*$AL$5*(E12-D12)*24</f>
        <v>0</v>
      </c>
      <c r="AC12" s="125" t="e">
        <f>IF(OR($V12=$AH$4,$V12=$AH$5),(($W13-$W12)+($X13-$X12))*3,0)</f>
        <v>#VALUE!</v>
      </c>
      <c r="AD12" s="125">
        <f>IF(OR($V12=$AI$4,$V12=$AI$5,$V12=$AI$6),(($W13-$W12)+($X13-$X12))*3,0)</f>
        <v>0</v>
      </c>
      <c r="AE12" s="125">
        <f>IF(OR($V12=$AJ$4),(($W13-$W12)+($X13-$X12))*3,0)</f>
        <v>0</v>
      </c>
      <c r="AF12" s="130">
        <f ca="1">IF(OR($V12=$AH$4,$V12=$AH$5),($AA11-$AA12)*(1-$AL$3)*(E12-D12)*24*$AL$4*$AL$5,0)</f>
        <v>0</v>
      </c>
    </row>
    <row ht="14.25" r="13">
      <c r="A13" s="138">
        <f ca="1">A12</f>
        <v>43525</v>
      </c>
      <c r="B13" s="134">
        <v>0.70833333333333304</v>
      </c>
      <c r="C13" s="51" t="s">
        <v>30</v>
      </c>
      <c r="D13" s="135">
        <f ca="1">A13+B13</f>
        <v>43525.708333333336</v>
      </c>
      <c r="E13" s="135">
        <f ca="1">D14</f>
        <v>43525.791666666664</v>
      </c>
      <c r="F13" s="136" t="e">
        <f ca="1">SUMPRODUCT(('6烧主抽电耗'!$A$3:$A$95=$A13)*('6烧主抽电耗'!$D$3:$D$95=$C13),'6烧主抽电耗'!$E$3:$E$95)</f>
        <v>#REF!</v>
      </c>
      <c r="G13" s="135" t="e">
        <f ca="1">IF(AND(F13=1),"甲班",IF(AND(F13=2),"乙班",IF(AND(F13=3),"丙班",IF(AND(F13=4),"丁班",))))</f>
        <v>#REF!</v>
      </c>
      <c r="H13" s="73" t="s">
        <v>26</v>
      </c>
      <c r="I13" s="141" t="s">
        <v>26</v>
      </c>
      <c r="J13" s="57">
        <f>IF(_cuofeng5_month_day!A11="","",_cuofeng5_month_day!A11)</f>
        <v>97.381100000000004</v>
      </c>
      <c r="K13" s="57">
        <f>IF(_cuofeng5_month_day!B11="","",_cuofeng5_month_day!B11)</f>
        <v>94.343000000000004</v>
      </c>
      <c r="L13" s="136">
        <f ca="1">IFERROR(SUMPRODUCT((_5shaozhuchou_month_day!$A$2:$A$899&gt;=D13)*(_5shaozhuchou_month_day!$A$2:$A$899&lt;E13),_5shaozhuchou_month_day!$Y$2:$Y$899)/SUMPRODUCT((_5shaozhuchou_month_day!$A$2:$A$899&gt;=D13)*(_5shaozhuchou_month_day!$A$2:$A$899&lt;E13)),0)</f>
        <v>0</v>
      </c>
      <c r="M13" s="136">
        <f ca="1">L13*(1-$AL$3)*$AL$4*$AL$5*(E13-D13)*24</f>
        <v>0</v>
      </c>
      <c r="N13" s="125">
        <f>IF(OR($B13=$AH$4,$B13=$AH$5),(($H14-$H13)+($I14-$I13))*3,0)</f>
        <v>0</v>
      </c>
      <c r="O13" s="125" t="e">
        <f>IF(OR($B13=$AI$4,$B13=$AI$5,$B13=$AI$6),(($H14-$H13)+($I14-$I13))*3,0)</f>
        <v>#VALUE!</v>
      </c>
      <c r="P13" s="125">
        <f>IF(OR($B13=$AJ$4),(($H14-$H13)+($I14-$I13))*3,0)</f>
        <v>0</v>
      </c>
      <c r="Q13" s="130">
        <f ca="1">IF(OR($B13=$AH$4,$B12=$AH$5),($L12-$L13)*(1-$AL$3)*(E13-D13)*24*$AL$4*$AL$5,0)</f>
        <v>0</v>
      </c>
      <c r="U13" s="138">
        <f ca="1">A13</f>
        <v>43525</v>
      </c>
      <c r="V13" s="134">
        <f>B13</f>
        <v>0.70833333333333304</v>
      </c>
      <c r="W13" s="61" t="s">
        <v>26</v>
      </c>
      <c r="X13" s="61" t="s">
        <v>26</v>
      </c>
      <c r="Y13" s="61">
        <f>IF(_cuofeng6_month_day!A11="","",_cuofeng6_month_day!A11)</f>
        <v>97.325699999999998</v>
      </c>
      <c r="Z13" s="61">
        <f>IF(_cuofeng6_month_day!B11="","",_cuofeng6_month_day!B11)</f>
        <v>97.258200000000002</v>
      </c>
      <c r="AA13" s="130"/>
      <c r="AB13" s="130">
        <f ca="1">AA13*(1-$AL$3)*$AL$4*$AL$5*(E13-D13)*24</f>
        <v>0</v>
      </c>
      <c r="AC13" s="125">
        <f>IF(OR($V13=$AH$4,$V13=$AH$5),(($W14-$W13)+($X14-$X13))*3,0)</f>
        <v>0</v>
      </c>
      <c r="AD13" s="125" t="e">
        <f>IF(OR($V13=$AI$4,$V13=$AI$5,$V13=$AI$6),(($W14-$W13)+($X14-$X13))*3,0)</f>
        <v>#VALUE!</v>
      </c>
      <c r="AE13" s="125">
        <f>IF(OR($V13=$AJ$4),(($W14-$W13)+($X14-$X13))*3,0)</f>
        <v>0</v>
      </c>
      <c r="AF13" s="130">
        <f ca="1">IF(OR($V13=$AH$4,$V13=$AH$5),($AA12-$AA13)*(1-$AL$3)*(E13-D13)*24*$AL$4*$AL$5,0)</f>
        <v>0</v>
      </c>
    </row>
    <row ht="14.25" r="14">
      <c r="A14" s="138">
        <f ca="1">A13</f>
        <v>43525</v>
      </c>
      <c r="B14" s="134">
        <v>0.79166666666666696</v>
      </c>
      <c r="C14" s="51" t="s">
        <v>30</v>
      </c>
      <c r="D14" s="135">
        <f ca="1">A14+B14</f>
        <v>43525.791666666664</v>
      </c>
      <c r="E14" s="135">
        <f ca="1">D15</f>
        <v>43525.916666666664</v>
      </c>
      <c r="F14" s="136" t="e">
        <f ca="1">SUMPRODUCT(('6烧主抽电耗'!$A$3:$A$95=$A14)*('6烧主抽电耗'!$D$3:$D$95=$C14),'6烧主抽电耗'!$E$3:$E$95)</f>
        <v>#REF!</v>
      </c>
      <c r="G14" s="135" t="e">
        <f ca="1">IF(AND(F14=1),"甲班",IF(AND(F14=2),"乙班",IF(AND(F14=3),"丙班",IF(AND(F14=4),"丁班",))))</f>
        <v>#REF!</v>
      </c>
      <c r="H14" s="57" t="s">
        <v>26</v>
      </c>
      <c r="I14" s="57" t="s">
        <v>26</v>
      </c>
      <c r="J14" s="57">
        <f>IF(_cuofeng5_month_day!A12="","",_cuofeng5_month_day!A12)</f>
        <v>97.384500000000003</v>
      </c>
      <c r="K14" s="57">
        <f>IF(_cuofeng5_month_day!B12="","",_cuofeng5_month_day!B12)</f>
        <v>94.337699999999998</v>
      </c>
      <c r="L14" s="136">
        <f ca="1">IFERROR(SUMPRODUCT((_5shaozhuchou_month_day!$A$2:$A$899&gt;=D14)*(_5shaozhuchou_month_day!$A$2:$A$899&lt;E14),_5shaozhuchou_month_day!$Y$2:$Y$899)/SUMPRODUCT((_5shaozhuchou_month_day!$A$2:$A$899&gt;=D14)*(_5shaozhuchou_month_day!$A$2:$A$899&lt;E14)),0)</f>
        <v>0</v>
      </c>
      <c r="M14" s="136">
        <f ca="1">L14*(1-$AL$3)*$AL$4*$AL$5*(E14-D14)*24</f>
        <v>0</v>
      </c>
      <c r="N14" s="125" t="e">
        <f>IF(OR($B14=$AH$4,$B14=$AH$5),(($H15-$H14)+($I15-$I14))*3,0)</f>
        <v>#VALUE!</v>
      </c>
      <c r="O14" s="125">
        <f>IF(OR($B14=$AI$4,$B14=$AI$5,$B14=$AI$6),(($H15-$H14)+($I15-$I14))*3,0)</f>
        <v>0</v>
      </c>
      <c r="P14" s="125">
        <f>IF(OR($B14=$AJ$4),(($H15-$H14)+($I15-$I14))*3,0)</f>
        <v>0</v>
      </c>
      <c r="Q14" s="130">
        <f ca="1">IF(OR($B14=$AH$4,$B13=$AH$5),($L13-$L14)*(1-$AL$3)*(E14-D14)*24*$AL$4*$AL$5,0)</f>
        <v>0</v>
      </c>
      <c r="U14" s="138">
        <f ca="1">A14</f>
        <v>43525</v>
      </c>
      <c r="V14" s="134">
        <f>B14</f>
        <v>0.79166666666666696</v>
      </c>
      <c r="W14" s="61" t="s">
        <v>26</v>
      </c>
      <c r="X14" s="61" t="s">
        <v>26</v>
      </c>
      <c r="Y14" s="61">
        <f>IF(_cuofeng6_month_day!A12="","",_cuofeng6_month_day!A12)</f>
        <v>97.323800000000006</v>
      </c>
      <c r="Z14" s="61">
        <f>IF(_cuofeng6_month_day!B12="","",_cuofeng6_month_day!B12)</f>
        <v>97.248500000000007</v>
      </c>
      <c r="AA14" s="130"/>
      <c r="AB14" s="130">
        <f ca="1">AA14*(1-$AL$3)*$AL$4*$AL$5*(E14-D14)*24</f>
        <v>0</v>
      </c>
      <c r="AC14" s="125" t="e">
        <f>IF(OR($V14=$AH$4,$V14=$AH$5),(($W15-$W14)+($X15-$X14))*3,0)</f>
        <v>#VALUE!</v>
      </c>
      <c r="AD14" s="125">
        <f>IF(OR($V14=$AI$4,$V14=$AI$5,$V14=$AI$6),(($W15-$W14)+($X15-$X14))*3,0)</f>
        <v>0</v>
      </c>
      <c r="AE14" s="125">
        <f>IF(OR($V14=$AJ$4),(($W15-$W14)+($X15-$X14))*3,0)</f>
        <v>0</v>
      </c>
      <c r="AF14" s="130">
        <f ca="1">IF(OR($V14=$AH$4,$V14=$AH$5),($AA13-$AA14)*(1-$AL$3)*(E14-D14)*24*$AL$4*$AL$5,0)</f>
        <v>0</v>
      </c>
    </row>
    <row ht="14.25" r="15">
      <c r="A15" s="140">
        <f ca="1">A14</f>
        <v>43525</v>
      </c>
      <c r="B15" s="134">
        <v>0.91666666666666696</v>
      </c>
      <c r="C15" s="51" t="s">
        <v>30</v>
      </c>
      <c r="D15" s="135">
        <f ca="1">A15+B15</f>
        <v>43525.916666666664</v>
      </c>
      <c r="E15" s="135">
        <f ca="1">D16</f>
        <v>43526</v>
      </c>
      <c r="F15" s="136" t="e">
        <f ca="1">SUMPRODUCT(('6烧主抽电耗'!$A$3:$A$95=$A15)*('6烧主抽电耗'!$D$3:$D$95=$C15),'6烧主抽电耗'!$E$3:$E$95)</f>
        <v>#REF!</v>
      </c>
      <c r="G15" s="135" t="e">
        <f ca="1">IF(AND(F15=1),"甲班",IF(AND(F15=2),"乙班",IF(AND(F15=3),"丙班",IF(AND(F15=4),"丁班",))))</f>
        <v>#REF!</v>
      </c>
      <c r="H15" s="57" t="s">
        <v>26</v>
      </c>
      <c r="I15" s="57" t="s">
        <v>26</v>
      </c>
      <c r="J15" s="57">
        <f>IF(_cuofeng5_month_day!A13="","",_cuofeng5_month_day!A13)</f>
        <v>14.119999999999999</v>
      </c>
      <c r="K15" s="57">
        <f>IF(_cuofeng5_month_day!B13="","",_cuofeng5_month_day!B13)</f>
        <v>24.6203</v>
      </c>
      <c r="L15" s="136">
        <f ca="1">IFERROR(SUMPRODUCT((_5shaozhuchou_month_day!$A$2:$A$899&gt;=D15)*(_5shaozhuchou_month_day!$A$2:$A$899&lt;E15),_5shaozhuchou_month_day!$Y$2:$Y$899)/SUMPRODUCT((_5shaozhuchou_month_day!$A$2:$A$899&gt;=D15)*(_5shaozhuchou_month_day!$A$2:$A$899&lt;E15)),0)</f>
        <v>0</v>
      </c>
      <c r="M15" s="136">
        <f ca="1">L15*(1-$AL$3)*$AL$4*$AL$5*(E15-D15)*24</f>
        <v>0</v>
      </c>
      <c r="N15" s="125">
        <f>IF(OR($B15=$AH$4,$B15=$AH$5),(($H16-$H15)+($I16-$I15))*3,0)</f>
        <v>0</v>
      </c>
      <c r="O15" s="125" t="e">
        <f>IF(OR($B15=$AI$4,$B15=$AI$5,$B15=$AI$6),(($H16-$H15)+($I16-$I15))*3,0)</f>
        <v>#VALUE!</v>
      </c>
      <c r="P15" s="125">
        <f>IF(OR($B15=$AJ$4),(($H16-$H15)+($I16-$I15))*3,0)</f>
        <v>0</v>
      </c>
      <c r="Q15" s="130">
        <f ca="1">IF(OR($B15=$AH$4,$B14=$AH$5),($L14-$L15)*(1-$AL$3)*(E15-D15)*24*$AL$4*$AL$5,0)</f>
        <v>0</v>
      </c>
      <c r="U15" s="140">
        <f ca="1">A15</f>
        <v>43525</v>
      </c>
      <c r="V15" s="134">
        <f>B15</f>
        <v>0.91666666666666696</v>
      </c>
      <c r="W15" s="61" t="s">
        <v>26</v>
      </c>
      <c r="X15" s="61" t="s">
        <v>26</v>
      </c>
      <c r="Y15" s="61">
        <f>IF(_cuofeng6_month_day!A13="","",_cuofeng6_month_day!A13)</f>
        <v>97.323800000000006</v>
      </c>
      <c r="Z15" s="61">
        <f>IF(_cuofeng6_month_day!B13="","",_cuofeng6_month_day!B13)</f>
        <v>97.248500000000007</v>
      </c>
      <c r="AA15" s="130"/>
      <c r="AB15" s="130">
        <f ca="1">AA15*(1-$AL$3)*$AL$4*$AL$5*(E15-D15)*24</f>
        <v>0</v>
      </c>
      <c r="AC15" s="125">
        <f>IF(OR($V15=$AH$4,$V15=$AH$5),(($W16-$W15)+($X16-$X15))*3,0)</f>
        <v>0</v>
      </c>
      <c r="AD15" s="125" t="e">
        <f>IF(OR($V15=$AI$4,$V15=$AI$5,$V15=$AI$6),(($W16-$W15)+($X16-$X15))*3,0)</f>
        <v>#VALUE!</v>
      </c>
      <c r="AE15" s="125">
        <f>IF(OR($V15=$AJ$4),(($W16-$W15)+($X16-$X15))*3,0)</f>
        <v>0</v>
      </c>
      <c r="AF15" s="130">
        <f ca="1">IF(OR($V15=$AH$4,$V15=$AH$5),($AA14-$AA15)*(1-$AL$3)*(E15-D15)*24*$AL$4*$AL$5,0)</f>
        <v>0</v>
      </c>
    </row>
    <row ht="14.25" r="16">
      <c r="A16" s="133">
        <f ca="1">A10+1</f>
        <v>43526</v>
      </c>
      <c r="B16" s="134">
        <v>0</v>
      </c>
      <c r="C16" s="51" t="s">
        <v>24</v>
      </c>
      <c r="D16" s="135">
        <f ca="1">A16+B16</f>
        <v>43526</v>
      </c>
      <c r="E16" s="135">
        <f ca="1">D17</f>
        <v>43526.333333333336</v>
      </c>
      <c r="F16" s="136" t="e">
        <f ca="1">SUMPRODUCT(('6烧主抽电耗'!$A$3:$A$95=$A16)*('6烧主抽电耗'!$D$3:$D$95=$C16),'6烧主抽电耗'!$E$3:$E$95)</f>
        <v>#REF!</v>
      </c>
      <c r="G16" s="135" t="e">
        <f ca="1">IF(AND(F16=1),"甲班",IF(AND(F16=2),"乙班",IF(AND(F16=3),"丙班",IF(AND(F16=4),"丁班",))))</f>
        <v>#REF!</v>
      </c>
      <c r="H16" s="57" t="s">
        <v>26</v>
      </c>
      <c r="I16" s="57" t="s">
        <v>26</v>
      </c>
      <c r="J16" s="57">
        <f>IF(_cuofeng5_month_day!A14="","",_cuofeng5_month_day!A14)</f>
        <v>99.733999999999995</v>
      </c>
      <c r="K16" s="57">
        <f>IF(_cuofeng5_month_day!B14="","",_cuofeng5_month_day!B14)</f>
        <v>94.326099999999997</v>
      </c>
      <c r="L16" s="136">
        <f ca="1">IFERROR(SUMPRODUCT((_5shaozhuchou_month_day!$A$2:$A$899&gt;=D16)*(_5shaozhuchou_month_day!$A$2:$A$899&lt;E16),_5shaozhuchou_month_day!$Y$2:$Y$899)/SUMPRODUCT((_5shaozhuchou_month_day!$A$2:$A$899&gt;=D16)*(_5shaozhuchou_month_day!$A$2:$A$899&lt;E16)),0)</f>
        <v>0</v>
      </c>
      <c r="M16" s="136">
        <f ca="1">L16*(1-$AL$3)*$AL$4*$AL$5*(E16-D16)*24</f>
        <v>0</v>
      </c>
      <c r="N16" s="125">
        <f>IF(OR($B16=$AH$4,$B16=$AH$5),(($H17-$H16)+($I17-$I16))*3,0)</f>
        <v>0</v>
      </c>
      <c r="O16" s="125">
        <f>IF(OR($B16=$AI$4,$B16=$AI$5,$B16=$AI$6),(($H17-$H16)+($I17-$I16))*3,0)</f>
        <v>0</v>
      </c>
      <c r="P16" s="125" t="e">
        <f>IF(OR($B16=$AJ$4),(($H17-$H16)+($I17-$I16))*3,0)</f>
        <v>#VALUE!</v>
      </c>
      <c r="Q16" s="130">
        <f ca="1">IF(OR($B16=$AH$4,$B15=$AH$5),($L15-$L16)*(1-$AL$3)*(E16-D16)*24*$AL$4*$AL$5,0)</f>
        <v>0</v>
      </c>
      <c r="U16" s="133">
        <f ca="1">A16</f>
        <v>43526</v>
      </c>
      <c r="V16" s="134">
        <f>B16</f>
        <v>0</v>
      </c>
      <c r="W16" s="71" t="s">
        <v>26</v>
      </c>
      <c r="X16" s="57" t="s">
        <v>26</v>
      </c>
      <c r="Y16" s="61">
        <f>IF(_cuofeng6_month_day!A14="","",_cuofeng6_month_day!A14)</f>
        <v>97.287099999999995</v>
      </c>
      <c r="Z16" s="61">
        <f>IF(_cuofeng6_month_day!B14="","",_cuofeng6_month_day!B14)</f>
        <v>97.248500000000007</v>
      </c>
      <c r="AA16" s="130"/>
      <c r="AB16" s="130">
        <f ca="1">AA16*(1-$AL$3)*$AL$4*$AL$5*(E16-D16)*24</f>
        <v>0</v>
      </c>
      <c r="AC16" s="125">
        <f>IF(OR($V16=$AH$4,$V16=$AH$5),(($W17-$W16)+($X17-$X16))*3,0)</f>
        <v>0</v>
      </c>
      <c r="AD16" s="125">
        <f>IF(OR($V16=$AI$4,$V16=$AI$5,$V16=$AI$6),(($W17-$W16)+($X17-$X16))*3,0)</f>
        <v>0</v>
      </c>
      <c r="AE16" s="125" t="e">
        <f>IF(OR($V16=$AJ$4),(($W17-$W16)+($X17-$X16))*3,0)</f>
        <v>#VALUE!</v>
      </c>
      <c r="AF16" s="130">
        <f ca="1">IF(OR($V16=$AH$4,$V16=$AH$5),($AA15-$AA16)*(1-$AL$3)*(E16-D16)*24*$AL$4*$AL$5,0)</f>
        <v>0</v>
      </c>
    </row>
    <row ht="14.25" r="17">
      <c r="A17" s="138">
        <f ca="1">A16</f>
        <v>43526</v>
      </c>
      <c r="B17" s="134">
        <v>0.33333333333333298</v>
      </c>
      <c r="C17" s="51" t="s">
        <v>28</v>
      </c>
      <c r="D17" s="135">
        <f ca="1">A17+B17</f>
        <v>43526.333333333336</v>
      </c>
      <c r="E17" s="135">
        <f ca="1">D18</f>
        <v>43526.583333333336</v>
      </c>
      <c r="F17" s="136" t="e">
        <f ca="1">SUMPRODUCT(('6烧主抽电耗'!$A$3:$A$95=$A17)*('6烧主抽电耗'!$D$3:$D$95=$C17),'6烧主抽电耗'!$E$3:$E$95)</f>
        <v>#REF!</v>
      </c>
      <c r="G17" s="135" t="e">
        <f ca="1">IF(AND(F17=1),"甲班",IF(AND(F17=2),"乙班",IF(AND(F17=3),"丙班",IF(AND(F17=4),"丁班",))))</f>
        <v>#REF!</v>
      </c>
      <c r="H17" s="57" t="s">
        <v>26</v>
      </c>
      <c r="I17" s="57" t="s">
        <v>26</v>
      </c>
      <c r="J17" s="57">
        <f>IF(_cuofeng5_month_day!A15="","",_cuofeng5_month_day!A15)</f>
        <v>99.732100000000003</v>
      </c>
      <c r="K17" s="57">
        <f>IF(_cuofeng5_month_day!B15="","",_cuofeng5_month_day!B15)</f>
        <v>94.321299999999994</v>
      </c>
      <c r="L17" s="136">
        <f ca="1">IFERROR(SUMPRODUCT((_5shaozhuchou_month_day!$A$2:$A$899&gt;=D17)*(_5shaozhuchou_month_day!$A$2:$A$899&lt;E17),_5shaozhuchou_month_day!$Y$2:$Y$899)/SUMPRODUCT((_5shaozhuchou_month_day!$A$2:$A$899&gt;=D17)*(_5shaozhuchou_month_day!$A$2:$A$899&lt;E17)),0)</f>
        <v>0</v>
      </c>
      <c r="M17" s="136">
        <f ca="1">L17*(1-$AL$3)*$AL$4*$AL$5*(E17-D17)*24</f>
        <v>0</v>
      </c>
      <c r="N17" s="125">
        <f>IF(OR($B17=$AH$4,$B17=$AH$5),(($H18-$H17)+($I18-$I17))*3,0)</f>
        <v>0</v>
      </c>
      <c r="O17" s="125" t="e">
        <f>IF(OR($B17=$AI$4,$B17=$AI$5,$B17=$AI$6),(($H18-$H17)+($I18-$I17))*3,0)</f>
        <v>#VALUE!</v>
      </c>
      <c r="P17" s="125">
        <f>IF(OR($B17=$AJ$4),(($H18-$H17)+($I18-$I17))*3,0)</f>
        <v>0</v>
      </c>
      <c r="Q17" s="130">
        <f ca="1">IF(OR($B17=$AH$4,$B16=$AH$5),($L16-$L17)*(1-$AL$3)*(E17-D17)*24*$AL$4*$AL$5,0)</f>
        <v>0</v>
      </c>
      <c r="U17" s="138">
        <f ca="1">A17</f>
        <v>43526</v>
      </c>
      <c r="V17" s="134">
        <f>B17</f>
        <v>0.33333333333333298</v>
      </c>
      <c r="W17" s="71" t="s">
        <v>26</v>
      </c>
      <c r="X17" s="57" t="s">
        <v>26</v>
      </c>
      <c r="Y17" s="61">
        <f>IF(_cuofeng6_month_day!A15="","",_cuofeng6_month_day!A15)</f>
        <v>97.287099999999995</v>
      </c>
      <c r="Z17" s="61">
        <f>IF(_cuofeng6_month_day!B15="","",_cuofeng6_month_day!B15)</f>
        <v>97.248500000000007</v>
      </c>
      <c r="AA17" s="130"/>
      <c r="AB17" s="130">
        <f ca="1">AA17*(1-$AL$3)*$AL$4*$AL$5*(E17-D17)*24</f>
        <v>0</v>
      </c>
      <c r="AC17" s="125">
        <f>IF(OR($V17=$AH$4,$V17=$AH$5),(($W18-$W17)+($X18-$X17))*3,0)</f>
        <v>0</v>
      </c>
      <c r="AD17" s="125" t="e">
        <f>IF(OR($V17=$AI$4,$V17=$AI$5,$V17=$AI$6),(($W18-$W17)+($X18-$X17))*3,0)</f>
        <v>#VALUE!</v>
      </c>
      <c r="AE17" s="125">
        <f>IF(OR($V17=$AJ$4),(($W18-$W17)+($X18-$X17))*3,0)</f>
        <v>0</v>
      </c>
      <c r="AF17" s="130">
        <f ca="1">IF(OR($V17=$AH$4,$V17=$AH$5),($AA16-$AA17)*(1-$AL$3)*(E17-D17)*24*$AL$4*$AL$5,0)</f>
        <v>0</v>
      </c>
    </row>
    <row ht="14.25" r="18">
      <c r="A18" s="138">
        <f ca="1">A17</f>
        <v>43526</v>
      </c>
      <c r="B18" s="134">
        <v>0.58333333333333304</v>
      </c>
      <c r="C18" s="51" t="s">
        <v>28</v>
      </c>
      <c r="D18" s="135">
        <f ca="1">A18+B18</f>
        <v>43526.583333333336</v>
      </c>
      <c r="E18" s="135">
        <f ca="1">D19</f>
        <v>43526.708333333336</v>
      </c>
      <c r="F18" s="136" t="e">
        <f ca="1">SUMPRODUCT(('6烧主抽电耗'!$A$3:$A$95=$A18)*('6烧主抽电耗'!$D$3:$D$95=$C18),'6烧主抽电耗'!$E$3:$E$95)</f>
        <v>#REF!</v>
      </c>
      <c r="G18" s="135" t="e">
        <f ca="1">IF(AND(F18=1),"甲班",IF(AND(F18=2),"乙班",IF(AND(F18=3),"丙班",IF(AND(F18=4),"丁班",))))</f>
        <v>#REF!</v>
      </c>
      <c r="H18" s="57" t="s">
        <v>26</v>
      </c>
      <c r="I18" s="57" t="s">
        <v>26</v>
      </c>
      <c r="J18" s="57">
        <f>IF(_cuofeng5_month_day!A16="","",_cuofeng5_month_day!A16)</f>
        <v>99.707899999999995</v>
      </c>
      <c r="K18" s="57">
        <f>IF(_cuofeng5_month_day!B16="","",_cuofeng5_month_day!B16)</f>
        <v>94.294799999999995</v>
      </c>
      <c r="L18" s="136">
        <f ca="1">IFERROR(SUMPRODUCT((_5shaozhuchou_month_day!$A$2:$A$899&gt;=D18)*(_5shaozhuchou_month_day!$A$2:$A$899&lt;E18),_5shaozhuchou_month_day!$Y$2:$Y$899)/SUMPRODUCT((_5shaozhuchou_month_day!$A$2:$A$899&gt;=D18)*(_5shaozhuchou_month_day!$A$2:$A$899&lt;E18)),0)</f>
        <v>0</v>
      </c>
      <c r="M18" s="136">
        <f ca="1">L18*(1-$AL$3)*$AL$4*$AL$5*(E18-D18)*24</f>
        <v>0</v>
      </c>
      <c r="N18" s="125" t="e">
        <f>IF(OR($B18=$AH$4,$B18=$AH$5),(($H19-$H18)+($I19-$I18))*3,0)</f>
        <v>#VALUE!</v>
      </c>
      <c r="O18" s="125">
        <f>IF(OR($B18=$AI$4,$B18=$AI$5,$B18=$AI$6),(($H19-$H18)+($I19-$I18))*3,0)</f>
        <v>0</v>
      </c>
      <c r="P18" s="125">
        <f>IF(OR($B18=$AJ$4),(($H19-$H18)+($I19-$I18))*3,0)</f>
        <v>0</v>
      </c>
      <c r="Q18" s="130">
        <f ca="1">IF(OR($B18=$AH$4,$B17=$AH$5),($L17-$L18)*(1-$AL$3)*(E18-D18)*24*$AL$4*$AL$5,0)</f>
        <v>0</v>
      </c>
      <c r="U18" s="138">
        <f ca="1">A18</f>
        <v>43526</v>
      </c>
      <c r="V18" s="134">
        <f>B18</f>
        <v>0.58333333333333304</v>
      </c>
      <c r="W18" s="61" t="s">
        <v>26</v>
      </c>
      <c r="X18" s="61" t="s">
        <v>26</v>
      </c>
      <c r="Y18" s="61">
        <f>IF(_cuofeng6_month_day!A16="","",_cuofeng6_month_day!A16)</f>
        <v>97.277500000000003</v>
      </c>
      <c r="Z18" s="61">
        <f>IF(_cuofeng6_month_day!B16="","",_cuofeng6_month_day!B16)</f>
        <v>97.2196</v>
      </c>
      <c r="AA18" s="130"/>
      <c r="AB18" s="130">
        <f ca="1">AA18*(1-$AL$3)*$AL$4*$AL$5*(E18-D18)*24</f>
        <v>0</v>
      </c>
      <c r="AC18" s="125" t="e">
        <f>IF(OR($V18=$AH$4,$V18=$AH$5),(($W19-$W18)+($X19-$X18))*3,0)</f>
        <v>#VALUE!</v>
      </c>
      <c r="AD18" s="125">
        <f>IF(OR($V18=$AI$4,$V18=$AI$5,$V18=$AI$6),(($W19-$W18)+($X19-$X18))*3,0)</f>
        <v>0</v>
      </c>
      <c r="AE18" s="125">
        <f>IF(OR($V18=$AJ$4),(($W19-$W18)+($X19-$X18))*3,0)</f>
        <v>0</v>
      </c>
      <c r="AF18" s="130">
        <f ca="1">IF(OR($V18=$AH$4,$V18=$AH$5),($AA17-$AA18)*(1-$AL$3)*(E18-D18)*24*$AL$4*$AL$5,0)</f>
        <v>0</v>
      </c>
    </row>
    <row ht="14.25" r="19">
      <c r="A19" s="138">
        <f ca="1">A18</f>
        <v>43526</v>
      </c>
      <c r="B19" s="134">
        <v>0.70833333333333304</v>
      </c>
      <c r="C19" s="51" t="s">
        <v>30</v>
      </c>
      <c r="D19" s="135">
        <f ca="1">A19+B19</f>
        <v>43526.708333333336</v>
      </c>
      <c r="E19" s="135">
        <f ca="1">D20</f>
        <v>43526.791666666664</v>
      </c>
      <c r="F19" s="136" t="e">
        <f ca="1">SUMPRODUCT(('6烧主抽电耗'!$A$3:$A$95=$A19)*('6烧主抽电耗'!$D$3:$D$95=$C19),'6烧主抽电耗'!$E$3:$E$95)</f>
        <v>#REF!</v>
      </c>
      <c r="G19" s="135" t="e">
        <f ca="1">IF(AND(F19=1),"甲班",IF(AND(F19=2),"乙班",IF(AND(F19=3),"丙班",IF(AND(F19=4),"丁班",))))</f>
        <v>#REF!</v>
      </c>
      <c r="H19" s="57" t="s">
        <v>26</v>
      </c>
      <c r="I19" s="57" t="s">
        <v>26</v>
      </c>
      <c r="J19" s="57">
        <f>IF(_cuofeng5_month_day!A17="","",_cuofeng5_month_day!A17)</f>
        <v>99.691100000000006</v>
      </c>
      <c r="K19" s="57">
        <f>IF(_cuofeng5_month_day!B17="","",_cuofeng5_month_day!B17)</f>
        <v>94.280299999999997</v>
      </c>
      <c r="L19" s="136">
        <f ca="1">IFERROR(SUMPRODUCT((_5shaozhuchou_month_day!$A$2:$A$899&gt;=D19)*(_5shaozhuchou_month_day!$A$2:$A$899&lt;E19),_5shaozhuchou_month_day!$Y$2:$Y$899)/SUMPRODUCT((_5shaozhuchou_month_day!$A$2:$A$899&gt;=D19)*(_5shaozhuchou_month_day!$A$2:$A$899&lt;E19)),0)</f>
        <v>0</v>
      </c>
      <c r="M19" s="136">
        <f ca="1">L19*(1-$AL$3)*$AL$4*$AL$5*(E19-D19)*24</f>
        <v>0</v>
      </c>
      <c r="N19" s="125">
        <f>IF(OR($B19=$AH$4,$B19=$AH$5),(($H20-$H19)+($I20-$I19))*3,0)</f>
        <v>0</v>
      </c>
      <c r="O19" s="125" t="e">
        <f>IF(OR($B19=$AI$4,$B19=$AI$5,$B19=$AI$6),(($H20-$H19)+($I20-$I19))*3,0)</f>
        <v>#VALUE!</v>
      </c>
      <c r="P19" s="125">
        <f>IF(OR($B19=$AJ$4),(($H20-$H19)+($I20-$I19))*3,0)</f>
        <v>0</v>
      </c>
      <c r="Q19" s="130">
        <f ca="1">IF(OR($B19=$AH$4,$B18=$AH$5),($L18-$L19)*(1-$AL$3)*(E19-D19)*24*$AL$4*$AL$5,0)</f>
        <v>0</v>
      </c>
      <c r="U19" s="138">
        <f ca="1">A19</f>
        <v>43526</v>
      </c>
      <c r="V19" s="134">
        <f>B19</f>
        <v>0.70833333333333304</v>
      </c>
      <c r="W19" s="61" t="s">
        <v>26</v>
      </c>
      <c r="X19" s="61" t="s">
        <v>26</v>
      </c>
      <c r="Y19" s="61">
        <f>IF(_cuofeng6_month_day!A17="","",_cuofeng6_month_day!A17)</f>
        <v>97.260099999999994</v>
      </c>
      <c r="Z19" s="61">
        <f>IF(_cuofeng6_month_day!B17="","",_cuofeng6_month_day!B17)</f>
        <v>97.2196</v>
      </c>
      <c r="AA19" s="130"/>
      <c r="AB19" s="130">
        <f ca="1">AA19*(1-$AL$3)*$AL$4*$AL$5*(E19-D19)*24</f>
        <v>0</v>
      </c>
      <c r="AC19" s="125">
        <f>IF(OR($V19=$AH$4,$V19=$AH$5),(($W20-$W19)+($X20-$X19))*3,0)</f>
        <v>0</v>
      </c>
      <c r="AD19" s="125" t="e">
        <f>IF(OR($V19=$AI$4,$V19=$AI$5,$V19=$AI$6),(($W20-$W19)+($X20-$X19))*3,0)</f>
        <v>#VALUE!</v>
      </c>
      <c r="AE19" s="125">
        <f>IF(OR($V19=$AJ$4),(($W20-$W19)+($X20-$X19))*3,0)</f>
        <v>0</v>
      </c>
      <c r="AF19" s="130">
        <f ca="1">IF(OR($V19=$AH$4,$V19=$AH$5),($AA18-$AA19)*(1-$AL$3)*(E19-D19)*24*$AL$4*$AL$5,0)</f>
        <v>0</v>
      </c>
    </row>
    <row ht="14.25" r="20">
      <c r="A20" s="138">
        <f ca="1">A19</f>
        <v>43526</v>
      </c>
      <c r="B20" s="134">
        <v>0.79166666666666696</v>
      </c>
      <c r="C20" s="51" t="s">
        <v>30</v>
      </c>
      <c r="D20" s="135">
        <f ca="1">A20+B20</f>
        <v>43526.791666666664</v>
      </c>
      <c r="E20" s="135">
        <f ca="1">D21</f>
        <v>43526.916666666664</v>
      </c>
      <c r="F20" s="136" t="e">
        <f ca="1">SUMPRODUCT(('6烧主抽电耗'!$A$3:$A$95=$A20)*('6烧主抽电耗'!$D$3:$D$95=$C20),'6烧主抽电耗'!$E$3:$E$95)</f>
        <v>#REF!</v>
      </c>
      <c r="G20" s="135" t="e">
        <f ca="1">IF(AND(F20=1),"甲班",IF(AND(F20=2),"乙班",IF(AND(F20=3),"丙班",IF(AND(F20=4),"丁班",))))</f>
        <v>#REF!</v>
      </c>
      <c r="H20" s="57" t="s">
        <v>26</v>
      </c>
      <c r="I20" s="57" t="s">
        <v>26</v>
      </c>
      <c r="J20" s="57">
        <f>IF(_cuofeng5_month_day!A18="","",_cuofeng5_month_day!A18)</f>
        <v>99.695899999999995</v>
      </c>
      <c r="K20" s="57">
        <f>IF(_cuofeng5_month_day!B18="","",_cuofeng5_month_day!B18)</f>
        <v>94.282700000000006</v>
      </c>
      <c r="L20" s="136">
        <f ca="1">IFERROR(SUMPRODUCT((_5shaozhuchou_month_day!$A$2:$A$899&gt;=D20)*(_5shaozhuchou_month_day!$A$2:$A$899&lt;E20),_5shaozhuchou_month_day!$Y$2:$Y$899)/SUMPRODUCT((_5shaozhuchou_month_day!$A$2:$A$899&gt;=D20)*(_5shaozhuchou_month_day!$A$2:$A$899&lt;E20)),0)</f>
        <v>0</v>
      </c>
      <c r="M20" s="136">
        <f ca="1">L20*(1-$AL$3)*$AL$4*$AL$5*(E20-D20)*24</f>
        <v>0</v>
      </c>
      <c r="N20" s="125" t="e">
        <f>IF(OR($B20=$AH$4,$B20=$AH$5),(($H21-$H20)+($I21-$I20))*3,0)</f>
        <v>#VALUE!</v>
      </c>
      <c r="O20" s="125">
        <f>IF(OR($B20=$AI$4,$B20=$AI$5,$B20=$AI$6),(($H21-$H20)+($I21-$I20))*3,0)</f>
        <v>0</v>
      </c>
      <c r="P20" s="125">
        <f>IF(OR($B20=$AJ$4),(($H21-$H20)+($I21-$I20))*3,0)</f>
        <v>0</v>
      </c>
      <c r="Q20" s="130">
        <f ca="1">IF(OR($B20=$AH$4,$B19=$AH$5),($L19-$L20)*(1-$AL$3)*(E20-D20)*24*$AL$4*$AL$5,0)</f>
        <v>0</v>
      </c>
      <c r="U20" s="138">
        <f ca="1">A20</f>
        <v>43526</v>
      </c>
      <c r="V20" s="134">
        <f>B20</f>
        <v>0.79166666666666696</v>
      </c>
      <c r="W20" s="61" t="s">
        <v>26</v>
      </c>
      <c r="X20" s="61" t="s">
        <v>26</v>
      </c>
      <c r="Y20" s="61">
        <f>IF(_cuofeng6_month_day!A18="","",_cuofeng6_month_day!A18)</f>
        <v>97.265900000000002</v>
      </c>
      <c r="Z20" s="61">
        <f>IF(_cuofeng6_month_day!B18="","",_cuofeng6_month_day!B18)</f>
        <v>97.2196</v>
      </c>
      <c r="AA20" s="130"/>
      <c r="AB20" s="130">
        <f ca="1">AA20*(1-$AL$3)*$AL$4*$AL$5*(E20-D20)*24</f>
        <v>0</v>
      </c>
      <c r="AC20" s="125" t="e">
        <f>IF(OR($V20=$AH$4,$V20=$AH$5),(($W21-$W20)+($X21-$X20))*3,0)</f>
        <v>#VALUE!</v>
      </c>
      <c r="AD20" s="125">
        <f>IF(OR($V20=$AI$4,$V20=$AI$5,$V20=$AI$6),(($W21-$W20)+($X21-$X20))*3,0)</f>
        <v>0</v>
      </c>
      <c r="AE20" s="125">
        <f>IF(OR($V20=$AJ$4),(($W21-$W20)+($X21-$X20))*3,0)</f>
        <v>0</v>
      </c>
      <c r="AF20" s="130">
        <f ca="1">IF(OR($V20=$AH$4,$V20=$AH$5),($AA19-$AA20)*(1-$AL$3)*(E20-D20)*24*$AL$4*$AL$5,0)</f>
        <v>0</v>
      </c>
    </row>
    <row ht="14.25" r="21">
      <c r="A21" s="140">
        <f ca="1">A20</f>
        <v>43526</v>
      </c>
      <c r="B21" s="134">
        <v>0.91666666666666696</v>
      </c>
      <c r="C21" s="51" t="s">
        <v>30</v>
      </c>
      <c r="D21" s="135">
        <f ca="1">A21+B21</f>
        <v>43526.916666666664</v>
      </c>
      <c r="E21" s="135">
        <f ca="1">D22</f>
        <v>43527</v>
      </c>
      <c r="F21" s="136" t="e">
        <f ca="1">SUMPRODUCT(('6烧主抽电耗'!$A$3:$A$95=$A21)*('6烧主抽电耗'!$D$3:$D$95=$C21),'6烧主抽电耗'!$E$3:$E$95)</f>
        <v>#REF!</v>
      </c>
      <c r="G21" s="135" t="e">
        <f ca="1">IF(AND(F21=1),"甲班",IF(AND(F21=2),"乙班",IF(AND(F21=3),"丙班",IF(AND(F21=4),"丁班",))))</f>
        <v>#REF!</v>
      </c>
      <c r="H21" s="57" t="s">
        <v>26</v>
      </c>
      <c r="I21" s="57" t="s">
        <v>26</v>
      </c>
      <c r="J21" s="57">
        <f>IF(_cuofeng5_month_day!A19="","",_cuofeng5_month_day!A19)</f>
        <v>99.700699999999998</v>
      </c>
      <c r="K21" s="57">
        <f>IF(_cuofeng5_month_day!B19="","",_cuofeng5_month_day!B19)</f>
        <v>94.297200000000004</v>
      </c>
      <c r="L21" s="136">
        <f ca="1">IFERROR(SUMPRODUCT((_5shaozhuchou_month_day!$A$2:$A$899&gt;=D21)*(_5shaozhuchou_month_day!$A$2:$A$899&lt;E21),_5shaozhuchou_month_day!$Y$2:$Y$899)/SUMPRODUCT((_5shaozhuchou_month_day!$A$2:$A$899&gt;=D21)*(_5shaozhuchou_month_day!$A$2:$A$899&lt;E21)),0)</f>
        <v>0</v>
      </c>
      <c r="M21" s="136">
        <f ca="1">L21*(1-$AL$3)*$AL$4*$AL$5*(E21-D21)*24</f>
        <v>0</v>
      </c>
      <c r="N21" s="125">
        <f>IF(OR($B21=$AH$4,$B21=$AH$5),(($H22-$H21)+($I22-$I21))*3,0)</f>
        <v>0</v>
      </c>
      <c r="O21" s="125" t="e">
        <f>IF(OR($B21=$AI$4,$B21=$AI$5,$B21=$AI$6),(($H22-$H21)+($I22-$I21))*3,0)</f>
        <v>#VALUE!</v>
      </c>
      <c r="P21" s="125">
        <f>IF(OR($B21=$AJ$4),(($H22-$H21)+($I22-$I21))*3,0)</f>
        <v>0</v>
      </c>
      <c r="Q21" s="130">
        <f ca="1">IF(OR($B21=$AH$4,$B20=$AH$5),($L20-$L21)*(1-$AL$3)*(E21-D21)*24*$AL$4*$AL$5,0)</f>
        <v>0</v>
      </c>
      <c r="U21" s="140">
        <f ca="1">A21</f>
        <v>43526</v>
      </c>
      <c r="V21" s="134">
        <f>B21</f>
        <v>0.91666666666666696</v>
      </c>
      <c r="W21" s="61" t="s">
        <v>26</v>
      </c>
      <c r="X21" s="61" t="s">
        <v>26</v>
      </c>
      <c r="Y21" s="61">
        <f>IF(_cuofeng6_month_day!A19="","",_cuofeng6_month_day!A19)</f>
        <v>97.312200000000004</v>
      </c>
      <c r="Z21" s="61">
        <f>IF(_cuofeng6_month_day!B19="","",_cuofeng6_month_day!B19)</f>
        <v>97.2196</v>
      </c>
      <c r="AA21" s="130"/>
      <c r="AB21" s="130">
        <f ca="1">AA21*(1-$AL$3)*$AL$4*$AL$5*(E21-D21)*24</f>
        <v>0</v>
      </c>
      <c r="AC21" s="125">
        <f>IF(OR($V21=$AH$4,$V21=$AH$5),(($W22-$W21)+($X22-$X21))*3,0)</f>
        <v>0</v>
      </c>
      <c r="AD21" s="125" t="e">
        <f>IF(OR($V21=$AI$4,$V21=$AI$5,$V21=$AI$6),(($W22-$W21)+($X22-$X21))*3,0)</f>
        <v>#VALUE!</v>
      </c>
      <c r="AE21" s="125">
        <f>IF(OR($V21=$AJ$4),(($W22-$W21)+($X22-$X21))*3,0)</f>
        <v>0</v>
      </c>
      <c r="AF21" s="130">
        <f ca="1">IF(OR($V21=$AH$4,$V21=$AH$5),($AA20-$AA21)*(1-$AL$3)*(E21-D21)*24*$AL$4*$AL$5,0)</f>
        <v>0</v>
      </c>
    </row>
    <row ht="14.25" r="22">
      <c r="A22" s="133">
        <f ca="1">A16+1</f>
        <v>43527</v>
      </c>
      <c r="B22" s="134">
        <v>0</v>
      </c>
      <c r="C22" s="51" t="s">
        <v>24</v>
      </c>
      <c r="D22" s="135">
        <f ca="1">A22+B22</f>
        <v>43527</v>
      </c>
      <c r="E22" s="135">
        <f ca="1">D23</f>
        <v>43527.333333333336</v>
      </c>
      <c r="F22" s="136" t="e">
        <f ca="1">SUMPRODUCT(('6烧主抽电耗'!$A$3:$A$95=$A22)*('6烧主抽电耗'!$D$3:$D$95=$C22),'6烧主抽电耗'!$E$3:$E$95)</f>
        <v>#REF!</v>
      </c>
      <c r="G22" s="135" t="e">
        <f ca="1">IF(AND(F22=1),"甲班",IF(AND(F22=2),"乙班",IF(AND(F22=3),"丙班",IF(AND(F22=4),"丁班",))))</f>
        <v>#REF!</v>
      </c>
      <c r="H22" s="57" t="s">
        <v>26</v>
      </c>
      <c r="I22" s="57" t="s">
        <v>26</v>
      </c>
      <c r="J22" s="57">
        <f>IF(_cuofeng5_month_day!A20="","",_cuofeng5_month_day!A20)</f>
        <v>99.710800000000006</v>
      </c>
      <c r="K22" s="57">
        <f>IF(_cuofeng5_month_day!B20="","",_cuofeng5_month_day!B20)</f>
        <v>94.311700000000002</v>
      </c>
      <c r="L22" s="136">
        <f ca="1">IFERROR(SUMPRODUCT((_5shaozhuchou_month_day!$A$2:$A$899&gt;=D22)*(_5shaozhuchou_month_day!$A$2:$A$899&lt;E22),_5shaozhuchou_month_day!$Y$2:$Y$899)/SUMPRODUCT((_5shaozhuchou_month_day!$A$2:$A$899&gt;=D22)*(_5shaozhuchou_month_day!$A$2:$A$899&lt;E22)),0)</f>
        <v>0</v>
      </c>
      <c r="M22" s="136">
        <f ca="1">L22*(1-$AL$3)*$AL$4*$AL$5*(E22-D22)*24</f>
        <v>0</v>
      </c>
      <c r="N22" s="125">
        <f>IF(OR($B22=$AH$4,$B22=$AH$5),(($H23-$H22)+($I23-$I22))*3,0)</f>
        <v>0</v>
      </c>
      <c r="O22" s="125">
        <f>IF(OR($B22=$AI$4,$B22=$AI$5,$B22=$AI$6),(($H23-$H22)+($I23-$I22))*3,0)</f>
        <v>0</v>
      </c>
      <c r="P22" s="125" t="e">
        <f>IF(OR($B22=$AJ$4),(($H23-$H22)+($I23-$I22))*3,0)</f>
        <v>#VALUE!</v>
      </c>
      <c r="Q22" s="130">
        <f ca="1">IF(OR($B22=$AH$4,$B21=$AH$5),($L21-$L22)*(1-$AL$3)*(E22-D22)*24*$AL$4*$AL$5,0)</f>
        <v>0</v>
      </c>
      <c r="U22" s="133">
        <f ca="1">A22</f>
        <v>43527</v>
      </c>
      <c r="V22" s="134">
        <f>B22</f>
        <v>0</v>
      </c>
      <c r="W22" s="78" t="s">
        <v>26</v>
      </c>
      <c r="X22" s="54" t="s">
        <v>26</v>
      </c>
      <c r="Y22" s="61">
        <f>IF(_cuofeng6_month_day!A20="","",_cuofeng6_month_day!A20)</f>
        <v>97.335300000000004</v>
      </c>
      <c r="Z22" s="61">
        <f>IF(_cuofeng6_month_day!B20="","",_cuofeng6_month_day!B20)</f>
        <v>97.248500000000007</v>
      </c>
      <c r="AA22" s="130"/>
      <c r="AB22" s="130">
        <f ca="1">AA22*(1-$AL$3)*$AL$4*$AL$5*(E22-D22)*24</f>
        <v>0</v>
      </c>
      <c r="AC22" s="125">
        <f>IF(OR($V22=$AH$4,$V22=$AH$5),(($W23-$W22)+($X23-$X22))*3,0)</f>
        <v>0</v>
      </c>
      <c r="AD22" s="125">
        <f>IF(OR($V22=$AI$4,$V22=$AI$5,$V22=$AI$6),(($W23-$W22)+($X23-$X22))*3,0)</f>
        <v>0</v>
      </c>
      <c r="AE22" s="125" t="e">
        <f>IF(OR($V22=$AJ$4),(($W23-$W22)+($X23-$X22))*3,0)</f>
        <v>#VALUE!</v>
      </c>
      <c r="AF22" s="130">
        <f ca="1">IF(OR($V22=$AH$4,$V22=$AH$5),($AA21-$AA22)*(1-$AL$3)*(E22-D22)*24*$AL$4*$AL$5,0)</f>
        <v>0</v>
      </c>
    </row>
    <row ht="14.25" r="23">
      <c r="A23" s="138">
        <f ca="1">A22</f>
        <v>43527</v>
      </c>
      <c r="B23" s="134">
        <v>0.33333333333333298</v>
      </c>
      <c r="C23" s="51" t="s">
        <v>28</v>
      </c>
      <c r="D23" s="135">
        <f ca="1">A23+B23</f>
        <v>43527.333333333336</v>
      </c>
      <c r="E23" s="135">
        <f ca="1">D24</f>
        <v>43527.583333333336</v>
      </c>
      <c r="F23" s="136" t="e">
        <f ca="1">SUMPRODUCT(('6烧主抽电耗'!$A$3:$A$95=$A23)*('6烧主抽电耗'!$D$3:$D$95=$C23),'6烧主抽电耗'!$E$3:$E$95)</f>
        <v>#REF!</v>
      </c>
      <c r="G23" s="135" t="e">
        <f ca="1">IF(AND(F23=1),"甲班",IF(AND(F23=2),"乙班",IF(AND(F23=3),"丙班",IF(AND(F23=4),"丁班",))))</f>
        <v>#REF!</v>
      </c>
      <c r="H23" s="57" t="s">
        <v>26</v>
      </c>
      <c r="I23" s="61" t="s">
        <v>26</v>
      </c>
      <c r="J23" s="57">
        <f>IF(_cuofeng5_month_day!A21="","",_cuofeng5_month_day!A21)</f>
        <v>99.736900000000006</v>
      </c>
      <c r="K23" s="57">
        <f>IF(_cuofeng5_month_day!B21="","",_cuofeng5_month_day!B21)</f>
        <v>94.277900000000002</v>
      </c>
      <c r="L23" s="136">
        <f ca="1">IFERROR(SUMPRODUCT((_5shaozhuchou_month_day!$A$2:$A$899&gt;=D23)*(_5shaozhuchou_month_day!$A$2:$A$899&lt;E23),_5shaozhuchou_month_day!$Y$2:$Y$899)/SUMPRODUCT((_5shaozhuchou_month_day!$A$2:$A$899&gt;=D23)*(_5shaozhuchou_month_day!$A$2:$A$899&lt;E23)),0)</f>
        <v>0</v>
      </c>
      <c r="M23" s="136">
        <f ca="1">L23*(1-$AL$3)*$AL$4*$AL$5*(E23-D23)*24</f>
        <v>0</v>
      </c>
      <c r="N23" s="125">
        <f>IF(OR($B23=$AH$4,$B23=$AH$5),(($H24-$H23)+($I24-$I23))*3,0)</f>
        <v>0</v>
      </c>
      <c r="O23" s="125" t="e">
        <f>IF(OR($B23=$AI$4,$B23=$AI$5,$B23=$AI$6),(($H24-$H23)+($I24-$I23))*3,0)</f>
        <v>#VALUE!</v>
      </c>
      <c r="P23" s="125">
        <f>IF(OR($B23=$AJ$4),(($H24-$H23)+($I24-$I23))*3,0)</f>
        <v>0</v>
      </c>
      <c r="Q23" s="130">
        <f ca="1">IF(OR($B23=$AH$4,$B22=$AH$5),($L22-$L23)*(1-$AL$3)*(E23-D23)*24*$AL$4*$AL$5,0)</f>
        <v>0</v>
      </c>
      <c r="U23" s="138">
        <f ca="1">A23</f>
        <v>43527</v>
      </c>
      <c r="V23" s="134">
        <f>B23</f>
        <v>0.33333333333333298</v>
      </c>
      <c r="W23" s="71" t="s">
        <v>26</v>
      </c>
      <c r="X23" s="57" t="s">
        <v>26</v>
      </c>
      <c r="Y23" s="61">
        <f>IF(_cuofeng6_month_day!A21="","",_cuofeng6_month_day!A21)</f>
        <v>97.352699999999999</v>
      </c>
      <c r="Z23" s="61">
        <f>IF(_cuofeng6_month_day!B21="","",_cuofeng6_month_day!B21)</f>
        <v>97.277500000000003</v>
      </c>
      <c r="AA23" s="130"/>
      <c r="AB23" s="130">
        <f ca="1">AA23*(1-$AL$3)*$AL$4*$AL$5*(E23-D23)*24</f>
        <v>0</v>
      </c>
      <c r="AC23" s="125">
        <f>IF(OR($V23=$AH$4,$V23=$AH$5),(($W24-$W23)+($X24-$X23))*3,0)</f>
        <v>0</v>
      </c>
      <c r="AD23" s="125" t="e">
        <f>IF(OR($V23=$AI$4,$V23=$AI$5,$V23=$AI$6),(($W24-$W23)+($X24-$X23))*3,0)</f>
        <v>#VALUE!</v>
      </c>
      <c r="AE23" s="125">
        <f>IF(OR($V23=$AJ$4),(($W24-$W23)+($X24-$X23))*3,0)</f>
        <v>0</v>
      </c>
      <c r="AF23" s="130">
        <f ca="1">IF(OR($V23=$AH$4,$V23=$AH$5),($AA22-$AA23)*(1-$AL$3)*(E23-D23)*24*$AL$4*$AL$5,0)</f>
        <v>0</v>
      </c>
    </row>
    <row ht="14.25" r="24">
      <c r="A24" s="138">
        <f ca="1">A23</f>
        <v>43527</v>
      </c>
      <c r="B24" s="134">
        <v>0.58333333333333304</v>
      </c>
      <c r="C24" s="51" t="s">
        <v>28</v>
      </c>
      <c r="D24" s="135">
        <f ca="1">A24+B24</f>
        <v>43527.583333333336</v>
      </c>
      <c r="E24" s="135">
        <f ca="1">D25</f>
        <v>43527.708333333336</v>
      </c>
      <c r="F24" s="136" t="e">
        <f ca="1">SUMPRODUCT(('6烧主抽电耗'!$A$3:$A$95=$A24)*('6烧主抽电耗'!$D$3:$D$95=$C24),'6烧主抽电耗'!$E$3:$E$95)</f>
        <v>#REF!</v>
      </c>
      <c r="G24" s="135" t="e">
        <f ca="1">IF(AND(F24=1),"甲班",IF(AND(F24=2),"乙班",IF(AND(F24=3),"丙班",IF(AND(F24=4),"丁班",))))</f>
        <v>#REF!</v>
      </c>
      <c r="H24" s="57" t="s">
        <v>26</v>
      </c>
      <c r="I24" s="57" t="s">
        <v>26</v>
      </c>
      <c r="J24" s="57">
        <f>IF(_cuofeng5_month_day!A22="","",_cuofeng5_month_day!A22)</f>
        <v>99.717600000000004</v>
      </c>
      <c r="K24" s="57">
        <f>IF(_cuofeng5_month_day!B22="","",_cuofeng5_month_day!B22)</f>
        <v>94.251400000000004</v>
      </c>
      <c r="L24" s="136">
        <f ca="1">IFERROR(SUMPRODUCT((_5shaozhuchou_month_day!$A$2:$A$899&gt;=D24)*(_5shaozhuchou_month_day!$A$2:$A$899&lt;E24),_5shaozhuchou_month_day!$Y$2:$Y$899)/SUMPRODUCT((_5shaozhuchou_month_day!$A$2:$A$899&gt;=D24)*(_5shaozhuchou_month_day!$A$2:$A$899&lt;E24)),0)</f>
        <v>0</v>
      </c>
      <c r="M24" s="136">
        <f ca="1">L24*(1-$AL$3)*$AL$4*$AL$5*(E24-D24)*24</f>
        <v>0</v>
      </c>
      <c r="N24" s="125" t="e">
        <f>IF(OR($B24=$AH$4,$B24=$AH$5),(($H25-$H24)+($I25-$I24))*3,0)</f>
        <v>#VALUE!</v>
      </c>
      <c r="O24" s="125">
        <f>IF(OR($B24=$AI$4,$B24=$AI$5,$B24=$AI$6),(($H25-$H24)+($I25-$I24))*3,0)</f>
        <v>0</v>
      </c>
      <c r="P24" s="125">
        <f>IF(OR($B24=$AJ$4),(($H25-$H24)+($I25-$I24))*3,0)</f>
        <v>0</v>
      </c>
      <c r="Q24" s="130">
        <f ca="1">IF(OR($B24=$AH$4,$B23=$AH$5),($L23-$L24)*(1-$AL$3)*(E24-D24)*24*$AL$4*$AL$5,0)</f>
        <v>0</v>
      </c>
      <c r="U24" s="138">
        <f ca="1">A24</f>
        <v>43527</v>
      </c>
      <c r="V24" s="134">
        <f>B24</f>
        <v>0.58333333333333304</v>
      </c>
      <c r="W24" s="61" t="s">
        <v>26</v>
      </c>
      <c r="X24" s="61" t="s">
        <v>26</v>
      </c>
      <c r="Y24" s="61">
        <f>IF(_cuofeng6_month_day!A22="","",_cuofeng6_month_day!A22)</f>
        <v>97.335300000000004</v>
      </c>
      <c r="Z24" s="61">
        <f>IF(_cuofeng6_month_day!B22="","",_cuofeng6_month_day!B22)</f>
        <v>97.248500000000007</v>
      </c>
      <c r="AA24" s="130"/>
      <c r="AB24" s="130">
        <f ca="1">AA24*(1-$AL$3)*$AL$4*$AL$5*(E24-D24)*24</f>
        <v>0</v>
      </c>
      <c r="AC24" s="125" t="e">
        <f>IF(OR($V24=$AH$4,$V24=$AH$5),(($W25-$W24)+($X25-$X24))*3,0)</f>
        <v>#VALUE!</v>
      </c>
      <c r="AD24" s="125">
        <f>IF(OR($V24=$AI$4,$V24=$AI$5,$V24=$AI$6),(($W25-$W24)+($X25-$X24))*3,0)</f>
        <v>0</v>
      </c>
      <c r="AE24" s="125">
        <f>IF(OR($V24=$AJ$4),(($W25-$W24)+($X25-$X24))*3,0)</f>
        <v>0</v>
      </c>
      <c r="AF24" s="130">
        <f ca="1">IF(OR($V24=$AH$4,$V24=$AH$5),($AA23-$AA24)*(1-$AL$3)*(E24-D24)*24*$AL$4*$AL$5,0)</f>
        <v>0</v>
      </c>
    </row>
    <row ht="14.25" r="25">
      <c r="A25" s="138">
        <f ca="1">A24</f>
        <v>43527</v>
      </c>
      <c r="B25" s="134">
        <v>0.70833333333333304</v>
      </c>
      <c r="C25" s="51" t="s">
        <v>30</v>
      </c>
      <c r="D25" s="135">
        <f ca="1">A25+B25</f>
        <v>43527.708333333336</v>
      </c>
      <c r="E25" s="135">
        <f ca="1">D26</f>
        <v>43527.791666666664</v>
      </c>
      <c r="F25" s="136" t="e">
        <f ca="1">SUMPRODUCT(('6烧主抽电耗'!$A$3:$A$95=$A25)*('6烧主抽电耗'!$D$3:$D$95=$C25),'6烧主抽电耗'!$E$3:$E$95)</f>
        <v>#REF!</v>
      </c>
      <c r="G25" s="135" t="e">
        <f ca="1">IF(AND(F25=1),"甲班",IF(AND(F25=2),"乙班",IF(AND(F25=3),"丙班",IF(AND(F25=4),"丁班",))))</f>
        <v>#REF!</v>
      </c>
      <c r="H25" s="57" t="s">
        <v>26</v>
      </c>
      <c r="I25" s="57" t="s">
        <v>26</v>
      </c>
      <c r="J25" s="57">
        <f>IF(_cuofeng5_month_day!A23="","",_cuofeng5_month_day!A23)</f>
        <v>99.702200000000005</v>
      </c>
      <c r="K25" s="57">
        <f>IF(_cuofeng5_month_day!B23="","",_cuofeng5_month_day!B23)</f>
        <v>94.2393</v>
      </c>
      <c r="L25" s="136">
        <f ca="1">IFERROR(SUMPRODUCT((_5shaozhuchou_month_day!$A$2:$A$899&gt;=D25)*(_5shaozhuchou_month_day!$A$2:$A$899&lt;E25),_5shaozhuchou_month_day!$Y$2:$Y$899)/SUMPRODUCT((_5shaozhuchou_month_day!$A$2:$A$899&gt;=D25)*(_5shaozhuchou_month_day!$A$2:$A$899&lt;E25)),0)</f>
        <v>0</v>
      </c>
      <c r="M25" s="136">
        <f ca="1">L25*(1-$AL$3)*$AL$4*$AL$5*(E25-D25)*24</f>
        <v>0</v>
      </c>
      <c r="N25" s="125">
        <f>IF(OR($B25=$AH$4,$B25=$AH$5),(($H26-$H25)+($I26-$I25))*3,0)</f>
        <v>0</v>
      </c>
      <c r="O25" s="125" t="e">
        <f>IF(OR($B25=$AI$4,$B25=$AI$5,$B25=$AI$6),(($H26-$H25)+($I26-$I25))*3,0)</f>
        <v>#VALUE!</v>
      </c>
      <c r="P25" s="125">
        <f>IF(OR($B25=$AJ$4),(($H26-$H25)+($I26-$I25))*3,0)</f>
        <v>0</v>
      </c>
      <c r="Q25" s="130">
        <f ca="1">IF(OR($B25=$AH$4,$B24=$AH$5),($L24-$L25)*(1-$AL$3)*(E25-D25)*24*$AL$4*$AL$5,0)</f>
        <v>0</v>
      </c>
      <c r="U25" s="138">
        <f ca="1">A25</f>
        <v>43527</v>
      </c>
      <c r="V25" s="134">
        <f>B25</f>
        <v>0.70833333333333304</v>
      </c>
      <c r="W25" s="71" t="s">
        <v>26</v>
      </c>
      <c r="X25" s="57" t="s">
        <v>26</v>
      </c>
      <c r="Y25" s="61">
        <f>IF(_cuofeng6_month_day!A23="","",_cuofeng6_month_day!A23)</f>
        <v>97.325699999999998</v>
      </c>
      <c r="Z25" s="61">
        <f>IF(_cuofeng6_month_day!B23="","",_cuofeng6_month_day!B23)</f>
        <v>97.224400000000003</v>
      </c>
      <c r="AA25" s="130"/>
      <c r="AB25" s="130">
        <f ca="1">AA25*(1-$AL$3)*$AL$4*$AL$5*(E25-D25)*24</f>
        <v>0</v>
      </c>
      <c r="AC25" s="125">
        <f>IF(OR($V25=$AH$4,$V25=$AH$5),(($W26-$W25)+($X26-$X25))*3,0)</f>
        <v>0</v>
      </c>
      <c r="AD25" s="125" t="e">
        <f>IF(OR($V25=$AI$4,$V25=$AI$5,$V25=$AI$6),(($W26-$W25)+($X26-$X25))*3,0)</f>
        <v>#VALUE!</v>
      </c>
      <c r="AE25" s="125">
        <f>IF(OR($V25=$AJ$4),(($W26-$W25)+($X26-$X25))*3,0)</f>
        <v>0</v>
      </c>
      <c r="AF25" s="130">
        <f ca="1">IF(OR($V25=$AH$4,$V25=$AH$5),($AA24-$AA25)*(1-$AL$3)*(E25-D25)*24*$AL$4*$AL$5,0)</f>
        <v>0</v>
      </c>
    </row>
    <row ht="14.25" r="26">
      <c r="A26" s="138">
        <f ca="1">A25</f>
        <v>43527</v>
      </c>
      <c r="B26" s="134">
        <v>0.79166666666666696</v>
      </c>
      <c r="C26" s="51" t="s">
        <v>30</v>
      </c>
      <c r="D26" s="135">
        <f ca="1">A26+B26</f>
        <v>43527.791666666664</v>
      </c>
      <c r="E26" s="135">
        <f ca="1">D27</f>
        <v>43527.916666666664</v>
      </c>
      <c r="F26" s="136" t="e">
        <f ca="1">SUMPRODUCT(('6烧主抽电耗'!$A$3:$A$95=$A26)*('6烧主抽电耗'!$D$3:$D$95=$C26),'6烧主抽电耗'!$E$3:$E$95)</f>
        <v>#REF!</v>
      </c>
      <c r="G26" s="135" t="e">
        <f ca="1">IF(AND(F26=1),"甲班",IF(AND(F26=2),"乙班",IF(AND(F26=3),"丙班",IF(AND(F26=4),"丁班",))))</f>
        <v>#REF!</v>
      </c>
      <c r="H26" s="57" t="s">
        <v>26</v>
      </c>
      <c r="I26" s="57" t="s">
        <v>26</v>
      </c>
      <c r="J26" s="57">
        <f>IF(_cuofeng5_month_day!A24="","",_cuofeng5_month_day!A24)</f>
        <v>99.705100000000002</v>
      </c>
      <c r="K26" s="57">
        <f>IF(_cuofeng5_month_day!B24="","",_cuofeng5_month_day!B24)</f>
        <v>94.242199999999997</v>
      </c>
      <c r="L26" s="136">
        <f ca="1">IFERROR(SUMPRODUCT((_5shaozhuchou_month_day!$A$2:$A$899&gt;=D26)*(_5shaozhuchou_month_day!$A$2:$A$899&lt;E26),_5shaozhuchou_month_day!$Y$2:$Y$899)/SUMPRODUCT((_5shaozhuchou_month_day!$A$2:$A$899&gt;=D26)*(_5shaozhuchou_month_day!$A$2:$A$899&lt;E26)),0)</f>
        <v>0</v>
      </c>
      <c r="M26" s="136">
        <f ca="1">L26*(1-$AL$3)*$AL$4*$AL$5*(E26-D26)*24</f>
        <v>0</v>
      </c>
      <c r="N26" s="125" t="e">
        <f>IF(OR($B26=$AH$4,$B26=$AH$5),(($H27-$H26)+($I27-$I26))*3,0)</f>
        <v>#VALUE!</v>
      </c>
      <c r="O26" s="125">
        <f>IF(OR($B26=$AI$4,$B26=$AI$5,$B26=$AI$6),(($H27-$H26)+($I27-$I26))*3,0)</f>
        <v>0</v>
      </c>
      <c r="P26" s="125">
        <f>IF(OR($B26=$AJ$4),(($H27-$H26)+($I27-$I26))*3,0)</f>
        <v>0</v>
      </c>
      <c r="Q26" s="130">
        <f ca="1">IF(OR($B26=$AH$4,$B25=$AH$5),($L25-$L26)*(1-$AL$3)*(E26-D26)*24*$AL$4*$AL$5,0)</f>
        <v>0</v>
      </c>
      <c r="U26" s="138">
        <f ca="1">A26</f>
        <v>43527</v>
      </c>
      <c r="V26" s="134">
        <f>B26</f>
        <v>0.79166666666666696</v>
      </c>
      <c r="W26" s="71" t="s">
        <v>26</v>
      </c>
      <c r="X26" s="57" t="s">
        <v>26</v>
      </c>
      <c r="Y26" s="61">
        <f>IF(_cuofeng6_month_day!A24="","",_cuofeng6_month_day!A24)</f>
        <v>97.335300000000004</v>
      </c>
      <c r="Z26" s="61">
        <f>IF(_cuofeng6_month_day!B24="","",_cuofeng6_month_day!B24)</f>
        <v>97.248500000000007</v>
      </c>
      <c r="AA26" s="130"/>
      <c r="AB26" s="130">
        <f ca="1">AA26*(1-$AL$3)*$AL$4*$AL$5*(E26-D26)*24</f>
        <v>0</v>
      </c>
      <c r="AC26" s="125" t="e">
        <f>IF(OR($V26=$AH$4,$V26=$AH$5),(($W27-$W26)+($X27-$X26))*3,0)</f>
        <v>#VALUE!</v>
      </c>
      <c r="AD26" s="125">
        <f>IF(OR($V26=$AI$4,$V26=$AI$5,$V26=$AI$6),(($W27-$W26)+($X27-$X26))*3,0)</f>
        <v>0</v>
      </c>
      <c r="AE26" s="125">
        <f>IF(OR($V26=$AJ$4),(($W27-$W26)+($X27-$X26))*3,0)</f>
        <v>0</v>
      </c>
      <c r="AF26" s="130">
        <f ca="1">IF(OR($V26=$AH$4,$V26=$AH$5),($AA25-$AA26)*(1-$AL$3)*(E26-D26)*24*$AL$4*$AL$5,0)</f>
        <v>0</v>
      </c>
    </row>
    <row ht="14.25" r="27">
      <c r="A27" s="140">
        <f ca="1">A26</f>
        <v>43527</v>
      </c>
      <c r="B27" s="134">
        <v>0.91666666666666696</v>
      </c>
      <c r="C27" s="51" t="s">
        <v>30</v>
      </c>
      <c r="D27" s="135">
        <f ca="1">A27+B27</f>
        <v>43527.916666666664</v>
      </c>
      <c r="E27" s="135">
        <f ca="1">D28</f>
        <v>43528</v>
      </c>
      <c r="F27" s="136" t="e">
        <f ca="1">SUMPRODUCT(('6烧主抽电耗'!$A$3:$A$95=$A27)*('6烧主抽电耗'!$D$3:$D$95=$C27),'6烧主抽电耗'!$E$3:$E$95)</f>
        <v>#REF!</v>
      </c>
      <c r="G27" s="135" t="e">
        <f ca="1">IF(AND(F27=1),"甲班",IF(AND(F27=2),"乙班",IF(AND(F27=3),"丙班",IF(AND(F27=4),"丁班",))))</f>
        <v>#REF!</v>
      </c>
      <c r="H27" s="57" t="s">
        <v>26</v>
      </c>
      <c r="I27" s="57" t="s">
        <v>26</v>
      </c>
      <c r="J27" s="57">
        <f>IF(_cuofeng5_month_day!A25="","",_cuofeng5_month_day!A25)</f>
        <v>99.7166</v>
      </c>
      <c r="K27" s="57">
        <f>IF(_cuofeng5_month_day!B25="","",_cuofeng5_month_day!B25)</f>
        <v>94.253799999999998</v>
      </c>
      <c r="L27" s="136">
        <f ca="1">IFERROR(SUMPRODUCT((_5shaozhuchou_month_day!$A$2:$A$899&gt;=D27)*(_5shaozhuchou_month_day!$A$2:$A$899&lt;E27),_5shaozhuchou_month_day!$Y$2:$Y$899)/SUMPRODUCT((_5shaozhuchou_month_day!$A$2:$A$899&gt;=D27)*(_5shaozhuchou_month_day!$A$2:$A$899&lt;E27)),0)</f>
        <v>0</v>
      </c>
      <c r="M27" s="136">
        <f ca="1">L27*(1-$AL$3)*$AL$4*$AL$5*(E27-D27)*24</f>
        <v>0</v>
      </c>
      <c r="N27" s="125">
        <f>IF(OR($B27=$AH$4,$B27=$AH$5),(($H28-$H27)+($I28-$I27))*3,0)</f>
        <v>0</v>
      </c>
      <c r="O27" s="125" t="e">
        <f>IF(OR($B27=$AI$4,$B27=$AI$5,$B27=$AI$6),(($H28-$H27)+($I28-$I27))*3,0)</f>
        <v>#VALUE!</v>
      </c>
      <c r="P27" s="125">
        <f>IF(OR($B27=$AJ$4),(($H28-$H27)+($I28-$I27))*3,0)</f>
        <v>0</v>
      </c>
      <c r="Q27" s="130">
        <f ca="1">IF(OR($B27=$AH$4,$B26=$AH$5),($L26-$L27)*(1-$AL$3)*(E27-D27)*24*$AL$4*$AL$5,0)</f>
        <v>0</v>
      </c>
      <c r="U27" s="140">
        <f ca="1">A27</f>
        <v>43527</v>
      </c>
      <c r="V27" s="134">
        <f>B27</f>
        <v>0.91666666666666696</v>
      </c>
      <c r="W27" s="71" t="s">
        <v>26</v>
      </c>
      <c r="X27" s="57" t="s">
        <v>26</v>
      </c>
      <c r="Y27" s="61">
        <f>IF(_cuofeng6_month_day!A25="","",_cuofeng6_month_day!A25)</f>
        <v>97.335300000000004</v>
      </c>
      <c r="Z27" s="61">
        <f>IF(_cuofeng6_month_day!B25="","",_cuofeng6_month_day!B25)</f>
        <v>97.248500000000007</v>
      </c>
      <c r="AA27" s="130"/>
      <c r="AB27" s="130">
        <f ca="1">AA27*(1-$AL$3)*$AL$4*$AL$5*(E27-D27)*24</f>
        <v>0</v>
      </c>
      <c r="AC27" s="125">
        <f>IF(OR($V27=$AH$4,$V27=$AH$5),(($W28-$W27)+($X28-$X27))*3,0)</f>
        <v>0</v>
      </c>
      <c r="AD27" s="125" t="e">
        <f>IF(OR($V27=$AI$4,$V27=$AI$5,$V27=$AI$6),(($W28-$W27)+($X28-$X27))*3,0)</f>
        <v>#VALUE!</v>
      </c>
      <c r="AE27" s="125">
        <f>IF(OR($V27=$AJ$4),(($W28-$W27)+($X28-$X27))*3,0)</f>
        <v>0</v>
      </c>
      <c r="AF27" s="130">
        <f ca="1">IF(OR($V27=$AH$4,$V27=$AH$5),($AA26-$AA27)*(1-$AL$3)*(E27-D27)*24*$AL$4*$AL$5,0)</f>
        <v>0</v>
      </c>
    </row>
    <row ht="14.25" r="28">
      <c r="A28" s="133">
        <f ca="1">A22+1</f>
        <v>43528</v>
      </c>
      <c r="B28" s="134">
        <v>0</v>
      </c>
      <c r="C28" s="51" t="s">
        <v>24</v>
      </c>
      <c r="D28" s="135">
        <f ca="1">A28+B28</f>
        <v>43528</v>
      </c>
      <c r="E28" s="135">
        <f ca="1">D29</f>
        <v>43528.333333333336</v>
      </c>
      <c r="F28" s="136" t="e">
        <f ca="1">SUMPRODUCT(('6烧主抽电耗'!$A$3:$A$95=$A28)*('6烧主抽电耗'!$D$3:$D$95=$C28),'6烧主抽电耗'!$E$3:$E$95)</f>
        <v>#REF!</v>
      </c>
      <c r="G28" s="135" t="e">
        <f ca="1">IF(AND(F28=1),"甲班",IF(AND(F28=2),"乙班",IF(AND(F28=3),"丙班",IF(AND(F28=4),"丁班",))))</f>
        <v>#REF!</v>
      </c>
      <c r="H28" s="57" t="s">
        <v>26</v>
      </c>
      <c r="I28" s="57" t="s">
        <v>26</v>
      </c>
      <c r="J28" s="57">
        <f>IF(_cuofeng5_month_day!A26="","",_cuofeng5_month_day!A26)</f>
        <v>99.729600000000005</v>
      </c>
      <c r="K28" s="57">
        <f>IF(_cuofeng5_month_day!B26="","",_cuofeng5_month_day!B26)</f>
        <v>94.258600000000001</v>
      </c>
      <c r="L28" s="136">
        <f ca="1">IFERROR(SUMPRODUCT((_5shaozhuchou_month_day!$A$2:$A$899&gt;=D28)*(_5shaozhuchou_month_day!$A$2:$A$899&lt;E28),_5shaozhuchou_month_day!$Y$2:$Y$899)/SUMPRODUCT((_5shaozhuchou_month_day!$A$2:$A$899&gt;=D28)*(_5shaozhuchou_month_day!$A$2:$A$899&lt;E28)),0)</f>
        <v>0</v>
      </c>
      <c r="M28" s="136">
        <f ca="1">L28*(1-$AL$3)*$AL$4*$AL$5*(E28-D28)*24</f>
        <v>0</v>
      </c>
      <c r="N28" s="125">
        <f>IF(OR($B28=$AH$4,$B28=$AH$5),(($H29-$H28)+($I29-$I28))*3,0)</f>
        <v>0</v>
      </c>
      <c r="O28" s="125">
        <f>IF(OR($B28=$AI$4,$B28=$AI$5,$B28=$AI$6),(($H29-$H28)+($I29-$I28))*3,0)</f>
        <v>0</v>
      </c>
      <c r="P28" s="125" t="e">
        <f>IF(OR($B28=$AJ$4),(($H29-$H28)+($I29-$I28))*3,0)</f>
        <v>#VALUE!</v>
      </c>
      <c r="Q28" s="130">
        <f ca="1">IF(OR($B28=$AH$4,$B27=$AH$5),($L27-$L28)*(1-$AL$3)*(E28-D28)*24*$AL$4*$AL$5,0)</f>
        <v>0</v>
      </c>
      <c r="U28" s="133">
        <f ca="1">A28</f>
        <v>43528</v>
      </c>
      <c r="V28" s="134">
        <f>B28</f>
        <v>0</v>
      </c>
      <c r="W28" s="71" t="s">
        <v>26</v>
      </c>
      <c r="X28" s="57" t="s">
        <v>26</v>
      </c>
      <c r="Y28" s="61">
        <f>IF(_cuofeng6_month_day!A26="","",_cuofeng6_month_day!A26)</f>
        <v>97.335300000000004</v>
      </c>
      <c r="Z28" s="61">
        <f>IF(_cuofeng6_month_day!B26="","",_cuofeng6_month_day!B26)</f>
        <v>97.248500000000007</v>
      </c>
      <c r="AA28" s="130"/>
      <c r="AB28" s="130">
        <f ca="1">AA28*(1-$AL$3)*$AL$4*$AL$5*(E28-D28)*24</f>
        <v>0</v>
      </c>
      <c r="AC28" s="125">
        <f>IF(OR($V28=$AH$4,$V28=$AH$5),(($W29-$W28)+($X29-$X28))*3,0)</f>
        <v>0</v>
      </c>
      <c r="AD28" s="125">
        <f>IF(OR($V28=$AI$4,$V28=$AI$5,$V28=$AI$6),(($W29-$W28)+($X29-$X28))*3,0)</f>
        <v>0</v>
      </c>
      <c r="AE28" s="125" t="e">
        <f>IF(OR($V28=$AJ$4),(($W29-$W28)+($X29-$X28))*3,0)</f>
        <v>#VALUE!</v>
      </c>
      <c r="AF28" s="130">
        <f ca="1">IF(OR($V28=$AH$4,$V28=$AH$5),($AA27-$AA28)*(1-$AL$3)*(E28-D28)*24*$AL$4*$AL$5,0)</f>
        <v>0</v>
      </c>
    </row>
    <row ht="14.25" r="29">
      <c r="A29" s="138">
        <f ca="1">A28</f>
        <v>43528</v>
      </c>
      <c r="B29" s="134">
        <v>0.33333333333333298</v>
      </c>
      <c r="C29" s="51" t="s">
        <v>24</v>
      </c>
      <c r="D29" s="135">
        <f ca="1">A29+B29</f>
        <v>43528.333333333336</v>
      </c>
      <c r="E29" s="135">
        <f ca="1">D30</f>
        <v>43528.583333333336</v>
      </c>
      <c r="F29" s="136" t="e">
        <f ca="1">SUMPRODUCT(('6烧主抽电耗'!$A$3:$A$95=$A29)*('6烧主抽电耗'!$D$3:$D$95=$C29),'6烧主抽电耗'!$E$3:$E$95)</f>
        <v>#REF!</v>
      </c>
      <c r="G29" s="135" t="e">
        <f ca="1">IF(AND(F29=1),"甲班",IF(AND(F29=2),"乙班",IF(AND(F29=3),"丙班",IF(AND(F29=4),"丁班",))))</f>
        <v>#REF!</v>
      </c>
      <c r="H29" s="57" t="s">
        <v>26</v>
      </c>
      <c r="I29" s="57" t="s">
        <v>26</v>
      </c>
      <c r="J29" s="57">
        <f>IF(_cuofeng5_month_day!A27="","",_cuofeng5_month_day!A27)</f>
        <v>99.733999999999995</v>
      </c>
      <c r="K29" s="57">
        <f>IF(_cuofeng5_month_day!B27="","",_cuofeng5_month_day!B27)</f>
        <v>94.268299999999996</v>
      </c>
      <c r="L29" s="136">
        <f ca="1">IFERROR(SUMPRODUCT((_5shaozhuchou_month_day!$A$2:$A$899&gt;=D29)*(_5shaozhuchou_month_day!$A$2:$A$899&lt;E29),_5shaozhuchou_month_day!$Y$2:$Y$899)/SUMPRODUCT((_5shaozhuchou_month_day!$A$2:$A$899&gt;=D29)*(_5shaozhuchou_month_day!$A$2:$A$899&lt;E29)),0)</f>
        <v>0</v>
      </c>
      <c r="M29" s="136">
        <f ca="1">L29*(1-$AL$3)*$AL$4*$AL$5*(E29-D29)*24</f>
        <v>0</v>
      </c>
      <c r="N29" s="125">
        <f>IF(OR($B29=$AH$4,$B29=$AH$5),(($H30-$H29)+($I30-$I29))*3,0)</f>
        <v>0</v>
      </c>
      <c r="O29" s="125" t="e">
        <f>IF(OR($B29=$AI$4,$B29=$AI$5,$B29=$AI$6),(($H30-$H29)+($I30-$I29))*3,0)</f>
        <v>#VALUE!</v>
      </c>
      <c r="P29" s="125">
        <f>IF(OR($B29=$AJ$4),(($H30-$H29)+($I30-$I29))*3,0)</f>
        <v>0</v>
      </c>
      <c r="Q29" s="130">
        <f ca="1">IF(OR($B29=$AH$4,$B28=$AH$5),($L28-$L29)*(1-$AL$3)*(E29-D29)*24*$AL$4*$AL$5,0)</f>
        <v>0</v>
      </c>
      <c r="U29" s="138">
        <f ca="1">A29</f>
        <v>43528</v>
      </c>
      <c r="V29" s="134">
        <f>B29</f>
        <v>0.33333333333333298</v>
      </c>
      <c r="W29" s="71" t="s">
        <v>26</v>
      </c>
      <c r="X29" s="57" t="s">
        <v>26</v>
      </c>
      <c r="Y29" s="61">
        <f>IF(_cuofeng6_month_day!A27="","",_cuofeng6_month_day!A27)</f>
        <v>97.354600000000005</v>
      </c>
      <c r="Z29" s="61">
        <f>IF(_cuofeng6_month_day!B27="","",_cuofeng6_month_day!B27)</f>
        <v>97.248500000000007</v>
      </c>
      <c r="AA29" s="130"/>
      <c r="AB29" s="130">
        <f ca="1">AA29*(1-$AL$3)*$AL$4*$AL$5*(E29-D29)*24</f>
        <v>0</v>
      </c>
      <c r="AC29" s="125">
        <f>IF(OR($V29=$AH$4,$V29=$AH$5),(($W30-$W29)+($X30-$X29))*3,0)</f>
        <v>0</v>
      </c>
      <c r="AD29" s="125" t="e">
        <f>IF(OR($V29=$AI$4,$V29=$AI$5,$V29=$AI$6),(($W30-$W29)+($X30-$X29))*3,0)</f>
        <v>#VALUE!</v>
      </c>
      <c r="AE29" s="125">
        <f>IF(OR($V29=$AJ$4),(($W30-$W29)+($X30-$X29))*3,0)</f>
        <v>0</v>
      </c>
      <c r="AF29" s="130">
        <f ca="1">IF(OR($V29=$AH$4,$V29=$AH$5),($AA28-$AA29)*(1-$AL$3)*(E29-D29)*24*$AL$4*$AL$5,0)</f>
        <v>0</v>
      </c>
    </row>
    <row ht="14.25" r="30">
      <c r="A30" s="138">
        <f ca="1">A29</f>
        <v>43528</v>
      </c>
      <c r="B30" s="134">
        <v>0.58333333333333304</v>
      </c>
      <c r="C30" s="51" t="s">
        <v>28</v>
      </c>
      <c r="D30" s="135">
        <f ca="1">A30+B30</f>
        <v>43528.583333333336</v>
      </c>
      <c r="E30" s="135">
        <f ca="1">D31</f>
        <v>43528.708333333336</v>
      </c>
      <c r="F30" s="136" t="e">
        <f ca="1">SUMPRODUCT(('6烧主抽电耗'!$A$3:$A$95=$A30)*('6烧主抽电耗'!$D$3:$D$95=$C30),'6烧主抽电耗'!$E$3:$E$95)</f>
        <v>#REF!</v>
      </c>
      <c r="G30" s="135" t="e">
        <f ca="1">IF(AND(F30=1),"甲班",IF(AND(F30=2),"乙班",IF(AND(F30=3),"丙班",IF(AND(F30=4),"丁班",))))</f>
        <v>#REF!</v>
      </c>
      <c r="H30" s="57" t="s">
        <v>26</v>
      </c>
      <c r="I30" s="57" t="s">
        <v>26</v>
      </c>
      <c r="J30" s="57">
        <f>IF(_cuofeng5_month_day!A28="","",_cuofeng5_month_day!A28)</f>
        <v>99.719499999999996</v>
      </c>
      <c r="K30" s="57">
        <f>IF(_cuofeng5_month_day!B28="","",_cuofeng5_month_day!B28)</f>
        <v>94.242199999999997</v>
      </c>
      <c r="L30" s="136">
        <f ca="1">IFERROR(SUMPRODUCT((_5shaozhuchou_month_day!$A$2:$A$899&gt;=D30)*(_5shaozhuchou_month_day!$A$2:$A$899&lt;E30),_5shaozhuchou_month_day!$Y$2:$Y$899)/SUMPRODUCT((_5shaozhuchou_month_day!$A$2:$A$899&gt;=D30)*(_5shaozhuchou_month_day!$A$2:$A$899&lt;E30)),0)</f>
        <v>0</v>
      </c>
      <c r="M30" s="136">
        <f ca="1">L30*(1-$AL$3)*$AL$4*$AL$5*(E30-D30)*24</f>
        <v>0</v>
      </c>
      <c r="N30" s="125" t="e">
        <f>IF(OR($B30=$AH$4,$B30=$AH$5),(($H31-$H30)+($I31-$I30))*3,0)</f>
        <v>#VALUE!</v>
      </c>
      <c r="O30" s="125">
        <f>IF(OR($B30=$AI$4,$B30=$AI$5,$B30=$AI$6),(($H31-$H30)+($I31-$I30))*3,0)</f>
        <v>0</v>
      </c>
      <c r="P30" s="125">
        <f>IF(OR($B30=$AJ$4),(($H31-$H30)+($I31-$I30))*3,0)</f>
        <v>0</v>
      </c>
      <c r="Q30" s="130">
        <f ca="1">IF(OR($B30=$AH$4,$B29=$AH$5),($L29-$L30)*(1-$AL$3)*(E30-D30)*24*$AL$4*$AL$5,0)</f>
        <v>0</v>
      </c>
      <c r="U30" s="138">
        <f ca="1">A30</f>
        <v>43528</v>
      </c>
      <c r="V30" s="134">
        <f>B30</f>
        <v>0.58333333333333304</v>
      </c>
      <c r="W30" s="61" t="s">
        <v>26</v>
      </c>
      <c r="X30" s="61" t="s">
        <v>26</v>
      </c>
      <c r="Y30" s="61">
        <f>IF(_cuofeng6_month_day!A28="","",_cuofeng6_month_day!A28)</f>
        <v>97.335300000000004</v>
      </c>
      <c r="Z30" s="61">
        <f>IF(_cuofeng6_month_day!B28="","",_cuofeng6_month_day!B28)</f>
        <v>97.248500000000007</v>
      </c>
      <c r="AA30" s="130"/>
      <c r="AB30" s="130">
        <f ca="1">AA30*(1-$AL$3)*$AL$4*$AL$5*(E30-D30)*24</f>
        <v>0</v>
      </c>
      <c r="AC30" s="125" t="e">
        <f>IF(OR($V30=$AH$4,$V30=$AH$5),(($W31-$W30)+($X31-$X30))*3,0)</f>
        <v>#VALUE!</v>
      </c>
      <c r="AD30" s="125">
        <f>IF(OR($V30=$AI$4,$V30=$AI$5,$V30=$AI$6),(($W31-$W30)+($X31-$X30))*3,0)</f>
        <v>0</v>
      </c>
      <c r="AE30" s="125">
        <f>IF(OR($V30=$AJ$4),(($W31-$W30)+($X31-$X30))*3,0)</f>
        <v>0</v>
      </c>
      <c r="AF30" s="130">
        <f ca="1">IF(OR($V30=$AH$4,$V30=$AH$5),($AA29-$AA30)*(1-$AL$3)*(E30-D30)*24*$AL$4*$AL$5,0)</f>
        <v>0</v>
      </c>
    </row>
    <row ht="14.25" r="31">
      <c r="A31" s="138">
        <f ca="1">A30</f>
        <v>43528</v>
      </c>
      <c r="B31" s="134">
        <v>0.70833333333333304</v>
      </c>
      <c r="C31" s="51" t="s">
        <v>30</v>
      </c>
      <c r="D31" s="135">
        <f ca="1">A31+B31</f>
        <v>43528.708333333336</v>
      </c>
      <c r="E31" s="135">
        <f ca="1">D32</f>
        <v>43528.791666666664</v>
      </c>
      <c r="F31" s="136" t="e">
        <f ca="1">SUMPRODUCT(('6烧主抽电耗'!$A$3:$A$95=$A31)*('6烧主抽电耗'!$D$3:$D$95=$C31),'6烧主抽电耗'!$E$3:$E$95)</f>
        <v>#REF!</v>
      </c>
      <c r="G31" s="135" t="e">
        <f ca="1">IF(AND(F31=1),"甲班",IF(AND(F31=2),"乙班",IF(AND(F31=3),"丙班",IF(AND(F31=4),"丁班",))))</f>
        <v>#REF!</v>
      </c>
      <c r="H31" s="57" t="s">
        <v>26</v>
      </c>
      <c r="I31" s="57" t="s">
        <v>26</v>
      </c>
      <c r="J31" s="57">
        <f>IF(_cuofeng5_month_day!A29="","",_cuofeng5_month_day!A29)</f>
        <v>99.707899999999995</v>
      </c>
      <c r="K31" s="57">
        <f>IF(_cuofeng5_month_day!B29="","",_cuofeng5_month_day!B29)</f>
        <v>94.224900000000005</v>
      </c>
      <c r="L31" s="136">
        <f ca="1">IFERROR(SUMPRODUCT((_5shaozhuchou_month_day!$A$2:$A$899&gt;=D31)*(_5shaozhuchou_month_day!$A$2:$A$899&lt;E31),_5shaozhuchou_month_day!$Y$2:$Y$899)/SUMPRODUCT((_5shaozhuchou_month_day!$A$2:$A$899&gt;=D31)*(_5shaozhuchou_month_day!$A$2:$A$899&lt;E31)),0)</f>
        <v>0</v>
      </c>
      <c r="M31" s="136">
        <f ca="1">L31*(1-$AL$3)*$AL$4*$AL$5*(E31-D31)*24</f>
        <v>0</v>
      </c>
      <c r="N31" s="125">
        <f>IF(OR($B31=$AH$4,$B31=$AH$5),(($H32-$H31)+($I32-$I31))*3,0)</f>
        <v>0</v>
      </c>
      <c r="O31" s="125" t="e">
        <f>IF(OR($B31=$AI$4,$B31=$AI$5,$B31=$AI$6),(($H32-$H31)+($I32-$I31))*3,0)</f>
        <v>#VALUE!</v>
      </c>
      <c r="P31" s="125">
        <f>IF(OR($B31=$AJ$4),(($H32-$H31)+($I32-$I31))*3,0)</f>
        <v>0</v>
      </c>
      <c r="Q31" s="130">
        <f ca="1">IF(OR($B31=$AH$4,$B30=$AH$5),($L30-$L31)*(1-$AL$3)*(E31-D31)*24*$AL$4*$AL$5,0)</f>
        <v>0</v>
      </c>
      <c r="U31" s="138">
        <f ca="1">A31</f>
        <v>43528</v>
      </c>
      <c r="V31" s="134">
        <f>B31</f>
        <v>0.70833333333333304</v>
      </c>
      <c r="W31" s="61" t="s">
        <v>26</v>
      </c>
      <c r="X31" s="61" t="s">
        <v>26</v>
      </c>
      <c r="Y31" s="61">
        <f>IF(_cuofeng6_month_day!A29="","",_cuofeng6_month_day!A29)</f>
        <v>97.287099999999995</v>
      </c>
      <c r="Z31" s="61">
        <f>IF(_cuofeng6_month_day!B29="","",_cuofeng6_month_day!B29)</f>
        <v>97.2196</v>
      </c>
      <c r="AA31" s="130"/>
      <c r="AB31" s="130">
        <f ca="1">AA31*(1-$AL$3)*$AL$4*$AL$5*(E31-D31)*24</f>
        <v>0</v>
      </c>
      <c r="AC31" s="125">
        <f>IF(OR($V31=$AH$4,$V31=$AH$5),(($W32-$W31)+($X32-$X31))*3,0)</f>
        <v>0</v>
      </c>
      <c r="AD31" s="125" t="e">
        <f>IF(OR($V31=$AI$4,$V31=$AI$5,$V31=$AI$6),(($W32-$W31)+($X32-$X31))*3,0)</f>
        <v>#VALUE!</v>
      </c>
      <c r="AE31" s="125">
        <f>IF(OR($V31=$AJ$4),(($W32-$W31)+($X32-$X31))*3,0)</f>
        <v>0</v>
      </c>
      <c r="AF31" s="130">
        <f ca="1">IF(OR($V31=$AH$4,$V31=$AH$5),($AA30-$AA31)*(1-$AL$3)*(E31-D31)*24*$AL$4*$AL$5,0)</f>
        <v>0</v>
      </c>
    </row>
    <row ht="14.25" r="32">
      <c r="A32" s="138">
        <f ca="1">A31</f>
        <v>43528</v>
      </c>
      <c r="B32" s="134">
        <v>0.79166666666666696</v>
      </c>
      <c r="C32" s="51" t="s">
        <v>30</v>
      </c>
      <c r="D32" s="135">
        <f ca="1">A32+B32</f>
        <v>43528.791666666664</v>
      </c>
      <c r="E32" s="135">
        <f ca="1">D33</f>
        <v>43528.916666666664</v>
      </c>
      <c r="F32" s="136" t="e">
        <f ca="1">SUMPRODUCT(('6烧主抽电耗'!$A$3:$A$95=$A32)*('6烧主抽电耗'!$D$3:$D$95=$C32),'6烧主抽电耗'!$E$3:$E$95)</f>
        <v>#REF!</v>
      </c>
      <c r="G32" s="135" t="e">
        <f ca="1">IF(AND(F32=1),"甲班",IF(AND(F32=2),"乙班",IF(AND(F32=3),"丙班",IF(AND(F32=4),"丁班",))))</f>
        <v>#REF!</v>
      </c>
      <c r="H32" s="57" t="s">
        <v>26</v>
      </c>
      <c r="I32" s="57" t="s">
        <v>26</v>
      </c>
      <c r="J32" s="57">
        <f>IF(_cuofeng5_month_day!A30="","",_cuofeng5_month_day!A30)</f>
        <v>99.713700000000003</v>
      </c>
      <c r="K32" s="57">
        <f>IF(_cuofeng5_month_day!B30="","",_cuofeng5_month_day!B30)</f>
        <v>94.236400000000003</v>
      </c>
      <c r="L32" s="136">
        <f ca="1">IFERROR(SUMPRODUCT((_5shaozhuchou_month_day!$A$2:$A$899&gt;=D32)*(_5shaozhuchou_month_day!$A$2:$A$899&lt;E32),_5shaozhuchou_month_day!$Y$2:$Y$899)/SUMPRODUCT((_5shaozhuchou_month_day!$A$2:$A$899&gt;=D32)*(_5shaozhuchou_month_day!$A$2:$A$899&lt;E32)),0)</f>
        <v>0</v>
      </c>
      <c r="M32" s="136">
        <f ca="1">L32*(1-$AL$3)*$AL$4*$AL$5*(E32-D32)*24</f>
        <v>0</v>
      </c>
      <c r="N32" s="125" t="e">
        <f>IF(OR($B32=$AH$4,$B32=$AH$5),(($H33-$H32)+($I33-$I32))*3,0)</f>
        <v>#VALUE!</v>
      </c>
      <c r="O32" s="125">
        <f>IF(OR($B32=$AI$4,$B32=$AI$5,$B32=$AI$6),(($H33-$H32)+($I33-$I32))*3,0)</f>
        <v>0</v>
      </c>
      <c r="P32" s="125">
        <f>IF(OR($B32=$AJ$4),(($H33-$H32)+($I33-$I32))*3,0)</f>
        <v>0</v>
      </c>
      <c r="Q32" s="130">
        <f ca="1">IF(OR($B32=$AH$4,$B31=$AH$5),($L31-$L32)*(1-$AL$3)*(E32-D32)*24*$AL$4*$AL$5,0)</f>
        <v>0</v>
      </c>
      <c r="U32" s="138">
        <f ca="1">A32</f>
        <v>43528</v>
      </c>
      <c r="V32" s="134">
        <f>B32</f>
        <v>0.79166666666666696</v>
      </c>
      <c r="W32" s="61" t="s">
        <v>26</v>
      </c>
      <c r="X32" s="61" t="s">
        <v>26</v>
      </c>
      <c r="Y32" s="61">
        <f>IF(_cuofeng6_month_day!A30="","",_cuofeng6_month_day!A30)</f>
        <v>97.325699999999998</v>
      </c>
      <c r="Z32" s="61">
        <f>IF(_cuofeng6_month_day!B30="","",_cuofeng6_month_day!B30)</f>
        <v>97.2196</v>
      </c>
      <c r="AA32" s="130"/>
      <c r="AB32" s="130">
        <f ca="1">AA32*(1-$AL$3)*$AL$4*$AL$5*(E32-D32)*24</f>
        <v>0</v>
      </c>
      <c r="AC32" s="125" t="e">
        <f>IF(OR($V32=$AH$4,$V32=$AH$5),(($W33-$W32)+($X33-$X32))*3,0)</f>
        <v>#VALUE!</v>
      </c>
      <c r="AD32" s="125">
        <f>IF(OR($V32=$AI$4,$V32=$AI$5,$V32=$AI$6),(($W33-$W32)+($X33-$X32))*3,0)</f>
        <v>0</v>
      </c>
      <c r="AE32" s="125">
        <f>IF(OR($V32=$AJ$4),(($W33-$W32)+($X33-$X32))*3,0)</f>
        <v>0</v>
      </c>
      <c r="AF32" s="130">
        <f ca="1">IF(OR($V32=$AH$4,$V32=$AH$5),($AA31-$AA32)*(1-$AL$3)*(E32-D32)*24*$AL$4*$AL$5,0)</f>
        <v>0</v>
      </c>
    </row>
    <row ht="14.25" r="33">
      <c r="A33" s="140">
        <f ca="1">A32</f>
        <v>43528</v>
      </c>
      <c r="B33" s="134">
        <v>0.91666666666666696</v>
      </c>
      <c r="C33" s="51" t="s">
        <v>30</v>
      </c>
      <c r="D33" s="135">
        <f ca="1">A33+B33</f>
        <v>43528.916666666664</v>
      </c>
      <c r="E33" s="135">
        <f ca="1">D34</f>
        <v>43529</v>
      </c>
      <c r="F33" s="136" t="e">
        <f ca="1">SUMPRODUCT(('6烧主抽电耗'!$A$3:$A$95=$A33)*('6烧主抽电耗'!$D$3:$D$95=$C33),'6烧主抽电耗'!$E$3:$E$95)</f>
        <v>#REF!</v>
      </c>
      <c r="G33" s="135" t="e">
        <f ca="1">IF(AND(F33=1),"甲班",IF(AND(F33=2),"乙班",IF(AND(F33=3),"丙班",IF(AND(F33=4),"丁班",))))</f>
        <v>#REF!</v>
      </c>
      <c r="H33" s="57" t="s">
        <v>26</v>
      </c>
      <c r="I33" s="57" t="s">
        <v>26</v>
      </c>
      <c r="J33" s="57">
        <f>IF(_cuofeng5_month_day!A31="","",_cuofeng5_month_day!A31)</f>
        <v>99.722399999999993</v>
      </c>
      <c r="K33" s="57">
        <f>IF(_cuofeng5_month_day!B31="","",_cuofeng5_month_day!B31)</f>
        <v>94.253799999999998</v>
      </c>
      <c r="L33" s="136">
        <f ca="1">IFERROR(SUMPRODUCT((_5shaozhuchou_month_day!$A$2:$A$899&gt;=D33)*(_5shaozhuchou_month_day!$A$2:$A$899&lt;E33),_5shaozhuchou_month_day!$Y$2:$Y$899)/SUMPRODUCT((_5shaozhuchou_month_day!$A$2:$A$899&gt;=D33)*(_5shaozhuchou_month_day!$A$2:$A$899&lt;E33)),0)</f>
        <v>0</v>
      </c>
      <c r="M33" s="136">
        <f ca="1">L33*(1-$AL$3)*$AL$4*$AL$5*(E33-D33)*24</f>
        <v>0</v>
      </c>
      <c r="N33" s="125">
        <f>IF(OR($B33=$AH$4,$B33=$AH$5),(($H34-$H33)+($I34-$I33))*3,0)</f>
        <v>0</v>
      </c>
      <c r="O33" s="125" t="e">
        <f>IF(OR($B33=$AI$4,$B33=$AI$5,$B33=$AI$6),(($H34-$H33)+($I34-$I33))*3,0)</f>
        <v>#VALUE!</v>
      </c>
      <c r="P33" s="125">
        <f>IF(OR($B33=$AJ$4),(($H34-$H33)+($I34-$I33))*3,0)</f>
        <v>0</v>
      </c>
      <c r="Q33" s="130">
        <f ca="1">IF(OR($B33=$AH$4,$B32=$AH$5),($L32-$L33)*(1-$AL$3)*(E33-D33)*24*$AL$4*$AL$5,0)</f>
        <v>0</v>
      </c>
      <c r="U33" s="140">
        <f ca="1">A33</f>
        <v>43528</v>
      </c>
      <c r="V33" s="134">
        <f>B33</f>
        <v>0.91666666666666696</v>
      </c>
      <c r="W33" s="61" t="s">
        <v>26</v>
      </c>
      <c r="X33" s="61" t="s">
        <v>26</v>
      </c>
      <c r="Y33" s="61">
        <f>IF(_cuofeng6_month_day!A31="","",_cuofeng6_month_day!A31)</f>
        <v>97.335300000000004</v>
      </c>
      <c r="Z33" s="61">
        <f>IF(_cuofeng6_month_day!B31="","",_cuofeng6_month_day!B31)</f>
        <v>97.248500000000007</v>
      </c>
      <c r="AA33" s="130"/>
      <c r="AB33" s="130">
        <f ca="1">AA33*(1-$AL$3)*$AL$4*$AL$5*(E33-D33)*24</f>
        <v>0</v>
      </c>
      <c r="AC33" s="125">
        <f>IF(OR($V33=$AH$4,$V33=$AH$5),(($W34-$W33)+($X34-$X33))*3,0)</f>
        <v>0</v>
      </c>
      <c r="AD33" s="125" t="e">
        <f>IF(OR($V33=$AI$4,$V33=$AI$5,$V33=$AI$6),(($W34-$W33)+($X34-$X33))*3,0)</f>
        <v>#VALUE!</v>
      </c>
      <c r="AE33" s="125">
        <f>IF(OR($V33=$AJ$4),(($W34-$W33)+($X34-$X33))*3,0)</f>
        <v>0</v>
      </c>
      <c r="AF33" s="130">
        <f ca="1">IF(OR($V33=$AH$4,$V33=$AH$5),($AA32-$AA33)*(1-$AL$3)*(E33-D33)*24*$AL$4*$AL$5,0)</f>
        <v>0</v>
      </c>
    </row>
    <row ht="14.25" r="34">
      <c r="A34" s="133">
        <f ca="1">A28+1</f>
        <v>43529</v>
      </c>
      <c r="B34" s="134">
        <v>0</v>
      </c>
      <c r="C34" s="51" t="s">
        <v>24</v>
      </c>
      <c r="D34" s="135">
        <f ca="1">A34+B34</f>
        <v>43529</v>
      </c>
      <c r="E34" s="135">
        <f ca="1">D35</f>
        <v>43529.333333333336</v>
      </c>
      <c r="F34" s="136" t="e">
        <f ca="1">SUMPRODUCT(('6烧主抽电耗'!$A$3:$A$95=$A34)*('6烧主抽电耗'!$D$3:$D$95=$C34),'6烧主抽电耗'!$E$3:$E$95)</f>
        <v>#REF!</v>
      </c>
      <c r="G34" s="135" t="e">
        <f ca="1">IF(AND(F34=1),"甲班",IF(AND(F34=2),"乙班",IF(AND(F34=3),"丙班",IF(AND(F34=4),"丁班",))))</f>
        <v>#REF!</v>
      </c>
      <c r="H34" s="57" t="s">
        <v>26</v>
      </c>
      <c r="I34" s="57" t="s">
        <v>26</v>
      </c>
      <c r="J34" s="57">
        <f>IF(_cuofeng5_month_day!A32="","",_cuofeng5_month_day!A32)</f>
        <v>99.724800000000002</v>
      </c>
      <c r="K34" s="57">
        <f>IF(_cuofeng5_month_day!B32="","",_cuofeng5_month_day!B32)</f>
        <v>94.258600000000001</v>
      </c>
      <c r="L34" s="136">
        <f ca="1">IFERROR(SUMPRODUCT((_5shaozhuchou_month_day!$A$2:$A$899&gt;=D34)*(_5shaozhuchou_month_day!$A$2:$A$899&lt;E34),_5shaozhuchou_month_day!$Y$2:$Y$899)/SUMPRODUCT((_5shaozhuchou_month_day!$A$2:$A$899&gt;=D34)*(_5shaozhuchou_month_day!$A$2:$A$899&lt;E34)),0)</f>
        <v>0</v>
      </c>
      <c r="M34" s="136">
        <f ca="1">L34*(1-$AL$3)*$AL$4*$AL$5*(E34-D34)*24</f>
        <v>0</v>
      </c>
      <c r="N34" s="125">
        <f>IF(OR($B34=$AH$4,$B34=$AH$5),(($H35-$H34)+($I35-$I34))*3,0)</f>
        <v>0</v>
      </c>
      <c r="O34" s="125">
        <f>IF(OR($B34=$AI$4,$B34=$AI$5,$B34=$AI$6),(($H35-$H34)+($I35-$I34))*3,0)</f>
        <v>0</v>
      </c>
      <c r="P34" s="125" t="e">
        <f>IF(OR($B34=$AJ$4),(($H35-$H34)+($I35-$I34))*3,0)</f>
        <v>#VALUE!</v>
      </c>
      <c r="Q34" s="130">
        <f ca="1">IF(OR($B34=$AH$4,$B33=$AH$5),($L33-$L34)*(1-$AL$3)*(E34-D34)*24*$AL$4*$AL$5,0)</f>
        <v>0</v>
      </c>
      <c r="U34" s="133">
        <f ca="1">A34</f>
        <v>43529</v>
      </c>
      <c r="V34" s="134">
        <f>B34</f>
        <v>0</v>
      </c>
      <c r="W34" s="61" t="s">
        <v>26</v>
      </c>
      <c r="X34" s="61" t="s">
        <v>26</v>
      </c>
      <c r="Y34" s="61">
        <f>IF(_cuofeng6_month_day!A32="","",_cuofeng6_month_day!A32)</f>
        <v>97.335300000000004</v>
      </c>
      <c r="Z34" s="61">
        <f>IF(_cuofeng6_month_day!B32="","",_cuofeng6_month_day!B32)</f>
        <v>97.248500000000007</v>
      </c>
      <c r="AA34" s="130"/>
      <c r="AB34" s="130">
        <f ca="1">AA34*(1-$AL$3)*$AL$4*$AL$5*(E34-D34)*24</f>
        <v>0</v>
      </c>
      <c r="AC34" s="125">
        <f>IF(OR($V34=$AH$4,$V34=$AH$5),(($W35-$W34)+($X35-$X34))*3,0)</f>
        <v>0</v>
      </c>
      <c r="AD34" s="125">
        <f>IF(OR($V34=$AI$4,$V34=$AI$5,$V34=$AI$6),(($W35-$W34)+($X35-$X34))*3,0)</f>
        <v>0</v>
      </c>
      <c r="AE34" s="125" t="e">
        <f>IF(OR($V34=$AJ$4),(($W35-$W34)+($X35-$X34))*3,0)</f>
        <v>#VALUE!</v>
      </c>
      <c r="AF34" s="130">
        <f ca="1">IF(OR($V34=$AH$4,$V34=$AH$5),($AA33-$AA34)*(1-$AL$3)*(E34-D34)*24*$AL$4*$AL$5,0)</f>
        <v>0</v>
      </c>
    </row>
    <row ht="14.25" r="35">
      <c r="A35" s="138">
        <f ca="1">A34</f>
        <v>43529</v>
      </c>
      <c r="B35" s="134">
        <v>0.33333333333333298</v>
      </c>
      <c r="C35" s="51" t="s">
        <v>24</v>
      </c>
      <c r="D35" s="135">
        <f ca="1">A35+B35</f>
        <v>43529.333333333336</v>
      </c>
      <c r="E35" s="135">
        <f ca="1">D36</f>
        <v>43529.583333333336</v>
      </c>
      <c r="F35" s="136" t="e">
        <f ca="1">SUMPRODUCT(('6烧主抽电耗'!$A$3:$A$95=$A35)*('6烧主抽电耗'!$D$3:$D$95=$C35),'6烧主抽电耗'!$E$3:$E$95)</f>
        <v>#REF!</v>
      </c>
      <c r="G35" s="135" t="e">
        <f ca="1">IF(AND(F35=1),"甲班",IF(AND(F35=2),"乙班",IF(AND(F35=3),"丙班",IF(AND(F35=4),"丁班",))))</f>
        <v>#REF!</v>
      </c>
      <c r="H35" s="57" t="s">
        <v>26</v>
      </c>
      <c r="I35" s="57" t="s">
        <v>26</v>
      </c>
      <c r="J35" s="57">
        <f>IF(_cuofeng5_month_day!A33="","",_cuofeng5_month_day!A33)</f>
        <v>99.736900000000006</v>
      </c>
      <c r="K35" s="57">
        <f>IF(_cuofeng5_month_day!B33="","",_cuofeng5_month_day!B33)</f>
        <v>94.287599999999998</v>
      </c>
      <c r="L35" s="136">
        <f ca="1">IFERROR(SUMPRODUCT((_5shaozhuchou_month_day!$A$2:$A$899&gt;=D35)*(_5shaozhuchou_month_day!$A$2:$A$899&lt;E35),_5shaozhuchou_month_day!$Y$2:$Y$899)/SUMPRODUCT((_5shaozhuchou_month_day!$A$2:$A$899&gt;=D35)*(_5shaozhuchou_month_day!$A$2:$A$899&lt;E35)),0)</f>
        <v>0</v>
      </c>
      <c r="M35" s="136">
        <f ca="1">L35*(1-$AL$3)*$AL$4*$AL$5*(E35-D35)*24</f>
        <v>0</v>
      </c>
      <c r="N35" s="125">
        <f>IF(OR($B35=$AH$4,$B35=$AH$5),(($H36-$H35)+($I36-$I35))*3,0)</f>
        <v>0</v>
      </c>
      <c r="O35" s="125" t="e">
        <f>IF(OR($B35=$AI$4,$B35=$AI$5,$B35=$AI$6),(($H36-$H35)+($I36-$I35))*3,0)</f>
        <v>#VALUE!</v>
      </c>
      <c r="P35" s="125">
        <f>IF(OR($B35=$AJ$4),(($H36-$H35)+($I36-$I35))*3,0)</f>
        <v>0</v>
      </c>
      <c r="Q35" s="130">
        <f ca="1">IF(OR($B35=$AH$4,$B34=$AH$5),($L34-$L35)*(1-$AL$3)*(E35-D35)*24*$AL$4*$AL$5,0)</f>
        <v>0</v>
      </c>
      <c r="U35" s="138">
        <f ca="1">A35</f>
        <v>43529</v>
      </c>
      <c r="V35" s="134">
        <f>B35</f>
        <v>0.33333333333333298</v>
      </c>
      <c r="W35" s="60" t="s">
        <v>26</v>
      </c>
      <c r="X35" s="61" t="s">
        <v>26</v>
      </c>
      <c r="Y35" s="61">
        <f>IF(_cuofeng6_month_day!A33="","",_cuofeng6_month_day!A33)</f>
        <v>97.341099999999997</v>
      </c>
      <c r="Z35" s="61">
        <f>IF(_cuofeng6_month_day!B33="","",_cuofeng6_month_day!B33)</f>
        <v>97.248500000000007</v>
      </c>
      <c r="AA35" s="130"/>
      <c r="AB35" s="130">
        <f ca="1">AA35*(1-$AL$3)*$AL$4*$AL$5*(E35-D35)*24</f>
        <v>0</v>
      </c>
      <c r="AC35" s="125">
        <f>IF(OR($V35=$AH$4,$V35=$AH$5),(($W36-$W35)+($X36-$X35))*3,0)</f>
        <v>0</v>
      </c>
      <c r="AD35" s="125" t="e">
        <f>IF(OR($V35=$AI$4,$V35=$AI$5,$V35=$AI$6),(($W36-$W35)+($X36-$X35))*3,0)</f>
        <v>#VALUE!</v>
      </c>
      <c r="AE35" s="125">
        <f>IF(OR($V35=$AJ$4),(($W36-$W35)+($X36-$X35))*3,0)</f>
        <v>0</v>
      </c>
      <c r="AF35" s="130">
        <f ca="1">IF(OR($V35=$AH$4,$V35=$AH$5),($AA34-$AA35)*(1-$AL$3)*(E35-D35)*24*$AL$4*$AL$5,0)</f>
        <v>0</v>
      </c>
    </row>
    <row ht="14.25" r="36">
      <c r="A36" s="138">
        <f ca="1">A35</f>
        <v>43529</v>
      </c>
      <c r="B36" s="134">
        <v>0.58333333333333304</v>
      </c>
      <c r="C36" s="51" t="s">
        <v>28</v>
      </c>
      <c r="D36" s="135">
        <f ca="1">A36+B36</f>
        <v>43529.583333333336</v>
      </c>
      <c r="E36" s="135">
        <f ca="1">D37</f>
        <v>43529.708333333336</v>
      </c>
      <c r="F36" s="136" t="e">
        <f ca="1">SUMPRODUCT(('6烧主抽电耗'!$A$3:$A$95=$A36)*('6烧主抽电耗'!$D$3:$D$95=$C36),'6烧主抽电耗'!$E$3:$E$95)</f>
        <v>#REF!</v>
      </c>
      <c r="G36" s="135" t="e">
        <f ca="1">IF(AND(F36=1),"甲班",IF(AND(F36=2),"乙班",IF(AND(F36=3),"丙班",IF(AND(F36=4),"丁班",))))</f>
        <v>#REF!</v>
      </c>
      <c r="H36" s="57" t="s">
        <v>26</v>
      </c>
      <c r="I36" s="57" t="s">
        <v>26</v>
      </c>
      <c r="J36" s="57">
        <f>IF(_cuofeng5_month_day!A34="","",_cuofeng5_month_day!A34)</f>
        <v>99.698300000000003</v>
      </c>
      <c r="K36" s="57">
        <f>IF(_cuofeng5_month_day!B34="","",_cuofeng5_month_day!B34)</f>
        <v>94.210400000000007</v>
      </c>
      <c r="L36" s="136">
        <f ca="1">IFERROR(SUMPRODUCT((_5shaozhuchou_month_day!$A$2:$A$899&gt;=D36)*(_5shaozhuchou_month_day!$A$2:$A$899&lt;E36),_5shaozhuchou_month_day!$Y$2:$Y$899)/SUMPRODUCT((_5shaozhuchou_month_day!$A$2:$A$899&gt;=D36)*(_5shaozhuchou_month_day!$A$2:$A$899&lt;E36)),0)</f>
        <v>0</v>
      </c>
      <c r="M36" s="136">
        <f ca="1">L36*(1-$AL$3)*$AL$4*$AL$5*(E36-D36)*24</f>
        <v>0</v>
      </c>
      <c r="N36" s="125" t="e">
        <f>IF(OR($B36=$AH$4,$B36=$AH$5),(($H37-$H36)+($I37-$I36))*3,0)</f>
        <v>#VALUE!</v>
      </c>
      <c r="O36" s="125">
        <f>IF(OR($B36=$AI$4,$B36=$AI$5,$B36=$AI$6),(($H37-$H36)+($I37-$I36))*3,0)</f>
        <v>0</v>
      </c>
      <c r="P36" s="125">
        <f>IF(OR($B36=$AJ$4),(($H37-$H36)+($I37-$I36))*3,0)</f>
        <v>0</v>
      </c>
      <c r="Q36" s="130">
        <f ca="1">IF(OR($B36=$AH$4,$B35=$AH$5),($L35-$L36)*(1-$AL$3)*(E36-D36)*24*$AL$4*$AL$5,0)</f>
        <v>0</v>
      </c>
      <c r="U36" s="138">
        <f ca="1">A36</f>
        <v>43529</v>
      </c>
      <c r="V36" s="134">
        <f>B36</f>
        <v>0.58333333333333304</v>
      </c>
      <c r="W36" s="61" t="s">
        <v>26</v>
      </c>
      <c r="X36" s="61" t="s">
        <v>26</v>
      </c>
      <c r="Y36" s="61">
        <f>IF(_cuofeng6_month_day!A34="","",_cuofeng6_month_day!A34)</f>
        <v>97.277500000000003</v>
      </c>
      <c r="Z36" s="61">
        <f>IF(_cuofeng6_month_day!B34="","",_cuofeng6_month_day!B34)</f>
        <v>97.2196</v>
      </c>
      <c r="AA36" s="130"/>
      <c r="AB36" s="130">
        <f ca="1">AA36*(1-$AL$3)*$AL$4*$AL$5*(E36-D36)*24</f>
        <v>0</v>
      </c>
      <c r="AC36" s="125" t="e">
        <f>IF(OR($V36=$AH$4,$V36=$AH$5),(($W37-$W36)+($X37-$X36))*3,0)</f>
        <v>#VALUE!</v>
      </c>
      <c r="AD36" s="125">
        <f>IF(OR($V36=$AI$4,$V36=$AI$5,$V36=$AI$6),(($W37-$W36)+($X37-$X36))*3,0)</f>
        <v>0</v>
      </c>
      <c r="AE36" s="125">
        <f>IF(OR($V36=$AJ$4),(($W37-$W36)+($X37-$X36))*3,0)</f>
        <v>0</v>
      </c>
      <c r="AF36" s="130">
        <f ca="1">IF(OR($V36=$AH$4,$V36=$AH$5),($AA35-$AA36)*(1-$AL$3)*(E36-D36)*24*$AL$4*$AL$5,0)</f>
        <v>0</v>
      </c>
    </row>
    <row ht="14.25" r="37">
      <c r="A37" s="138">
        <f ca="1">A36</f>
        <v>43529</v>
      </c>
      <c r="B37" s="134">
        <v>0.70833333333333304</v>
      </c>
      <c r="C37" s="51" t="s">
        <v>30</v>
      </c>
      <c r="D37" s="135">
        <f ca="1">A37+B37</f>
        <v>43529.708333333336</v>
      </c>
      <c r="E37" s="135">
        <f ca="1">D38</f>
        <v>43529.791666666664</v>
      </c>
      <c r="F37" s="136" t="e">
        <f ca="1">SUMPRODUCT(('6烧主抽电耗'!$A$3:$A$95=$A37)*('6烧主抽电耗'!$D$3:$D$95=$C37),'6烧主抽电耗'!$E$3:$E$95)</f>
        <v>#REF!</v>
      </c>
      <c r="G37" s="135" t="e">
        <f ca="1">IF(AND(F37=1),"甲班",IF(AND(F37=2),"乙班",IF(AND(F37=3),"丙班",IF(AND(F37=4),"丁班",))))</f>
        <v>#REF!</v>
      </c>
      <c r="H37" s="57" t="s">
        <v>26</v>
      </c>
      <c r="I37" s="57" t="s">
        <v>26</v>
      </c>
      <c r="J37" s="57">
        <f>IF(_cuofeng5_month_day!A35="","",_cuofeng5_month_day!A35)</f>
        <v>99.679000000000002</v>
      </c>
      <c r="K37" s="57">
        <f>IF(_cuofeng5_month_day!B35="","",_cuofeng5_month_day!B35)</f>
        <v>94.187299999999993</v>
      </c>
      <c r="L37" s="136">
        <f ca="1">IFERROR(SUMPRODUCT((_5shaozhuchou_month_day!$A$2:$A$899&gt;=D37)*(_5shaozhuchou_month_day!$A$2:$A$899&lt;E37),_5shaozhuchou_month_day!$Y$2:$Y$899)/SUMPRODUCT((_5shaozhuchou_month_day!$A$2:$A$899&gt;=D37)*(_5shaozhuchou_month_day!$A$2:$A$899&lt;E37)),0)</f>
        <v>0</v>
      </c>
      <c r="M37" s="136">
        <f ca="1">L37*(1-$AL$3)*$AL$4*$AL$5*(E37-D37)*24</f>
        <v>0</v>
      </c>
      <c r="N37" s="125">
        <f>IF(OR($B37=$AH$4,$B37=$AH$5),(($H38-$H37)+($I38-$I37))*3,0)</f>
        <v>0</v>
      </c>
      <c r="O37" s="125" t="e">
        <f>IF(OR($B37=$AI$4,$B37=$AI$5,$B37=$AI$6),(($H38-$H37)+($I38-$I37))*3,0)</f>
        <v>#VALUE!</v>
      </c>
      <c r="P37" s="125">
        <f>IF(OR($B37=$AJ$4),(($H38-$H37)+($I38-$I37))*3,0)</f>
        <v>0</v>
      </c>
      <c r="Q37" s="130">
        <f ca="1">IF(OR($B37=$AH$4,$B36=$AH$5),($L36-$L37)*(1-$AL$3)*(E37-D37)*24*$AL$4*$AL$5,0)</f>
        <v>0</v>
      </c>
      <c r="U37" s="138">
        <f ca="1">A37</f>
        <v>43529</v>
      </c>
      <c r="V37" s="134">
        <f>B37</f>
        <v>0.70833333333333304</v>
      </c>
      <c r="W37" s="61" t="s">
        <v>26</v>
      </c>
      <c r="X37" s="61" t="s">
        <v>26</v>
      </c>
      <c r="Y37" s="61">
        <f>IF(_cuofeng6_month_day!A35="","",_cuofeng6_month_day!A35)</f>
        <v>97.248500000000007</v>
      </c>
      <c r="Z37" s="61">
        <f>IF(_cuofeng6_month_day!B35="","",_cuofeng6_month_day!B35)</f>
        <v>97.190700000000007</v>
      </c>
      <c r="AA37" s="130"/>
      <c r="AB37" s="130">
        <f ca="1">AA37*(1-$AL$3)*$AL$4*$AL$5*(E37-D37)*24</f>
        <v>0</v>
      </c>
      <c r="AC37" s="125">
        <f>IF(OR($V37=$AH$4,$V37=$AH$5),(($W38-$W37)+($X38-$X37))*3,0)</f>
        <v>0</v>
      </c>
      <c r="AD37" s="125" t="e">
        <f>IF(OR($V37=$AI$4,$V37=$AI$5,$V37=$AI$6),(($W38-$W37)+($X38-$X37))*3,0)</f>
        <v>#VALUE!</v>
      </c>
      <c r="AE37" s="125">
        <f>IF(OR($V37=$AJ$4),(($W38-$W37)+($X38-$X37))*3,0)</f>
        <v>0</v>
      </c>
      <c r="AF37" s="130">
        <f ca="1">IF(OR($V37=$AH$4,$V37=$AH$5),($AA36-$AA37)*(1-$AL$3)*(E37-D37)*24*$AL$4*$AL$5,0)</f>
        <v>0</v>
      </c>
    </row>
    <row ht="14.25" r="38">
      <c r="A38" s="138">
        <f ca="1">A37</f>
        <v>43529</v>
      </c>
      <c r="B38" s="134">
        <v>0.79166666666666696</v>
      </c>
      <c r="C38" s="51" t="s">
        <v>30</v>
      </c>
      <c r="D38" s="135">
        <f ca="1">A38+B38</f>
        <v>43529.791666666664</v>
      </c>
      <c r="E38" s="135">
        <f ca="1">D39</f>
        <v>43529.916666666664</v>
      </c>
      <c r="F38" s="136" t="e">
        <f ca="1">SUMPRODUCT(('6烧主抽电耗'!$A$3:$A$95=$A38)*('6烧主抽电耗'!$D$3:$D$95=$C38),'6烧主抽电耗'!$E$3:$E$95)</f>
        <v>#REF!</v>
      </c>
      <c r="G38" s="135" t="e">
        <f ca="1">IF(AND(F38=1),"甲班",IF(AND(F38=2),"乙班",IF(AND(F38=3),"丙班",IF(AND(F38=4),"丁班",))))</f>
        <v>#REF!</v>
      </c>
      <c r="H38" s="57" t="s">
        <v>26</v>
      </c>
      <c r="I38" s="57" t="s">
        <v>26</v>
      </c>
      <c r="J38" s="57">
        <f>IF(_cuofeng5_month_day!A36="","",_cuofeng5_month_day!A36)</f>
        <v>99.687700000000007</v>
      </c>
      <c r="K38" s="57">
        <f>IF(_cuofeng5_month_day!B36="","",_cuofeng5_month_day!B36)</f>
        <v>94.184399999999997</v>
      </c>
      <c r="L38" s="136">
        <f ca="1">IFERROR(SUMPRODUCT((_5shaozhuchou_month_day!$A$2:$A$899&gt;=D38)*(_5shaozhuchou_month_day!$A$2:$A$899&lt;E38),_5shaozhuchou_month_day!$Y$2:$Y$899)/SUMPRODUCT((_5shaozhuchou_month_day!$A$2:$A$899&gt;=D38)*(_5shaozhuchou_month_day!$A$2:$A$899&lt;E38)),0)</f>
        <v>0</v>
      </c>
      <c r="M38" s="136">
        <f ca="1">L38*(1-$AL$3)*$AL$4*$AL$5*(E38-D38)*24</f>
        <v>0</v>
      </c>
      <c r="N38" s="125" t="e">
        <f>IF(OR($B38=$AH$4,$B38=$AH$5),(($H39-$H38)+($I39-$I38))*3,0)</f>
        <v>#VALUE!</v>
      </c>
      <c r="O38" s="125">
        <f>IF(OR($B38=$AI$4,$B38=$AI$5,$B38=$AI$6),(($H39-$H38)+($I39-$I38))*3,0)</f>
        <v>0</v>
      </c>
      <c r="P38" s="125">
        <f>IF(OR($B38=$AJ$4),(($H39-$H38)+($I39-$I38))*3,0)</f>
        <v>0</v>
      </c>
      <c r="Q38" s="130">
        <f ca="1">IF(OR($B38=$AH$4,$B37=$AH$5),($L37-$L38)*(1-$AL$3)*(E38-D38)*24*$AL$4*$AL$5,0)</f>
        <v>0</v>
      </c>
      <c r="U38" s="138">
        <f ca="1">A38</f>
        <v>43529</v>
      </c>
      <c r="V38" s="134">
        <f>B38</f>
        <v>0.79166666666666696</v>
      </c>
      <c r="W38" s="61" t="s">
        <v>26</v>
      </c>
      <c r="X38" s="61" t="s">
        <v>26</v>
      </c>
      <c r="Y38" s="61">
        <f>IF(_cuofeng6_month_day!A36="","",_cuofeng6_month_day!A36)</f>
        <v>97.260099999999994</v>
      </c>
      <c r="Z38" s="61">
        <f>IF(_cuofeng6_month_day!B36="","",_cuofeng6_month_day!B36)</f>
        <v>97.190700000000007</v>
      </c>
      <c r="AA38" s="130"/>
      <c r="AB38" s="130">
        <f ca="1">AA38*(1-$AL$3)*$AL$4*$AL$5*(E38-D38)*24</f>
        <v>0</v>
      </c>
      <c r="AC38" s="125" t="e">
        <f>IF(OR($V38=$AH$4,$V38=$AH$5),(($W39-$W38)+($X39-$X38))*3,0)</f>
        <v>#VALUE!</v>
      </c>
      <c r="AD38" s="125">
        <f>IF(OR($V38=$AI$4,$V38=$AI$5,$V38=$AI$6),(($W39-$W38)+($X39-$X38))*3,0)</f>
        <v>0</v>
      </c>
      <c r="AE38" s="125">
        <f>IF(OR($V38=$AJ$4),(($W39-$W38)+($X39-$X38))*3,0)</f>
        <v>0</v>
      </c>
      <c r="AF38" s="130">
        <f ca="1">IF(OR($V38=$AH$4,$V38=$AH$5),($AA37-$AA38)*(1-$AL$3)*(E38-D38)*24*$AL$4*$AL$5,0)</f>
        <v>0</v>
      </c>
    </row>
    <row ht="14.25" r="39">
      <c r="A39" s="140">
        <f ca="1">A38</f>
        <v>43529</v>
      </c>
      <c r="B39" s="134">
        <v>0.91666666666666696</v>
      </c>
      <c r="C39" s="51" t="s">
        <v>30</v>
      </c>
      <c r="D39" s="135">
        <f ca="1">A39+B39</f>
        <v>43529.916666666664</v>
      </c>
      <c r="E39" s="135">
        <f ca="1">D40</f>
        <v>43530</v>
      </c>
      <c r="F39" s="136" t="e">
        <f ca="1">SUMPRODUCT(('6烧主抽电耗'!$A$3:$A$95=$A39)*('6烧主抽电耗'!$D$3:$D$95=$C39),'6烧主抽电耗'!$E$3:$E$95)</f>
        <v>#REF!</v>
      </c>
      <c r="G39" s="135" t="e">
        <f ca="1">IF(AND(F39=1),"甲班",IF(AND(F39=2),"乙班",IF(AND(F39=3),"丙班",IF(AND(F39=4),"丁班",))))</f>
        <v>#REF!</v>
      </c>
      <c r="H39" s="57" t="s">
        <v>26</v>
      </c>
      <c r="I39" s="57" t="s">
        <v>26</v>
      </c>
      <c r="J39" s="57">
        <f>IF(_cuofeng5_month_day!A37="","",_cuofeng5_month_day!A37)</f>
        <v>99.690600000000003</v>
      </c>
      <c r="K39" s="57">
        <f>IF(_cuofeng5_month_day!B37="","",_cuofeng5_month_day!B37)</f>
        <v>94.207499999999996</v>
      </c>
      <c r="L39" s="136">
        <f ca="1">IFERROR(SUMPRODUCT((_5shaozhuchou_month_day!$A$2:$A$899&gt;=D39)*(_5shaozhuchou_month_day!$A$2:$A$899&lt;E39),_5shaozhuchou_month_day!$Y$2:$Y$899)/SUMPRODUCT((_5shaozhuchou_month_day!$A$2:$A$899&gt;=D39)*(_5shaozhuchou_month_day!$A$2:$A$899&lt;E39)),0)</f>
        <v>0</v>
      </c>
      <c r="M39" s="136">
        <f ca="1">L39*(1-$AL$3)*$AL$4*$AL$5*(E39-D39)*24</f>
        <v>0</v>
      </c>
      <c r="N39" s="125">
        <f>IF(OR($B39=$AH$4,$B39=$AH$5),(($H40-$H39)+($I40-$I39))*3,0)</f>
        <v>0</v>
      </c>
      <c r="O39" s="125" t="e">
        <f>IF(OR($B39=$AI$4,$B39=$AI$5,$B39=$AI$6),(($H40-$H39)+($I40-$I39))*3,0)</f>
        <v>#VALUE!</v>
      </c>
      <c r="P39" s="125">
        <f>IF(OR($B39=$AJ$4),(($H40-$H39)+($I40-$I39))*3,0)</f>
        <v>0</v>
      </c>
      <c r="Q39" s="130">
        <f ca="1">IF(OR($B39=$AH$4,$B38=$AH$5),($L38-$L39)*(1-$AL$3)*(E39-D39)*24*$AL$4*$AL$5,0)</f>
        <v>0</v>
      </c>
      <c r="U39" s="140">
        <f ca="1">A39</f>
        <v>43529</v>
      </c>
      <c r="V39" s="134">
        <f>B39</f>
        <v>0.91666666666666696</v>
      </c>
      <c r="W39" s="61" t="s">
        <v>26</v>
      </c>
      <c r="X39" s="61" t="s">
        <v>26</v>
      </c>
      <c r="Y39" s="61">
        <f>IF(_cuofeng6_month_day!A37="","",_cuofeng6_month_day!A37)</f>
        <v>97.312200000000004</v>
      </c>
      <c r="Z39" s="61">
        <f>IF(_cuofeng6_month_day!B37="","",_cuofeng6_month_day!B37)</f>
        <v>97.213800000000006</v>
      </c>
      <c r="AA39" s="130"/>
      <c r="AB39" s="130">
        <f ca="1">AA39*(1-$AL$3)*$AL$4*$AL$5*(E39-D39)*24</f>
        <v>0</v>
      </c>
      <c r="AC39" s="125">
        <f>IF(OR($V39=$AH$4,$V39=$AH$5),(($W40-$W39)+($X40-$X39))*3,0)</f>
        <v>0</v>
      </c>
      <c r="AD39" s="125" t="e">
        <f>IF(OR($V39=$AI$4,$V39=$AI$5,$V39=$AI$6),(($W40-$W39)+($X40-$X39))*3,0)</f>
        <v>#VALUE!</v>
      </c>
      <c r="AE39" s="125">
        <f>IF(OR($V39=$AJ$4),(($W40-$W39)+($X40-$X39))*3,0)</f>
        <v>0</v>
      </c>
      <c r="AF39" s="130">
        <f ca="1">IF(OR($V39=$AH$4,$V39=$AH$5),($AA38-$AA39)*(1-$AL$3)*(E39-D39)*24*$AL$4*$AL$5,0)</f>
        <v>0</v>
      </c>
    </row>
    <row ht="14.25" r="40">
      <c r="A40" s="133">
        <f ca="1">A34+1</f>
        <v>43530</v>
      </c>
      <c r="B40" s="134">
        <v>0</v>
      </c>
      <c r="C40" s="51" t="s">
        <v>24</v>
      </c>
      <c r="D40" s="135">
        <f ca="1">A40+B40</f>
        <v>43530</v>
      </c>
      <c r="E40" s="135">
        <f ca="1">D41</f>
        <v>43530.333333333336</v>
      </c>
      <c r="F40" s="136" t="e">
        <f ca="1">SUMPRODUCT(('6烧主抽电耗'!$A$3:$A$95=$A40)*('6烧主抽电耗'!$D$3:$D$95=$C40),'6烧主抽电耗'!$E$3:$E$95)</f>
        <v>#REF!</v>
      </c>
      <c r="G40" s="135" t="e">
        <f ca="1">IF(AND(F40=1),"甲班",IF(AND(F40=2),"乙班",IF(AND(F40=3),"丙班",IF(AND(F40=4),"丁班",))))</f>
        <v>#REF!</v>
      </c>
      <c r="H40" s="57" t="s">
        <v>26</v>
      </c>
      <c r="I40" s="57" t="s">
        <v>26</v>
      </c>
      <c r="J40" s="57">
        <f>IF(_cuofeng5_month_day!A38="","",_cuofeng5_month_day!A38)</f>
        <v>99.700699999999998</v>
      </c>
      <c r="K40" s="57">
        <f>IF(_cuofeng5_month_day!B38="","",_cuofeng5_month_day!B38)</f>
        <v>94.217600000000004</v>
      </c>
      <c r="L40" s="136">
        <f ca="1">IFERROR(SUMPRODUCT((_5shaozhuchou_month_day!$A$2:$A$899&gt;=D40)*(_5shaozhuchou_month_day!$A$2:$A$899&lt;E40),_5shaozhuchou_month_day!$Y$2:$Y$899)/SUMPRODUCT((_5shaozhuchou_month_day!$A$2:$A$899&gt;=D40)*(_5shaozhuchou_month_day!$A$2:$A$899&lt;E40)),0)</f>
        <v>0</v>
      </c>
      <c r="M40" s="136">
        <f ca="1">L40*(1-$AL$3)*$AL$4*$AL$5*(E40-D40)*24</f>
        <v>0</v>
      </c>
      <c r="N40" s="125">
        <f>IF(OR($B40=$AH$4,$B40=$AH$5),(($H41-$H40)+($I41-$I40))*3,0)</f>
        <v>0</v>
      </c>
      <c r="O40" s="125">
        <f>IF(OR($B40=$AI$4,$B40=$AI$5,$B40=$AI$6),(($H41-$H40)+($I41-$I40))*3,0)</f>
        <v>0</v>
      </c>
      <c r="P40" s="125" t="e">
        <f>IF(OR($B40=$AJ$4),(($H41-$H40)+($I41-$I40))*3,0)</f>
        <v>#VALUE!</v>
      </c>
      <c r="Q40" s="130">
        <f ca="1">IF(OR($B40=$AH$4,$B39=$AH$5),($L39-$L40)*(1-$AL$3)*(E40-D40)*24*$AL$4*$AL$5,0)</f>
        <v>0</v>
      </c>
      <c r="U40" s="133">
        <f ca="1">A40</f>
        <v>43530</v>
      </c>
      <c r="V40" s="134">
        <f>B40</f>
        <v>0</v>
      </c>
      <c r="W40" s="71" t="s">
        <v>26</v>
      </c>
      <c r="X40" s="57" t="s">
        <v>26</v>
      </c>
      <c r="Y40" s="61">
        <f>IF(_cuofeng6_month_day!A38="","",_cuofeng6_month_day!A38)</f>
        <v>97.312200000000004</v>
      </c>
      <c r="Z40" s="61">
        <f>IF(_cuofeng6_month_day!B38="","",_cuofeng6_month_day!B38)</f>
        <v>97.2196</v>
      </c>
      <c r="AA40" s="130"/>
      <c r="AB40" s="130">
        <f ca="1">AA40*(1-$AL$3)*$AL$4*$AL$5*(E40-D40)*24</f>
        <v>0</v>
      </c>
      <c r="AC40" s="125">
        <f>IF(OR($V40=$AH$4,$V40=$AH$5),(($W41-$W40)+($X41-$X40))*3,0)</f>
        <v>0</v>
      </c>
      <c r="AD40" s="125">
        <f>IF(OR($V40=$AI$4,$V40=$AI$5,$V40=$AI$6),(($W41-$W40)+($X41-$X40))*3,0)</f>
        <v>0</v>
      </c>
      <c r="AE40" s="125" t="e">
        <f>IF(OR($V40=$AJ$4),(($W41-$W40)+($X41-$X40))*3,0)</f>
        <v>#VALUE!</v>
      </c>
      <c r="AF40" s="130">
        <f ca="1">IF(OR($V40=$AH$4,$V40=$AH$5),($AA39-$AA40)*(1-$AL$3)*(E40-D40)*24*$AL$4*$AL$5,0)</f>
        <v>0</v>
      </c>
    </row>
    <row ht="14.25" r="41">
      <c r="A41" s="138">
        <f ca="1">A40</f>
        <v>43530</v>
      </c>
      <c r="B41" s="134">
        <v>0.33333333333333298</v>
      </c>
      <c r="C41" s="51" t="s">
        <v>24</v>
      </c>
      <c r="D41" s="135">
        <f ca="1">A41+B41</f>
        <v>43530.333333333336</v>
      </c>
      <c r="E41" s="135">
        <f ca="1">D42</f>
        <v>43530.583333333336</v>
      </c>
      <c r="F41" s="136" t="e">
        <f ca="1">SUMPRODUCT(('6烧主抽电耗'!$A$3:$A$95=$A41)*('6烧主抽电耗'!$D$3:$D$95=$C41),'6烧主抽电耗'!$E$3:$E$95)</f>
        <v>#REF!</v>
      </c>
      <c r="G41" s="135" t="e">
        <f ca="1">IF(AND(F41=1),"甲班",IF(AND(F41=2),"乙班",IF(AND(F41=3),"丙班",IF(AND(F41=4),"丁班",))))</f>
        <v>#REF!</v>
      </c>
      <c r="H41" s="57" t="s">
        <v>26</v>
      </c>
      <c r="I41" s="57" t="s">
        <v>26</v>
      </c>
      <c r="J41" s="57">
        <f>IF(_cuofeng5_month_day!A39="","",_cuofeng5_month_day!A39)</f>
        <v>99.702200000000005</v>
      </c>
      <c r="K41" s="57">
        <f>IF(_cuofeng5_month_day!B39="","",_cuofeng5_month_day!B39)</f>
        <v>94.230699999999999</v>
      </c>
      <c r="L41" s="136">
        <f ca="1">IFERROR(SUMPRODUCT((_5shaozhuchou_month_day!$A$2:$A$899&gt;=D41)*(_5shaozhuchou_month_day!$A$2:$A$899&lt;E41),_5shaozhuchou_month_day!$Y$2:$Y$899)/SUMPRODUCT((_5shaozhuchou_month_day!$A$2:$A$899&gt;=D41)*(_5shaozhuchou_month_day!$A$2:$A$899&lt;E41)),0)</f>
        <v>0</v>
      </c>
      <c r="M41" s="136">
        <f ca="1">L41*(1-$AL$3)*$AL$4*$AL$5*(E41-D41)*24</f>
        <v>0</v>
      </c>
      <c r="N41" s="125">
        <f>IF(OR($B41=$AH$4,$B41=$AH$5),(($H42-$H41)+($I42-$I41))*3,0)</f>
        <v>0</v>
      </c>
      <c r="O41" s="125" t="e">
        <f>IF(OR($B41=$AI$4,$B41=$AI$5,$B41=$AI$6),(($H42-$H41)+($I42-$I41))*3,0)</f>
        <v>#VALUE!</v>
      </c>
      <c r="P41" s="125">
        <f>IF(OR($B41=$AJ$4),(($H42-$H41)+($I42-$I41))*3,0)</f>
        <v>0</v>
      </c>
      <c r="Q41" s="130">
        <f ca="1">IF(OR($B41=$AH$4,$B40=$AH$5),($L40-$L41)*(1-$AL$3)*(E41-D41)*24*$AL$4*$AL$5,0)</f>
        <v>0</v>
      </c>
      <c r="U41" s="138">
        <f ca="1">A41</f>
        <v>43530</v>
      </c>
      <c r="V41" s="134">
        <f>B41</f>
        <v>0.33333333333333298</v>
      </c>
      <c r="W41" s="71" t="s">
        <v>26</v>
      </c>
      <c r="X41" s="57" t="s">
        <v>26</v>
      </c>
      <c r="Y41" s="61">
        <f>IF(_cuofeng6_month_day!A39="","",_cuofeng6_month_day!A39)</f>
        <v>95.6571</v>
      </c>
      <c r="Z41" s="61">
        <f>IF(_cuofeng6_month_day!B39="","",_cuofeng6_month_day!B39)</f>
        <v>95.589600000000004</v>
      </c>
      <c r="AA41" s="130"/>
      <c r="AB41" s="130">
        <f ca="1">AA41*(1-$AL$3)*$AL$4*$AL$5*(E41-D41)*24</f>
        <v>0</v>
      </c>
      <c r="AC41" s="125">
        <f>IF(OR($V41=$AH$4,$V41=$AH$5),(($W42-$W41)+($X42-$X41))*3,0)</f>
        <v>0</v>
      </c>
      <c r="AD41" s="125" t="e">
        <f>IF(OR($V41=$AI$4,$V41=$AI$5,$V41=$AI$6),(($W42-$W41)+($X42-$X41))*3,0)</f>
        <v>#VALUE!</v>
      </c>
      <c r="AE41" s="125">
        <f>IF(OR($V41=$AJ$4),(($W42-$W41)+($X42-$X41))*3,0)</f>
        <v>0</v>
      </c>
      <c r="AF41" s="130">
        <f ca="1">IF(OR($V41=$AH$4,$V41=$AH$5),($AA40-$AA41)*(1-$AL$3)*(E41-D41)*24*$AL$4*$AL$5,0)</f>
        <v>0</v>
      </c>
    </row>
    <row ht="14.25" r="42">
      <c r="A42" s="138">
        <f ca="1">A41</f>
        <v>43530</v>
      </c>
      <c r="B42" s="134">
        <v>0.58333333333333304</v>
      </c>
      <c r="C42" s="51" t="s">
        <v>28</v>
      </c>
      <c r="D42" s="135">
        <f ca="1">A42+B42</f>
        <v>43530.583333333336</v>
      </c>
      <c r="E42" s="135">
        <f ca="1">D43</f>
        <v>43530.708333333336</v>
      </c>
      <c r="F42" s="136" t="e">
        <f ca="1">SUMPRODUCT(('6烧主抽电耗'!$A$3:$A$95=$A42)*('6烧主抽电耗'!$D$3:$D$95=$C42),'6烧主抽电耗'!$E$3:$E$95)</f>
        <v>#REF!</v>
      </c>
      <c r="G42" s="135" t="e">
        <f ca="1">IF(AND(F42=1),"甲班",IF(AND(F42=2),"乙班",IF(AND(F42=3),"丙班",IF(AND(F42=4),"丁班",))))</f>
        <v>#REF!</v>
      </c>
      <c r="H42" s="57" t="s">
        <v>26</v>
      </c>
      <c r="I42" s="57" t="s">
        <v>26</v>
      </c>
      <c r="J42" s="57">
        <f>IF(_cuofeng5_month_day!A40="","",_cuofeng5_month_day!A40)</f>
        <v>99.676100000000005</v>
      </c>
      <c r="K42" s="57">
        <f>IF(_cuofeng5_month_day!B40="","",_cuofeng5_month_day!B40)</f>
        <v>94.198800000000006</v>
      </c>
      <c r="L42" s="136">
        <f ca="1">IFERROR(SUMPRODUCT((_5shaozhuchou_month_day!$A$2:$A$899&gt;=D42)*(_5shaozhuchou_month_day!$A$2:$A$899&lt;E42),_5shaozhuchou_month_day!$Y$2:$Y$899)/SUMPRODUCT((_5shaozhuchou_month_day!$A$2:$A$899&gt;=D42)*(_5shaozhuchou_month_day!$A$2:$A$899&lt;E42)),0)</f>
        <v>0</v>
      </c>
      <c r="M42" s="136">
        <f ca="1">L42*(1-$AL$3)*$AL$4*$AL$5*(E42-D42)*24</f>
        <v>0</v>
      </c>
      <c r="N42" s="125" t="e">
        <f>IF(OR($B42=$AH$4,$B42=$AH$5),(($H43-$H42)+($I43-$I42))*3,0)</f>
        <v>#VALUE!</v>
      </c>
      <c r="O42" s="125">
        <f>IF(OR($B42=$AI$4,$B42=$AI$5,$B42=$AI$6),(($H43-$H42)+($I43-$I42))*3,0)</f>
        <v>0</v>
      </c>
      <c r="P42" s="125">
        <f>IF(OR($B42=$AJ$4),(($H43-$H42)+($I43-$I42))*3,0)</f>
        <v>0</v>
      </c>
      <c r="Q42" s="130">
        <f ca="1">IF(OR($B42=$AH$4,$B41=$AH$5),($L41-$L42)*(1-$AL$3)*(E42-D42)*24*$AL$4*$AL$5,0)</f>
        <v>0</v>
      </c>
      <c r="U42" s="138">
        <f ca="1">A42</f>
        <v>43530</v>
      </c>
      <c r="V42" s="134">
        <f>B42</f>
        <v>0.58333333333333304</v>
      </c>
      <c r="W42" s="61" t="s">
        <v>26</v>
      </c>
      <c r="X42" s="61" t="s">
        <v>26</v>
      </c>
      <c r="Y42" s="61">
        <f>IF(_cuofeng6_month_day!A40="","",_cuofeng6_month_day!A40)</f>
        <v>97.4221</v>
      </c>
      <c r="Z42" s="61">
        <f>IF(_cuofeng6_month_day!B40="","",_cuofeng6_month_day!B40)</f>
        <v>97.190700000000007</v>
      </c>
      <c r="AA42" s="130"/>
      <c r="AB42" s="130">
        <f ca="1">AA42*(1-$AL$3)*$AL$4*$AL$5*(E42-D42)*24</f>
        <v>0</v>
      </c>
      <c r="AC42" s="125" t="e">
        <f>IF(OR($V42=$AH$4,$V42=$AH$5),(($W43-$W42)+($X43-$X42))*3,0)</f>
        <v>#VALUE!</v>
      </c>
      <c r="AD42" s="125">
        <f>IF(OR($V42=$AI$4,$V42=$AI$5,$V42=$AI$6),(($W43-$W42)+($X43-$X42))*3,0)</f>
        <v>0</v>
      </c>
      <c r="AE42" s="125">
        <f>IF(OR($V42=$AJ$4),(($W43-$W42)+($X43-$X42))*3,0)</f>
        <v>0</v>
      </c>
      <c r="AF42" s="130">
        <f ca="1">IF(OR($V42=$AH$4,$V42=$AH$5),($AA41-$AA42)*(1-$AL$3)*(E42-D42)*24*$AL$4*$AL$5,0)</f>
        <v>0</v>
      </c>
    </row>
    <row ht="14.25" r="43">
      <c r="A43" s="138">
        <f ca="1">A42</f>
        <v>43530</v>
      </c>
      <c r="B43" s="134">
        <v>0.70833333333333304</v>
      </c>
      <c r="C43" s="51" t="s">
        <v>30</v>
      </c>
      <c r="D43" s="135">
        <f ca="1">A43+B43</f>
        <v>43530.708333333336</v>
      </c>
      <c r="E43" s="135">
        <f ca="1">D44</f>
        <v>43530.791666666664</v>
      </c>
      <c r="F43" s="136" t="e">
        <f ca="1">SUMPRODUCT(('6烧主抽电耗'!$A$3:$A$95=$A43)*('6烧主抽电耗'!$D$3:$D$95=$C43),'6烧主抽电耗'!$E$3:$E$95)</f>
        <v>#REF!</v>
      </c>
      <c r="G43" s="135" t="e">
        <f ca="1">IF(AND(F43=1),"甲班",IF(AND(F43=2),"乙班",IF(AND(F43=3),"丙班",IF(AND(F43=4),"丁班",))))</f>
        <v>#REF!</v>
      </c>
      <c r="H43" s="57" t="s">
        <v>26</v>
      </c>
      <c r="I43" s="57" t="s">
        <v>26</v>
      </c>
      <c r="J43" s="57">
        <f>IF(_cuofeng5_month_day!A41="","",_cuofeng5_month_day!A41)</f>
        <v>99.670299999999997</v>
      </c>
      <c r="K43" s="57">
        <f>IF(_cuofeng5_month_day!B41="","",_cuofeng5_month_day!B41)</f>
        <v>94.1815</v>
      </c>
      <c r="L43" s="136">
        <f ca="1">IFERROR(SUMPRODUCT((_5shaozhuchou_month_day!$A$2:$A$899&gt;=D43)*(_5shaozhuchou_month_day!$A$2:$A$899&lt;E43),_5shaozhuchou_month_day!$Y$2:$Y$899)/SUMPRODUCT((_5shaozhuchou_month_day!$A$2:$A$899&gt;=D43)*(_5shaozhuchou_month_day!$A$2:$A$899&lt;E43)),0)</f>
        <v>0</v>
      </c>
      <c r="M43" s="136">
        <f ca="1">L43*(1-$AL$3)*$AL$4*$AL$5*(E43-D43)*24</f>
        <v>0</v>
      </c>
      <c r="N43" s="125">
        <f>IF(OR($B43=$AH$4,$B43=$AH$5),(($H44-$H43)+($I44-$I43))*3,0)</f>
        <v>0</v>
      </c>
      <c r="O43" s="125" t="e">
        <f>IF(OR($B43=$AI$4,$B43=$AI$5,$B43=$AI$6),(($H44-$H43)+($I44-$I43))*3,0)</f>
        <v>#VALUE!</v>
      </c>
      <c r="P43" s="125">
        <f>IF(OR($B43=$AJ$4),(($H44-$H43)+($I44-$I43))*3,0)</f>
        <v>0</v>
      </c>
      <c r="Q43" s="130">
        <f ca="1">IF(OR($B43=$AH$4,$B42=$AH$5),($L42-$L43)*(1-$AL$3)*(E43-D43)*24*$AL$4*$AL$5,0)</f>
        <v>0</v>
      </c>
      <c r="U43" s="138">
        <f ca="1">A43</f>
        <v>43530</v>
      </c>
      <c r="V43" s="134">
        <f>B43</f>
        <v>0.70833333333333304</v>
      </c>
      <c r="W43" s="61" t="s">
        <v>26</v>
      </c>
      <c r="X43" s="61" t="s">
        <v>26</v>
      </c>
      <c r="Y43" s="61">
        <f>IF(_cuofeng6_month_day!A41="","",_cuofeng6_month_day!A41)</f>
        <v>97.468400000000003</v>
      </c>
      <c r="Z43" s="61">
        <f>IF(_cuofeng6_month_day!B41="","",_cuofeng6_month_day!B41)</f>
        <v>97.196399999999997</v>
      </c>
      <c r="AA43" s="130"/>
      <c r="AB43" s="130">
        <f ca="1">AA43*(1-$AL$3)*$AL$4*$AL$5*(E43-D43)*24</f>
        <v>0</v>
      </c>
      <c r="AC43" s="125">
        <f>IF(OR($V43=$AH$4,$V43=$AH$5),(($W44-$W43)+($X44-$X43))*3,0)</f>
        <v>0</v>
      </c>
      <c r="AD43" s="125" t="e">
        <f>IF(OR($V43=$AI$4,$V43=$AI$5,$V43=$AI$6),(($W44-$W43)+($X44-$X43))*3,0)</f>
        <v>#VALUE!</v>
      </c>
      <c r="AE43" s="125">
        <f>IF(OR($V43=$AJ$4),(($W44-$W43)+($X44-$X43))*3,0)</f>
        <v>0</v>
      </c>
      <c r="AF43" s="130">
        <f ca="1">IF(OR($V43=$AH$4,$V43=$AH$5),($AA42-$AA43)*(1-$AL$3)*(E43-D43)*24*$AL$4*$AL$5,0)</f>
        <v>0</v>
      </c>
    </row>
    <row ht="14.25" r="44">
      <c r="A44" s="138">
        <f ca="1">A43</f>
        <v>43530</v>
      </c>
      <c r="B44" s="134">
        <v>0.79166666666666696</v>
      </c>
      <c r="C44" s="51" t="s">
        <v>30</v>
      </c>
      <c r="D44" s="135">
        <f ca="1">A44+B44</f>
        <v>43530.791666666664</v>
      </c>
      <c r="E44" s="135">
        <f ca="1">D45</f>
        <v>43530.916666666664</v>
      </c>
      <c r="F44" s="136" t="e">
        <f ca="1">SUMPRODUCT(('6烧主抽电耗'!$A$3:$A$95=$A44)*('6烧主抽电耗'!$D$3:$D$95=$C44),'6烧主抽电耗'!$E$3:$E$95)</f>
        <v>#REF!</v>
      </c>
      <c r="G44" s="135" t="e">
        <f ca="1">IF(AND(F44=1),"甲班",IF(AND(F44=2),"乙班",IF(AND(F44=3),"丙班",IF(AND(F44=4),"丁班",))))</f>
        <v>#REF!</v>
      </c>
      <c r="H44" s="57" t="s">
        <v>26</v>
      </c>
      <c r="I44" s="57" t="s">
        <v>26</v>
      </c>
      <c r="J44" s="57">
        <f>IF(_cuofeng5_month_day!A42="","",_cuofeng5_month_day!A42)</f>
        <v>99.676599999999993</v>
      </c>
      <c r="K44" s="57">
        <f>IF(_cuofeng5_month_day!B42="","",_cuofeng5_month_day!B42)</f>
        <v>94.1935</v>
      </c>
      <c r="L44" s="136">
        <f ca="1">IFERROR(SUMPRODUCT((_5shaozhuchou_month_day!$A$2:$A$899&gt;=D44)*(_5shaozhuchou_month_day!$A$2:$A$899&lt;E44),_5shaozhuchou_month_day!$Y$2:$Y$899)/SUMPRODUCT((_5shaozhuchou_month_day!$A$2:$A$899&gt;=D44)*(_5shaozhuchou_month_day!$A$2:$A$899&lt;E44)),0)</f>
        <v>0</v>
      </c>
      <c r="M44" s="136">
        <f ca="1">L44*(1-$AL$3)*$AL$4*$AL$5*(E44-D44)*24</f>
        <v>0</v>
      </c>
      <c r="N44" s="125" t="e">
        <f>IF(OR($B44=$AH$4,$B44=$AH$5),(($H45-$H44)+($I45-$I44))*3,0)</f>
        <v>#VALUE!</v>
      </c>
      <c r="O44" s="125">
        <f>IF(OR($B44=$AI$4,$B44=$AI$5,$B44=$AI$6),(($H45-$H44)+($I45-$I44))*3,0)</f>
        <v>0</v>
      </c>
      <c r="P44" s="125">
        <f>IF(OR($B44=$AJ$4),(($H45-$H44)+($I45-$I44))*3,0)</f>
        <v>0</v>
      </c>
      <c r="Q44" s="130">
        <f ca="1">IF(OR($B44=$AH$4,$B43=$AH$5),($L43-$L44)*(1-$AL$3)*(E44-D44)*24*$AL$4*$AL$5,0)</f>
        <v>0</v>
      </c>
      <c r="U44" s="138">
        <f ca="1">A44</f>
        <v>43530</v>
      </c>
      <c r="V44" s="134">
        <f>B44</f>
        <v>0.79166666666666696</v>
      </c>
      <c r="W44" s="61" t="s">
        <v>26</v>
      </c>
      <c r="X44" s="61" t="s">
        <v>26</v>
      </c>
      <c r="Y44" s="61">
        <f>IF(_cuofeng6_month_day!A42="","",_cuofeng6_month_day!A42)</f>
        <v>97.480000000000004</v>
      </c>
      <c r="Z44" s="61">
        <f>IF(_cuofeng6_month_day!B42="","",_cuofeng6_month_day!B42)</f>
        <v>97.2196</v>
      </c>
      <c r="AA44" s="130"/>
      <c r="AB44" s="130">
        <f ca="1">AA44*(1-$AL$3)*$AL$4*$AL$5*(E44-D44)*24</f>
        <v>0</v>
      </c>
      <c r="AC44" s="125" t="e">
        <f>IF(OR($V44=$AH$4,$V44=$AH$5),(($W45-$W44)+($X45-$X44))*3,0)</f>
        <v>#VALUE!</v>
      </c>
      <c r="AD44" s="125">
        <f>IF(OR($V44=$AI$4,$V44=$AI$5,$V44=$AI$6),(($W45-$W44)+($X45-$X44))*3,0)</f>
        <v>0</v>
      </c>
      <c r="AE44" s="125">
        <f>IF(OR($V44=$AJ$4),(($W45-$W44)+($X45-$X44))*3,0)</f>
        <v>0</v>
      </c>
      <c r="AF44" s="130">
        <f ca="1">IF(OR($V44=$AH$4,$V44=$AH$5),($AA43-$AA44)*(1-$AL$3)*(E44-D44)*24*$AL$4*$AL$5,0)</f>
        <v>0</v>
      </c>
    </row>
    <row ht="14.25" r="45">
      <c r="A45" s="140">
        <f ca="1">A44</f>
        <v>43530</v>
      </c>
      <c r="B45" s="134">
        <v>0.91666666666666696</v>
      </c>
      <c r="C45" s="51" t="s">
        <v>30</v>
      </c>
      <c r="D45" s="135">
        <f ca="1">A45+B45</f>
        <v>43530.916666666664</v>
      </c>
      <c r="E45" s="135">
        <f ca="1">D46</f>
        <v>43531</v>
      </c>
      <c r="F45" s="136" t="e">
        <f ca="1">SUMPRODUCT(('6烧主抽电耗'!$A$3:$A$95=$A45)*('6烧主抽电耗'!$D$3:$D$95=$C45),'6烧主抽电耗'!$E$3:$E$95)</f>
        <v>#REF!</v>
      </c>
      <c r="G45" s="135" t="e">
        <f ca="1">IF(AND(F45=1),"甲班",IF(AND(F45=2),"乙班",IF(AND(F45=3),"丙班",IF(AND(F45=4),"丁班",))))</f>
        <v>#REF!</v>
      </c>
      <c r="H45" s="57" t="s">
        <v>26</v>
      </c>
      <c r="I45" s="57" t="s">
        <v>26</v>
      </c>
      <c r="J45" s="57">
        <f>IF(_cuofeng5_month_day!A43="","",_cuofeng5_month_day!A43)</f>
        <v>99.683800000000005</v>
      </c>
      <c r="K45" s="57">
        <f>IF(_cuofeng5_month_day!B43="","",_cuofeng5_month_day!B43)</f>
        <v>94.198400000000007</v>
      </c>
      <c r="L45" s="136">
        <f ca="1">IFERROR(SUMPRODUCT((_5shaozhuchou_month_day!$A$2:$A$899&gt;=D45)*(_5shaozhuchou_month_day!$A$2:$A$899&lt;E45),_5shaozhuchou_month_day!$Y$2:$Y$899)/SUMPRODUCT((_5shaozhuchou_month_day!$A$2:$A$899&gt;=D45)*(_5shaozhuchou_month_day!$A$2:$A$899&lt;E45)),0)</f>
        <v>0</v>
      </c>
      <c r="M45" s="136">
        <f ca="1">L45*(1-$AL$3)*$AL$4*$AL$5*(E45-D45)*24</f>
        <v>0</v>
      </c>
      <c r="N45" s="125">
        <f>IF(OR($B45=$AH$4,$B45=$AH$5),(($H46-$H45)+($I46-$I45))*3,0)</f>
        <v>0</v>
      </c>
      <c r="O45" s="125" t="e">
        <f>IF(OR($B45=$AI$4,$B45=$AI$5,$B45=$AI$6),(($H46-$H45)+($I46-$I45))*3,0)</f>
        <v>#VALUE!</v>
      </c>
      <c r="P45" s="125">
        <f>IF(OR($B45=$AJ$4),(($H46-$H45)+($I46-$I45))*3,0)</f>
        <v>0</v>
      </c>
      <c r="Q45" s="130">
        <f ca="1">IF(OR($B45=$AH$4,$B44=$AH$5),($L44-$L45)*(1-$AL$3)*(E45-D45)*24*$AL$4*$AL$5,0)</f>
        <v>0</v>
      </c>
      <c r="U45" s="140">
        <f ca="1">A45</f>
        <v>43530</v>
      </c>
      <c r="V45" s="134">
        <f>B45</f>
        <v>0.91666666666666696</v>
      </c>
      <c r="W45" s="61" t="s">
        <v>26</v>
      </c>
      <c r="X45" s="61" t="s">
        <v>26</v>
      </c>
      <c r="Y45" s="61">
        <f>IF(_cuofeng6_month_day!A43="","",_cuofeng6_month_day!A43)</f>
        <v>97.480000000000004</v>
      </c>
      <c r="Z45" s="61">
        <f>IF(_cuofeng6_month_day!B43="","",_cuofeng6_month_day!B43)</f>
        <v>97.254300000000001</v>
      </c>
      <c r="AA45" s="130"/>
      <c r="AB45" s="130">
        <f ca="1">AA45*(1-$AL$3)*$AL$4*$AL$5*(E45-D45)*24</f>
        <v>0</v>
      </c>
      <c r="AC45" s="125">
        <f>IF(OR($V45=$AH$4,$V45=$AH$5),(($W46-$W45)+($X46-$X45))*3,0)</f>
        <v>0</v>
      </c>
      <c r="AD45" s="125" t="e">
        <f>IF(OR($V45=$AI$4,$V45=$AI$5,$V45=$AI$6),(($W46-$W45)+($X46-$X45))*3,0)</f>
        <v>#VALUE!</v>
      </c>
      <c r="AE45" s="125">
        <f>IF(OR($V45=$AJ$4),(($W46-$W45)+($X46-$X45))*3,0)</f>
        <v>0</v>
      </c>
      <c r="AF45" s="130">
        <f ca="1">IF(OR($V45=$AH$4,$V45=$AH$5),($AA44-$AA45)*(1-$AL$3)*(E45-D45)*24*$AL$4*$AL$5,0)</f>
        <v>0</v>
      </c>
    </row>
    <row ht="14.25" r="46">
      <c r="A46" s="133">
        <f ca="1">A40+1</f>
        <v>43531</v>
      </c>
      <c r="B46" s="134">
        <v>0</v>
      </c>
      <c r="C46" s="51" t="s">
        <v>24</v>
      </c>
      <c r="D46" s="135">
        <f ca="1">A46+B46</f>
        <v>43531</v>
      </c>
      <c r="E46" s="135">
        <f ca="1">D47</f>
        <v>43531.333333333336</v>
      </c>
      <c r="F46" s="136" t="e">
        <f ca="1">SUMPRODUCT(('6烧主抽电耗'!$A$3:$A$95=$A46)*('6烧主抽电耗'!$D$3:$D$95=$C46),'6烧主抽电耗'!$E$3:$E$95)</f>
        <v>#REF!</v>
      </c>
      <c r="G46" s="135" t="e">
        <f ca="1">IF(AND(F46=1),"甲班",IF(AND(F46=2),"乙班",IF(AND(F46=3),"丙班",IF(AND(F46=4),"丁班",))))</f>
        <v>#REF!</v>
      </c>
      <c r="H46" s="57" t="s">
        <v>26</v>
      </c>
      <c r="I46" s="57" t="s">
        <v>26</v>
      </c>
      <c r="J46" s="57">
        <f>IF(_cuofeng5_month_day!A44="","",_cuofeng5_month_day!A44)</f>
        <v>99.690600000000003</v>
      </c>
      <c r="K46" s="57">
        <f>IF(_cuofeng5_month_day!B44="","",_cuofeng5_month_day!B44)</f>
        <v>94.198800000000006</v>
      </c>
      <c r="L46" s="136">
        <f ca="1">IFERROR(SUMPRODUCT((_5shaozhuchou_month_day!$A$2:$A$899&gt;=D46)*(_5shaozhuchou_month_day!$A$2:$A$899&lt;E46),_5shaozhuchou_month_day!$Y$2:$Y$899)/SUMPRODUCT((_5shaozhuchou_month_day!$A$2:$A$899&gt;=D46)*(_5shaozhuchou_month_day!$A$2:$A$899&lt;E46)),0)</f>
        <v>0</v>
      </c>
      <c r="M46" s="136">
        <f ca="1">L46*(1-$AL$3)*$AL$4*$AL$5*(E46-D46)*24</f>
        <v>0</v>
      </c>
      <c r="N46" s="125">
        <f>IF(OR($B46=$AH$4,$B46=$AH$5),(($H47-$H46)+($I47-$I46))*3,0)</f>
        <v>0</v>
      </c>
      <c r="O46" s="125">
        <f>IF(OR($B46=$AI$4,$B46=$AI$5,$B46=$AI$6),(($H47-$H46)+($I47-$I46))*3,0)</f>
        <v>0</v>
      </c>
      <c r="P46" s="125" t="e">
        <f>IF(OR($B46=$AJ$4),(($H47-$H46)+($I47-$I46))*3,0)</f>
        <v>#VALUE!</v>
      </c>
      <c r="Q46" s="130">
        <f ca="1">IF(OR($B46=$AH$4,$B45=$AH$5),($L45-$L46)*(1-$AL$3)*(E46-D46)*24*$AL$4*$AL$5,0)</f>
        <v>0</v>
      </c>
      <c r="U46" s="133">
        <f ca="1">A46</f>
        <v>43531</v>
      </c>
      <c r="V46" s="134">
        <f>B46</f>
        <v>0</v>
      </c>
      <c r="W46" s="61" t="s">
        <v>26</v>
      </c>
      <c r="X46" s="61" t="s">
        <v>26</v>
      </c>
      <c r="Y46" s="61">
        <f>IF(_cuofeng6_month_day!A44="","",_cuofeng6_month_day!A44)</f>
        <v>97.480000000000004</v>
      </c>
      <c r="Z46" s="61">
        <f>IF(_cuofeng6_month_day!B44="","",_cuofeng6_month_day!B44)</f>
        <v>97.253299999999996</v>
      </c>
      <c r="AA46" s="130"/>
      <c r="AB46" s="130">
        <f ca="1">AA46*(1-$AL$3)*$AL$4*$AL$5*(E46-D46)*24</f>
        <v>0</v>
      </c>
      <c r="AC46" s="125">
        <f>IF(OR($V46=$AH$4,$V46=$AH$5),(($W47-$W46)+($X47-$X46))*3,0)</f>
        <v>0</v>
      </c>
      <c r="AD46" s="125">
        <f>IF(OR($V46=$AI$4,$V46=$AI$5,$V46=$AI$6),(($W47-$W46)+($X47-$X46))*3,0)</f>
        <v>0</v>
      </c>
      <c r="AE46" s="125" t="e">
        <f>IF(OR($V46=$AJ$4),(($W47-$W46)+($X47-$X46))*3,0)</f>
        <v>#VALUE!</v>
      </c>
      <c r="AF46" s="130">
        <f ca="1">IF(OR($V46=$AH$4,$V46=$AH$5),($AA45-$AA46)*(1-$AL$3)*(E46-D46)*24*$AL$4*$AL$5,0)</f>
        <v>0</v>
      </c>
    </row>
    <row ht="14.25" r="47">
      <c r="A47" s="138">
        <f ca="1">A46</f>
        <v>43531</v>
      </c>
      <c r="B47" s="134">
        <v>0.33333333333333298</v>
      </c>
      <c r="C47" s="51" t="s">
        <v>24</v>
      </c>
      <c r="D47" s="135">
        <f ca="1">A47+B47</f>
        <v>43531.333333333336</v>
      </c>
      <c r="E47" s="135">
        <f ca="1">D48</f>
        <v>43531.583333333336</v>
      </c>
      <c r="F47" s="136" t="e">
        <f ca="1">SUMPRODUCT(('6烧主抽电耗'!$A$3:$A$95=$A47)*('6烧主抽电耗'!$D$3:$D$95=$C47),'6烧主抽电耗'!$E$3:$E$95)</f>
        <v>#REF!</v>
      </c>
      <c r="G47" s="135" t="e">
        <f ca="1">IF(AND(F47=1),"甲班",IF(AND(F47=2),"乙班",IF(AND(F47=3),"丙班",IF(AND(F47=4),"丁班",))))</f>
        <v>#REF!</v>
      </c>
      <c r="H47" s="57" t="s">
        <v>26</v>
      </c>
      <c r="I47" s="57" t="s">
        <v>26</v>
      </c>
      <c r="J47" s="57">
        <f>IF(_cuofeng5_month_day!A45="","",_cuofeng5_month_day!A45)</f>
        <v>99.713700000000003</v>
      </c>
      <c r="K47" s="57">
        <f>IF(_cuofeng5_month_day!B45="","",_cuofeng5_month_day!B45)</f>
        <v>94.248000000000005</v>
      </c>
      <c r="L47" s="136">
        <f ca="1">IFERROR(SUMPRODUCT((_5shaozhuchou_month_day!$A$2:$A$899&gt;=D47)*(_5shaozhuchou_month_day!$A$2:$A$899&lt;E47),_5shaozhuchou_month_day!$Y$2:$Y$899)/SUMPRODUCT((_5shaozhuchou_month_day!$A$2:$A$899&gt;=D47)*(_5shaozhuchou_month_day!$A$2:$A$899&lt;E47)),0)</f>
        <v>0</v>
      </c>
      <c r="M47" s="136">
        <f ca="1">L47*(1-$AL$3)*$AL$4*$AL$5*(E47-D47)*24</f>
        <v>0</v>
      </c>
      <c r="N47" s="125">
        <f>IF(OR($B47=$AH$4,$B47=$AH$5),(($H48-$H47)+($I48-$I47))*3,0)</f>
        <v>0</v>
      </c>
      <c r="O47" s="125" t="e">
        <f>IF(OR($B47=$AI$4,$B47=$AI$5,$B47=$AI$6),(($H48-$H47)+($I48-$I47))*3,0)</f>
        <v>#VALUE!</v>
      </c>
      <c r="P47" s="125">
        <f>IF(OR($B47=$AJ$4),(($H48-$H47)+($I48-$I47))*3,0)</f>
        <v>0</v>
      </c>
      <c r="Q47" s="130">
        <f ca="1">IF(OR($B47=$AH$4,$B46=$AH$5),($L46-$L47)*(1-$AL$3)*(E47-D47)*24*$AL$4*$AL$5,0)</f>
        <v>0</v>
      </c>
      <c r="U47" s="138">
        <f ca="1">A47</f>
        <v>43531</v>
      </c>
      <c r="V47" s="134">
        <f>B47</f>
        <v>0.33333333333333298</v>
      </c>
      <c r="W47" s="61" t="s">
        <v>26</v>
      </c>
      <c r="X47" s="61" t="s">
        <v>26</v>
      </c>
      <c r="Y47" s="61">
        <f>IF(_cuofeng6_month_day!A45="","",_cuofeng6_month_day!A45)</f>
        <v>97.335300000000004</v>
      </c>
      <c r="Z47" s="61">
        <f>IF(_cuofeng6_month_day!B45="","",_cuofeng6_month_day!B45)</f>
        <v>97.289000000000001</v>
      </c>
      <c r="AA47" s="130"/>
      <c r="AB47" s="130">
        <f ca="1">AA47*(1-$AL$3)*$AL$4*$AL$5*(E47-D47)*24</f>
        <v>0</v>
      </c>
      <c r="AC47" s="125">
        <f>IF(OR($V47=$AH$4,$V47=$AH$5),(($W48-$W47)+($X48-$X47))*3,0)</f>
        <v>0</v>
      </c>
      <c r="AD47" s="125" t="e">
        <f>IF(OR($V47=$AI$4,$V47=$AI$5,$V47=$AI$6),(($W48-$W47)+($X48-$X47))*3,0)</f>
        <v>#VALUE!</v>
      </c>
      <c r="AE47" s="125">
        <f>IF(OR($V47=$AJ$4),(($W48-$W47)+($X48-$X47))*3,0)</f>
        <v>0</v>
      </c>
      <c r="AF47" s="130">
        <f ca="1">IF(OR($V47=$AH$4,$V47=$AH$5),($AA46-$AA47)*(1-$AL$3)*(E47-D47)*24*$AL$4*$AL$5,0)</f>
        <v>0</v>
      </c>
    </row>
    <row ht="14.25" r="48">
      <c r="A48" s="138">
        <f ca="1">A47</f>
        <v>43531</v>
      </c>
      <c r="B48" s="134">
        <v>0.58333333333333304</v>
      </c>
      <c r="C48" s="51" t="s">
        <v>28</v>
      </c>
      <c r="D48" s="135">
        <f ca="1">A48+B48</f>
        <v>43531.583333333336</v>
      </c>
      <c r="E48" s="135">
        <f ca="1">D49</f>
        <v>43531.708333333336</v>
      </c>
      <c r="F48" s="136" t="e">
        <f ca="1">SUMPRODUCT(('6烧主抽电耗'!$A$3:$A$95=$A48)*('6烧主抽电耗'!$D$3:$D$95=$C48),'6烧主抽电耗'!$E$3:$E$95)</f>
        <v>#REF!</v>
      </c>
      <c r="G48" s="135" t="e">
        <f ca="1">IF(AND(F48=1),"甲班",IF(AND(F48=2),"乙班",IF(AND(F48=3),"丙班",IF(AND(F48=4),"丁班",))))</f>
        <v>#REF!</v>
      </c>
      <c r="H48" s="57" t="s">
        <v>26</v>
      </c>
      <c r="I48" s="57" t="s">
        <v>26</v>
      </c>
      <c r="J48" s="57">
        <f>IF(_cuofeng5_month_day!A46="","",_cuofeng5_month_day!A46)</f>
        <v>99.710400000000007</v>
      </c>
      <c r="K48" s="57">
        <f>IF(_cuofeng5_month_day!B46="","",_cuofeng5_month_day!B46)</f>
        <v>94.244200000000006</v>
      </c>
      <c r="L48" s="136">
        <f ca="1">IFERROR(SUMPRODUCT((_5shaozhuchou_month_day!$A$2:$A$899&gt;=D48)*(_5shaozhuchou_month_day!$A$2:$A$899&lt;E48),_5shaozhuchou_month_day!$Y$2:$Y$899)/SUMPRODUCT((_5shaozhuchou_month_day!$A$2:$A$899&gt;=D48)*(_5shaozhuchou_month_day!$A$2:$A$899&lt;E48)),0)</f>
        <v>0</v>
      </c>
      <c r="M48" s="136">
        <f ca="1">L48*(1-$AL$3)*$AL$4*$AL$5*(E48-D48)*24</f>
        <v>0</v>
      </c>
      <c r="N48" s="125" t="e">
        <f>IF(OR($B48=$AH$4,$B48=$AH$5),(($H49-$H48)+($I49-$I48))*3,0)</f>
        <v>#VALUE!</v>
      </c>
      <c r="O48" s="125">
        <f>IF(OR($B48=$AI$4,$B48=$AI$5,$B48=$AI$6),(($H49-$H48)+($I49-$I48))*3,0)</f>
        <v>0</v>
      </c>
      <c r="P48" s="125">
        <f>IF(OR($B48=$AJ$4),(($H49-$H48)+($I49-$I48))*3,0)</f>
        <v>0</v>
      </c>
      <c r="Q48" s="130">
        <f ca="1">IF(OR($B48=$AH$4,$B47=$AH$5),($L47-$L48)*(1-$AL$3)*(E48-D48)*24*$AL$4*$AL$5,0)</f>
        <v>0</v>
      </c>
      <c r="U48" s="138">
        <f ca="1">A48</f>
        <v>43531</v>
      </c>
      <c r="V48" s="134">
        <f>B48</f>
        <v>0.58333333333333304</v>
      </c>
      <c r="W48" s="61" t="s">
        <v>26</v>
      </c>
      <c r="X48" s="61" t="s">
        <v>26</v>
      </c>
      <c r="Y48" s="61">
        <f>IF(_cuofeng6_month_day!A46="","",_cuofeng6_month_day!A46)</f>
        <v>97.335300000000004</v>
      </c>
      <c r="Z48" s="61">
        <f>IF(_cuofeng6_month_day!B46="","",_cuofeng6_month_day!B46)</f>
        <v>97.335300000000004</v>
      </c>
      <c r="AA48" s="130"/>
      <c r="AB48" s="130">
        <f ca="1">AA48*(1-$AL$3)*$AL$4*$AL$5*(E48-D48)*24</f>
        <v>0</v>
      </c>
      <c r="AC48" s="125" t="e">
        <f>IF(OR($V48=$AH$4,$V48=$AH$5),(($W49-$W48)+($X49-$X48))*3,0)</f>
        <v>#VALUE!</v>
      </c>
      <c r="AD48" s="125">
        <f>IF(OR($V48=$AI$4,$V48=$AI$5,$V48=$AI$6),(($W49-$W48)+($X49-$X48))*3,0)</f>
        <v>0</v>
      </c>
      <c r="AE48" s="125">
        <f>IF(OR($V48=$AJ$4),(($W49-$W48)+($X49-$X48))*3,0)</f>
        <v>0</v>
      </c>
      <c r="AF48" s="130">
        <f ca="1">IF(OR($V48=$AH$4,$V48=$AH$5),($AA47-$AA48)*(1-$AL$3)*(E48-D48)*24*$AL$4*$AL$5,0)</f>
        <v>0</v>
      </c>
    </row>
    <row ht="14.25" r="49">
      <c r="A49" s="138">
        <f ca="1">A48</f>
        <v>43531</v>
      </c>
      <c r="B49" s="134">
        <v>0.70833333333333304</v>
      </c>
      <c r="C49" s="51" t="s">
        <v>30</v>
      </c>
      <c r="D49" s="135">
        <f ca="1">A49+B49</f>
        <v>43531.708333333336</v>
      </c>
      <c r="E49" s="135">
        <f ca="1">D50</f>
        <v>43531.791666666664</v>
      </c>
      <c r="F49" s="136" t="e">
        <f ca="1">SUMPRODUCT(('6烧主抽电耗'!$A$3:$A$95=$A49)*('6烧主抽电耗'!$D$3:$D$95=$C49),'6烧主抽电耗'!$E$3:$E$95)</f>
        <v>#REF!</v>
      </c>
      <c r="G49" s="135" t="e">
        <f ca="1">IF(AND(F49=1),"甲班",IF(AND(F49=2),"乙班",IF(AND(F49=3),"丙班",IF(AND(F49=4),"丁班",))))</f>
        <v>#REF!</v>
      </c>
      <c r="H49" s="57" t="s">
        <v>26</v>
      </c>
      <c r="I49" s="57" t="s">
        <v>26</v>
      </c>
      <c r="J49" s="57">
        <f>IF(_cuofeng5_month_day!A47="","",_cuofeng5_month_day!A47)</f>
        <v>99.710400000000007</v>
      </c>
      <c r="K49" s="57">
        <f>IF(_cuofeng5_month_day!B47="","",_cuofeng5_month_day!B47)</f>
        <v>94.241799999999998</v>
      </c>
      <c r="L49" s="136">
        <f ca="1">IFERROR(SUMPRODUCT((_5shaozhuchou_month_day!$A$2:$A$899&gt;=D49)*(_5shaozhuchou_month_day!$A$2:$A$899&lt;E49),_5shaozhuchou_month_day!$Y$2:$Y$899)/SUMPRODUCT((_5shaozhuchou_month_day!$A$2:$A$899&gt;=D49)*(_5shaozhuchou_month_day!$A$2:$A$899&lt;E49)),0)</f>
        <v>0</v>
      </c>
      <c r="M49" s="136">
        <f ca="1">L49*(1-$AL$3)*$AL$4*$AL$5*(E49-D49)*24</f>
        <v>0</v>
      </c>
      <c r="N49" s="125">
        <f>IF(OR($B49=$AH$4,$B49=$AH$5),(($H50-$H49)+($I50-$I49))*3,0)</f>
        <v>0</v>
      </c>
      <c r="O49" s="125" t="e">
        <f>IF(OR($B49=$AI$4,$B49=$AI$5,$B49=$AI$6),(($H50-$H49)+($I50-$I49))*3,0)</f>
        <v>#VALUE!</v>
      </c>
      <c r="P49" s="125">
        <f>IF(OR($B49=$AJ$4),(($H50-$H49)+($I50-$I49))*3,0)</f>
        <v>0</v>
      </c>
      <c r="Q49" s="130">
        <f ca="1">IF(OR($B49=$AH$4,$B48=$AH$5),($L48-$L49)*(1-$AL$3)*(E49-D49)*24*$AL$4*$AL$5,0)</f>
        <v>0</v>
      </c>
      <c r="U49" s="138">
        <f ca="1">A49</f>
        <v>43531</v>
      </c>
      <c r="V49" s="134">
        <f>B49</f>
        <v>0.70833333333333304</v>
      </c>
      <c r="W49" s="61" t="s">
        <v>26</v>
      </c>
      <c r="X49" s="61" t="s">
        <v>26</v>
      </c>
      <c r="Y49" s="61">
        <f>IF(_cuofeng6_month_day!A47="","",_cuofeng6_month_day!A47)</f>
        <v>97.335300000000004</v>
      </c>
      <c r="Z49" s="61">
        <f>IF(_cuofeng6_month_day!B47="","",_cuofeng6_month_day!B47)</f>
        <v>97.335300000000004</v>
      </c>
      <c r="AA49" s="130"/>
      <c r="AB49" s="130">
        <f ca="1">AA49*(1-$AL$3)*$AL$4*$AL$5*(E49-D49)*24</f>
        <v>0</v>
      </c>
      <c r="AC49" s="125">
        <f>IF(OR($V49=$AH$4,$V49=$AH$5),(($W50-$W49)+($X50-$X49))*3,0)</f>
        <v>0</v>
      </c>
      <c r="AD49" s="125" t="e">
        <f>IF(OR($V49=$AI$4,$V49=$AI$5,$V49=$AI$6),(($W50-$W49)+($X50-$X49))*3,0)</f>
        <v>#VALUE!</v>
      </c>
      <c r="AE49" s="125">
        <f>IF(OR($V49=$AJ$4),(($W50-$W49)+($X50-$X49))*3,0)</f>
        <v>0</v>
      </c>
      <c r="AF49" s="130">
        <f ca="1">IF(OR($V49=$AH$4,$V49=$AH$5),($AA48-$AA49)*(1-$AL$3)*(E49-D49)*24*$AL$4*$AL$5,0)</f>
        <v>0</v>
      </c>
    </row>
    <row ht="14.25" r="50">
      <c r="A50" s="138">
        <f ca="1">A49</f>
        <v>43531</v>
      </c>
      <c r="B50" s="134">
        <v>0.79166666666666696</v>
      </c>
      <c r="C50" s="51" t="s">
        <v>30</v>
      </c>
      <c r="D50" s="135">
        <f ca="1">A50+B50</f>
        <v>43531.791666666664</v>
      </c>
      <c r="E50" s="135">
        <f ca="1">D51</f>
        <v>43531.916666666664</v>
      </c>
      <c r="F50" s="136" t="e">
        <f ca="1">SUMPRODUCT(('6烧主抽电耗'!$A$3:$A$95=$A50)*('6烧主抽电耗'!$D$3:$D$95=$C50),'6烧主抽电耗'!$E$3:$E$95)</f>
        <v>#REF!</v>
      </c>
      <c r="G50" s="135" t="e">
        <f ca="1">IF(AND(F50=1),"甲班",IF(AND(F50=2),"乙班",IF(AND(F50=3),"丙班",IF(AND(F50=4),"丁班",))))</f>
        <v>#REF!</v>
      </c>
      <c r="H50" s="57" t="s">
        <v>26</v>
      </c>
      <c r="I50" s="57" t="s">
        <v>26</v>
      </c>
      <c r="J50" s="57">
        <f>IF(_cuofeng5_month_day!A48="","",_cuofeng5_month_day!A48)</f>
        <v>99.715199999999996</v>
      </c>
      <c r="K50" s="57">
        <f>IF(_cuofeng5_month_day!B48="","",_cuofeng5_month_day!B48)</f>
        <v>94.251400000000004</v>
      </c>
      <c r="L50" s="136">
        <f ca="1">IFERROR(SUMPRODUCT((_5shaozhuchou_month_day!$A$2:$A$899&gt;=D50)*(_5shaozhuchou_month_day!$A$2:$A$899&lt;E50),_5shaozhuchou_month_day!$Y$2:$Y$899)/SUMPRODUCT((_5shaozhuchou_month_day!$A$2:$A$899&gt;=D50)*(_5shaozhuchou_month_day!$A$2:$A$899&lt;E50)),0)</f>
        <v>0</v>
      </c>
      <c r="M50" s="136">
        <f ca="1">L50*(1-$AL$3)*$AL$4*$AL$5*(E50-D50)*24</f>
        <v>0</v>
      </c>
      <c r="N50" s="125" t="e">
        <f>IF(OR($B50=$AH$4,$B50=$AH$5),(($H51-$H50)+($I51-$I50))*3,0)</f>
        <v>#VALUE!</v>
      </c>
      <c r="O50" s="125">
        <f>IF(OR($B50=$AI$4,$B50=$AI$5,$B50=$AI$6),(($H51-$H50)+($I51-$I50))*3,0)</f>
        <v>0</v>
      </c>
      <c r="P50" s="125">
        <f>IF(OR($B50=$AJ$4),(($H51-$H50)+($I51-$I50))*3,0)</f>
        <v>0</v>
      </c>
      <c r="Q50" s="130">
        <f ca="1">IF(OR($B50=$AH$4,$B49=$AH$5),($L49-$L50)*(1-$AL$3)*(E50-D50)*24*$AL$4*$AL$5,0)</f>
        <v>0</v>
      </c>
      <c r="U50" s="138">
        <f ca="1">A50</f>
        <v>43531</v>
      </c>
      <c r="V50" s="134">
        <f>B50</f>
        <v>0.79166666666666696</v>
      </c>
      <c r="W50" s="61" t="s">
        <v>26</v>
      </c>
      <c r="X50" s="61" t="s">
        <v>26</v>
      </c>
      <c r="Y50" s="61">
        <f>IF(_cuofeng6_month_day!A48="","",_cuofeng6_month_day!A48)</f>
        <v>97.335300000000004</v>
      </c>
      <c r="Z50" s="61">
        <f>IF(_cuofeng6_month_day!B48="","",_cuofeng6_month_day!B48)</f>
        <v>97.358500000000006</v>
      </c>
      <c r="AA50" s="130"/>
      <c r="AB50" s="130">
        <f ca="1">AA50*(1-$AL$3)*$AL$4*$AL$5*(E50-D50)*24</f>
        <v>0</v>
      </c>
      <c r="AC50" s="125" t="e">
        <f>IF(OR($V50=$AH$4,$V50=$AH$5),(($W51-$W50)+($X51-$X50))*3,0)</f>
        <v>#VALUE!</v>
      </c>
      <c r="AD50" s="125">
        <f>IF(OR($V50=$AI$4,$V50=$AI$5,$V50=$AI$6),(($W51-$W50)+($X51-$X50))*3,0)</f>
        <v>0</v>
      </c>
      <c r="AE50" s="125">
        <f>IF(OR($V50=$AJ$4),(($W51-$W50)+($X51-$X50))*3,0)</f>
        <v>0</v>
      </c>
      <c r="AF50" s="130">
        <f ca="1">IF(OR($V50=$AH$4,$V50=$AH$5),($AA49-$AA50)*(1-$AL$3)*(E50-D50)*24*$AL$4*$AL$5,0)</f>
        <v>0</v>
      </c>
    </row>
    <row ht="14.25" r="51">
      <c r="A51" s="140">
        <f ca="1">A50</f>
        <v>43531</v>
      </c>
      <c r="B51" s="134">
        <v>0.91666666666666696</v>
      </c>
      <c r="C51" s="51" t="s">
        <v>30</v>
      </c>
      <c r="D51" s="135">
        <f ca="1">A51+B51</f>
        <v>43531.916666666664</v>
      </c>
      <c r="E51" s="135">
        <f ca="1">D52</f>
        <v>43532</v>
      </c>
      <c r="F51" s="136" t="e">
        <f ca="1">SUMPRODUCT(('6烧主抽电耗'!$A$3:$A$95=$A51)*('6烧主抽电耗'!$D$3:$D$95=$C51),'6烧主抽电耗'!$E$3:$E$95)</f>
        <v>#REF!</v>
      </c>
      <c r="G51" s="135" t="e">
        <f ca="1">IF(AND(F51=1),"甲班",IF(AND(F51=2),"乙班",IF(AND(F51=3),"丙班",IF(AND(F51=4),"丁班",))))</f>
        <v>#REF!</v>
      </c>
      <c r="H51" s="57" t="s">
        <v>26</v>
      </c>
      <c r="I51" s="57" t="s">
        <v>26</v>
      </c>
      <c r="J51" s="57">
        <f>IF(_cuofeng5_month_day!A49="","",_cuofeng5_month_day!A49)</f>
        <v>99.727199999999996</v>
      </c>
      <c r="K51" s="57">
        <f>IF(_cuofeng5_month_day!B49="","",_cuofeng5_month_day!B49)</f>
        <v>94.258600000000001</v>
      </c>
      <c r="L51" s="136">
        <f ca="1">IFERROR(SUMPRODUCT((_5shaozhuchou_month_day!$A$2:$A$899&gt;=D51)*(_5shaozhuchou_month_day!$A$2:$A$899&lt;E51),_5shaozhuchou_month_day!$Y$2:$Y$899)/SUMPRODUCT((_5shaozhuchou_month_day!$A$2:$A$899&gt;=D51)*(_5shaozhuchou_month_day!$A$2:$A$899&lt;E51)),0)</f>
        <v>0</v>
      </c>
      <c r="M51" s="136">
        <f ca="1">L51*(1-$AL$3)*$AL$4*$AL$5*(E51-D51)*24</f>
        <v>0</v>
      </c>
      <c r="N51" s="125">
        <f>IF(OR($B51=$AH$4,$B51=$AH$5),(($H52-$H51)+($I52-$I51))*3,0)</f>
        <v>0</v>
      </c>
      <c r="O51" s="125" t="e">
        <f>IF(OR($B51=$AI$4,$B51=$AI$5,$B51=$AI$6),(($H52-$H51)+($I52-$I51))*3,0)</f>
        <v>#VALUE!</v>
      </c>
      <c r="P51" s="125">
        <f>IF(OR($B51=$AJ$4),(($H52-$H51)+($I52-$I51))*3,0)</f>
        <v>0</v>
      </c>
      <c r="Q51" s="130">
        <f ca="1">IF(OR($B51=$AH$4,$B50=$AH$5),($L50-$L51)*(1-$AL$3)*(E51-D51)*24*$AL$4*$AL$5,0)</f>
        <v>0</v>
      </c>
      <c r="U51" s="140">
        <f ca="1">A51</f>
        <v>43531</v>
      </c>
      <c r="V51" s="134">
        <f>B51</f>
        <v>0.91666666666666696</v>
      </c>
      <c r="W51" s="61" t="s">
        <v>26</v>
      </c>
      <c r="X51" s="61" t="s">
        <v>26</v>
      </c>
      <c r="Y51" s="61">
        <f>IF(_cuofeng6_month_day!A49="","",_cuofeng6_month_day!A49)</f>
        <v>97.352699999999999</v>
      </c>
      <c r="Z51" s="61">
        <f>IF(_cuofeng6_month_day!B49="","",_cuofeng6_month_day!B49)</f>
        <v>97.3643</v>
      </c>
      <c r="AA51" s="130"/>
      <c r="AB51" s="130">
        <f ca="1">AA51*(1-$AL$3)*$AL$4*$AL$5*(E51-D51)*24</f>
        <v>0</v>
      </c>
      <c r="AC51" s="125">
        <f>IF(OR($V51=$AH$4,$V51=$AH$5),(($W52-$W51)+($X52-$X51))*3,0)</f>
        <v>0</v>
      </c>
      <c r="AD51" s="125" t="e">
        <f>IF(OR($V51=$AI$4,$V51=$AI$5,$V51=$AI$6),(($W52-$W51)+($X52-$X51))*3,0)</f>
        <v>#VALUE!</v>
      </c>
      <c r="AE51" s="125">
        <f>IF(OR($V51=$AJ$4),(($W52-$W51)+($X52-$X51))*3,0)</f>
        <v>0</v>
      </c>
      <c r="AF51" s="130">
        <f ca="1">IF(OR($V51=$AH$4,$V51=$AH$5),($AA50-$AA51)*(1-$AL$3)*(E51-D51)*24*$AL$4*$AL$5,0)</f>
        <v>0</v>
      </c>
    </row>
    <row ht="14.25" r="52">
      <c r="A52" s="133">
        <f ca="1">A46+1</f>
        <v>43532</v>
      </c>
      <c r="B52" s="134">
        <v>0</v>
      </c>
      <c r="C52" s="51" t="s">
        <v>24</v>
      </c>
      <c r="D52" s="135">
        <f ca="1">A52+B52</f>
        <v>43532</v>
      </c>
      <c r="E52" s="135">
        <f ca="1">D53</f>
        <v>43532.333333333336</v>
      </c>
      <c r="F52" s="136" t="e">
        <f ca="1">SUMPRODUCT(('6烧主抽电耗'!$A$3:$A$95=$A52)*('6烧主抽电耗'!$D$3:$D$95=$C52),'6烧主抽电耗'!$E$3:$E$95)</f>
        <v>#REF!</v>
      </c>
      <c r="G52" s="135" t="e">
        <f ca="1">IF(AND(F52=1),"甲班",IF(AND(F52=2),"乙班",IF(AND(F52=3),"丙班",IF(AND(F52=4),"丁班",))))</f>
        <v>#REF!</v>
      </c>
      <c r="H52" s="57" t="s">
        <v>26</v>
      </c>
      <c r="I52" s="57" t="s">
        <v>26</v>
      </c>
      <c r="J52" s="57">
        <f>IF(_cuofeng5_month_day!A50="","",_cuofeng5_month_day!A50)</f>
        <v>99.7393</v>
      </c>
      <c r="K52" s="57">
        <f>IF(_cuofeng5_month_day!B50="","",_cuofeng5_month_day!B50)</f>
        <v>94.287599999999998</v>
      </c>
      <c r="L52" s="136">
        <f ca="1">IFERROR(SUMPRODUCT((_5shaozhuchou_month_day!$A$2:$A$899&gt;=D52)*(_5shaozhuchou_month_day!$A$2:$A$899&lt;E52),_5shaozhuchou_month_day!$Y$2:$Y$899)/SUMPRODUCT((_5shaozhuchou_month_day!$A$2:$A$899&gt;=D52)*(_5shaozhuchou_month_day!$A$2:$A$899&lt;E52)),0)</f>
        <v>0</v>
      </c>
      <c r="M52" s="136">
        <f ca="1">L52*(1-$AL$3)*$AL$4*$AL$5*(E52-D52)*24</f>
        <v>0</v>
      </c>
      <c r="N52" s="125">
        <f>IF(OR($B52=$AH$4,$B52=$AH$5),(($H53-$H52)+($I53-$I52))*3,0)</f>
        <v>0</v>
      </c>
      <c r="O52" s="125">
        <f>IF(OR($B52=$AI$4,$B52=$AI$5,$B52=$AI$6),(($H53-$H52)+($I53-$I52))*3,0)</f>
        <v>0</v>
      </c>
      <c r="P52" s="125" t="e">
        <f>IF(OR($B52=$AJ$4),(($H53-$H52)+($I53-$I52))*3,0)</f>
        <v>#VALUE!</v>
      </c>
      <c r="Q52" s="130">
        <f ca="1">IF(OR($B52=$AH$4,$B51=$AH$5),($L51-$L52)*(1-$AL$3)*(E52-D52)*24*$AL$4*$AL$5,0)</f>
        <v>0</v>
      </c>
      <c r="U52" s="133">
        <f ca="1">A52</f>
        <v>43532</v>
      </c>
      <c r="V52" s="134">
        <f>B52</f>
        <v>0</v>
      </c>
      <c r="W52" s="61" t="s">
        <v>26</v>
      </c>
      <c r="X52" s="61" t="s">
        <v>26</v>
      </c>
      <c r="Y52" s="61">
        <f>IF(_cuofeng6_month_day!A50="","",_cuofeng6_month_day!A50)</f>
        <v>97.3643</v>
      </c>
      <c r="Z52" s="61">
        <f>IF(_cuofeng6_month_day!B50="","",_cuofeng6_month_day!B50)</f>
        <v>97.3643</v>
      </c>
      <c r="AA52" s="130"/>
      <c r="AB52" s="130">
        <f ca="1">AA52*(1-$AL$3)*$AL$4*$AL$5*(E52-D52)*24</f>
        <v>0</v>
      </c>
      <c r="AC52" s="125">
        <f>IF(OR($V52=$AH$4,$V52=$AH$5),(($W53-$W52)+($X53-$X52))*3,0)</f>
        <v>0</v>
      </c>
      <c r="AD52" s="125">
        <f>IF(OR($V52=$AI$4,$V52=$AI$5,$V52=$AI$6),(($W53-$W52)+($X53-$X52))*3,0)</f>
        <v>0</v>
      </c>
      <c r="AE52" s="125" t="e">
        <f>IF(OR($V52=$AJ$4),(($W53-$W52)+($X53-$X52))*3,0)</f>
        <v>#VALUE!</v>
      </c>
      <c r="AF52" s="130">
        <f ca="1">IF(OR($V52=$AH$4,$V52=$AH$5),($AA51-$AA52)*(1-$AL$3)*(E52-D52)*24*$AL$4*$AL$5,0)</f>
        <v>0</v>
      </c>
    </row>
    <row ht="14.25" r="53">
      <c r="A53" s="138">
        <f ca="1">A52</f>
        <v>43532</v>
      </c>
      <c r="B53" s="134">
        <v>0.33333333333333298</v>
      </c>
      <c r="C53" s="51" t="s">
        <v>24</v>
      </c>
      <c r="D53" s="135">
        <f ca="1">A53+B53</f>
        <v>43532.333333333336</v>
      </c>
      <c r="E53" s="135">
        <f ca="1">D54</f>
        <v>43532.583333333336</v>
      </c>
      <c r="F53" s="136" t="e">
        <f ca="1">SUMPRODUCT(('6烧主抽电耗'!$A$3:$A$95=$A53)*('6烧主抽电耗'!$D$3:$D$95=$C53),'6烧主抽电耗'!$E$3:$E$95)</f>
        <v>#REF!</v>
      </c>
      <c r="G53" s="135" t="s">
        <v>31</v>
      </c>
      <c r="H53" s="57" t="s">
        <v>26</v>
      </c>
      <c r="I53" s="57" t="s">
        <v>26</v>
      </c>
      <c r="J53" s="57">
        <f>IF(_cuofeng5_month_day!A51="","",_cuofeng5_month_day!A51)</f>
        <v>99.768699999999995</v>
      </c>
      <c r="K53" s="57">
        <f>IF(_cuofeng5_month_day!B51="","",_cuofeng5_month_day!B51)</f>
        <v>94.326099999999997</v>
      </c>
      <c r="L53" s="136">
        <f ca="1">IFERROR(SUMPRODUCT((_5shaozhuchou_month_day!$A$2:$A$899&gt;=D53)*(_5shaozhuchou_month_day!$A$2:$A$899&lt;E53),_5shaozhuchou_month_day!$Y$2:$Y$899)/SUMPRODUCT((_5shaozhuchou_month_day!$A$2:$A$899&gt;=D53)*(_5shaozhuchou_month_day!$A$2:$A$899&lt;E53)),0)</f>
        <v>0</v>
      </c>
      <c r="M53" s="136">
        <f ca="1">L53*(1-$AL$3)*$AL$4*$AL$5*(E53-D53)*24</f>
        <v>0</v>
      </c>
      <c r="N53" s="125">
        <f>IF(OR($B53=$AH$4,$B53=$AH$5),(($H54-$H53)+($I54-$I53))*3,0)</f>
        <v>0</v>
      </c>
      <c r="O53" s="125" t="e">
        <f>IF(OR($B53=$AI$4,$B53=$AI$5,$B53=$AI$6),(($H54-$H53)+($I54-$I53))*3,0)</f>
        <v>#VALUE!</v>
      </c>
      <c r="P53" s="125">
        <f>IF(OR($B53=$AJ$4),(($H54-$H53)+($I54-$I53))*3,0)</f>
        <v>0</v>
      </c>
      <c r="Q53" s="130">
        <f ca="1">IF(OR($B53=$AH$4,$B52=$AH$5),($L52-$L53)*(1-$AL$3)*(E53-D53)*24*$AL$4*$AL$5,0)</f>
        <v>0</v>
      </c>
      <c r="U53" s="138">
        <f ca="1">A53</f>
        <v>43532</v>
      </c>
      <c r="V53" s="134">
        <f>B53</f>
        <v>0.33333333333333298</v>
      </c>
      <c r="W53" s="71" t="s">
        <v>26</v>
      </c>
      <c r="X53" s="61" t="s">
        <v>26</v>
      </c>
      <c r="Y53" s="61">
        <f>IF(_cuofeng6_month_day!A51="","",_cuofeng6_month_day!A51)</f>
        <v>97.370000000000005</v>
      </c>
      <c r="Z53" s="61">
        <f>IF(_cuofeng6_month_day!B51="","",_cuofeng6_month_day!B51)</f>
        <v>97.399000000000001</v>
      </c>
      <c r="AA53" s="130"/>
      <c r="AB53" s="130">
        <f ca="1">AA53*(1-$AL$3)*$AL$4*$AL$5*(E53-D53)*24</f>
        <v>0</v>
      </c>
      <c r="AC53" s="125">
        <f>IF(OR($V53=$AH$4,$V53=$AH$5),(($W54-$W53)+($X54-$X53))*3,0)</f>
        <v>0</v>
      </c>
      <c r="AD53" s="125" t="e">
        <f>IF(OR($V53=$AI$4,$V53=$AI$5,$V53=$AI$6),(($W54-$W53)+($X54-$X53))*3,0)</f>
        <v>#VALUE!</v>
      </c>
      <c r="AE53" s="125">
        <f>IF(OR($V53=$AJ$4),(($W54-$W53)+($X54-$X53))*3,0)</f>
        <v>0</v>
      </c>
      <c r="AF53" s="130">
        <f ca="1">IF(OR($V53=$AH$4,$V53=$AH$5),($AA52-$AA53)*(1-$AL$3)*(E53-D53)*24*$AL$4*$AL$5,0)</f>
        <v>0</v>
      </c>
    </row>
    <row ht="14.25" r="54">
      <c r="A54" s="138">
        <f ca="1">A53</f>
        <v>43532</v>
      </c>
      <c r="B54" s="134">
        <v>0.58333333333333304</v>
      </c>
      <c r="C54" s="51" t="s">
        <v>28</v>
      </c>
      <c r="D54" s="135">
        <f ca="1">A54+B54</f>
        <v>43532.583333333336</v>
      </c>
      <c r="E54" s="135">
        <f ca="1">D55</f>
        <v>43532.708333333336</v>
      </c>
      <c r="F54" s="136" t="e">
        <f ca="1">SUMPRODUCT(('6烧主抽电耗'!$A$3:$A$95=$A54)*('6烧主抽电耗'!$D$3:$D$95=$C54),'6烧主抽电耗'!$E$3:$E$95)</f>
        <v>#REF!</v>
      </c>
      <c r="G54" s="135" t="e">
        <f ca="1">IF(AND(F54=1),"甲班",IF(AND(F54=2),"乙班",IF(AND(F54=3),"丙班",IF(AND(F54=4),"丁班",))))</f>
        <v>#REF!</v>
      </c>
      <c r="H54" s="57" t="s">
        <v>26</v>
      </c>
      <c r="I54" s="57" t="s">
        <v>26</v>
      </c>
      <c r="J54" s="57">
        <f>IF(_cuofeng5_month_day!A52="","",_cuofeng5_month_day!A52)</f>
        <v>99.771600000000007</v>
      </c>
      <c r="K54" s="57">
        <f>IF(_cuofeng5_month_day!B52="","",_cuofeng5_month_day!B52)</f>
        <v>94.314599999999999</v>
      </c>
      <c r="L54" s="136">
        <f ca="1">IFERROR(SUMPRODUCT((_5shaozhuchou_month_day!$A$2:$A$899&gt;=D54)*(_5shaozhuchou_month_day!$A$2:$A$899&lt;E54),_5shaozhuchou_month_day!$Y$2:$Y$899)/SUMPRODUCT((_5shaozhuchou_month_day!$A$2:$A$899&gt;=D54)*(_5shaozhuchou_month_day!$A$2:$A$899&lt;E54)),0)</f>
        <v>0</v>
      </c>
      <c r="M54" s="136">
        <f ca="1">L54*(1-$AL$3)*$AL$4*$AL$5*(E54-D54)*24</f>
        <v>0</v>
      </c>
      <c r="N54" s="125" t="e">
        <f>IF(OR($B54=$AH$4,$B54=$AH$5),(($H55-$H54)+($I55-$I54))*3,0)</f>
        <v>#VALUE!</v>
      </c>
      <c r="O54" s="125">
        <f>IF(OR($B54=$AI$4,$B54=$AI$5,$B54=$AI$6),(($H55-$H54)+($I55-$I54))*3,0)</f>
        <v>0</v>
      </c>
      <c r="P54" s="125">
        <f>IF(OR($B54=$AJ$4),(($H55-$H54)+($I55-$I54))*3,0)</f>
        <v>0</v>
      </c>
      <c r="Q54" s="130">
        <f ca="1">IF(OR($B54=$AH$4,$B53=$AH$5),($L53-$L54)*(1-$AL$3)*(E54-D54)*24*$AL$4*$AL$5,0)</f>
        <v>0</v>
      </c>
      <c r="U54" s="138">
        <f ca="1">A54</f>
        <v>43532</v>
      </c>
      <c r="V54" s="134">
        <f>B54</f>
        <v>0.58333333333333304</v>
      </c>
      <c r="W54" s="61" t="s">
        <v>26</v>
      </c>
      <c r="X54" s="61" t="s">
        <v>26</v>
      </c>
      <c r="Y54" s="61">
        <f>IF(_cuofeng6_month_day!A52="","",_cuofeng6_month_day!A52)</f>
        <v>97.383499999999998</v>
      </c>
      <c r="Z54" s="61">
        <f>IF(_cuofeng6_month_day!B52="","",_cuofeng6_month_day!B52)</f>
        <v>97.393199999999993</v>
      </c>
      <c r="AA54" s="130"/>
      <c r="AB54" s="130">
        <f ca="1">AA54*(1-$AL$3)*$AL$4*$AL$5*(E54-D54)*24</f>
        <v>0</v>
      </c>
      <c r="AC54" s="125" t="e">
        <f>IF(OR($V54=$AH$4,$V54=$AH$5),(($W55-$W54)+($X55-$X54))*3,0)</f>
        <v>#VALUE!</v>
      </c>
      <c r="AD54" s="125">
        <f>IF(OR($V54=$AI$4,$V54=$AI$5,$V54=$AI$6),(($W55-$W54)+($X55-$X54))*3,0)</f>
        <v>0</v>
      </c>
      <c r="AE54" s="125">
        <f>IF(OR($V54=$AJ$4),(($W55-$W54)+($X55-$X54))*3,0)</f>
        <v>0</v>
      </c>
      <c r="AF54" s="130">
        <f ca="1">IF(OR($V54=$AH$4,$V54=$AH$5),($AA53-$AA54)*(1-$AL$3)*(E54-D54)*24*$AL$4*$AL$5,0)</f>
        <v>0</v>
      </c>
    </row>
    <row ht="14.25" r="55">
      <c r="A55" s="138">
        <f ca="1">A54</f>
        <v>43532</v>
      </c>
      <c r="B55" s="134">
        <v>0.70833333333333304</v>
      </c>
      <c r="C55" s="51" t="s">
        <v>30</v>
      </c>
      <c r="D55" s="135">
        <f ca="1">A55+B55</f>
        <v>43532.708333333336</v>
      </c>
      <c r="E55" s="135">
        <f ca="1">D56</f>
        <v>43532.791666666664</v>
      </c>
      <c r="F55" s="136" t="e">
        <f ca="1">SUMPRODUCT(('6烧主抽电耗'!$A$3:$A$95=$A55)*('6烧主抽电耗'!$D$3:$D$95=$C55),'6烧主抽电耗'!$E$3:$E$95)</f>
        <v>#REF!</v>
      </c>
      <c r="G55" s="135" t="e">
        <f ca="1">IF(AND(F55=1),"甲班",IF(AND(F55=2),"乙班",IF(AND(F55=3),"丙班",IF(AND(F55=4),"丁班",))))</f>
        <v>#REF!</v>
      </c>
      <c r="H55" s="57" t="s">
        <v>26</v>
      </c>
      <c r="I55" s="57" t="s">
        <v>26</v>
      </c>
      <c r="J55" s="57">
        <f>IF(_cuofeng5_month_day!A53="","",_cuofeng5_month_day!A53)</f>
        <v>99.768699999999995</v>
      </c>
      <c r="K55" s="57">
        <f>IF(_cuofeng5_month_day!B53="","",_cuofeng5_month_day!B53)</f>
        <v>94.317499999999995</v>
      </c>
      <c r="L55" s="136">
        <f ca="1">IFERROR(SUMPRODUCT((_5shaozhuchou_month_day!$A$2:$A$899&gt;=D55)*(_5shaozhuchou_month_day!$A$2:$A$899&lt;E55),_5shaozhuchou_month_day!$Y$2:$Y$899)/SUMPRODUCT((_5shaozhuchou_month_day!$A$2:$A$899&gt;=D55)*(_5shaozhuchou_month_day!$A$2:$A$899&lt;E55)),0)</f>
        <v>0</v>
      </c>
      <c r="M55" s="136">
        <f ca="1">L55*(1-$AL$3)*$AL$4*$AL$5*(E55-D55)*24</f>
        <v>0</v>
      </c>
      <c r="N55" s="125">
        <f>IF(OR($B55=$AH$4,$B55=$AH$5),(($H56-$H55)+($I56-$I55))*3,0)</f>
        <v>0</v>
      </c>
      <c r="O55" s="125" t="e">
        <f>IF(OR($B55=$AI$4,$B55=$AI$5,$B55=$AI$6),(($H56-$H55)+($I56-$I55))*3,0)</f>
        <v>#VALUE!</v>
      </c>
      <c r="P55" s="125">
        <f>IF(OR($B55=$AJ$4),(($H56-$H55)+($I56-$I55))*3,0)</f>
        <v>0</v>
      </c>
      <c r="Q55" s="130">
        <f ca="1">IF(OR($B55=$AH$4,$B54=$AH$5),($L54-$L55)*(1-$AL$3)*(E55-D55)*24*$AL$4*$AL$5,0)</f>
        <v>0</v>
      </c>
      <c r="U55" s="138">
        <f ca="1">A55</f>
        <v>43532</v>
      </c>
      <c r="V55" s="134">
        <f>B55</f>
        <v>0.70833333333333304</v>
      </c>
      <c r="W55" s="61" t="s">
        <v>26</v>
      </c>
      <c r="X55" s="61" t="s">
        <v>26</v>
      </c>
      <c r="Y55" s="61">
        <f>IF(_cuofeng6_month_day!A53="","",_cuofeng6_month_day!A53)</f>
        <v>97.373900000000006</v>
      </c>
      <c r="Z55" s="61">
        <f>IF(_cuofeng6_month_day!B53="","",_cuofeng6_month_day!B53)</f>
        <v>97.393199999999993</v>
      </c>
      <c r="AA55" s="130"/>
      <c r="AB55" s="130">
        <f ca="1">AA55*(1-$AL$3)*$AL$4*$AL$5*(E55-D55)*24</f>
        <v>0</v>
      </c>
      <c r="AC55" s="125">
        <f>IF(OR($V55=$AH$4,$V55=$AH$5),(($W56-$W55)+($X56-$X55))*3,0)</f>
        <v>0</v>
      </c>
      <c r="AD55" s="125" t="e">
        <f>IF(OR($V55=$AI$4,$V55=$AI$5,$V55=$AI$6),(($W56-$W55)+($X56-$X55))*3,0)</f>
        <v>#VALUE!</v>
      </c>
      <c r="AE55" s="125">
        <f>IF(OR($V55=$AJ$4),(($W56-$W55)+($X56-$X55))*3,0)</f>
        <v>0</v>
      </c>
      <c r="AF55" s="130">
        <f ca="1">IF(OR($V55=$AH$4,$V55=$AH$5),($AA54-$AA55)*(1-$AL$3)*(E55-D55)*24*$AL$4*$AL$5,0)</f>
        <v>0</v>
      </c>
    </row>
    <row ht="14.25" r="56">
      <c r="A56" s="138">
        <f ca="1">A55</f>
        <v>43532</v>
      </c>
      <c r="B56" s="134">
        <v>0.79166666666666696</v>
      </c>
      <c r="C56" s="51" t="s">
        <v>30</v>
      </c>
      <c r="D56" s="135">
        <f ca="1">A56+B56</f>
        <v>43532.791666666664</v>
      </c>
      <c r="E56" s="135">
        <f ca="1">D57</f>
        <v>43532.916666666664</v>
      </c>
      <c r="F56" s="136" t="e">
        <f ca="1">SUMPRODUCT(('6烧主抽电耗'!$A$3:$A$95=$A56)*('6烧主抽电耗'!$D$3:$D$95=$C56),'6烧主抽电耗'!$E$3:$E$95)</f>
        <v>#REF!</v>
      </c>
      <c r="G56" s="135" t="e">
        <f ca="1">IF(AND(F56=1),"甲班",IF(AND(F56=2),"乙班",IF(AND(F56=3),"丙班",IF(AND(F56=4),"丁班",))))</f>
        <v>#REF!</v>
      </c>
      <c r="H56" s="57" t="s">
        <v>26</v>
      </c>
      <c r="I56" s="57" t="s">
        <v>26</v>
      </c>
      <c r="J56" s="57">
        <f>IF(_cuofeng5_month_day!A54="","",_cuofeng5_month_day!A54)</f>
        <v>99.772999999999996</v>
      </c>
      <c r="K56" s="57">
        <f>IF(_cuofeng5_month_day!B54="","",_cuofeng5_month_day!B54)</f>
        <v>94.323700000000002</v>
      </c>
      <c r="L56" s="136">
        <f ca="1">IFERROR(SUMPRODUCT((_5shaozhuchou_month_day!$A$2:$A$899&gt;=D56)*(_5shaozhuchou_month_day!$A$2:$A$899&lt;E56),_5shaozhuchou_month_day!$Y$2:$Y$899)/SUMPRODUCT((_5shaozhuchou_month_day!$A$2:$A$899&gt;=D56)*(_5shaozhuchou_month_day!$A$2:$A$899&lt;E56)),0)</f>
        <v>0</v>
      </c>
      <c r="M56" s="136">
        <f ca="1">L56*(1-$AL$3)*$AL$4*$AL$5*(E56-D56)*24</f>
        <v>0</v>
      </c>
      <c r="N56" s="125" t="e">
        <f>IF(OR($B56=$AH$4,$B56=$AH$5),(($H57-$H56)+($I57-$I56))*3,0)</f>
        <v>#VALUE!</v>
      </c>
      <c r="O56" s="125">
        <f>IF(OR($B56=$AI$4,$B56=$AI$5,$B56=$AI$6),(($H57-$H56)+($I57-$I56))*3,0)</f>
        <v>0</v>
      </c>
      <c r="P56" s="125">
        <f>IF(OR($B56=$AJ$4),(($H57-$H56)+($I57-$I56))*3,0)</f>
        <v>0</v>
      </c>
      <c r="Q56" s="130">
        <f ca="1">IF(OR($B56=$AH$4,$B55=$AH$5),($L55-$L56)*(1-$AL$3)*(E56-D56)*24*$AL$4*$AL$5,0)</f>
        <v>0</v>
      </c>
      <c r="U56" s="138">
        <f ca="1">A56</f>
        <v>43532</v>
      </c>
      <c r="V56" s="134">
        <f>B56</f>
        <v>0.79166666666666696</v>
      </c>
      <c r="W56" s="61" t="s">
        <v>26</v>
      </c>
      <c r="X56" s="61" t="s">
        <v>26</v>
      </c>
      <c r="Y56" s="61">
        <f>IF(_cuofeng6_month_day!A54="","",_cuofeng6_month_day!A54)</f>
        <v>95.676400000000001</v>
      </c>
      <c r="Z56" s="61">
        <f>IF(_cuofeng6_month_day!B54="","",_cuofeng6_month_day!B54)</f>
        <v>95.599299999999999</v>
      </c>
      <c r="AA56" s="130"/>
      <c r="AB56" s="130">
        <f ca="1">AA56*(1-$AL$3)*$AL$4*$AL$5*(E56-D56)*24</f>
        <v>0</v>
      </c>
      <c r="AC56" s="125" t="e">
        <f>IF(OR($V56=$AH$4,$V56=$AH$5),(($W57-$W56)+($X57-$X56))*3,0)</f>
        <v>#VALUE!</v>
      </c>
      <c r="AD56" s="125">
        <f>IF(OR($V56=$AI$4,$V56=$AI$5,$V56=$AI$6),(($W57-$W56)+($X57-$X56))*3,0)</f>
        <v>0</v>
      </c>
      <c r="AE56" s="125">
        <f>IF(OR($V56=$AJ$4),(($W57-$W56)+($X57-$X56))*3,0)</f>
        <v>0</v>
      </c>
      <c r="AF56" s="130">
        <f ca="1">IF(OR($V56=$AH$4,$V56=$AH$5),($AA55-$AA56)*(1-$AL$3)*(E56-D56)*24*$AL$4*$AL$5,0)</f>
        <v>0</v>
      </c>
    </row>
    <row ht="14.25" r="57">
      <c r="A57" s="140">
        <f ca="1">A56</f>
        <v>43532</v>
      </c>
      <c r="B57" s="134">
        <v>0.91666666666666696</v>
      </c>
      <c r="C57" s="51" t="s">
        <v>30</v>
      </c>
      <c r="D57" s="135">
        <f ca="1">A57+B57</f>
        <v>43532.916666666664</v>
      </c>
      <c r="E57" s="135">
        <f ca="1">D58</f>
        <v>43533</v>
      </c>
      <c r="F57" s="136" t="e">
        <f ca="1">SUMPRODUCT(('6烧主抽电耗'!$A$3:$A$95=$A57)*('6烧主抽电耗'!$D$3:$D$95=$C57),'6烧主抽电耗'!$E$3:$E$95)</f>
        <v>#REF!</v>
      </c>
      <c r="G57" s="135" t="e">
        <f ca="1">IF(AND(F57=1),"甲班",IF(AND(F57=2),"乙班",IF(AND(F57=3),"丙班",IF(AND(F57=4),"丁班",))))</f>
        <v>#REF!</v>
      </c>
      <c r="H57" s="57" t="s">
        <v>26</v>
      </c>
      <c r="I57" s="57" t="s">
        <v>26</v>
      </c>
      <c r="J57" s="57">
        <f>IF(_cuofeng5_month_day!A55="","",_cuofeng5_month_day!A55)</f>
        <v>99.777900000000002</v>
      </c>
      <c r="K57" s="57">
        <f>IF(_cuofeng5_month_day!B55="","",_cuofeng5_month_day!B55)</f>
        <v>94.331000000000003</v>
      </c>
      <c r="L57" s="136">
        <f ca="1">IFERROR(SUMPRODUCT((_5shaozhuchou_month_day!$A$2:$A$899&gt;=D57)*(_5shaozhuchou_month_day!$A$2:$A$899&lt;E57),_5shaozhuchou_month_day!$Y$2:$Y$899)/SUMPRODUCT((_5shaozhuchou_month_day!$A$2:$A$899&gt;=D57)*(_5shaozhuchou_month_day!$A$2:$A$899&lt;E57)),0)</f>
        <v>0</v>
      </c>
      <c r="M57" s="136">
        <f ca="1">L57*(1-$AL$3)*$AL$4*$AL$5*(E57-D57)*24</f>
        <v>0</v>
      </c>
      <c r="N57" s="125">
        <f>IF(OR($B57=$AH$4,$B57=$AH$5),(($H58-$H57)+($I58-$I57))*3,0)</f>
        <v>0</v>
      </c>
      <c r="O57" s="125" t="e">
        <f>IF(OR($B57=$AI$4,$B57=$AI$5,$B57=$AI$6),(($H58-$H57)+($I58-$I57))*3,0)</f>
        <v>#VALUE!</v>
      </c>
      <c r="P57" s="125">
        <f>IF(OR($B57=$AJ$4),(($H58-$H57)+($I58-$I57))*3,0)</f>
        <v>0</v>
      </c>
      <c r="Q57" s="130">
        <f ca="1">IF(OR($B57=$AH$4,$B56=$AH$5),($L56-$L57)*(1-$AL$3)*(E57-D57)*24*$AL$4*$AL$5,0)</f>
        <v>0</v>
      </c>
      <c r="U57" s="140">
        <f ca="1">A57</f>
        <v>43532</v>
      </c>
      <c r="V57" s="134">
        <f>B57</f>
        <v>0.91666666666666696</v>
      </c>
      <c r="W57" s="61" t="s">
        <v>26</v>
      </c>
      <c r="X57" s="61" t="s">
        <v>26</v>
      </c>
      <c r="Y57" s="61">
        <f>IF(_cuofeng6_month_day!A55="","",_cuofeng6_month_day!A55)</f>
        <v>97.378699999999995</v>
      </c>
      <c r="Z57" s="61">
        <f>IF(_cuofeng6_month_day!B55="","",_cuofeng6_month_day!B55)</f>
        <v>97.335300000000004</v>
      </c>
      <c r="AA57" s="130"/>
      <c r="AB57" s="130">
        <f ca="1">AA57*(1-$AL$3)*$AL$4*$AL$5*(E57-D57)*24</f>
        <v>0</v>
      </c>
      <c r="AC57" s="125">
        <f>IF(OR($V57=$AH$4,$V57=$AH$5),(($W58-$W57)+($X58-$X57))*3,0)</f>
        <v>0</v>
      </c>
      <c r="AD57" s="125" t="e">
        <f>IF(OR($V57=$AI$4,$V57=$AI$5,$V57=$AI$6),(($W58-$W57)+($X58-$X57))*3,0)</f>
        <v>#VALUE!</v>
      </c>
      <c r="AE57" s="125">
        <f>IF(OR($V57=$AJ$4),(($W58-$W57)+($X58-$X57))*3,0)</f>
        <v>0</v>
      </c>
      <c r="AF57" s="130">
        <f ca="1">IF(OR($V57=$AH$4,$V57=$AH$5),($AA56-$AA57)*(1-$AL$3)*(E57-D57)*24*$AL$4*$AL$5,0)</f>
        <v>0</v>
      </c>
    </row>
    <row ht="14.25" r="58">
      <c r="A58" s="133">
        <f ca="1">A52+1</f>
        <v>43533</v>
      </c>
      <c r="B58" s="134">
        <v>0</v>
      </c>
      <c r="C58" s="51" t="s">
        <v>24</v>
      </c>
      <c r="D58" s="135">
        <f ca="1">A58+B58</f>
        <v>43533</v>
      </c>
      <c r="E58" s="135">
        <f ca="1">D59</f>
        <v>43533.333333333336</v>
      </c>
      <c r="F58" s="136" t="e">
        <f ca="1">SUMPRODUCT(('6烧主抽电耗'!$A$3:$A$95=$A58)*('6烧主抽电耗'!$D$3:$D$95=$C58),'6烧主抽电耗'!$E$3:$E$95)</f>
        <v>#REF!</v>
      </c>
      <c r="G58" s="135" t="e">
        <f ca="1">IF(AND(F58=1),"甲班",IF(AND(F58=2),"乙班",IF(AND(F58=3),"丙班",IF(AND(F58=4),"丁班",))))</f>
        <v>#REF!</v>
      </c>
      <c r="H58" s="57" t="s">
        <v>26</v>
      </c>
      <c r="I58" s="57" t="s">
        <v>26</v>
      </c>
      <c r="J58" s="57">
        <f>IF(_cuofeng5_month_day!A56="","",_cuofeng5_month_day!A56)</f>
        <v>99.7774</v>
      </c>
      <c r="K58" s="57">
        <f>IF(_cuofeng5_month_day!B56="","",_cuofeng5_month_day!B56)</f>
        <v>94.326099999999997</v>
      </c>
      <c r="L58" s="136">
        <f ca="1">IFERROR(SUMPRODUCT((_5shaozhuchou_month_day!$A$2:$A$899&gt;=D58)*(_5shaozhuchou_month_day!$A$2:$A$899&lt;E58),_5shaozhuchou_month_day!$Y$2:$Y$899)/SUMPRODUCT((_5shaozhuchou_month_day!$A$2:$A$899&gt;=D58)*(_5shaozhuchou_month_day!$A$2:$A$899&lt;E58)),0)</f>
        <v>0</v>
      </c>
      <c r="M58" s="136">
        <f ca="1">L58*(1-$AL$3)*$AL$4*$AL$5*(E58-D58)*24</f>
        <v>0</v>
      </c>
      <c r="N58" s="125">
        <f>IF(OR($B58=$AH$4,$B58=$AH$5),(($H59-$H58)+($I59-$I58))*3,0)</f>
        <v>0</v>
      </c>
      <c r="O58" s="125">
        <f>IF(OR($B58=$AI$4,$B58=$AI$5,$B58=$AI$6),(($H59-$H58)+($I59-$I58))*3,0)</f>
        <v>0</v>
      </c>
      <c r="P58" s="125" t="e">
        <f>IF(OR($B58=$AJ$4),(($H59-$H58)+($I59-$I58))*3,0)</f>
        <v>#VALUE!</v>
      </c>
      <c r="Q58" s="130">
        <f ca="1">IF(OR($B58=$AH$4,$B57=$AH$5),($L57-$L58)*(1-$AL$3)*(E58-D58)*24*$AL$4*$AL$5,0)</f>
        <v>0</v>
      </c>
      <c r="U58" s="133">
        <f ca="1">A58</f>
        <v>43533</v>
      </c>
      <c r="V58" s="134">
        <f>B58</f>
        <v>0</v>
      </c>
      <c r="W58" s="61" t="s">
        <v>26</v>
      </c>
      <c r="X58" s="61" t="s">
        <v>26</v>
      </c>
      <c r="Y58" s="61">
        <f>IF(_cuofeng6_month_day!A56="","",_cuofeng6_month_day!A56)</f>
        <v>97.369100000000003</v>
      </c>
      <c r="Z58" s="61">
        <f>IF(_cuofeng6_month_day!B56="","",_cuofeng6_month_day!B56)</f>
        <v>97.335300000000004</v>
      </c>
      <c r="AA58" s="130"/>
      <c r="AB58" s="130">
        <f ca="1">AA58*(1-$AL$3)*$AL$4*$AL$5*(E58-D58)*24</f>
        <v>0</v>
      </c>
      <c r="AC58" s="125">
        <f>IF(OR($V58=$AH$4,$V58=$AH$5),(($W59-$W58)+($X59-$X58))*3,0)</f>
        <v>0</v>
      </c>
      <c r="AD58" s="125">
        <f>IF(OR($V58=$AI$4,$V58=$AI$5,$V58=$AI$6),(($W59-$W58)+($X59-$X58))*3,0)</f>
        <v>0</v>
      </c>
      <c r="AE58" s="125" t="e">
        <f>IF(OR($V58=$AJ$4),(($W59-$W58)+($X59-$X58))*3,0)</f>
        <v>#VALUE!</v>
      </c>
      <c r="AF58" s="130">
        <f ca="1">IF(OR($V58=$AH$4,$V58=$AH$5),($AA57-$AA58)*(1-$AL$3)*(E58-D58)*24*$AL$4*$AL$5,0)</f>
        <v>0</v>
      </c>
    </row>
    <row ht="14.25" r="59">
      <c r="A59" s="138">
        <f ca="1">A58</f>
        <v>43533</v>
      </c>
      <c r="B59" s="134">
        <v>0.33333333333333298</v>
      </c>
      <c r="C59" s="51" t="s">
        <v>24</v>
      </c>
      <c r="D59" s="135">
        <f ca="1">A59+B59</f>
        <v>43533.333333333336</v>
      </c>
      <c r="E59" s="135">
        <f ca="1">D60</f>
        <v>43533.583333333336</v>
      </c>
      <c r="F59" s="136" t="e">
        <f ca="1">SUMPRODUCT(('6烧主抽电耗'!$A$3:$A$95=$A59)*('6烧主抽电耗'!$D$3:$D$95=$C59),'6烧主抽电耗'!$E$3:$E$95)</f>
        <v>#REF!</v>
      </c>
      <c r="G59" s="135" t="e">
        <f ca="1">IF(AND(F59=1),"甲班",IF(AND(F59=2),"乙班",IF(AND(F59=3),"丙班",IF(AND(F59=4),"丁班",))))</f>
        <v>#REF!</v>
      </c>
      <c r="H59" s="57" t="s">
        <v>26</v>
      </c>
      <c r="I59" s="57" t="s">
        <v>26</v>
      </c>
      <c r="J59" s="57">
        <f>IF(_cuofeng5_month_day!A57="","",_cuofeng5_month_day!A57)</f>
        <v>99.789000000000001</v>
      </c>
      <c r="K59" s="57">
        <f>IF(_cuofeng5_month_day!B57="","",_cuofeng5_month_day!B57)</f>
        <v>94.343500000000006</v>
      </c>
      <c r="L59" s="136">
        <f ca="1">IFERROR(SUMPRODUCT((_5shaozhuchou_month_day!$A$2:$A$899&gt;=D59)*(_5shaozhuchou_month_day!$A$2:$A$899&lt;E59),_5shaozhuchou_month_day!$Y$2:$Y$899)/SUMPRODUCT((_5shaozhuchou_month_day!$A$2:$A$899&gt;=D59)*(_5shaozhuchou_month_day!$A$2:$A$899&lt;E59)),0)</f>
        <v>0</v>
      </c>
      <c r="M59" s="136">
        <f ca="1">L59*(1-$AL$3)*$AL$4*$AL$5*(E59-D59)*24</f>
        <v>0</v>
      </c>
      <c r="N59" s="125">
        <f>IF(OR($B59=$AH$4,$B59=$AH$5),(($H60-$H59)+($I60-$I59))*3,0)</f>
        <v>0</v>
      </c>
      <c r="O59" s="125" t="e">
        <f>IF(OR($B59=$AI$4,$B59=$AI$5,$B59=$AI$6),(($H60-$H59)+($I60-$I59))*3,0)</f>
        <v>#VALUE!</v>
      </c>
      <c r="P59" s="125">
        <f>IF(OR($B59=$AJ$4),(($H60-$H59)+($I60-$I59))*3,0)</f>
        <v>0</v>
      </c>
      <c r="Q59" s="130">
        <f ca="1">IF(OR($B59=$AH$4,$B58=$AH$5),($L58-$L59)*(1-$AL$3)*(E59-D59)*24*$AL$4*$AL$5,0)</f>
        <v>0</v>
      </c>
      <c r="U59" s="138">
        <f ca="1">A59</f>
        <v>43533</v>
      </c>
      <c r="V59" s="134">
        <f>B59</f>
        <v>0.33333333333333298</v>
      </c>
      <c r="W59" s="61" t="s">
        <v>26</v>
      </c>
      <c r="X59" s="61" t="s">
        <v>26</v>
      </c>
      <c r="Y59" s="61">
        <f>IF(_cuofeng6_month_day!A57="","",_cuofeng6_month_day!A57)</f>
        <v>97.383499999999998</v>
      </c>
      <c r="Z59" s="61">
        <f>IF(_cuofeng6_month_day!B57="","",_cuofeng6_month_day!B57)</f>
        <v>97.349800000000002</v>
      </c>
      <c r="AA59" s="130"/>
      <c r="AB59" s="130">
        <f ca="1">AA59*(1-$AL$3)*$AL$4*$AL$5*(E59-D59)*24</f>
        <v>0</v>
      </c>
      <c r="AC59" s="125">
        <f>IF(OR($V59=$AH$4,$V59=$AH$5),(($W60-$W59)+($X60-$X59))*3,0)</f>
        <v>0</v>
      </c>
      <c r="AD59" s="125" t="e">
        <f>IF(OR($V59=$AI$4,$V59=$AI$5,$V59=$AI$6),(($W60-$W59)+($X60-$X59))*3,0)</f>
        <v>#VALUE!</v>
      </c>
      <c r="AE59" s="125">
        <f>IF(OR($V59=$AJ$4),(($W60-$W59)+($X60-$X59))*3,0)</f>
        <v>0</v>
      </c>
      <c r="AF59" s="130">
        <f ca="1">IF(OR($V59=$AH$4,$V59=$AH$5),($AA58-$AA59)*(1-$AL$3)*(E59-D59)*24*$AL$4*$AL$5,0)</f>
        <v>0</v>
      </c>
    </row>
    <row ht="14.25" r="60">
      <c r="A60" s="138">
        <f ca="1">A59</f>
        <v>43533</v>
      </c>
      <c r="B60" s="134">
        <v>0.58333333333333304</v>
      </c>
      <c r="C60" s="51" t="s">
        <v>28</v>
      </c>
      <c r="D60" s="135">
        <f ca="1">A60+B60</f>
        <v>43533.583333333336</v>
      </c>
      <c r="E60" s="135">
        <f ca="1">D61</f>
        <v>43533.708333333336</v>
      </c>
      <c r="F60" s="136" t="e">
        <f ca="1">SUMPRODUCT(('6烧主抽电耗'!$A$3:$A$95=$A60)*('6烧主抽电耗'!$D$3:$D$95=$C60),'6烧主抽电耗'!$E$3:$E$95)</f>
        <v>#REF!</v>
      </c>
      <c r="G60" s="135" t="e">
        <f ca="1">IF(AND(F60=1),"甲班",IF(AND(F60=2),"乙班",IF(AND(F60=3),"丙班",IF(AND(F60=4),"丁班",))))</f>
        <v>#REF!</v>
      </c>
      <c r="H60" s="57" t="s">
        <v>26</v>
      </c>
      <c r="I60" s="57" t="s">
        <v>26</v>
      </c>
      <c r="J60" s="57">
        <f>IF(_cuofeng5_month_day!A58="","",_cuofeng5_month_day!A58)</f>
        <v>99.780299999999997</v>
      </c>
      <c r="K60" s="57">
        <f>IF(_cuofeng5_month_day!B58="","",_cuofeng5_month_day!B58)</f>
        <v>94.331900000000005</v>
      </c>
      <c r="L60" s="136">
        <f ca="1">IFERROR(SUMPRODUCT((_5shaozhuchou_month_day!$A$2:$A$899&gt;=D60)*(_5shaozhuchou_month_day!$A$2:$A$899&lt;E60),_5shaozhuchou_month_day!$Y$2:$Y$899)/SUMPRODUCT((_5shaozhuchou_month_day!$A$2:$A$899&gt;=D60)*(_5shaozhuchou_month_day!$A$2:$A$899&lt;E60)),0)</f>
        <v>0</v>
      </c>
      <c r="M60" s="136">
        <f ca="1">L60*(1-$AL$3)*$AL$4*$AL$5*(E60-D60)*24</f>
        <v>0</v>
      </c>
      <c r="N60" s="125" t="e">
        <f>IF(OR($B60=$AH$4,$B60=$AH$5),(($H61-$H60)+($I61-$I60))*3,0)</f>
        <v>#VALUE!</v>
      </c>
      <c r="O60" s="125">
        <f>IF(OR($B60=$AI$4,$B60=$AI$5,$B60=$AI$6),(($H61-$H60)+($I61-$I60))*3,0)</f>
        <v>0</v>
      </c>
      <c r="P60" s="125">
        <f>IF(OR($B60=$AJ$4),(($H61-$H60)+($I61-$I60))*3,0)</f>
        <v>0</v>
      </c>
      <c r="Q60" s="130">
        <f ca="1">IF(OR($B60=$AH$4,$B59=$AH$5),($L59-$L60)*(1-$AL$3)*(E60-D60)*24*$AL$4*$AL$5,0)</f>
        <v>0</v>
      </c>
      <c r="U60" s="138">
        <f ca="1">A60</f>
        <v>43533</v>
      </c>
      <c r="V60" s="134">
        <f>B60</f>
        <v>0.58333333333333304</v>
      </c>
      <c r="W60" s="61" t="s">
        <v>26</v>
      </c>
      <c r="X60" s="61" t="s">
        <v>26</v>
      </c>
      <c r="Y60" s="61">
        <f>IF(_cuofeng6_month_day!A58="","",_cuofeng6_month_day!A58)</f>
        <v>97.378699999999995</v>
      </c>
      <c r="Z60" s="61">
        <f>IF(_cuofeng6_month_day!B58="","",_cuofeng6_month_day!B58)</f>
        <v>97.340100000000007</v>
      </c>
      <c r="AA60" s="130"/>
      <c r="AB60" s="130">
        <f ca="1">AA60*(1-$AL$3)*$AL$4*$AL$5*(E60-D60)*24</f>
        <v>0</v>
      </c>
      <c r="AC60" s="125" t="e">
        <f>IF(OR($V60=$AH$4,$V60=$AH$5),(($W61-$W60)+($X61-$X60))*3,0)</f>
        <v>#VALUE!</v>
      </c>
      <c r="AD60" s="125">
        <f>IF(OR($V60=$AI$4,$V60=$AI$5,$V60=$AI$6),(($W61-$W60)+($X61-$X60))*3,0)</f>
        <v>0</v>
      </c>
      <c r="AE60" s="125">
        <f>IF(OR($V60=$AJ$4),(($W61-$W60)+($X61-$X60))*3,0)</f>
        <v>0</v>
      </c>
      <c r="AF60" s="130">
        <f ca="1">IF(OR($V60=$AH$4,$V60=$AH$5),($AA59-$AA60)*(1-$AL$3)*(E60-D60)*24*$AL$4*$AL$5,0)</f>
        <v>0</v>
      </c>
    </row>
    <row ht="14.25" r="61">
      <c r="A61" s="138">
        <f ca="1">A60</f>
        <v>43533</v>
      </c>
      <c r="B61" s="134">
        <v>0.70833333333333304</v>
      </c>
      <c r="C61" s="51" t="s">
        <v>30</v>
      </c>
      <c r="D61" s="135">
        <f ca="1">A61+B61</f>
        <v>43533.708333333336</v>
      </c>
      <c r="E61" s="135">
        <f ca="1">D62</f>
        <v>43533.791666666664</v>
      </c>
      <c r="F61" s="136" t="e">
        <f ca="1">SUMPRODUCT(('6烧主抽电耗'!$A$3:$A$95=$A61)*('6烧主抽电耗'!$D$3:$D$95=$C61),'6烧主抽电耗'!$E$3:$E$95)</f>
        <v>#REF!</v>
      </c>
      <c r="G61" s="135" t="e">
        <f ca="1">IF(AND(F61=1),"甲班",IF(AND(F61=2),"乙班",IF(AND(F61=3),"丙班",IF(AND(F61=4),"丁班",))))</f>
        <v>#REF!</v>
      </c>
      <c r="H61" s="57" t="s">
        <v>26</v>
      </c>
      <c r="I61" s="57" t="s">
        <v>26</v>
      </c>
      <c r="J61" s="57">
        <f>IF(_cuofeng5_month_day!A59="","",_cuofeng5_month_day!A59)</f>
        <v>99.791899999999998</v>
      </c>
      <c r="K61" s="57">
        <f>IF(_cuofeng5_month_day!B59="","",_cuofeng5_month_day!B59)</f>
        <v>94.337699999999998</v>
      </c>
      <c r="L61" s="136">
        <f ca="1">IFERROR(SUMPRODUCT((_5shaozhuchou_month_day!$A$2:$A$899&gt;=D61)*(_5shaozhuchou_month_day!$A$2:$A$899&lt;E61),_5shaozhuchou_month_day!$Y$2:$Y$899)/SUMPRODUCT((_5shaozhuchou_month_day!$A$2:$A$899&gt;=D61)*(_5shaozhuchou_month_day!$A$2:$A$899&lt;E61)),0)</f>
        <v>0</v>
      </c>
      <c r="M61" s="136">
        <f ca="1">L61*(1-$AL$3)*$AL$4*$AL$5*(E61-D61)*24</f>
        <v>0</v>
      </c>
      <c r="N61" s="125">
        <f>IF(OR($B61=$AH$4,$B61=$AH$5),(($H62-$H61)+($I62-$I61))*3,0)</f>
        <v>0</v>
      </c>
      <c r="O61" s="125" t="e">
        <f>IF(OR($B61=$AI$4,$B61=$AI$5,$B61=$AI$6),(($H62-$H61)+($I62-$I61))*3,0)</f>
        <v>#VALUE!</v>
      </c>
      <c r="P61" s="125">
        <f>IF(OR($B61=$AJ$4),(($H62-$H61)+($I62-$I61))*3,0)</f>
        <v>0</v>
      </c>
      <c r="Q61" s="130">
        <f ca="1">IF(OR($B61=$AH$4,$B60=$AH$5),($L60-$L61)*(1-$AL$3)*(E61-D61)*24*$AL$4*$AL$5,0)</f>
        <v>0</v>
      </c>
      <c r="U61" s="138">
        <f ca="1">A61</f>
        <v>43533</v>
      </c>
      <c r="V61" s="134">
        <f>B61</f>
        <v>0.70833333333333304</v>
      </c>
      <c r="W61" s="61" t="s">
        <v>26</v>
      </c>
      <c r="X61" s="61" t="s">
        <v>26</v>
      </c>
      <c r="Y61" s="61">
        <f>IF(_cuofeng6_month_day!A59="","",_cuofeng6_month_day!A59)</f>
        <v>97.3643</v>
      </c>
      <c r="Z61" s="61">
        <f>IF(_cuofeng6_month_day!B59="","",_cuofeng6_month_day!B59)</f>
        <v>97.340100000000007</v>
      </c>
      <c r="AA61" s="130"/>
      <c r="AB61" s="130">
        <f ca="1">AA61*(1-$AL$3)*$AL$4*$AL$5*(E61-D61)*24</f>
        <v>0</v>
      </c>
      <c r="AC61" s="125">
        <f>IF(OR($V61=$AH$4,$V61=$AH$5),(($W62-$W61)+($X62-$X61))*3,0)</f>
        <v>0</v>
      </c>
      <c r="AD61" s="125" t="e">
        <f>IF(OR($V61=$AI$4,$V61=$AI$5,$V61=$AI$6),(($W62-$W61)+($X62-$X61))*3,0)</f>
        <v>#VALUE!</v>
      </c>
      <c r="AE61" s="125">
        <f>IF(OR($V61=$AJ$4),(($W62-$W61)+($X62-$X61))*3,0)</f>
        <v>0</v>
      </c>
      <c r="AF61" s="130">
        <f ca="1">IF(OR($V61=$AH$4,$V61=$AH$5),($AA60-$AA61)*(1-$AL$3)*(E61-D61)*24*$AL$4*$AL$5,0)</f>
        <v>0</v>
      </c>
    </row>
    <row ht="14.25" r="62">
      <c r="A62" s="138">
        <f ca="1">A61</f>
        <v>43533</v>
      </c>
      <c r="B62" s="134">
        <v>0.79166666666666696</v>
      </c>
      <c r="C62" s="51" t="s">
        <v>30</v>
      </c>
      <c r="D62" s="135">
        <f ca="1">A62+B62</f>
        <v>43533.791666666664</v>
      </c>
      <c r="E62" s="135">
        <f ca="1">D63</f>
        <v>43533.916666666664</v>
      </c>
      <c r="F62" s="136" t="e">
        <f ca="1">SUMPRODUCT(('6烧主抽电耗'!$A$3:$A$95=$A62)*('6烧主抽电耗'!$D$3:$D$95=$C62),'6烧主抽电耗'!$E$3:$E$95)</f>
        <v>#REF!</v>
      </c>
      <c r="G62" s="135" t="e">
        <f ca="1">IF(AND(F62=1),"甲班",IF(AND(F62=2),"乙班",IF(AND(F62=3),"丙班",IF(AND(F62=4),"丁班",))))</f>
        <v>#REF!</v>
      </c>
      <c r="H62" s="57" t="s">
        <v>26</v>
      </c>
      <c r="I62" s="57" t="s">
        <v>26</v>
      </c>
      <c r="J62" s="57">
        <f>IF(_cuofeng5_month_day!A60="","",_cuofeng5_month_day!A60)</f>
        <v>99.789900000000003</v>
      </c>
      <c r="K62" s="57">
        <f>IF(_cuofeng5_month_day!B60="","",_cuofeng5_month_day!B60)</f>
        <v>94.350300000000004</v>
      </c>
      <c r="L62" s="136">
        <f ca="1">IFERROR(SUMPRODUCT((_5shaozhuchou_month_day!$A$2:$A$899&gt;=D62)*(_5shaozhuchou_month_day!$A$2:$A$899&lt;E62),_5shaozhuchou_month_day!$Y$2:$Y$899)/SUMPRODUCT((_5shaozhuchou_month_day!$A$2:$A$899&gt;=D62)*(_5shaozhuchou_month_day!$A$2:$A$899&lt;E62)),0)</f>
        <v>0</v>
      </c>
      <c r="M62" s="136">
        <f ca="1">L62*(1-$AL$3)*$AL$4*$AL$5*(E62-D62)*24</f>
        <v>0</v>
      </c>
      <c r="N62" s="125" t="e">
        <f>IF(OR($B62=$AH$4,$B62=$AH$5),(($H63-$H62)+($I63-$I62))*3,0)</f>
        <v>#VALUE!</v>
      </c>
      <c r="O62" s="125">
        <f>IF(OR($B62=$AI$4,$B62=$AI$5,$B62=$AI$6),(($H63-$H62)+($I63-$I62))*3,0)</f>
        <v>0</v>
      </c>
      <c r="P62" s="125">
        <f>IF(OR($B62=$AJ$4),(($H63-$H62)+($I63-$I62))*3,0)</f>
        <v>0</v>
      </c>
      <c r="Q62" s="130">
        <f ca="1">IF(OR($B62=$AH$4,$B61=$AH$5),($L61-$L62)*(1-$AL$3)*(E62-D62)*24*$AL$4*$AL$5,0)</f>
        <v>0</v>
      </c>
      <c r="U62" s="138">
        <f ca="1">A62</f>
        <v>43533</v>
      </c>
      <c r="V62" s="134">
        <f>B62</f>
        <v>0.79166666666666696</v>
      </c>
      <c r="W62" s="61" t="s">
        <v>26</v>
      </c>
      <c r="X62" s="61" t="s">
        <v>26</v>
      </c>
      <c r="Y62" s="61">
        <f>IF(_cuofeng6_month_day!A60="","",_cuofeng6_month_day!A60)</f>
        <v>97.373900000000006</v>
      </c>
      <c r="Z62" s="61">
        <f>IF(_cuofeng6_month_day!B60="","",_cuofeng6_month_day!B60)</f>
        <v>97.3643</v>
      </c>
      <c r="AA62" s="130"/>
      <c r="AB62" s="130">
        <f ca="1">AA62*(1-$AL$3)*$AL$4*$AL$5*(E62-D62)*24</f>
        <v>0</v>
      </c>
      <c r="AC62" s="125" t="e">
        <f>IF(OR($V62=$AH$4,$V62=$AH$5),(($W63-$W62)+($X63-$X62))*3,0)</f>
        <v>#VALUE!</v>
      </c>
      <c r="AD62" s="125">
        <f>IF(OR($V62=$AI$4,$V62=$AI$5,$V62=$AI$6),(($W63-$W62)+($X63-$X62))*3,0)</f>
        <v>0</v>
      </c>
      <c r="AE62" s="125">
        <f>IF(OR($V62=$AJ$4),(($W63-$W62)+($X63-$X62))*3,0)</f>
        <v>0</v>
      </c>
      <c r="AF62" s="130">
        <f ca="1">IF(OR($V62=$AH$4,$V62=$AH$5),($AA61-$AA62)*(1-$AL$3)*(E62-D62)*24*$AL$4*$AL$5,0)</f>
        <v>0</v>
      </c>
    </row>
    <row ht="14.25" r="63">
      <c r="A63" s="140">
        <f ca="1">A62</f>
        <v>43533</v>
      </c>
      <c r="B63" s="134">
        <v>0.91666666666666696</v>
      </c>
      <c r="C63" s="51" t="s">
        <v>30</v>
      </c>
      <c r="D63" s="135">
        <f ca="1">A63+B63</f>
        <v>43533.916666666664</v>
      </c>
      <c r="E63" s="135">
        <f ca="1">D64</f>
        <v>43534</v>
      </c>
      <c r="F63" s="136" t="e">
        <f ca="1">SUMPRODUCT(('6烧主抽电耗'!$A$3:$A$95=$A63)*('6烧主抽电耗'!$D$3:$D$95=$C63),'6烧主抽电耗'!$E$3:$E$95)</f>
        <v>#REF!</v>
      </c>
      <c r="G63" s="135" t="e">
        <f ca="1">IF(AND(F63=1),"甲班",IF(AND(F63=2),"乙班",IF(AND(F63=3),"丙班",IF(AND(F63=4),"丁班",))))</f>
        <v>#REF!</v>
      </c>
      <c r="H63" s="57" t="s">
        <v>26</v>
      </c>
      <c r="I63" s="57" t="s">
        <v>26</v>
      </c>
      <c r="J63" s="57">
        <f>IF(_cuofeng5_month_day!A61="","",_cuofeng5_month_day!A61)</f>
        <v>99.794700000000006</v>
      </c>
      <c r="K63" s="57">
        <f>IF(_cuofeng5_month_day!B61="","",_cuofeng5_month_day!B61)</f>
        <v>94.347800000000007</v>
      </c>
      <c r="L63" s="136">
        <f ca="1">IFERROR(SUMPRODUCT((_5shaozhuchou_month_day!$A$2:$A$899&gt;=D63)*(_5shaozhuchou_month_day!$A$2:$A$899&lt;E63),_5shaozhuchou_month_day!$Y$2:$Y$899)/SUMPRODUCT((_5shaozhuchou_month_day!$A$2:$A$899&gt;=D63)*(_5shaozhuchou_month_day!$A$2:$A$899&lt;E63)),0)</f>
        <v>0</v>
      </c>
      <c r="M63" s="136">
        <f ca="1">L63*(1-$AL$3)*$AL$4*$AL$5*(E63-D63)*24</f>
        <v>0</v>
      </c>
      <c r="N63" s="125">
        <f>IF(OR($B63=$AH$4,$B63=$AH$5),(($H64-$H63)+($I64-$I63))*3,0)</f>
        <v>0</v>
      </c>
      <c r="O63" s="125" t="e">
        <f>IF(OR($B63=$AI$4,$B63=$AI$5,$B63=$AI$6),(($H64-$H63)+($I64-$I63))*3,0)</f>
        <v>#VALUE!</v>
      </c>
      <c r="P63" s="125">
        <f>IF(OR($B63=$AJ$4),(($H64-$H63)+($I64-$I63))*3,0)</f>
        <v>0</v>
      </c>
      <c r="Q63" s="130">
        <f ca="1">IF(OR($B63=$AH$4,$B62=$AH$5),($L62-$L63)*(1-$AL$3)*(E63-D63)*24*$AL$4*$AL$5,0)</f>
        <v>0</v>
      </c>
      <c r="U63" s="140">
        <f ca="1">A63</f>
        <v>43533</v>
      </c>
      <c r="V63" s="134">
        <f>B63</f>
        <v>0.91666666666666696</v>
      </c>
      <c r="W63" s="61" t="s">
        <v>26</v>
      </c>
      <c r="X63" s="61" t="s">
        <v>26</v>
      </c>
      <c r="Y63" s="61">
        <f>IF(_cuofeng6_month_day!A61="","",_cuofeng6_month_day!A61)</f>
        <v>97.3643</v>
      </c>
      <c r="Z63" s="61">
        <f>IF(_cuofeng6_month_day!B61="","",_cuofeng6_month_day!B61)</f>
        <v>97.3643</v>
      </c>
      <c r="AA63" s="130"/>
      <c r="AB63" s="130">
        <f ca="1">AA63*(1-$AL$3)*$AL$4*$AL$5*(E63-D63)*24</f>
        <v>0</v>
      </c>
      <c r="AC63" s="125">
        <f>IF(OR($V63=$AH$4,$V63=$AH$5),(($W64-$W63)+($X64-$X63))*3,0)</f>
        <v>0</v>
      </c>
      <c r="AD63" s="125" t="e">
        <f>IF(OR($V63=$AI$4,$V63=$AI$5,$V63=$AI$6),(($W64-$W63)+($X64-$X63))*3,0)</f>
        <v>#VALUE!</v>
      </c>
      <c r="AE63" s="125">
        <f>IF(OR($V63=$AJ$4),(($W64-$W63)+($X64-$X63))*3,0)</f>
        <v>0</v>
      </c>
      <c r="AF63" s="130">
        <f ca="1">IF(OR($V63=$AH$4,$V63=$AH$5),($AA62-$AA63)*(1-$AL$3)*(E63-D63)*24*$AL$4*$AL$5,0)</f>
        <v>0</v>
      </c>
    </row>
    <row ht="14.25" r="64">
      <c r="A64" s="133">
        <f ca="1">A58+1</f>
        <v>43534</v>
      </c>
      <c r="B64" s="134">
        <v>0</v>
      </c>
      <c r="C64" s="51" t="s">
        <v>24</v>
      </c>
      <c r="D64" s="135">
        <f ca="1">A64+B64</f>
        <v>43534</v>
      </c>
      <c r="E64" s="135">
        <f ca="1">D65</f>
        <v>43534.333333333336</v>
      </c>
      <c r="F64" s="136" t="e">
        <f ca="1">SUMPRODUCT(('6烧主抽电耗'!$A$3:$A$95=$A64)*('6烧主抽电耗'!$D$3:$D$95=$C64),'6烧主抽电耗'!$E$3:$E$95)</f>
        <v>#REF!</v>
      </c>
      <c r="G64" s="135" t="e">
        <f ca="1">IF(AND(F64=1),"甲班",IF(AND(F64=2),"乙班",IF(AND(F64=3),"丙班",IF(AND(F64=4),"丁班",))))</f>
        <v>#REF!</v>
      </c>
      <c r="H64" s="57" t="s">
        <v>26</v>
      </c>
      <c r="I64" s="57" t="s">
        <v>26</v>
      </c>
      <c r="J64" s="57">
        <f>IF(_cuofeng5_month_day!A62="","",_cuofeng5_month_day!A62)</f>
        <v>99.799599999999998</v>
      </c>
      <c r="K64" s="57">
        <f>IF(_cuofeng5_month_day!B62="","",_cuofeng5_month_day!B62)</f>
        <v>94.355099999999993</v>
      </c>
      <c r="L64" s="136">
        <f ca="1">IFERROR(SUMPRODUCT((_5shaozhuchou_month_day!$A$2:$A$899&gt;=D64)*(_5shaozhuchou_month_day!$A$2:$A$899&lt;E64),_5shaozhuchou_month_day!$Y$2:$Y$899)/SUMPRODUCT((_5shaozhuchou_month_day!$A$2:$A$899&gt;=D64)*(_5shaozhuchou_month_day!$A$2:$A$899&lt;E64)),0)</f>
        <v>0</v>
      </c>
      <c r="M64" s="136">
        <f ca="1">L64*(1-$AL$3)*$AL$4*$AL$5*(E64-D64)*24</f>
        <v>0</v>
      </c>
      <c r="N64" s="125">
        <f>IF(OR($B64=$AH$4,$B64=$AH$5),(($H65-$H64)+($I65-$I64))*3,0)</f>
        <v>0</v>
      </c>
      <c r="O64" s="125">
        <f>IF(OR($B64=$AI$4,$B64=$AI$5,$B64=$AI$6),(($H65-$H64)+($I65-$I64))*3,0)</f>
        <v>0</v>
      </c>
      <c r="P64" s="125" t="e">
        <f>IF(OR($B64=$AJ$4),(($H65-$H64)+($I65-$I64))*3,0)</f>
        <v>#VALUE!</v>
      </c>
      <c r="Q64" s="130">
        <f ca="1">IF(OR($B64=$AH$4,$B63=$AH$5),($L63-$L64)*(1-$AL$3)*(E64-D64)*24*$AL$4*$AL$5,0)</f>
        <v>0</v>
      </c>
      <c r="U64" s="133">
        <f ca="1">A64</f>
        <v>43534</v>
      </c>
      <c r="V64" s="134">
        <f>B64</f>
        <v>0</v>
      </c>
      <c r="W64" s="61" t="s">
        <v>26</v>
      </c>
      <c r="X64" s="61" t="s">
        <v>26</v>
      </c>
      <c r="Y64" s="61">
        <f>IF(_cuofeng6_month_day!A62="","",_cuofeng6_month_day!A62)</f>
        <v>97.3643</v>
      </c>
      <c r="Z64" s="61">
        <f>IF(_cuofeng6_month_day!B62="","",_cuofeng6_month_day!B62)</f>
        <v>97.352699999999999</v>
      </c>
      <c r="AA64" s="130"/>
      <c r="AB64" s="130">
        <f ca="1">AA64*(1-$AL$3)*$AL$4*$AL$5*(E64-D64)*24</f>
        <v>0</v>
      </c>
      <c r="AC64" s="125">
        <f>IF(OR($V64=$AH$4,$V64=$AH$5),(($W65-$W64)+($X65-$X64))*3,0)</f>
        <v>0</v>
      </c>
      <c r="AD64" s="125">
        <f>IF(OR($V64=$AI$4,$V64=$AI$5,$V64=$AI$6),(($W65-$W64)+($X65-$X64))*3,0)</f>
        <v>0</v>
      </c>
      <c r="AE64" s="125" t="e">
        <f>IF(OR($V64=$AJ$4),(($W65-$W64)+($X65-$X64))*3,0)</f>
        <v>#VALUE!</v>
      </c>
      <c r="AF64" s="130">
        <f ca="1">IF(OR($V64=$AH$4,$V64=$AH$5),($AA63-$AA64)*(1-$AL$3)*(E64-D64)*24*$AL$4*$AL$5,0)</f>
        <v>0</v>
      </c>
    </row>
    <row ht="14.25" r="65">
      <c r="A65" s="138">
        <f ca="1">A64</f>
        <v>43534</v>
      </c>
      <c r="B65" s="134">
        <v>0.33333333333333298</v>
      </c>
      <c r="C65" s="51" t="s">
        <v>28</v>
      </c>
      <c r="D65" s="135">
        <f ca="1">A65+B65</f>
        <v>43534.333333333336</v>
      </c>
      <c r="E65" s="135">
        <f ca="1">D66</f>
        <v>43534.583333333336</v>
      </c>
      <c r="F65" s="136" t="e">
        <f ca="1">SUMPRODUCT(('6烧主抽电耗'!$A$3:$A$95=$A65)*('6烧主抽电耗'!$D$3:$D$95=$C65),'6烧主抽电耗'!$E$3:$E$95)</f>
        <v>#REF!</v>
      </c>
      <c r="G65" s="135" t="s">
        <v>29</v>
      </c>
      <c r="H65" s="57" t="s">
        <v>26</v>
      </c>
      <c r="I65" s="57" t="s">
        <v>26</v>
      </c>
      <c r="J65" s="57">
        <f>IF(_cuofeng5_month_day!A63="","",_cuofeng5_month_day!A63)</f>
        <v>99.797600000000003</v>
      </c>
      <c r="K65" s="57">
        <f>IF(_cuofeng5_month_day!B63="","",_cuofeng5_month_day!B63)</f>
        <v>94.349299999999999</v>
      </c>
      <c r="L65" s="136">
        <f ca="1">IFERROR(SUMPRODUCT((_5shaozhuchou_month_day!$A$2:$A$899&gt;=D65)*(_5shaozhuchou_month_day!$A$2:$A$899&lt;E65),_5shaozhuchou_month_day!$Y$2:$Y$899)/SUMPRODUCT((_5shaozhuchou_month_day!$A$2:$A$899&gt;=D65)*(_5shaozhuchou_month_day!$A$2:$A$899&lt;E65)),0)</f>
        <v>0</v>
      </c>
      <c r="M65" s="136">
        <f ca="1">L65*(1-$AL$3)*$AL$4*$AL$5*(E65-D65)*24</f>
        <v>0</v>
      </c>
      <c r="N65" s="125">
        <f>IF(OR($B65=$AH$4,$B65=$AH$5),(($H66-$H65)+($I66-$I65))*3,0)</f>
        <v>0</v>
      </c>
      <c r="O65" s="125" t="e">
        <f>IF(OR($B65=$AI$4,$B65=$AI$5,$B65=$AI$6),(($H66-$H65)+($I66-$I65))*3,0)</f>
        <v>#VALUE!</v>
      </c>
      <c r="P65" s="125">
        <f>IF(OR($B65=$AJ$4),(($H66-$H65)+($I66-$I65))*3,0)</f>
        <v>0</v>
      </c>
      <c r="Q65" s="130">
        <f ca="1">IF(OR($B65=$AH$4,$B64=$AH$5),($L64-$L65)*(1-$AL$3)*(E65-D65)*24*$AL$4*$AL$5,0)</f>
        <v>0</v>
      </c>
      <c r="U65" s="138">
        <f ca="1">A65</f>
        <v>43534</v>
      </c>
      <c r="V65" s="134">
        <f>B65</f>
        <v>0.33333333333333298</v>
      </c>
      <c r="W65" s="61" t="s">
        <v>26</v>
      </c>
      <c r="X65" s="61" t="s">
        <v>26</v>
      </c>
      <c r="Y65" s="61">
        <f>IF(_cuofeng6_month_day!A63="","",_cuofeng6_month_day!A63)</f>
        <v>97.3643</v>
      </c>
      <c r="Z65" s="61">
        <f>IF(_cuofeng6_month_day!B63="","",_cuofeng6_month_day!B63)</f>
        <v>97.346900000000005</v>
      </c>
      <c r="AA65" s="130"/>
      <c r="AB65" s="130">
        <f ca="1">AA65*(1-$AL$3)*$AL$4*$AL$5*(E65-D65)*24</f>
        <v>0</v>
      </c>
      <c r="AC65" s="125">
        <f>IF(OR($V65=$AH$4,$V65=$AH$5),(($W66-$W65)+($X66-$X65))*3,0)</f>
        <v>0</v>
      </c>
      <c r="AD65" s="125" t="e">
        <f>IF(OR($V65=$AI$4,$V65=$AI$5,$V65=$AI$6),(($W66-$W65)+($X66-$X65))*3,0)</f>
        <v>#VALUE!</v>
      </c>
      <c r="AE65" s="125">
        <f>IF(OR($V65=$AJ$4),(($W66-$W65)+($X66-$X65))*3,0)</f>
        <v>0</v>
      </c>
      <c r="AF65" s="130">
        <f ca="1">IF(OR($V65=$AH$4,$V65=$AH$5),($AA64-$AA65)*(1-$AL$3)*(E65-D65)*24*$AL$4*$AL$5,0)</f>
        <v>0</v>
      </c>
    </row>
    <row ht="14.25" r="66">
      <c r="A66" s="138">
        <f ca="1">A65</f>
        <v>43534</v>
      </c>
      <c r="B66" s="134">
        <v>0.58333333333333304</v>
      </c>
      <c r="C66" s="51" t="s">
        <v>28</v>
      </c>
      <c r="D66" s="135">
        <f ca="1">A66+B66</f>
        <v>43534.583333333336</v>
      </c>
      <c r="E66" s="135">
        <f ca="1">D67</f>
        <v>43534.708333333336</v>
      </c>
      <c r="F66" s="136" t="e">
        <f ca="1">SUMPRODUCT(('6烧主抽电耗'!$A$3:$A$95=$A66)*('6烧主抽电耗'!$D$3:$D$95=$C66),'6烧主抽电耗'!$E$3:$E$95)</f>
        <v>#REF!</v>
      </c>
      <c r="G66" s="135" t="e">
        <f ca="1">IF(AND(F66=1),"甲班",IF(AND(F66=2),"乙班",IF(AND(F66=3),"丙班",IF(AND(F66=4),"丁班",))))</f>
        <v>#REF!</v>
      </c>
      <c r="H66" s="57" t="s">
        <v>26</v>
      </c>
      <c r="I66" s="57" t="s">
        <v>26</v>
      </c>
      <c r="J66" s="57">
        <f>IF(_cuofeng5_month_day!A64="","",_cuofeng5_month_day!A64)</f>
        <v>99.797600000000003</v>
      </c>
      <c r="K66" s="57">
        <f>IF(_cuofeng5_month_day!B64="","",_cuofeng5_month_day!B64)</f>
        <v>99.742699999999999</v>
      </c>
      <c r="L66" s="136">
        <f ca="1">IFERROR(SUMPRODUCT((_5shaozhuchou_month_day!$A$2:$A$899&gt;=D66)*(_5shaozhuchou_month_day!$A$2:$A$899&lt;E66),_5shaozhuchou_month_day!$Y$2:$Y$899)/SUMPRODUCT((_5shaozhuchou_month_day!$A$2:$A$899&gt;=D66)*(_5shaozhuchou_month_day!$A$2:$A$899&lt;E66)),0)</f>
        <v>0</v>
      </c>
      <c r="M66" s="136">
        <f ca="1">L66*(1-$AL$3)*$AL$4*$AL$5*(E66-D66)*24</f>
        <v>0</v>
      </c>
      <c r="N66" s="125" t="e">
        <f>IF(OR($B66=$AH$4,$B66=$AH$5),(($H67-$H66)+($I67-$I66))*3,0)</f>
        <v>#VALUE!</v>
      </c>
      <c r="O66" s="125">
        <f>IF(OR($B66=$AI$4,$B66=$AI$5,$B66=$AI$6),(($H67-$H66)+($I67-$I66))*3,0)</f>
        <v>0</v>
      </c>
      <c r="P66" s="125">
        <f>IF(OR($B66=$AJ$4),(($H67-$H66)+($I67-$I66))*3,0)</f>
        <v>0</v>
      </c>
      <c r="Q66" s="130">
        <f ca="1">IF(OR($B66=$AH$4,$B65=$AH$5),($L65-$L66)*(1-$AL$3)*(E66-D66)*24*$AL$4*$AL$5,0)</f>
        <v>0</v>
      </c>
      <c r="U66" s="138">
        <f ca="1">A66</f>
        <v>43534</v>
      </c>
      <c r="V66" s="134">
        <f>B66</f>
        <v>0.58333333333333304</v>
      </c>
      <c r="W66" s="61" t="s">
        <v>26</v>
      </c>
      <c r="X66" s="61" t="s">
        <v>26</v>
      </c>
      <c r="Y66" s="61">
        <f>IF(_cuofeng6_month_day!A64="","",_cuofeng6_month_day!A64)</f>
        <v>97.3643</v>
      </c>
      <c r="Z66" s="61">
        <f>IF(_cuofeng6_month_day!B64="","",_cuofeng6_month_day!B64)</f>
        <v>97.335300000000004</v>
      </c>
      <c r="AA66" s="130"/>
      <c r="AB66" s="130">
        <f ca="1">AA66*(1-$AL$3)*$AL$4*$AL$5*(E66-D66)*24</f>
        <v>0</v>
      </c>
      <c r="AC66" s="125" t="e">
        <f>IF(OR($V66=$AH$4,$V66=$AH$5),(($W67-$W66)+($X67-$X66))*3,0)</f>
        <v>#VALUE!</v>
      </c>
      <c r="AD66" s="125">
        <f>IF(OR($V66=$AI$4,$V66=$AI$5,$V66=$AI$6),(($W67-$W66)+($X67-$X66))*3,0)</f>
        <v>0</v>
      </c>
      <c r="AE66" s="125">
        <f>IF(OR($V66=$AJ$4),(($W67-$W66)+($X67-$X66))*3,0)</f>
        <v>0</v>
      </c>
      <c r="AF66" s="130">
        <f ca="1">IF(OR($V66=$AH$4,$V66=$AH$5),($AA65-$AA66)*(1-$AL$3)*(E66-D66)*24*$AL$4*$AL$5,0)</f>
        <v>0</v>
      </c>
    </row>
    <row ht="14.25" r="67">
      <c r="A67" s="138">
        <f ca="1">A66</f>
        <v>43534</v>
      </c>
      <c r="B67" s="134">
        <v>0.70833333333333304</v>
      </c>
      <c r="C67" s="51" t="s">
        <v>30</v>
      </c>
      <c r="D67" s="135">
        <f ca="1">A67+B67</f>
        <v>43534.708333333336</v>
      </c>
      <c r="E67" s="135">
        <f ca="1">D68</f>
        <v>43534.791666666664</v>
      </c>
      <c r="F67" s="136" t="e">
        <f ca="1">SUMPRODUCT(('6烧主抽电耗'!$A$3:$A$95=$A67)*('6烧主抽电耗'!$D$3:$D$95=$C67),'6烧主抽电耗'!$E$3:$E$95)</f>
        <v>#REF!</v>
      </c>
      <c r="G67" s="135" t="e">
        <f ca="1">IF(AND(F67=1),"甲班",IF(AND(F67=2),"乙班",IF(AND(F67=3),"丙班",IF(AND(F67=4),"丁班",))))</f>
        <v>#REF!</v>
      </c>
      <c r="H67" s="57" t="s">
        <v>26</v>
      </c>
      <c r="I67" s="57" t="s">
        <v>26</v>
      </c>
      <c r="J67" s="57">
        <f>IF(_cuofeng5_month_day!A65="","",_cuofeng5_month_day!A65)</f>
        <v>99.783199999999994</v>
      </c>
      <c r="K67" s="57">
        <f>IF(_cuofeng5_month_day!B65="","",_cuofeng5_month_day!B65)</f>
        <v>99.728200000000001</v>
      </c>
      <c r="L67" s="136">
        <f ca="1">IFERROR(SUMPRODUCT((_5shaozhuchou_month_day!$A$2:$A$899&gt;=D67)*(_5shaozhuchou_month_day!$A$2:$A$899&lt;E67),_5shaozhuchou_month_day!$Y$2:$Y$899)/SUMPRODUCT((_5shaozhuchou_month_day!$A$2:$A$899&gt;=D67)*(_5shaozhuchou_month_day!$A$2:$A$899&lt;E67)),0)</f>
        <v>0</v>
      </c>
      <c r="M67" s="136">
        <f ca="1">L67*(1-$AL$3)*$AL$4*$AL$5*(E67-D67)*24</f>
        <v>0</v>
      </c>
      <c r="N67" s="125">
        <f>IF(OR($B67=$AH$4,$B67=$AH$5),(($H68-$H67)+($I68-$I67))*3,0)</f>
        <v>0</v>
      </c>
      <c r="O67" s="125" t="e">
        <f>IF(OR($B67=$AI$4,$B67=$AI$5,$B67=$AI$6),(($H68-$H67)+($I68-$I67))*3,0)</f>
        <v>#VALUE!</v>
      </c>
      <c r="P67" s="125">
        <f>IF(OR($B67=$AJ$4),(($H68-$H67)+($I68-$I67))*3,0)</f>
        <v>0</v>
      </c>
      <c r="Q67" s="130">
        <f ca="1">IF(OR($B67=$AH$4,$B66=$AH$5),($L66-$L67)*(1-$AL$3)*(E67-D67)*24*$AL$4*$AL$5,0)</f>
        <v>0</v>
      </c>
      <c r="U67" s="138">
        <f ca="1">A67</f>
        <v>43534</v>
      </c>
      <c r="V67" s="134">
        <f>B67</f>
        <v>0.70833333333333304</v>
      </c>
      <c r="W67" s="61" t="s">
        <v>26</v>
      </c>
      <c r="X67" s="61" t="s">
        <v>26</v>
      </c>
      <c r="Y67" s="61">
        <f>IF(_cuofeng6_month_day!A65="","",_cuofeng6_month_day!A65)</f>
        <v>97.3643</v>
      </c>
      <c r="Z67" s="61">
        <f>IF(_cuofeng6_month_day!B65="","",_cuofeng6_month_day!B65)</f>
        <v>97.335300000000004</v>
      </c>
      <c r="AA67" s="130"/>
      <c r="AB67" s="130">
        <f ca="1">AA67*(1-$AL$3)*$AL$4*$AL$5*(E67-D67)*24</f>
        <v>0</v>
      </c>
      <c r="AC67" s="125">
        <f>IF(OR($V67=$AH$4,$V67=$AH$5),(($W68-$W67)+($X68-$X67))*3,0)</f>
        <v>0</v>
      </c>
      <c r="AD67" s="125" t="e">
        <f>IF(OR($V67=$AI$4,$V67=$AI$5,$V67=$AI$6),(($W68-$W67)+($X68-$X67))*3,0)</f>
        <v>#VALUE!</v>
      </c>
      <c r="AE67" s="125">
        <f>IF(OR($V67=$AJ$4),(($W68-$W67)+($X68-$X67))*3,0)</f>
        <v>0</v>
      </c>
      <c r="AF67" s="130">
        <f ca="1">IF(OR($V67=$AH$4,$V67=$AH$5),($AA66-$AA67)*(1-$AL$3)*(E67-D67)*24*$AL$4*$AL$5,0)</f>
        <v>0</v>
      </c>
    </row>
    <row ht="14.25" r="68">
      <c r="A68" s="138">
        <f ca="1">A67</f>
        <v>43534</v>
      </c>
      <c r="B68" s="134">
        <v>0.79166666666666696</v>
      </c>
      <c r="C68" s="51" t="s">
        <v>30</v>
      </c>
      <c r="D68" s="135">
        <f ca="1">A68+B68</f>
        <v>43534.791666666664</v>
      </c>
      <c r="E68" s="135">
        <f ca="1">D69</f>
        <v>43534.916666666664</v>
      </c>
      <c r="F68" s="136" t="e">
        <f ca="1">SUMPRODUCT(('6烧主抽电耗'!$A$3:$A$95=$A68)*('6烧主抽电耗'!$D$3:$D$95=$C68),'6烧主抽电耗'!$E$3:$E$95)</f>
        <v>#REF!</v>
      </c>
      <c r="G68" s="135" t="e">
        <f ca="1">IF(AND(F68=1),"甲班",IF(AND(F68=2),"乙班",IF(AND(F68=3),"丙班",IF(AND(F68=4),"丁班",))))</f>
        <v>#REF!</v>
      </c>
      <c r="H68" s="57" t="s">
        <v>26</v>
      </c>
      <c r="I68" s="57" t="s">
        <v>26</v>
      </c>
      <c r="J68" s="57">
        <f>IF(_cuofeng5_month_day!A66="","",_cuofeng5_month_day!A66)</f>
        <v>99.777900000000002</v>
      </c>
      <c r="K68" s="57">
        <f>IF(_cuofeng5_month_day!B66="","",_cuofeng5_month_day!B66)</f>
        <v>99.727199999999996</v>
      </c>
      <c r="L68" s="136">
        <f ca="1">IFERROR(SUMPRODUCT((_5shaozhuchou_month_day!$A$2:$A$899&gt;=D68)*(_5shaozhuchou_month_day!$A$2:$A$899&lt;E68),_5shaozhuchou_month_day!$Y$2:$Y$899)/SUMPRODUCT((_5shaozhuchou_month_day!$A$2:$A$899&gt;=D68)*(_5shaozhuchou_month_day!$A$2:$A$899&lt;E68)),0)</f>
        <v>0</v>
      </c>
      <c r="M68" s="136">
        <f ca="1">L68*(1-$AL$3)*$AL$4*$AL$5*(E68-D68)*24</f>
        <v>0</v>
      </c>
      <c r="N68" s="125" t="e">
        <f>IF(OR($B68=$AH$4,$B68=$AH$5),(($H69-$H68)+($I69-$I68))*3,0)</f>
        <v>#VALUE!</v>
      </c>
      <c r="O68" s="125">
        <f>IF(OR($B68=$AI$4,$B68=$AI$5,$B68=$AI$6),(($H69-$H68)+($I69-$I68))*3,0)</f>
        <v>0</v>
      </c>
      <c r="P68" s="125">
        <f>IF(OR($B68=$AJ$4),(($H69-$H68)+($I69-$I68))*3,0)</f>
        <v>0</v>
      </c>
      <c r="Q68" s="130">
        <f ca="1">IF(OR($B68=$AH$4,$B67=$AH$5),($L67-$L68)*(1-$AL$3)*(E68-D68)*24*$AL$4*$AL$5,0)</f>
        <v>0</v>
      </c>
      <c r="U68" s="138">
        <f ca="1">A68</f>
        <v>43534</v>
      </c>
      <c r="V68" s="134">
        <f>B68</f>
        <v>0.79166666666666696</v>
      </c>
      <c r="W68" s="61" t="s">
        <v>26</v>
      </c>
      <c r="X68" s="61" t="s">
        <v>26</v>
      </c>
      <c r="Y68" s="61">
        <f>IF(_cuofeng6_month_day!A66="","",_cuofeng6_month_day!A66)</f>
        <v>97.3643</v>
      </c>
      <c r="Z68" s="61">
        <f>IF(_cuofeng6_month_day!B66="","",_cuofeng6_month_day!B66)</f>
        <v>97.335300000000004</v>
      </c>
      <c r="AA68" s="130"/>
      <c r="AB68" s="130">
        <f ca="1">AA68*(1-$AL$3)*$AL$4*$AL$5*(E68-D68)*24</f>
        <v>0</v>
      </c>
      <c r="AC68" s="125" t="e">
        <f>IF(OR($V68=$AH$4,$V68=$AH$5),(($W69-$W68)+($X69-$X68))*3,0)</f>
        <v>#VALUE!</v>
      </c>
      <c r="AD68" s="125">
        <f>IF(OR($V68=$AI$4,$V68=$AI$5,$V68=$AI$6),(($W69-$W68)+($X69-$X68))*3,0)</f>
        <v>0</v>
      </c>
      <c r="AE68" s="125">
        <f>IF(OR($V68=$AJ$4),(($W69-$W68)+($X69-$X68))*3,0)</f>
        <v>0</v>
      </c>
      <c r="AF68" s="130">
        <f ca="1">IF(OR($V68=$AH$4,$V68=$AH$5),($AA67-$AA68)*(1-$AL$3)*(E68-D68)*24*$AL$4*$AL$5,0)</f>
        <v>0</v>
      </c>
    </row>
    <row ht="14.25" r="69">
      <c r="A69" s="140">
        <f ca="1">A68</f>
        <v>43534</v>
      </c>
      <c r="B69" s="134">
        <v>0.91666666666666696</v>
      </c>
      <c r="C69" s="51" t="s">
        <v>30</v>
      </c>
      <c r="D69" s="135">
        <f ca="1">A69+B69</f>
        <v>43534.916666666664</v>
      </c>
      <c r="E69" s="135">
        <f ca="1">D70</f>
        <v>43535</v>
      </c>
      <c r="F69" s="136" t="e">
        <f ca="1">SUMPRODUCT(('6烧主抽电耗'!$A$3:$A$95=$A69)*('6烧主抽电耗'!$D$3:$D$95=$C69),'6烧主抽电耗'!$E$3:$E$95)</f>
        <v>#REF!</v>
      </c>
      <c r="G69" s="135" t="e">
        <f ca="1">IF(AND(F69=1),"甲班",IF(AND(F69=2),"乙班",IF(AND(F69=3),"丙班",IF(AND(F69=4),"丁班",))))</f>
        <v>#REF!</v>
      </c>
      <c r="H69" s="57" t="s">
        <v>26</v>
      </c>
      <c r="I69" s="57" t="s">
        <v>26</v>
      </c>
      <c r="J69" s="57">
        <f>IF(_cuofeng5_month_day!A67="","",_cuofeng5_month_day!A67)</f>
        <v>99.782700000000006</v>
      </c>
      <c r="K69" s="57">
        <f>IF(_cuofeng5_month_day!B67="","",_cuofeng5_month_day!B67)</f>
        <v>99.729600000000005</v>
      </c>
      <c r="L69" s="136">
        <f ca="1">IFERROR(SUMPRODUCT((_5shaozhuchou_month_day!$A$2:$A$899&gt;=D69)*(_5shaozhuchou_month_day!$A$2:$A$899&lt;E69),_5shaozhuchou_month_day!$Y$2:$Y$899)/SUMPRODUCT((_5shaozhuchou_month_day!$A$2:$A$899&gt;=D69)*(_5shaozhuchou_month_day!$A$2:$A$899&lt;E69)),0)</f>
        <v>0</v>
      </c>
      <c r="M69" s="136">
        <f ca="1">L69*(1-$AL$3)*$AL$4*$AL$5*(E69-D69)*24</f>
        <v>0</v>
      </c>
      <c r="N69" s="125">
        <f>IF(OR($B69=$AH$4,$B69=$AH$5),(($H70-$H69)+($I70-$I69))*3,0)</f>
        <v>0</v>
      </c>
      <c r="O69" s="125" t="e">
        <f>IF(OR($B69=$AI$4,$B69=$AI$5,$B69=$AI$6),(($H70-$H69)+($I70-$I69))*3,0)</f>
        <v>#VALUE!</v>
      </c>
      <c r="P69" s="125">
        <f>IF(OR($B69=$AJ$4),(($H70-$H69)+($I70-$I69))*3,0)</f>
        <v>0</v>
      </c>
      <c r="Q69" s="130">
        <f ca="1">IF(OR($B69=$AH$4,$B68=$AH$5),($L68-$L69)*(1-$AL$3)*(E69-D69)*24*$AL$4*$AL$5,0)</f>
        <v>0</v>
      </c>
      <c r="U69" s="140">
        <f ca="1">A69</f>
        <v>43534</v>
      </c>
      <c r="V69" s="134">
        <f>B69</f>
        <v>0.91666666666666696</v>
      </c>
      <c r="W69" s="61" t="s">
        <v>26</v>
      </c>
      <c r="X69" s="61" t="s">
        <v>26</v>
      </c>
      <c r="Y69" s="61">
        <f>IF(_cuofeng6_month_day!A67="","",_cuofeng6_month_day!A67)</f>
        <v>97.3643</v>
      </c>
      <c r="Z69" s="61">
        <f>IF(_cuofeng6_month_day!B67="","",_cuofeng6_month_day!B67)</f>
        <v>97.335300000000004</v>
      </c>
      <c r="AA69" s="130"/>
      <c r="AB69" s="130">
        <f ca="1">AA69*(1-$AL$3)*$AL$4*$AL$5*(E69-D69)*24</f>
        <v>0</v>
      </c>
      <c r="AC69" s="125">
        <f>IF(OR($V69=$AH$4,$V69=$AH$5),(($W70-$W69)+($X70-$X69))*3,0)</f>
        <v>0</v>
      </c>
      <c r="AD69" s="125" t="e">
        <f>IF(OR($V69=$AI$4,$V69=$AI$5,$V69=$AI$6),(($W70-$W69)+($X70-$X69))*3,0)</f>
        <v>#VALUE!</v>
      </c>
      <c r="AE69" s="125">
        <f>IF(OR($V69=$AJ$4),(($W70-$W69)+($X70-$X69))*3,0)</f>
        <v>0</v>
      </c>
      <c r="AF69" s="130">
        <f ca="1">IF(OR($V69=$AH$4,$V69=$AH$5),($AA68-$AA69)*(1-$AL$3)*(E69-D69)*24*$AL$4*$AL$5,0)</f>
        <v>0</v>
      </c>
    </row>
    <row ht="14.25" r="70">
      <c r="A70" s="133">
        <f ca="1">A64+1</f>
        <v>43535</v>
      </c>
      <c r="B70" s="134">
        <v>0</v>
      </c>
      <c r="C70" s="51" t="s">
        <v>24</v>
      </c>
      <c r="D70" s="135">
        <f ca="1">A70+B70</f>
        <v>43535</v>
      </c>
      <c r="E70" s="135">
        <f ca="1">D71</f>
        <v>43535.333333333336</v>
      </c>
      <c r="F70" s="136" t="e">
        <f ca="1">SUMPRODUCT(('6烧主抽电耗'!$A$3:$A$95=$A70)*('6烧主抽电耗'!$D$3:$D$95=$C70),'6烧主抽电耗'!$E$3:$E$95)</f>
        <v>#REF!</v>
      </c>
      <c r="G70" s="135" t="e">
        <f ca="1">IF(AND(F70=1),"甲班",IF(AND(F70=2),"乙班",IF(AND(F70=3),"丙班",IF(AND(F70=4),"丁班",))))</f>
        <v>#REF!</v>
      </c>
      <c r="H70" s="57" t="s">
        <v>26</v>
      </c>
      <c r="I70" s="57" t="s">
        <v>26</v>
      </c>
      <c r="J70" s="57">
        <f>IF(_cuofeng5_month_day!A68="","",_cuofeng5_month_day!A68)</f>
        <v>99.7774</v>
      </c>
      <c r="K70" s="57">
        <f>IF(_cuofeng5_month_day!B68="","",_cuofeng5_month_day!B68)</f>
        <v>99.725300000000004</v>
      </c>
      <c r="L70" s="136">
        <f ca="1">IFERROR(SUMPRODUCT((_5shaozhuchou_month_day!$A$2:$A$899&gt;=D70)*(_5shaozhuchou_month_day!$A$2:$A$899&lt;E70),_5shaozhuchou_month_day!$Y$2:$Y$899)/SUMPRODUCT((_5shaozhuchou_month_day!$A$2:$A$899&gt;=D70)*(_5shaozhuchou_month_day!$A$2:$A$899&lt;E70)),0)</f>
        <v>0</v>
      </c>
      <c r="M70" s="136">
        <f ca="1">L70*(1-$AL$3)*$AL$4*$AL$5*(E70-D70)*24</f>
        <v>0</v>
      </c>
      <c r="N70" s="125">
        <f>IF(OR($B70=$AH$4,$B70=$AH$5),(($H71-$H70)+($I71-$I70))*3,0)</f>
        <v>0</v>
      </c>
      <c r="O70" s="125">
        <f>IF(OR($B70=$AI$4,$B70=$AI$5,$B70=$AI$6),(($H71-$H70)+($I71-$I70))*3,0)</f>
        <v>0</v>
      </c>
      <c r="P70" s="125" t="e">
        <f>IF(OR($B70=$AJ$4),(($H71-$H70)+($I71-$I70))*3,0)</f>
        <v>#VALUE!</v>
      </c>
      <c r="Q70" s="130">
        <f ca="1">IF(OR($B70=$AH$4,$B69=$AH$5),($L69-$L70)*(1-$AL$3)*(E70-D70)*24*$AL$4*$AL$5,0)</f>
        <v>0</v>
      </c>
      <c r="U70" s="133">
        <f ca="1">A70</f>
        <v>43535</v>
      </c>
      <c r="V70" s="134">
        <f>B70</f>
        <v>0</v>
      </c>
      <c r="W70" s="61" t="s">
        <v>26</v>
      </c>
      <c r="X70" s="61" t="s">
        <v>26</v>
      </c>
      <c r="Y70" s="61">
        <f>IF(_cuofeng6_month_day!A68="","",_cuofeng6_month_day!A68)</f>
        <v>97.3643</v>
      </c>
      <c r="Z70" s="61">
        <f>IF(_cuofeng6_month_day!B68="","",_cuofeng6_month_day!B68)</f>
        <v>97.335300000000004</v>
      </c>
      <c r="AA70" s="130"/>
      <c r="AB70" s="130">
        <f ca="1">AA70*(1-$AL$3)*$AL$4*$AL$5*(E70-D70)*24</f>
        <v>0</v>
      </c>
      <c r="AC70" s="125">
        <f>IF(OR($V70=$AH$4,$V70=$AH$5),(($W71-$W70)+($X71-$X70))*3,0)</f>
        <v>0</v>
      </c>
      <c r="AD70" s="125">
        <f>IF(OR($V70=$AI$4,$V70=$AI$5,$V70=$AI$6),(($W71-$W70)+($X71-$X70))*3,0)</f>
        <v>0</v>
      </c>
      <c r="AE70" s="125" t="e">
        <f>IF(OR($V70=$AJ$4),(($W71-$W70)+($X71-$X70))*3,0)</f>
        <v>#VALUE!</v>
      </c>
      <c r="AF70" s="130">
        <f ca="1">IF(OR($V70=$AH$4,$V70=$AH$5),($AA69-$AA70)*(1-$AL$3)*(E70-D70)*24*$AL$4*$AL$5,0)</f>
        <v>0</v>
      </c>
    </row>
    <row ht="14.25" r="71">
      <c r="A71" s="138">
        <f ca="1">A70</f>
        <v>43535</v>
      </c>
      <c r="B71" s="134">
        <v>0.33333333333333298</v>
      </c>
      <c r="C71" s="51" t="s">
        <v>28</v>
      </c>
      <c r="D71" s="135">
        <f ca="1">A71+B71</f>
        <v>43535.333333333336</v>
      </c>
      <c r="E71" s="135">
        <f ca="1">D72</f>
        <v>43535.583333333336</v>
      </c>
      <c r="F71" s="136" t="e">
        <f ca="1">SUMPRODUCT(('6烧主抽电耗'!$A$3:$A$95=$A71)*('6烧主抽电耗'!$D$3:$D$95=$C71),'6烧主抽电耗'!$E$3:$E$95)</f>
        <v>#REF!</v>
      </c>
      <c r="G71" s="135" t="e">
        <f ca="1">IF(AND(F71=1),"甲班",IF(AND(F71=2),"乙班",IF(AND(F71=3),"丙班",IF(AND(F71=4),"丁班",))))</f>
        <v>#REF!</v>
      </c>
      <c r="H71" s="57" t="s">
        <v>26</v>
      </c>
      <c r="I71" s="57" t="s">
        <v>26</v>
      </c>
      <c r="J71" s="57">
        <f>IF(_cuofeng5_month_day!A69="","",_cuofeng5_month_day!A69)</f>
        <v>99.789000000000001</v>
      </c>
      <c r="K71" s="142">
        <f>IF(_cuofeng5_month_day!B69="","",_cuofeng5_month_day!B69)</f>
        <v>99.731099999999998</v>
      </c>
      <c r="L71" s="136">
        <f ca="1">IFERROR(SUMPRODUCT((_5shaozhuchou_month_day!$A$2:$A$899&gt;=D71)*(_5shaozhuchou_month_day!$A$2:$A$899&lt;E71),_5shaozhuchou_month_day!$Y$2:$Y$899)/SUMPRODUCT((_5shaozhuchou_month_day!$A$2:$A$899&gt;=D71)*(_5shaozhuchou_month_day!$A$2:$A$899&lt;E71)),0)</f>
        <v>0</v>
      </c>
      <c r="M71" s="136">
        <f ca="1">L71*(1-$AL$3)*$AL$4*$AL$5*(E71-D71)*24</f>
        <v>0</v>
      </c>
      <c r="N71" s="125">
        <f>IF(OR($B71=$AH$4,$B71=$AH$5),(($H72-$H71)+($I72-$I71))*3,0)</f>
        <v>0</v>
      </c>
      <c r="O71" s="125" t="e">
        <f>IF(OR($B71=$AI$4,$B71=$AI$5,$B71=$AI$6),(($H72-$H71)+($I72-$I71))*3,0)</f>
        <v>#VALUE!</v>
      </c>
      <c r="P71" s="125">
        <f>IF(OR($B71=$AJ$4),(($H72-$H71)+($I72-$I71))*3,0)</f>
        <v>0</v>
      </c>
      <c r="Q71" s="130">
        <f ca="1">IF(OR($B71=$AH$4,$B70=$AH$5),($L70-$L71)*(1-$AL$3)*(E71-D71)*24*$AL$4*$AL$5,0)</f>
        <v>0</v>
      </c>
      <c r="U71" s="138">
        <f ca="1">A71</f>
        <v>43535</v>
      </c>
      <c r="V71" s="134">
        <f>B71</f>
        <v>0.33333333333333298</v>
      </c>
      <c r="W71" s="71" t="s">
        <v>26</v>
      </c>
      <c r="X71" s="57" t="s">
        <v>26</v>
      </c>
      <c r="Y71" s="61">
        <f>IF(_cuofeng6_month_day!A69="","",_cuofeng6_month_day!A69)</f>
        <v>97.373900000000006</v>
      </c>
      <c r="Z71" s="61">
        <f>IF(_cuofeng6_month_day!B69="","",_cuofeng6_month_day!B69)</f>
        <v>97.335300000000004</v>
      </c>
      <c r="AA71" s="130"/>
      <c r="AB71" s="130">
        <f ca="1">AA71*(1-$AL$3)*$AL$4*$AL$5*(E71-D71)*24</f>
        <v>0</v>
      </c>
      <c r="AC71" s="125">
        <f>IF(OR($V71=$AH$4,$V71=$AH$5),(($W72-$W71)+($X72-$X71))*3,0)</f>
        <v>0</v>
      </c>
      <c r="AD71" s="125" t="e">
        <f>IF(OR($V71=$AI$4,$V71=$AI$5,$V71=$AI$6),(($W72-$W71)+($X72-$X71))*3,0)</f>
        <v>#VALUE!</v>
      </c>
      <c r="AE71" s="125">
        <f>IF(OR($V71=$AJ$4),(($W72-$W71)+($X72-$X71))*3,0)</f>
        <v>0</v>
      </c>
      <c r="AF71" s="130">
        <f ca="1">IF(OR($V71=$AH$4,$V71=$AH$5),($AA70-$AA71)*(1-$AL$3)*(E71-D71)*24*$AL$4*$AL$5,0)</f>
        <v>0</v>
      </c>
    </row>
    <row ht="14.25" r="72">
      <c r="A72" s="138">
        <f ca="1">A71</f>
        <v>43535</v>
      </c>
      <c r="B72" s="134">
        <v>0.58333333333333304</v>
      </c>
      <c r="C72" s="51" t="s">
        <v>28</v>
      </c>
      <c r="D72" s="135">
        <f ca="1">A72+B72</f>
        <v>43535.583333333336</v>
      </c>
      <c r="E72" s="135">
        <f ca="1">D73</f>
        <v>43535.708333333336</v>
      </c>
      <c r="F72" s="136" t="e">
        <f ca="1">SUMPRODUCT(('6烧主抽电耗'!$A$3:$A$95=$A72)*('6烧主抽电耗'!$D$3:$D$95=$C72),'6烧主抽电耗'!$E$3:$E$95)</f>
        <v>#REF!</v>
      </c>
      <c r="G72" s="135" t="e">
        <f ca="1">IF(AND(F72=1),"甲班",IF(AND(F72=2),"乙班",IF(AND(F72=3),"丙班",IF(AND(F72=4),"丁班",))))</f>
        <v>#REF!</v>
      </c>
      <c r="H72" s="57" t="s">
        <v>26</v>
      </c>
      <c r="I72" s="57" t="s">
        <v>26</v>
      </c>
      <c r="J72" s="57">
        <f>IF(_cuofeng5_month_day!A70="","",_cuofeng5_month_day!A70)</f>
        <v>99.774500000000003</v>
      </c>
      <c r="K72" s="57">
        <f>IF(_cuofeng5_month_day!B70="","",_cuofeng5_month_day!B70)</f>
        <v>99.7166</v>
      </c>
      <c r="L72" s="136">
        <f ca="1">IFERROR(SUMPRODUCT((_5shaozhuchou_month_day!$A$2:$A$899&gt;=D72)*(_5shaozhuchou_month_day!$A$2:$A$899&lt;E72),_5shaozhuchou_month_day!$Y$2:$Y$899)/SUMPRODUCT((_5shaozhuchou_month_day!$A$2:$A$899&gt;=D72)*(_5shaozhuchou_month_day!$A$2:$A$899&lt;E72)),0)</f>
        <v>0</v>
      </c>
      <c r="M72" s="136">
        <f ca="1">L72*(1-$AL$3)*$AL$4*$AL$5*(E72-D72)*24</f>
        <v>0</v>
      </c>
      <c r="N72" s="125" t="e">
        <f>IF(OR($B72=$AH$4,$B72=$AH$5),(($H73-$H72)+($I73-$I72))*3,0)</f>
        <v>#VALUE!</v>
      </c>
      <c r="O72" s="125">
        <f>IF(OR($B72=$AI$4,$B72=$AI$5,$B72=$AI$6),(($H73-$H72)+($I73-$I72))*3,0)</f>
        <v>0</v>
      </c>
      <c r="P72" s="125">
        <f>IF(OR($B72=$AJ$4),(($H73-$H72)+($I73-$I72))*3,0)</f>
        <v>0</v>
      </c>
      <c r="Q72" s="130">
        <f ca="1">IF(OR($B72=$AH$4,$B71=$AH$5),($L71-$L72)*(1-$AL$3)*(E72-D72)*24*$AL$4*$AL$5,0)</f>
        <v>0</v>
      </c>
      <c r="U72" s="138">
        <f ca="1">A72</f>
        <v>43535</v>
      </c>
      <c r="V72" s="134">
        <f>B72</f>
        <v>0.58333333333333304</v>
      </c>
      <c r="W72" s="61" t="s">
        <v>26</v>
      </c>
      <c r="X72" s="61" t="s">
        <v>26</v>
      </c>
      <c r="Y72" s="61">
        <f>IF(_cuofeng6_month_day!A70="","",_cuofeng6_month_day!A70)</f>
        <v>97.352699999999999</v>
      </c>
      <c r="Z72" s="61">
        <f>IF(_cuofeng6_month_day!B70="","",_cuofeng6_month_day!B70)</f>
        <v>97.335300000000004</v>
      </c>
      <c r="AA72" s="130"/>
      <c r="AB72" s="130">
        <f ca="1">AA72*(1-$AL$3)*$AL$4*$AL$5*(E72-D72)*24</f>
        <v>0</v>
      </c>
      <c r="AC72" s="125" t="e">
        <f>IF(OR($V72=$AH$4,$V72=$AH$5),(($W73-$W72)+($X73-$X72))*3,0)</f>
        <v>#VALUE!</v>
      </c>
      <c r="AD72" s="125">
        <f>IF(OR($V72=$AI$4,$V72=$AI$5,$V72=$AI$6),(($W73-$W72)+($X73-$X72))*3,0)</f>
        <v>0</v>
      </c>
      <c r="AE72" s="125">
        <f>IF(OR($V72=$AJ$4),(($W73-$W72)+($X73-$X72))*3,0)</f>
        <v>0</v>
      </c>
      <c r="AF72" s="130">
        <f ca="1">IF(OR($V72=$AH$4,$V72=$AH$5),($AA71-$AA72)*(1-$AL$3)*(E72-D72)*24*$AL$4*$AL$5,0)</f>
        <v>0</v>
      </c>
    </row>
    <row ht="14.25" r="73">
      <c r="A73" s="138">
        <f ca="1">A72</f>
        <v>43535</v>
      </c>
      <c r="B73" s="134">
        <v>0.70833333333333304</v>
      </c>
      <c r="C73" s="51" t="s">
        <v>30</v>
      </c>
      <c r="D73" s="135">
        <f ca="1">A73+B73</f>
        <v>43535.708333333336</v>
      </c>
      <c r="E73" s="135">
        <f ca="1">D74</f>
        <v>43535.791666666664</v>
      </c>
      <c r="F73" s="136" t="e">
        <f ca="1">SUMPRODUCT(('6烧主抽电耗'!$A$3:$A$95=$A73)*('6烧主抽电耗'!$D$3:$D$95=$C73),'6烧主抽电耗'!$E$3:$E$95)</f>
        <v>#REF!</v>
      </c>
      <c r="G73" s="135" t="e">
        <f ca="1">IF(AND(F73=1),"甲班",IF(AND(F73=2),"乙班",IF(AND(F73=3),"丙班",IF(AND(F73=4),"丁班",))))</f>
        <v>#REF!</v>
      </c>
      <c r="H73" s="57" t="s">
        <v>26</v>
      </c>
      <c r="I73" s="57" t="s">
        <v>26</v>
      </c>
      <c r="J73" s="57">
        <f>IF(_cuofeng5_month_day!A71="","",_cuofeng5_month_day!A71)</f>
        <v>99.762900000000002</v>
      </c>
      <c r="K73" s="57">
        <f>IF(_cuofeng5_month_day!B71="","",_cuofeng5_month_day!B71)</f>
        <v>99.687700000000007</v>
      </c>
      <c r="L73" s="136">
        <f ca="1">IFERROR(SUMPRODUCT((_5shaozhuchou_month_day!$A$2:$A$899&gt;=D73)*(_5shaozhuchou_month_day!$A$2:$A$899&lt;E73),_5shaozhuchou_month_day!$Y$2:$Y$899)/SUMPRODUCT((_5shaozhuchou_month_day!$A$2:$A$899&gt;=D73)*(_5shaozhuchou_month_day!$A$2:$A$899&lt;E73)),0)</f>
        <v>0</v>
      </c>
      <c r="M73" s="136">
        <f ca="1">L73*(1-$AL$3)*$AL$4*$AL$5*(E73-D73)*24</f>
        <v>0</v>
      </c>
      <c r="N73" s="125">
        <f>IF(OR($B73=$AH$4,$B73=$AH$5),(($H74-$H73)+($I74-$I73))*3,0)</f>
        <v>0</v>
      </c>
      <c r="O73" s="125" t="e">
        <f>IF(OR($B73=$AI$4,$B73=$AI$5,$B73=$AI$6),(($H74-$H73)+($I74-$I73))*3,0)</f>
        <v>#VALUE!</v>
      </c>
      <c r="P73" s="125">
        <f>IF(OR($B73=$AJ$4),(($H74-$H73)+($I74-$I73))*3,0)</f>
        <v>0</v>
      </c>
      <c r="Q73" s="130">
        <f ca="1">IF(OR($B73=$AH$4,$B72=$AH$5),($L72-$L73)*(1-$AL$3)*(E73-D73)*24*$AL$4*$AL$5,0)</f>
        <v>0</v>
      </c>
      <c r="U73" s="138">
        <f ca="1">A73</f>
        <v>43535</v>
      </c>
      <c r="V73" s="134">
        <f>B73</f>
        <v>0.70833333333333304</v>
      </c>
      <c r="W73" s="71" t="s">
        <v>26</v>
      </c>
      <c r="X73" s="57" t="s">
        <v>26</v>
      </c>
      <c r="Y73" s="61">
        <f>IF(_cuofeng6_month_day!A71="","",_cuofeng6_month_day!A71)</f>
        <v>80.495500000000007</v>
      </c>
      <c r="Z73" s="61">
        <f>IF(_cuofeng6_month_day!B71="","",_cuofeng6_month_day!B71)</f>
        <v>94.355099999999993</v>
      </c>
      <c r="AA73" s="130"/>
      <c r="AB73" s="130">
        <f ca="1">AA73*(1-$AL$3)*$AL$4*$AL$5*(E73-D73)*24</f>
        <v>0</v>
      </c>
      <c r="AC73" s="125">
        <f>IF(OR($V73=$AH$4,$V73=$AH$5),(($W74-$W73)+($X74-$X73))*3,0)</f>
        <v>0</v>
      </c>
      <c r="AD73" s="125" t="e">
        <f>IF(OR($V73=$AI$4,$V73=$AI$5,$V73=$AI$6),(($W74-$W73)+($X74-$X73))*3,0)</f>
        <v>#VALUE!</v>
      </c>
      <c r="AE73" s="125">
        <f>IF(OR($V73=$AJ$4),(($W74-$W73)+($X74-$X73))*3,0)</f>
        <v>0</v>
      </c>
      <c r="AF73" s="130">
        <f ca="1">IF(OR($V73=$AH$4,$V73=$AH$5),($AA72-$AA73)*(1-$AL$3)*(E73-D73)*24*$AL$4*$AL$5,0)</f>
        <v>0</v>
      </c>
    </row>
    <row ht="14.25" r="74">
      <c r="A74" s="138">
        <f ca="1">A73</f>
        <v>43535</v>
      </c>
      <c r="B74" s="134">
        <v>0.79166666666666696</v>
      </c>
      <c r="C74" s="51" t="s">
        <v>30</v>
      </c>
      <c r="D74" s="135">
        <f ca="1">A74+B74</f>
        <v>43535.791666666664</v>
      </c>
      <c r="E74" s="135">
        <f ca="1">D75</f>
        <v>43535.916666666664</v>
      </c>
      <c r="F74" s="136" t="e">
        <f ca="1">SUMPRODUCT(('6烧主抽电耗'!$A$3:$A$95=$A74)*('6烧主抽电耗'!$D$3:$D$95=$C74),'6烧主抽电耗'!$E$3:$E$95)</f>
        <v>#REF!</v>
      </c>
      <c r="G74" s="135" t="e">
        <f ca="1">IF(AND(F74=1),"甲班",IF(AND(F74=2),"乙班",IF(AND(F74=3),"丙班",IF(AND(F74=4),"丁班",))))</f>
        <v>#REF!</v>
      </c>
      <c r="H74" s="57" t="s">
        <v>26</v>
      </c>
      <c r="I74" s="57" t="s">
        <v>26</v>
      </c>
      <c r="J74" s="57">
        <f>IF(_cuofeng5_month_day!A72="","",_cuofeng5_month_day!A72)</f>
        <v>99.751300000000001</v>
      </c>
      <c r="K74" s="57">
        <f>IF(_cuofeng5_month_day!B72="","",_cuofeng5_month_day!B72)</f>
        <v>99.690600000000003</v>
      </c>
      <c r="L74" s="136">
        <f ca="1">IFERROR(SUMPRODUCT((_5shaozhuchou_month_day!$A$2:$A$899&gt;=D74)*(_5shaozhuchou_month_day!$A$2:$A$899&lt;E74),_5shaozhuchou_month_day!$Y$2:$Y$899)/SUMPRODUCT((_5shaozhuchou_month_day!$A$2:$A$899&gt;=D74)*(_5shaozhuchou_month_day!$A$2:$A$899&lt;E74)),0)</f>
        <v>0</v>
      </c>
      <c r="M74" s="136">
        <f ca="1">L74*(1-$AL$3)*$AL$4*$AL$5*(E74-D74)*24</f>
        <v>0</v>
      </c>
      <c r="N74" s="125" t="e">
        <f>IF(OR($B74=$AH$4,$B74=$AH$5),(($H75-$H74)+($I75-$I74))*3,0)</f>
        <v>#VALUE!</v>
      </c>
      <c r="O74" s="125">
        <f>IF(OR($B74=$AI$4,$B74=$AI$5,$B74=$AI$6),(($H75-$H74)+($I75-$I74))*3,0)</f>
        <v>0</v>
      </c>
      <c r="P74" s="125">
        <f>IF(OR($B74=$AJ$4),(($H75-$H74)+($I75-$I74))*3,0)</f>
        <v>0</v>
      </c>
      <c r="Q74" s="130">
        <f ca="1">IF(OR($B74=$AH$4,$B73=$AH$5),($L73-$L74)*(1-$AL$3)*(E74-D74)*24*$AL$4*$AL$5,0)</f>
        <v>0</v>
      </c>
      <c r="U74" s="138">
        <f ca="1">A74</f>
        <v>43535</v>
      </c>
      <c r="V74" s="134">
        <f>B74</f>
        <v>0.79166666666666696</v>
      </c>
      <c r="W74" s="61" t="s">
        <v>26</v>
      </c>
      <c r="X74" s="61" t="s">
        <v>26</v>
      </c>
      <c r="Y74" s="61">
        <f>IF(_cuofeng6_month_day!A72="","",_cuofeng6_month_day!A72)</f>
        <v>97.3643</v>
      </c>
      <c r="Z74" s="61">
        <f>IF(_cuofeng6_month_day!B72="","",_cuofeng6_month_day!B72)</f>
        <v>97.277500000000003</v>
      </c>
      <c r="AA74" s="130"/>
      <c r="AB74" s="130">
        <f ca="1">AA74*(1-$AL$3)*$AL$4*$AL$5*(E74-D74)*24</f>
        <v>0</v>
      </c>
      <c r="AC74" s="125" t="e">
        <f>IF(OR($V74=$AH$4,$V74=$AH$5),(($W75-$W74)+($X75-$X74))*3,0)</f>
        <v>#VALUE!</v>
      </c>
      <c r="AD74" s="125">
        <f>IF(OR($V74=$AI$4,$V74=$AI$5,$V74=$AI$6),(($W75-$W74)+($X75-$X74))*3,0)</f>
        <v>0</v>
      </c>
      <c r="AE74" s="125">
        <f>IF(OR($V74=$AJ$4),(($W75-$W74)+($X75-$X74))*3,0)</f>
        <v>0</v>
      </c>
      <c r="AF74" s="130">
        <f ca="1">IF(OR($V74=$AH$4,$V74=$AH$5),($AA73-$AA74)*(1-$AL$3)*(E74-D74)*24*$AL$4*$AL$5,0)</f>
        <v>0</v>
      </c>
    </row>
    <row ht="14.25" r="75">
      <c r="A75" s="140">
        <f ca="1">A74</f>
        <v>43535</v>
      </c>
      <c r="B75" s="134">
        <v>0.91666666666666696</v>
      </c>
      <c r="C75" s="51" t="s">
        <v>30</v>
      </c>
      <c r="D75" s="135">
        <f ca="1">A75+B75</f>
        <v>43535.916666666664</v>
      </c>
      <c r="E75" s="135">
        <f ca="1">D76</f>
        <v>43536</v>
      </c>
      <c r="F75" s="136" t="e">
        <f ca="1">SUMPRODUCT(('6烧主抽电耗'!$A$3:$A$95=$A75)*('6烧主抽电耗'!$D$3:$D$95=$C75),'6烧主抽电耗'!$E$3:$E$95)</f>
        <v>#REF!</v>
      </c>
      <c r="G75" s="135" t="e">
        <f ca="1">IF(AND(F75=1),"甲班",IF(AND(F75=2),"乙班",IF(AND(F75=3),"丙班",IF(AND(F75=4),"丁班",))))</f>
        <v>#REF!</v>
      </c>
      <c r="H75" s="57" t="s">
        <v>26</v>
      </c>
      <c r="I75" s="57" t="s">
        <v>26</v>
      </c>
      <c r="J75" s="57">
        <f>IF(_cuofeng5_month_day!A73="","",_cuofeng5_month_day!A73)</f>
        <v>99.748400000000004</v>
      </c>
      <c r="K75" s="57">
        <f>IF(_cuofeng5_month_day!B73="","",_cuofeng5_month_day!B73)</f>
        <v>99.690600000000003</v>
      </c>
      <c r="L75" s="136">
        <f ca="1">IFERROR(SUMPRODUCT((_5shaozhuchou_month_day!$A$2:$A$899&gt;=D75)*(_5shaozhuchou_month_day!$A$2:$A$899&lt;E75),_5shaozhuchou_month_day!$Y$2:$Y$899)/SUMPRODUCT((_5shaozhuchou_month_day!$A$2:$A$899&gt;=D75)*(_5shaozhuchou_month_day!$A$2:$A$899&lt;E75)),0)</f>
        <v>0</v>
      </c>
      <c r="M75" s="136">
        <f ca="1">L75*(1-$AL$3)*$AL$4*$AL$5*(E75-D75)*24</f>
        <v>0</v>
      </c>
      <c r="N75" s="125">
        <f>IF(OR($B75=$AH$4,$B75=$AH$5),(($H76-$H75)+($I76-$I75))*3,0)</f>
        <v>0</v>
      </c>
      <c r="O75" s="125" t="e">
        <f>IF(OR($B75=$AI$4,$B75=$AI$5,$B75=$AI$6),(($H76-$H75)+($I76-$I75))*3,0)</f>
        <v>#VALUE!</v>
      </c>
      <c r="P75" s="125">
        <f>IF(OR($B75=$AJ$4),(($H76-$H75)+($I76-$I75))*3,0)</f>
        <v>0</v>
      </c>
      <c r="Q75" s="130">
        <f ca="1">IF(OR($B75=$AH$4,$B74=$AH$5),($L74-$L75)*(1-$AL$3)*(E75-D75)*24*$AL$4*$AL$5,0)</f>
        <v>0</v>
      </c>
      <c r="U75" s="140">
        <f ca="1">A75</f>
        <v>43535</v>
      </c>
      <c r="V75" s="134">
        <f>B75</f>
        <v>0.91666666666666696</v>
      </c>
      <c r="W75" s="61" t="s">
        <v>26</v>
      </c>
      <c r="X75" s="61" t="s">
        <v>26</v>
      </c>
      <c r="Y75" s="61">
        <f>IF(_cuofeng6_month_day!A73="","",_cuofeng6_month_day!A73)</f>
        <v>97.346900000000005</v>
      </c>
      <c r="Z75" s="61">
        <f>IF(_cuofeng6_month_day!B73="","",_cuofeng6_month_day!B73)</f>
        <v>97.277500000000003</v>
      </c>
      <c r="AA75" s="130"/>
      <c r="AB75" s="130">
        <f ca="1">AA75*(1-$AL$3)*$AL$4*$AL$5*(E75-D75)*24</f>
        <v>0</v>
      </c>
      <c r="AC75" s="125">
        <f>IF(OR($V75=$AH$4,$V75=$AH$5),(($W76-$W75)+($X76-$X75))*3,0)</f>
        <v>0</v>
      </c>
      <c r="AD75" s="125" t="e">
        <f>IF(OR($V75=$AI$4,$V75=$AI$5,$V75=$AI$6),(($W76-$W75)+($X76-$X75))*3,0)</f>
        <v>#VALUE!</v>
      </c>
      <c r="AE75" s="125">
        <f>IF(OR($V75=$AJ$4),(($W76-$W75)+($X76-$X75))*3,0)</f>
        <v>0</v>
      </c>
      <c r="AF75" s="130">
        <f ca="1">IF(OR($V75=$AH$4,$V75=$AH$5),($AA74-$AA75)*(1-$AL$3)*(E75-D75)*24*$AL$4*$AL$5,0)</f>
        <v>0</v>
      </c>
    </row>
    <row ht="14.25" r="76">
      <c r="A76" s="133">
        <f ca="1">A70+1</f>
        <v>43536</v>
      </c>
      <c r="B76" s="134">
        <v>0</v>
      </c>
      <c r="C76" s="51" t="s">
        <v>24</v>
      </c>
      <c r="D76" s="135">
        <f ca="1">A76+B76</f>
        <v>43536</v>
      </c>
      <c r="E76" s="135">
        <f ca="1">D77</f>
        <v>43536.333333333336</v>
      </c>
      <c r="F76" s="136" t="e">
        <f ca="1">SUMPRODUCT(('6烧主抽电耗'!$A$3:$A$95=$A76)*('6烧主抽电耗'!$D$3:$D$95=$C76),'6烧主抽电耗'!$E$3:$E$95)</f>
        <v>#REF!</v>
      </c>
      <c r="G76" s="135" t="e">
        <f ca="1">IF(AND(F76=1),"甲班",IF(AND(F76=2),"乙班",IF(AND(F76=3),"丙班",IF(AND(F76=4),"丁班",))))</f>
        <v>#REF!</v>
      </c>
      <c r="H76" s="57" t="s">
        <v>26</v>
      </c>
      <c r="I76" s="57" t="s">
        <v>26</v>
      </c>
      <c r="J76" s="57">
        <f>IF(_cuofeng5_month_day!A74="","",_cuofeng5_month_day!A74)</f>
        <v>99.745599999999996</v>
      </c>
      <c r="K76" s="57">
        <f>IF(_cuofeng5_month_day!B74="","",_cuofeng5_month_day!B74)</f>
        <v>99.6935</v>
      </c>
      <c r="L76" s="136">
        <f ca="1">IFERROR(SUMPRODUCT((_5shaozhuchou_month_day!$A$2:$A$899&gt;=D76)*(_5shaozhuchou_month_day!$A$2:$A$899&lt;E76),_5shaozhuchou_month_day!$Y$2:$Y$899)/SUMPRODUCT((_5shaozhuchou_month_day!$A$2:$A$899&gt;=D76)*(_5shaozhuchou_month_day!$A$2:$A$899&lt;E76)),0)</f>
        <v>0</v>
      </c>
      <c r="M76" s="136">
        <f ca="1">L76*(1-$AL$3)*$AL$4*$AL$5*(E76-D76)*24</f>
        <v>0</v>
      </c>
      <c r="N76" s="125">
        <f>IF(OR($B76=$AH$4,$B76=$AH$5),(($H77-$H76)+($I77-$I76))*3,0)</f>
        <v>0</v>
      </c>
      <c r="O76" s="125">
        <f>IF(OR($B76=$AI$4,$B76=$AI$5,$B76=$AI$6),(($H77-$H76)+($I77-$I76))*3,0)</f>
        <v>0</v>
      </c>
      <c r="P76" s="125" t="e">
        <f>IF(OR($B76=$AJ$4),(($H77-$H76)+($I77-$I76))*3,0)</f>
        <v>#VALUE!</v>
      </c>
      <c r="Q76" s="130">
        <f ca="1">IF(OR($B76=$AH$4,$B75=$AH$5),($L75-$L76)*(1-$AL$3)*(E76-D76)*24*$AL$4*$AL$5,0)</f>
        <v>0</v>
      </c>
      <c r="U76" s="133">
        <f ca="1">A76</f>
        <v>43536</v>
      </c>
      <c r="V76" s="134">
        <f>B76</f>
        <v>0</v>
      </c>
      <c r="W76" s="71" t="s">
        <v>26</v>
      </c>
      <c r="X76" s="57" t="s">
        <v>26</v>
      </c>
      <c r="Y76" s="61">
        <f>IF(_cuofeng6_month_day!A74="","",_cuofeng6_month_day!A74)</f>
        <v>97.3643</v>
      </c>
      <c r="Z76" s="61">
        <f>IF(_cuofeng6_month_day!B74="","",_cuofeng6_month_day!B74)</f>
        <v>97.277500000000003</v>
      </c>
      <c r="AA76" s="130"/>
      <c r="AB76" s="130">
        <f ca="1">AA76*(1-$AL$3)*$AL$4*$AL$5*(E76-D76)*24</f>
        <v>0</v>
      </c>
      <c r="AC76" s="125">
        <f>IF(OR($V76=$AH$4,$V76=$AH$5),(($W77-$W76)+($X77-$X76))*3,0)</f>
        <v>0</v>
      </c>
      <c r="AD76" s="125">
        <f>IF(OR($V76=$AI$4,$V76=$AI$5,$V76=$AI$6),(($W77-$W76)+($X77-$X76))*3,0)</f>
        <v>0</v>
      </c>
      <c r="AE76" s="125" t="e">
        <f>IF(OR($V76=$AJ$4),(($W77-$W76)+($X77-$X76))*3,0)</f>
        <v>#VALUE!</v>
      </c>
      <c r="AF76" s="130">
        <f ca="1">IF(OR($V76=$AH$4,$V76=$AH$5),($AA75-$AA76)*(1-$AL$3)*(E76-D76)*24*$AL$4*$AL$5,0)</f>
        <v>0</v>
      </c>
    </row>
    <row ht="14.25" r="77">
      <c r="A77" s="138">
        <f ca="1">A76</f>
        <v>43536</v>
      </c>
      <c r="B77" s="134">
        <v>0.33333333333333298</v>
      </c>
      <c r="C77" s="51" t="s">
        <v>24</v>
      </c>
      <c r="D77" s="135">
        <f ca="1">A77+B77</f>
        <v>43536.333333333336</v>
      </c>
      <c r="E77" s="135">
        <f ca="1">D78</f>
        <v>43536.583333333336</v>
      </c>
      <c r="F77" s="136" t="e">
        <f ca="1">SUMPRODUCT(('6烧主抽电耗'!$A$3:$A$95=$A77)*('6烧主抽电耗'!$D$3:$D$95=$C77),'6烧主抽电耗'!$E$3:$E$95)</f>
        <v>#REF!</v>
      </c>
      <c r="G77" s="135" t="e">
        <f ca="1">IF(AND(F77=1),"甲班",IF(AND(F77=2),"乙班",IF(AND(F77=3),"丙班",IF(AND(F77=4),"丁班",))))</f>
        <v>#REF!</v>
      </c>
      <c r="H77" s="57" t="s">
        <v>26</v>
      </c>
      <c r="I77" s="57" t="s">
        <v>26</v>
      </c>
      <c r="J77" s="57">
        <f>IF(_cuofeng5_month_day!A75="","",_cuofeng5_month_day!A75)</f>
        <v>99.754199999999997</v>
      </c>
      <c r="K77" s="57">
        <f>IF(_cuofeng5_month_day!B75="","",_cuofeng5_month_day!B75)</f>
        <v>99.690600000000003</v>
      </c>
      <c r="L77" s="136">
        <f ca="1">IFERROR(SUMPRODUCT((_5shaozhuchou_month_day!$A$2:$A$899&gt;=D77)*(_5shaozhuchou_month_day!$A$2:$A$899&lt;E77),_5shaozhuchou_month_day!$Y$2:$Y$899)/SUMPRODUCT((_5shaozhuchou_month_day!$A$2:$A$899&gt;=D77)*(_5shaozhuchou_month_day!$A$2:$A$899&lt;E77)),0)</f>
        <v>0</v>
      </c>
      <c r="M77" s="136">
        <f ca="1">L77*(1-$AL$3)*$AL$4*$AL$5*(E77-D77)*24</f>
        <v>0</v>
      </c>
      <c r="N77" s="125">
        <f>IF(OR($B77=$AH$4,$B77=$AH$5),(($H78-$H77)+($I78-$I77))*3,0)</f>
        <v>0</v>
      </c>
      <c r="O77" s="125" t="e">
        <f>IF(OR($B77=$AI$4,$B77=$AI$5,$B77=$AI$6),(($H78-$H77)+($I78-$I77))*3,0)</f>
        <v>#VALUE!</v>
      </c>
      <c r="P77" s="125">
        <f>IF(OR($B77=$AJ$4),(($H78-$H77)+($I78-$I77))*3,0)</f>
        <v>0</v>
      </c>
      <c r="Q77" s="130">
        <f ca="1">IF(OR($B77=$AH$4,$B76=$AH$5),($L76-$L77)*(1-$AL$3)*(E77-D77)*24*$AL$4*$AL$5,0)</f>
        <v>0</v>
      </c>
      <c r="U77" s="138">
        <f ca="1">A77</f>
        <v>43536</v>
      </c>
      <c r="V77" s="134">
        <f>B77</f>
        <v>0.33333333333333298</v>
      </c>
      <c r="W77" s="71" t="s">
        <v>26</v>
      </c>
      <c r="X77" s="57" t="s">
        <v>26</v>
      </c>
      <c r="Y77" s="61">
        <f>IF(_cuofeng6_month_day!A75="","",_cuofeng6_month_day!A75)</f>
        <v>97.3643</v>
      </c>
      <c r="Z77" s="61">
        <f>IF(_cuofeng6_month_day!B75="","",_cuofeng6_month_day!B75)</f>
        <v>97.277500000000003</v>
      </c>
      <c r="AA77" s="130"/>
      <c r="AB77" s="130">
        <f ca="1">AA77*(1-$AL$3)*$AL$4*$AL$5*(E77-D77)*24</f>
        <v>0</v>
      </c>
      <c r="AC77" s="125">
        <f>IF(OR($V77=$AH$4,$V77=$AH$5),(($W78-$W77)+($X78-$X77))*3,0)</f>
        <v>0</v>
      </c>
      <c r="AD77" s="125" t="e">
        <f>IF(OR($V77=$AI$4,$V77=$AI$5,$V77=$AI$6),(($W78-$W77)+($X78-$X77))*3,0)</f>
        <v>#VALUE!</v>
      </c>
      <c r="AE77" s="125">
        <f>IF(OR($V77=$AJ$4),(($W78-$W77)+($X78-$X77))*3,0)</f>
        <v>0</v>
      </c>
      <c r="AF77" s="130">
        <f ca="1">IF(OR($V77=$AH$4,$V77=$AH$5),($AA76-$AA77)*(1-$AL$3)*(E77-D77)*24*$AL$4*$AL$5,0)</f>
        <v>0</v>
      </c>
    </row>
    <row ht="14.25" r="78">
      <c r="A78" s="138">
        <f ca="1">A77</f>
        <v>43536</v>
      </c>
      <c r="B78" s="134">
        <v>0.58333333333333304</v>
      </c>
      <c r="C78" s="51" t="s">
        <v>28</v>
      </c>
      <c r="D78" s="135">
        <f ca="1">A78+B78</f>
        <v>43536.583333333336</v>
      </c>
      <c r="E78" s="135">
        <f ca="1">D79</f>
        <v>43536.708333333336</v>
      </c>
      <c r="F78" s="136" t="e">
        <f ca="1">SUMPRODUCT(('6烧主抽电耗'!$A$3:$A$95=$A78)*('6烧主抽电耗'!$D$3:$D$95=$C78),'6烧主抽电耗'!$E$3:$E$95)</f>
        <v>#REF!</v>
      </c>
      <c r="G78" s="135" t="e">
        <f ca="1">IF(AND(F78=1),"甲班",IF(AND(F78=2),"乙班",IF(AND(F78=3),"丙班",IF(AND(F78=4),"丁班",))))</f>
        <v>#REF!</v>
      </c>
      <c r="H78" s="57" t="s">
        <v>26</v>
      </c>
      <c r="I78" s="57" t="s">
        <v>26</v>
      </c>
      <c r="J78" s="57">
        <f>IF(_cuofeng5_month_day!A76="","",_cuofeng5_month_day!A76)</f>
        <v>99.751300000000001</v>
      </c>
      <c r="K78" s="57">
        <f>IF(_cuofeng5_month_day!B76="","",_cuofeng5_month_day!B76)</f>
        <v>99.687700000000007</v>
      </c>
      <c r="L78" s="136">
        <f ca="1">IFERROR(SUMPRODUCT((_5shaozhuchou_month_day!$A$2:$A$899&gt;=D78)*(_5shaozhuchou_month_day!$A$2:$A$899&lt;E78),_5shaozhuchou_month_day!$Y$2:$Y$899)/SUMPRODUCT((_5shaozhuchou_month_day!$A$2:$A$899&gt;=D78)*(_5shaozhuchou_month_day!$A$2:$A$899&lt;E78)),0)</f>
        <v>0</v>
      </c>
      <c r="M78" s="136">
        <f ca="1">L78*(1-$AL$3)*$AL$4*$AL$5*(E78-D78)*24</f>
        <v>0</v>
      </c>
      <c r="N78" s="125" t="e">
        <f>IF(OR($B78=$AH$4,$B78=$AH$5),(($H79-$H78)+($I79-$I78))*3,0)</f>
        <v>#VALUE!</v>
      </c>
      <c r="O78" s="125">
        <f>IF(OR($B78=$AI$4,$B78=$AI$5,$B78=$AI$6),(($H79-$H78)+($I79-$I78))*3,0)</f>
        <v>0</v>
      </c>
      <c r="P78" s="125">
        <f>IF(OR($B78=$AJ$4),(($H79-$H78)+($I79-$I78))*3,0)</f>
        <v>0</v>
      </c>
      <c r="Q78" s="130">
        <f ca="1">IF(OR($B78=$AH$4,$B77=$AH$5),($L77-$L78)*(1-$AL$3)*(E78-D78)*24*$AL$4*$AL$5,0)</f>
        <v>0</v>
      </c>
      <c r="U78" s="138">
        <f ca="1">A78</f>
        <v>43536</v>
      </c>
      <c r="V78" s="134">
        <f>B78</f>
        <v>0.58333333333333304</v>
      </c>
      <c r="W78" s="61" t="s">
        <v>26</v>
      </c>
      <c r="X78" s="61" t="s">
        <v>26</v>
      </c>
      <c r="Y78" s="61">
        <f>IF(_cuofeng6_month_day!A76="","",_cuofeng6_month_day!A76)</f>
        <v>97.3643</v>
      </c>
      <c r="Z78" s="61">
        <f>IF(_cuofeng6_month_day!B76="","",_cuofeng6_month_day!B76)</f>
        <v>97.277500000000003</v>
      </c>
      <c r="AA78" s="130"/>
      <c r="AB78" s="130">
        <f ca="1">AA78*(1-$AL$3)*$AL$4*$AL$5*(E78-D78)*24</f>
        <v>0</v>
      </c>
      <c r="AC78" s="125" t="e">
        <f>IF(OR($V78=$AH$4,$V78=$AH$5),(($W79-$W78)+($X79-$X78))*3,0)</f>
        <v>#VALUE!</v>
      </c>
      <c r="AD78" s="125">
        <f>IF(OR($V78=$AI$4,$V78=$AI$5,$V78=$AI$6),(($W79-$W78)+($X79-$X78))*3,0)</f>
        <v>0</v>
      </c>
      <c r="AE78" s="125">
        <f>IF(OR($V78=$AJ$4),(($W79-$W78)+($X79-$X78))*3,0)</f>
        <v>0</v>
      </c>
      <c r="AF78" s="130">
        <f ca="1">IF(OR($V78=$AH$4,$V78=$AH$5),($AA77-$AA78)*(1-$AL$3)*(E78-D78)*24*$AL$4*$AL$5,0)</f>
        <v>0</v>
      </c>
    </row>
    <row ht="14.25" r="79">
      <c r="A79" s="138">
        <f ca="1">A78</f>
        <v>43536</v>
      </c>
      <c r="B79" s="134">
        <v>0.70833333333333304</v>
      </c>
      <c r="C79" s="51" t="s">
        <v>30</v>
      </c>
      <c r="D79" s="135">
        <f ca="1">A79+B79</f>
        <v>43536.708333333336</v>
      </c>
      <c r="E79" s="135">
        <f ca="1">D80</f>
        <v>43536.791666666664</v>
      </c>
      <c r="F79" s="136" t="e">
        <f ca="1">SUMPRODUCT(('6烧主抽电耗'!$A$3:$A$95=$A79)*('6烧主抽电耗'!$D$3:$D$95=$C79),'6烧主抽电耗'!$E$3:$E$95)</f>
        <v>#REF!</v>
      </c>
      <c r="G79" s="135" t="e">
        <f ca="1">IF(AND(F79=1),"甲班",IF(AND(F79=2),"乙班",IF(AND(F79=3),"丙班",IF(AND(F79=4),"丁班",))))</f>
        <v>#REF!</v>
      </c>
      <c r="H79" s="57" t="s">
        <v>26</v>
      </c>
      <c r="I79" s="57" t="s">
        <v>26</v>
      </c>
      <c r="J79" s="57">
        <f>IF(_cuofeng5_month_day!A77="","",_cuofeng5_month_day!A77)</f>
        <v>99.733999999999995</v>
      </c>
      <c r="K79" s="57">
        <f>IF(_cuofeng5_month_day!B77="","",_cuofeng5_month_day!B77)</f>
        <v>99.676100000000005</v>
      </c>
      <c r="L79" s="136">
        <f ca="1">IFERROR(SUMPRODUCT((_5shaozhuchou_month_day!$A$2:$A$899&gt;=D79)*(_5shaozhuchou_month_day!$A$2:$A$899&lt;E79),_5shaozhuchou_month_day!$Y$2:$Y$899)/SUMPRODUCT((_5shaozhuchou_month_day!$A$2:$A$899&gt;=D79)*(_5shaozhuchou_month_day!$A$2:$A$899&lt;E79)),0)</f>
        <v>0</v>
      </c>
      <c r="M79" s="136">
        <f ca="1">L79*(1-$AL$3)*$AL$4*$AL$5*(E79-D79)*24</f>
        <v>0</v>
      </c>
      <c r="N79" s="125">
        <f>IF(OR($B79=$AH$4,$B79=$AH$5),(($H80-$H79)+($I80-$I79))*3,0)</f>
        <v>0</v>
      </c>
      <c r="O79" s="125" t="e">
        <f>IF(OR($B79=$AI$4,$B79=$AI$5,$B79=$AI$6),(($H80-$H79)+($I80-$I79))*3,0)</f>
        <v>#VALUE!</v>
      </c>
      <c r="P79" s="125">
        <f>IF(OR($B79=$AJ$4),(($H80-$H79)+($I80-$I79))*3,0)</f>
        <v>0</v>
      </c>
      <c r="Q79" s="130">
        <f ca="1">IF(OR($B79=$AH$4,$B78=$AH$5),($L78-$L79)*(1-$AL$3)*(E79-D79)*24*$AL$4*$AL$5,0)</f>
        <v>0</v>
      </c>
      <c r="U79" s="138">
        <f ca="1">A79</f>
        <v>43536</v>
      </c>
      <c r="V79" s="134">
        <f>B79</f>
        <v>0.70833333333333304</v>
      </c>
      <c r="W79" s="61" t="s">
        <v>26</v>
      </c>
      <c r="X79" s="61" t="s">
        <v>26</v>
      </c>
      <c r="Y79" s="61">
        <f>IF(_cuofeng6_month_day!A77="","",_cuofeng6_month_day!A77)</f>
        <v>97.352699999999999</v>
      </c>
      <c r="Z79" s="61">
        <f>IF(_cuofeng6_month_day!B77="","",_cuofeng6_month_day!B77)</f>
        <v>97.265900000000002</v>
      </c>
      <c r="AA79" s="130"/>
      <c r="AB79" s="130">
        <f ca="1">AA79*(1-$AL$3)*$AL$4*$AL$5*(E79-D79)*24</f>
        <v>0</v>
      </c>
      <c r="AC79" s="125">
        <f>IF(OR($V79=$AH$4,$V79=$AH$5),(($W80-$W79)+($X80-$X79))*3,0)</f>
        <v>0</v>
      </c>
      <c r="AD79" s="125" t="e">
        <f>IF(OR($V79=$AI$4,$V79=$AI$5,$V79=$AI$6),(($W80-$W79)+($X80-$X79))*3,0)</f>
        <v>#VALUE!</v>
      </c>
      <c r="AE79" s="125">
        <f>IF(OR($V79=$AJ$4),(($W80-$W79)+($X80-$X79))*3,0)</f>
        <v>0</v>
      </c>
      <c r="AF79" s="130">
        <f ca="1">IF(OR($V79=$AH$4,$V79=$AH$5),($AA78-$AA79)*(1-$AL$3)*(E79-D79)*24*$AL$4*$AL$5,0)</f>
        <v>0</v>
      </c>
    </row>
    <row ht="14.25" r="80">
      <c r="A80" s="138">
        <f ca="1">A79</f>
        <v>43536</v>
      </c>
      <c r="B80" s="134">
        <v>0.79166666666666696</v>
      </c>
      <c r="C80" s="51" t="s">
        <v>30</v>
      </c>
      <c r="D80" s="135">
        <f ca="1">A80+B80</f>
        <v>43536.791666666664</v>
      </c>
      <c r="E80" s="135">
        <f ca="1">D81</f>
        <v>43536.916666666664</v>
      </c>
      <c r="F80" s="136" t="e">
        <f ca="1">SUMPRODUCT(('6烧主抽电耗'!$A$3:$A$95=$A80)*('6烧主抽电耗'!$D$3:$D$95=$C80),'6烧主抽电耗'!$E$3:$E$95)</f>
        <v>#REF!</v>
      </c>
      <c r="G80" s="135" t="e">
        <f ca="1">IF(AND(F80=1),"甲班",IF(AND(F80=2),"乙班",IF(AND(F80=3),"丙班",IF(AND(F80=4),"丁班",))))</f>
        <v>#REF!</v>
      </c>
      <c r="H80" s="57" t="s">
        <v>26</v>
      </c>
      <c r="I80" s="57" t="s">
        <v>26</v>
      </c>
      <c r="J80" s="57">
        <f>IF(_cuofeng5_month_day!A78="","",_cuofeng5_month_day!A78)</f>
        <v>99.736900000000006</v>
      </c>
      <c r="K80" s="57">
        <f>IF(_cuofeng5_month_day!B78="","",_cuofeng5_month_day!B78)</f>
        <v>99.674199999999999</v>
      </c>
      <c r="L80" s="136">
        <f ca="1">IFERROR(SUMPRODUCT((_5shaozhuchou_month_day!$A$2:$A$899&gt;=D80)*(_5shaozhuchou_month_day!$A$2:$A$899&lt;E80),_5shaozhuchou_month_day!$Y$2:$Y$899)/SUMPRODUCT((_5shaozhuchou_month_day!$A$2:$A$899&gt;=D80)*(_5shaozhuchou_month_day!$A$2:$A$899&lt;E80)),0)</f>
        <v>0</v>
      </c>
      <c r="M80" s="136">
        <f ca="1">L80*(1-$AL$3)*$AL$4*$AL$5*(E80-D80)*24</f>
        <v>0</v>
      </c>
      <c r="N80" s="125" t="e">
        <f>IF(OR($B80=$AH$4,$B80=$AH$5),(($H81-$H80)+($I81-$I80))*3,0)</f>
        <v>#VALUE!</v>
      </c>
      <c r="O80" s="125">
        <f>IF(OR($B80=$AI$4,$B80=$AI$5,$B80=$AI$6),(($H81-$H80)+($I81-$I80))*3,0)</f>
        <v>0</v>
      </c>
      <c r="P80" s="125">
        <f>IF(OR($B80=$AJ$4),(($H81-$H80)+($I81-$I80))*3,0)</f>
        <v>0</v>
      </c>
      <c r="Q80" s="130">
        <f ca="1">IF(OR($B80=$AH$4,$B79=$AH$5),($L79-$L80)*(1-$AL$3)*(E80-D80)*24*$AL$4*$AL$5,0)</f>
        <v>0</v>
      </c>
      <c r="U80" s="138">
        <f ca="1">A80</f>
        <v>43536</v>
      </c>
      <c r="V80" s="134">
        <f>B80</f>
        <v>0.79166666666666696</v>
      </c>
      <c r="W80" s="61" t="s">
        <v>26</v>
      </c>
      <c r="X80" s="61" t="s">
        <v>26</v>
      </c>
      <c r="Y80" s="61">
        <f>IF(_cuofeng6_month_day!A78="","",_cuofeng6_month_day!A78)</f>
        <v>97.346900000000005</v>
      </c>
      <c r="Z80" s="61">
        <f>IF(_cuofeng6_month_day!B78="","",_cuofeng6_month_day!B78)</f>
        <v>97.277500000000003</v>
      </c>
      <c r="AA80" s="130"/>
      <c r="AB80" s="130">
        <f ca="1">AA80*(1-$AL$3)*$AL$4*$AL$5*(E80-D80)*24</f>
        <v>0</v>
      </c>
      <c r="AC80" s="125" t="e">
        <f>IF(OR($V80=$AH$4,$V80=$AH$5),(($W81-$W80)+($X81-$X80))*3,0)</f>
        <v>#VALUE!</v>
      </c>
      <c r="AD80" s="125">
        <f>IF(OR($V80=$AI$4,$V80=$AI$5,$V80=$AI$6),(($W81-$W80)+($X81-$X80))*3,0)</f>
        <v>0</v>
      </c>
      <c r="AE80" s="125">
        <f>IF(OR($V80=$AJ$4),(($W81-$W80)+($X81-$X80))*3,0)</f>
        <v>0</v>
      </c>
      <c r="AF80" s="130">
        <f ca="1">IF(OR($V80=$AH$4,$V80=$AH$5),($AA79-$AA80)*(1-$AL$3)*(E80-D80)*24*$AL$4*$AL$5,0)</f>
        <v>0</v>
      </c>
    </row>
    <row ht="14.25" r="81">
      <c r="A81" s="140">
        <f ca="1">A80</f>
        <v>43536</v>
      </c>
      <c r="B81" s="134">
        <v>0.91666666666666696</v>
      </c>
      <c r="C81" s="51" t="s">
        <v>30</v>
      </c>
      <c r="D81" s="135">
        <f ca="1">A81+B81</f>
        <v>43536.916666666664</v>
      </c>
      <c r="E81" s="135">
        <f ca="1">D82</f>
        <v>43537</v>
      </c>
      <c r="F81" s="136" t="e">
        <f ca="1">SUMPRODUCT(('6烧主抽电耗'!$A$3:$A$95=$A81)*('6烧主抽电耗'!$D$3:$D$95=$C81),'6烧主抽电耗'!$E$3:$E$95)</f>
        <v>#REF!</v>
      </c>
      <c r="G81" s="135" t="e">
        <f ca="1">IF(AND(F81=1),"甲班",IF(AND(F81=2),"乙班",IF(AND(F81=3),"丙班",IF(AND(F81=4),"丁班",))))</f>
        <v>#REF!</v>
      </c>
      <c r="H81" s="57" t="s">
        <v>26</v>
      </c>
      <c r="I81" s="57" t="s">
        <v>26</v>
      </c>
      <c r="J81" s="57">
        <f>IF(_cuofeng5_month_day!A79="","",_cuofeng5_month_day!A79)</f>
        <v>99.744100000000003</v>
      </c>
      <c r="K81" s="57">
        <f>IF(_cuofeng5_month_day!B79="","",_cuofeng5_month_day!B79)</f>
        <v>99.679000000000002</v>
      </c>
      <c r="L81" s="136">
        <f ca="1">IFERROR(SUMPRODUCT((_5shaozhuchou_month_day!$A$2:$A$899&gt;=D81)*(_5shaozhuchou_month_day!$A$2:$A$899&lt;E81),_5shaozhuchou_month_day!$Y$2:$Y$899)/SUMPRODUCT((_5shaozhuchou_month_day!$A$2:$A$899&gt;=D81)*(_5shaozhuchou_month_day!$A$2:$A$899&lt;E81)),0)</f>
        <v>0</v>
      </c>
      <c r="M81" s="136">
        <f ca="1">L81*(1-$AL$3)*$AL$4*$AL$5*(E81-D81)*24</f>
        <v>0</v>
      </c>
      <c r="N81" s="125">
        <f>IF(OR($B81=$AH$4,$B81=$AH$5),(($H82-$H81)+($I82-$I81))*3,0)</f>
        <v>0</v>
      </c>
      <c r="O81" s="125" t="e">
        <f>IF(OR($B81=$AI$4,$B81=$AI$5,$B81=$AI$6),(($H82-$H81)+($I82-$I81))*3,0)</f>
        <v>#VALUE!</v>
      </c>
      <c r="P81" s="125">
        <f>IF(OR($B81=$AJ$4),(($H82-$H81)+($I82-$I81))*3,0)</f>
        <v>0</v>
      </c>
      <c r="Q81" s="130">
        <f ca="1">IF(OR($B81=$AH$4,$B80=$AH$5),($L80-$L81)*(1-$AL$3)*(E81-D81)*24*$AL$4*$AL$5,0)</f>
        <v>0</v>
      </c>
      <c r="U81" s="140">
        <f ca="1">A81</f>
        <v>43536</v>
      </c>
      <c r="V81" s="134">
        <f>B81</f>
        <v>0.91666666666666696</v>
      </c>
      <c r="W81" s="61" t="s">
        <v>26</v>
      </c>
      <c r="X81" s="61" t="s">
        <v>26</v>
      </c>
      <c r="Y81" s="61">
        <f>IF(_cuofeng6_month_day!A79="","",_cuofeng6_month_day!A79)</f>
        <v>97.3643</v>
      </c>
      <c r="Z81" s="61">
        <f>IF(_cuofeng6_month_day!B79="","",_cuofeng6_month_day!B79)</f>
        <v>97.277500000000003</v>
      </c>
      <c r="AA81" s="130"/>
      <c r="AB81" s="130">
        <f ca="1">AA81*(1-$AL$3)*$AL$4*$AL$5*(E81-D81)*24</f>
        <v>0</v>
      </c>
      <c r="AC81" s="125">
        <f>IF(OR($V81=$AH$4,$V81=$AH$5),(($W82-$W81)+($X82-$X81))*3,0)</f>
        <v>0</v>
      </c>
      <c r="AD81" s="125" t="e">
        <f>IF(OR($V81=$AI$4,$V81=$AI$5,$V81=$AI$6),(($W82-$W81)+($X82-$X81))*3,0)</f>
        <v>#VALUE!</v>
      </c>
      <c r="AE81" s="125">
        <f>IF(OR($V81=$AJ$4),(($W82-$W81)+($X82-$X81))*3,0)</f>
        <v>0</v>
      </c>
      <c r="AF81" s="130">
        <f ca="1">IF(OR($V81=$AH$4,$V81=$AH$5),($AA80-$AA81)*(1-$AL$3)*(E81-D81)*24*$AL$4*$AL$5,0)</f>
        <v>0</v>
      </c>
    </row>
    <row ht="14.25" r="82">
      <c r="A82" s="133">
        <f ca="1">A76+1</f>
        <v>43537</v>
      </c>
      <c r="B82" s="134">
        <v>0</v>
      </c>
      <c r="C82" s="51" t="s">
        <v>24</v>
      </c>
      <c r="D82" s="135">
        <f ca="1">A82+B82</f>
        <v>43537</v>
      </c>
      <c r="E82" s="135">
        <f ca="1">D83</f>
        <v>43537.333333333336</v>
      </c>
      <c r="F82" s="136" t="e">
        <f ca="1">SUMPRODUCT(('6烧主抽电耗'!$A$3:$A$95=$A82)*('6烧主抽电耗'!$D$3:$D$95=$C82),'6烧主抽电耗'!$E$3:$E$95)</f>
        <v>#REF!</v>
      </c>
      <c r="G82" s="135" t="e">
        <f ca="1">IF(AND(F82=1),"甲班",IF(AND(F82=2),"乙班",IF(AND(F82=3),"丙班",IF(AND(F82=4),"丁班",))))</f>
        <v>#REF!</v>
      </c>
      <c r="H82" s="57" t="s">
        <v>26</v>
      </c>
      <c r="I82" s="57" t="s">
        <v>26</v>
      </c>
      <c r="J82" s="57">
        <f>IF(_cuofeng5_month_day!A80="","",_cuofeng5_month_day!A80)</f>
        <v>99.746499999999997</v>
      </c>
      <c r="K82" s="57">
        <f>IF(_cuofeng5_month_day!B80="","",_cuofeng5_month_day!B80)</f>
        <v>99.688699999999997</v>
      </c>
      <c r="L82" s="136">
        <f ca="1">IFERROR(SUMPRODUCT((_5shaozhuchou_month_day!$A$2:$A$899&gt;=D82)*(_5shaozhuchou_month_day!$A$2:$A$899&lt;E82),_5shaozhuchou_month_day!$Y$2:$Y$899)/SUMPRODUCT((_5shaozhuchou_month_day!$A$2:$A$899&gt;=D82)*(_5shaozhuchou_month_day!$A$2:$A$899&lt;E82)),0)</f>
        <v>0</v>
      </c>
      <c r="M82" s="136">
        <f ca="1">L82*(1-$AL$3)*$AL$4*$AL$5*(E82-D82)*24</f>
        <v>0</v>
      </c>
      <c r="N82" s="125">
        <f>IF(OR($B82=$AH$4,$B82=$AH$5),(($H83-$H82)+($I83-$I82))*3,0)</f>
        <v>0</v>
      </c>
      <c r="O82" s="125">
        <f>IF(OR($B82=$AI$4,$B82=$AI$5,$B82=$AI$6),(($H83-$H82)+($I83-$I82))*3,0)</f>
        <v>0</v>
      </c>
      <c r="P82" s="125" t="e">
        <f>IF(OR($B82=$AJ$4),(($H83-$H82)+($I83-$I82))*3,0)</f>
        <v>#VALUE!</v>
      </c>
      <c r="Q82" s="130">
        <f ca="1">IF(OR($B82=$AH$4,$B81=$AH$5),($L81-$L82)*(1-$AL$3)*(E82-D82)*24*$AL$4*$AL$5,0)</f>
        <v>0</v>
      </c>
      <c r="U82" s="133">
        <f ca="1">A82</f>
        <v>43537</v>
      </c>
      <c r="V82" s="134">
        <f>B82</f>
        <v>0</v>
      </c>
      <c r="W82" s="61" t="s">
        <v>26</v>
      </c>
      <c r="X82" s="61" t="s">
        <v>26</v>
      </c>
      <c r="Y82" s="61">
        <f>IF(_cuofeng6_month_day!A80="","",_cuofeng6_month_day!A80)</f>
        <v>97.3643</v>
      </c>
      <c r="Z82" s="61">
        <f>IF(_cuofeng6_month_day!B80="","",_cuofeng6_month_day!B80)</f>
        <v>97.277500000000003</v>
      </c>
      <c r="AA82" s="130"/>
      <c r="AB82" s="130">
        <f ca="1">AA82*(1-$AL$3)*$AL$4*$AL$5*(E82-D82)*24</f>
        <v>0</v>
      </c>
      <c r="AC82" s="125">
        <f>IF(OR($V82=$AH$4,$V82=$AH$5),(($W83-$W82)+($X83-$X82))*3,0)</f>
        <v>0</v>
      </c>
      <c r="AD82" s="125">
        <f>IF(OR($V82=$AI$4,$V82=$AI$5,$V82=$AI$6),(($W83-$W82)+($X83-$X82))*3,0)</f>
        <v>0</v>
      </c>
      <c r="AE82" s="125" t="e">
        <f>IF(OR($V82=$AJ$4),(($W83-$W82)+($X83-$X82))*3,0)</f>
        <v>#VALUE!</v>
      </c>
      <c r="AF82" s="130">
        <f ca="1">IF(OR($V82=$AH$4,$V82=$AH$5),($AA81-$AA82)*(1-$AL$3)*(E82-D82)*24*$AL$4*$AL$5,0)</f>
        <v>0</v>
      </c>
    </row>
    <row ht="14.25" r="83">
      <c r="A83" s="138">
        <f ca="1">A82</f>
        <v>43537</v>
      </c>
      <c r="B83" s="134">
        <v>0.33333333333333298</v>
      </c>
      <c r="C83" s="51" t="s">
        <v>24</v>
      </c>
      <c r="D83" s="135">
        <f ca="1">A83+B83</f>
        <v>43537.333333333336</v>
      </c>
      <c r="E83" s="135">
        <f ca="1">D84</f>
        <v>43537.583333333336</v>
      </c>
      <c r="F83" s="136" t="e">
        <f ca="1">SUMPRODUCT(('6烧主抽电耗'!$A$3:$A$95=$A83)*('6烧主抽电耗'!$D$3:$D$95=$C83),'6烧主抽电耗'!$E$3:$E$95)</f>
        <v>#REF!</v>
      </c>
      <c r="G83" s="135" t="e">
        <f ca="1">IF(AND(F83=1),"甲班",IF(AND(F83=2),"乙班",IF(AND(F83=3),"丙班",IF(AND(F83=4),"丁班",))))</f>
        <v>#REF!</v>
      </c>
      <c r="H83" s="57" t="s">
        <v>26</v>
      </c>
      <c r="I83" s="57" t="s">
        <v>26</v>
      </c>
      <c r="J83" s="57">
        <f>IF(_cuofeng5_month_day!A81="","",_cuofeng5_month_day!A81)</f>
        <v>99.751300000000001</v>
      </c>
      <c r="K83" s="57">
        <f>IF(_cuofeng5_month_day!B81="","",_cuofeng5_month_day!B81)</f>
        <v>99.702200000000005</v>
      </c>
      <c r="L83" s="136">
        <f ca="1">IFERROR(SUMPRODUCT((_5shaozhuchou_month_day!$A$2:$A$899&gt;=D83)*(_5shaozhuchou_month_day!$A$2:$A$899&lt;E83),_5shaozhuchou_month_day!$Y$2:$Y$899)/SUMPRODUCT((_5shaozhuchou_month_day!$A$2:$A$899&gt;=D83)*(_5shaozhuchou_month_day!$A$2:$A$899&lt;E83)),0)</f>
        <v>0</v>
      </c>
      <c r="M83" s="136">
        <f ca="1">L83*(1-$AL$3)*$AL$4*$AL$5*(E83-D83)*24</f>
        <v>0</v>
      </c>
      <c r="N83" s="125">
        <f>IF(OR($B83=$AH$4,$B83=$AH$5),(($H84-$H83)+($I84-$I83))*3,0)</f>
        <v>0</v>
      </c>
      <c r="O83" s="125" t="e">
        <f>IF(OR($B83=$AI$4,$B83=$AI$5,$B83=$AI$6),(($H84-$H83)+($I84-$I83))*3,0)</f>
        <v>#VALUE!</v>
      </c>
      <c r="P83" s="125">
        <f>IF(OR($B83=$AJ$4),(($H84-$H83)+($I84-$I83))*3,0)</f>
        <v>0</v>
      </c>
      <c r="Q83" s="130">
        <f ca="1">IF(OR($B83=$AH$4,$B82=$AH$5),($L82-$L83)*(1-$AL$3)*(E83-D83)*24*$AL$4*$AL$5,0)</f>
        <v>0</v>
      </c>
      <c r="U83" s="138">
        <f ca="1">A83</f>
        <v>43537</v>
      </c>
      <c r="V83" s="134">
        <f>B83</f>
        <v>0.33333333333333298</v>
      </c>
      <c r="W83" s="71" t="s">
        <v>26</v>
      </c>
      <c r="X83" s="57" t="s">
        <v>26</v>
      </c>
      <c r="Y83" s="61">
        <f>IF(_cuofeng6_month_day!A81="","",_cuofeng6_month_day!A81)</f>
        <v>97.3643</v>
      </c>
      <c r="Z83" s="61">
        <f>IF(_cuofeng6_month_day!B81="","",_cuofeng6_month_day!B81)</f>
        <v>97.277500000000003</v>
      </c>
      <c r="AA83" s="130"/>
      <c r="AB83" s="130">
        <f ca="1">AA83*(1-$AL$3)*$AL$4*$AL$5*(E83-D83)*24</f>
        <v>0</v>
      </c>
      <c r="AC83" s="125">
        <f>IF(OR($V83=$AH$4,$V83=$AH$5),(($W84-$W83)+($X84-$X83))*3,0)</f>
        <v>0</v>
      </c>
      <c r="AD83" s="125" t="e">
        <f>IF(OR($V83=$AI$4,$V83=$AI$5,$V83=$AI$6),(($W84-$W83)+($X84-$X83))*3,0)</f>
        <v>#VALUE!</v>
      </c>
      <c r="AE83" s="125">
        <f>IF(OR($V83=$AJ$4),(($W84-$W83)+($X84-$X83))*3,0)</f>
        <v>0</v>
      </c>
      <c r="AF83" s="130">
        <f ca="1">IF(OR($V83=$AH$4,$V83=$AH$5),($AA82-$AA83)*(1-$AL$3)*(E83-D83)*24*$AL$4*$AL$5,0)</f>
        <v>0</v>
      </c>
    </row>
    <row ht="14.25" r="84">
      <c r="A84" s="138">
        <f ca="1">A83</f>
        <v>43537</v>
      </c>
      <c r="B84" s="134">
        <v>0.58333333333333304</v>
      </c>
      <c r="C84" s="51" t="s">
        <v>28</v>
      </c>
      <c r="D84" s="135">
        <f ca="1">A84+B84</f>
        <v>43537.583333333336</v>
      </c>
      <c r="E84" s="135">
        <f ca="1">D85</f>
        <v>43537.708333333336</v>
      </c>
      <c r="F84" s="136" t="e">
        <f ca="1">SUMPRODUCT(('6烧主抽电耗'!$A$3:$A$95=$A84)*('6烧主抽电耗'!$D$3:$D$95=$C84),'6烧主抽电耗'!$E$3:$E$95)</f>
        <v>#REF!</v>
      </c>
      <c r="G84" s="135" t="e">
        <f ca="1">IF(AND(F84=1),"甲班",IF(AND(F84=2),"乙班",IF(AND(F84=3),"丙班",IF(AND(F84=4),"丁班",))))</f>
        <v>#REF!</v>
      </c>
      <c r="H84" s="57" t="s">
        <v>26</v>
      </c>
      <c r="I84" s="57" t="s">
        <v>26</v>
      </c>
      <c r="J84" s="57">
        <f>IF(_cuofeng5_month_day!A82="","",_cuofeng5_month_day!A82)</f>
        <v>99.765799999999999</v>
      </c>
      <c r="K84" s="57">
        <f>IF(_cuofeng5_month_day!B82="","",_cuofeng5_month_day!B82)</f>
        <v>99.705100000000002</v>
      </c>
      <c r="L84" s="136">
        <f ca="1">IFERROR(SUMPRODUCT((_5shaozhuchou_month_day!$A$2:$A$899&gt;=D84)*(_5shaozhuchou_month_day!$A$2:$A$899&lt;E84),_5shaozhuchou_month_day!$Y$2:$Y$899)/SUMPRODUCT((_5shaozhuchou_month_day!$A$2:$A$899&gt;=D84)*(_5shaozhuchou_month_day!$A$2:$A$899&lt;E84)),0)</f>
        <v>0</v>
      </c>
      <c r="M84" s="136">
        <f ca="1">L84*(1-$AL$3)*$AL$4*$AL$5*(E84-D84)*24</f>
        <v>0</v>
      </c>
      <c r="N84" s="125" t="e">
        <f>IF(OR($B84=$AH$4,$B84=$AH$5),(($H85-$H84)+($I85-$I84))*3,0)</f>
        <v>#VALUE!</v>
      </c>
      <c r="O84" s="125">
        <f>IF(OR($B84=$AI$4,$B84=$AI$5,$B84=$AI$6),(($H85-$H84)+($I85-$I84))*3,0)</f>
        <v>0</v>
      </c>
      <c r="P84" s="125">
        <f>IF(OR($B84=$AJ$4),(($H85-$H84)+($I85-$I84))*3,0)</f>
        <v>0</v>
      </c>
      <c r="Q84" s="130">
        <f ca="1">IF(OR($B84=$AH$4,$B83=$AH$5),($L83-$L84)*(1-$AL$3)*(E84-D84)*24*$AL$4*$AL$5,0)</f>
        <v>0</v>
      </c>
      <c r="U84" s="138">
        <f ca="1">A84</f>
        <v>43537</v>
      </c>
      <c r="V84" s="134">
        <f>B84</f>
        <v>0.58333333333333304</v>
      </c>
      <c r="W84" s="61" t="s">
        <v>26</v>
      </c>
      <c r="X84" s="61" t="s">
        <v>26</v>
      </c>
      <c r="Y84" s="61">
        <f>IF(_cuofeng6_month_day!A82="","",_cuofeng6_month_day!A82)</f>
        <v>97.3643</v>
      </c>
      <c r="Z84" s="61">
        <f>IF(_cuofeng6_month_day!B82="","",_cuofeng6_month_day!B82)</f>
        <v>97.277500000000003</v>
      </c>
      <c r="AA84" s="130"/>
      <c r="AB84" s="130">
        <f ca="1">AA84*(1-$AL$3)*$AL$4*$AL$5*(E84-D84)*24</f>
        <v>0</v>
      </c>
      <c r="AC84" s="125" t="e">
        <f>IF(OR($V84=$AH$4,$V84=$AH$5),(($W85-$W84)+($X85-$X84))*3,0)</f>
        <v>#VALUE!</v>
      </c>
      <c r="AD84" s="125">
        <f>IF(OR($V84=$AI$4,$V84=$AI$5,$V84=$AI$6),(($W85-$W84)+($X85-$X84))*3,0)</f>
        <v>0</v>
      </c>
      <c r="AE84" s="125">
        <f>IF(OR($V84=$AJ$4),(($W85-$W84)+($X85-$X84))*3,0)</f>
        <v>0</v>
      </c>
      <c r="AF84" s="130">
        <f ca="1">IF(OR($V84=$AH$4,$V84=$AH$5),($AA83-$AA84)*(1-$AL$3)*(E84-D84)*24*$AL$4*$AL$5,0)</f>
        <v>0</v>
      </c>
    </row>
    <row ht="14.25" r="85">
      <c r="A85" s="138">
        <f ca="1">A84</f>
        <v>43537</v>
      </c>
      <c r="B85" s="134">
        <v>0.70833333333333304</v>
      </c>
      <c r="C85" s="51" t="s">
        <v>30</v>
      </c>
      <c r="D85" s="135">
        <f ca="1">A85+B85</f>
        <v>43537.708333333336</v>
      </c>
      <c r="E85" s="135">
        <f ca="1">D86</f>
        <v>43537.791666666664</v>
      </c>
      <c r="F85" s="136" t="e">
        <f ca="1">SUMPRODUCT(('6烧主抽电耗'!$A$3:$A$95=$A85)*('6烧主抽电耗'!$D$3:$D$95=$C85),'6烧主抽电耗'!$E$3:$E$95)</f>
        <v>#REF!</v>
      </c>
      <c r="G85" s="135" t="e">
        <f ca="1">IF(AND(F85=1),"甲班",IF(AND(F85=2),"乙班",IF(AND(F85=3),"丙班",IF(AND(F85=4),"丁班",))))</f>
        <v>#REF!</v>
      </c>
      <c r="H85" s="57" t="s">
        <v>26</v>
      </c>
      <c r="I85" s="57" t="s">
        <v>26</v>
      </c>
      <c r="J85" s="57">
        <f>IF(_cuofeng5_month_day!A83="","",_cuofeng5_month_day!A83)</f>
        <v>99.760000000000005</v>
      </c>
      <c r="K85" s="57">
        <f>IF(_cuofeng5_month_day!B83="","",_cuofeng5_month_day!B83)</f>
        <v>99.702200000000005</v>
      </c>
      <c r="L85" s="136">
        <f ca="1">IFERROR(SUMPRODUCT((_5shaozhuchou_month_day!$A$2:$A$899&gt;=D85)*(_5shaozhuchou_month_day!$A$2:$A$899&lt;E85),_5shaozhuchou_month_day!$Y$2:$Y$899)/SUMPRODUCT((_5shaozhuchou_month_day!$A$2:$A$899&gt;=D85)*(_5shaozhuchou_month_day!$A$2:$A$899&lt;E85)),0)</f>
        <v>0</v>
      </c>
      <c r="M85" s="136">
        <f ca="1">L85*(1-$AL$3)*$AL$4*$AL$5*(E85-D85)*24</f>
        <v>0</v>
      </c>
      <c r="N85" s="125">
        <f>IF(OR($B85=$AH$4,$B85=$AH$5),(($H86-$H85)+($I86-$I85))*3,0)</f>
        <v>0</v>
      </c>
      <c r="O85" s="125" t="e">
        <f>IF(OR($B85=$AI$4,$B85=$AI$5,$B85=$AI$6),(($H86-$H85)+($I86-$I85))*3,0)</f>
        <v>#VALUE!</v>
      </c>
      <c r="P85" s="125">
        <f>IF(OR($B85=$AJ$4),(($H86-$H85)+($I86-$I85))*3,0)</f>
        <v>0</v>
      </c>
      <c r="Q85" s="130">
        <f ca="1">IF(OR($B85=$AH$4,$B84=$AH$5),($L84-$L85)*(1-$AL$3)*(E85-D85)*24*$AL$4*$AL$5,0)</f>
        <v>0</v>
      </c>
      <c r="U85" s="138">
        <f ca="1">A85</f>
        <v>43537</v>
      </c>
      <c r="V85" s="134">
        <f>B85</f>
        <v>0.70833333333333304</v>
      </c>
      <c r="W85" s="61" t="s">
        <v>26</v>
      </c>
      <c r="X85" s="61" t="s">
        <v>26</v>
      </c>
      <c r="Y85" s="61">
        <f>IF(_cuofeng6_month_day!A83="","",_cuofeng6_month_day!A83)</f>
        <v>97.3643</v>
      </c>
      <c r="Z85" s="61">
        <f>IF(_cuofeng6_month_day!B83="","",_cuofeng6_month_day!B83)</f>
        <v>97.277500000000003</v>
      </c>
      <c r="AA85" s="130"/>
      <c r="AB85" s="130">
        <f ca="1">AA85*(1-$AL$3)*$AL$4*$AL$5*(E85-D85)*24</f>
        <v>0</v>
      </c>
      <c r="AC85" s="125">
        <f>IF(OR($V85=$AH$4,$V85=$AH$5),(($W86-$W85)+($X86-$X85))*3,0)</f>
        <v>0</v>
      </c>
      <c r="AD85" s="125" t="e">
        <f>IF(OR($V85=$AI$4,$V85=$AI$5,$V85=$AI$6),(($W86-$W85)+($X86-$X85))*3,0)</f>
        <v>#VALUE!</v>
      </c>
      <c r="AE85" s="125">
        <f>IF(OR($V85=$AJ$4),(($W86-$W85)+($X86-$X85))*3,0)</f>
        <v>0</v>
      </c>
      <c r="AF85" s="130">
        <f ca="1">IF(OR($V85=$AH$4,$V85=$AH$5),($AA84-$AA85)*(1-$AL$3)*(E85-D85)*24*$AL$4*$AL$5,0)</f>
        <v>0</v>
      </c>
    </row>
    <row ht="14.25" r="86">
      <c r="A86" s="138">
        <f ca="1">A85</f>
        <v>43537</v>
      </c>
      <c r="B86" s="134">
        <v>0.79166666666666696</v>
      </c>
      <c r="C86" s="51" t="s">
        <v>30</v>
      </c>
      <c r="D86" s="135">
        <f ca="1">A86+B86</f>
        <v>43537.791666666664</v>
      </c>
      <c r="E86" s="135">
        <f ca="1">D87</f>
        <v>43537.916666666664</v>
      </c>
      <c r="F86" s="136" t="e">
        <f ca="1">SUMPRODUCT(('6烧主抽电耗'!$A$3:$A$95=$A86)*('6烧主抽电耗'!$D$3:$D$95=$C86),'6烧主抽电耗'!$E$3:$E$95)</f>
        <v>#REF!</v>
      </c>
      <c r="G86" s="135" t="e">
        <f ca="1">IF(AND(F86=1),"甲班",IF(AND(F86=2),"乙班",IF(AND(F86=3),"丙班",IF(AND(F86=4),"丁班",))))</f>
        <v>#REF!</v>
      </c>
      <c r="H86" s="57" t="s">
        <v>26</v>
      </c>
      <c r="I86" s="57" t="s">
        <v>26</v>
      </c>
      <c r="J86" s="57">
        <f>IF(_cuofeng5_month_day!A84="","",_cuofeng5_month_day!A84)</f>
        <v>55.640900000000002</v>
      </c>
      <c r="K86" s="57">
        <f>IF(_cuofeng5_month_day!B84="","",_cuofeng5_month_day!B84)</f>
        <v>59.645899999999997</v>
      </c>
      <c r="L86" s="136">
        <f ca="1">IFERROR(SUMPRODUCT((_5shaozhuchou_month_day!$A$2:$A$899&gt;=D86)*(_5shaozhuchou_month_day!$A$2:$A$899&lt;E86),_5shaozhuchou_month_day!$Y$2:$Y$899)/SUMPRODUCT((_5shaozhuchou_month_day!$A$2:$A$899&gt;=D86)*(_5shaozhuchou_month_day!$A$2:$A$899&lt;E86)),0)</f>
        <v>0</v>
      </c>
      <c r="M86" s="136">
        <f ca="1">L86*(1-$AL$3)*$AL$4*$AL$5*(E86-D86)*24</f>
        <v>0</v>
      </c>
      <c r="N86" s="125" t="e">
        <f>IF(OR($B86=$AH$4,$B86=$AH$5),(($H87-$H86)+($I87-$I86))*3,0)</f>
        <v>#VALUE!</v>
      </c>
      <c r="O86" s="125">
        <f>IF(OR($B86=$AI$4,$B86=$AI$5,$B86=$AI$6),(($H87-$H86)+($I87-$I86))*3,0)</f>
        <v>0</v>
      </c>
      <c r="P86" s="125">
        <f>IF(OR($B86=$AJ$4),(($H87-$H86)+($I87-$I86))*3,0)</f>
        <v>0</v>
      </c>
      <c r="Q86" s="130">
        <f ca="1">IF(OR($B86=$AH$4,$B85=$AH$5),($L85-$L86)*(1-$AL$3)*(E86-D86)*24*$AL$4*$AL$5,0)</f>
        <v>0</v>
      </c>
      <c r="U86" s="138">
        <f ca="1">A86</f>
        <v>43537</v>
      </c>
      <c r="V86" s="134">
        <f>B86</f>
        <v>0.79166666666666696</v>
      </c>
      <c r="W86" s="61" t="s">
        <v>26</v>
      </c>
      <c r="X86" s="61" t="s">
        <v>26</v>
      </c>
      <c r="Y86" s="61">
        <f>IF(_cuofeng6_month_day!A84="","",_cuofeng6_month_day!A84)</f>
        <v>97.3643</v>
      </c>
      <c r="Z86" s="61">
        <f>IF(_cuofeng6_month_day!B84="","",_cuofeng6_month_day!B84)</f>
        <v>97.277500000000003</v>
      </c>
      <c r="AA86" s="130"/>
      <c r="AB86" s="130">
        <f ca="1">AA86*(1-$AL$3)*$AL$4*$AL$5*(E86-D86)*24</f>
        <v>0</v>
      </c>
      <c r="AC86" s="125" t="e">
        <f>IF(OR($V86=$AH$4,$V86=$AH$5),(($W87-$W86)+($X87-$X86))*3,0)</f>
        <v>#VALUE!</v>
      </c>
      <c r="AD86" s="125">
        <f>IF(OR($V86=$AI$4,$V86=$AI$5,$V86=$AI$6),(($W87-$W86)+($X87-$X86))*3,0)</f>
        <v>0</v>
      </c>
      <c r="AE86" s="125">
        <f>IF(OR($V86=$AJ$4),(($W87-$W86)+($X87-$X86))*3,0)</f>
        <v>0</v>
      </c>
      <c r="AF86" s="130">
        <f ca="1">IF(OR($V86=$AH$4,$V86=$AH$5),($AA85-$AA86)*(1-$AL$3)*(E86-D86)*24*$AL$4*$AL$5,0)</f>
        <v>0</v>
      </c>
    </row>
    <row ht="14.25" r="87">
      <c r="A87" s="140">
        <f ca="1">A86</f>
        <v>43537</v>
      </c>
      <c r="B87" s="134">
        <v>0.91666666666666696</v>
      </c>
      <c r="C87" s="51" t="s">
        <v>30</v>
      </c>
      <c r="D87" s="135">
        <f ca="1">A87+B87</f>
        <v>43537.916666666664</v>
      </c>
      <c r="E87" s="135">
        <f ca="1">D88</f>
        <v>43538</v>
      </c>
      <c r="F87" s="136" t="e">
        <f ca="1">SUMPRODUCT(('6烧主抽电耗'!$A$3:$A$95=$A87)*('6烧主抽电耗'!$D$3:$D$95=$C87),'6烧主抽电耗'!$E$3:$E$95)</f>
        <v>#REF!</v>
      </c>
      <c r="G87" s="135" t="e">
        <f ca="1">IF(AND(F87=1),"甲班",IF(AND(F87=2),"乙班",IF(AND(F87=3),"丙班",IF(AND(F87=4),"丁班",))))</f>
        <v>#REF!</v>
      </c>
      <c r="H87" s="57" t="s">
        <v>26</v>
      </c>
      <c r="I87" s="57" t="s">
        <v>26</v>
      </c>
      <c r="J87" s="57">
        <f>IF(_cuofeng5_month_day!A85="","",_cuofeng5_month_day!A85)</f>
        <v>99.765799999999999</v>
      </c>
      <c r="K87" s="57">
        <f>IF(_cuofeng5_month_day!B85="","",_cuofeng5_month_day!B85)</f>
        <v>99.702200000000005</v>
      </c>
      <c r="L87" s="136">
        <f ca="1">IFERROR(SUMPRODUCT((_5shaozhuchou_month_day!$A$2:$A$899&gt;=D87)*(_5shaozhuchou_month_day!$A$2:$A$899&lt;E87),_5shaozhuchou_month_day!$Y$2:$Y$899)/SUMPRODUCT((_5shaozhuchou_month_day!$A$2:$A$899&gt;=D87)*(_5shaozhuchou_month_day!$A$2:$A$899&lt;E87)),0)</f>
        <v>0</v>
      </c>
      <c r="M87" s="136">
        <f ca="1">L87*(1-$AL$3)*$AL$4*$AL$5*(E87-D87)*24</f>
        <v>0</v>
      </c>
      <c r="N87" s="125">
        <f>IF(OR($B87=$AH$4,$B87=$AH$5),(($H88-$H87)+($I88-$I87))*3,0)</f>
        <v>0</v>
      </c>
      <c r="O87" s="125" t="e">
        <f>IF(OR($B87=$AI$4,$B87=$AI$5,$B87=$AI$6),(($H88-$H87)+($I88-$I87))*3,0)</f>
        <v>#VALUE!</v>
      </c>
      <c r="P87" s="125">
        <f>IF(OR($B87=$AJ$4),(($H88-$H87)+($I88-$I87))*3,0)</f>
        <v>0</v>
      </c>
      <c r="Q87" s="130">
        <f ca="1">IF(OR($B87=$AH$4,$B86=$AH$5),($L86-$L87)*(1-$AL$3)*(E87-D87)*24*$AL$4*$AL$5,0)</f>
        <v>0</v>
      </c>
      <c r="U87" s="140">
        <f ca="1">A87</f>
        <v>43537</v>
      </c>
      <c r="V87" s="134">
        <f>B87</f>
        <v>0.91666666666666696</v>
      </c>
      <c r="W87" s="61" t="s">
        <v>26</v>
      </c>
      <c r="X87" s="61" t="s">
        <v>26</v>
      </c>
      <c r="Y87" s="61">
        <f>IF(_cuofeng6_month_day!A85="","",_cuofeng6_month_day!A85)</f>
        <v>97.3643</v>
      </c>
      <c r="Z87" s="61">
        <f>IF(_cuofeng6_month_day!B85="","",_cuofeng6_month_day!B85)</f>
        <v>97.296700000000001</v>
      </c>
      <c r="AA87" s="130"/>
      <c r="AB87" s="130">
        <f ca="1">AA87*(1-$AL$3)*$AL$4*$AL$5*(E87-D87)*24</f>
        <v>0</v>
      </c>
      <c r="AC87" s="125">
        <f>IF(OR($V87=$AH$4,$V87=$AH$5),(($W88-$W87)+($X88-$X87))*3,0)</f>
        <v>0</v>
      </c>
      <c r="AD87" s="125" t="e">
        <f>IF(OR($V87=$AI$4,$V87=$AI$5,$V87=$AI$6),(($W88-$W87)+($X88-$X87))*3,0)</f>
        <v>#VALUE!</v>
      </c>
      <c r="AE87" s="125">
        <f>IF(OR($V87=$AJ$4),(($W88-$W87)+($X88-$X87))*3,0)</f>
        <v>0</v>
      </c>
      <c r="AF87" s="130">
        <f ca="1">IF(OR($V87=$AH$4,$V87=$AH$5),($AA86-$AA87)*(1-$AL$3)*(E87-D87)*24*$AL$4*$AL$5,0)</f>
        <v>0</v>
      </c>
    </row>
    <row ht="14.25" r="88">
      <c r="A88" s="133">
        <f ca="1">A82+1</f>
        <v>43538</v>
      </c>
      <c r="B88" s="134">
        <v>0</v>
      </c>
      <c r="C88" s="51" t="s">
        <v>24</v>
      </c>
      <c r="D88" s="135">
        <f ca="1">A88+B88</f>
        <v>43538</v>
      </c>
      <c r="E88" s="135">
        <f ca="1">D89</f>
        <v>43538.333333333336</v>
      </c>
      <c r="F88" s="136" t="e">
        <f ca="1">SUMPRODUCT(('6烧主抽电耗'!$A$3:$A$95=$A88)*('6烧主抽电耗'!$D$3:$D$95=$C88),'6烧主抽电耗'!$E$3:$E$95)</f>
        <v>#REF!</v>
      </c>
      <c r="G88" s="135" t="e">
        <f ca="1">IF(AND(F88=1),"甲班",IF(AND(F88=2),"乙班",IF(AND(F88=3),"丙班",IF(AND(F88=4),"丁班",))))</f>
        <v>#REF!</v>
      </c>
      <c r="H88" s="57" t="s">
        <v>26</v>
      </c>
      <c r="I88" s="57" t="s">
        <v>26</v>
      </c>
      <c r="J88" s="57">
        <f>IF(_cuofeng5_month_day!A86="","",_cuofeng5_month_day!A86)</f>
        <v>99.765799999999999</v>
      </c>
      <c r="K88" s="57">
        <f>IF(_cuofeng5_month_day!B86="","",_cuofeng5_month_day!B86)</f>
        <v>99.702200000000005</v>
      </c>
      <c r="L88" s="136">
        <f ca="1">IFERROR(SUMPRODUCT((_5shaozhuchou_month_day!$A$2:$A$899&gt;=D88)*(_5shaozhuchou_month_day!$A$2:$A$899&lt;E88),_5shaozhuchou_month_day!$Y$2:$Y$899)/SUMPRODUCT((_5shaozhuchou_month_day!$A$2:$A$899&gt;=D88)*(_5shaozhuchou_month_day!$A$2:$A$899&lt;E88)),0)</f>
        <v>0</v>
      </c>
      <c r="M88" s="136">
        <f ca="1">L88*(1-$AL$3)*$AL$4*$AL$5*(E88-D88)*24</f>
        <v>0</v>
      </c>
      <c r="N88" s="125">
        <f>IF(OR($B88=$AH$4,$B88=$AH$5),(($H89-$H88)+($I89-$I88))*3,0)</f>
        <v>0</v>
      </c>
      <c r="O88" s="125">
        <f>IF(OR($B88=$AI$4,$B88=$AI$5,$B88=$AI$6),(($H89-$H88)+($I89-$I88))*3,0)</f>
        <v>0</v>
      </c>
      <c r="P88" s="125" t="e">
        <f>IF(OR($B88=$AJ$4),(($H89-$H88)+($I89-$I88))*3,0)</f>
        <v>#VALUE!</v>
      </c>
      <c r="Q88" s="130">
        <f ca="1">IF(OR($B88=$AH$4,$B87=$AH$5),($L87-$L88)*(1-$AL$3)*(E88-D88)*24*$AL$4*$AL$5,0)</f>
        <v>0</v>
      </c>
      <c r="U88" s="133">
        <f ca="1">A88</f>
        <v>43538</v>
      </c>
      <c r="V88" s="134">
        <f>B88</f>
        <v>0</v>
      </c>
      <c r="W88" s="61" t="s">
        <v>26</v>
      </c>
      <c r="X88" s="61" t="s">
        <v>26</v>
      </c>
      <c r="Y88" s="61">
        <f>IF(_cuofeng6_month_day!A86="","",_cuofeng6_month_day!A86)</f>
        <v>97.3643</v>
      </c>
      <c r="Z88" s="61">
        <f>IF(_cuofeng6_month_day!B86="","",_cuofeng6_month_day!B86)</f>
        <v>97.277500000000003</v>
      </c>
      <c r="AA88" s="130"/>
      <c r="AB88" s="130">
        <f ca="1">AA88*(1-$AL$3)*$AL$4*$AL$5*(E88-D88)*24</f>
        <v>0</v>
      </c>
      <c r="AC88" s="125">
        <f>IF(OR($V88=$AH$4,$V88=$AH$5),(($W89-$W88)+($X89-$X88))*3,0)</f>
        <v>0</v>
      </c>
      <c r="AD88" s="125">
        <f>IF(OR($V88=$AI$4,$V88=$AI$5,$V88=$AI$6),(($W89-$W88)+($X89-$X88))*3,0)</f>
        <v>0</v>
      </c>
      <c r="AE88" s="125" t="e">
        <f>IF(OR($V88=$AJ$4),(($W89-$W88)+($X89-$X88))*3,0)</f>
        <v>#VALUE!</v>
      </c>
      <c r="AF88" s="130">
        <f ca="1">IF(OR($V88=$AH$4,$V88=$AH$5),($AA87-$AA88)*(1-$AL$3)*(E88-D88)*24*$AL$4*$AL$5,0)</f>
        <v>0</v>
      </c>
    </row>
    <row ht="14.25" r="89">
      <c r="A89" s="138">
        <f ca="1">A88</f>
        <v>43538</v>
      </c>
      <c r="B89" s="134">
        <v>0.33333333333333298</v>
      </c>
      <c r="C89" s="51" t="s">
        <v>24</v>
      </c>
      <c r="D89" s="135">
        <f ca="1">A89+B89</f>
        <v>43538.333333333336</v>
      </c>
      <c r="E89" s="135">
        <f ca="1">D90</f>
        <v>43538.583333333336</v>
      </c>
      <c r="F89" s="136" t="e">
        <f ca="1">SUMPRODUCT(('6烧主抽电耗'!$A$3:$A$95=$A89)*('6烧主抽电耗'!$D$3:$D$95=$C89),'6烧主抽电耗'!$E$3:$E$95)</f>
        <v>#REF!</v>
      </c>
      <c r="G89" s="135" t="e">
        <f ca="1">IF(AND(F89=1),"甲班",IF(AND(F89=2),"乙班",IF(AND(F89=3),"丙班",IF(AND(F89=4),"丁班",))))</f>
        <v>#REF!</v>
      </c>
      <c r="H89" s="57" t="s">
        <v>26</v>
      </c>
      <c r="I89" s="57" t="s">
        <v>26</v>
      </c>
      <c r="J89" s="57">
        <f>IF(_cuofeng5_month_day!A87="","",_cuofeng5_month_day!A87)</f>
        <v>99.765799999999999</v>
      </c>
      <c r="K89" s="57">
        <f>IF(_cuofeng5_month_day!B87="","",_cuofeng5_month_day!B87)</f>
        <v>99.707899999999995</v>
      </c>
      <c r="L89" s="136">
        <f ca="1">IFERROR(SUMPRODUCT((_5shaozhuchou_month_day!$A$2:$A$899&gt;=D89)*(_5shaozhuchou_month_day!$A$2:$A$899&lt;E89),_5shaozhuchou_month_day!$Y$2:$Y$899)/SUMPRODUCT((_5shaozhuchou_month_day!$A$2:$A$899&gt;=D89)*(_5shaozhuchou_month_day!$A$2:$A$899&lt;E89)),0)</f>
        <v>0</v>
      </c>
      <c r="M89" s="136">
        <f ca="1">L89*(1-$AL$3)*$AL$4*$AL$5*(E89-D89)*24</f>
        <v>0</v>
      </c>
      <c r="N89" s="125">
        <f>IF(OR($B89=$AH$4,$B89=$AH$5),(($H90-$H89)+($I90-$I89))*3,0)</f>
        <v>0</v>
      </c>
      <c r="O89" s="125" t="e">
        <f>IF(OR($B89=$AI$4,$B89=$AI$5,$B89=$AI$6),(($H90-$H89)+($I90-$I89))*3,0)</f>
        <v>#VALUE!</v>
      </c>
      <c r="P89" s="125">
        <f>IF(OR($B89=$AJ$4),(($H90-$H89)+($I90-$I89))*3,0)</f>
        <v>0</v>
      </c>
      <c r="Q89" s="130">
        <f ca="1">IF(OR($B89=$AH$4,$B88=$AH$5),($L88-$L89)*(1-$AL$3)*(E89-D89)*24*$AL$4*$AL$5,0)</f>
        <v>0</v>
      </c>
      <c r="U89" s="138">
        <f ca="1">A89</f>
        <v>43538</v>
      </c>
      <c r="V89" s="134">
        <f>B89</f>
        <v>0.33333333333333298</v>
      </c>
      <c r="W89" s="71" t="s">
        <v>26</v>
      </c>
      <c r="X89" s="57" t="s">
        <v>26</v>
      </c>
      <c r="Y89" s="57">
        <f>IF(_cuofeng6_month_day!A87="","",_cuofeng6_month_day!A87)</f>
        <v>97.3643</v>
      </c>
      <c r="Z89" s="57">
        <f>IF(_cuofeng6_month_day!B87="","",_cuofeng6_month_day!B87)</f>
        <v>97.287099999999995</v>
      </c>
      <c r="AA89" s="130"/>
      <c r="AB89" s="130">
        <f ca="1">AA89*(1-$AL$3)*$AL$4*$AL$5*(E89-D89)*24</f>
        <v>0</v>
      </c>
      <c r="AC89" s="125">
        <f>IF(OR($V89=$AH$4,$V89=$AH$5),(($W90-$W89)+($X90-$X89))*3,0)</f>
        <v>0</v>
      </c>
      <c r="AD89" s="125" t="e">
        <f>IF(OR($V89=$AI$4,$V89=$AI$5,$V89=$AI$6),(($W90-$W89)+($X90-$X89))*3,0)</f>
        <v>#VALUE!</v>
      </c>
      <c r="AE89" s="125">
        <f>IF(OR($V89=$AJ$4),(($W90-$W89)+($X90-$X89))*3,0)</f>
        <v>0</v>
      </c>
      <c r="AF89" s="130">
        <f ca="1">IF(OR($V89=$AH$4,$V89=$AH$5),($AA88-$AA89)*(1-$AL$3)*(E89-D89)*24*$AL$4*$AL$5,0)</f>
        <v>0</v>
      </c>
    </row>
    <row ht="14.25" r="90">
      <c r="A90" s="138">
        <f ca="1">A89</f>
        <v>43538</v>
      </c>
      <c r="B90" s="134">
        <v>0.58333333333333304</v>
      </c>
      <c r="C90" s="51" t="s">
        <v>28</v>
      </c>
      <c r="D90" s="135">
        <f ca="1">A90+B90</f>
        <v>43538.583333333336</v>
      </c>
      <c r="E90" s="135">
        <f ca="1">D91</f>
        <v>43538.708333333336</v>
      </c>
      <c r="F90" s="136" t="e">
        <f ca="1">SUMPRODUCT(('6烧主抽电耗'!$A$3:$A$95=$A90)*('6烧主抽电耗'!$D$3:$D$95=$C90),'6烧主抽电耗'!$E$3:$E$95)</f>
        <v>#REF!</v>
      </c>
      <c r="G90" s="135" t="e">
        <f ca="1">IF(AND(F90=1),"甲班",IF(AND(F90=2),"乙班",IF(AND(F90=3),"丙班",IF(AND(F90=4),"丁班",))))</f>
        <v>#REF!</v>
      </c>
      <c r="H90" s="57" t="s">
        <v>26</v>
      </c>
      <c r="I90" s="57" t="s">
        <v>26</v>
      </c>
      <c r="J90" s="57">
        <f>IF(_cuofeng5_month_day!A88="","",_cuofeng5_month_day!A88)</f>
        <v>99.744100000000003</v>
      </c>
      <c r="K90" s="57">
        <f>IF(_cuofeng5_month_day!B88="","",_cuofeng5_month_day!B88)</f>
        <v>99.683800000000005</v>
      </c>
      <c r="L90" s="136">
        <f ca="1">IFERROR(SUMPRODUCT((_5shaozhuchou_month_day!$A$2:$A$899&gt;=D90)*(_5shaozhuchou_month_day!$A$2:$A$899&lt;E90),_5shaozhuchou_month_day!$Y$2:$Y$899)/SUMPRODUCT((_5shaozhuchou_month_day!$A$2:$A$899&gt;=D90)*(_5shaozhuchou_month_day!$A$2:$A$899&lt;E90)),0)</f>
        <v>0</v>
      </c>
      <c r="M90" s="136">
        <f ca="1">L90*(1-$AL$3)*$AL$4*$AL$5*(E90-D90)*24</f>
        <v>0</v>
      </c>
      <c r="N90" s="125" t="e">
        <f>IF(OR($B90=$AH$4,$B90=$AH$5),(($H91-$H90)+($I91-$I90))*3,0)</f>
        <v>#VALUE!</v>
      </c>
      <c r="O90" s="125">
        <f>IF(OR($B90=$AI$4,$B90=$AI$5,$B90=$AI$6),(($H91-$H90)+($I91-$I90))*3,0)</f>
        <v>0</v>
      </c>
      <c r="P90" s="125">
        <f>IF(OR($B90=$AJ$4),(($H91-$H90)+($I91-$I90))*3,0)</f>
        <v>0</v>
      </c>
      <c r="Q90" s="130">
        <f ca="1">IF(OR($B90=$AH$4,$B89=$AH$5),($L89-$L90)*(1-$AL$3)*(E90-D90)*24*$AL$4*$AL$5,0)</f>
        <v>0</v>
      </c>
      <c r="U90" s="138">
        <f ca="1">A90</f>
        <v>43538</v>
      </c>
      <c r="V90" s="134">
        <f>B90</f>
        <v>0.58333333333333304</v>
      </c>
      <c r="W90" s="61" t="s">
        <v>26</v>
      </c>
      <c r="X90" s="61" t="s">
        <v>26</v>
      </c>
      <c r="Y90" s="57">
        <f>IF(_cuofeng6_month_day!A88="","",_cuofeng6_month_day!A88)</f>
        <v>97.340100000000007</v>
      </c>
      <c r="Z90" s="57">
        <f>IF(_cuofeng6_month_day!B88="","",_cuofeng6_month_day!B88)</f>
        <v>97.258200000000002</v>
      </c>
      <c r="AA90" s="130"/>
      <c r="AB90" s="130">
        <f ca="1">AA90*(1-$AL$3)*$AL$4*$AL$5*(E90-D90)*24</f>
        <v>0</v>
      </c>
      <c r="AC90" s="125" t="e">
        <f>IF(OR($V90=$AH$4,$V90=$AH$5),(($W91-$W90)+($X91-$X90))*3,0)</f>
        <v>#VALUE!</v>
      </c>
      <c r="AD90" s="125">
        <f>IF(OR($V90=$AI$4,$V90=$AI$5,$V90=$AI$6),(($W91-$W90)+($X91-$X90))*3,0)</f>
        <v>0</v>
      </c>
      <c r="AE90" s="125">
        <f>IF(OR($V90=$AJ$4),(($W91-$W90)+($X91-$X90))*3,0)</f>
        <v>0</v>
      </c>
      <c r="AF90" s="130">
        <f ca="1">IF(OR($V90=$AH$4,$V90=$AH$5),($AA89-$AA90)*(1-$AL$3)*(E90-D90)*24*$AL$4*$AL$5,0)</f>
        <v>0</v>
      </c>
    </row>
    <row ht="14.25" r="91">
      <c r="A91" s="138">
        <f ca="1">A90</f>
        <v>43538</v>
      </c>
      <c r="B91" s="134">
        <v>0.70833333333333304</v>
      </c>
      <c r="C91" s="51" t="s">
        <v>30</v>
      </c>
      <c r="D91" s="135">
        <f ca="1">A91+B91</f>
        <v>43538.708333333336</v>
      </c>
      <c r="E91" s="135">
        <f ca="1">D92</f>
        <v>43538.791666666664</v>
      </c>
      <c r="F91" s="136" t="e">
        <f ca="1">SUMPRODUCT(('6烧主抽电耗'!$A$3:$A$95=$A91)*('6烧主抽电耗'!$D$3:$D$95=$C91),'6烧主抽电耗'!$E$3:$E$95)</f>
        <v>#REF!</v>
      </c>
      <c r="G91" s="135" t="e">
        <f ca="1">IF(AND(F91=1),"甲班",IF(AND(F91=2),"乙班",IF(AND(F91=3),"丙班",IF(AND(F91=4),"丁班",))))</f>
        <v>#REF!</v>
      </c>
      <c r="H91" s="57" t="s">
        <v>26</v>
      </c>
      <c r="I91" s="57" t="s">
        <v>26</v>
      </c>
      <c r="J91" s="57">
        <f>IF(_cuofeng5_month_day!A89="","",_cuofeng5_month_day!A89)</f>
        <v>99.736900000000006</v>
      </c>
      <c r="K91" s="57">
        <f>IF(_cuofeng5_month_day!B89="","",_cuofeng5_month_day!B89)</f>
        <v>99.679000000000002</v>
      </c>
      <c r="L91" s="136">
        <f ca="1">IFERROR(SUMPRODUCT((_5shaozhuchou_month_day!$A$2:$A$899&gt;=D91)*(_5shaozhuchou_month_day!$A$2:$A$899&lt;E91),_5shaozhuchou_month_day!$Y$2:$Y$899)/SUMPRODUCT((_5shaozhuchou_month_day!$A$2:$A$899&gt;=D91)*(_5shaozhuchou_month_day!$A$2:$A$899&lt;E91)),0)</f>
        <v>0</v>
      </c>
      <c r="M91" s="136">
        <f ca="1">L91*(1-$AL$3)*$AL$4*$AL$5*(E91-D91)*24</f>
        <v>0</v>
      </c>
      <c r="N91" s="125">
        <f>IF(OR($B91=$AH$4,$B91=$AH$5),(($H92-$H91)+($I92-$I91))*3,0)</f>
        <v>0</v>
      </c>
      <c r="O91" s="125" t="e">
        <f>IF(OR($B91=$AI$4,$B91=$AI$5,$B91=$AI$6),(($H92-$H91)+($I92-$I91))*3,0)</f>
        <v>#VALUE!</v>
      </c>
      <c r="P91" s="125">
        <f>IF(OR($B91=$AJ$4),(($H92-$H91)+($I92-$I91))*3,0)</f>
        <v>0</v>
      </c>
      <c r="Q91" s="130">
        <f ca="1">IF(OR($B91=$AH$4,$B90=$AH$5),($L90-$L91)*(1-$AL$3)*(E91-D91)*24*$AL$4*$AL$5,0)</f>
        <v>0</v>
      </c>
      <c r="U91" s="138">
        <f ca="1">A91</f>
        <v>43538</v>
      </c>
      <c r="V91" s="134">
        <f>B91</f>
        <v>0.70833333333333304</v>
      </c>
      <c r="W91" s="61" t="s">
        <v>26</v>
      </c>
      <c r="X91" s="61" t="s">
        <v>26</v>
      </c>
      <c r="Y91" s="57">
        <f>IF(_cuofeng6_month_day!A89="","",_cuofeng6_month_day!A89)</f>
        <v>97.358500000000006</v>
      </c>
      <c r="Z91" s="57">
        <f>IF(_cuofeng6_month_day!B89="","",_cuofeng6_month_day!B89)</f>
        <v>97.248500000000007</v>
      </c>
      <c r="AA91" s="130"/>
      <c r="AB91" s="130">
        <f ca="1">AA91*(1-$AL$3)*$AL$4*$AL$5*(E91-D91)*24</f>
        <v>0</v>
      </c>
      <c r="AC91" s="125">
        <f>IF(OR($V91=$AH$4,$V91=$AH$5),(($W92-$W91)+($X92-$X91))*3,0)</f>
        <v>0</v>
      </c>
      <c r="AD91" s="125" t="e">
        <f>IF(OR($V91=$AI$4,$V91=$AI$5,$V91=$AI$6),(($W92-$W91)+($X92-$X91))*3,0)</f>
        <v>#VALUE!</v>
      </c>
      <c r="AE91" s="125">
        <f>IF(OR($V91=$AJ$4),(($W92-$W91)+($X92-$X91))*3,0)</f>
        <v>0</v>
      </c>
      <c r="AF91" s="130">
        <f ca="1">IF(OR($V91=$AH$4,$V91=$AH$5),($AA90-$AA91)*(1-$AL$3)*(E91-D91)*24*$AL$4*$AL$5,0)</f>
        <v>0</v>
      </c>
    </row>
    <row ht="14.25" r="92">
      <c r="A92" s="138">
        <f ca="1">A91</f>
        <v>43538</v>
      </c>
      <c r="B92" s="134">
        <v>0.79166666666666696</v>
      </c>
      <c r="C92" s="51" t="s">
        <v>30</v>
      </c>
      <c r="D92" s="135">
        <f ca="1">A92+B92</f>
        <v>43538.791666666664</v>
      </c>
      <c r="E92" s="135">
        <f ca="1">D93</f>
        <v>43538.916666666664</v>
      </c>
      <c r="F92" s="136" t="e">
        <f ca="1">SUMPRODUCT(('6烧主抽电耗'!$A$3:$A$95=$A92)*('6烧主抽电耗'!$D$3:$D$95=$C92),'6烧主抽电耗'!$E$3:$E$95)</f>
        <v>#REF!</v>
      </c>
      <c r="G92" s="135" t="e">
        <f ca="1">IF(AND(F92=1),"甲班",IF(AND(F92=2),"乙班",IF(AND(F92=3),"丙班",IF(AND(F92=4),"丁班",))))</f>
        <v>#REF!</v>
      </c>
      <c r="H92" s="57" t="s">
        <v>26</v>
      </c>
      <c r="I92" s="57" t="s">
        <v>26</v>
      </c>
      <c r="J92" s="57">
        <f>IF(_cuofeng5_month_day!A90="","",_cuofeng5_month_day!A90)</f>
        <v>99.742699999999999</v>
      </c>
      <c r="K92" s="57">
        <f>IF(_cuofeng5_month_day!B90="","",_cuofeng5_month_day!B90)</f>
        <v>99.681899999999999</v>
      </c>
      <c r="L92" s="136">
        <f ca="1">IFERROR(SUMPRODUCT((_5shaozhuchou_month_day!$A$2:$A$899&gt;=D92)*(_5shaozhuchou_month_day!$A$2:$A$899&lt;E92),_5shaozhuchou_month_day!$Y$2:$Y$899)/SUMPRODUCT((_5shaozhuchou_month_day!$A$2:$A$899&gt;=D92)*(_5shaozhuchou_month_day!$A$2:$A$899&lt;E92)),0)</f>
        <v>0</v>
      </c>
      <c r="M92" s="136">
        <f ca="1">L92*(1-$AL$3)*$AL$4*$AL$5*(E92-D92)*24</f>
        <v>0</v>
      </c>
      <c r="N92" s="125" t="e">
        <f>IF(OR($B92=$AH$4,$B92=$AH$5),(($H93-$H92)+($I93-$I92))*3,0)</f>
        <v>#VALUE!</v>
      </c>
      <c r="O92" s="125">
        <f>IF(OR($B92=$AI$4,$B92=$AI$5,$B92=$AI$6),(($H93-$H92)+($I93-$I92))*3,0)</f>
        <v>0</v>
      </c>
      <c r="P92" s="125">
        <f>IF(OR($B92=$AJ$4),(($H93-$H92)+($I93-$I92))*3,0)</f>
        <v>0</v>
      </c>
      <c r="Q92" s="130">
        <f ca="1">IF(OR($B92=$AH$4,$B91=$AH$5),($L91-$L92)*(1-$AL$3)*(E92-D92)*24*$AL$4*$AL$5,0)</f>
        <v>0</v>
      </c>
      <c r="U92" s="138">
        <f ca="1">A92</f>
        <v>43538</v>
      </c>
      <c r="V92" s="134">
        <f>B92</f>
        <v>0.79166666666666696</v>
      </c>
      <c r="W92" s="61" t="s">
        <v>26</v>
      </c>
      <c r="X92" s="61" t="s">
        <v>26</v>
      </c>
      <c r="Y92" s="57">
        <f>IF(_cuofeng6_month_day!A90="","",_cuofeng6_month_day!A90)</f>
        <v>97.359399999999994</v>
      </c>
      <c r="Z92" s="57">
        <f>IF(_cuofeng6_month_day!B90="","",_cuofeng6_month_day!B90)</f>
        <v>97.248500000000007</v>
      </c>
      <c r="AA92" s="130"/>
      <c r="AB92" s="130">
        <f ca="1">AA92*(1-$AL$3)*$AL$4*$AL$5*(E92-D92)*24</f>
        <v>0</v>
      </c>
      <c r="AC92" s="125" t="e">
        <f>IF(OR($V92=$AH$4,$V92=$AH$5),(($W93-$W92)+($X93-$X92))*3,0)</f>
        <v>#VALUE!</v>
      </c>
      <c r="AD92" s="125">
        <f>IF(OR($V92=$AI$4,$V92=$AI$5,$V92=$AI$6),(($W93-$W92)+($X93-$X92))*3,0)</f>
        <v>0</v>
      </c>
      <c r="AE92" s="125">
        <f>IF(OR($V92=$AJ$4),(($W93-$W92)+($X93-$X92))*3,0)</f>
        <v>0</v>
      </c>
      <c r="AF92" s="130">
        <f ca="1">IF(OR($V92=$AH$4,$V92=$AH$5),($AA91-$AA92)*(1-$AL$3)*(E92-D92)*24*$AL$4*$AL$5,0)</f>
        <v>0</v>
      </c>
    </row>
    <row ht="14.25" r="93">
      <c r="A93" s="140">
        <f ca="1">A92</f>
        <v>43538</v>
      </c>
      <c r="B93" s="134">
        <v>0.91666666666666696</v>
      </c>
      <c r="C93" s="51" t="s">
        <v>30</v>
      </c>
      <c r="D93" s="135">
        <f ca="1">A93+B93</f>
        <v>43538.916666666664</v>
      </c>
      <c r="E93" s="135">
        <f ca="1">D94</f>
        <v>43539</v>
      </c>
      <c r="F93" s="136" t="e">
        <f ca="1">SUMPRODUCT(('6烧主抽电耗'!$A$3:$A$95=$A93)*('6烧主抽电耗'!$D$3:$D$95=$C93),'6烧主抽电耗'!$E$3:$E$95)</f>
        <v>#REF!</v>
      </c>
      <c r="G93" s="135" t="e">
        <f ca="1">IF(AND(F93=1),"甲班",IF(AND(F93=2),"乙班",IF(AND(F93=3),"丙班",IF(AND(F93=4),"丁班",))))</f>
        <v>#REF!</v>
      </c>
      <c r="H93" s="57" t="s">
        <v>26</v>
      </c>
      <c r="I93" s="57" t="s">
        <v>26</v>
      </c>
      <c r="J93" s="57">
        <f>IF(_cuofeng5_month_day!A91="","",_cuofeng5_month_day!A91)</f>
        <v>99.7393</v>
      </c>
      <c r="K93" s="57">
        <f>IF(_cuofeng5_month_day!B91="","",_cuofeng5_month_day!B91)</f>
        <v>99.679000000000002</v>
      </c>
      <c r="L93" s="136">
        <f ca="1">IFERROR(SUMPRODUCT((_5shaozhuchou_month_day!$A$2:$A$899&gt;=D93)*(_5shaozhuchou_month_day!$A$2:$A$899&lt;E93),_5shaozhuchou_month_day!$Y$2:$Y$899)/SUMPRODUCT((_5shaozhuchou_month_day!$A$2:$A$899&gt;=D93)*(_5shaozhuchou_month_day!$A$2:$A$899&lt;E93)),0)</f>
        <v>0</v>
      </c>
      <c r="M93" s="136">
        <f ca="1">L93*(1-$AL$3)*$AL$4*$AL$5*(E93-D93)*24</f>
        <v>0</v>
      </c>
      <c r="N93" s="125">
        <f>IF(OR($B93=$AH$4,$B93=$AH$5),(($H94-$H93)+($I94-$I93))*3,0)</f>
        <v>0</v>
      </c>
      <c r="O93" s="125" t="e">
        <f>IF(OR($B93=$AI$4,$B93=$AI$5,$B93=$AI$6),(($H94-$H93)+($I94-$I93))*3,0)</f>
        <v>#VALUE!</v>
      </c>
      <c r="P93" s="125">
        <f>IF(OR($B93=$AJ$4),(($H94-$H93)+($I94-$I93))*3,0)</f>
        <v>0</v>
      </c>
      <c r="Q93" s="130">
        <f ca="1">IF(OR($B93=$AH$4,$B92=$AH$5),($L92-$L93)*(1-$AL$3)*(E93-D93)*24*$AL$4*$AL$5,0)</f>
        <v>0</v>
      </c>
      <c r="U93" s="140">
        <f ca="1">A93</f>
        <v>43538</v>
      </c>
      <c r="V93" s="134">
        <f>B93</f>
        <v>0.91666666666666696</v>
      </c>
      <c r="W93" s="61" t="s">
        <v>26</v>
      </c>
      <c r="X93" s="61" t="s">
        <v>26</v>
      </c>
      <c r="Y93" s="57">
        <f>IF(_cuofeng6_month_day!A91="","",_cuofeng6_month_day!A91)</f>
        <v>97.359399999999994</v>
      </c>
      <c r="Z93" s="57">
        <f>IF(_cuofeng6_month_day!B91="","",_cuofeng6_month_day!B91)</f>
        <v>97.248500000000007</v>
      </c>
      <c r="AA93" s="130"/>
      <c r="AB93" s="130">
        <f ca="1">AA93*(1-$AL$3)*$AL$4*$AL$5*(E93-D93)*24</f>
        <v>0</v>
      </c>
      <c r="AC93" s="125">
        <f>IF(OR($V93=$AH$4,$V93=$AH$5),(($W94-$W93)+($X94-$X93))*3,0)</f>
        <v>0</v>
      </c>
      <c r="AD93" s="125" t="e">
        <f>IF(OR($V93=$AI$4,$V93=$AI$5,$V93=$AI$6),(($W94-$W93)+($X94-$X93))*3,0)</f>
        <v>#VALUE!</v>
      </c>
      <c r="AE93" s="125">
        <f>IF(OR($V93=$AJ$4),(($W94-$W93)+($X94-$X93))*3,0)</f>
        <v>0</v>
      </c>
      <c r="AF93" s="130">
        <f ca="1">IF(OR($V93=$AH$4,$V93=$AH$5),($AA92-$AA93)*(1-$AL$3)*(E93-D93)*24*$AL$4*$AL$5,0)</f>
        <v>0</v>
      </c>
    </row>
    <row ht="14.25" r="94">
      <c r="A94" s="133">
        <f ca="1">A88+1</f>
        <v>43539</v>
      </c>
      <c r="B94" s="134">
        <v>0</v>
      </c>
      <c r="C94" s="51" t="s">
        <v>24</v>
      </c>
      <c r="D94" s="135">
        <f ca="1">A94+B94</f>
        <v>43539</v>
      </c>
      <c r="E94" s="135">
        <f ca="1">D95</f>
        <v>43539.333333333336</v>
      </c>
      <c r="F94" s="136" t="e">
        <f ca="1">SUMPRODUCT(('6烧主抽电耗'!$A$3:$A$95=$A94)*('6烧主抽电耗'!$D$3:$D$95=$C94),'6烧主抽电耗'!$E$3:$E$95)</f>
        <v>#REF!</v>
      </c>
      <c r="G94" s="135" t="e">
        <f ca="1">IF(AND(F94=1),"甲班",IF(AND(F94=2),"乙班",IF(AND(F94=3),"丙班",IF(AND(F94=4),"丁班",))))</f>
        <v>#REF!</v>
      </c>
      <c r="H94" s="57" t="s">
        <v>26</v>
      </c>
      <c r="I94" s="57" t="s">
        <v>26</v>
      </c>
      <c r="J94" s="57">
        <f>IF(_cuofeng5_month_day!A92="","",_cuofeng5_month_day!A92)</f>
        <v>99.7393</v>
      </c>
      <c r="K94" s="57">
        <f>IF(_cuofeng5_month_day!B92="","",_cuofeng5_month_day!B92)</f>
        <v>99.679000000000002</v>
      </c>
      <c r="L94" s="136">
        <f ca="1">IFERROR(SUMPRODUCT((_5shaozhuchou_month_day!$A$2:$A$899&gt;=D94)*(_5shaozhuchou_month_day!$A$2:$A$899&lt;E94),_5shaozhuchou_month_day!$Y$2:$Y$899)/SUMPRODUCT((_5shaozhuchou_month_day!$A$2:$A$899&gt;=D94)*(_5shaozhuchou_month_day!$A$2:$A$899&lt;E94)),0)</f>
        <v>0</v>
      </c>
      <c r="M94" s="136">
        <f ca="1">L94*(1-$AL$3)*$AL$4*$AL$5*(E94-D94)*24</f>
        <v>0</v>
      </c>
      <c r="N94" s="125">
        <f>IF(OR($B94=$AH$4,$B94=$AH$5),(($H95-$H94)+($I95-$I94))*3,0)</f>
        <v>0</v>
      </c>
      <c r="O94" s="125">
        <f>IF(OR($B94=$AI$4,$B94=$AI$5,$B94=$AI$6),(($H95-$H94)+($I95-$I94))*3,0)</f>
        <v>0</v>
      </c>
      <c r="P94" s="125" t="e">
        <f>IF(OR($B94=$AJ$4),(($H95-$H94)+($I95-$I94))*3,0)</f>
        <v>#VALUE!</v>
      </c>
      <c r="Q94" s="130">
        <f ca="1">IF(OR($B94=$AH$4,$B93=$AH$5),($L93-$L94)*(1-$AL$3)*(E94-D94)*24*$AL$4*$AL$5,0)</f>
        <v>0</v>
      </c>
      <c r="U94" s="133">
        <f ca="1">A94</f>
        <v>43539</v>
      </c>
      <c r="V94" s="134">
        <f>B94</f>
        <v>0</v>
      </c>
      <c r="W94" s="61" t="s">
        <v>26</v>
      </c>
      <c r="X94" s="61" t="s">
        <v>26</v>
      </c>
      <c r="Y94" s="61">
        <f>IF(_cuofeng6_month_day!A92="","",_cuofeng6_month_day!A92)</f>
        <v>97.352699999999999</v>
      </c>
      <c r="Z94" s="61">
        <f>IF(_cuofeng6_month_day!B92="","",_cuofeng6_month_day!B92)</f>
        <v>97.260099999999994</v>
      </c>
      <c r="AA94" s="130"/>
      <c r="AB94" s="130">
        <f ca="1">AA94*(1-$AL$3)*$AL$4*$AL$5*(E94-D94)*24</f>
        <v>0</v>
      </c>
      <c r="AC94" s="125">
        <f>IF(OR($V94=$AH$4,$V94=$AH$5),(($W95-$W94)+($X95-$X94))*3,0)</f>
        <v>0</v>
      </c>
      <c r="AD94" s="125">
        <f>IF(OR($V94=$AI$4,$V94=$AI$5,$V94=$AI$6),(($W95-$W94)+($X95-$X94))*3,0)</f>
        <v>0</v>
      </c>
      <c r="AE94" s="125" t="e">
        <f>IF(OR($V94=$AJ$4),(($W95-$W94)+($X95-$X94))*3,0)</f>
        <v>#VALUE!</v>
      </c>
      <c r="AF94" s="130">
        <f ca="1">IF(OR($V94=$AH$4,$V94=$AH$5),($AA93-$AA94)*(1-$AL$3)*(E94-D94)*24*$AL$4*$AL$5,0)</f>
        <v>0</v>
      </c>
    </row>
    <row ht="14.25" r="95">
      <c r="A95" s="138">
        <f ca="1">A94</f>
        <v>43539</v>
      </c>
      <c r="B95" s="134">
        <v>0.33333333333333298</v>
      </c>
      <c r="C95" s="51" t="s">
        <v>24</v>
      </c>
      <c r="D95" s="135">
        <f ca="1">A95+B95</f>
        <v>43539.333333333336</v>
      </c>
      <c r="E95" s="135">
        <f ca="1">D96</f>
        <v>43539.583333333336</v>
      </c>
      <c r="F95" s="136" t="e">
        <f ca="1">SUMPRODUCT(('6烧主抽电耗'!$A$3:$A$95=$A95)*('6烧主抽电耗'!$D$3:$D$95=$C95),'6烧主抽电耗'!$E$3:$E$95)</f>
        <v>#REF!</v>
      </c>
      <c r="G95" s="135" t="e">
        <f ca="1">IF(AND(F95=1),"甲班",IF(AND(F95=2),"乙班",IF(AND(F95=3),"丙班",IF(AND(F95=4),"丁班",))))</f>
        <v>#REF!</v>
      </c>
      <c r="H95" s="57" t="s">
        <v>26</v>
      </c>
      <c r="I95" s="57" t="s">
        <v>26</v>
      </c>
      <c r="J95" s="57">
        <f>IF(_cuofeng5_month_day!A93="","",_cuofeng5_month_day!A93)</f>
        <v>99.775499999999994</v>
      </c>
      <c r="K95" s="57">
        <f>IF(_cuofeng5_month_day!B93="","",_cuofeng5_month_day!B93)</f>
        <v>99.717600000000004</v>
      </c>
      <c r="L95" s="136">
        <f ca="1">IFERROR(SUMPRODUCT((_5shaozhuchou_month_day!$A$2:$A$899&gt;=D95)*(_5shaozhuchou_month_day!$A$2:$A$899&lt;E95),_5shaozhuchou_month_day!$Y$2:$Y$899)/SUMPRODUCT((_5shaozhuchou_month_day!$A$2:$A$899&gt;=D95)*(_5shaozhuchou_month_day!$A$2:$A$899&lt;E95)),0)</f>
        <v>0</v>
      </c>
      <c r="M95" s="136">
        <f ca="1">L95*(1-$AL$3)*$AL$4*$AL$5*(E95-D95)*24</f>
        <v>0</v>
      </c>
      <c r="N95" s="125">
        <f>IF(OR($B95=$AH$4,$B95=$AH$5),(($H96-$H95)+($I96-$I95))*3,0)</f>
        <v>0</v>
      </c>
      <c r="O95" s="125" t="e">
        <f>IF(OR($B95=$AI$4,$B95=$AI$5,$B95=$AI$6),(($H96-$H95)+($I96-$I95))*3,0)</f>
        <v>#VALUE!</v>
      </c>
      <c r="P95" s="125">
        <f>IF(OR($B95=$AJ$4),(($H96-$H95)+($I96-$I95))*3,0)</f>
        <v>0</v>
      </c>
      <c r="Q95" s="130">
        <f ca="1">IF(OR($B95=$AH$4,$B94=$AH$5),($L94-$L95)*(1-$AL$3)*(E95-D95)*24*$AL$4*$AL$5,0)</f>
        <v>0</v>
      </c>
      <c r="U95" s="138">
        <f ca="1">A95</f>
        <v>43539</v>
      </c>
      <c r="V95" s="134">
        <f>B95</f>
        <v>0.33333333333333298</v>
      </c>
      <c r="W95" s="71" t="s">
        <v>26</v>
      </c>
      <c r="X95" s="57" t="s">
        <v>26</v>
      </c>
      <c r="Y95" s="61">
        <f>IF(_cuofeng6_month_day!A93="","",_cuofeng6_month_day!A93)</f>
        <v>97.3643</v>
      </c>
      <c r="Z95" s="61">
        <f>IF(_cuofeng6_month_day!B93="","",_cuofeng6_month_day!B93)</f>
        <v>97.300600000000003</v>
      </c>
      <c r="AA95" s="130"/>
      <c r="AB95" s="130">
        <f ca="1">AA95*(1-$AL$3)*$AL$4*$AL$5*(E95-D95)*24</f>
        <v>0</v>
      </c>
      <c r="AC95" s="125">
        <f>IF(OR($V95=$AH$4,$V95=$AH$5),(($W96-$W95)+($X96-$X95))*3,0)</f>
        <v>0</v>
      </c>
      <c r="AD95" s="125" t="e">
        <f>IF(OR($V95=$AI$4,$V95=$AI$5,$V95=$AI$6),(($W96-$W95)+($X96-$X95))*3,0)</f>
        <v>#VALUE!</v>
      </c>
      <c r="AE95" s="125">
        <f>IF(OR($V95=$AJ$4),(($W96-$W95)+($X96-$X95))*3,0)</f>
        <v>0</v>
      </c>
      <c r="AF95" s="130">
        <f ca="1">IF(OR($V95=$AH$4,$V95=$AH$5),($AA94-$AA95)*(1-$AL$3)*(E95-D95)*24*$AL$4*$AL$5,0)</f>
        <v>0</v>
      </c>
    </row>
    <row ht="14.25" r="96">
      <c r="A96" s="138">
        <f ca="1">A95</f>
        <v>43539</v>
      </c>
      <c r="B96" s="134">
        <v>0.58333333333333304</v>
      </c>
      <c r="C96" s="51" t="s">
        <v>28</v>
      </c>
      <c r="D96" s="135">
        <f ca="1">A96+B96</f>
        <v>43539.583333333336</v>
      </c>
      <c r="E96" s="135">
        <f ca="1">D97</f>
        <v>43539.708333333336</v>
      </c>
      <c r="F96" s="136" t="e">
        <f ca="1">SUMPRODUCT(('6烧主抽电耗'!$A$3:$A$95=$A96)*('6烧主抽电耗'!$D$3:$D$95=$C96),'6烧主抽电耗'!$E$3:$E$95)</f>
        <v>#REF!</v>
      </c>
      <c r="G96" s="135" t="e">
        <f ca="1">IF(AND(F96=1),"甲班",IF(AND(F96=2),"乙班",IF(AND(F96=3),"丙班",IF(AND(F96=4),"丁班",))))</f>
        <v>#REF!</v>
      </c>
      <c r="H96" s="57" t="s">
        <v>26</v>
      </c>
      <c r="I96" s="57" t="s">
        <v>26</v>
      </c>
      <c r="J96" s="57">
        <f>IF(_cuofeng5_month_day!A94="","",_cuofeng5_month_day!A94)</f>
        <v>99.765799999999999</v>
      </c>
      <c r="K96" s="57">
        <f>IF(_cuofeng5_month_day!B94="","",_cuofeng5_month_day!B94)</f>
        <v>99.717600000000004</v>
      </c>
      <c r="L96" s="136">
        <f ca="1">IFERROR(SUMPRODUCT((_5shaozhuchou_month_day!$A$2:$A$899&gt;=D96)*(_5shaozhuchou_month_day!$A$2:$A$899&lt;E96),_5shaozhuchou_month_day!$Y$2:$Y$899)/SUMPRODUCT((_5shaozhuchou_month_day!$A$2:$A$899&gt;=D96)*(_5shaozhuchou_month_day!$A$2:$A$899&lt;E96)),0)</f>
        <v>0</v>
      </c>
      <c r="M96" s="136">
        <f ca="1">L96*(1-$AL$3)*$AL$4*$AL$5*(E96-D96)*24</f>
        <v>0</v>
      </c>
      <c r="N96" s="125" t="e">
        <f>IF(OR($B96=$AH$4,$B96=$AH$5),(($H97-$H96)+($I97-$I96))*3,0)</f>
        <v>#VALUE!</v>
      </c>
      <c r="O96" s="125">
        <f>IF(OR($B96=$AI$4,$B96=$AI$5,$B96=$AI$6),(($H97-$H96)+($I97-$I96))*3,0)</f>
        <v>0</v>
      </c>
      <c r="P96" s="125">
        <f>IF(OR($B96=$AJ$4),(($H97-$H96)+($I97-$I96))*3,0)</f>
        <v>0</v>
      </c>
      <c r="Q96" s="130">
        <f ca="1">IF(OR($B96=$AH$4,$B95=$AH$5),($L95-$L96)*(1-$AL$3)*(E96-D96)*24*$AL$4*$AL$5,0)</f>
        <v>0</v>
      </c>
      <c r="U96" s="138">
        <f ca="1">A96</f>
        <v>43539</v>
      </c>
      <c r="V96" s="134">
        <f>B96</f>
        <v>0.58333333333333304</v>
      </c>
      <c r="W96" s="61" t="s">
        <v>26</v>
      </c>
      <c r="X96" s="61" t="s">
        <v>26</v>
      </c>
      <c r="Y96" s="61">
        <f>IF(_cuofeng6_month_day!A94="","",_cuofeng6_month_day!A94)</f>
        <v>97.3643</v>
      </c>
      <c r="Z96" s="61">
        <f>IF(_cuofeng6_month_day!B94="","",_cuofeng6_month_day!B94)</f>
        <v>97.312200000000004</v>
      </c>
      <c r="AA96" s="130"/>
      <c r="AB96" s="130">
        <f ca="1">AA96*(1-$AL$3)*$AL$4*$AL$5*(E96-D96)*24</f>
        <v>0</v>
      </c>
      <c r="AC96" s="125" t="e">
        <f>IF(OR($V96=$AH$4,$V96=$AH$5),(($W97-$W96)+($X97-$X96))*3,0)</f>
        <v>#VALUE!</v>
      </c>
      <c r="AD96" s="125">
        <f>IF(OR($V96=$AI$4,$V96=$AI$5,$V96=$AI$6),(($W97-$W96)+($X97-$X96))*3,0)</f>
        <v>0</v>
      </c>
      <c r="AE96" s="125">
        <f>IF(OR($V96=$AJ$4),(($W97-$W96)+($X97-$X96))*3,0)</f>
        <v>0</v>
      </c>
      <c r="AF96" s="130">
        <f ca="1">IF(OR($V96=$AH$4,$V96=$AH$5),($AA95-$AA96)*(1-$AL$3)*(E96-D96)*24*$AL$4*$AL$5,0)</f>
        <v>0</v>
      </c>
    </row>
    <row ht="14.25" r="97">
      <c r="A97" s="138">
        <f ca="1">A96</f>
        <v>43539</v>
      </c>
      <c r="B97" s="134">
        <v>0.70833333333333304</v>
      </c>
      <c r="C97" s="51" t="s">
        <v>30</v>
      </c>
      <c r="D97" s="135">
        <f ca="1">A97+B97</f>
        <v>43539.708333333336</v>
      </c>
      <c r="E97" s="135">
        <f ca="1">D98</f>
        <v>43539.791666666664</v>
      </c>
      <c r="F97" s="136" t="e">
        <f ca="1">SUMPRODUCT(('6烧主抽电耗'!$A$3:$A$95=$A97)*('6烧主抽电耗'!$D$3:$D$95=$C97),'6烧主抽电耗'!$E$3:$E$95)</f>
        <v>#REF!</v>
      </c>
      <c r="G97" s="135" t="e">
        <f ca="1">IF(AND(F97=1),"甲班",IF(AND(F97=2),"乙班",IF(AND(F97=3),"丙班",IF(AND(F97=4),"丁班",))))</f>
        <v>#REF!</v>
      </c>
      <c r="H97" s="57" t="s">
        <v>26</v>
      </c>
      <c r="I97" s="57" t="s">
        <v>26</v>
      </c>
      <c r="J97" s="57">
        <f>IF(_cuofeng5_month_day!A95="","",_cuofeng5_month_day!A95)</f>
        <v>99.765799999999999</v>
      </c>
      <c r="K97" s="57">
        <f>IF(_cuofeng5_month_day!B95="","",_cuofeng5_month_day!B95)</f>
        <v>99.719999999999999</v>
      </c>
      <c r="L97" s="136">
        <f ca="1">IFERROR(SUMPRODUCT((_5shaozhuchou_month_day!$A$2:$A$899&gt;=D97)*(_5shaozhuchou_month_day!$A$2:$A$899&lt;E97),_5shaozhuchou_month_day!$Y$2:$Y$899)/SUMPRODUCT((_5shaozhuchou_month_day!$A$2:$A$899&gt;=D97)*(_5shaozhuchou_month_day!$A$2:$A$899&lt;E97)),0)</f>
        <v>0</v>
      </c>
      <c r="M97" s="136">
        <f ca="1">L97*(1-$AL$3)*$AL$4*$AL$5*(E97-D97)*24</f>
        <v>0</v>
      </c>
      <c r="N97" s="125">
        <f>IF(OR($B97=$AH$4,$B97=$AH$5),(($H98-$H97)+($I98-$I97))*3,0)</f>
        <v>0</v>
      </c>
      <c r="O97" s="125" t="e">
        <f>IF(OR($B97=$AI$4,$B97=$AI$5,$B97=$AI$6),(($H98-$H97)+($I98-$I97))*3,0)</f>
        <v>#VALUE!</v>
      </c>
      <c r="P97" s="125">
        <f>IF(OR($B97=$AJ$4),(($H98-$H97)+($I98-$I97))*3,0)</f>
        <v>0</v>
      </c>
      <c r="Q97" s="130">
        <f ca="1">IF(OR($B97=$AH$4,$B96=$AH$5),($L96-$L97)*(1-$AL$3)*(E97-D97)*24*$AL$4*$AL$5,0)</f>
        <v>0</v>
      </c>
      <c r="U97" s="138">
        <f ca="1">A97</f>
        <v>43539</v>
      </c>
      <c r="V97" s="134">
        <f>B97</f>
        <v>0.70833333333333304</v>
      </c>
      <c r="W97" s="61" t="s">
        <v>26</v>
      </c>
      <c r="X97" s="61" t="s">
        <v>26</v>
      </c>
      <c r="Y97" s="61">
        <f>IF(_cuofeng6_month_day!A95="","",_cuofeng6_month_day!A95)</f>
        <v>97.3643</v>
      </c>
      <c r="Z97" s="61">
        <f>IF(_cuofeng6_month_day!B95="","",_cuofeng6_month_day!B95)</f>
        <v>97.289000000000001</v>
      </c>
      <c r="AA97" s="130"/>
      <c r="AB97" s="130">
        <f ca="1">AA97*(1-$AL$3)*$AL$4*$AL$5*(E97-D97)*24</f>
        <v>0</v>
      </c>
      <c r="AC97" s="125">
        <f>IF(OR($V97=$AH$4,$V97=$AH$5),(($W98-$W97)+($X98-$X97))*3,0)</f>
        <v>0</v>
      </c>
      <c r="AD97" s="125" t="e">
        <f>IF(OR($V97=$AI$4,$V97=$AI$5,$V97=$AI$6),(($W98-$W97)+($X98-$X97))*3,0)</f>
        <v>#VALUE!</v>
      </c>
      <c r="AE97" s="125">
        <f>IF(OR($V97=$AJ$4),(($W98-$W97)+($X98-$X97))*3,0)</f>
        <v>0</v>
      </c>
      <c r="AF97" s="130">
        <f ca="1">IF(OR($V97=$AH$4,$V97=$AH$5),($AA96-$AA97)*(1-$AL$3)*(E97-D97)*24*$AL$4*$AL$5,0)</f>
        <v>0</v>
      </c>
    </row>
    <row ht="14.25" r="98">
      <c r="A98" s="138">
        <f ca="1">A97</f>
        <v>43539</v>
      </c>
      <c r="B98" s="134">
        <v>0.79166666666666696</v>
      </c>
      <c r="C98" s="51" t="s">
        <v>30</v>
      </c>
      <c r="D98" s="135">
        <f ca="1">A98+B98</f>
        <v>43539.791666666664</v>
      </c>
      <c r="E98" s="135">
        <f ca="1">D99</f>
        <v>43539.916666666664</v>
      </c>
      <c r="F98" s="136" t="e">
        <f ca="1">SUMPRODUCT(('6烧主抽电耗'!$A$3:$A$95=$A98)*('6烧主抽电耗'!$D$3:$D$95=$C98),'6烧主抽电耗'!$E$3:$E$95)</f>
        <v>#REF!</v>
      </c>
      <c r="G98" s="135" t="e">
        <f ca="1">IF(AND(F98=1),"甲班",IF(AND(F98=2),"乙班",IF(AND(F98=3),"丙班",IF(AND(F98=4),"丁班",))))</f>
        <v>#REF!</v>
      </c>
      <c r="H98" s="57" t="s">
        <v>26</v>
      </c>
      <c r="I98" s="57" t="s">
        <v>26</v>
      </c>
      <c r="J98" s="57">
        <f>IF(_cuofeng5_month_day!A96="","",_cuofeng5_month_day!A96)</f>
        <v>99.772999999999996</v>
      </c>
      <c r="K98" s="57">
        <f>IF(_cuofeng5_month_day!B96="","",_cuofeng5_month_day!B96)</f>
        <v>99.722399999999993</v>
      </c>
      <c r="L98" s="136">
        <f ca="1">IFERROR(SUMPRODUCT((_5shaozhuchou_month_day!$A$2:$A$899&gt;=D98)*(_5shaozhuchou_month_day!$A$2:$A$899&lt;E98),_5shaozhuchou_month_day!$Y$2:$Y$899)/SUMPRODUCT((_5shaozhuchou_month_day!$A$2:$A$899&gt;=D98)*(_5shaozhuchou_month_day!$A$2:$A$899&lt;E98)),0)</f>
        <v>0</v>
      </c>
      <c r="M98" s="136">
        <f ca="1">L98*(1-$AL$3)*$AL$4*$AL$5*(E98-D98)*24</f>
        <v>0</v>
      </c>
      <c r="N98" s="125" t="e">
        <f>IF(OR($B98=$AH$4,$B98=$AH$5),(($H99-$H98)+($I99-$I98))*3,0)</f>
        <v>#VALUE!</v>
      </c>
      <c r="O98" s="125">
        <f>IF(OR($B98=$AI$4,$B98=$AI$5,$B98=$AI$6),(($H99-$H98)+($I99-$I98))*3,0)</f>
        <v>0</v>
      </c>
      <c r="P98" s="125">
        <f>IF(OR($B98=$AJ$4),(($H99-$H98)+($I99-$I98))*3,0)</f>
        <v>0</v>
      </c>
      <c r="Q98" s="130">
        <f ca="1">IF(OR($B98=$AH$4,$B97=$AH$5),($L97-$L98)*(1-$AL$3)*(E98-D98)*24*$AL$4*$AL$5,0)</f>
        <v>0</v>
      </c>
      <c r="U98" s="138">
        <f ca="1">A98</f>
        <v>43539</v>
      </c>
      <c r="V98" s="134">
        <f>B98</f>
        <v>0.79166666666666696</v>
      </c>
      <c r="W98" s="61" t="s">
        <v>26</v>
      </c>
      <c r="X98" s="61" t="s">
        <v>26</v>
      </c>
      <c r="Y98" s="61">
        <f>IF(_cuofeng6_month_day!A96="","",_cuofeng6_month_day!A96)</f>
        <v>97.3643</v>
      </c>
      <c r="Z98" s="61">
        <f>IF(_cuofeng6_month_day!B96="","",_cuofeng6_month_day!B96)</f>
        <v>97.312200000000004</v>
      </c>
      <c r="AA98" s="130"/>
      <c r="AB98" s="130">
        <f ca="1">AA98*(1-$AL$3)*$AL$4*$AL$5*(E98-D98)*24</f>
        <v>0</v>
      </c>
      <c r="AC98" s="125" t="e">
        <f>IF(OR($V98=$AH$4,$V98=$AH$5),(($W99-$W98)+($X99-$X98))*3,0)</f>
        <v>#VALUE!</v>
      </c>
      <c r="AD98" s="125">
        <f>IF(OR($V98=$AI$4,$V98=$AI$5,$V98=$AI$6),(($W99-$W98)+($X99-$X98))*3,0)</f>
        <v>0</v>
      </c>
      <c r="AE98" s="125">
        <f>IF(OR($V98=$AJ$4),(($W99-$W98)+($X99-$X98))*3,0)</f>
        <v>0</v>
      </c>
      <c r="AF98" s="130">
        <f ca="1">IF(OR($V98=$AH$4,$V98=$AH$5),($AA97-$AA98)*(1-$AL$3)*(E98-D98)*24*$AL$4*$AL$5,0)</f>
        <v>0</v>
      </c>
    </row>
    <row ht="14.25" r="99">
      <c r="A99" s="140">
        <f ca="1">A98</f>
        <v>43539</v>
      </c>
      <c r="B99" s="134">
        <v>0.91666666666666696</v>
      </c>
      <c r="C99" s="51" t="s">
        <v>30</v>
      </c>
      <c r="D99" s="135">
        <f ca="1">A99+B99</f>
        <v>43539.916666666664</v>
      </c>
      <c r="E99" s="135">
        <f ca="1">D100</f>
        <v>43540</v>
      </c>
      <c r="F99" s="136" t="e">
        <f ca="1">SUMPRODUCT(('6烧主抽电耗'!$A$3:$A$95=$A99)*('6烧主抽电耗'!$D$3:$D$95=$C99),'6烧主抽电耗'!$E$3:$E$95)</f>
        <v>#REF!</v>
      </c>
      <c r="G99" s="135" t="e">
        <f ca="1">IF(AND(F99=1),"甲班",IF(AND(F99=2),"乙班",IF(AND(F99=3),"丙班",IF(AND(F99=4),"丁班",))))</f>
        <v>#REF!</v>
      </c>
      <c r="H99" s="57" t="s">
        <v>26</v>
      </c>
      <c r="I99" s="57" t="s">
        <v>26</v>
      </c>
      <c r="J99" s="57">
        <f>IF(_cuofeng5_month_day!A97="","",_cuofeng5_month_day!A97)</f>
        <v>99.770600000000002</v>
      </c>
      <c r="K99" s="57">
        <f>IF(_cuofeng5_month_day!B97="","",_cuofeng5_month_day!B97)</f>
        <v>99.729600000000005</v>
      </c>
      <c r="L99" s="136">
        <f ca="1">IFERROR(SUMPRODUCT((_5shaozhuchou_month_day!$A$2:$A$899&gt;=D99)*(_5shaozhuchou_month_day!$A$2:$A$899&lt;E99),_5shaozhuchou_month_day!$Y$2:$Y$899)/SUMPRODUCT((_5shaozhuchou_month_day!$A$2:$A$899&gt;=D99)*(_5shaozhuchou_month_day!$A$2:$A$899&lt;E99)),0)</f>
        <v>0</v>
      </c>
      <c r="M99" s="136">
        <f ca="1">L99*(1-$AL$3)*$AL$4*$AL$5*(E99-D99)*24</f>
        <v>0</v>
      </c>
      <c r="N99" s="125">
        <f>IF(OR($B99=$AH$4,$B99=$AH$5),(($H100-$H99)+($I100-$I99))*3,0)</f>
        <v>0</v>
      </c>
      <c r="O99" s="125" t="e">
        <f>IF(OR($B99=$AI$4,$B99=$AI$5,$B99=$AI$6),(($H100-$H99)+($I100-$I99))*3,0)</f>
        <v>#VALUE!</v>
      </c>
      <c r="P99" s="125">
        <f>IF(OR($B99=$AJ$4),(($H100-$H99)+($I100-$I99))*3,0)</f>
        <v>0</v>
      </c>
      <c r="Q99" s="130">
        <f ca="1">IF(OR($B99=$AH$4,$B98=$AH$5),($L98-$L99)*(1-$AL$3)*(E99-D99)*24*$AL$4*$AL$5,0)</f>
        <v>0</v>
      </c>
      <c r="U99" s="140">
        <f ca="1">A99</f>
        <v>43539</v>
      </c>
      <c r="V99" s="134">
        <f>B99</f>
        <v>0.91666666666666696</v>
      </c>
      <c r="W99" s="61" t="s">
        <v>26</v>
      </c>
      <c r="X99" s="61" t="s">
        <v>26</v>
      </c>
      <c r="Y99" s="61">
        <f>IF(_cuofeng6_month_day!A97="","",_cuofeng6_month_day!A97)</f>
        <v>97.3643</v>
      </c>
      <c r="Z99" s="61">
        <f>IF(_cuofeng6_month_day!B97="","",_cuofeng6_month_day!B97)</f>
        <v>97.335300000000004</v>
      </c>
      <c r="AA99" s="130"/>
      <c r="AB99" s="130">
        <f ca="1">AA99*(1-$AL$3)*$AL$4*$AL$5*(E99-D99)*24</f>
        <v>0</v>
      </c>
      <c r="AC99" s="125">
        <f>IF(OR($V99=$AH$4,$V99=$AH$5),(($W100-$W99)+($X100-$X99))*3,0)</f>
        <v>0</v>
      </c>
      <c r="AD99" s="125" t="e">
        <f>IF(OR($V99=$AI$4,$V99=$AI$5,$V99=$AI$6),(($W100-$W99)+($X100-$X99))*3,0)</f>
        <v>#VALUE!</v>
      </c>
      <c r="AE99" s="125">
        <f>IF(OR($V99=$AJ$4),(($W100-$W99)+($X100-$X99))*3,0)</f>
        <v>0</v>
      </c>
      <c r="AF99" s="130">
        <f ca="1">IF(OR($V99=$AH$4,$V99=$AH$5),($AA98-$AA99)*(1-$AL$3)*(E99-D99)*24*$AL$4*$AL$5,0)</f>
        <v>0</v>
      </c>
    </row>
    <row ht="14.25" r="100">
      <c r="A100" s="133">
        <f ca="1">A94+1</f>
        <v>43540</v>
      </c>
      <c r="B100" s="134">
        <v>0</v>
      </c>
      <c r="C100" s="51" t="s">
        <v>24</v>
      </c>
      <c r="D100" s="135">
        <f ca="1">A100+B100</f>
        <v>43540</v>
      </c>
      <c r="E100" s="135">
        <f ca="1">D101</f>
        <v>43540.333333333336</v>
      </c>
      <c r="F100" s="136" t="e">
        <f ca="1">SUMPRODUCT(('6烧主抽电耗'!$A$3:$A$95=$A100)*('6烧主抽电耗'!$D$3:$D$95=$C100),'6烧主抽电耗'!$E$3:$E$95)</f>
        <v>#REF!</v>
      </c>
      <c r="G100" s="135" t="e">
        <f ca="1">IF(AND(F100=1),"甲班",IF(AND(F100=2),"乙班",IF(AND(F100=3),"丙班",IF(AND(F100=4),"丁班",))))</f>
        <v>#REF!</v>
      </c>
      <c r="H100" s="57" t="s">
        <v>26</v>
      </c>
      <c r="I100" s="57" t="s">
        <v>26</v>
      </c>
      <c r="J100" s="57">
        <f>IF(_cuofeng5_month_day!A98="","",_cuofeng5_month_day!A98)</f>
        <v>99.774500000000003</v>
      </c>
      <c r="K100" s="57">
        <f>IF(_cuofeng5_month_day!B98="","",_cuofeng5_month_day!B98)</f>
        <v>99.731099999999998</v>
      </c>
      <c r="L100" s="136">
        <f ca="1">IFERROR(SUMPRODUCT((_5shaozhuchou_month_day!$A$2:$A$899&gt;=D100)*(_5shaozhuchou_month_day!$A$2:$A$899&lt;E100),_5shaozhuchou_month_day!$Y$2:$Y$899)/SUMPRODUCT((_5shaozhuchou_month_day!$A$2:$A$899&gt;=D100)*(_5shaozhuchou_month_day!$A$2:$A$899&lt;E100)),0)</f>
        <v>0</v>
      </c>
      <c r="M100" s="136">
        <f ca="1">L100*(1-$AL$3)*$AL$4*$AL$5*(E100-D100)*24</f>
        <v>0</v>
      </c>
      <c r="N100" s="125">
        <f>IF(OR($B100=$AH$4,$B100=$AH$5),(($H101-$H100)+($I101-$I100))*3,0)</f>
        <v>0</v>
      </c>
      <c r="O100" s="125">
        <f>IF(OR($B100=$AI$4,$B100=$AI$5,$B100=$AI$6),(($H101-$H100)+($I101-$I100))*3,0)</f>
        <v>0</v>
      </c>
      <c r="P100" s="125" t="e">
        <f>IF(OR($B100=$AJ$4),(($H101-$H100)+($I101-$I100))*3,0)</f>
        <v>#VALUE!</v>
      </c>
      <c r="Q100" s="130">
        <f ca="1">IF(OR($B100=$AH$4,$B99=$AH$5),($L99-$L100)*(1-$AL$3)*(E100-D100)*24*$AL$4*$AL$5,0)</f>
        <v>0</v>
      </c>
      <c r="U100" s="133">
        <f ca="1">A100</f>
        <v>43540</v>
      </c>
      <c r="V100" s="134">
        <f>B100</f>
        <v>0</v>
      </c>
      <c r="W100" s="61" t="s">
        <v>26</v>
      </c>
      <c r="X100" s="61" t="s">
        <v>26</v>
      </c>
      <c r="Y100" s="61">
        <f>IF(_cuofeng6_month_day!A98="","",_cuofeng6_month_day!A98)</f>
        <v>97.3643</v>
      </c>
      <c r="Z100" s="61">
        <f>IF(_cuofeng6_month_day!B98="","",_cuofeng6_month_day!B98)</f>
        <v>97.335300000000004</v>
      </c>
      <c r="AA100" s="130"/>
      <c r="AB100" s="130">
        <f ca="1">AA100*(1-$AL$3)*$AL$4*$AL$5*(E100-D100)*24</f>
        <v>0</v>
      </c>
      <c r="AC100" s="125">
        <f>IF(OR($V100=$AH$4,$V100=$AH$5),(($W101-$W100)+($X101-$X100))*3,0)</f>
        <v>0</v>
      </c>
      <c r="AD100" s="125">
        <f>IF(OR($V100=$AI$4,$V100=$AI$5,$V100=$AI$6),(($W101-$W100)+($X101-$X100))*3,0)</f>
        <v>0</v>
      </c>
      <c r="AE100" s="125" t="e">
        <f>IF(OR($V100=$AJ$4),(($W101-$W100)+($X101-$X100))*3,0)</f>
        <v>#VALUE!</v>
      </c>
      <c r="AF100" s="130">
        <f ca="1">IF(OR($V100=$AH$4,$V100=$AH$5),($AA99-$AA100)*(1-$AL$3)*(E100-D100)*24*$AL$4*$AL$5,0)</f>
        <v>0</v>
      </c>
    </row>
    <row ht="14.25" r="101">
      <c r="A101" s="138">
        <f ca="1">A100</f>
        <v>43540</v>
      </c>
      <c r="B101" s="134">
        <v>0.33333333333333298</v>
      </c>
      <c r="C101" s="51" t="s">
        <v>24</v>
      </c>
      <c r="D101" s="135">
        <f ca="1">A101+B101</f>
        <v>43540.333333333336</v>
      </c>
      <c r="E101" s="135">
        <f ca="1">D102</f>
        <v>43540.583333333336</v>
      </c>
      <c r="F101" s="136" t="e">
        <f ca="1">SUMPRODUCT(('6烧主抽电耗'!$A$3:$A$95=$A101)*('6烧主抽电耗'!$D$3:$D$95=$C101),'6烧主抽电耗'!$E$3:$E$95)</f>
        <v>#REF!</v>
      </c>
      <c r="G101" s="135" t="e">
        <f ca="1">IF(AND(F101=1),"甲班",IF(AND(F101=2),"乙班",IF(AND(F101=3),"丙班",IF(AND(F101=4),"丁班",))))</f>
        <v>#REF!</v>
      </c>
      <c r="H101" s="57" t="s">
        <v>26</v>
      </c>
      <c r="I101" s="57" t="s">
        <v>26</v>
      </c>
      <c r="J101" s="57">
        <f>IF(_cuofeng5_month_day!A99="","",_cuofeng5_month_day!A99)</f>
        <v>99.7851</v>
      </c>
      <c r="K101" s="57">
        <f>IF(_cuofeng5_month_day!B99="","",_cuofeng5_month_day!B99)</f>
        <v>99.7393</v>
      </c>
      <c r="L101" s="136">
        <f ca="1">IFERROR(SUMPRODUCT((_5shaozhuchou_month_day!$A$2:$A$899&gt;=D101)*(_5shaozhuchou_month_day!$A$2:$A$899&lt;E101),_5shaozhuchou_month_day!$Y$2:$Y$899)/SUMPRODUCT((_5shaozhuchou_month_day!$A$2:$A$899&gt;=D101)*(_5shaozhuchou_month_day!$A$2:$A$899&lt;E101)),0)</f>
        <v>0</v>
      </c>
      <c r="M101" s="136">
        <f ca="1">L101*(1-$AL$3)*$AL$4*$AL$5*(E101-D101)*24</f>
        <v>0</v>
      </c>
      <c r="N101" s="125">
        <f>IF(OR($B101=$AH$4,$B101=$AH$5),(($H102-$H101)+($I102-$I101))*3,0)</f>
        <v>0</v>
      </c>
      <c r="O101" s="125" t="e">
        <f>IF(OR($B101=$AI$4,$B101=$AI$5,$B101=$AI$6),(($H102-$H101)+($I102-$I101))*3,0)</f>
        <v>#VALUE!</v>
      </c>
      <c r="P101" s="125">
        <f>IF(OR($B101=$AJ$4),(($H102-$H101)+($I102-$I101))*3,0)</f>
        <v>0</v>
      </c>
      <c r="Q101" s="130">
        <f ca="1">IF(OR($B101=$AH$4,$B100=$AH$5),($L100-$L101)*(1-$AL$3)*(E101-D101)*24*$AL$4*$AL$5,0)</f>
        <v>0</v>
      </c>
      <c r="U101" s="138">
        <f ca="1">A101</f>
        <v>43540</v>
      </c>
      <c r="V101" s="134">
        <f>B101</f>
        <v>0.33333333333333298</v>
      </c>
      <c r="W101" s="71" t="s">
        <v>26</v>
      </c>
      <c r="X101" s="57" t="s">
        <v>26</v>
      </c>
      <c r="Y101" s="61">
        <f>IF(_cuofeng6_month_day!A99="","",_cuofeng6_month_day!A99)</f>
        <v>97.375799999999998</v>
      </c>
      <c r="Z101" s="61">
        <f>IF(_cuofeng6_month_day!B99="","",_cuofeng6_month_day!B99)</f>
        <v>97.341099999999997</v>
      </c>
      <c r="AA101" s="130"/>
      <c r="AB101" s="130">
        <f ca="1">AA101*(1-$AL$3)*$AL$4*$AL$5*(E101-D101)*24</f>
        <v>0</v>
      </c>
      <c r="AC101" s="125">
        <f>IF(OR($V101=$AH$4,$V101=$AH$5),(($W102-$W101)+($X102-$X101))*3,0)</f>
        <v>0</v>
      </c>
      <c r="AD101" s="125" t="e">
        <f>IF(OR($V101=$AI$4,$V101=$AI$5,$V101=$AI$6),(($W102-$W101)+($X102-$X101))*3,0)</f>
        <v>#VALUE!</v>
      </c>
      <c r="AE101" s="125">
        <f>IF(OR($V101=$AJ$4),(($W102-$W101)+($X102-$X101))*3,0)</f>
        <v>0</v>
      </c>
      <c r="AF101" s="130">
        <f ca="1">IF(OR($V101=$AH$4,$V101=$AH$5),($AA100-$AA101)*(1-$AL$3)*(E101-D101)*24*$AL$4*$AL$5,0)</f>
        <v>0</v>
      </c>
    </row>
    <row ht="14.25" r="102">
      <c r="A102" s="138">
        <f ca="1">A101</f>
        <v>43540</v>
      </c>
      <c r="B102" s="134">
        <v>0.58333333333333304</v>
      </c>
      <c r="C102" s="51" t="s">
        <v>28</v>
      </c>
      <c r="D102" s="135">
        <f ca="1">A102+B102</f>
        <v>43540.583333333336</v>
      </c>
      <c r="E102" s="135">
        <f ca="1">D103</f>
        <v>43540.708333333336</v>
      </c>
      <c r="F102" s="136" t="e">
        <f ca="1">SUMPRODUCT(('6烧主抽电耗'!$A$3:$A$95=$A102)*('6烧主抽电耗'!$D$3:$D$95=$C102),'6烧主抽电耗'!$E$3:$E$95)</f>
        <v>#REF!</v>
      </c>
      <c r="G102" s="135" t="e">
        <f ca="1">IF(AND(F102=1),"甲班",IF(AND(F102=2),"乙班",IF(AND(F102=3),"丙班",IF(AND(F102=4),"丁班",))))</f>
        <v>#REF!</v>
      </c>
      <c r="H102" s="57" t="s">
        <v>26</v>
      </c>
      <c r="I102" s="57" t="s">
        <v>26</v>
      </c>
      <c r="J102" s="57">
        <f>IF(_cuofeng5_month_day!A100="","",_cuofeng5_month_day!A100)</f>
        <v>99.782700000000006</v>
      </c>
      <c r="K102" s="57">
        <f>IF(_cuofeng5_month_day!B100="","",_cuofeng5_month_day!B100)</f>
        <v>99.732100000000003</v>
      </c>
      <c r="L102" s="136">
        <f ca="1">IFERROR(SUMPRODUCT((_5shaozhuchou_month_day!$A$2:$A$899&gt;=D102)*(_5shaozhuchou_month_day!$A$2:$A$899&lt;E102),_5shaozhuchou_month_day!$Y$2:$Y$899)/SUMPRODUCT((_5shaozhuchou_month_day!$A$2:$A$899&gt;=D102)*(_5shaozhuchou_month_day!$A$2:$A$899&lt;E102)),0)</f>
        <v>0</v>
      </c>
      <c r="M102" s="136">
        <f ca="1">L102*(1-$AL$3)*$AL$4*$AL$5*(E102-D102)*24</f>
        <v>0</v>
      </c>
      <c r="N102" s="125" t="e">
        <f>IF(OR($B102=$AH$4,$B102=$AH$5),(($H103-$H102)+($I103-$I102))*3,0)</f>
        <v>#VALUE!</v>
      </c>
      <c r="O102" s="125">
        <f>IF(OR($B102=$AI$4,$B102=$AI$5,$B102=$AI$6),(($H103-$H102)+($I103-$I102))*3,0)</f>
        <v>0</v>
      </c>
      <c r="P102" s="125">
        <f>IF(OR($B102=$AJ$4),(($H103-$H102)+($I103-$I102))*3,0)</f>
        <v>0</v>
      </c>
      <c r="Q102" s="130">
        <f ca="1">IF(OR($B102=$AH$4,$B101=$AH$5),($L101-$L102)*(1-$AL$3)*(E102-D102)*24*$AL$4*$AL$5,0)</f>
        <v>0</v>
      </c>
      <c r="U102" s="138">
        <f ca="1">A102</f>
        <v>43540</v>
      </c>
      <c r="V102" s="134">
        <f>B102</f>
        <v>0.58333333333333304</v>
      </c>
      <c r="W102" s="61" t="s">
        <v>26</v>
      </c>
      <c r="X102" s="61" t="s">
        <v>26</v>
      </c>
      <c r="Y102" s="61">
        <f>IF(_cuofeng6_month_day!A100="","",_cuofeng6_month_day!A100)</f>
        <v>97.375799999999998</v>
      </c>
      <c r="Z102" s="61">
        <f>IF(_cuofeng6_month_day!B100="","",_cuofeng6_month_day!B100)</f>
        <v>97.352699999999999</v>
      </c>
      <c r="AA102" s="130"/>
      <c r="AB102" s="130">
        <f ca="1">AA102*(1-$AL$3)*$AL$4*$AL$5*(E102-D102)*24</f>
        <v>0</v>
      </c>
      <c r="AC102" s="125" t="e">
        <f>IF(OR($V102=$AH$4,$V102=$AH$5),(($W103-$W102)+($X103-$X102))*3,0)</f>
        <v>#VALUE!</v>
      </c>
      <c r="AD102" s="125">
        <f>IF(OR($V102=$AI$4,$V102=$AI$5,$V102=$AI$6),(($W103-$W102)+($X103-$X102))*3,0)</f>
        <v>0</v>
      </c>
      <c r="AE102" s="125">
        <f>IF(OR($V102=$AJ$4),(($W103-$W102)+($X103-$X102))*3,0)</f>
        <v>0</v>
      </c>
      <c r="AF102" s="130">
        <f ca="1">IF(OR($V102=$AH$4,$V102=$AH$5),($AA101-$AA102)*(1-$AL$3)*(E102-D102)*24*$AL$4*$AL$5,0)</f>
        <v>0</v>
      </c>
    </row>
    <row ht="14.25" r="103">
      <c r="A103" s="138">
        <f ca="1">A102</f>
        <v>43540</v>
      </c>
      <c r="B103" s="134">
        <v>0.70833333333333304</v>
      </c>
      <c r="C103" s="51" t="s">
        <v>30</v>
      </c>
      <c r="D103" s="135">
        <f ca="1">A103+B103</f>
        <v>43540.708333333336</v>
      </c>
      <c r="E103" s="135">
        <f ca="1">D104</f>
        <v>43540.791666666664</v>
      </c>
      <c r="F103" s="136" t="e">
        <f ca="1">SUMPRODUCT(('6烧主抽电耗'!$A$3:$A$95=$A103)*('6烧主抽电耗'!$D$3:$D$95=$C103),'6烧主抽电耗'!$E$3:$E$95)</f>
        <v>#REF!</v>
      </c>
      <c r="G103" s="135" t="e">
        <f ca="1">IF(AND(F103=1),"甲班",IF(AND(F103=2),"乙班",IF(AND(F103=3),"丙班",IF(AND(F103=4),"丁班",))))</f>
        <v>#REF!</v>
      </c>
      <c r="H103" s="57" t="s">
        <v>26</v>
      </c>
      <c r="I103" s="57" t="s">
        <v>26</v>
      </c>
      <c r="J103" s="57">
        <f>IF(_cuofeng5_month_day!A101="","",_cuofeng5_month_day!A101)</f>
        <v>99.7851</v>
      </c>
      <c r="K103" s="57">
        <f>IF(_cuofeng5_month_day!B101="","",_cuofeng5_month_day!B101)</f>
        <v>99.734499999999997</v>
      </c>
      <c r="L103" s="136">
        <f ca="1">IFERROR(SUMPRODUCT((_5shaozhuchou_month_day!$A$2:$A$899&gt;=D103)*(_5shaozhuchou_month_day!$A$2:$A$899&lt;E103),_5shaozhuchou_month_day!$Y$2:$Y$899)/SUMPRODUCT((_5shaozhuchou_month_day!$A$2:$A$899&gt;=D103)*(_5shaozhuchou_month_day!$A$2:$A$899&lt;E103)),0)</f>
        <v>0</v>
      </c>
      <c r="M103" s="136">
        <f ca="1">L103*(1-$AL$3)*$AL$4*$AL$5*(E103-D103)*24</f>
        <v>0</v>
      </c>
      <c r="N103" s="125">
        <f>IF(OR($B103=$AH$4,$B103=$AH$5),(($H104-$H103)+($I104-$I103))*3,0)</f>
        <v>0</v>
      </c>
      <c r="O103" s="125" t="e">
        <f>IF(OR($B103=$AI$4,$B103=$AI$5,$B103=$AI$6),(($H104-$H103)+($I104-$I103))*3,0)</f>
        <v>#VALUE!</v>
      </c>
      <c r="P103" s="125">
        <f>IF(OR($B103=$AJ$4),(($H104-$H103)+($I104-$I103))*3,0)</f>
        <v>0</v>
      </c>
      <c r="Q103" s="130">
        <f ca="1">IF(OR($B103=$AH$4,$B102=$AH$5),($L102-$L103)*(1-$AL$3)*(E103-D103)*24*$AL$4*$AL$5,0)</f>
        <v>0</v>
      </c>
      <c r="U103" s="138">
        <f ca="1">A103</f>
        <v>43540</v>
      </c>
      <c r="V103" s="134">
        <f>B103</f>
        <v>0.70833333333333304</v>
      </c>
      <c r="W103" s="61" t="s">
        <v>26</v>
      </c>
      <c r="X103" s="61" t="s">
        <v>26</v>
      </c>
      <c r="Y103" s="61">
        <f>IF(_cuofeng6_month_day!A101="","",_cuofeng6_month_day!A101)</f>
        <v>97.373900000000006</v>
      </c>
      <c r="Z103" s="61">
        <f>IF(_cuofeng6_month_day!B101="","",_cuofeng6_month_day!B101)</f>
        <v>97.354600000000005</v>
      </c>
      <c r="AA103" s="130"/>
      <c r="AB103" s="130">
        <f ca="1">AA103*(1-$AL$3)*$AL$4*$AL$5*(E103-D103)*24</f>
        <v>0</v>
      </c>
      <c r="AC103" s="125">
        <f>IF(OR($V103=$AH$4,$V103=$AH$5),(($W104-$W103)+($X104-$X103))*3,0)</f>
        <v>0</v>
      </c>
      <c r="AD103" s="125" t="e">
        <f>IF(OR($V103=$AI$4,$V103=$AI$5,$V103=$AI$6),(($W104-$W103)+($X104-$X103))*3,0)</f>
        <v>#VALUE!</v>
      </c>
      <c r="AE103" s="125">
        <f>IF(OR($V103=$AJ$4),(($W104-$W103)+($X104-$X103))*3,0)</f>
        <v>0</v>
      </c>
      <c r="AF103" s="130">
        <f ca="1">IF(OR($V103=$AH$4,$V103=$AH$5),($AA102-$AA103)*(1-$AL$3)*(E103-D103)*24*$AL$4*$AL$5,0)</f>
        <v>0</v>
      </c>
    </row>
    <row ht="14.25" r="104">
      <c r="A104" s="138">
        <f ca="1">A103</f>
        <v>43540</v>
      </c>
      <c r="B104" s="134">
        <v>0.79166666666666696</v>
      </c>
      <c r="C104" s="51" t="s">
        <v>30</v>
      </c>
      <c r="D104" s="135">
        <f ca="1">A104+B104</f>
        <v>43540.791666666664</v>
      </c>
      <c r="E104" s="135">
        <f ca="1">D105</f>
        <v>43540.916666666664</v>
      </c>
      <c r="F104" s="136" t="e">
        <f ca="1">SUMPRODUCT(('6烧主抽电耗'!$A$3:$A$95=$A104)*('6烧主抽电耗'!$D$3:$D$95=$C104),'6烧主抽电耗'!$E$3:$E$95)</f>
        <v>#REF!</v>
      </c>
      <c r="G104" s="135" t="e">
        <f ca="1">IF(AND(F104=1),"甲班",IF(AND(F104=2),"乙班",IF(AND(F104=3),"丙班",IF(AND(F104=4),"丁班",))))</f>
        <v>#REF!</v>
      </c>
      <c r="H104" s="57" t="s">
        <v>26</v>
      </c>
      <c r="I104" s="57" t="s">
        <v>26</v>
      </c>
      <c r="J104" s="57">
        <f>IF(_cuofeng5_month_day!A102="","",_cuofeng5_month_day!A102)</f>
        <v>99.789000000000001</v>
      </c>
      <c r="K104" s="57">
        <f>IF(_cuofeng5_month_day!B102="","",_cuofeng5_month_day!B102)</f>
        <v>99.736900000000006</v>
      </c>
      <c r="L104" s="136">
        <f ca="1">IFERROR(SUMPRODUCT((_5shaozhuchou_month_day!$A$2:$A$899&gt;=D104)*(_5shaozhuchou_month_day!$A$2:$A$899&lt;E104),_5shaozhuchou_month_day!$Y$2:$Y$899)/SUMPRODUCT((_5shaozhuchou_month_day!$A$2:$A$899&gt;=D104)*(_5shaozhuchou_month_day!$A$2:$A$899&lt;E104)),0)</f>
        <v>0</v>
      </c>
      <c r="M104" s="136">
        <f ca="1">L104*(1-$AL$3)*$AL$4*$AL$5*(E104-D104)*24</f>
        <v>0</v>
      </c>
      <c r="N104" s="125" t="e">
        <f>IF(OR($B104=$AH$4,$B104=$AH$5),(($H105-$H104)+($I105-$I104))*3,0)</f>
        <v>#VALUE!</v>
      </c>
      <c r="O104" s="125">
        <f>IF(OR($B104=$AI$4,$B104=$AI$5,$B104=$AI$6),(($H105-$H104)+($I105-$I104))*3,0)</f>
        <v>0</v>
      </c>
      <c r="P104" s="125">
        <f>IF(OR($B104=$AJ$4),(($H105-$H104)+($I105-$I104))*3,0)</f>
        <v>0</v>
      </c>
      <c r="Q104" s="130">
        <f ca="1">IF(OR($B104=$AH$4,$B103=$AH$5),($L103-$L104)*(1-$AL$3)*(E104-D104)*24*$AL$4*$AL$5,0)</f>
        <v>0</v>
      </c>
      <c r="U104" s="138">
        <f ca="1">A104</f>
        <v>43540</v>
      </c>
      <c r="V104" s="134">
        <f>B104</f>
        <v>0.79166666666666696</v>
      </c>
      <c r="W104" s="61" t="s">
        <v>26</v>
      </c>
      <c r="X104" s="61" t="s">
        <v>26</v>
      </c>
      <c r="Y104" s="61">
        <f>IF(_cuofeng6_month_day!A102="","",_cuofeng6_month_day!A102)</f>
        <v>97.3643</v>
      </c>
      <c r="Z104" s="61">
        <f>IF(_cuofeng6_month_day!B102="","",_cuofeng6_month_day!B102)</f>
        <v>97.346900000000005</v>
      </c>
      <c r="AA104" s="130"/>
      <c r="AB104" s="130">
        <f ca="1">AA104*(1-$AL$3)*$AL$4*$AL$5*(E104-D104)*24</f>
        <v>0</v>
      </c>
      <c r="AC104" s="125" t="e">
        <f>IF(OR($V104=$AH$4,$V104=$AH$5),(($W105-$W104)+($X105-$X104))*3,0)</f>
        <v>#VALUE!</v>
      </c>
      <c r="AD104" s="125">
        <f>IF(OR($V104=$AI$4,$V104=$AI$5,$V104=$AI$6),(($W105-$W104)+($X105-$X104))*3,0)</f>
        <v>0</v>
      </c>
      <c r="AE104" s="125">
        <f>IF(OR($V104=$AJ$4),(($W105-$W104)+($X105-$X104))*3,0)</f>
        <v>0</v>
      </c>
      <c r="AF104" s="130">
        <f ca="1">IF(OR($V104=$AH$4,$V104=$AH$5),($AA103-$AA104)*(1-$AL$3)*(E104-D104)*24*$AL$4*$AL$5,0)</f>
        <v>0</v>
      </c>
    </row>
    <row ht="14.25" r="105">
      <c r="A105" s="140">
        <f ca="1">A104</f>
        <v>43540</v>
      </c>
      <c r="B105" s="134">
        <v>0.91666666666666696</v>
      </c>
      <c r="C105" s="51" t="s">
        <v>30</v>
      </c>
      <c r="D105" s="135">
        <f ca="1">A105+B105</f>
        <v>43540.916666666664</v>
      </c>
      <c r="E105" s="135">
        <f ca="1">D106</f>
        <v>43541</v>
      </c>
      <c r="F105" s="136" t="e">
        <f ca="1">SUMPRODUCT(('6烧主抽电耗'!$A$3:$A$95=$A105)*('6烧主抽电耗'!$D$3:$D$95=$C105),'6烧主抽电耗'!$E$3:$E$95)</f>
        <v>#REF!</v>
      </c>
      <c r="G105" s="135" t="e">
        <f ca="1">IF(AND(F105=1),"甲班",IF(AND(F105=2),"乙班",IF(AND(F105=3),"丙班",IF(AND(F105=4),"丁班",))))</f>
        <v>#REF!</v>
      </c>
      <c r="H105" s="57" t="s">
        <v>26</v>
      </c>
      <c r="I105" s="57" t="s">
        <v>26</v>
      </c>
      <c r="J105" s="57">
        <f>IF(_cuofeng5_month_day!A103="","",_cuofeng5_month_day!A103)</f>
        <v>99.786100000000005</v>
      </c>
      <c r="K105" s="57">
        <f>IF(_cuofeng5_month_day!B103="","",_cuofeng5_month_day!B103)</f>
        <v>99.733999999999995</v>
      </c>
      <c r="L105" s="136">
        <f ca="1">IFERROR(SUMPRODUCT((_5shaozhuchou_month_day!$A$2:$A$899&gt;=D105)*(_5shaozhuchou_month_day!$A$2:$A$899&lt;E105),_5shaozhuchou_month_day!$Y$2:$Y$899)/SUMPRODUCT((_5shaozhuchou_month_day!$A$2:$A$899&gt;=D105)*(_5shaozhuchou_month_day!$A$2:$A$899&lt;E105)),0)</f>
        <v>0</v>
      </c>
      <c r="M105" s="136">
        <f ca="1">L105*(1-$AL$3)*$AL$4*$AL$5*(E105-D105)*24</f>
        <v>0</v>
      </c>
      <c r="N105" s="125">
        <f>IF(OR($B105=$AH$4,$B105=$AH$5),(($H106-$H105)+($I106-$I105))*3,0)</f>
        <v>0</v>
      </c>
      <c r="O105" s="125" t="e">
        <f>IF(OR($B105=$AI$4,$B105=$AI$5,$B105=$AI$6),(($H106-$H105)+($I106-$I105))*3,0)</f>
        <v>#VALUE!</v>
      </c>
      <c r="P105" s="125">
        <f>IF(OR($B105=$AJ$4),(($H106-$H105)+($I106-$I105))*3,0)</f>
        <v>0</v>
      </c>
      <c r="Q105" s="130">
        <f ca="1">IF(OR($B105=$AH$4,$B104=$AH$5),($L104-$L105)*(1-$AL$3)*(E105-D105)*24*$AL$4*$AL$5,0)</f>
        <v>0</v>
      </c>
      <c r="U105" s="140">
        <f ca="1">A105</f>
        <v>43540</v>
      </c>
      <c r="V105" s="134">
        <f>B105</f>
        <v>0.91666666666666696</v>
      </c>
      <c r="W105" s="61" t="s">
        <v>26</v>
      </c>
      <c r="X105" s="61" t="s">
        <v>26</v>
      </c>
      <c r="Y105" s="61">
        <f>IF(_cuofeng6_month_day!A103="","",_cuofeng6_month_day!A103)</f>
        <v>97.370000000000005</v>
      </c>
      <c r="Z105" s="61">
        <f>IF(_cuofeng6_month_day!B103="","",_cuofeng6_month_day!B103)</f>
        <v>97.352699999999999</v>
      </c>
      <c r="AA105" s="130"/>
      <c r="AB105" s="130">
        <f ca="1">AA105*(1-$AL$3)*$AL$4*$AL$5*(E105-D105)*24</f>
        <v>0</v>
      </c>
      <c r="AC105" s="125">
        <f>IF(OR($V105=$AH$4,$V105=$AH$5),(($W106-$W105)+($X106-$X105))*3,0)</f>
        <v>0</v>
      </c>
      <c r="AD105" s="125" t="e">
        <f>IF(OR($V105=$AI$4,$V105=$AI$5,$V105=$AI$6),(($W106-$W105)+($X106-$X105))*3,0)</f>
        <v>#VALUE!</v>
      </c>
      <c r="AE105" s="125">
        <f>IF(OR($V105=$AJ$4),(($W106-$W105)+($X106-$X105))*3,0)</f>
        <v>0</v>
      </c>
      <c r="AF105" s="130">
        <f ca="1">IF(OR($V105=$AH$4,$V105=$AH$5),($AA104-$AA105)*(1-$AL$3)*(E105-D105)*24*$AL$4*$AL$5,0)</f>
        <v>0</v>
      </c>
    </row>
    <row ht="14.25" r="106">
      <c r="A106" s="133">
        <f ca="1">A100+1</f>
        <v>43541</v>
      </c>
      <c r="B106" s="134">
        <v>0</v>
      </c>
      <c r="C106" s="51" t="s">
        <v>24</v>
      </c>
      <c r="D106" s="135">
        <f ca="1">A106+B106</f>
        <v>43541</v>
      </c>
      <c r="E106" s="135">
        <f ca="1">D107</f>
        <v>43541.333333333336</v>
      </c>
      <c r="F106" s="136" t="e">
        <f ca="1">SUMPRODUCT(('6烧主抽电耗'!$A$3:$A$95=$A106)*('6烧主抽电耗'!$D$3:$D$95=$C106),'6烧主抽电耗'!$E$3:$E$95)</f>
        <v>#REF!</v>
      </c>
      <c r="G106" s="135" t="e">
        <f ca="1">IF(AND(F106=1),"甲班",IF(AND(F106=2),"乙班",IF(AND(F106=3),"丙班",IF(AND(F106=4),"丁班",))))</f>
        <v>#REF!</v>
      </c>
      <c r="H106" s="57" t="s">
        <v>26</v>
      </c>
      <c r="I106" s="57" t="s">
        <v>26</v>
      </c>
      <c r="J106" s="57">
        <f>IF(_cuofeng5_month_day!A104="","",_cuofeng5_month_day!A104)</f>
        <v>99.780299999999997</v>
      </c>
      <c r="K106" s="57">
        <f>IF(_cuofeng5_month_day!B104="","",_cuofeng5_month_day!B104)</f>
        <v>99.736900000000006</v>
      </c>
      <c r="L106" s="136">
        <f ca="1">IFERROR(SUMPRODUCT((_5shaozhuchou_month_day!$A$2:$A$899&gt;=D106)*(_5shaozhuchou_month_day!$A$2:$A$899&lt;E106),_5shaozhuchou_month_day!$Y$2:$Y$899)/SUMPRODUCT((_5shaozhuchou_month_day!$A$2:$A$899&gt;=D106)*(_5shaozhuchou_month_day!$A$2:$A$899&lt;E106)),0)</f>
        <v>0</v>
      </c>
      <c r="M106" s="136">
        <f ca="1">L106*(1-$AL$3)*$AL$4*$AL$5*(E106-D106)*24</f>
        <v>0</v>
      </c>
      <c r="N106" s="125">
        <f>IF(OR($B106=$AH$4,$B106=$AH$5),(($H107-$H106)+($I107-$I106))*3,0)</f>
        <v>0</v>
      </c>
      <c r="O106" s="125">
        <f>IF(OR($B106=$AI$4,$B106=$AI$5,$B106=$AI$6),(($W107-$H106)+($X107-$I106))*3,0)</f>
        <v>0</v>
      </c>
      <c r="P106" s="125" t="e">
        <f>IF(OR($B106=$AJ$4),(($H107-$H106)+($I107-$I106))*3,0)</f>
        <v>#VALUE!</v>
      </c>
      <c r="Q106" s="130">
        <f ca="1">IF(OR($B106=$AH$4,$B105=$AH$5),($L105-$L106)*(1-$AL$3)*(E106-D106)*24*$AL$4*$AL$5,0)</f>
        <v>0</v>
      </c>
      <c r="U106" s="133">
        <f ca="1">A106</f>
        <v>43541</v>
      </c>
      <c r="V106" s="134">
        <f>B106</f>
        <v>0</v>
      </c>
      <c r="W106" s="71" t="s">
        <v>26</v>
      </c>
      <c r="X106" s="57" t="s">
        <v>26</v>
      </c>
      <c r="Y106" s="61">
        <f>IF(_cuofeng6_month_day!A104="","",_cuofeng6_month_day!A104)</f>
        <v>97.381600000000006</v>
      </c>
      <c r="Z106" s="61">
        <f>IF(_cuofeng6_month_day!B104="","",_cuofeng6_month_day!B104)</f>
        <v>97.358500000000006</v>
      </c>
      <c r="AA106" s="130"/>
      <c r="AB106" s="130">
        <f ca="1">AA106*(1-$AL$3)*$AL$4*$AL$5*(E106-D106)*24</f>
        <v>0</v>
      </c>
      <c r="AC106" s="125">
        <f>IF(OR($V106=$AH$4,$V106=$AH$5),(($W107-$W106)+($X107-$X106))*3,0)</f>
        <v>0</v>
      </c>
      <c r="AD106" s="125">
        <f>IF(OR($V106=$AI$4,$V106=$AI$5,$V106=$AI$6),(($W107-$W106)+($X107-$X106))*3,0)</f>
        <v>0</v>
      </c>
      <c r="AE106" s="125" t="e">
        <f>IF(OR($V106=$AJ$4),(($W107-$W106)+($X107-$X106))*3,0)</f>
        <v>#VALUE!</v>
      </c>
      <c r="AF106" s="130">
        <f ca="1">IF(OR($V106=$AH$4,$V106=$AH$5),($AA105-$AA106)*(1-$AL$3)*(E106-D106)*24*$AL$4*$AL$5,0)</f>
        <v>0</v>
      </c>
    </row>
    <row ht="14.25" r="107">
      <c r="A107" s="138">
        <f ca="1">A106</f>
        <v>43541</v>
      </c>
      <c r="B107" s="134">
        <v>0.33333333333333298</v>
      </c>
      <c r="C107" s="51" t="s">
        <v>24</v>
      </c>
      <c r="D107" s="135">
        <f ca="1">A107+B107</f>
        <v>43541.333333333336</v>
      </c>
      <c r="E107" s="135">
        <f ca="1">D108</f>
        <v>43541.583333333336</v>
      </c>
      <c r="F107" s="136" t="e">
        <f ca="1">SUMPRODUCT(('6烧主抽电耗'!$A$3:$A$95=$A107)*('6烧主抽电耗'!$D$3:$D$95=$C107),'6烧主抽电耗'!$E$3:$E$95)</f>
        <v>#REF!</v>
      </c>
      <c r="G107" s="135" t="e">
        <f ca="1">IF(AND(F107=1),"甲班",IF(AND(F107=2),"乙班",IF(AND(F107=3),"丙班",IF(AND(F107=4),"丁班",))))</f>
        <v>#REF!</v>
      </c>
      <c r="H107" s="57" t="s">
        <v>26</v>
      </c>
      <c r="I107" s="57" t="s">
        <v>26</v>
      </c>
      <c r="J107" s="57">
        <f>IF(_cuofeng5_month_day!A105="","",_cuofeng5_month_day!A105)</f>
        <v>99.789900000000003</v>
      </c>
      <c r="K107" s="57">
        <f>IF(_cuofeng5_month_day!B105="","",_cuofeng5_month_day!B105)</f>
        <v>99.741699999999994</v>
      </c>
      <c r="L107" s="136">
        <f ca="1">IFERROR(SUMPRODUCT((_5shaozhuchou_month_day!$A$2:$A$899&gt;=D107)*(_5shaozhuchou_month_day!$A$2:$A$899&lt;E107),_5shaozhuchou_month_day!$Y$2:$Y$899)/SUMPRODUCT((_5shaozhuchou_month_day!$A$2:$A$899&gt;=D107)*(_5shaozhuchou_month_day!$A$2:$A$899&lt;E107)),0)</f>
        <v>0</v>
      </c>
      <c r="M107" s="136">
        <f ca="1">L107*(1-$AL$3)*$AL$4*$AL$5*(E107-D107)*24</f>
        <v>0</v>
      </c>
      <c r="N107" s="125">
        <f>IF(OR($B107=$AH$4,$B107=$AH$5),(($H108-$H107)+($I108-$I107))*3,0)</f>
        <v>0</v>
      </c>
      <c r="O107" s="125" t="e">
        <f>IF(OR($B107=$AI$4,$B107=$AI$5,$B107=$AI$6),(($W108-$W107)+($X108-$X107))*3,0)</f>
        <v>#VALUE!</v>
      </c>
      <c r="P107" s="125">
        <f>IF(OR($B107=$AJ$4),(($H108-$H107)+($I108-$I107))*3,0)</f>
        <v>0</v>
      </c>
      <c r="Q107" s="130">
        <f ca="1">IF(OR($B107=$AH$4,$B106=$AH$5),($L106-$L107)*(1-$AL$3)*(E107-D107)*24*$AL$4*$AL$5,0)</f>
        <v>0</v>
      </c>
      <c r="U107" s="138">
        <f ca="1">A107</f>
        <v>43541</v>
      </c>
      <c r="V107" s="134">
        <f>B107</f>
        <v>0.33333333333333298</v>
      </c>
      <c r="W107" s="61" t="s">
        <v>26</v>
      </c>
      <c r="X107" s="61" t="s">
        <v>26</v>
      </c>
      <c r="Y107" s="61">
        <f>IF(_cuofeng6_month_day!A105="","",_cuofeng6_month_day!A105)</f>
        <v>97.370000000000005</v>
      </c>
      <c r="Z107" s="61">
        <f>IF(_cuofeng6_month_day!B105="","",_cuofeng6_month_day!B105)</f>
        <v>97.352699999999999</v>
      </c>
      <c r="AA107" s="130"/>
      <c r="AB107" s="130">
        <f ca="1">AA107*(1-$AL$3)*$AL$4*$AL$5*(E107-D107)*24</f>
        <v>0</v>
      </c>
      <c r="AC107" s="125">
        <f>IF(OR($V107=$AH$4,$V107=$AH$5),(($W108-$W107)+($X108-$X107))*3,0)</f>
        <v>0</v>
      </c>
      <c r="AD107" s="125" t="e">
        <f>IF(OR($V107=$AI$4,$V107=$AI$5,$V107=$AI$6),(($W108-$W107)+($X108-$X107))*3,0)</f>
        <v>#VALUE!</v>
      </c>
      <c r="AE107" s="125">
        <f>IF(OR($V107=$AJ$4),(($W108-$W107)+($X108-$X107))*3,0)</f>
        <v>0</v>
      </c>
      <c r="AF107" s="130">
        <f ca="1">IF(OR($V107=$AH$4,$V107=$AH$5),($AA106-$AA107)*(1-$AL$3)*(E107-D107)*24*$AL$4*$AL$5,0)</f>
        <v>0</v>
      </c>
    </row>
    <row ht="14.25" r="108">
      <c r="A108" s="138">
        <f ca="1">A107</f>
        <v>43541</v>
      </c>
      <c r="B108" s="134">
        <v>0.58333333333333304</v>
      </c>
      <c r="C108" s="51" t="s">
        <v>28</v>
      </c>
      <c r="D108" s="135">
        <f ca="1">A108+B108</f>
        <v>43541.583333333336</v>
      </c>
      <c r="E108" s="135">
        <f ca="1">D109</f>
        <v>43541.708333333336</v>
      </c>
      <c r="F108" s="136" t="e">
        <f ca="1">SUMPRODUCT(('6烧主抽电耗'!$A$3:$A$95=$A108)*('6烧主抽电耗'!$D$3:$D$95=$C108),'6烧主抽电耗'!$E$3:$E$95)</f>
        <v>#REF!</v>
      </c>
      <c r="G108" s="135" t="e">
        <f ca="1">IF(AND(F108=1),"甲班",IF(AND(F108=2),"乙班",IF(AND(F108=3),"丙班",IF(AND(F108=4),"丁班",))))</f>
        <v>#REF!</v>
      </c>
      <c r="H108" s="57" t="s">
        <v>26</v>
      </c>
      <c r="I108" s="57" t="s">
        <v>26</v>
      </c>
      <c r="J108" s="57">
        <f>IF(_cuofeng5_month_day!A106="","",_cuofeng5_month_day!A106)</f>
        <v>99.782700000000006</v>
      </c>
      <c r="K108" s="57">
        <f>IF(_cuofeng5_month_day!B106="","",_cuofeng5_month_day!B106)</f>
        <v>99.727199999999996</v>
      </c>
      <c r="L108" s="136">
        <f ca="1">IFERROR(SUMPRODUCT((_5shaozhuchou_month_day!$A$2:$A$899&gt;=D108)*(_5shaozhuchou_month_day!$A$2:$A$899&lt;E108),_5shaozhuchou_month_day!$Y$2:$Y$899)/SUMPRODUCT((_5shaozhuchou_month_day!$A$2:$A$899&gt;=D108)*(_5shaozhuchou_month_day!$A$2:$A$899&lt;E108)),0)</f>
        <v>0</v>
      </c>
      <c r="M108" s="136">
        <f ca="1">L108*(1-$AL$3)*$AL$4*$AL$5*(E108-D108)*24</f>
        <v>0</v>
      </c>
      <c r="N108" s="125" t="e">
        <f>IF(OR($B108=$AH$4,$B108=$AH$5),(($H109-$H108)+($I109-$I108))*3,0)</f>
        <v>#VALUE!</v>
      </c>
      <c r="O108" s="125">
        <f>IF(OR($B108=$AI$4,$B108=$AI$5,$B108=$AI$6),(($W109-$W108)+($X109-$X108))*3,0)</f>
        <v>0</v>
      </c>
      <c r="P108" s="125">
        <f>IF(OR($B108=$AJ$4),(($H109-$H108)+($I109-$I108))*3,0)</f>
        <v>0</v>
      </c>
      <c r="Q108" s="130">
        <f ca="1">IF(OR($B108=$AH$4,$B107=$AH$5),($L107-$L108)*(1-$AL$3)*(E108-D108)*24*$AL$4*$AL$5,0)</f>
        <v>0</v>
      </c>
      <c r="U108" s="138">
        <f ca="1">A108</f>
        <v>43541</v>
      </c>
      <c r="V108" s="134">
        <f>B108</f>
        <v>0.58333333333333304</v>
      </c>
      <c r="W108" s="61" t="s">
        <v>26</v>
      </c>
      <c r="X108" s="61" t="s">
        <v>26</v>
      </c>
      <c r="Y108" s="61">
        <f>IF(_cuofeng6_month_day!A106="","",_cuofeng6_month_day!A106)</f>
        <v>97.3643</v>
      </c>
      <c r="Z108" s="61">
        <f>IF(_cuofeng6_month_day!B106="","",_cuofeng6_month_day!B106)</f>
        <v>97.335300000000004</v>
      </c>
      <c r="AA108" s="130"/>
      <c r="AB108" s="130">
        <f ca="1">AA108*(1-$AL$3)*$AL$4*$AL$5*(E108-D108)*24</f>
        <v>0</v>
      </c>
      <c r="AC108" s="125" t="e">
        <f>IF(OR($V108=$AH$4,$V108=$AH$5),(($W109-$W108)+($X109-$X108))*3,0)</f>
        <v>#VALUE!</v>
      </c>
      <c r="AD108" s="125">
        <f>IF(OR($V108=$AI$4,$V108=$AI$5,$V108=$AI$6),(($W109-$W108)+($X109-$X108))*3,0)</f>
        <v>0</v>
      </c>
      <c r="AE108" s="125">
        <f>IF(OR($V108=$AJ$4),(($W109-$W108)+($X109-$X108))*3,0)</f>
        <v>0</v>
      </c>
      <c r="AF108" s="130">
        <f ca="1">IF(OR($V108=$AH$4,$V108=$AH$5),($AA107-$AA108)*(1-$AL$3)*(E108-D108)*24*$AL$4*$AL$5,0)</f>
        <v>0</v>
      </c>
    </row>
    <row ht="14.25" r="109">
      <c r="A109" s="138">
        <f ca="1">A108</f>
        <v>43541</v>
      </c>
      <c r="B109" s="134">
        <v>0.70833333333333304</v>
      </c>
      <c r="C109" s="51" t="s">
        <v>30</v>
      </c>
      <c r="D109" s="135">
        <f ca="1">A109+B109</f>
        <v>43541.708333333336</v>
      </c>
      <c r="E109" s="135">
        <f ca="1">D110</f>
        <v>43541.791666666664</v>
      </c>
      <c r="F109" s="136" t="e">
        <f ca="1">SUMPRODUCT(('6烧主抽电耗'!$A$3:$A$95=$A109)*('6烧主抽电耗'!$D$3:$D$95=$C109),'6烧主抽电耗'!$E$3:$E$95)</f>
        <v>#REF!</v>
      </c>
      <c r="G109" s="135" t="e">
        <f ca="1">IF(AND(F109=1),"甲班",IF(AND(F109=2),"乙班",IF(AND(F109=3),"丙班",IF(AND(F109=4),"丁班",))))</f>
        <v>#REF!</v>
      </c>
      <c r="H109" s="57" t="s">
        <v>26</v>
      </c>
      <c r="I109" s="57" t="s">
        <v>26</v>
      </c>
      <c r="J109" s="57">
        <f>IF(_cuofeng5_month_day!A107="","",_cuofeng5_month_day!A107)</f>
        <v>99.777900000000002</v>
      </c>
      <c r="K109" s="57">
        <f>IF(_cuofeng5_month_day!B107="","",_cuofeng5_month_day!B107)</f>
        <v>99.724800000000002</v>
      </c>
      <c r="L109" s="136">
        <f ca="1">IFERROR(SUMPRODUCT((_5shaozhuchou_month_day!$A$2:$A$899&gt;=D109)*(_5shaozhuchou_month_day!$A$2:$A$899&lt;E109),_5shaozhuchou_month_day!$Y$2:$Y$899)/SUMPRODUCT((_5shaozhuchou_month_day!$A$2:$A$899&gt;=D109)*(_5shaozhuchou_month_day!$A$2:$A$899&lt;E109)),0)</f>
        <v>0</v>
      </c>
      <c r="M109" s="136">
        <f ca="1">L109*(1-$AL$3)*$AL$4*$AL$5*(E109-D109)*24</f>
        <v>0</v>
      </c>
      <c r="N109" s="125">
        <f>IF(OR($B109=$AH$4,$B109=$AH$5),(($H110-$H109)+($I110-$I109))*3,0)</f>
        <v>0</v>
      </c>
      <c r="O109" s="125" t="e">
        <f>IF(OR($B109=$AI$4,$B109=$AI$5,$B109=$AI$6),(($W110-$W109)+($X110-$X109))*3,0)</f>
        <v>#VALUE!</v>
      </c>
      <c r="P109" s="125">
        <f>IF(OR($B109=$AJ$4),(($H110-$H109)+($I110-$I109))*3,0)</f>
        <v>0</v>
      </c>
      <c r="Q109" s="130">
        <f ca="1">IF(OR($B109=$AH$4,$B108=$AH$5),($L108-$L109)*(1-$AL$3)*(E109-D109)*24*$AL$4*$AL$5,0)</f>
        <v>0</v>
      </c>
      <c r="U109" s="138">
        <f ca="1">A109</f>
        <v>43541</v>
      </c>
      <c r="V109" s="134">
        <f>B109</f>
        <v>0.70833333333333304</v>
      </c>
      <c r="W109" s="61" t="s">
        <v>26</v>
      </c>
      <c r="X109" s="61" t="s">
        <v>26</v>
      </c>
      <c r="Y109" s="61">
        <f>IF(_cuofeng6_month_day!A107="","",_cuofeng6_month_day!A107)</f>
        <v>97.3643</v>
      </c>
      <c r="Z109" s="61">
        <f>IF(_cuofeng6_month_day!B107="","",_cuofeng6_month_day!B107)</f>
        <v>97.358500000000006</v>
      </c>
      <c r="AA109" s="130"/>
      <c r="AB109" s="130">
        <f ca="1">AA109*(1-$AL$3)*$AL$4*$AL$5*(E109-D109)*24</f>
        <v>0</v>
      </c>
      <c r="AC109" s="125">
        <f>IF(OR($V109=$AH$4,$V109=$AH$5),(($W110-$W109)+($X110-$X109))*3,0)</f>
        <v>0</v>
      </c>
      <c r="AD109" s="125" t="e">
        <f>IF(OR($V109=$AI$4,$V109=$AI$5,$V109=$AI$6),(($W110-$W109)+($X110-$X109))*3,0)</f>
        <v>#VALUE!</v>
      </c>
      <c r="AE109" s="125">
        <f>IF(OR($V109=$AJ$4),(($W110-$W109)+($X110-$X109))*3,0)</f>
        <v>0</v>
      </c>
      <c r="AF109" s="130">
        <f ca="1">IF(OR($V109=$AH$4,$V109=$AH$5),($AA108-$AA109)*(1-$AL$3)*(E109-D109)*24*$AL$4*$AL$5,0)</f>
        <v>0</v>
      </c>
    </row>
    <row ht="14.25" r="110">
      <c r="A110" s="138">
        <f ca="1">A109</f>
        <v>43541</v>
      </c>
      <c r="B110" s="134">
        <v>0.79166666666666696</v>
      </c>
      <c r="C110" s="51" t="s">
        <v>30</v>
      </c>
      <c r="D110" s="135">
        <f ca="1">A110+B110</f>
        <v>43541.791666666664</v>
      </c>
      <c r="E110" s="135">
        <f ca="1">D111</f>
        <v>43541.916666666664</v>
      </c>
      <c r="F110" s="136" t="e">
        <f ca="1">SUMPRODUCT(('6烧主抽电耗'!$A$3:$A$95=$A110)*('6烧主抽电耗'!$D$3:$D$95=$C110),'6烧主抽电耗'!$E$3:$E$95)</f>
        <v>#REF!</v>
      </c>
      <c r="G110" s="135" t="e">
        <f ca="1">IF(AND(F110=1),"甲班",IF(AND(F110=2),"乙班",IF(AND(F110=3),"丙班",IF(AND(F110=4),"丁班",))))</f>
        <v>#REF!</v>
      </c>
      <c r="H110" s="57" t="s">
        <v>26</v>
      </c>
      <c r="I110" s="57" t="s">
        <v>26</v>
      </c>
      <c r="J110" s="57">
        <f>IF(_cuofeng5_month_day!A108="","",_cuofeng5_month_day!A108)</f>
        <v>99.777900000000002</v>
      </c>
      <c r="K110" s="57">
        <f>IF(_cuofeng5_month_day!B108="","",_cuofeng5_month_day!B108)</f>
        <v>99.727199999999996</v>
      </c>
      <c r="L110" s="136">
        <f ca="1">IFERROR(SUMPRODUCT((_5shaozhuchou_month_day!$A$2:$A$899&gt;=D110)*(_5shaozhuchou_month_day!$A$2:$A$899&lt;E110),_5shaozhuchou_month_day!$Y$2:$Y$899)/SUMPRODUCT((_5shaozhuchou_month_day!$A$2:$A$899&gt;=D110)*(_5shaozhuchou_month_day!$A$2:$A$899&lt;E110)),0)</f>
        <v>0</v>
      </c>
      <c r="M110" s="136">
        <f ca="1">L110*(1-$AL$3)*$AL$4*$AL$5*(E110-D110)*24</f>
        <v>0</v>
      </c>
      <c r="N110" s="125" t="e">
        <f>IF(OR($B110=$AH$4,$B110=$AH$5),(($H111-$H110)+($I111-$I110))*3,0)</f>
        <v>#VALUE!</v>
      </c>
      <c r="O110" s="125">
        <f>IF(OR($B110=$AI$4,$B110=$AI$5,$B110=$AI$6),(($W111-$W110)+($X111-$X110))*3,0)</f>
        <v>0</v>
      </c>
      <c r="P110" s="125">
        <f>IF(OR($B110=$AJ$4),(($H111-$H110)+($I111-$I110))*3,0)</f>
        <v>0</v>
      </c>
      <c r="Q110" s="130">
        <f ca="1">IF(OR($B110=$AH$4,$B109=$AH$5),($L109-$L110)*(1-$AL$3)*(E110-D110)*24*$AL$4*$AL$5,0)</f>
        <v>0</v>
      </c>
      <c r="U110" s="138">
        <f ca="1">A110</f>
        <v>43541</v>
      </c>
      <c r="V110" s="134">
        <f>B110</f>
        <v>0.79166666666666696</v>
      </c>
      <c r="W110" s="61" t="s">
        <v>26</v>
      </c>
      <c r="X110" s="61" t="s">
        <v>26</v>
      </c>
      <c r="Y110" s="61">
        <f>IF(_cuofeng6_month_day!A108="","",_cuofeng6_month_day!A108)</f>
        <v>97.3643</v>
      </c>
      <c r="Z110" s="61">
        <f>IF(_cuofeng6_month_day!B108="","",_cuofeng6_month_day!B108)</f>
        <v>97.346900000000005</v>
      </c>
      <c r="AA110" s="130"/>
      <c r="AB110" s="130">
        <f ca="1">AA110*(1-$AL$3)*$AL$4*$AL$5*(E110-D110)*24</f>
        <v>0</v>
      </c>
      <c r="AC110" s="125" t="e">
        <f>IF(OR($V110=$AH$4,$V110=$AH$5),(($W111-$W110)+($X111-$X110))*3,0)</f>
        <v>#VALUE!</v>
      </c>
      <c r="AD110" s="125">
        <f>IF(OR($V110=$AI$4,$V110=$AI$5,$V110=$AI$6),(($W111-$W110)+($X111-$X110))*3,0)</f>
        <v>0</v>
      </c>
      <c r="AE110" s="125">
        <f>IF(OR($V110=$AJ$4),(($W111-$W110)+($X111-$X110))*3,0)</f>
        <v>0</v>
      </c>
      <c r="AF110" s="130">
        <f ca="1">IF(OR($V110=$AH$4,$V110=$AH$5),($AA109-$AA110)*(1-$AL$3)*(E110-D110)*24*$AL$4*$AL$5,0)</f>
        <v>0</v>
      </c>
    </row>
    <row ht="14.25" r="111">
      <c r="A111" s="140">
        <f ca="1">A110</f>
        <v>43541</v>
      </c>
      <c r="B111" s="134">
        <v>0.91666666666666696</v>
      </c>
      <c r="C111" s="51" t="s">
        <v>30</v>
      </c>
      <c r="D111" s="135">
        <f ca="1">A111+B111</f>
        <v>43541.916666666664</v>
      </c>
      <c r="E111" s="135">
        <f ca="1">D112</f>
        <v>43542</v>
      </c>
      <c r="F111" s="136" t="e">
        <f ca="1">SUMPRODUCT(('6烧主抽电耗'!$A$3:$A$95=$A111)*('6烧主抽电耗'!$D$3:$D$95=$C111),'6烧主抽电耗'!$E$3:$E$95)</f>
        <v>#REF!</v>
      </c>
      <c r="G111" s="135" t="e">
        <f ca="1">IF(AND(F111=1),"甲班",IF(AND(F111=2),"乙班",IF(AND(F111=3),"丙班",IF(AND(F111=4),"丁班",))))</f>
        <v>#REF!</v>
      </c>
      <c r="H111" s="57" t="s">
        <v>26</v>
      </c>
      <c r="I111" s="57" t="s">
        <v>26</v>
      </c>
      <c r="J111" s="57">
        <f>IF(_cuofeng5_month_day!A109="","",_cuofeng5_month_day!A109)</f>
        <v>99.7851</v>
      </c>
      <c r="K111" s="57">
        <f>IF(_cuofeng5_month_day!B109="","",_cuofeng5_month_day!B109)</f>
        <v>99.722399999999993</v>
      </c>
      <c r="L111" s="136">
        <f ca="1">IFERROR(SUMPRODUCT((_5shaozhuchou_month_day!$A$2:$A$899&gt;=D111)*(_5shaozhuchou_month_day!$A$2:$A$899&lt;E111),_5shaozhuchou_month_day!$Y$2:$Y$899)/SUMPRODUCT((_5shaozhuchou_month_day!$A$2:$A$899&gt;=D111)*(_5shaozhuchou_month_day!$A$2:$A$899&lt;E111)),0)</f>
        <v>0</v>
      </c>
      <c r="M111" s="136">
        <f ca="1">L111*(1-$AL$3)*$AL$4*$AL$5*(E111-D111)*24</f>
        <v>0</v>
      </c>
      <c r="N111" s="125">
        <f>IF(OR($B111=$AH$4,$B111=$AH$5),(($H112-$H111)+($I112-$I111))*3,0)</f>
        <v>0</v>
      </c>
      <c r="O111" s="125" t="e">
        <f>IF(OR($B111=$AI$4,$B111=$AI$5,$B111=$AI$6),(($W112-$W111)+($X112-$X111))*3,0)</f>
        <v>#VALUE!</v>
      </c>
      <c r="P111" s="125">
        <f>IF(OR($B111=$AJ$4),(($H112-$H111)+($I112-$I111))*3,0)</f>
        <v>0</v>
      </c>
      <c r="Q111" s="130">
        <f ca="1">IF(OR($B111=$AH$4,$B110=$AH$5),($L110-$L111)*(1-$AL$3)*(E111-D111)*24*$AL$4*$AL$5,0)</f>
        <v>0</v>
      </c>
      <c r="U111" s="140">
        <f ca="1">A111</f>
        <v>43541</v>
      </c>
      <c r="V111" s="134">
        <f>B111</f>
        <v>0.91666666666666696</v>
      </c>
      <c r="W111" s="61" t="s">
        <v>26</v>
      </c>
      <c r="X111" s="61" t="s">
        <v>26</v>
      </c>
      <c r="Y111" s="61">
        <f>IF(_cuofeng6_month_day!A109="","",_cuofeng6_month_day!A109)</f>
        <v>97.3643</v>
      </c>
      <c r="Z111" s="61">
        <f>IF(_cuofeng6_month_day!B109="","",_cuofeng6_month_day!B109)</f>
        <v>97.346900000000005</v>
      </c>
      <c r="AA111" s="130"/>
      <c r="AB111" s="130">
        <f ca="1">AA111*(1-$AL$3)*$AL$4*$AL$5*(E111-D111)*24</f>
        <v>0</v>
      </c>
      <c r="AC111" s="125">
        <f>IF(OR($V111=$AH$4,$V111=$AH$5),(($W112-$W111)+($X112-$X111))*3,0)</f>
        <v>0</v>
      </c>
      <c r="AD111" s="125" t="e">
        <f>IF(OR($V111=$AI$4,$V111=$AI$5,$V111=$AI$6),(($W112-$W111)+($X112-$X111))*3,0)</f>
        <v>#VALUE!</v>
      </c>
      <c r="AE111" s="125">
        <f>IF(OR($V111=$AJ$4),(($W112-$W111)+($X112-$X111))*3,0)</f>
        <v>0</v>
      </c>
      <c r="AF111" s="130">
        <f ca="1">IF(OR($V111=$AH$4,$V111=$AH$5),($AA110-$AA111)*(1-$AL$3)*(E111-D111)*24*$AL$4*$AL$5,0)</f>
        <v>0</v>
      </c>
    </row>
    <row ht="14.25" r="112">
      <c r="A112" s="133">
        <f ca="1">A106+1</f>
        <v>43542</v>
      </c>
      <c r="B112" s="134">
        <v>0</v>
      </c>
      <c r="C112" s="51" t="s">
        <v>24</v>
      </c>
      <c r="D112" s="135">
        <f ca="1">A112+B112</f>
        <v>43542</v>
      </c>
      <c r="E112" s="135">
        <f ca="1">D113</f>
        <v>43542.333333333336</v>
      </c>
      <c r="F112" s="136" t="e">
        <f ca="1">SUMPRODUCT(('6烧主抽电耗'!$A$3:$A$95=$A112)*('6烧主抽电耗'!$D$3:$D$95=$C112),'6烧主抽电耗'!$E$3:$E$95)</f>
        <v>#REF!</v>
      </c>
      <c r="G112" s="135" t="e">
        <f ca="1">IF(AND(F112=1),"甲班",IF(AND(F112=2),"乙班",IF(AND(F112=3),"丙班",IF(AND(F112=4),"丁班",))))</f>
        <v>#REF!</v>
      </c>
      <c r="H112" s="57" t="s">
        <v>26</v>
      </c>
      <c r="I112" s="57" t="s">
        <v>26</v>
      </c>
      <c r="J112" s="57">
        <f>IF(_cuofeng5_month_day!A110="","",_cuofeng5_month_day!A110)</f>
        <v>99.7774</v>
      </c>
      <c r="K112" s="57">
        <f>IF(_cuofeng5_month_day!B110="","",_cuofeng5_month_day!B110)</f>
        <v>99.725300000000004</v>
      </c>
      <c r="L112" s="136">
        <f ca="1">IFERROR(SUMPRODUCT((_5shaozhuchou_month_day!$A$2:$A$899&gt;=D112)*(_5shaozhuchou_month_day!$A$2:$A$899&lt;E112),_5shaozhuchou_month_day!$Y$2:$Y$899)/SUMPRODUCT((_5shaozhuchou_month_day!$A$2:$A$899&gt;=D112)*(_5shaozhuchou_month_day!$A$2:$A$899&lt;E112)),0)</f>
        <v>0</v>
      </c>
      <c r="M112" s="136">
        <f ca="1">L112*(1-$AL$3)*$AL$4*$AL$5*(E112-D112)*24</f>
        <v>0</v>
      </c>
      <c r="N112" s="125">
        <f>IF(OR($B112=$AH$4,$B112=$AH$5),(($H113-$H112)+($I113-$I112))*3,0)</f>
        <v>0</v>
      </c>
      <c r="O112" s="125">
        <f>IF(OR($B112=$AI$4,$B112=$AI$5,$B112=$AI$6),(($W113-$W112)+($X113-$X112))*3,0)</f>
        <v>0</v>
      </c>
      <c r="P112" s="125" t="e">
        <f>IF(OR($B112=$AJ$4),(($H113-$H112)+($I113-$I112))*3,0)</f>
        <v>#VALUE!</v>
      </c>
      <c r="Q112" s="130">
        <f ca="1">IF(OR($B112=$AH$4,$B111=$AH$5),($L111-$L112)*(1-$AL$3)*(E112-D112)*24*$AL$4*$AL$5,0)</f>
        <v>0</v>
      </c>
      <c r="U112" s="133">
        <f ca="1">A112</f>
        <v>43542</v>
      </c>
      <c r="V112" s="134">
        <f>B112</f>
        <v>0</v>
      </c>
      <c r="W112" s="71" t="s">
        <v>26</v>
      </c>
      <c r="X112" s="57" t="s">
        <v>26</v>
      </c>
      <c r="Y112" s="61">
        <f>IF(_cuofeng6_month_day!A110="","",_cuofeng6_month_day!A110)</f>
        <v>97.3643</v>
      </c>
      <c r="Z112" s="61">
        <f>IF(_cuofeng6_month_day!B110="","",_cuofeng6_month_day!B110)</f>
        <v>97.341099999999997</v>
      </c>
      <c r="AA112" s="130"/>
      <c r="AB112" s="130">
        <f ca="1">AA112*(1-$AL$3)*$AL$4*$AL$5*(E112-D112)*24</f>
        <v>0</v>
      </c>
      <c r="AC112" s="125">
        <f>IF(OR($V112=$AH$4,$V112=$AH$5),(($W113-$W112)+($X113-$X112))*3,0)</f>
        <v>0</v>
      </c>
      <c r="AD112" s="125">
        <f>IF(OR($V112=$AI$4,$V112=$AI$5,$V112=$AI$6),(($W113-$W112)+($X113-$X112))*3,0)</f>
        <v>0</v>
      </c>
      <c r="AE112" s="125" t="e">
        <f>IF(OR($V112=$AJ$4),(($W113-$W112)+($X113-$X112))*3,0)</f>
        <v>#VALUE!</v>
      </c>
      <c r="AF112" s="130">
        <f ca="1">IF(OR($V112=$AH$4,$V112=$AH$5),($AA111-$AA112)*(1-$AL$3)*(E112-D112)*24*$AL$4*$AL$5,0)</f>
        <v>0</v>
      </c>
    </row>
    <row ht="14.25" r="113">
      <c r="A113" s="138">
        <f ca="1">A112</f>
        <v>43542</v>
      </c>
      <c r="B113" s="134">
        <v>0.33333333333333298</v>
      </c>
      <c r="C113" s="51" t="s">
        <v>24</v>
      </c>
      <c r="D113" s="135">
        <f ca="1">A113+B113</f>
        <v>43542.333333333336</v>
      </c>
      <c r="E113" s="135">
        <f ca="1">D114</f>
        <v>43542.583333333336</v>
      </c>
      <c r="F113" s="136" t="e">
        <f ca="1">SUMPRODUCT(('6烧主抽电耗'!$A$3:$A$95=$A113)*('6烧主抽电耗'!$D$3:$D$95=$C113),'6烧主抽电耗'!$E$3:$E$95)</f>
        <v>#REF!</v>
      </c>
      <c r="G113" s="135" t="e">
        <f ca="1">IF(AND(F113=1),"甲班",IF(AND(F113=2),"乙班",IF(AND(F113=3),"丙班",IF(AND(F113=4),"丁班",))))</f>
        <v>#REF!</v>
      </c>
      <c r="H113" s="57" t="s">
        <v>26</v>
      </c>
      <c r="I113" s="57" t="s">
        <v>26</v>
      </c>
      <c r="J113" s="57">
        <f>IF(_cuofeng5_month_day!A111="","",_cuofeng5_month_day!A111)</f>
        <v>99.780299999999997</v>
      </c>
      <c r="K113" s="57">
        <f>IF(_cuofeng5_month_day!B111="","",_cuofeng5_month_day!B111)</f>
        <v>99.736900000000006</v>
      </c>
      <c r="L113" s="136">
        <f ca="1">IFERROR(SUMPRODUCT((_5shaozhuchou_month_day!$A$2:$A$899&gt;=D113)*(_5shaozhuchou_month_day!$A$2:$A$899&lt;E113),_5shaozhuchou_month_day!$Y$2:$Y$899)/SUMPRODUCT((_5shaozhuchou_month_day!$A$2:$A$899&gt;=D113)*(_5shaozhuchou_month_day!$A$2:$A$899&lt;E113)),0)</f>
        <v>0</v>
      </c>
      <c r="M113" s="136">
        <f ca="1">L113*(1-$AL$3)*$AL$4*$AL$5*(E113-D113)*24</f>
        <v>0</v>
      </c>
      <c r="N113" s="125">
        <f>IF(OR($B113=$AH$4,$B113=$AH$5),(($H114-$H113)+($I114-$I113))*3,0)</f>
        <v>0</v>
      </c>
      <c r="O113" s="125" t="e">
        <f>IF(OR($B113=$AI$4,$B113=$AI$5,$B113=$AI$6),(($W114-$W113)+($X114-$X113))*3,0)</f>
        <v>#VALUE!</v>
      </c>
      <c r="P113" s="125">
        <f>IF(OR($B113=$AJ$4),(($H114-$H113)+($I114-$I113))*3,0)</f>
        <v>0</v>
      </c>
      <c r="Q113" s="130">
        <f ca="1">IF(OR($B113=$AH$4,$B112=$AH$5),($L112-$L113)*(1-$AL$3)*(E113-D113)*24*$AL$4*$AL$5,0)</f>
        <v>0</v>
      </c>
      <c r="U113" s="138">
        <f ca="1">A113</f>
        <v>43542</v>
      </c>
      <c r="V113" s="134">
        <f>B113</f>
        <v>0.33333333333333298</v>
      </c>
      <c r="W113" s="71" t="s">
        <v>26</v>
      </c>
      <c r="X113" s="57" t="s">
        <v>26</v>
      </c>
      <c r="Y113" s="61">
        <f>IF(_cuofeng6_month_day!A111="","",_cuofeng6_month_day!A111)</f>
        <v>97.3643</v>
      </c>
      <c r="Z113" s="61">
        <f>IF(_cuofeng6_month_day!B111="","",_cuofeng6_month_day!B111)</f>
        <v>97.340100000000007</v>
      </c>
      <c r="AA113" s="130"/>
      <c r="AB113" s="130">
        <f ca="1">AA113*(1-$AL$3)*$AL$4*$AL$5*(E113-D113)*24</f>
        <v>0</v>
      </c>
      <c r="AC113" s="125">
        <f>IF(OR($V113=$AH$4,$V113=$AH$5),(($W114-$W113)+($X114-$X113))*3,0)</f>
        <v>0</v>
      </c>
      <c r="AD113" s="125" t="e">
        <f>IF(OR($V113=$AI$4,$V113=$AI$5,$V113=$AI$6),(($W114-$W113)+($X114-$X113))*3,0)</f>
        <v>#VALUE!</v>
      </c>
      <c r="AE113" s="125">
        <f>IF(OR($V113=$AJ$4),(($W114-$W113)+($X114-$X113))*3,0)</f>
        <v>0</v>
      </c>
      <c r="AF113" s="130">
        <f ca="1">IF(OR($V113=$AH$4,$V113=$AH$5),($AA112-$AA113)*(1-$AL$3)*(E113-D113)*24*$AL$4*$AL$5,0)</f>
        <v>0</v>
      </c>
    </row>
    <row ht="14.25" r="114">
      <c r="A114" s="138">
        <f ca="1">A113</f>
        <v>43542</v>
      </c>
      <c r="B114" s="134">
        <v>0.58333333333333304</v>
      </c>
      <c r="C114" s="51" t="s">
        <v>28</v>
      </c>
      <c r="D114" s="135">
        <f ca="1">A114+B114</f>
        <v>43542.583333333336</v>
      </c>
      <c r="E114" s="135">
        <f ca="1">D115</f>
        <v>43542.708333333336</v>
      </c>
      <c r="F114" s="136" t="e">
        <f ca="1">SUMPRODUCT(('6烧主抽电耗'!$A$3:$A$95=$A114)*('6烧主抽电耗'!$D$3:$D$95=$C114),'6烧主抽电耗'!$E$3:$E$95)</f>
        <v>#REF!</v>
      </c>
      <c r="G114" s="135" t="e">
        <f ca="1">IF(AND(F114=1),"甲班",IF(AND(F114=2),"乙班",IF(AND(F114=3),"丙班",IF(AND(F114=4),"丁班",))))</f>
        <v>#REF!</v>
      </c>
      <c r="H114" s="57" t="s">
        <v>26</v>
      </c>
      <c r="I114" s="57" t="s">
        <v>26</v>
      </c>
      <c r="J114" s="57">
        <f>IF(_cuofeng5_month_day!A112="","",_cuofeng5_month_day!A112)</f>
        <v>99.772999999999996</v>
      </c>
      <c r="K114" s="57">
        <f>IF(_cuofeng5_month_day!B112="","",_cuofeng5_month_day!B112)</f>
        <v>99.722399999999993</v>
      </c>
      <c r="L114" s="136">
        <f ca="1">IFERROR(SUMPRODUCT((_5shaozhuchou_month_day!$A$2:$A$899&gt;=D114)*(_5shaozhuchou_month_day!$A$2:$A$899&lt;E114),_5shaozhuchou_month_day!$Y$2:$Y$899)/SUMPRODUCT((_5shaozhuchou_month_day!$A$2:$A$899&gt;=D114)*(_5shaozhuchou_month_day!$A$2:$A$899&lt;E114)),0)</f>
        <v>0</v>
      </c>
      <c r="M114" s="136">
        <f ca="1">L114*(1-$AL$3)*$AL$4*$AL$5*(E114-D114)*24</f>
        <v>0</v>
      </c>
      <c r="N114" s="125" t="e">
        <f>IF(OR($B114=$AH$4,$B114=$AH$5),(($H115-$H114)+($I115-$I114))*3,0)</f>
        <v>#VALUE!</v>
      </c>
      <c r="O114" s="125">
        <f>IF(OR($B114=$AI$4,$B114=$AI$5,$B114=$AI$6),(($W115-$W114)+($X115-$X114))*3,0)</f>
        <v>0</v>
      </c>
      <c r="P114" s="125">
        <f>IF(OR($B114=$AJ$4),(($H115-$H114)+($I115-$I114))*3,0)</f>
        <v>0</v>
      </c>
      <c r="Q114" s="130">
        <f ca="1">IF(OR($B114=$AH$4,$B113=$AH$5),($L113-$L114)*(1-$AL$3)*(E114-D114)*24*$AL$4*$AL$5,0)</f>
        <v>0</v>
      </c>
      <c r="U114" s="138">
        <f ca="1">A114</f>
        <v>43542</v>
      </c>
      <c r="V114" s="134">
        <f>B114</f>
        <v>0.58333333333333304</v>
      </c>
      <c r="W114" s="61" t="s">
        <v>26</v>
      </c>
      <c r="X114" s="61" t="s">
        <v>26</v>
      </c>
      <c r="Y114" s="61">
        <f>IF(_cuofeng6_month_day!A112="","",_cuofeng6_month_day!A112)</f>
        <v>97.3643</v>
      </c>
      <c r="Z114" s="61">
        <f>IF(_cuofeng6_month_day!B112="","",_cuofeng6_month_day!B112)</f>
        <v>97.335300000000004</v>
      </c>
      <c r="AA114" s="130"/>
      <c r="AB114" s="130">
        <f ca="1">AA114*(1-$AL$3)*$AL$4*$AL$5*(E114-D114)*24</f>
        <v>0</v>
      </c>
      <c r="AC114" s="125" t="e">
        <f>IF(OR($V114=$AH$4,$V114=$AH$5),(($W115-$W114)+($X115-$X114))*3,0)</f>
        <v>#VALUE!</v>
      </c>
      <c r="AD114" s="125">
        <f>IF(OR($V114=$AI$4,$V114=$AI$5,$V114=$AI$6),(($W115-$W114)+($X115-$X114))*3,0)</f>
        <v>0</v>
      </c>
      <c r="AE114" s="125">
        <f>IF(OR($V114=$AJ$4),(($W115-$W114)+($X115-$X114))*3,0)</f>
        <v>0</v>
      </c>
      <c r="AF114" s="130">
        <f ca="1">IF(OR($V114=$AH$4,$V114=$AH$5),($AA113-$AA114)*(1-$AL$3)*(E114-D114)*24*$AL$4*$AL$5,0)</f>
        <v>0</v>
      </c>
    </row>
    <row ht="14.25" r="115">
      <c r="A115" s="138">
        <f ca="1">A114</f>
        <v>43542</v>
      </c>
      <c r="B115" s="134">
        <v>0.70833333333333304</v>
      </c>
      <c r="C115" s="51" t="s">
        <v>30</v>
      </c>
      <c r="D115" s="135">
        <f ca="1">A115+B115</f>
        <v>43542.708333333336</v>
      </c>
      <c r="E115" s="135">
        <f ca="1">D116</f>
        <v>43542.791666666664</v>
      </c>
      <c r="F115" s="136" t="e">
        <f ca="1">SUMPRODUCT(('6烧主抽电耗'!$A$3:$A$95=$A115)*('6烧主抽电耗'!$D$3:$D$95=$C115),'6烧主抽电耗'!$E$3:$E$95)</f>
        <v>#REF!</v>
      </c>
      <c r="G115" s="135" t="e">
        <f ca="1">IF(AND(F115=1),"甲班",IF(AND(F115=2),"乙班",IF(AND(F115=3),"丙班",IF(AND(F115=4),"丁班",))))</f>
        <v>#REF!</v>
      </c>
      <c r="H115" s="57" t="s">
        <v>26</v>
      </c>
      <c r="I115" s="57" t="s">
        <v>26</v>
      </c>
      <c r="J115" s="57" t="str">
        <f>IF(_cuofeng5_month_day!A113="","",_cuofeng5_month_day!A113)</f>
        <v/>
      </c>
      <c r="K115" s="57" t="str">
        <f>IF(_cuofeng5_month_day!B113="","",_cuofeng5_month_day!B113)</f>
        <v/>
      </c>
      <c r="L115" s="136">
        <f ca="1">IFERROR(SUMPRODUCT((_5shaozhuchou_month_day!$A$2:$A$899&gt;=D115)*(_5shaozhuchou_month_day!$A$2:$A$899&lt;E115),_5shaozhuchou_month_day!$Y$2:$Y$899)/SUMPRODUCT((_5shaozhuchou_month_day!$A$2:$A$899&gt;=D115)*(_5shaozhuchou_month_day!$A$2:$A$899&lt;E115)),0)</f>
        <v>0</v>
      </c>
      <c r="M115" s="136">
        <f ca="1">L115*(1-$AL$3)*$AL$4*$AL$5*(E115-D115)*24</f>
        <v>0</v>
      </c>
      <c r="N115" s="125">
        <f>IF(OR($B115=$AH$4,$B115=$AH$5),(($H116-$H115)+($I116-$I115))*3,0)</f>
        <v>0</v>
      </c>
      <c r="O115" s="125" t="e">
        <f>IF(OR($B115=$AI$4,$B115=$AI$5,$B115=$AI$6),(($W116-$W115)+($X116-$X115))*3,0)</f>
        <v>#VALUE!</v>
      </c>
      <c r="P115" s="125">
        <f>IF(OR($B115=$AJ$4),(($H116-$H115)+($I116-$I115))*3,0)</f>
        <v>0</v>
      </c>
      <c r="Q115" s="130">
        <f ca="1">IF(OR($B115=$AH$4,$B114=$AH$5),($L114-$L115)*(1-$AL$3)*(E115-D115)*24*$AL$4*$AL$5,0)</f>
        <v>0</v>
      </c>
      <c r="U115" s="138">
        <f ca="1">A115</f>
        <v>43542</v>
      </c>
      <c r="V115" s="134">
        <f>B115</f>
        <v>0.70833333333333304</v>
      </c>
      <c r="W115" s="71" t="s">
        <v>26</v>
      </c>
      <c r="X115" s="57" t="s">
        <v>26</v>
      </c>
      <c r="Y115" s="61">
        <f>IF(_cuofeng6_month_day!A113="","",_cuofeng6_month_day!A113)</f>
        <v>97.3643</v>
      </c>
      <c r="Z115" s="61">
        <f>IF(_cuofeng6_month_day!B113="","",_cuofeng6_month_day!B113)</f>
        <v>97.312200000000004</v>
      </c>
      <c r="AA115" s="130"/>
      <c r="AB115" s="130">
        <f ca="1">AA115*(1-$AL$3)*$AL$4*$AL$5*(E115-D115)*24</f>
        <v>0</v>
      </c>
      <c r="AC115" s="125">
        <f>IF(OR($V115=$AH$4,$V115=$AH$5),(($W116-$W115)+($X116-$X115))*3,0)</f>
        <v>0</v>
      </c>
      <c r="AD115" s="125" t="e">
        <f>IF(OR($V115=$AI$4,$V115=$AI$5,$V115=$AI$6),(($W116-$W115)+($X116-$X115))*3,0)</f>
        <v>#VALUE!</v>
      </c>
      <c r="AE115" s="125">
        <f>IF(OR($V115=$AJ$4),(($W116-$W115)+($X116-$X115))*3,0)</f>
        <v>0</v>
      </c>
      <c r="AF115" s="130">
        <f ca="1">IF(OR($V115=$AH$4,$V115=$AH$5),($AA114-$AA115)*(1-$AL$3)*(E115-D115)*24*$AL$4*$AL$5,0)</f>
        <v>0</v>
      </c>
    </row>
    <row ht="14.25" r="116">
      <c r="A116" s="138">
        <f ca="1">A115</f>
        <v>43542</v>
      </c>
      <c r="B116" s="134">
        <v>0.79166666666666696</v>
      </c>
      <c r="C116" s="51" t="s">
        <v>30</v>
      </c>
      <c r="D116" s="135">
        <f ca="1">A116+B116</f>
        <v>43542.791666666664</v>
      </c>
      <c r="E116" s="135">
        <f ca="1">D117</f>
        <v>43542.916666666664</v>
      </c>
      <c r="F116" s="136" t="e">
        <f ca="1">SUMPRODUCT(('6烧主抽电耗'!$A$3:$A$95=$A116)*('6烧主抽电耗'!$D$3:$D$95=$C116),'6烧主抽电耗'!$E$3:$E$95)</f>
        <v>#REF!</v>
      </c>
      <c r="G116" s="135" t="e">
        <f ca="1">IF(AND(F116=1),"甲班",IF(AND(F116=2),"乙班",IF(AND(F116=3),"丙班",IF(AND(F116=4),"丁班",))))</f>
        <v>#REF!</v>
      </c>
      <c r="H116" s="57" t="s">
        <v>26</v>
      </c>
      <c r="I116" s="57" t="s">
        <v>26</v>
      </c>
      <c r="J116" s="57">
        <f>IF(_cuofeng5_month_day!A114="","",_cuofeng5_month_day!A114)</f>
        <v>99.765799999999999</v>
      </c>
      <c r="K116" s="57">
        <f>IF(_cuofeng5_month_day!B114="","",_cuofeng5_month_day!B114)</f>
        <v>99.7166</v>
      </c>
      <c r="L116" s="136">
        <f ca="1">IFERROR(SUMPRODUCT((_5shaozhuchou_month_day!$A$2:$A$899&gt;=D116)*(_5shaozhuchou_month_day!$A$2:$A$899&lt;E116),_5shaozhuchou_month_day!$Y$2:$Y$899)/SUMPRODUCT((_5shaozhuchou_month_day!$A$2:$A$899&gt;=D116)*(_5shaozhuchou_month_day!$A$2:$A$899&lt;E116)),0)</f>
        <v>0</v>
      </c>
      <c r="M116" s="136">
        <f ca="1">L116*(1-$AL$3)*$AL$4*$AL$5*(E116-D116)*24</f>
        <v>0</v>
      </c>
      <c r="N116" s="125" t="e">
        <f>IF(OR($B116=$AH$4,$B116=$AH$5),(($H117-$H116)+($I117-$I116))*3,0)</f>
        <v>#VALUE!</v>
      </c>
      <c r="O116" s="125">
        <f>IF(OR($B116=$AI$4,$B116=$AI$5,$B116=$AI$6),(($W117-$W116)+($X117-$X116))*3,0)</f>
        <v>0</v>
      </c>
      <c r="P116" s="125">
        <f>IF(OR($B116=$AJ$4),(($H117-$H116)+($I117-$I116))*3,0)</f>
        <v>0</v>
      </c>
      <c r="Q116" s="130">
        <f ca="1">IF(OR($B116=$AH$4,$B115=$AH$5),($L115-$L116)*(1-$AL$3)*(E116-D116)*24*$AL$4*$AL$5,0)</f>
        <v>0</v>
      </c>
      <c r="U116" s="138">
        <f ca="1">A116</f>
        <v>43542</v>
      </c>
      <c r="V116" s="134">
        <f>B116</f>
        <v>0.79166666666666696</v>
      </c>
      <c r="W116" s="61" t="s">
        <v>26</v>
      </c>
      <c r="X116" s="61" t="s">
        <v>26</v>
      </c>
      <c r="Y116" s="61">
        <f>IF(_cuofeng6_month_day!A114="","",_cuofeng6_month_day!A114)</f>
        <v>97.3643</v>
      </c>
      <c r="Z116" s="61">
        <f>IF(_cuofeng6_month_day!B114="","",_cuofeng6_month_day!B114)</f>
        <v>97.323800000000006</v>
      </c>
      <c r="AA116" s="130"/>
      <c r="AB116" s="130">
        <f ca="1">AA116*(1-$AL$3)*$AL$4*$AL$5*(E116-D116)*24</f>
        <v>0</v>
      </c>
      <c r="AC116" s="125" t="e">
        <f>IF(OR($V116=$AH$4,$V116=$AH$5),(($W117-$W116)+($X117-$X116))*3,0)</f>
        <v>#VALUE!</v>
      </c>
      <c r="AD116" s="125">
        <f>IF(OR($V116=$AI$4,$V116=$AI$5,$V116=$AI$6),(($W117-$W116)+($X117-$X116))*3,0)</f>
        <v>0</v>
      </c>
      <c r="AE116" s="125">
        <f>IF(OR($V116=$AJ$4),(($W117-$W116)+($X117-$X116))*3,0)</f>
        <v>0</v>
      </c>
      <c r="AF116" s="130">
        <f ca="1">IF(OR($V116=$AH$4,$V116=$AH$5),($AA115-$AA116)*(1-$AL$3)*(E116-D116)*24*$AL$4*$AL$5,0)</f>
        <v>0</v>
      </c>
    </row>
    <row ht="14.25" r="117">
      <c r="A117" s="140">
        <f ca="1">A116</f>
        <v>43542</v>
      </c>
      <c r="B117" s="134">
        <v>0.91666666666666696</v>
      </c>
      <c r="C117" s="51" t="s">
        <v>30</v>
      </c>
      <c r="D117" s="135">
        <f ca="1">A117+B117</f>
        <v>43542.916666666664</v>
      </c>
      <c r="E117" s="135">
        <f ca="1">D118</f>
        <v>43543</v>
      </c>
      <c r="F117" s="136" t="e">
        <f ca="1">SUMPRODUCT(('6烧主抽电耗'!$A$3:$A$95=$A117)*('6烧主抽电耗'!$D$3:$D$95=$C117),'6烧主抽电耗'!$E$3:$E$95)</f>
        <v>#REF!</v>
      </c>
      <c r="G117" s="135" t="e">
        <f ca="1">IF(AND(F117=1),"甲班",IF(AND(F117=2),"乙班",IF(AND(F117=3),"丙班",IF(AND(F117=4),"丁班",))))</f>
        <v>#REF!</v>
      </c>
      <c r="H117" s="57" t="s">
        <v>26</v>
      </c>
      <c r="I117" s="57" t="s">
        <v>26</v>
      </c>
      <c r="J117" s="57">
        <f>IF(_cuofeng5_month_day!A115="","",_cuofeng5_month_day!A115)</f>
        <v>99.771600000000007</v>
      </c>
      <c r="K117" s="57">
        <f>IF(_cuofeng5_month_day!B115="","",_cuofeng5_month_day!B115)</f>
        <v>99.7166</v>
      </c>
      <c r="L117" s="136">
        <f ca="1">IFERROR(SUMPRODUCT((_5shaozhuchou_month_day!$A$2:$A$899&gt;=D117)*(_5shaozhuchou_month_day!$A$2:$A$899&lt;E117),_5shaozhuchou_month_day!$Y$2:$Y$899)/SUMPRODUCT((_5shaozhuchou_month_day!$A$2:$A$899&gt;=D117)*(_5shaozhuchou_month_day!$A$2:$A$899&lt;E117)),0)</f>
        <v>0</v>
      </c>
      <c r="M117" s="136">
        <f ca="1">L117*(1-$AL$3)*$AL$4*$AL$5*(E117-D117)*24</f>
        <v>0</v>
      </c>
      <c r="N117" s="125">
        <f>IF(OR($B117=$AH$4,$B117=$AH$5),(($H118-$H117)+($I118-$I117))*3,0)</f>
        <v>0</v>
      </c>
      <c r="O117" s="125" t="e">
        <f>IF(OR($B117=$AI$4,$B117=$AI$5,$B117=$AI$6),(($W118-$W117)+($X118-$X117))*3,0)</f>
        <v>#VALUE!</v>
      </c>
      <c r="P117" s="125">
        <f>IF(OR($B117=$AJ$4),(($H118-$H117)+($I118-$I117))*3,0)</f>
        <v>0</v>
      </c>
      <c r="Q117" s="130">
        <f ca="1">IF(OR($B117=$AH$4,$B116=$AH$5),($L116-$L117)*(1-$AL$3)*(E117-D117)*24*$AL$4*$AL$5,0)</f>
        <v>0</v>
      </c>
      <c r="U117" s="140">
        <f ca="1">A117</f>
        <v>43542</v>
      </c>
      <c r="V117" s="134">
        <f>B117</f>
        <v>0.91666666666666696</v>
      </c>
      <c r="W117" s="61" t="s">
        <v>26</v>
      </c>
      <c r="X117" s="61" t="s">
        <v>26</v>
      </c>
      <c r="Y117" s="61">
        <f>IF(_cuofeng6_month_day!A115="","",_cuofeng6_month_day!A115)</f>
        <v>97.3643</v>
      </c>
      <c r="Z117" s="61">
        <f>IF(_cuofeng6_month_day!B115="","",_cuofeng6_month_day!B115)</f>
        <v>97.289000000000001</v>
      </c>
      <c r="AA117" s="130"/>
      <c r="AB117" s="130">
        <f ca="1">AA117*(1-$AL$3)*$AL$4*$AL$5*(E117-D117)*24</f>
        <v>0</v>
      </c>
      <c r="AC117" s="125">
        <f>IF(OR($V117=$AH$4,$V117=$AH$5),(($W118-$W117)+($X118-$X117))*3,0)</f>
        <v>0</v>
      </c>
      <c r="AD117" s="125" t="e">
        <f>IF(OR($V117=$AI$4,$V117=$AI$5,$V117=$AI$6),(($W118-$W117)+($X118-$X117))*3,0)</f>
        <v>#VALUE!</v>
      </c>
      <c r="AE117" s="125">
        <f>IF(OR($V117=$AJ$4),(($W118-$W117)+($X118-$X117))*3,0)</f>
        <v>0</v>
      </c>
      <c r="AF117" s="130">
        <f ca="1">IF(OR($V117=$AH$4,$V117=$AH$5),($AA116-$AA117)*(1-$AL$3)*(E117-D117)*24*$AL$4*$AL$5,0)</f>
        <v>0</v>
      </c>
    </row>
    <row ht="14.25" r="118">
      <c r="A118" s="133">
        <f ca="1">A112+1</f>
        <v>43543</v>
      </c>
      <c r="B118" s="134">
        <v>0</v>
      </c>
      <c r="C118" s="51" t="s">
        <v>24</v>
      </c>
      <c r="D118" s="135">
        <f ca="1">A118+B118</f>
        <v>43543</v>
      </c>
      <c r="E118" s="135">
        <f ca="1">D119</f>
        <v>43543.333333333336</v>
      </c>
      <c r="F118" s="136" t="e">
        <f ca="1">SUMPRODUCT(('6烧主抽电耗'!$A$3:$A$95=$A118)*('6烧主抽电耗'!$D$3:$D$95=$C118),'6烧主抽电耗'!$E$3:$E$95)</f>
        <v>#REF!</v>
      </c>
      <c r="G118" s="135" t="e">
        <f ca="1">IF(AND(F118=1),"甲班",IF(AND(F118=2),"乙班",IF(AND(F118=3),"丙班",IF(AND(F118=4),"丁班",))))</f>
        <v>#REF!</v>
      </c>
      <c r="H118" s="57" t="s">
        <v>26</v>
      </c>
      <c r="I118" s="57" t="s">
        <v>26</v>
      </c>
      <c r="J118" s="57">
        <f>IF(_cuofeng5_month_day!A116="","",_cuofeng5_month_day!A116)</f>
        <v>99.768699999999995</v>
      </c>
      <c r="K118" s="57">
        <f>IF(_cuofeng5_month_day!B116="","",_cuofeng5_month_day!B116)</f>
        <v>99.713700000000003</v>
      </c>
      <c r="L118" s="136">
        <f ca="1">IFERROR(SUMPRODUCT((_5shaozhuchou_month_day!$A$2:$A$899&gt;=D118)*(_5shaozhuchou_month_day!$A$2:$A$899&lt;E118),_5shaozhuchou_month_day!$Y$2:$Y$899)/SUMPRODUCT((_5shaozhuchou_month_day!$A$2:$A$899&gt;=D118)*(_5shaozhuchou_month_day!$A$2:$A$899&lt;E118)),0)</f>
        <v>0</v>
      </c>
      <c r="M118" s="136">
        <f ca="1">L118*(1-$AL$3)*$AL$4*$AL$5*(E118-D118)*24</f>
        <v>0</v>
      </c>
      <c r="N118" s="125">
        <f>IF(OR($B118=$AH$4,$B118=$AH$5),(($H119-$H118)+($I119-$I118))*3,0)</f>
        <v>0</v>
      </c>
      <c r="O118" s="125">
        <f>IF(OR($B118=$AI$4,$B118=$AI$5,$B118=$AI$6),(($W119-$W118)+($X119-$X118))*3,0)</f>
        <v>0</v>
      </c>
      <c r="P118" s="125" t="e">
        <f>IF(OR($B118=$AJ$4),(($H119-$H118)+($I119-$I118))*3,0)</f>
        <v>#VALUE!</v>
      </c>
      <c r="Q118" s="130">
        <f ca="1">IF(OR($B118=$AH$4,$B117=$AH$5),($L117-$L118)*(1-$AL$3)*(E118-D118)*24*$AL$4*$AL$5,0)</f>
        <v>0</v>
      </c>
      <c r="U118" s="133">
        <f ca="1">A118</f>
        <v>43543</v>
      </c>
      <c r="V118" s="134">
        <f>B118</f>
        <v>0</v>
      </c>
      <c r="W118" s="71" t="s">
        <v>26</v>
      </c>
      <c r="X118" s="57" t="s">
        <v>26</v>
      </c>
      <c r="Y118" s="61">
        <f>IF(_cuofeng6_month_day!A116="","",_cuofeng6_month_day!A116)</f>
        <v>97.3643</v>
      </c>
      <c r="Z118" s="61">
        <f>IF(_cuofeng6_month_day!B116="","",_cuofeng6_month_day!B116)</f>
        <v>97.306399999999996</v>
      </c>
      <c r="AA118" s="130"/>
      <c r="AB118" s="130">
        <f ca="1">AA118*(1-$AL$3)*$AL$4*$AL$5*(E118-D118)*24</f>
        <v>0</v>
      </c>
      <c r="AC118" s="125">
        <f>IF(OR($V118=$AH$4,$V118=$AH$5),(($W119-$W118)+($X119-$X118))*3,0)</f>
        <v>0</v>
      </c>
      <c r="AD118" s="125">
        <f>IF(OR($V118=$AI$4,$V118=$AI$5,$V118=$AI$6),(($W119-$W118)+($X119-$X118))*3,0)</f>
        <v>0</v>
      </c>
      <c r="AE118" s="125" t="e">
        <f>IF(OR($V118=$AJ$4),(($W119-$W118)+($X119-$X118))*3,0)</f>
        <v>#VALUE!</v>
      </c>
      <c r="AF118" s="130">
        <f ca="1">IF(OR($V118=$AH$4,$V118=$AH$5),($AA117-$AA118)*(1-$AL$3)*(E118-D118)*24*$AL$4*$AL$5,0)</f>
        <v>0</v>
      </c>
    </row>
    <row ht="14.25" r="119">
      <c r="A119" s="138">
        <f ca="1">A118</f>
        <v>43543</v>
      </c>
      <c r="B119" s="134">
        <v>0.33333333333333298</v>
      </c>
      <c r="C119" s="51" t="s">
        <v>24</v>
      </c>
      <c r="D119" s="135">
        <f ca="1">A119+B119</f>
        <v>43543.333333333336</v>
      </c>
      <c r="E119" s="135">
        <f ca="1">D120</f>
        <v>43543.583333333336</v>
      </c>
      <c r="F119" s="136" t="e">
        <f ca="1">SUMPRODUCT(('6烧主抽电耗'!$A$3:$A$95=$A119)*('6烧主抽电耗'!$D$3:$D$95=$C119),'6烧主抽电耗'!$E$3:$E$95)</f>
        <v>#REF!</v>
      </c>
      <c r="G119" s="135" t="e">
        <f ca="1">IF(AND(F119=1),"甲班",IF(AND(F119=2),"乙班",IF(AND(F119=3),"丙班",IF(AND(F119=4),"丁班",))))</f>
        <v>#REF!</v>
      </c>
      <c r="H119" s="57" t="s">
        <v>26</v>
      </c>
      <c r="I119" s="57" t="s">
        <v>26</v>
      </c>
      <c r="J119" s="57">
        <f>IF(_cuofeng5_month_day!A117="","",_cuofeng5_month_day!A117)</f>
        <v>99.765799999999999</v>
      </c>
      <c r="K119" s="57">
        <f>IF(_cuofeng5_month_day!B117="","",_cuofeng5_month_day!B117)</f>
        <v>99.7166</v>
      </c>
      <c r="L119" s="136">
        <f ca="1">IFERROR(SUMPRODUCT((_5shaozhuchou_month_day!$A$2:$A$899&gt;=D119)*(_5shaozhuchou_month_day!$A$2:$A$899&lt;E119),_5shaozhuchou_month_day!$Y$2:$Y$899)/SUMPRODUCT((_5shaozhuchou_month_day!$A$2:$A$899&gt;=D119)*(_5shaozhuchou_month_day!$A$2:$A$899&lt;E119)),0)</f>
        <v>0</v>
      </c>
      <c r="M119" s="136">
        <f ca="1">L119*(1-$AL$3)*$AL$4*$AL$5*(E119-D119)*24</f>
        <v>0</v>
      </c>
      <c r="N119" s="125">
        <f>IF(OR($B119=$AH$4,$B119=$AH$5),(($H120-$H119)+($I120-$I119))*3,0)</f>
        <v>0</v>
      </c>
      <c r="O119" s="125" t="e">
        <f>IF(OR($B119=$AI$4,$B119=$AI$5,$B119=$AI$6),(($W120-$W119)+($X120-$X119))*3,0)</f>
        <v>#VALUE!</v>
      </c>
      <c r="P119" s="125">
        <f>IF(OR($B119=$AJ$4),(($H120-$H119)+($I120-$I119))*3,0)</f>
        <v>0</v>
      </c>
      <c r="Q119" s="130">
        <f ca="1">IF(OR($B119=$AH$4,$B118=$AH$5),($L118-$L119)*(1-$AL$3)*(E119-D119)*24*$AL$4*$AL$5,0)</f>
        <v>0</v>
      </c>
      <c r="U119" s="138">
        <f ca="1">A119</f>
        <v>43543</v>
      </c>
      <c r="V119" s="134">
        <f>B119</f>
        <v>0.33333333333333298</v>
      </c>
      <c r="W119" s="71" t="s">
        <v>26</v>
      </c>
      <c r="X119" s="57" t="s">
        <v>26</v>
      </c>
      <c r="Y119" s="61">
        <f>IF(_cuofeng6_month_day!A117="","",_cuofeng6_month_day!A117)</f>
        <v>97.3643</v>
      </c>
      <c r="Z119" s="61">
        <f>IF(_cuofeng6_month_day!B117="","",_cuofeng6_month_day!B117)</f>
        <v>97.306399999999996</v>
      </c>
      <c r="AA119" s="130"/>
      <c r="AB119" s="130">
        <f ca="1">AA119*(1-$AL$3)*$AL$4*$AL$5*(E119-D119)*24</f>
        <v>0</v>
      </c>
      <c r="AC119" s="125">
        <f>IF(OR($V119=$AH$4,$V119=$AH$5),(($W120-$W119)+($X120-$X119))*3,0)</f>
        <v>0</v>
      </c>
      <c r="AD119" s="125" t="e">
        <f>IF(OR($V119=$AI$4,$V119=$AI$5,$V119=$AI$6),(($W120-$W119)+($X120-$X119))*3,0)</f>
        <v>#VALUE!</v>
      </c>
      <c r="AE119" s="125">
        <f>IF(OR($V119=$AJ$4),(($W120-$W119)+($X120-$X119))*3,0)</f>
        <v>0</v>
      </c>
      <c r="AF119" s="130">
        <f ca="1">IF(OR($V119=$AH$4,$V119=$AH$5),($AA118-$AA119)*(1-$AL$3)*(E119-D119)*24*$AL$4*$AL$5,0)</f>
        <v>0</v>
      </c>
    </row>
    <row ht="14.25" r="120">
      <c r="A120" s="138">
        <f ca="1">A119</f>
        <v>43543</v>
      </c>
      <c r="B120" s="134">
        <v>0.58333333333333304</v>
      </c>
      <c r="C120" s="51" t="s">
        <v>28</v>
      </c>
      <c r="D120" s="135">
        <f ca="1">A120+B120</f>
        <v>43543.583333333336</v>
      </c>
      <c r="E120" s="135">
        <f ca="1">D121</f>
        <v>43543.708333333336</v>
      </c>
      <c r="F120" s="136" t="e">
        <f ca="1">SUMPRODUCT(('6烧主抽电耗'!$A$3:$A$95=$A120)*('6烧主抽电耗'!$D$3:$D$95=$C120),'6烧主抽电耗'!$E$3:$E$95)</f>
        <v>#REF!</v>
      </c>
      <c r="G120" s="135" t="e">
        <f ca="1">IF(AND(F120=1),"甲班",IF(AND(F120=2),"乙班",IF(AND(F120=3),"丙班",IF(AND(F120=4),"丁班",))))</f>
        <v>#REF!</v>
      </c>
      <c r="H120" s="57" t="s">
        <v>26</v>
      </c>
      <c r="I120" s="57" t="s">
        <v>26</v>
      </c>
      <c r="J120" s="57">
        <f>IF(_cuofeng5_month_day!A118="","",_cuofeng5_month_day!A118)</f>
        <v>99.774500000000003</v>
      </c>
      <c r="K120" s="57">
        <f>IF(_cuofeng5_month_day!B118="","",_cuofeng5_month_day!B118)</f>
        <v>99.707899999999995</v>
      </c>
      <c r="L120" s="136">
        <f ca="1">IFERROR(SUMPRODUCT((_5shaozhuchou_month_day!$A$2:$A$899&gt;=D120)*(_5shaozhuchou_month_day!$A$2:$A$899&lt;E120),_5shaozhuchou_month_day!$Y$2:$Y$899)/SUMPRODUCT((_5shaozhuchou_month_day!$A$2:$A$899&gt;=D120)*(_5shaozhuchou_month_day!$A$2:$A$899&lt;E120)),0)</f>
        <v>0</v>
      </c>
      <c r="M120" s="136">
        <f ca="1">L120*(1-$AL$3)*$AL$4*$AL$5*(E120-D120)*24</f>
        <v>0</v>
      </c>
      <c r="N120" s="125" t="e">
        <f>IF(OR($B120=$AH$4,$B120=$AH$5),(($H121-$H120)+($I121-$I120))*3,0)</f>
        <v>#VALUE!</v>
      </c>
      <c r="O120" s="125">
        <f>IF(OR($B120=$AI$4,$B120=$AI$5,$B120=$AI$6),(($W121-$W120)+($X121-$X120))*3,0)</f>
        <v>0</v>
      </c>
      <c r="P120" s="125">
        <f>IF(OR($B120=$AJ$4),(($H121-$H120)+($I121-$I120))*3,0)</f>
        <v>0</v>
      </c>
      <c r="Q120" s="130">
        <f ca="1">IF(OR($B120=$AH$4,$B119=$AH$5),($L119-$L120)*(1-$AL$3)*(E120-D120)*24*$AL$4*$AL$5,0)</f>
        <v>0</v>
      </c>
      <c r="U120" s="138">
        <f ca="1">A120</f>
        <v>43543</v>
      </c>
      <c r="V120" s="134">
        <f>B120</f>
        <v>0.58333333333333304</v>
      </c>
      <c r="W120" s="61" t="s">
        <v>26</v>
      </c>
      <c r="X120" s="61" t="s">
        <v>26</v>
      </c>
      <c r="Y120" s="61">
        <f>IF(_cuofeng6_month_day!A118="","",_cuofeng6_month_day!A118)</f>
        <v>97.3643</v>
      </c>
      <c r="Z120" s="61">
        <f>IF(_cuofeng6_month_day!B118="","",_cuofeng6_month_day!B118)</f>
        <v>97.277500000000003</v>
      </c>
      <c r="AA120" s="130"/>
      <c r="AB120" s="130">
        <f ca="1">AA120*(1-$AL$3)*$AL$4*$AL$5*(E120-D120)*24</f>
        <v>0</v>
      </c>
      <c r="AC120" s="125" t="e">
        <f>IF(OR($V120=$AH$4,$V120=$AH$5),(($W121-$W120)+($X121-$X120))*3,0)</f>
        <v>#VALUE!</v>
      </c>
      <c r="AD120" s="125">
        <f>IF(OR($V120=$AI$4,$V120=$AI$5,$V120=$AI$6),(($W121-$W120)+($X121-$X120))*3,0)</f>
        <v>0</v>
      </c>
      <c r="AE120" s="125">
        <f>IF(OR($V120=$AJ$4),(($W121-$W120)+($X121-$X120))*3,0)</f>
        <v>0</v>
      </c>
      <c r="AF120" s="130">
        <f ca="1">IF(OR($V120=$AH$4,$V120=$AH$5),($AA119-$AA120)*(1-$AL$3)*(E120-D120)*24*$AL$4*$AL$5,0)</f>
        <v>0</v>
      </c>
    </row>
    <row ht="14.25" r="121">
      <c r="A121" s="138">
        <f ca="1">A120</f>
        <v>43543</v>
      </c>
      <c r="B121" s="134">
        <v>0.70833333333333304</v>
      </c>
      <c r="C121" s="51" t="s">
        <v>30</v>
      </c>
      <c r="D121" s="135">
        <f ca="1">A121+B121</f>
        <v>43543.708333333336</v>
      </c>
      <c r="E121" s="135">
        <f ca="1">D122</f>
        <v>43543.791666666664</v>
      </c>
      <c r="F121" s="136" t="e">
        <f ca="1">SUMPRODUCT(('6烧主抽电耗'!$A$3:$A$95=$A121)*('6烧主抽电耗'!$D$3:$D$95=$C121),'6烧主抽电耗'!$E$3:$E$95)</f>
        <v>#REF!</v>
      </c>
      <c r="G121" s="135" t="e">
        <f ca="1">IF(AND(F121=1),"甲班",IF(AND(F121=2),"乙班",IF(AND(F121=3),"丙班",IF(AND(F121=4),"丁班",))))</f>
        <v>#REF!</v>
      </c>
      <c r="H121" s="57" t="s">
        <v>26</v>
      </c>
      <c r="I121" s="57" t="s">
        <v>26</v>
      </c>
      <c r="J121" s="57">
        <f>IF(_cuofeng5_month_day!A119="","",_cuofeng5_month_day!A119)</f>
        <v>99.757099999999994</v>
      </c>
      <c r="K121" s="57">
        <f>IF(_cuofeng5_month_day!B119="","",_cuofeng5_month_day!B119)</f>
        <v>99.696399999999997</v>
      </c>
      <c r="L121" s="136">
        <f ca="1">IFERROR(SUMPRODUCT((_5shaozhuchou_month_day!$A$2:$A$899&gt;=D121)*(_5shaozhuchou_month_day!$A$2:$A$899&lt;E121),_5shaozhuchou_month_day!$Y$2:$Y$899)/SUMPRODUCT((_5shaozhuchou_month_day!$A$2:$A$899&gt;=D121)*(_5shaozhuchou_month_day!$A$2:$A$899&lt;E121)),0)</f>
        <v>0</v>
      </c>
      <c r="M121" s="136">
        <f ca="1">L121*(1-$AL$3)*$AL$4*$AL$5*(E121-D121)*24</f>
        <v>0</v>
      </c>
      <c r="N121" s="125">
        <f>IF(OR($B121=$AH$4,$B121=$AH$5),(($H122-$H121)+($I122-$I121))*3,0)</f>
        <v>0</v>
      </c>
      <c r="O121" s="125" t="e">
        <f>IF(OR($B121=$AI$4,$B121=$AI$5,$B121=$AI$6),(($W122-$W121)+($X122-$X121))*3,0)</f>
        <v>#VALUE!</v>
      </c>
      <c r="P121" s="125">
        <f>IF(OR($B121=$AJ$4),(($H122-$H121)+($I122-$I121))*3,0)</f>
        <v>0</v>
      </c>
      <c r="Q121" s="130">
        <f ca="1">IF(OR($B121=$AH$4,$B120=$AH$5),($L120-$L121)*(1-$AL$3)*(E121-D121)*24*$AL$4*$AL$5,0)</f>
        <v>0</v>
      </c>
      <c r="U121" s="138">
        <f ca="1">A121</f>
        <v>43543</v>
      </c>
      <c r="V121" s="134">
        <f>B121</f>
        <v>0.70833333333333304</v>
      </c>
      <c r="W121" s="61" t="s">
        <v>26</v>
      </c>
      <c r="X121" s="61" t="s">
        <v>26</v>
      </c>
      <c r="Y121" s="61">
        <f>IF(_cuofeng6_month_day!A119="","",_cuofeng6_month_day!A119)</f>
        <v>97.346900000000005</v>
      </c>
      <c r="Z121" s="61">
        <f>IF(_cuofeng6_month_day!B119="","",_cuofeng6_month_day!B119)</f>
        <v>97.277500000000003</v>
      </c>
      <c r="AA121" s="130"/>
      <c r="AB121" s="130">
        <f ca="1">AA121*(1-$AL$3)*$AL$4*$AL$5*(E121-D121)*24</f>
        <v>0</v>
      </c>
      <c r="AC121" s="125">
        <f>IF(OR($V121=$AH$4,$V121=$AH$5),(($W122-$W121)+($X122-$X121))*3,0)</f>
        <v>0</v>
      </c>
      <c r="AD121" s="125" t="e">
        <f>IF(OR($V121=$AI$4,$V121=$AI$5,$V121=$AI$6),(($W122-$W121)+($X122-$X121))*3,0)</f>
        <v>#VALUE!</v>
      </c>
      <c r="AE121" s="125">
        <f>IF(OR($V121=$AJ$4),(($W122-$W121)+($X122-$X121))*3,0)</f>
        <v>0</v>
      </c>
      <c r="AF121" s="130">
        <f ca="1">IF(OR($V121=$AH$4,$V121=$AH$5),($AA120-$AA121)*(1-$AL$3)*(E121-D121)*24*$AL$4*$AL$5,0)</f>
        <v>0</v>
      </c>
    </row>
    <row ht="14.25" r="122">
      <c r="A122" s="138">
        <f ca="1">A121</f>
        <v>43543</v>
      </c>
      <c r="B122" s="134">
        <v>0.79166666666666696</v>
      </c>
      <c r="C122" s="51" t="s">
        <v>30</v>
      </c>
      <c r="D122" s="135">
        <f ca="1">A122+B122</f>
        <v>43543.791666666664</v>
      </c>
      <c r="E122" s="135">
        <f ca="1">D123</f>
        <v>43543.916666666664</v>
      </c>
      <c r="F122" s="136" t="e">
        <f ca="1">SUMPRODUCT(('6烧主抽电耗'!$A$3:$A$95=$A122)*('6烧主抽电耗'!$D$3:$D$95=$C122),'6烧主抽电耗'!$E$3:$E$95)</f>
        <v>#REF!</v>
      </c>
      <c r="G122" s="135" t="e">
        <f ca="1">IF(AND(F122=1),"甲班",IF(AND(F122=2),"乙班",IF(AND(F122=3),"丙班",IF(AND(F122=4),"丁班",))))</f>
        <v>#REF!</v>
      </c>
      <c r="H122" s="57" t="s">
        <v>26</v>
      </c>
      <c r="I122" s="57" t="s">
        <v>26</v>
      </c>
      <c r="J122" s="57">
        <f>IF(_cuofeng5_month_day!A120="","",_cuofeng5_month_day!A120)</f>
        <v>99.739800000000002</v>
      </c>
      <c r="K122" s="57">
        <f>IF(_cuofeng5_month_day!B120="","",_cuofeng5_month_day!B120)</f>
        <v>99.684799999999996</v>
      </c>
      <c r="L122" s="136">
        <f ca="1">IFERROR(SUMPRODUCT((_5shaozhuchou_month_day!$A$2:$A$899&gt;=D122)*(_5shaozhuchou_month_day!$A$2:$A$899&lt;E122),_5shaozhuchou_month_day!$Y$2:$Y$899)/SUMPRODUCT((_5shaozhuchou_month_day!$A$2:$A$899&gt;=D122)*(_5shaozhuchou_month_day!$A$2:$A$899&lt;E122)),0)</f>
        <v>0</v>
      </c>
      <c r="M122" s="136">
        <f ca="1">L122*(1-$AL$3)*$AL$4*$AL$5*(E122-D122)*24</f>
        <v>0</v>
      </c>
      <c r="N122" s="125" t="e">
        <f>IF(OR($B122=$AH$4,$B122=$AH$5),(($H123-$H122)+($I123-$I122))*3,0)</f>
        <v>#VALUE!</v>
      </c>
      <c r="O122" s="125">
        <f>IF(OR($B122=$AI$4,$B122=$AI$5,$B122=$AI$6),(($W123-$W122)+($X123-$X122))*3,0)</f>
        <v>0</v>
      </c>
      <c r="P122" s="125">
        <f>IF(OR($B122=$AJ$4),(($H123-$H122)+($I123-$I122))*3,0)</f>
        <v>0</v>
      </c>
      <c r="Q122" s="130">
        <f ca="1">IF(OR($B122=$AH$4,$B121=$AH$5),($L121-$L122)*(1-$AL$3)*(E122-D122)*24*$AL$4*$AL$5,0)</f>
        <v>0</v>
      </c>
      <c r="U122" s="138">
        <f ca="1">A122</f>
        <v>43543</v>
      </c>
      <c r="V122" s="134">
        <f>B122</f>
        <v>0.79166666666666696</v>
      </c>
      <c r="W122" s="61" t="s">
        <v>26</v>
      </c>
      <c r="X122" s="61" t="s">
        <v>26</v>
      </c>
      <c r="Y122" s="61">
        <f>IF(_cuofeng6_month_day!A120="","",_cuofeng6_month_day!A120)</f>
        <v>97.346900000000005</v>
      </c>
      <c r="Z122" s="61">
        <f>IF(_cuofeng6_month_day!B120="","",_cuofeng6_month_day!B120)</f>
        <v>97.277500000000003</v>
      </c>
      <c r="AA122" s="130"/>
      <c r="AB122" s="130">
        <f ca="1">AA122*(1-$AL$3)*$AL$4*$AL$5*(E122-D122)*24</f>
        <v>0</v>
      </c>
      <c r="AC122" s="125" t="e">
        <f>IF(OR($V122=$AH$4,$V122=$AH$5),(($W123-$W122)+($X123-$X122))*3,0)</f>
        <v>#VALUE!</v>
      </c>
      <c r="AD122" s="125">
        <f>IF(OR($V122=$AI$4,$V122=$AI$5,$V122=$AI$6),(($W123-$W122)+($X123-$X122))*3,0)</f>
        <v>0</v>
      </c>
      <c r="AE122" s="125">
        <f>IF(OR($V122=$AJ$4),(($W123-$W122)+($X123-$X122))*3,0)</f>
        <v>0</v>
      </c>
      <c r="AF122" s="130">
        <f ca="1">IF(OR($V122=$AH$4,$V122=$AH$5),($AA121-$AA122)*(1-$AL$3)*(E122-D122)*24*$AL$4*$AL$5,0)</f>
        <v>0</v>
      </c>
    </row>
    <row ht="14.25" r="123">
      <c r="A123" s="140">
        <f ca="1">A122</f>
        <v>43543</v>
      </c>
      <c r="B123" s="134">
        <v>0.91666666666666696</v>
      </c>
      <c r="C123" s="51" t="s">
        <v>30</v>
      </c>
      <c r="D123" s="135">
        <f ca="1">A123+B123</f>
        <v>43543.916666666664</v>
      </c>
      <c r="E123" s="135">
        <f ca="1">D124</f>
        <v>43544</v>
      </c>
      <c r="F123" s="136" t="e">
        <f ca="1">SUMPRODUCT(('6烧主抽电耗'!$A$3:$A$95=$A123)*('6烧主抽电耗'!$D$3:$D$95=$C123),'6烧主抽电耗'!$E$3:$E$95)</f>
        <v>#REF!</v>
      </c>
      <c r="G123" s="135" t="e">
        <f ca="1">IF(AND(F123=1),"甲班",IF(AND(F123=2),"乙班",IF(AND(F123=3),"丙班",IF(AND(F123=4),"丁班",))))</f>
        <v>#REF!</v>
      </c>
      <c r="H123" s="57" t="s">
        <v>26</v>
      </c>
      <c r="I123" s="57" t="s">
        <v>26</v>
      </c>
      <c r="J123" s="57">
        <f>IF(_cuofeng5_month_day!A121="","",_cuofeng5_month_day!A121)</f>
        <v>99.757099999999994</v>
      </c>
      <c r="K123" s="57">
        <f>IF(_cuofeng5_month_day!B121="","",_cuofeng5_month_day!B121)</f>
        <v>99.696399999999997</v>
      </c>
      <c r="L123" s="136">
        <f ca="1">IFERROR(SUMPRODUCT((_5shaozhuchou_month_day!$A$2:$A$899&gt;=D123)*(_5shaozhuchou_month_day!$A$2:$A$899&lt;E123),_5shaozhuchou_month_day!$Y$2:$Y$899)/SUMPRODUCT((_5shaozhuchou_month_day!$A$2:$A$899&gt;=D123)*(_5shaozhuchou_month_day!$A$2:$A$899&lt;E123)),0)</f>
        <v>0</v>
      </c>
      <c r="M123" s="136">
        <f ca="1">L123*(1-$AL$3)*$AL$4*$AL$5*(E123-D123)*24</f>
        <v>0</v>
      </c>
      <c r="N123" s="125">
        <f>IF(OR($B123=$AH$4,$B123=$AH$5),(($H124-$H123)+($I124-$I123))*3,0)</f>
        <v>0</v>
      </c>
      <c r="O123" s="125" t="e">
        <f>IF(OR($B123=$AI$4,$B123=$AI$5,$B123=$AI$6),(($W124-$W123)+($X124-$X123))*3,0)</f>
        <v>#VALUE!</v>
      </c>
      <c r="P123" s="125">
        <f>IF(OR($B123=$AJ$4),(($H124-$H123)+($I124-$I123))*3,0)</f>
        <v>0</v>
      </c>
      <c r="Q123" s="130">
        <f ca="1">IF(OR($B123=$AH$4,$B122=$AH$5),($L122-$L123)*(1-$AL$3)*(E123-D123)*24*$AL$4*$AL$5,0)</f>
        <v>0</v>
      </c>
      <c r="U123" s="140">
        <f ca="1">A123</f>
        <v>43543</v>
      </c>
      <c r="V123" s="134">
        <f>B123</f>
        <v>0.91666666666666696</v>
      </c>
      <c r="W123" s="61" t="s">
        <v>26</v>
      </c>
      <c r="X123" s="61" t="s">
        <v>26</v>
      </c>
      <c r="Y123" s="61">
        <f>IF(_cuofeng6_month_day!A121="","",_cuofeng6_month_day!A121)</f>
        <v>97.3643</v>
      </c>
      <c r="Z123" s="61">
        <f>IF(_cuofeng6_month_day!B121="","",_cuofeng6_month_day!B121)</f>
        <v>97.277500000000003</v>
      </c>
      <c r="AA123" s="130"/>
      <c r="AB123" s="130">
        <f ca="1">AA123*(1-$AL$3)*$AL$4*$AL$5*(E123-D123)*24</f>
        <v>0</v>
      </c>
      <c r="AC123" s="125">
        <f>IF(OR($V123=$AH$4,$V123=$AH$5),((#REF!-$W123)+($X124-$X123))*3,0)</f>
        <v>0</v>
      </c>
      <c r="AD123" s="125" t="e">
        <f>IF(OR($V123=$AI$4,$V123=$AI$5,$V123=$AI$6),(($W124-$W123)+($X124-$X123))*3,0)</f>
        <v>#VALUE!</v>
      </c>
      <c r="AE123" s="125">
        <f>IF(OR($V123=$AJ$4),(($W124-$W123)+($X124-$X123))*3,0)</f>
        <v>0</v>
      </c>
      <c r="AF123" s="130">
        <f ca="1">IF(OR($V123=$AH$4,$V123=$AH$5),($AA122-$AA123)*(1-$AL$3)*(E123-D123)*24*$AL$4*$AL$5,0)</f>
        <v>0</v>
      </c>
    </row>
    <row ht="14.25" r="124">
      <c r="A124" s="133">
        <f ca="1">A118+1</f>
        <v>43544</v>
      </c>
      <c r="B124" s="134">
        <v>0</v>
      </c>
      <c r="C124" s="51" t="s">
        <v>24</v>
      </c>
      <c r="D124" s="135">
        <f ca="1">A124+B124</f>
        <v>43544</v>
      </c>
      <c r="E124" s="135">
        <f ca="1">D125</f>
        <v>43544.333333333336</v>
      </c>
      <c r="F124" s="136" t="e">
        <f ca="1">SUMPRODUCT(('6烧主抽电耗'!$A$3:$A$95=$A124)*('6烧主抽电耗'!$D$3:$D$95=$C124),'6烧主抽电耗'!$E$3:$E$95)</f>
        <v>#REF!</v>
      </c>
      <c r="G124" s="135" t="e">
        <f ca="1">IF(AND(F124=1),"甲班",IF(AND(F124=2),"乙班",IF(AND(F124=3),"丙班",IF(AND(F124=4),"丁班",))))</f>
        <v>#REF!</v>
      </c>
      <c r="H124" s="57" t="s">
        <v>26</v>
      </c>
      <c r="I124" s="57" t="s">
        <v>26</v>
      </c>
      <c r="J124" s="57">
        <f>IF(_cuofeng5_month_day!A122="","",_cuofeng5_month_day!A122)</f>
        <v>99.748900000000006</v>
      </c>
      <c r="K124" s="57">
        <f>IF(_cuofeng5_month_day!B122="","",_cuofeng5_month_day!B122)</f>
        <v>99.686199999999999</v>
      </c>
      <c r="L124" s="136">
        <f ca="1">IFERROR(SUMPRODUCT((_5shaozhuchou_month_day!$A$2:$A$899&gt;=D124)*(_5shaozhuchou_month_day!$A$2:$A$899&lt;E124),_5shaozhuchou_month_day!$Y$2:$Y$899)/SUMPRODUCT((_5shaozhuchou_month_day!$A$2:$A$899&gt;=D124)*(_5shaozhuchou_month_day!$A$2:$A$899&lt;E124)),0)</f>
        <v>0</v>
      </c>
      <c r="M124" s="136">
        <f ca="1">L124*(1-$AL$3)*$AL$4*$AL$5*(E124-D124)*24</f>
        <v>0</v>
      </c>
      <c r="N124" s="125">
        <f>IF(OR($B124=$AH$4,$B124=$AH$5),(($H125-$H124)+($I125-$I124))*3,0)</f>
        <v>0</v>
      </c>
      <c r="O124" s="125">
        <f>IF(OR($B124=$AI$4,$B124=$AI$5,$B124=$AI$6),(($W125-$W124)+($X125-$X124))*3,0)</f>
        <v>0</v>
      </c>
      <c r="P124" s="125" t="e">
        <f>IF(OR($B124=$AJ$4),(($H125-$H124)+($I125-$I124))*3,0)</f>
        <v>#VALUE!</v>
      </c>
      <c r="Q124" s="130">
        <f ca="1">IF(OR($B124=$AH$4,$B123=$AH$5),($L123-$L124)*(1-$AL$3)*(E124-D124)*24*$AL$4*$AL$5,0)</f>
        <v>0</v>
      </c>
      <c r="U124" s="133">
        <f ca="1">A124</f>
        <v>43544</v>
      </c>
      <c r="V124" s="134">
        <f>B124</f>
        <v>0</v>
      </c>
      <c r="W124" s="71" t="s">
        <v>26</v>
      </c>
      <c r="X124" s="57" t="s">
        <v>26</v>
      </c>
      <c r="Y124" s="61">
        <f>IF(_cuofeng6_month_day!A122="","",_cuofeng6_month_day!A122)</f>
        <v>97.358500000000006</v>
      </c>
      <c r="Z124" s="61">
        <f>IF(_cuofeng6_month_day!B122="","",_cuofeng6_month_day!B122)</f>
        <v>97.277500000000003</v>
      </c>
      <c r="AA124" s="130"/>
      <c r="AB124" s="130">
        <f ca="1">AA124*(1-$AL$3)*$AL$4*$AL$5*(E124-D124)*24</f>
        <v>0</v>
      </c>
      <c r="AC124" s="125">
        <f>IF(OR($V124=$AH$4,$V124=$AH$5),(($W125-#REF!)+($X125-$X124))*3,0)</f>
        <v>0</v>
      </c>
      <c r="AD124" s="125">
        <f>IF(OR($V124=$AI$4,$V124=$AI$5,$V124=$AI$6),(($W125-$W124)+($X125-$X124))*3,0)</f>
        <v>0</v>
      </c>
      <c r="AE124" s="125" t="e">
        <f>IF(OR($V124=$AJ$4),(($W125-$W124)+($X125-$X124))*3,0)</f>
        <v>#VALUE!</v>
      </c>
      <c r="AF124" s="130">
        <f ca="1">IF(OR($V124=$AH$4,$V124=$AH$5),($AA123-$AA124)*(1-$AL$3)*(E124-D124)*24*$AL$4*$AL$5,0)</f>
        <v>0</v>
      </c>
    </row>
    <row ht="14.25" r="125">
      <c r="A125" s="138">
        <f ca="1">A124</f>
        <v>43544</v>
      </c>
      <c r="B125" s="134">
        <v>0.33333333333333298</v>
      </c>
      <c r="C125" s="51" t="s">
        <v>24</v>
      </c>
      <c r="D125" s="135">
        <f ca="1">A125+B125</f>
        <v>43544.333333333336</v>
      </c>
      <c r="E125" s="135">
        <f ca="1">D126</f>
        <v>43544.583333333336</v>
      </c>
      <c r="F125" s="136" t="e">
        <f ca="1">SUMPRODUCT(('6烧主抽电耗'!$A$3:$A$95=$A125)*('6烧主抽电耗'!$D$3:$D$95=$C125),'6烧主抽电耗'!$E$3:$E$95)</f>
        <v>#REF!</v>
      </c>
      <c r="G125" s="135" t="e">
        <f ca="1">IF(AND(F125=1),"甲班",IF(AND(F125=2),"乙班",IF(AND(F125=3),"丙班",IF(AND(F125=4),"丁班",))))</f>
        <v>#REF!</v>
      </c>
      <c r="H125" s="57" t="s">
        <v>26</v>
      </c>
      <c r="I125" s="57" t="s">
        <v>26</v>
      </c>
      <c r="J125" s="57">
        <f>IF(_cuofeng5_month_day!A123="","",_cuofeng5_month_day!A123)</f>
        <v>99.775499999999994</v>
      </c>
      <c r="K125" s="57">
        <f>IF(_cuofeng5_month_day!B123="","",_cuofeng5_month_day!B123)</f>
        <v>99.722399999999993</v>
      </c>
      <c r="L125" s="136">
        <f ca="1">IFERROR(SUMPRODUCT((_5shaozhuchou_month_day!$A$2:$A$899&gt;=D125)*(_5shaozhuchou_month_day!$A$2:$A$899&lt;E125),_5shaozhuchou_month_day!$Y$2:$Y$899)/SUMPRODUCT((_5shaozhuchou_month_day!$A$2:$A$899&gt;=D125)*(_5shaozhuchou_month_day!$A$2:$A$899&lt;E125)),0)</f>
        <v>0</v>
      </c>
      <c r="M125" s="136">
        <f ca="1">L125*(1-$AL$3)*$AL$4*$AL$5*(E125-D125)*24</f>
        <v>0</v>
      </c>
      <c r="N125" s="125">
        <f>IF(OR($B125=$AH$4,$B125=$AH$5),(($H126-$H125)+($I126-$I125))*3,0)</f>
        <v>0</v>
      </c>
      <c r="O125" s="125" t="e">
        <f>IF(OR($B125=$AI$4,$B125=$AI$5,$B125=$AI$6),(($W126-$W125)+($X126-$X125))*3,0)</f>
        <v>#VALUE!</v>
      </c>
      <c r="P125" s="125">
        <f>IF(OR($B125=$AJ$4),(($H126-$H125)+($I126-$I125))*3,0)</f>
        <v>0</v>
      </c>
      <c r="Q125" s="130">
        <f ca="1">IF(OR($B125=$AH$4,$B124=$AH$5),($L124-$L125)*(1-$AL$3)*(E125-D125)*24*$AL$4*$AL$5,0)</f>
        <v>0</v>
      </c>
      <c r="U125" s="138">
        <f ca="1">A125</f>
        <v>43544</v>
      </c>
      <c r="V125" s="134">
        <f>B125</f>
        <v>0.33333333333333298</v>
      </c>
      <c r="W125" s="61" t="s">
        <v>26</v>
      </c>
      <c r="X125" s="61" t="s">
        <v>26</v>
      </c>
      <c r="Y125" s="61">
        <f>IF(_cuofeng6_month_day!A123="","",_cuofeng6_month_day!A123)</f>
        <v>97.3643</v>
      </c>
      <c r="Z125" s="61">
        <f>IF(_cuofeng6_month_day!B123="","",_cuofeng6_month_day!B123)</f>
        <v>97.335300000000004</v>
      </c>
      <c r="AA125" s="130"/>
      <c r="AB125" s="130">
        <f ca="1">AA125*(1-$AL$3)*$AL$4*$AL$5*(E125-D125)*24</f>
        <v>0</v>
      </c>
      <c r="AC125" s="125">
        <f>IF(OR($V125=$AH$4,$V125=$AH$5),(($W126-$W125)+($X126-$X125))*3,0)</f>
        <v>0</v>
      </c>
      <c r="AD125" s="125" t="e">
        <f>IF(OR($V125=$AI$4,$V125=$AI$5,$V125=$AI$6),(($W126-$W125)+($X126-$X125))*3,0)</f>
        <v>#VALUE!</v>
      </c>
      <c r="AE125" s="125">
        <f>IF(OR($V125=$AJ$4),(($W126-$W125)+($X126-$X125))*3,0)</f>
        <v>0</v>
      </c>
      <c r="AF125" s="130">
        <f ca="1">IF(OR($V125=$AH$4,$V125=$AH$5),($AA124-$AA125)*(1-$AL$3)*(E125-D125)*24*$AL$4*$AL$5,0)</f>
        <v>0</v>
      </c>
    </row>
    <row ht="14.25" r="126">
      <c r="A126" s="138">
        <f ca="1">A125</f>
        <v>43544</v>
      </c>
      <c r="B126" s="134">
        <v>0.58333333333333304</v>
      </c>
      <c r="C126" s="51" t="s">
        <v>28</v>
      </c>
      <c r="D126" s="135">
        <f ca="1">A126+B126</f>
        <v>43544.583333333336</v>
      </c>
      <c r="E126" s="135">
        <f ca="1">D127</f>
        <v>43544.708333333336</v>
      </c>
      <c r="F126" s="136" t="e">
        <f ca="1">SUMPRODUCT(('6烧主抽电耗'!$A$3:$A$95=$A126)*('6烧主抽电耗'!$D$3:$D$95=$C126),'6烧主抽电耗'!$E$3:$E$95)</f>
        <v>#REF!</v>
      </c>
      <c r="G126" s="135" t="e">
        <f ca="1">IF(AND(F126=1),"甲班",IF(AND(F126=2),"乙班",IF(AND(F126=3),"丙班",IF(AND(F126=4),"丁班",))))</f>
        <v>#REF!</v>
      </c>
      <c r="H126" s="57" t="s">
        <v>26</v>
      </c>
      <c r="I126" s="57" t="s">
        <v>26</v>
      </c>
      <c r="J126" s="57">
        <f>IF(_cuofeng5_month_day!A124="","",_cuofeng5_month_day!A124)</f>
        <v>99.777900000000002</v>
      </c>
      <c r="K126" s="57">
        <f>IF(_cuofeng5_month_day!B124="","",_cuofeng5_month_day!B124)</f>
        <v>99.736900000000006</v>
      </c>
      <c r="L126" s="136">
        <f ca="1">IFERROR(SUMPRODUCT((_5shaozhuchou_month_day!$A$2:$A$899&gt;=D126)*(_5shaozhuchou_month_day!$A$2:$A$899&lt;E126),_5shaozhuchou_month_day!$Y$2:$Y$899)/SUMPRODUCT((_5shaozhuchou_month_day!$A$2:$A$899&gt;=D126)*(_5shaozhuchou_month_day!$A$2:$A$899&lt;E126)),0)</f>
        <v>0</v>
      </c>
      <c r="M126" s="136">
        <f ca="1">L126*(1-$AL$3)*$AL$4*$AL$5*(E126-D126)*24</f>
        <v>0</v>
      </c>
      <c r="N126" s="125" t="e">
        <f>IF(OR($B126=$AH$4,$B126=$AH$5),(($H127-$H126)+($I127-$I126))*3,0)</f>
        <v>#VALUE!</v>
      </c>
      <c r="O126" s="125">
        <f>IF(OR($B126=$AI$4,$B126=$AI$5,$B126=$AI$6),(($W127-$W126)+($X127-$X126))*3,0)</f>
        <v>0</v>
      </c>
      <c r="P126" s="125">
        <f>IF(OR($B126=$AJ$4),(($H127-$H126)+($I127-$I126))*3,0)</f>
        <v>0</v>
      </c>
      <c r="Q126" s="130">
        <f ca="1">IF(OR($B126=$AH$4,$B125=$AH$5),($L125-$L126)*(1-$AL$3)*(E126-D126)*24*$AL$4*$AL$5,0)</f>
        <v>0</v>
      </c>
      <c r="U126" s="138">
        <f ca="1">A126</f>
        <v>43544</v>
      </c>
      <c r="V126" s="134">
        <f>B126</f>
        <v>0.58333333333333304</v>
      </c>
      <c r="W126" s="61" t="s">
        <v>26</v>
      </c>
      <c r="X126" s="61" t="s">
        <v>26</v>
      </c>
      <c r="Y126" s="61">
        <f>IF(_cuofeng6_month_day!A124="","",_cuofeng6_month_day!A124)</f>
        <v>97.3643</v>
      </c>
      <c r="Z126" s="61">
        <f>IF(_cuofeng6_month_day!B124="","",_cuofeng6_month_day!B124)</f>
        <v>97.335300000000004</v>
      </c>
      <c r="AA126" s="130"/>
      <c r="AB126" s="130">
        <f ca="1">AA126*(1-$AL$3)*$AL$4*$AL$5*(E126-D126)*24</f>
        <v>0</v>
      </c>
      <c r="AC126" s="125" t="e">
        <f>IF(OR($V126=$AH$4,$V126=$AH$5),(($W127-$W126)+($X127-$X126))*3,0)</f>
        <v>#VALUE!</v>
      </c>
      <c r="AD126" s="125">
        <f>IF(OR($V126=$AI$4,$V126=$AI$5,$V126=$AI$6),(($W127-$W126)+($X127-$X126))*3,0)</f>
        <v>0</v>
      </c>
      <c r="AE126" s="125">
        <f>IF(OR($V126=$AJ$4),(($W127-$W126)+($X127-$X126))*3,0)</f>
        <v>0</v>
      </c>
      <c r="AF126" s="130">
        <f ca="1">IF(OR($V126=$AH$4,$V126=$AH$5),($AA125-$AA126)*(1-$AL$3)*(E126-D126)*24*$AL$4*$AL$5,0)</f>
        <v>0</v>
      </c>
    </row>
    <row ht="14.25" r="127">
      <c r="A127" s="138">
        <f ca="1">A126</f>
        <v>43544</v>
      </c>
      <c r="B127" s="134">
        <v>0.70833333333333304</v>
      </c>
      <c r="C127" s="51" t="s">
        <v>30</v>
      </c>
      <c r="D127" s="135">
        <f ca="1">A127+B127</f>
        <v>43544.708333333336</v>
      </c>
      <c r="E127" s="135">
        <f ca="1">D128</f>
        <v>43544.791666666664</v>
      </c>
      <c r="F127" s="136" t="e">
        <f ca="1">SUMPRODUCT(('6烧主抽电耗'!$A$3:$A$95=$A127)*('6烧主抽电耗'!$D$3:$D$95=$C127),'6烧主抽电耗'!$E$3:$E$95)</f>
        <v>#REF!</v>
      </c>
      <c r="G127" s="135" t="e">
        <f ca="1">IF(AND(F127=1),"甲班",IF(AND(F127=2),"乙班",IF(AND(F127=3),"丙班",IF(AND(F127=4),"丁班",))))</f>
        <v>#REF!</v>
      </c>
      <c r="H127" s="57" t="s">
        <v>26</v>
      </c>
      <c r="I127" s="57" t="s">
        <v>26</v>
      </c>
      <c r="J127" s="57">
        <f>IF(_cuofeng5_month_day!A125="","",_cuofeng5_month_day!A125)</f>
        <v>99.775499999999994</v>
      </c>
      <c r="K127" s="57">
        <f>IF(_cuofeng5_month_day!B125="","",_cuofeng5_month_day!B125)</f>
        <v>99.732100000000003</v>
      </c>
      <c r="L127" s="136">
        <f ca="1">IFERROR(SUMPRODUCT((_5shaozhuchou_month_day!$A$2:$A$899&gt;=D127)*(_5shaozhuchou_month_day!$A$2:$A$899&lt;E127),_5shaozhuchou_month_day!$Y$2:$Y$899)/SUMPRODUCT((_5shaozhuchou_month_day!$A$2:$A$899&gt;=D127)*(_5shaozhuchou_month_day!$A$2:$A$899&lt;E127)),0)</f>
        <v>0</v>
      </c>
      <c r="M127" s="136">
        <f ca="1">L127*(1-$AL$3)*$AL$4*$AL$5*(E127-D127)*24</f>
        <v>0</v>
      </c>
      <c r="N127" s="125">
        <f>IF(OR($B127=$AH$4,$B127=$AH$5),(($H128-$H127)+($I128-$I127))*3,0)</f>
        <v>0</v>
      </c>
      <c r="O127" s="125" t="e">
        <f>IF(OR($B127=$AI$4,$B127=$AI$5,$B127=$AI$6),(($W128-$W127)+($X128-$X127))*3,0)</f>
        <v>#VALUE!</v>
      </c>
      <c r="P127" s="125">
        <f>IF(OR($B127=$AJ$4),(($H128-$H127)+($I128-$I127))*3,0)</f>
        <v>0</v>
      </c>
      <c r="Q127" s="130">
        <f ca="1">IF(OR($B127=$AH$4,$B126=$AH$5),($L126-$L127)*(1-$AL$3)*(E127-D127)*24*$AL$4*$AL$5,0)</f>
        <v>0</v>
      </c>
      <c r="U127" s="138">
        <f ca="1">A127</f>
        <v>43544</v>
      </c>
      <c r="V127" s="134">
        <f>B127</f>
        <v>0.70833333333333304</v>
      </c>
      <c r="W127" s="61" t="s">
        <v>26</v>
      </c>
      <c r="X127" s="61" t="s">
        <v>26</v>
      </c>
      <c r="Y127" s="61">
        <f>IF(_cuofeng6_month_day!A125="","",_cuofeng6_month_day!A125)</f>
        <v>97.369100000000003</v>
      </c>
      <c r="Z127" s="61">
        <f>IF(_cuofeng6_month_day!B125="","",_cuofeng6_month_day!B125)</f>
        <v>97.335300000000004</v>
      </c>
      <c r="AA127" s="130"/>
      <c r="AB127" s="130">
        <f ca="1">AA127*(1-$AL$3)*$AL$4*$AL$5*(E127-D127)*24</f>
        <v>0</v>
      </c>
      <c r="AC127" s="125">
        <f>IF(OR($V127=$AH$4,$V127=$AH$5),(($W128-$W127)+($X128-$X127))*3,0)</f>
        <v>0</v>
      </c>
      <c r="AD127" s="125" t="e">
        <f>IF(OR($V127=$AI$4,$V127=$AI$5,$V127=$AI$6),(($W128-$W127)+($X128-$X127))*3,0)</f>
        <v>#VALUE!</v>
      </c>
      <c r="AE127" s="125">
        <f>IF(OR($V127=$AJ$4),(($W128-$W127)+($X128-$X127))*3,0)</f>
        <v>0</v>
      </c>
      <c r="AF127" s="130">
        <f ca="1">IF(OR($V127=$AH$4,$V127=$AH$5),($AA126-$AA127)*(1-$AL$3)*(E127-D127)*24*$AL$4*$AL$5,0)</f>
        <v>0</v>
      </c>
    </row>
    <row ht="14.25" r="128">
      <c r="A128" s="138">
        <f ca="1">A127</f>
        <v>43544</v>
      </c>
      <c r="B128" s="134">
        <v>0.79166666666666696</v>
      </c>
      <c r="C128" s="51" t="s">
        <v>30</v>
      </c>
      <c r="D128" s="135">
        <f ca="1">A128+B128</f>
        <v>43544.791666666664</v>
      </c>
      <c r="E128" s="135">
        <f ca="1">D129</f>
        <v>43544.916666666664</v>
      </c>
      <c r="F128" s="136" t="e">
        <f ca="1">SUMPRODUCT(('6烧主抽电耗'!$A$3:$A$95=$A128)*('6烧主抽电耗'!$D$3:$D$95=$C128),'6烧主抽电耗'!$E$3:$E$95)</f>
        <v>#REF!</v>
      </c>
      <c r="G128" s="135" t="e">
        <f ca="1">IF(AND(F128=1),"甲班",IF(AND(F128=2),"乙班",IF(AND(F128=3),"丙班",IF(AND(F128=4),"丁班",))))</f>
        <v>#REF!</v>
      </c>
      <c r="H128" s="57" t="s">
        <v>26</v>
      </c>
      <c r="I128" s="57" t="s">
        <v>26</v>
      </c>
      <c r="J128" s="57">
        <f>IF(_cuofeng5_month_day!A126="","",_cuofeng5_month_day!A126)</f>
        <v>99.789000000000001</v>
      </c>
      <c r="K128" s="57">
        <f>IF(_cuofeng5_month_day!B126="","",_cuofeng5_month_day!B126)</f>
        <v>99.739800000000002</v>
      </c>
      <c r="L128" s="136">
        <f ca="1">IFERROR(SUMPRODUCT((_5shaozhuchou_month_day!$A$2:$A$899&gt;=D128)*(_5shaozhuchou_month_day!$A$2:$A$899&lt;E128),_5shaozhuchou_month_day!$Y$2:$Y$899)/SUMPRODUCT((_5shaozhuchou_month_day!$A$2:$A$899&gt;=D128)*(_5shaozhuchou_month_day!$A$2:$A$899&lt;E128)),0)</f>
        <v>0</v>
      </c>
      <c r="M128" s="136">
        <f ca="1">L128*(1-$AL$3)*$AL$4*$AL$5*(E128-D128)*24</f>
        <v>0</v>
      </c>
      <c r="N128" s="125" t="e">
        <f>IF(OR($B128=$AH$4,$B128=$AH$5),(($H129-$H128)+($I129-$I128))*3,0)</f>
        <v>#VALUE!</v>
      </c>
      <c r="O128" s="125">
        <f>IF(OR($B128=$AI$4,$B128=$AI$5,$B128=$AI$6),(($W129-$W128)+($X129-$X128))*3,0)</f>
        <v>0</v>
      </c>
      <c r="P128" s="125">
        <f>IF(OR($B128=$AJ$4),(($H129-$H128)+($I129-$I128))*3,0)</f>
        <v>0</v>
      </c>
      <c r="Q128" s="130">
        <f ca="1">IF(OR($B128=$AH$4,$B127=$AH$5),($L127-$L128)*(1-$AL$3)*(E128-D128)*24*$AL$4*$AL$5,0)</f>
        <v>0</v>
      </c>
      <c r="U128" s="138">
        <f ca="1">A128</f>
        <v>43544</v>
      </c>
      <c r="V128" s="134">
        <f>B128</f>
        <v>0.79166666666666696</v>
      </c>
      <c r="W128" s="61" t="s">
        <v>26</v>
      </c>
      <c r="X128" s="61" t="s">
        <v>26</v>
      </c>
      <c r="Y128" s="61">
        <f>IF(_cuofeng6_month_day!A126="","",_cuofeng6_month_day!A126)</f>
        <v>97.383499999999998</v>
      </c>
      <c r="Z128" s="61">
        <f>IF(_cuofeng6_month_day!B126="","",_cuofeng6_month_day!B126)</f>
        <v>97.335300000000004</v>
      </c>
      <c r="AA128" s="130"/>
      <c r="AB128" s="130">
        <f ca="1">AA128*(1-$AL$3)*$AL$4*$AL$5*(E128-D128)*24</f>
        <v>0</v>
      </c>
      <c r="AC128" s="125" t="e">
        <f>IF(OR($V128=$AH$4,$V128=$AH$5),(($W129-$W128)+($X129-$X128))*3,0)</f>
        <v>#VALUE!</v>
      </c>
      <c r="AD128" s="125">
        <f>IF(OR($V128=$AI$4,$V128=$AI$5,$V128=$AI$6),(($W129-$W128)+($X129-$X128))*3,0)</f>
        <v>0</v>
      </c>
      <c r="AE128" s="125">
        <f>IF(OR($V128=$AJ$4),(($W129-$W128)+($X129-$X128))*3,0)</f>
        <v>0</v>
      </c>
      <c r="AF128" s="130">
        <f ca="1">IF(OR($V128=$AH$4,$V128=$AH$5),($AA127-$AA128)*(1-$AL$3)*(E128-D128)*24*$AL$4*$AL$5,0)</f>
        <v>0</v>
      </c>
    </row>
    <row ht="14.25" r="129">
      <c r="A129" s="140">
        <f ca="1">A128</f>
        <v>43544</v>
      </c>
      <c r="B129" s="134">
        <v>0.91666666666666696</v>
      </c>
      <c r="C129" s="51" t="s">
        <v>30</v>
      </c>
      <c r="D129" s="135">
        <f ca="1">A129+B129</f>
        <v>43544.916666666664</v>
      </c>
      <c r="E129" s="135">
        <f ca="1">D130</f>
        <v>43545</v>
      </c>
      <c r="F129" s="136" t="e">
        <f ca="1">SUMPRODUCT(('6烧主抽电耗'!$A$3:$A$95=$A129)*('6烧主抽电耗'!$D$3:$D$95=$C129),'6烧主抽电耗'!$E$3:$E$95)</f>
        <v>#REF!</v>
      </c>
      <c r="G129" s="135" t="e">
        <f ca="1">IF(AND(F129=1),"甲班",IF(AND(F129=2),"乙班",IF(AND(F129=3),"丙班",IF(AND(F129=4),"丁班",))))</f>
        <v>#REF!</v>
      </c>
      <c r="H129" s="57" t="s">
        <v>26</v>
      </c>
      <c r="I129" s="57" t="s">
        <v>26</v>
      </c>
      <c r="J129" s="57">
        <f>IF(_cuofeng5_month_day!A127="","",_cuofeng5_month_day!A127)</f>
        <v>99.789000000000001</v>
      </c>
      <c r="K129" s="57">
        <f>IF(_cuofeng5_month_day!B127="","",_cuofeng5_month_day!B127)</f>
        <v>99.739800000000002</v>
      </c>
      <c r="L129" s="136">
        <f ca="1">IFERROR(SUMPRODUCT((_5shaozhuchou_month_day!$A$2:$A$899&gt;=D129)*(_5shaozhuchou_month_day!$A$2:$A$899&lt;E129),_5shaozhuchou_month_day!$Y$2:$Y$899)/SUMPRODUCT((_5shaozhuchou_month_day!$A$2:$A$899&gt;=D129)*(_5shaozhuchou_month_day!$A$2:$A$899&lt;E129)),0)</f>
        <v>0</v>
      </c>
      <c r="M129" s="136">
        <f ca="1">L129*(1-$AL$3)*$AL$4*$AL$5*(E129-D129)*24</f>
        <v>0</v>
      </c>
      <c r="N129" s="125">
        <f>IF(OR($B129=$AH$4,$B129=$AH$5),(($H130-$H129)+($I130-$I129))*3,0)</f>
        <v>0</v>
      </c>
      <c r="O129" s="125" t="e">
        <f>IF(OR($B129=$AI$4,$B129=$AI$5,$B129=$AI$6),(($W130-$W129)+($X130-$X129))*3,0)</f>
        <v>#VALUE!</v>
      </c>
      <c r="P129" s="125">
        <f>IF(OR($B129=$AJ$4),(($H130-$H129)+($I130-$I129))*3,0)</f>
        <v>0</v>
      </c>
      <c r="Q129" s="130">
        <f ca="1">IF(OR($B129=$AH$4,$B128=$AH$5),($L128-$L129)*(1-$AL$3)*(E129-D129)*24*$AL$4*$AL$5,0)</f>
        <v>0</v>
      </c>
      <c r="U129" s="140">
        <f ca="1">A129</f>
        <v>43544</v>
      </c>
      <c r="V129" s="134">
        <f>B129</f>
        <v>0.91666666666666696</v>
      </c>
      <c r="W129" s="61" t="s">
        <v>26</v>
      </c>
      <c r="X129" s="61" t="s">
        <v>26</v>
      </c>
      <c r="Y129" s="61">
        <f>IF(_cuofeng6_month_day!A127="","",_cuofeng6_month_day!A127)</f>
        <v>97.378699999999995</v>
      </c>
      <c r="Z129" s="61">
        <f>IF(_cuofeng6_month_day!B127="","",_cuofeng6_month_day!B127)</f>
        <v>97.335300000000004</v>
      </c>
      <c r="AA129" s="130"/>
      <c r="AB129" s="130">
        <f ca="1">AA129*(1-$AL$3)*$AL$4*$AL$5*(E129-D129)*24</f>
        <v>0</v>
      </c>
      <c r="AC129" s="125">
        <f>IF(OR($V129=$AH$4,$V129=$AH$5),(($W130-$W129)+($X130-$X129))*3,0)</f>
        <v>0</v>
      </c>
      <c r="AD129" s="125" t="e">
        <f>IF(OR($V129=$AI$4,$V129=$AI$5,$V129=$AI$6),(($W130-$W129)+($X130-$X129))*3,0)</f>
        <v>#VALUE!</v>
      </c>
      <c r="AE129" s="125">
        <f>IF(OR($V129=$AJ$4),(($W130-$W129)+($X130-$X129))*3,0)</f>
        <v>0</v>
      </c>
      <c r="AF129" s="130">
        <f ca="1">IF(OR($V129=$AH$4,$V129=$AH$5),($AA128-$AA129)*(1-$AL$3)*(E129-D129)*24*$AL$4*$AL$5,0)</f>
        <v>0</v>
      </c>
    </row>
    <row ht="14.25" r="130">
      <c r="A130" s="133">
        <f ca="1">A124+1</f>
        <v>43545</v>
      </c>
      <c r="B130" s="134">
        <v>0</v>
      </c>
      <c r="C130" s="51" t="s">
        <v>24</v>
      </c>
      <c r="D130" s="135">
        <f ca="1">A130+B130</f>
        <v>43545</v>
      </c>
      <c r="E130" s="135">
        <f ca="1">D131</f>
        <v>43545.333333333336</v>
      </c>
      <c r="F130" s="136" t="e">
        <f ca="1">SUMPRODUCT(('6烧主抽电耗'!$A$3:$A$95=$A130)*('6烧主抽电耗'!$D$3:$D$95=$C130),'6烧主抽电耗'!$E$3:$E$95)</f>
        <v>#REF!</v>
      </c>
      <c r="G130" s="135" t="e">
        <f ca="1">IF(AND(F130=1),"甲班",IF(AND(F130=2),"乙班",IF(AND(F130=3),"丙班",IF(AND(F130=4),"丁班",))))</f>
        <v>#REF!</v>
      </c>
      <c r="H130" s="57" t="s">
        <v>26</v>
      </c>
      <c r="I130" s="57" t="s">
        <v>26</v>
      </c>
      <c r="J130" s="57">
        <f>IF(_cuofeng5_month_day!A128="","",_cuofeng5_month_day!A128)</f>
        <v>99.787499999999994</v>
      </c>
      <c r="K130" s="57">
        <f>IF(_cuofeng5_month_day!B128="","",_cuofeng5_month_day!B128)</f>
        <v>99.7393</v>
      </c>
      <c r="L130" s="136">
        <f ca="1">IFERROR(SUMPRODUCT((_5shaozhuchou_month_day!$A$2:$A$899&gt;=D130)*(_5shaozhuchou_month_day!$A$2:$A$899&lt;E130),_5shaozhuchou_month_day!$Y$2:$Y$899)/SUMPRODUCT((_5shaozhuchou_month_day!$A$2:$A$899&gt;=D130)*(_5shaozhuchou_month_day!$A$2:$A$899&lt;E130)),0)</f>
        <v>0</v>
      </c>
      <c r="M130" s="136">
        <f ca="1">L130*(1-$AL$3)*$AL$4*$AL$5*(E130-D130)*24</f>
        <v>0</v>
      </c>
      <c r="N130" s="125">
        <f>IF(OR($B130=$AH$4,$B130=$AH$5),(($H131-$H130)+($I131-$I130))*3,0)</f>
        <v>0</v>
      </c>
      <c r="O130" s="125">
        <f>IF(OR($B130=$AI$4,$B130=$AI$5,$B130=$AI$6),(($W131-$W130)+($X131-$X130))*3,0)</f>
        <v>0</v>
      </c>
      <c r="P130" s="125" t="e">
        <f>IF(OR($B130=$AJ$4),(($H131-$H130)+($I131-$I130))*3,0)</f>
        <v>#VALUE!</v>
      </c>
      <c r="Q130" s="130">
        <f ca="1">IF(OR($B130=$AH$4,$B129=$AH$5),($L129-$L130)*(1-$AL$3)*(E130-D130)*24*$AL$4*$AL$5,0)</f>
        <v>0</v>
      </c>
      <c r="U130" s="133">
        <f ca="1">A130</f>
        <v>43545</v>
      </c>
      <c r="V130" s="134">
        <f>B130</f>
        <v>0</v>
      </c>
      <c r="W130" s="61" t="s">
        <v>26</v>
      </c>
      <c r="X130" s="61" t="s">
        <v>26</v>
      </c>
      <c r="Y130" s="61">
        <f>IF(_cuofeng6_month_day!A128="","",_cuofeng6_month_day!A128)</f>
        <v>97.388400000000004</v>
      </c>
      <c r="Z130" s="61">
        <f>IF(_cuofeng6_month_day!B128="","",_cuofeng6_month_day!B128)</f>
        <v>97.335300000000004</v>
      </c>
      <c r="AA130" s="130"/>
      <c r="AB130" s="130">
        <f ca="1">AA130*(1-$AL$3)*$AL$4*$AL$5*(E130-D130)*24</f>
        <v>0</v>
      </c>
      <c r="AC130" s="125">
        <f>IF(OR($V130=$AH$4,$V130=$AH$5),(($W131-$W130)+($X131-$X130))*3,0)</f>
        <v>0</v>
      </c>
      <c r="AD130" s="125">
        <f>IF(OR($V130=$AI$4,$V130=$AI$5,$V130=$AI$6),(($W131-$W130)+($X131-$X130))*3,0)</f>
        <v>0</v>
      </c>
      <c r="AE130" s="125" t="e">
        <f>IF(OR($V130=$AJ$4),(($W131-$W130)+($X131-$X130))*3,0)</f>
        <v>#VALUE!</v>
      </c>
      <c r="AF130" s="130">
        <f ca="1">IF(OR($V130=$AH$4,$V130=$AH$5),($AA129-$AA130)*(1-$AL$3)*(E130-D130)*24*$AL$4*$AL$5,0)</f>
        <v>0</v>
      </c>
    </row>
    <row ht="14.25" r="131">
      <c r="A131" s="138">
        <f ca="1">A130</f>
        <v>43545</v>
      </c>
      <c r="B131" s="134">
        <v>0.33333333333333298</v>
      </c>
      <c r="C131" s="51" t="s">
        <v>24</v>
      </c>
      <c r="D131" s="135">
        <f ca="1">A131+B131</f>
        <v>43545.333333333336</v>
      </c>
      <c r="E131" s="135">
        <f ca="1">D132</f>
        <v>43545.583333333336</v>
      </c>
      <c r="F131" s="136" t="e">
        <f ca="1">SUMPRODUCT(('6烧主抽电耗'!$A$3:$A$95=$A131)*('6烧主抽电耗'!$D$3:$D$95=$C131),'6烧主抽电耗'!$E$3:$E$95)</f>
        <v>#REF!</v>
      </c>
      <c r="G131" s="135" t="e">
        <f ca="1">IF(AND(F131=1),"甲班",IF(AND(F131=2),"乙班",IF(AND(F131=3),"丙班",IF(AND(F131=4),"丁班",))))</f>
        <v>#REF!</v>
      </c>
      <c r="H131" s="57" t="s">
        <v>26</v>
      </c>
      <c r="I131" s="57" t="s">
        <v>26</v>
      </c>
      <c r="J131" s="57">
        <f>IF(_cuofeng5_month_day!A129="","",_cuofeng5_month_day!A129)</f>
        <v>40.337400000000002</v>
      </c>
      <c r="K131" s="57">
        <f>IF(_cuofeng5_month_day!B129="","",_cuofeng5_month_day!B129)</f>
        <v>30.2683</v>
      </c>
      <c r="L131" s="136">
        <f ca="1">IFERROR(SUMPRODUCT((_5shaozhuchou_month_day!$A$2:$A$899&gt;=D131)*(_5shaozhuchou_month_day!$A$2:$A$899&lt;E131),_5shaozhuchou_month_day!$Y$2:$Y$899)/SUMPRODUCT((_5shaozhuchou_month_day!$A$2:$A$899&gt;=D131)*(_5shaozhuchou_month_day!$A$2:$A$899&lt;E131)),0)</f>
        <v>0</v>
      </c>
      <c r="M131" s="136">
        <f ca="1">L131*(1-$AL$3)*$AL$4*$AL$5*(E131-D131)*24</f>
        <v>0</v>
      </c>
      <c r="N131" s="125">
        <f>IF(OR($B131=$AH$4,$B131=$AH$5),(($H132-$H131)+($I132-$I131))*3,0)</f>
        <v>0</v>
      </c>
      <c r="O131" s="125" t="e">
        <f>IF(OR($B131=$AI$4,$B131=$AI$5,$B131=$AI$6),(($W132-$W131)+($X132-$X131))*3,0)</f>
        <v>#VALUE!</v>
      </c>
      <c r="P131" s="125">
        <f>IF(OR($B131=$AJ$4),(($H132-$H131)+($I132-$I131))*3,0)</f>
        <v>0</v>
      </c>
      <c r="Q131" s="130">
        <f ca="1">IF(OR($B131=$AH$4,$B130=$AH$5),($L130-$L131)*(1-$AL$3)*(E131-D131)*24*$AL$4*$AL$5,0)</f>
        <v>0</v>
      </c>
      <c r="U131" s="138">
        <f ca="1">A131</f>
        <v>43545</v>
      </c>
      <c r="V131" s="134">
        <f>B131</f>
        <v>0.33333333333333298</v>
      </c>
      <c r="W131" s="71" t="s">
        <v>26</v>
      </c>
      <c r="X131" s="57" t="s">
        <v>26</v>
      </c>
      <c r="Y131" s="61">
        <f>IF(_cuofeng6_month_day!A129="","",_cuofeng6_month_day!A129)</f>
        <v>97.370000000000005</v>
      </c>
      <c r="Z131" s="61">
        <f>IF(_cuofeng6_month_day!B129="","",_cuofeng6_month_day!B129)</f>
        <v>97.341099999999997</v>
      </c>
      <c r="AA131" s="130"/>
      <c r="AB131" s="130">
        <f ca="1">AA131*(1-$AL$3)*$AL$4*$AL$5*(E131-D131)*24</f>
        <v>0</v>
      </c>
      <c r="AC131" s="125">
        <f>IF(OR($V131=$AH$4,$V131=$AH$5),(($W132-$W131)+($X132-$X131))*3,0)</f>
        <v>0</v>
      </c>
      <c r="AD131" s="125" t="e">
        <f>IF(OR($V131=$AI$4,$V131=$AI$5,$V131=$AI$6),(($W132-$W131)+($X132-$X131))*3,0)</f>
        <v>#VALUE!</v>
      </c>
      <c r="AE131" s="125">
        <f>IF(OR($V131=$AJ$4),(($W132-$W131)+($X132-$X131))*3,0)</f>
        <v>0</v>
      </c>
      <c r="AF131" s="130">
        <f ca="1">IF(OR($V131=$AH$4,$V131=$AH$5),($AA130-$AA131)*(1-$AL$3)*(E131-D131)*24*$AL$4*$AL$5,0)</f>
        <v>0</v>
      </c>
    </row>
    <row ht="14.25" r="132">
      <c r="A132" s="138">
        <f ca="1">A131</f>
        <v>43545</v>
      </c>
      <c r="B132" s="134">
        <v>0.58333333333333304</v>
      </c>
      <c r="C132" s="51" t="s">
        <v>28</v>
      </c>
      <c r="D132" s="135">
        <f ca="1">A132+B132</f>
        <v>43545.583333333336</v>
      </c>
      <c r="E132" s="135">
        <f ca="1">D133</f>
        <v>43545.708333333336</v>
      </c>
      <c r="F132" s="136" t="e">
        <f ca="1">SUMPRODUCT(('6烧主抽电耗'!$A$3:$A$95=$A132)*('6烧主抽电耗'!$D$3:$D$95=$C132),'6烧主抽电耗'!$E$3:$E$95)</f>
        <v>#REF!</v>
      </c>
      <c r="G132" s="135" t="e">
        <f ca="1">IF(AND(F132=1),"甲班",IF(AND(F132=2),"乙班",IF(AND(F132=3),"丙班",IF(AND(F132=4),"丁班",))))</f>
        <v>#REF!</v>
      </c>
      <c r="H132" s="57" t="s">
        <v>26</v>
      </c>
      <c r="I132" s="57" t="s">
        <v>26</v>
      </c>
      <c r="J132" s="57">
        <f>IF(_cuofeng5_month_day!A130="","",_cuofeng5_month_day!A130)</f>
        <v>99.8005</v>
      </c>
      <c r="K132" s="57">
        <f>IF(_cuofeng5_month_day!B130="","",_cuofeng5_month_day!B130)</f>
        <v>99.768699999999995</v>
      </c>
      <c r="L132" s="136">
        <f ca="1">IFERROR(SUMPRODUCT((_5shaozhuchou_month_day!$A$2:$A$899&gt;=D132)*(_5shaozhuchou_month_day!$A$2:$A$899&lt;E132),_5shaozhuchou_month_day!$Y$2:$Y$899)/SUMPRODUCT((_5shaozhuchou_month_day!$A$2:$A$899&gt;=D132)*(_5shaozhuchou_month_day!$A$2:$A$899&lt;E132)),0)</f>
        <v>0</v>
      </c>
      <c r="M132" s="136">
        <f ca="1">L132*(1-$AL$3)*$AL$4*$AL$5*(E132-D132)*24</f>
        <v>0</v>
      </c>
      <c r="N132" s="125" t="e">
        <f>IF(OR($B132=$AH$4,$B132=$AH$5),(($H133-$H132)+($I133-$I132))*3,0)</f>
        <v>#VALUE!</v>
      </c>
      <c r="O132" s="125">
        <f>IF(OR($B132=$AI$4,$B132=$AI$5,$B132=$AI$6),(($W133-$W132)+($X133-$X132))*3,0)</f>
        <v>0</v>
      </c>
      <c r="P132" s="125">
        <f>IF(OR($B132=$AJ$4),(($H133-$H132)+($I133-$I132))*3,0)</f>
        <v>0</v>
      </c>
      <c r="Q132" s="130">
        <f ca="1">IF(OR($B132=$AH$4,$B131=$AH$5),($L131-$L132)*(1-$AL$3)*(E132-D132)*24*$AL$4*$AL$5,0)</f>
        <v>0</v>
      </c>
      <c r="U132" s="138">
        <f ca="1">A132</f>
        <v>43545</v>
      </c>
      <c r="V132" s="134">
        <f>B132</f>
        <v>0.58333333333333304</v>
      </c>
      <c r="W132" s="61" t="s">
        <v>26</v>
      </c>
      <c r="X132" s="61" t="s">
        <v>26</v>
      </c>
      <c r="Y132" s="61">
        <f>IF(_cuofeng6_month_day!A130="","",_cuofeng6_month_day!A130)</f>
        <v>98.589200000000005</v>
      </c>
      <c r="Z132" s="61">
        <f>IF(_cuofeng6_month_day!B130="","",_cuofeng6_month_day!B130)</f>
        <v>97.335300000000004</v>
      </c>
      <c r="AA132" s="130"/>
      <c r="AB132" s="130">
        <f ca="1">AA132*(1-$AL$3)*$AL$4*$AL$5*(E132-D132)*24</f>
        <v>0</v>
      </c>
      <c r="AC132" s="125" t="e">
        <f>IF(OR($V132=$AH$4,$V132=$AH$5),(($W133-$W132)+($X133-$X132))*3,0)</f>
        <v>#VALUE!</v>
      </c>
      <c r="AD132" s="125">
        <f>IF(OR($V132=$AI$4,$V132=$AI$5,$V132=$AI$6),(($W133-$W132)+($X133-$X132))*3,0)</f>
        <v>0</v>
      </c>
      <c r="AE132" s="125">
        <f>IF(OR($V132=$AJ$4),(($W133-$W132)+($X133-$X132))*3,0)</f>
        <v>0</v>
      </c>
      <c r="AF132" s="130">
        <f ca="1">IF(OR($V132=$AH$4,$V132=$AH$5),($AA131-$AA132)*(1-$AL$3)*(E132-D132)*24*$AL$4*$AL$5,0)</f>
        <v>0</v>
      </c>
    </row>
    <row ht="14.25" r="133">
      <c r="A133" s="138">
        <f ca="1">A132</f>
        <v>43545</v>
      </c>
      <c r="B133" s="134">
        <v>0.70833333333333304</v>
      </c>
      <c r="C133" s="51" t="s">
        <v>30</v>
      </c>
      <c r="D133" s="135">
        <f ca="1">A133+B133</f>
        <v>43545.708333333336</v>
      </c>
      <c r="E133" s="135">
        <f ca="1">D134</f>
        <v>43545.791666666664</v>
      </c>
      <c r="F133" s="136" t="e">
        <f ca="1">SUMPRODUCT(('6烧主抽电耗'!$A$3:$A$95=$A133)*('6烧主抽电耗'!$D$3:$D$95=$C133),'6烧主抽电耗'!$E$3:$E$95)</f>
        <v>#REF!</v>
      </c>
      <c r="G133" s="135" t="e">
        <f ca="1">IF(AND(F133=1),"甲班",IF(AND(F133=2),"乙班",IF(AND(F133=3),"丙班",IF(AND(F133=4),"丁班",))))</f>
        <v>#REF!</v>
      </c>
      <c r="H133" s="57" t="s">
        <v>26</v>
      </c>
      <c r="I133" s="57" t="s">
        <v>26</v>
      </c>
      <c r="J133" s="57">
        <f>IF(_cuofeng5_month_day!A131="","",_cuofeng5_month_day!A131)</f>
        <v>99.809200000000004</v>
      </c>
      <c r="K133" s="57">
        <f>IF(_cuofeng5_month_day!B131="","",_cuofeng5_month_day!B131)</f>
        <v>99.765799999999999</v>
      </c>
      <c r="L133" s="136">
        <f ca="1">IFERROR(SUMPRODUCT((_5shaozhuchou_month_day!$A$2:$A$899&gt;=D133)*(_5shaozhuchou_month_day!$A$2:$A$899&lt;E133),_5shaozhuchou_month_day!$Y$2:$Y$899)/SUMPRODUCT((_5shaozhuchou_month_day!$A$2:$A$899&gt;=D133)*(_5shaozhuchou_month_day!$A$2:$A$899&lt;E133)),0)</f>
        <v>0</v>
      </c>
      <c r="M133" s="136">
        <f ca="1">L133*(1-$AL$3)*$AL$4*$AL$5*(E133-D133)*24</f>
        <v>0</v>
      </c>
      <c r="N133" s="125">
        <f>IF(OR($B133=$AH$4,$B133=$AH$5),(($H134-$H133)+($I134-$I133))*3,0)</f>
        <v>0</v>
      </c>
      <c r="O133" s="125" t="e">
        <f>IF(OR($B133=$AI$4,$B133=$AI$5,$B133=$AI$6),(($W134-$W133)+($X134-$X133))*3,0)</f>
        <v>#VALUE!</v>
      </c>
      <c r="P133" s="125">
        <f>IF(OR($B133=$AJ$4),(($H134-$H133)+($I134-$I133))*3,0)</f>
        <v>0</v>
      </c>
      <c r="Q133" s="130">
        <f ca="1">IF(OR($B133=$AH$4,$B132=$AH$5),($L132-$L133)*(1-$AL$3)*(E133-D133)*24*$AL$4*$AL$5,0)</f>
        <v>0</v>
      </c>
      <c r="U133" s="138">
        <f ca="1">A133</f>
        <v>43545</v>
      </c>
      <c r="V133" s="134">
        <f>B133</f>
        <v>0.70833333333333304</v>
      </c>
      <c r="W133" s="61" t="s">
        <v>26</v>
      </c>
      <c r="X133" s="61" t="s">
        <v>26</v>
      </c>
      <c r="Y133" s="61">
        <f>IF(_cuofeng6_month_day!A131="","",_cuofeng6_month_day!A131)</f>
        <v>98.627700000000004</v>
      </c>
      <c r="Z133" s="61">
        <f>IF(_cuofeng6_month_day!B131="","",_cuofeng6_month_day!B131)</f>
        <v>97.335300000000004</v>
      </c>
      <c r="AA133" s="130"/>
      <c r="AB133" s="130">
        <f ca="1">AA133*(1-$AL$3)*$AL$4*$AL$5*(E133-D133)*24</f>
        <v>0</v>
      </c>
      <c r="AC133" s="125">
        <f>IF(OR($V133=$AH$4,$V133=$AH$5),(($W134-$W133)+($X134-$X133))*3,0)</f>
        <v>0</v>
      </c>
      <c r="AD133" s="125" t="e">
        <f>IF(OR($V133=$AI$4,$V133=$AI$5,$V133=$AI$6),(($W134-$W133)+($X134-$X133))*3,0)</f>
        <v>#VALUE!</v>
      </c>
      <c r="AE133" s="125">
        <f>IF(OR($V133=$AJ$4),(($W134-$W133)+($X134-$X133))*3,0)</f>
        <v>0</v>
      </c>
      <c r="AF133" s="130">
        <f ca="1">IF(OR($V133=$AH$4,$V133=$AH$5),($AA132-$AA133)*(1-$AL$3)*(E133-D133)*24*$AL$4*$AL$5,0)</f>
        <v>0</v>
      </c>
    </row>
    <row ht="14.25" r="134">
      <c r="A134" s="138">
        <f ca="1">A133</f>
        <v>43545</v>
      </c>
      <c r="B134" s="134">
        <v>0.79166666666666696</v>
      </c>
      <c r="C134" s="51" t="s">
        <v>30</v>
      </c>
      <c r="D134" s="135">
        <f ca="1">A134+B134</f>
        <v>43545.791666666664</v>
      </c>
      <c r="E134" s="135">
        <f ca="1">D135</f>
        <v>43545.916666666664</v>
      </c>
      <c r="F134" s="136" t="e">
        <f ca="1">SUMPRODUCT(('6烧主抽电耗'!$A$3:$A$95=$A134)*('6烧主抽电耗'!$D$3:$D$95=$C134),'6烧主抽电耗'!$E$3:$E$95)</f>
        <v>#REF!</v>
      </c>
      <c r="G134" s="135" t="e">
        <f ca="1">IF(AND(F134=1),"甲班",IF(AND(F134=2),"乙班",IF(AND(F134=3),"丙班",IF(AND(F134=4),"丁班",))))</f>
        <v>#REF!</v>
      </c>
      <c r="H134" s="57" t="s">
        <v>26</v>
      </c>
      <c r="I134" s="57" t="s">
        <v>26</v>
      </c>
      <c r="J134" s="57">
        <f>IF(_cuofeng5_month_day!A132="","",_cuofeng5_month_day!A132)</f>
        <v>99.809200000000004</v>
      </c>
      <c r="K134" s="57">
        <f>IF(_cuofeng5_month_day!B132="","",_cuofeng5_month_day!B132)</f>
        <v>99.765799999999999</v>
      </c>
      <c r="L134" s="136">
        <f ca="1">IFERROR(SUMPRODUCT((_5shaozhuchou_month_day!$A$2:$A$899&gt;=D134)*(_5shaozhuchou_month_day!$A$2:$A$899&lt;E134),_5shaozhuchou_month_day!$Y$2:$Y$899)/SUMPRODUCT((_5shaozhuchou_month_day!$A$2:$A$899&gt;=D134)*(_5shaozhuchou_month_day!$A$2:$A$899&lt;E134)),0)</f>
        <v>0</v>
      </c>
      <c r="M134" s="136">
        <f ca="1">L134*(1-$AL$3)*$AL$4*$AL$5*(E134-D134)*24</f>
        <v>0</v>
      </c>
      <c r="N134" s="125" t="e">
        <f>IF(OR($B134=$AH$4,$B134=$AH$5),(($H135-$H134)+($I135-$I134))*3,0)</f>
        <v>#VALUE!</v>
      </c>
      <c r="O134" s="125">
        <f>IF(OR($B134=$AI$4,$B134=$AI$5,$B134=$AI$6),(($W135-$W134)+($X135-$X134))*3,0)</f>
        <v>0</v>
      </c>
      <c r="P134" s="125">
        <f>IF(OR($B134=$AJ$4),(($H135-$H134)+($I135-$I134))*3,0)</f>
        <v>0</v>
      </c>
      <c r="Q134" s="130">
        <f ca="1">IF(OR($B134=$AH$4,$B133=$AH$5),($L133-$L134)*(1-$AL$3)*(E134-D134)*24*$AL$4*$AL$5,0)</f>
        <v>0</v>
      </c>
      <c r="U134" s="138">
        <f ca="1">A134</f>
        <v>43545</v>
      </c>
      <c r="V134" s="134">
        <f>B134</f>
        <v>0.79166666666666696</v>
      </c>
      <c r="W134" s="61" t="s">
        <v>26</v>
      </c>
      <c r="X134" s="61" t="s">
        <v>26</v>
      </c>
      <c r="Y134" s="61">
        <f>IF(_cuofeng6_month_day!A132="","",_cuofeng6_month_day!A132)</f>
        <v>98.625799999999998</v>
      </c>
      <c r="Z134" s="61">
        <f>IF(_cuofeng6_month_day!B132="","",_cuofeng6_month_day!B132)</f>
        <v>97.335300000000004</v>
      </c>
      <c r="AA134" s="130"/>
      <c r="AB134" s="130">
        <f ca="1">AA134*(1-$AL$3)*$AL$4*$AL$5*(E134-D134)*24</f>
        <v>0</v>
      </c>
      <c r="AC134" s="125" t="e">
        <f>IF(OR($V134=$AH$4,$V134=$AH$5),(($W135-$W134)+($X135-$X134))*3,0)</f>
        <v>#VALUE!</v>
      </c>
      <c r="AD134" s="125">
        <f>IF(OR($V134=$AI$4,$V134=$AI$5,$V134=$AI$6),(($W135-$W134)+($X135-$X134))*3,0)</f>
        <v>0</v>
      </c>
      <c r="AE134" s="125">
        <f>IF(OR($V134=$AJ$4),(($W135-$W134)+($X135-$X134))*3,0)</f>
        <v>0</v>
      </c>
      <c r="AF134" s="130">
        <f ca="1">IF(OR($V134=$AH$4,$V134=$AH$5),($AA133-$AA134)*(1-$AL$3)*(E134-D134)*24*$AL$4*$AL$5,0)</f>
        <v>0</v>
      </c>
    </row>
    <row ht="14.25" r="135">
      <c r="A135" s="140">
        <f ca="1">A134</f>
        <v>43545</v>
      </c>
      <c r="B135" s="134">
        <v>0.91666666666666696</v>
      </c>
      <c r="C135" s="51" t="s">
        <v>30</v>
      </c>
      <c r="D135" s="135">
        <f ca="1">A135+B135</f>
        <v>43545.916666666664</v>
      </c>
      <c r="E135" s="135">
        <f ca="1">D136</f>
        <v>43546</v>
      </c>
      <c r="F135" s="136" t="e">
        <f ca="1">SUMPRODUCT(('6烧主抽电耗'!$A$3:$A$95=$A135)*('6烧主抽电耗'!$D$3:$D$95=$C135),'6烧主抽电耗'!$E$3:$E$95)</f>
        <v>#REF!</v>
      </c>
      <c r="G135" s="135" t="e">
        <f ca="1">IF(AND(F135=1),"甲班",IF(AND(F135=2),"乙班",IF(AND(F135=3),"丙班",IF(AND(F135=4),"丁班",))))</f>
        <v>#REF!</v>
      </c>
      <c r="H135" s="57" t="s">
        <v>26</v>
      </c>
      <c r="I135" s="57" t="s">
        <v>26</v>
      </c>
      <c r="J135" s="57">
        <f>IF(_cuofeng5_month_day!A133="","",_cuofeng5_month_day!A133)</f>
        <v>99.809200000000004</v>
      </c>
      <c r="K135" s="57">
        <f>IF(_cuofeng5_month_day!B133="","",_cuofeng5_month_day!B133)</f>
        <v>99.765799999999999</v>
      </c>
      <c r="L135" s="136">
        <f ca="1">IFERROR(SUMPRODUCT((_5shaozhuchou_month_day!$A$2:$A$899&gt;=D135)*(_5shaozhuchou_month_day!$A$2:$A$899&lt;E135),_5shaozhuchou_month_day!$Y$2:$Y$899)/SUMPRODUCT((_5shaozhuchou_month_day!$A$2:$A$899&gt;=D135)*(_5shaozhuchou_month_day!$A$2:$A$899&lt;E135)),0)</f>
        <v>0</v>
      </c>
      <c r="M135" s="136">
        <f ca="1">L135*(1-$AL$3)*$AL$4*$AL$5*(E135-D135)*24</f>
        <v>0</v>
      </c>
      <c r="N135" s="125">
        <f>IF(OR($B135=$AH$4,$B135=$AH$5),(($H136-$H135)+($I136-$I135))*3,0)</f>
        <v>0</v>
      </c>
      <c r="O135" s="125" t="e">
        <f>IF(OR($B135=$AI$4,$B135=$AI$5,$B135=$AI$6),(($W136-$W135)+($X136-$X135))*3,0)</f>
        <v>#VALUE!</v>
      </c>
      <c r="P135" s="125">
        <f>IF(OR($B135=$AJ$4),(($H136-$H135)+($I136-$I135))*3,0)</f>
        <v>0</v>
      </c>
      <c r="Q135" s="130">
        <f ca="1">IF(OR($B135=$AH$4,$B134=$AH$5),($L134-$L135)*(1-$AL$3)*(E135-D135)*24*$AL$4*$AL$5,0)</f>
        <v>0</v>
      </c>
      <c r="U135" s="140">
        <f ca="1">A135</f>
        <v>43545</v>
      </c>
      <c r="V135" s="134">
        <f>B135</f>
        <v>0.91666666666666696</v>
      </c>
      <c r="W135" s="61" t="s">
        <v>26</v>
      </c>
      <c r="X135" s="61" t="s">
        <v>26</v>
      </c>
      <c r="Y135" s="61">
        <f>IF(_cuofeng6_month_day!A133="","",_cuofeng6_month_day!A133)</f>
        <v>98.6374</v>
      </c>
      <c r="Z135" s="61">
        <f>IF(_cuofeng6_month_day!B133="","",_cuofeng6_month_day!B133)</f>
        <v>97.335300000000004</v>
      </c>
      <c r="AA135" s="130">
        <v>98</v>
      </c>
      <c r="AB135" s="130">
        <f ca="1">AA135*(1-$AL$3)*$AL$4*$AL$5*(E135-D135)*24</f>
        <v>125.54348800365381</v>
      </c>
      <c r="AC135" s="125">
        <f>IF(OR($V135=$AH$4,$V135=$AH$5),(($W136-$W135)+($X136-$X135))*3,0)</f>
        <v>0</v>
      </c>
      <c r="AD135" s="125" t="e">
        <f>IF(OR($V135=$AI$4,$V135=$AI$5,$V135=$AI$6),(($W136-$W135)+($X136-$X135))*3,0)</f>
        <v>#VALUE!</v>
      </c>
      <c r="AE135" s="125">
        <f>IF(OR($V135=$AJ$4),(($W136-$W135)+($X136-$X135))*3,0)</f>
        <v>0</v>
      </c>
      <c r="AF135" s="130">
        <f ca="1">IF(OR($V135=$AH$4,$V135=$AH$5),($AA134-$AA135)*(1-$AL$3)*(E135-D135)*24*$AL$4*$AL$5,0)</f>
        <v>0</v>
      </c>
    </row>
    <row ht="14.25" r="136">
      <c r="A136" s="133">
        <f ca="1">A130+1</f>
        <v>43546</v>
      </c>
      <c r="B136" s="134">
        <v>0</v>
      </c>
      <c r="C136" s="51" t="s">
        <v>24</v>
      </c>
      <c r="D136" s="135">
        <f ca="1">A136+B136</f>
        <v>43546</v>
      </c>
      <c r="E136" s="135">
        <f ca="1">D137</f>
        <v>43546.333333333336</v>
      </c>
      <c r="F136" s="136" t="e">
        <f ca="1">SUMPRODUCT(('6烧主抽电耗'!$A$3:$A$95=$A136)*('6烧主抽电耗'!$D$3:$D$95=$C136),'6烧主抽电耗'!$E$3:$E$95)</f>
        <v>#REF!</v>
      </c>
      <c r="G136" s="135" t="e">
        <f ca="1">IF(AND(F136=1),"甲班",IF(AND(F136=2),"乙班",IF(AND(F136=3),"丙班",IF(AND(F136=4),"丁班",))))</f>
        <v>#REF!</v>
      </c>
      <c r="H136" s="57" t="s">
        <v>26</v>
      </c>
      <c r="I136" s="57" t="s">
        <v>26</v>
      </c>
      <c r="J136" s="57">
        <f>IF(_cuofeng5_month_day!A134="","",_cuofeng5_month_day!A134)</f>
        <v>99.809200000000004</v>
      </c>
      <c r="K136" s="57">
        <f>IF(_cuofeng5_month_day!B134="","",_cuofeng5_month_day!B134)</f>
        <v>99.765799999999999</v>
      </c>
      <c r="L136" s="136">
        <f ca="1">IFERROR(SUMPRODUCT((_5shaozhuchou_month_day!$A$2:$A$899&gt;=D136)*(_5shaozhuchou_month_day!$A$2:$A$899&lt;E136),_5shaozhuchou_month_day!$Y$2:$Y$899)/SUMPRODUCT((_5shaozhuchou_month_day!$A$2:$A$899&gt;=D136)*(_5shaozhuchou_month_day!$A$2:$A$899&lt;E136)),0)</f>
        <v>0</v>
      </c>
      <c r="M136" s="136">
        <f ca="1">L136*(1-$AL$3)*$AL$4*$AL$5*(E136-D136)*24</f>
        <v>0</v>
      </c>
      <c r="N136" s="125">
        <f>IF(OR($B136=$AH$4,$B136=$AH$5),(($H137-$H136)+($I137-$I136))*3,0)</f>
        <v>0</v>
      </c>
      <c r="O136" s="125">
        <f>IF(OR($B136=$AI$4,$B136=$AI$5,$B136=$AI$6),(($W137-$W136)+($X137-$X136))*3,0)</f>
        <v>0</v>
      </c>
      <c r="P136" s="125" t="e">
        <f>IF(OR($B136=$AJ$4),(($H137-$H136)+($I137-$I136))*3,0)</f>
        <v>#VALUE!</v>
      </c>
      <c r="Q136" s="130">
        <f ca="1">IF(OR($B136=$AH$4,$B135=$AH$5),($L135-$L136)*(1-$AL$3)*(E136-D136)*24*$AL$4*$AL$5,0)</f>
        <v>0</v>
      </c>
      <c r="U136" s="133">
        <f ca="1">A136</f>
        <v>43546</v>
      </c>
      <c r="V136" s="134">
        <f>B136</f>
        <v>0</v>
      </c>
      <c r="W136" s="71" t="s">
        <v>26</v>
      </c>
      <c r="X136" s="57" t="s">
        <v>26</v>
      </c>
      <c r="Y136" s="61">
        <f>IF(_cuofeng6_month_day!A134="","",_cuofeng6_month_day!A134)</f>
        <v>98.6374</v>
      </c>
      <c r="Z136" s="61">
        <f>IF(_cuofeng6_month_day!B134="","",_cuofeng6_month_day!B134)</f>
        <v>97.335300000000004</v>
      </c>
      <c r="AA136" s="130"/>
      <c r="AB136" s="130">
        <f ca="1">AA136*(1-$AL$3)*$AL$4*$AL$5*(E136-D136)*24</f>
        <v>0</v>
      </c>
      <c r="AC136" s="125">
        <f>IF(OR($V136=$AH$4,$V136=$AH$5),(($W137-$W136)+($X137-$X136))*3,0)</f>
        <v>0</v>
      </c>
      <c r="AD136" s="125">
        <f>IF(OR($V136=$AI$4,$V136=$AI$5,$V136=$AI$6),(($W137-$W136)+($X137-$X136))*3,0)</f>
        <v>0</v>
      </c>
      <c r="AE136" s="125" t="e">
        <f>IF(OR($V136=$AJ$4),(($W137-$W136)+($X137-$X136))*3,0)</f>
        <v>#VALUE!</v>
      </c>
      <c r="AF136" s="130">
        <f ca="1">IF(OR($V136=$AH$4,$V136=$AH$5),($AA135-$AA136)*(1-$AL$3)*(E136-D136)*24*$AL$4*$AL$5,0)</f>
        <v>0</v>
      </c>
    </row>
    <row ht="14.25" r="137">
      <c r="A137" s="138">
        <f ca="1">A136</f>
        <v>43546</v>
      </c>
      <c r="B137" s="134">
        <v>0.33333333333333298</v>
      </c>
      <c r="C137" s="51" t="s">
        <v>24</v>
      </c>
      <c r="D137" s="135">
        <f ca="1">A137+B137</f>
        <v>43546.333333333336</v>
      </c>
      <c r="E137" s="135">
        <f ca="1">D138</f>
        <v>43546.583333333336</v>
      </c>
      <c r="F137" s="136" t="e">
        <f ca="1">SUMPRODUCT(('6烧主抽电耗'!$A$3:$A$95=$A137)*('6烧主抽电耗'!$D$3:$D$95=$C137),'6烧主抽电耗'!$E$3:$E$95)</f>
        <v>#REF!</v>
      </c>
      <c r="G137" s="135" t="e">
        <f ca="1">IF(AND(F137=1),"甲班",IF(AND(F137=2),"乙班",IF(AND(F137=3),"丙班",IF(AND(F137=4),"丁班",))))</f>
        <v>#REF!</v>
      </c>
      <c r="H137" s="57" t="s">
        <v>26</v>
      </c>
      <c r="I137" s="57" t="s">
        <v>26</v>
      </c>
      <c r="J137" s="57">
        <f>IF(_cuofeng5_month_day!A135="","",_cuofeng5_month_day!A135)</f>
        <v>99.809200000000004</v>
      </c>
      <c r="K137" s="57">
        <f>IF(_cuofeng5_month_day!B135="","",_cuofeng5_month_day!B135)</f>
        <v>99.765799999999999</v>
      </c>
      <c r="L137" s="136">
        <f ca="1">IFERROR(SUMPRODUCT((_5shaozhuchou_month_day!$A$2:$A$899&gt;=D137)*(_5shaozhuchou_month_day!$A$2:$A$899&lt;E137),_5shaozhuchou_month_day!$Y$2:$Y$899)/SUMPRODUCT((_5shaozhuchou_month_day!$A$2:$A$899&gt;=D137)*(_5shaozhuchou_month_day!$A$2:$A$899&lt;E137)),0)</f>
        <v>0</v>
      </c>
      <c r="M137" s="136">
        <f ca="1">L137*(1-$AL$3)*$AL$4*$AL$5*(E137-D137)*24</f>
        <v>0</v>
      </c>
      <c r="N137" s="125">
        <f>IF(OR($B137=$AH$4,$B137=$AH$5),(($H138-$H137)+($I138-$I137))*3,0)</f>
        <v>0</v>
      </c>
      <c r="O137" s="125" t="e">
        <f>IF(OR($B137=$AI$4,$B137=$AI$5,$B137=$AI$6),(($W138-$W137)+($X138-$X137))*3,0)</f>
        <v>#VALUE!</v>
      </c>
      <c r="P137" s="125">
        <f>IF(OR($B137=$AJ$4),(($H138-$H137)+($I138-$I137))*3,0)</f>
        <v>0</v>
      </c>
      <c r="Q137" s="130">
        <f ca="1">IF(OR($B137=$AH$4,$B136=$AH$5),($L136-$L137)*(1-$AL$3)*(E137-D137)*24*$AL$4*$AL$5,0)</f>
        <v>0</v>
      </c>
      <c r="U137" s="138">
        <f ca="1">A137</f>
        <v>43546</v>
      </c>
      <c r="V137" s="134">
        <f>B137</f>
        <v>0.33333333333333298</v>
      </c>
      <c r="W137" s="71" t="s">
        <v>26</v>
      </c>
      <c r="X137" s="57" t="s">
        <v>26</v>
      </c>
      <c r="Y137" s="61">
        <f>IF(_cuofeng6_month_day!A135="","",_cuofeng6_month_day!A135)</f>
        <v>98.6374</v>
      </c>
      <c r="Z137" s="61">
        <f>IF(_cuofeng6_month_day!B135="","",_cuofeng6_month_day!B135)</f>
        <v>97.335300000000004</v>
      </c>
      <c r="AA137" s="130"/>
      <c r="AB137" s="130">
        <f ca="1">AA137*(1-$AL$3)*$AL$4*$AL$5*(E137-D137)*24</f>
        <v>0</v>
      </c>
      <c r="AC137" s="125">
        <f>IF(OR($V137=$AH$4,$V137=$AH$5),(($W138-$W137)+($X138-$X137))*3,0)</f>
        <v>0</v>
      </c>
      <c r="AD137" s="125" t="e">
        <f>IF(OR($V137=$AI$4,$V137=$AI$5,$V137=$AI$6),(($W138-$W137)+($X138-$X137))*3,0)</f>
        <v>#VALUE!</v>
      </c>
      <c r="AE137" s="125">
        <f>IF(OR($V137=$AJ$4),(($W138-$W137)+($X138-$X137))*3,0)</f>
        <v>0</v>
      </c>
      <c r="AF137" s="130">
        <f ca="1">IF(OR($V137=$AH$4,$V137=$AH$5),($AA136-$AA137)*(1-$AL$3)*(E137-D137)*24*$AL$4*$AL$5,0)</f>
        <v>0</v>
      </c>
    </row>
    <row ht="14.25" r="138">
      <c r="A138" s="138">
        <f ca="1">A137</f>
        <v>43546</v>
      </c>
      <c r="B138" s="134">
        <v>0.58333333333333304</v>
      </c>
      <c r="C138" s="51" t="s">
        <v>28</v>
      </c>
      <c r="D138" s="135">
        <f ca="1">A138+B138</f>
        <v>43546.583333333336</v>
      </c>
      <c r="E138" s="135">
        <f ca="1">D139</f>
        <v>43546.708333333336</v>
      </c>
      <c r="F138" s="136" t="e">
        <f ca="1">SUMPRODUCT(('6烧主抽电耗'!$A$3:$A$95=$A138)*('6烧主抽电耗'!$D$3:$D$95=$C138),'6烧主抽电耗'!$E$3:$E$95)</f>
        <v>#REF!</v>
      </c>
      <c r="G138" s="135" t="e">
        <f ca="1">IF(AND(F138=1),"甲班",IF(AND(F138=2),"乙班",IF(AND(F138=3),"丙班",IF(AND(F138=4),"丁班",))))</f>
        <v>#REF!</v>
      </c>
      <c r="H138" s="57" t="s">
        <v>26</v>
      </c>
      <c r="I138" s="57" t="s">
        <v>26</v>
      </c>
      <c r="J138" s="57">
        <f>IF(_cuofeng5_month_day!A136="","",_cuofeng5_month_day!A136)</f>
        <v>99.809200000000004</v>
      </c>
      <c r="K138" s="57">
        <f>IF(_cuofeng5_month_day!B136="","",_cuofeng5_month_day!B136)</f>
        <v>99.765799999999999</v>
      </c>
      <c r="L138" s="136">
        <f ca="1">IFERROR(SUMPRODUCT((_5shaozhuchou_month_day!$A$2:$A$899&gt;=D138)*(_5shaozhuchou_month_day!$A$2:$A$899&lt;E138),_5shaozhuchou_month_day!$Y$2:$Y$899)/SUMPRODUCT((_5shaozhuchou_month_day!$A$2:$A$899&gt;=D138)*(_5shaozhuchou_month_day!$A$2:$A$899&lt;E138)),0)</f>
        <v>0</v>
      </c>
      <c r="M138" s="136">
        <f ca="1">L138*(1-$AL$3)*$AL$4*$AL$5*(E138-D138)*24</f>
        <v>0</v>
      </c>
      <c r="N138" s="125" t="e">
        <f>IF(OR($B138=$AH$4,$B138=$AH$5),(($H139-$H138)+($I139-$I138))*3,0)</f>
        <v>#VALUE!</v>
      </c>
      <c r="O138" s="125">
        <f>IF(OR($B138=$AI$4,$B138=$AI$5,$B138=$AI$6),(($W139-$W138)+($X139-$X138))*3,0)</f>
        <v>0</v>
      </c>
      <c r="P138" s="125">
        <f>IF(OR($B138=$AJ$4),(($H139-$H138)+($I139-$I138))*3,0)</f>
        <v>0</v>
      </c>
      <c r="Q138" s="130">
        <f ca="1">IF(OR($B138=$AH$4,$B137=$AH$5),($L137-$L138)*(1-$AL$3)*(E138-D138)*24*$AL$4*$AL$5,0)</f>
        <v>0</v>
      </c>
      <c r="U138" s="138">
        <f ca="1">A138</f>
        <v>43546</v>
      </c>
      <c r="V138" s="134">
        <f>B138</f>
        <v>0.58333333333333304</v>
      </c>
      <c r="W138" s="61" t="s">
        <v>26</v>
      </c>
      <c r="X138" s="61" t="s">
        <v>26</v>
      </c>
      <c r="Y138" s="61">
        <f>IF(_cuofeng6_month_day!A136="","",_cuofeng6_month_day!A136)</f>
        <v>98.6374</v>
      </c>
      <c r="Z138" s="61">
        <f>IF(_cuofeng6_month_day!B136="","",_cuofeng6_month_day!B136)</f>
        <v>97.349800000000002</v>
      </c>
      <c r="AA138" s="130"/>
      <c r="AB138" s="130">
        <f ca="1">AA138*(1-$AL$3)*$AL$4*$AL$5*(E138-D138)*24</f>
        <v>0</v>
      </c>
      <c r="AC138" s="125" t="e">
        <f>IF(OR($V138=$AH$4,$V138=$AH$5),(($W139-$W138)+($X139-$X138))*3,0)</f>
        <v>#VALUE!</v>
      </c>
      <c r="AD138" s="125">
        <f>IF(OR($V138=$AI$4,$V138=$AI$5,$V138=$AI$6),(($W139-$W138)+($X139-$X138))*3,0)</f>
        <v>0</v>
      </c>
      <c r="AE138" s="125">
        <f>IF(OR($V138=$AJ$4),(($W139-$W138)+($X139-$X138))*3,0)</f>
        <v>0</v>
      </c>
      <c r="AF138" s="130">
        <f ca="1">IF(OR($V138=$AH$4,$V138=$AH$5),($AA137-$AA138)*(1-$AL$3)*(E138-D138)*24*$AL$4*$AL$5,0)</f>
        <v>0</v>
      </c>
    </row>
    <row ht="14.25" r="139">
      <c r="A139" s="138">
        <f ca="1">A138</f>
        <v>43546</v>
      </c>
      <c r="B139" s="134">
        <v>0.70833333333333304</v>
      </c>
      <c r="C139" s="51" t="s">
        <v>30</v>
      </c>
      <c r="D139" s="135">
        <f ca="1">A139+B139</f>
        <v>43546.708333333336</v>
      </c>
      <c r="E139" s="135">
        <f ca="1">D140</f>
        <v>43546.791666666664</v>
      </c>
      <c r="F139" s="136" t="e">
        <f ca="1">SUMPRODUCT(('6烧主抽电耗'!$A$3:$A$95=$A139)*('6烧主抽电耗'!$D$3:$D$95=$C139),'6烧主抽电耗'!$E$3:$E$95)</f>
        <v>#REF!</v>
      </c>
      <c r="G139" s="135" t="e">
        <f ca="1">IF(AND(F139=1),"甲班",IF(AND(F139=2),"乙班",IF(AND(F139=3),"丙班",IF(AND(F139=4),"丁班",))))</f>
        <v>#REF!</v>
      </c>
      <c r="H139" s="57" t="s">
        <v>26</v>
      </c>
      <c r="I139" s="57" t="s">
        <v>26</v>
      </c>
      <c r="J139" s="57">
        <f>IF(_cuofeng5_month_day!A137="","",_cuofeng5_month_day!A137)</f>
        <v>99.809200000000004</v>
      </c>
      <c r="K139" s="57">
        <f>IF(_cuofeng5_month_day!B137="","",_cuofeng5_month_day!B137)</f>
        <v>99.765799999999999</v>
      </c>
      <c r="L139" s="136">
        <f ca="1">IFERROR(SUMPRODUCT((_5shaozhuchou_month_day!$A$2:$A$899&gt;=D139)*(_5shaozhuchou_month_day!$A$2:$A$899&lt;E139),_5shaozhuchou_month_day!$Y$2:$Y$899)/SUMPRODUCT((_5shaozhuchou_month_day!$A$2:$A$899&gt;=D139)*(_5shaozhuchou_month_day!$A$2:$A$899&lt;E139)),0)</f>
        <v>0</v>
      </c>
      <c r="M139" s="136">
        <f ca="1">L139*(1-$AL$3)*$AL$4*$AL$5*(E139-D139)*24</f>
        <v>0</v>
      </c>
      <c r="N139" s="125">
        <f>IF(OR($B139=$AH$4,$B139=$AH$5),(($H140-$H139)+($I140-$I139))*3,0)</f>
        <v>0</v>
      </c>
      <c r="O139" s="125" t="e">
        <f>IF(OR($B139=$AI$4,$B139=$AI$5,$B139=$AI$6),(($W140-$W139)+($X140-$X139))*3,0)</f>
        <v>#VALUE!</v>
      </c>
      <c r="P139" s="125">
        <f>IF(OR($B139=$AJ$4),(($H140-$H139)+($I140-$I139))*3,0)</f>
        <v>0</v>
      </c>
      <c r="Q139" s="130">
        <f ca="1">IF(OR($B139=$AH$4,$B138=$AH$5),($L138-$L139)*(1-$AL$3)*(E139-D139)*24*$AL$4*$AL$5,0)</f>
        <v>0</v>
      </c>
      <c r="U139" s="138">
        <f ca="1">A139</f>
        <v>43546</v>
      </c>
      <c r="V139" s="134">
        <f>B139</f>
        <v>0.70833333333333304</v>
      </c>
      <c r="W139" s="61" t="s">
        <v>26</v>
      </c>
      <c r="X139" s="61" t="s">
        <v>26</v>
      </c>
      <c r="Y139" s="61">
        <f>IF(_cuofeng6_month_day!A137="","",_cuofeng6_month_day!A137)</f>
        <v>98.6374</v>
      </c>
      <c r="Z139" s="61">
        <f>IF(_cuofeng6_month_day!B137="","",_cuofeng6_month_day!B137)</f>
        <v>97.346900000000005</v>
      </c>
      <c r="AA139" s="130"/>
      <c r="AB139" s="130">
        <f ca="1">AA139*(1-$AL$3)*$AL$4*$AL$5*(E139-D139)*24</f>
        <v>0</v>
      </c>
      <c r="AC139" s="125">
        <f>IF(OR($V139=$AH$4,$V139=$AH$5),(($W140-$W139)+($X140-$X139))*3,0)</f>
        <v>0</v>
      </c>
      <c r="AD139" s="125" t="e">
        <f>IF(OR($V139=$AI$4,$V139=$AI$5,$V139=$AI$6),(($W140-$W139)+($X140-$X139))*3,0)</f>
        <v>#VALUE!</v>
      </c>
      <c r="AE139" s="125">
        <f>IF(OR($V139=$AJ$4),(($W140-$W139)+($X140-$X139))*3,0)</f>
        <v>0</v>
      </c>
      <c r="AF139" s="130">
        <f ca="1">IF(OR($V139=$AH$4,$V139=$AH$5),($AA138-$AA139)*(1-$AL$3)*(E139-D139)*24*$AL$4*$AL$5,0)</f>
        <v>0</v>
      </c>
    </row>
    <row ht="14.25" r="140">
      <c r="A140" s="138">
        <f ca="1">A139</f>
        <v>43546</v>
      </c>
      <c r="B140" s="134">
        <v>0.79166666666666696</v>
      </c>
      <c r="C140" s="51" t="s">
        <v>30</v>
      </c>
      <c r="D140" s="135">
        <f ca="1">A140+B140</f>
        <v>43546.791666666664</v>
      </c>
      <c r="E140" s="135">
        <f ca="1">D141</f>
        <v>43546.916666666664</v>
      </c>
      <c r="F140" s="136" t="e">
        <f ca="1">SUMPRODUCT(('6烧主抽电耗'!$A$3:$A$95=$A140)*('6烧主抽电耗'!$D$3:$D$95=$C140),'6烧主抽电耗'!$E$3:$E$95)</f>
        <v>#REF!</v>
      </c>
      <c r="G140" s="135" t="e">
        <f ca="1">IF(AND(F140=1),"甲班",IF(AND(F140=2),"乙班",IF(AND(F140=3),"丙班",IF(AND(F140=4),"丁班",))))</f>
        <v>#REF!</v>
      </c>
      <c r="H140" s="57" t="s">
        <v>26</v>
      </c>
      <c r="I140" s="57" t="s">
        <v>26</v>
      </c>
      <c r="J140" s="57">
        <f>IF(_cuofeng5_month_day!A138="","",_cuofeng5_month_day!A138)</f>
        <v>99.809200000000004</v>
      </c>
      <c r="K140" s="57">
        <f>IF(_cuofeng5_month_day!B138="","",_cuofeng5_month_day!B138)</f>
        <v>99.765799999999999</v>
      </c>
      <c r="L140" s="136">
        <f ca="1">IFERROR(SUMPRODUCT((_5shaozhuchou_month_day!$A$2:$A$899&gt;=D140)*(_5shaozhuchou_month_day!$A$2:$A$899&lt;E140),_5shaozhuchou_month_day!$Y$2:$Y$899)/SUMPRODUCT((_5shaozhuchou_month_day!$A$2:$A$899&gt;=D140)*(_5shaozhuchou_month_day!$A$2:$A$899&lt;E140)),0)</f>
        <v>0</v>
      </c>
      <c r="M140" s="136">
        <f ca="1">L140*(1-$AL$3)*$AL$4*$AL$5*(E140-D140)*24</f>
        <v>0</v>
      </c>
      <c r="N140" s="125" t="e">
        <f>IF(OR($B140=$AH$4,$B140=$AH$5),(($H141-$H140)+($I141-$I140))*3,0)</f>
        <v>#VALUE!</v>
      </c>
      <c r="O140" s="125">
        <f>IF(OR($B140=$AI$4,$B140=$AI$5,$B140=$AI$6),(($W141-$W140)+($X141-$X140))*3,0)</f>
        <v>0</v>
      </c>
      <c r="P140" s="125">
        <f>IF(OR($B140=$AJ$4),(($H141-$H140)+($I141-$I140))*3,0)</f>
        <v>0</v>
      </c>
      <c r="Q140" s="130">
        <f ca="1">IF(OR($B140=$AH$4,$B139=$AH$5),($L139-$L140)*(1-$AL$3)*(E140-D140)*24*$AL$4*$AL$5,0)</f>
        <v>0</v>
      </c>
      <c r="U140" s="138">
        <f ca="1">A140</f>
        <v>43546</v>
      </c>
      <c r="V140" s="134">
        <f>B140</f>
        <v>0.79166666666666696</v>
      </c>
      <c r="W140" s="61" t="s">
        <v>26</v>
      </c>
      <c r="X140" s="61" t="s">
        <v>26</v>
      </c>
      <c r="Y140" s="61">
        <f>IF(_cuofeng6_month_day!A138="","",_cuofeng6_month_day!A138)</f>
        <v>98.6374</v>
      </c>
      <c r="Z140" s="61">
        <f>IF(_cuofeng6_month_day!B138="","",_cuofeng6_month_day!B138)</f>
        <v>97.358500000000006</v>
      </c>
      <c r="AA140" s="130"/>
      <c r="AB140" s="130">
        <f ca="1">AA140*(1-$AL$3)*$AL$4*$AL$5*(E140-D140)*24</f>
        <v>0</v>
      </c>
      <c r="AC140" s="125" t="e">
        <f>IF(OR($V140=$AH$4,$V140=$AH$5),(($W141-$W140)+($X141-$X140))*3,0)</f>
        <v>#VALUE!</v>
      </c>
      <c r="AD140" s="125">
        <f>IF(OR($V140=$AI$4,$V140=$AI$5,$V140=$AI$6),(($W141-$W140)+($X141-$X140))*3,0)</f>
        <v>0</v>
      </c>
      <c r="AE140" s="125">
        <f>IF(OR($V140=$AJ$4),(($W141-$W140)+($X141-$X140))*3,0)</f>
        <v>0</v>
      </c>
      <c r="AF140" s="130">
        <f ca="1">IF(OR($V140=$AH$4,$V140=$AH$5),($AA139-$AA140)*(1-$AL$3)*(E140-D140)*24*$AL$4*$AL$5,0)</f>
        <v>0</v>
      </c>
    </row>
    <row ht="14.25" r="141">
      <c r="A141" s="140">
        <f ca="1">A140</f>
        <v>43546</v>
      </c>
      <c r="B141" s="134">
        <v>0.91666666666666696</v>
      </c>
      <c r="C141" s="51" t="s">
        <v>30</v>
      </c>
      <c r="D141" s="135">
        <f ca="1">A141+B141</f>
        <v>43546.916666666664</v>
      </c>
      <c r="E141" s="135">
        <f ca="1">D142</f>
        <v>43547</v>
      </c>
      <c r="F141" s="136" t="e">
        <f ca="1">SUMPRODUCT(('6烧主抽电耗'!$A$3:$A$95=$A141)*('6烧主抽电耗'!$D$3:$D$95=$C141),'6烧主抽电耗'!$E$3:$E$95)</f>
        <v>#REF!</v>
      </c>
      <c r="G141" s="135" t="e">
        <f ca="1">IF(AND(F141=1),"甲班",IF(AND(F141=2),"乙班",IF(AND(F141=3),"丙班",IF(AND(F141=4),"丁班",))))</f>
        <v>#REF!</v>
      </c>
      <c r="H141" s="57" t="s">
        <v>26</v>
      </c>
      <c r="I141" s="57" t="s">
        <v>26</v>
      </c>
      <c r="J141" s="57">
        <f>IF(_cuofeng5_month_day!A139="","",_cuofeng5_month_day!A139)</f>
        <v>99.809200000000004</v>
      </c>
      <c r="K141" s="57">
        <f>IF(_cuofeng5_month_day!B139="","",_cuofeng5_month_day!B139)</f>
        <v>99.765799999999999</v>
      </c>
      <c r="L141" s="136">
        <f ca="1">IFERROR(SUMPRODUCT((_5shaozhuchou_month_day!$A$2:$A$899&gt;=D141)*(_5shaozhuchou_month_day!$A$2:$A$899&lt;E141),_5shaozhuchou_month_day!$Y$2:$Y$899)/SUMPRODUCT((_5shaozhuchou_month_day!$A$2:$A$899&gt;=D141)*(_5shaozhuchou_month_day!$A$2:$A$899&lt;E141)),0)</f>
        <v>0</v>
      </c>
      <c r="M141" s="136">
        <f ca="1">L141*(1-$AL$3)*$AL$4*$AL$5*(E141-D141)*24</f>
        <v>0</v>
      </c>
      <c r="N141" s="125">
        <f>IF(OR($B141=$AH$4,$B141=$AH$5),(($H142-$H141)+($I142-$I141))*3,0)</f>
        <v>0</v>
      </c>
      <c r="O141" s="125" t="e">
        <f>IF(OR($B141=$AI$4,$B141=$AI$5,$B141=$AI$6),(($W142-$W141)+($X142-$X141))*3,0)</f>
        <v>#VALUE!</v>
      </c>
      <c r="P141" s="125">
        <f>IF(OR($B141=$AJ$4),(($H142-$H141)+($I142-$I141))*3,0)</f>
        <v>0</v>
      </c>
      <c r="Q141" s="130">
        <f ca="1">IF(OR($B141=$AH$4,$B140=$AH$5),($L140-$L141)*(1-$AL$3)*(E141-D141)*24*$AL$4*$AL$5,0)</f>
        <v>0</v>
      </c>
      <c r="U141" s="140">
        <f ca="1">A141</f>
        <v>43546</v>
      </c>
      <c r="V141" s="134">
        <f>B141</f>
        <v>0.91666666666666696</v>
      </c>
      <c r="W141" s="61" t="s">
        <v>26</v>
      </c>
      <c r="X141" s="61" t="s">
        <v>26</v>
      </c>
      <c r="Y141" s="61">
        <f>IF(_cuofeng6_month_day!A139="","",_cuofeng6_month_day!A139)</f>
        <v>98.6374</v>
      </c>
      <c r="Z141" s="61">
        <f>IF(_cuofeng6_month_day!B139="","",_cuofeng6_month_day!B139)</f>
        <v>97.3643</v>
      </c>
      <c r="AA141" s="130"/>
      <c r="AB141" s="130">
        <f ca="1">AA141*(1-$AL$3)*$AL$4*$AL$5*(E141-D141)*24</f>
        <v>0</v>
      </c>
      <c r="AC141" s="125">
        <f>IF(OR($V141=$AH$4,$V141=$AH$5),(($W142-$W141)+($X142-$X141))*3,0)</f>
        <v>0</v>
      </c>
      <c r="AD141" s="125" t="e">
        <f>IF(OR($V141=$AI$4,$V141=$AI$5,$V141=$AI$6),(($W142-$W141)+($X142-$X141))*3,0)</f>
        <v>#VALUE!</v>
      </c>
      <c r="AE141" s="125">
        <f>IF(OR($V141=$AJ$4),(($W142-$W141)+($X142-$X141))*3,0)</f>
        <v>0</v>
      </c>
      <c r="AF141" s="130">
        <f ca="1">IF(OR($V141=$AH$4,$V141=$AH$5),($AA140-$AA141)*(1-$AL$3)*(E141-D141)*24*$AL$4*$AL$5,0)</f>
        <v>0</v>
      </c>
    </row>
    <row ht="14.25" r="142">
      <c r="A142" s="133">
        <f ca="1">A136+1</f>
        <v>43547</v>
      </c>
      <c r="B142" s="134">
        <v>0</v>
      </c>
      <c r="C142" s="51" t="s">
        <v>24</v>
      </c>
      <c r="D142" s="135">
        <f ca="1">A142+B142</f>
        <v>43547</v>
      </c>
      <c r="E142" s="135">
        <f ca="1">D143</f>
        <v>43547.333333333336</v>
      </c>
      <c r="F142" s="136" t="e">
        <f ca="1">SUMPRODUCT(('6烧主抽电耗'!$A$3:$A$95=$A142)*('6烧主抽电耗'!$D$3:$D$95=$C142),'6烧主抽电耗'!$E$3:$E$95)</f>
        <v>#REF!</v>
      </c>
      <c r="G142" s="135" t="e">
        <f ca="1">IF(AND(F142=1),"甲班",IF(AND(F142=2),"乙班",IF(AND(F142=3),"丙班",IF(AND(F142=4),"丁班",))))</f>
        <v>#REF!</v>
      </c>
      <c r="H142" s="57" t="s">
        <v>26</v>
      </c>
      <c r="I142" s="57" t="s">
        <v>26</v>
      </c>
      <c r="J142" s="57">
        <f>IF(_cuofeng5_month_day!A140="","",_cuofeng5_month_day!A140)</f>
        <v>99.809200000000004</v>
      </c>
      <c r="K142" s="57">
        <f>IF(_cuofeng5_month_day!B140="","",_cuofeng5_month_day!B140)</f>
        <v>99.765799999999999</v>
      </c>
      <c r="L142" s="136">
        <f ca="1">IFERROR(SUMPRODUCT((_5shaozhuchou_month_day!$A$2:$A$899&gt;=D142)*(_5shaozhuchou_month_day!$A$2:$A$899&lt;E142),_5shaozhuchou_month_day!$Y$2:$Y$899)/SUMPRODUCT((_5shaozhuchou_month_day!$A$2:$A$899&gt;=D142)*(_5shaozhuchou_month_day!$A$2:$A$899&lt;E142)),0)</f>
        <v>0</v>
      </c>
      <c r="M142" s="136">
        <f ca="1">L142*(1-$AL$3)*$AL$4*$AL$5*(E142-D142)*24</f>
        <v>0</v>
      </c>
      <c r="N142" s="125">
        <f>IF(OR($B142=$AH$4,$B142=$AH$5),(($H143-$H142)+($I143-$I142))*3,0)</f>
        <v>0</v>
      </c>
      <c r="O142" s="125">
        <f>IF(OR($B142=$AI$4,$B142=$AI$5,$B142=$AI$6),(($W143-$W142)+($X143-$X142))*3,0)</f>
        <v>0</v>
      </c>
      <c r="P142" s="125" t="e">
        <f>IF(OR($B142=$AJ$4),(($H143-$H142)+($I143-$I142))*3,0)</f>
        <v>#VALUE!</v>
      </c>
      <c r="Q142" s="130">
        <f ca="1">IF(OR($B142=$AH$4,$B141=$AH$5),($L141-$L142)*(1-$AL$3)*(E142-D142)*24*$AL$4*$AL$5,0)</f>
        <v>0</v>
      </c>
      <c r="U142" s="133">
        <f ca="1">A142</f>
        <v>43547</v>
      </c>
      <c r="V142" s="134">
        <f>B142</f>
        <v>0</v>
      </c>
      <c r="W142" s="71" t="s">
        <v>26</v>
      </c>
      <c r="X142" s="57" t="s">
        <v>26</v>
      </c>
      <c r="Y142" s="61">
        <f>IF(_cuofeng6_month_day!A140="","",_cuofeng6_month_day!A140)</f>
        <v>98.6374</v>
      </c>
      <c r="Z142" s="61">
        <f>IF(_cuofeng6_month_day!B140="","",_cuofeng6_month_day!B140)</f>
        <v>97.359399999999994</v>
      </c>
      <c r="AA142" s="130"/>
      <c r="AB142" s="130">
        <f ca="1">AA142*(1-$AL$3)*$AL$4*$AL$5*(E142-D142)*24</f>
        <v>0</v>
      </c>
      <c r="AC142" s="125">
        <f>IF(OR($V142=$AH$4,$V142=$AH$5),(($W143-$W142)+($X143-$X142))*3,0)</f>
        <v>0</v>
      </c>
      <c r="AD142" s="125">
        <f>IF(OR($V142=$AI$4,$V142=$AI$5,$V142=$AI$6),(($W143-$W142)+($X143-$X142))*3,0)</f>
        <v>0</v>
      </c>
      <c r="AE142" s="125" t="e">
        <f>IF(OR($V142=$AJ$4),(($W143-$W142)+($X143-$X142))*3,0)</f>
        <v>#VALUE!</v>
      </c>
      <c r="AF142" s="130">
        <f ca="1">IF(OR($V142=$AH$4,$V142=$AH$5),($AA141-$AA142)*(1-$AL$3)*(E142-D142)*24*$AL$4*$AL$5,0)</f>
        <v>0</v>
      </c>
    </row>
    <row ht="14.25" r="143">
      <c r="A143" s="138">
        <f ca="1">A142</f>
        <v>43547</v>
      </c>
      <c r="B143" s="134">
        <v>0.33333333333333298</v>
      </c>
      <c r="C143" s="51" t="s">
        <v>24</v>
      </c>
      <c r="D143" s="135">
        <f ca="1">A143+B143</f>
        <v>43547.333333333336</v>
      </c>
      <c r="E143" s="135">
        <f ca="1">D144</f>
        <v>43547.583333333336</v>
      </c>
      <c r="F143" s="136" t="e">
        <f ca="1">SUMPRODUCT(('6烧主抽电耗'!$A$3:$A$95=$A143)*('6烧主抽电耗'!$D$3:$D$95=$C143),'6烧主抽电耗'!$E$3:$E$95)</f>
        <v>#REF!</v>
      </c>
      <c r="G143" s="135" t="e">
        <f ca="1">IF(AND(F143=1),"甲班",IF(AND(F143=2),"乙班",IF(AND(F143=3),"丙班",IF(AND(F143=4),"丁班",))))</f>
        <v>#REF!</v>
      </c>
      <c r="H143" s="57" t="s">
        <v>26</v>
      </c>
      <c r="I143" s="57" t="s">
        <v>26</v>
      </c>
      <c r="J143" s="57">
        <f>IF(_cuofeng5_month_day!A141="","",_cuofeng5_month_day!A141)</f>
        <v>99.809200000000004</v>
      </c>
      <c r="K143" s="57">
        <f>IF(_cuofeng5_month_day!B141="","",_cuofeng5_month_day!B141)</f>
        <v>99.765799999999999</v>
      </c>
      <c r="L143" s="136">
        <f ca="1">IFERROR(SUMPRODUCT((_5shaozhuchou_month_day!$A$2:$A$899&gt;=D143)*(_5shaozhuchou_month_day!$A$2:$A$899&lt;E143),_5shaozhuchou_month_day!$Y$2:$Y$899)/SUMPRODUCT((_5shaozhuchou_month_day!$A$2:$A$899&gt;=D143)*(_5shaozhuchou_month_day!$A$2:$A$899&lt;E143)),0)</f>
        <v>0</v>
      </c>
      <c r="M143" s="136">
        <f ca="1">L143*(1-$AL$3)*$AL$4*$AL$5*(E143-D143)*24</f>
        <v>0</v>
      </c>
      <c r="N143" s="125">
        <f>IF(OR($B143=$AH$4,$B143=$AH$5),(($H144-$H143)+($I144-$I143))*3,0)</f>
        <v>0</v>
      </c>
      <c r="O143" s="125" t="e">
        <f>IF(OR($B143=$AI$4,$B143=$AI$5,$B143=$AI$6),(($W144-$W143)+($X144-$X143))*3,0)</f>
        <v>#VALUE!</v>
      </c>
      <c r="P143" s="125">
        <f>IF(OR($B143=$AJ$4),(($H144-$H143)+($I144-$I143))*3,0)</f>
        <v>0</v>
      </c>
      <c r="Q143" s="130">
        <f ca="1">IF(OR($B143=$AH$4,$B142=$AH$5),($L142-$L143)*(1-$AL$3)*(E143-D143)*24*$AL$4*$AL$5,0)</f>
        <v>0</v>
      </c>
      <c r="U143" s="138">
        <f ca="1">A143</f>
        <v>43547</v>
      </c>
      <c r="V143" s="134">
        <f>B143</f>
        <v>0.33333333333333298</v>
      </c>
      <c r="W143" s="71" t="s">
        <v>26</v>
      </c>
      <c r="X143" s="57" t="s">
        <v>26</v>
      </c>
      <c r="Y143" s="61">
        <f>IF(_cuofeng6_month_day!A141="","",_cuofeng6_month_day!A141)</f>
        <v>98.6374</v>
      </c>
      <c r="Z143" s="61">
        <f>IF(_cuofeng6_month_day!B141="","",_cuofeng6_month_day!B141)</f>
        <v>97.369100000000003</v>
      </c>
      <c r="AA143" s="130"/>
      <c r="AB143" s="130">
        <f ca="1">AA143*(1-$AL$3)*$AL$4*$AL$5*(E143-D143)*24</f>
        <v>0</v>
      </c>
      <c r="AC143" s="125">
        <f>IF(OR($V143=$AH$4,$V143=$AH$5),(($W144-$W143)+($X144-$X143))*3,0)</f>
        <v>0</v>
      </c>
      <c r="AD143" s="125" t="e">
        <f>IF(OR($V143=$AI$4,$V143=$AI$5,$V143=$AI$6),(($W144-$W143)+($X144-$X143))*3,0)</f>
        <v>#VALUE!</v>
      </c>
      <c r="AE143" s="125">
        <f>IF(OR($V143=$AJ$4),(($W144-$W143)+($X144-$X143))*3,0)</f>
        <v>0</v>
      </c>
      <c r="AF143" s="130">
        <f ca="1">IF(OR($V143=$AH$4,$V143=$AH$5),($AA142-$AA143)*(1-$AL$3)*(E143-D143)*24*$AL$4*$AL$5,0)</f>
        <v>0</v>
      </c>
    </row>
    <row ht="14.25" r="144">
      <c r="A144" s="138">
        <f ca="1">A143</f>
        <v>43547</v>
      </c>
      <c r="B144" s="134">
        <v>0.58333333333333304</v>
      </c>
      <c r="C144" s="51" t="s">
        <v>28</v>
      </c>
      <c r="D144" s="135">
        <f ca="1">A144+B144</f>
        <v>43547.583333333336</v>
      </c>
      <c r="E144" s="135">
        <f ca="1">D145</f>
        <v>43547.708333333336</v>
      </c>
      <c r="F144" s="136" t="e">
        <f ca="1">SUMPRODUCT(('6烧主抽电耗'!$A$3:$A$95=$A144)*('6烧主抽电耗'!$D$3:$D$95=$C144),'6烧主抽电耗'!$E$3:$E$95)</f>
        <v>#REF!</v>
      </c>
      <c r="G144" s="135" t="e">
        <f ca="1">IF(AND(F144=1),"甲班",IF(AND(F144=2),"乙班",IF(AND(F144=3),"丙班",IF(AND(F144=4),"丁班",))))</f>
        <v>#REF!</v>
      </c>
      <c r="H144" s="57" t="s">
        <v>26</v>
      </c>
      <c r="I144" s="57" t="s">
        <v>26</v>
      </c>
      <c r="J144" s="57">
        <f>IF(_cuofeng5_month_day!A142="","",_cuofeng5_month_day!A142)</f>
        <v>99.809200000000004</v>
      </c>
      <c r="K144" s="57">
        <f>IF(_cuofeng5_month_day!B142="","",_cuofeng5_month_day!B142)</f>
        <v>99.765799999999999</v>
      </c>
      <c r="L144" s="136">
        <f ca="1">IFERROR(SUMPRODUCT((_5shaozhuchou_month_day!$A$2:$A$899&gt;=D144)*(_5shaozhuchou_month_day!$A$2:$A$899&lt;E144),_5shaozhuchou_month_day!$Y$2:$Y$899)/SUMPRODUCT((_5shaozhuchou_month_day!$A$2:$A$899&gt;=D144)*(_5shaozhuchou_month_day!$A$2:$A$899&lt;E144)),0)</f>
        <v>0</v>
      </c>
      <c r="M144" s="136">
        <f ca="1">L144*(1-$AL$3)*$AL$4*$AL$5*(E144-D144)*24</f>
        <v>0</v>
      </c>
      <c r="N144" s="125" t="e">
        <f>IF(OR($B144=$AH$4,$B144=$AH$5),(($H145-$H144)+($I145-$I144))*3,0)</f>
        <v>#VALUE!</v>
      </c>
      <c r="O144" s="125">
        <f>IF(OR($B144=$AI$4,$B144=$AI$5,$B144=$AI$6),(($W145-$W144)+($X145-$X144))*3,0)</f>
        <v>0</v>
      </c>
      <c r="P144" s="125">
        <f>IF(OR($B144=$AJ$4),(($H145-$H144)+($I145-$I144))*3,0)</f>
        <v>0</v>
      </c>
      <c r="Q144" s="130">
        <f ca="1">IF(OR($B144=$AH$4,$B143=$AH$5),($L143-$L144)*(1-$AL$3)*(E144-D144)*24*$AL$4*$AL$5,0)</f>
        <v>0</v>
      </c>
      <c r="U144" s="138">
        <f ca="1">A144</f>
        <v>43547</v>
      </c>
      <c r="V144" s="134">
        <f>B144</f>
        <v>0.58333333333333304</v>
      </c>
      <c r="W144" s="61" t="s">
        <v>26</v>
      </c>
      <c r="X144" s="61" t="s">
        <v>26</v>
      </c>
      <c r="Y144" s="61">
        <f>IF(_cuofeng6_month_day!A142="","",_cuofeng6_month_day!A142)</f>
        <v>98.6374</v>
      </c>
      <c r="Z144" s="61">
        <f>IF(_cuofeng6_month_day!B142="","",_cuofeng6_month_day!B142)</f>
        <v>97.335300000000004</v>
      </c>
      <c r="AA144" s="130"/>
      <c r="AB144" s="130">
        <f ca="1">AA144*(1-$AL$3)*$AL$4*$AL$5*(E144-D144)*24</f>
        <v>0</v>
      </c>
      <c r="AC144" s="125" t="e">
        <f>IF(OR($V144=$AH$4,$V144=$AH$5),(($W145-$W144)+($X145-$X144))*3,0)</f>
        <v>#VALUE!</v>
      </c>
      <c r="AD144" s="125">
        <f>IF(OR($V144=$AI$4,$V144=$AI$5,$V144=$AI$6),(($W145-$W144)+($X145-$X144))*3,0)</f>
        <v>0</v>
      </c>
      <c r="AE144" s="125">
        <f>IF(OR($V144=$AJ$4),(($W145-$W144)+($X145-$X144))*3,0)</f>
        <v>0</v>
      </c>
      <c r="AF144" s="130">
        <f ca="1">IF(OR($V144=$AH$4,$V144=$AH$5),($AA143-$AA144)*(1-$AL$3)*(E144-D144)*24*$AL$4*$AL$5,0)</f>
        <v>0</v>
      </c>
    </row>
    <row ht="14.25" r="145">
      <c r="A145" s="138">
        <f ca="1">A144</f>
        <v>43547</v>
      </c>
      <c r="B145" s="134">
        <v>0.70833333333333304</v>
      </c>
      <c r="C145" s="51" t="s">
        <v>30</v>
      </c>
      <c r="D145" s="135">
        <f ca="1">A145+B145</f>
        <v>43547.708333333336</v>
      </c>
      <c r="E145" s="135">
        <f ca="1">D146</f>
        <v>43547.791666666664</v>
      </c>
      <c r="F145" s="136" t="e">
        <f ca="1">SUMPRODUCT(('6烧主抽电耗'!$A$3:$A$95=$A145)*('6烧主抽电耗'!$D$3:$D$95=$C145),'6烧主抽电耗'!$E$3:$E$95)</f>
        <v>#REF!</v>
      </c>
      <c r="G145" s="135" t="e">
        <f ca="1">IF(AND(F145=1),"甲班",IF(AND(F145=2),"乙班",IF(AND(F145=3),"丙班",IF(AND(F145=4),"丁班",))))</f>
        <v>#REF!</v>
      </c>
      <c r="H145" s="57" t="s">
        <v>26</v>
      </c>
      <c r="I145" s="57" t="s">
        <v>26</v>
      </c>
      <c r="J145" s="57">
        <f>IF(_cuofeng5_month_day!A143="","",_cuofeng5_month_day!A143)</f>
        <v>99.809200000000004</v>
      </c>
      <c r="K145" s="57">
        <f>IF(_cuofeng5_month_day!B143="","",_cuofeng5_month_day!B143)</f>
        <v>99.765799999999999</v>
      </c>
      <c r="L145" s="136">
        <f ca="1">IFERROR(SUMPRODUCT((_5shaozhuchou_month_day!$A$2:$A$899&gt;=D145)*(_5shaozhuchou_month_day!$A$2:$A$899&lt;E145),_5shaozhuchou_month_day!$Y$2:$Y$899)/SUMPRODUCT((_5shaozhuchou_month_day!$A$2:$A$899&gt;=D145)*(_5shaozhuchou_month_day!$A$2:$A$899&lt;E145)),0)</f>
        <v>0</v>
      </c>
      <c r="M145" s="136">
        <f ca="1">L145*(1-$AL$3)*$AL$4*$AL$5*(E145-D145)*24</f>
        <v>0</v>
      </c>
      <c r="N145" s="125">
        <f>IF(OR($B145=$AH$4,$B145=$AH$5),(($H146-$H145)+($I146-$I145))*3,0)</f>
        <v>0</v>
      </c>
      <c r="O145" s="125" t="e">
        <f>IF(OR($B145=$AI$4,$B145=$AI$5,$B145=$AI$6),(($W146-$W145)+($X146-$X145))*3,0)</f>
        <v>#VALUE!</v>
      </c>
      <c r="P145" s="125">
        <f>IF(OR($B145=$AJ$4),(($H146-$H145)+($I146-$I145))*3,0)</f>
        <v>0</v>
      </c>
      <c r="Q145" s="130">
        <f ca="1">IF(OR($B145=$AH$4,$B144=$AH$5),($L144-$L145)*(1-$AL$3)*(E145-D145)*24*$AL$4*$AL$5,0)</f>
        <v>0</v>
      </c>
      <c r="U145" s="138">
        <f ca="1">A145</f>
        <v>43547</v>
      </c>
      <c r="V145" s="134">
        <f>B145</f>
        <v>0.70833333333333304</v>
      </c>
      <c r="W145" s="86" t="s">
        <v>26</v>
      </c>
      <c r="X145" s="82" t="s">
        <v>26</v>
      </c>
      <c r="Y145" s="61">
        <f>IF(_cuofeng6_month_day!A143="","",_cuofeng6_month_day!A143)</f>
        <v>98.579499999999996</v>
      </c>
      <c r="Z145" s="61">
        <f>IF(_cuofeng6_month_day!B143="","",_cuofeng6_month_day!B143)</f>
        <v>97.335300000000004</v>
      </c>
      <c r="AA145" s="130"/>
      <c r="AB145" s="130">
        <f ca="1">AA145*(1-$AL$3)*$AL$4*$AL$5*(E145-D145)*24</f>
        <v>0</v>
      </c>
      <c r="AC145" s="125">
        <f>IF(OR($V145=$AH$4,$V145=$AH$5),(($W146-$W145)+($X146-$X145))*3,0)</f>
        <v>0</v>
      </c>
      <c r="AD145" s="125" t="e">
        <f>IF(OR($V145=$AI$4,$V145=$AI$5,$V145=$AI$6),(($W146-$W145)+($X146-$X145))*3,0)</f>
        <v>#VALUE!</v>
      </c>
      <c r="AE145" s="125">
        <f>IF(OR($V145=$AJ$4),(($W146-$W145)+($X146-$X145))*3,0)</f>
        <v>0</v>
      </c>
      <c r="AF145" s="130">
        <f ca="1">IF(OR($V145=$AH$4,$V145=$AH$5),($AA144-$AA145)*(1-$AL$3)*(E145-D145)*24*$AL$4*$AL$5,0)</f>
        <v>0</v>
      </c>
    </row>
    <row ht="14.25" r="146">
      <c r="A146" s="138">
        <f ca="1">A145</f>
        <v>43547</v>
      </c>
      <c r="B146" s="134">
        <v>0.79166666666666696</v>
      </c>
      <c r="C146" s="51" t="s">
        <v>30</v>
      </c>
      <c r="D146" s="135">
        <f ca="1">A146+B146</f>
        <v>43547.791666666664</v>
      </c>
      <c r="E146" s="135">
        <f ca="1">D147</f>
        <v>43547.916666666664</v>
      </c>
      <c r="F146" s="136" t="e">
        <f ca="1">SUMPRODUCT(('6烧主抽电耗'!$A$3:$A$95=$A146)*('6烧主抽电耗'!$D$3:$D$95=$C146),'6烧主抽电耗'!$E$3:$E$95)</f>
        <v>#REF!</v>
      </c>
      <c r="G146" s="135" t="e">
        <f ca="1">IF(AND(F146=1),"甲班",IF(AND(F146=2),"乙班",IF(AND(F146=3),"丙班",IF(AND(F146=4),"丁班",))))</f>
        <v>#REF!</v>
      </c>
      <c r="H146" s="57" t="s">
        <v>26</v>
      </c>
      <c r="I146" s="57" t="s">
        <v>26</v>
      </c>
      <c r="J146" s="57">
        <f>IF(_cuofeng5_month_day!A144="","",_cuofeng5_month_day!A144)</f>
        <v>99.809200000000004</v>
      </c>
      <c r="K146" s="57">
        <f>IF(_cuofeng5_month_day!B144="","",_cuofeng5_month_day!B144)</f>
        <v>99.765799999999999</v>
      </c>
      <c r="L146" s="136">
        <f ca="1">IFERROR(SUMPRODUCT((_5shaozhuchou_month_day!$A$2:$A$899&gt;=D146)*(_5shaozhuchou_month_day!$A$2:$A$899&lt;E146),_5shaozhuchou_month_day!$Y$2:$Y$899)/SUMPRODUCT((_5shaozhuchou_month_day!$A$2:$A$899&gt;=D146)*(_5shaozhuchou_month_day!$A$2:$A$899&lt;E146)),0)</f>
        <v>0</v>
      </c>
      <c r="M146" s="136">
        <f ca="1">L146*(1-$AL$3)*$AL$4*$AL$5*(E146-D146)*24</f>
        <v>0</v>
      </c>
      <c r="N146" s="125" t="e">
        <f>IF(OR($B146=$AH$4,$B146=$AH$5),(($H147-$H146)+($I147-$I146))*3,0)</f>
        <v>#VALUE!</v>
      </c>
      <c r="O146" s="125">
        <f>IF(OR($B146=$AI$4,$B146=$AI$5,$B146=$AI$6),(($W147-$W146)+($X147-$X146))*3,0)</f>
        <v>0</v>
      </c>
      <c r="P146" s="125">
        <f>IF(OR($B146=$AJ$4),(($H147-$H146)+($I147-$I146))*3,0)</f>
        <v>0</v>
      </c>
      <c r="Q146" s="130">
        <f ca="1">IF(OR($B146=$AH$4,$B145=$AH$5),($L145-$L146)*(1-$AL$3)*(E146-D146)*24*$AL$4*$AL$5,0)</f>
        <v>0</v>
      </c>
      <c r="U146" s="138">
        <f ca="1">A146</f>
        <v>43547</v>
      </c>
      <c r="V146" s="134">
        <f>B146</f>
        <v>0.79166666666666696</v>
      </c>
      <c r="W146" s="61" t="s">
        <v>26</v>
      </c>
      <c r="X146" s="61" t="s">
        <v>26</v>
      </c>
      <c r="Y146" s="61">
        <f>IF(_cuofeng6_month_day!A144="","",_cuofeng6_month_day!A144)</f>
        <v>98.614199999999997</v>
      </c>
      <c r="Z146" s="61">
        <f>IF(_cuofeng6_month_day!B144="","",_cuofeng6_month_day!B144)</f>
        <v>97.335300000000004</v>
      </c>
      <c r="AA146" s="130"/>
      <c r="AB146" s="130">
        <f ca="1">AA146*(1-$AL$3)*$AL$4*$AL$5*(E146-D146)*24</f>
        <v>0</v>
      </c>
      <c r="AC146" s="125" t="e">
        <f>IF(OR($V146=$AH$4,$V146=$AH$5),(($W147-$W146)+($X147-$X146))*3,0)</f>
        <v>#VALUE!</v>
      </c>
      <c r="AD146" s="125">
        <f>IF(OR($V146=$AI$4,$V146=$AI$5,$V146=$AI$6),(($W147-$W146)+($X147-$X146))*3,0)</f>
        <v>0</v>
      </c>
      <c r="AE146" s="125">
        <f>IF(OR($V146=$AJ$4),(($W147-$W146)+($X147-$X146))*3,0)</f>
        <v>0</v>
      </c>
      <c r="AF146" s="130">
        <f ca="1">IF(OR($V146=$AH$4,$V146=$AH$5),($AA145-$AA146)*(1-$AL$3)*(E146-D146)*24*$AL$4*$AL$5,0)</f>
        <v>0</v>
      </c>
    </row>
    <row ht="14.25" r="147">
      <c r="A147" s="140">
        <f ca="1">A146</f>
        <v>43547</v>
      </c>
      <c r="B147" s="134">
        <v>0.91666666666666696</v>
      </c>
      <c r="C147" s="51" t="s">
        <v>30</v>
      </c>
      <c r="D147" s="135">
        <f ca="1">A147+B147</f>
        <v>43547.916666666664</v>
      </c>
      <c r="E147" s="135">
        <f ca="1">D148</f>
        <v>43548</v>
      </c>
      <c r="F147" s="136" t="e">
        <f ca="1">SUMPRODUCT(('6烧主抽电耗'!$A$3:$A$95=$A147)*('6烧主抽电耗'!$D$3:$D$95=$C147),'6烧主抽电耗'!$E$3:$E$95)</f>
        <v>#REF!</v>
      </c>
      <c r="G147" s="135" t="e">
        <f ca="1">IF(AND(F147=1),"甲班",IF(AND(F147=2),"乙班",IF(AND(F147=3),"丙班",IF(AND(F147=4),"丁班",))))</f>
        <v>#REF!</v>
      </c>
      <c r="H147" s="57" t="s">
        <v>26</v>
      </c>
      <c r="I147" s="57" t="s">
        <v>26</v>
      </c>
      <c r="J147" s="57">
        <f>IF(_cuofeng5_month_day!A145="","",_cuofeng5_month_day!A145)</f>
        <v>99.809200000000004</v>
      </c>
      <c r="K147" s="57">
        <f>IF(_cuofeng5_month_day!B145="","",_cuofeng5_month_day!B145)</f>
        <v>99.765799999999999</v>
      </c>
      <c r="L147" s="136">
        <f ca="1">IFERROR(SUMPRODUCT((_5shaozhuchou_month_day!$A$2:$A$899&gt;=D147)*(_5shaozhuchou_month_day!$A$2:$A$899&lt;E147),_5shaozhuchou_month_day!$Y$2:$Y$899)/SUMPRODUCT((_5shaozhuchou_month_day!$A$2:$A$899&gt;=D147)*(_5shaozhuchou_month_day!$A$2:$A$899&lt;E147)),0)</f>
        <v>0</v>
      </c>
      <c r="M147" s="136">
        <f ca="1">L147*(1-$AL$3)*$AL$4*$AL$5*(E147-D147)*24</f>
        <v>0</v>
      </c>
      <c r="N147" s="125">
        <f>IF(OR($B147=$AH$4,$B147=$AH$5),(($H148-$H147)+($I148-$I147))*3,0)</f>
        <v>0</v>
      </c>
      <c r="O147" s="125" t="e">
        <f>IF(OR($B147=$AI$4,$B147=$AI$5,$B147=$AI$6),(($W148-$W147)+($X148-$X147))*3,0)</f>
        <v>#VALUE!</v>
      </c>
      <c r="P147" s="125">
        <f>IF(OR($B147=$AJ$4),(($H148-$H147)+($I148-$I147))*3,0)</f>
        <v>0</v>
      </c>
      <c r="Q147" s="130">
        <f ca="1">IF(OR($B147=$AH$4,$B146=$AH$5),($L146-$L147)*(1-$AL$3)*(E147-D147)*24*$AL$4*$AL$5,0)</f>
        <v>0</v>
      </c>
      <c r="U147" s="140">
        <f ca="1">A147</f>
        <v>43547</v>
      </c>
      <c r="V147" s="134">
        <f>B147</f>
        <v>0.91666666666666696</v>
      </c>
      <c r="W147" s="61" t="s">
        <v>26</v>
      </c>
      <c r="X147" s="61" t="s">
        <v>26</v>
      </c>
      <c r="Y147" s="61">
        <f>IF(_cuofeng6_month_day!A145="","",_cuofeng6_month_day!A145)</f>
        <v>98.614199999999997</v>
      </c>
      <c r="Z147" s="61">
        <f>IF(_cuofeng6_month_day!B145="","",_cuofeng6_month_day!B145)</f>
        <v>97.335300000000004</v>
      </c>
      <c r="AA147" s="130"/>
      <c r="AB147" s="130">
        <f ca="1">AA147*(1-$AL$3)*$AL$4*$AL$5*(E147-D147)*24</f>
        <v>0</v>
      </c>
      <c r="AC147" s="125">
        <f>IF(OR($V147=$AH$4,$V147=$AH$5),(($W148-$W147)+($X148-$X147))*3,0)</f>
        <v>0</v>
      </c>
      <c r="AD147" s="125" t="e">
        <f>IF(OR($V147=$AI$4,$V147=$AI$5,$V147=$AI$6),(($W148-$W147)+($X148-$X147))*3,0)</f>
        <v>#VALUE!</v>
      </c>
      <c r="AE147" s="125">
        <f>IF(OR($V147=$AJ$4),(($W148-$W147)+($X148-$X147))*3,0)</f>
        <v>0</v>
      </c>
      <c r="AF147" s="130">
        <f ca="1">IF(OR($V147=$AH$4,$V147=$AH$5),($AA146-$AA147)*(1-$AL$3)*(E147-D147)*24*$AL$4*$AL$5,0)</f>
        <v>0</v>
      </c>
    </row>
    <row ht="14.25" r="148">
      <c r="A148" s="133">
        <f ca="1">A142+1</f>
        <v>43548</v>
      </c>
      <c r="B148" s="134">
        <v>0</v>
      </c>
      <c r="C148" s="51" t="s">
        <v>24</v>
      </c>
      <c r="D148" s="135">
        <f ca="1">A148+B148</f>
        <v>43548</v>
      </c>
      <c r="E148" s="135">
        <f ca="1">D149</f>
        <v>43548.333333333336</v>
      </c>
      <c r="F148" s="136" t="e">
        <f ca="1">SUMPRODUCT(('6烧主抽电耗'!$A$3:$A$95=$A148)*('6烧主抽电耗'!$D$3:$D$95=$C148),'6烧主抽电耗'!$E$3:$E$95)</f>
        <v>#REF!</v>
      </c>
      <c r="G148" s="135" t="e">
        <f ca="1">IF(AND(F148=1),"甲班",IF(AND(F148=2),"乙班",IF(AND(F148=3),"丙班",IF(AND(F148=4),"丁班",))))</f>
        <v>#REF!</v>
      </c>
      <c r="H148" s="57" t="s">
        <v>26</v>
      </c>
      <c r="I148" s="57" t="s">
        <v>26</v>
      </c>
      <c r="J148" s="57">
        <f>IF(_cuofeng5_month_day!A146="","",_cuofeng5_month_day!A146)</f>
        <v>99.809200000000004</v>
      </c>
      <c r="K148" s="57">
        <f>IF(_cuofeng5_month_day!B146="","",_cuofeng5_month_day!B146)</f>
        <v>99.765799999999999</v>
      </c>
      <c r="L148" s="136">
        <f ca="1">IFERROR(SUMPRODUCT((_5shaozhuchou_month_day!$A$2:$A$899&gt;=D148)*(_5shaozhuchou_month_day!$A$2:$A$899&lt;E148),_5shaozhuchou_month_day!$Y$2:$Y$899)/SUMPRODUCT((_5shaozhuchou_month_day!$A$2:$A$899&gt;=D148)*(_5shaozhuchou_month_day!$A$2:$A$899&lt;E148)),0)</f>
        <v>0</v>
      </c>
      <c r="M148" s="136">
        <f ca="1">L148*(1-$AL$3)*$AL$4*$AL$5*(E148-D148)*24</f>
        <v>0</v>
      </c>
      <c r="N148" s="125">
        <f>IF(OR($B148=$AH$4,$B148=$AH$5),(($H149-$H148)+($I149-$I148))*3,0)</f>
        <v>0</v>
      </c>
      <c r="O148" s="125">
        <f>IF(OR($B148=$AI$4,$B148=$AI$5,$B148=$AI$6),(($W149-$W148)+($X149-$X148))*3,0)</f>
        <v>0</v>
      </c>
      <c r="P148" s="125" t="e">
        <f>IF(OR($B148=$AJ$4),(($H149-$H148)+($I149-$I148))*3,0)</f>
        <v>#VALUE!</v>
      </c>
      <c r="Q148" s="130">
        <f ca="1">IF(OR($B148=$AH$4,$B147=$AH$5),($L147-$L148)*(1-$AL$3)*(E148-D148)*24*$AL$4*$AL$5,0)</f>
        <v>0</v>
      </c>
      <c r="U148" s="133">
        <f ca="1">A148</f>
        <v>43548</v>
      </c>
      <c r="V148" s="134">
        <f>B148</f>
        <v>0</v>
      </c>
      <c r="W148" s="86" t="s">
        <v>26</v>
      </c>
      <c r="X148" s="82" t="s">
        <v>26</v>
      </c>
      <c r="Y148" s="61">
        <f>IF(_cuofeng6_month_day!A146="","",_cuofeng6_month_day!A146)</f>
        <v>98.627700000000004</v>
      </c>
      <c r="Z148" s="61">
        <f>IF(_cuofeng6_month_day!B146="","",_cuofeng6_month_day!B146)</f>
        <v>97.344999999999999</v>
      </c>
      <c r="AA148" s="130"/>
      <c r="AB148" s="130">
        <f ca="1">AA148*(1-$AL$3)*$AL$4*$AL$5*(E148-D148)*24</f>
        <v>0</v>
      </c>
      <c r="AC148" s="125">
        <f>IF(OR($V148=$AH$4,$V148=$AH$5),(($W149-$W148)+($X149-$X148))*3,0)</f>
        <v>0</v>
      </c>
      <c r="AD148" s="125">
        <f>IF(OR($V148=$AI$4,$V148=$AI$5,$V148=$AI$6),(($W149-$W148)+($X149-$X148))*3,0)</f>
        <v>0</v>
      </c>
      <c r="AE148" s="125" t="e">
        <f>IF(OR($V148=$AJ$4),(($W149-$W148)+($X149-$X148))*3,0)</f>
        <v>#VALUE!</v>
      </c>
      <c r="AF148" s="130">
        <f ca="1">IF(OR($V148=$AH$4,$V148=$AH$5),($AA147-$AA148)*(1-$AL$3)*(E148-D148)*24*$AL$4*$AL$5,0)</f>
        <v>0</v>
      </c>
    </row>
    <row ht="14.25" r="149">
      <c r="A149" s="138">
        <f ca="1">A148</f>
        <v>43548</v>
      </c>
      <c r="B149" s="134">
        <v>0.33333333333333298</v>
      </c>
      <c r="C149" s="51" t="s">
        <v>24</v>
      </c>
      <c r="D149" s="135">
        <f ca="1">A149+B149</f>
        <v>43548.333333333336</v>
      </c>
      <c r="E149" s="135">
        <f ca="1">D150</f>
        <v>43548.583333333336</v>
      </c>
      <c r="F149" s="136" t="e">
        <f ca="1">SUMPRODUCT(('6烧主抽电耗'!$A$3:$A$95=$A149)*('6烧主抽电耗'!$D$3:$D$95=$C149),'6烧主抽电耗'!$E$3:$E$95)</f>
        <v>#REF!</v>
      </c>
      <c r="G149" s="135" t="e">
        <f ca="1">IF(AND(F149=1),"甲班",IF(AND(F149=2),"乙班",IF(AND(F149=3),"丙班",IF(AND(F149=4),"丁班",))))</f>
        <v>#REF!</v>
      </c>
      <c r="H149" s="61" t="s">
        <v>26</v>
      </c>
      <c r="I149" s="61" t="s">
        <v>26</v>
      </c>
      <c r="J149" s="57">
        <f>IF(_cuofeng5_month_day!A147="","",_cuofeng5_month_day!A147)</f>
        <v>99.809200000000004</v>
      </c>
      <c r="K149" s="57">
        <f>IF(_cuofeng5_month_day!B147="","",_cuofeng5_month_day!B147)</f>
        <v>99.765799999999999</v>
      </c>
      <c r="L149" s="136">
        <f ca="1">IFERROR(SUMPRODUCT((_5shaozhuchou_month_day!$A$2:$A$899&gt;=D149)*(_5shaozhuchou_month_day!$A$2:$A$899&lt;E149),_5shaozhuchou_month_day!$Y$2:$Y$899)/SUMPRODUCT((_5shaozhuchou_month_day!$A$2:$A$899&gt;=D149)*(_5shaozhuchou_month_day!$A$2:$A$899&lt;E149)),0)</f>
        <v>0</v>
      </c>
      <c r="M149" s="136">
        <f ca="1">L149*(1-$AL$3)*$AL$4*$AL$5*(E149-D149)*24</f>
        <v>0</v>
      </c>
      <c r="N149" s="125">
        <f>IF(OR($B149=$AH$4,$B149=$AH$5),(($H150-$H149)+($I150-$I149))*3,0)</f>
        <v>0</v>
      </c>
      <c r="O149" s="125" t="e">
        <f>IF(OR($B149=$AI$4,$B149=$AI$5,$B149=$AI$6),(($W150-$W149)+($X150-$X149))*3,0)</f>
        <v>#VALUE!</v>
      </c>
      <c r="P149" s="125">
        <f>IF(OR($B149=$AJ$4),(($H150-$H149)+($I150-$I149))*3,0)</f>
        <v>0</v>
      </c>
      <c r="Q149" s="130">
        <f ca="1">IF(OR($B149=$AH$4,$B148=$AH$5),($L148-$L149)*(1-$AL$3)*(E149-D149)*24*$AL$4*$AL$5,0)</f>
        <v>0</v>
      </c>
      <c r="U149" s="138">
        <f ca="1">A149</f>
        <v>43548</v>
      </c>
      <c r="V149" s="134">
        <f>B149</f>
        <v>0.33333333333333298</v>
      </c>
      <c r="W149" s="86" t="s">
        <v>26</v>
      </c>
      <c r="X149" s="82" t="s">
        <v>26</v>
      </c>
      <c r="Y149" s="61">
        <f>IF(_cuofeng6_month_day!A147="","",_cuofeng6_month_day!A147)</f>
        <v>98.6374</v>
      </c>
      <c r="Z149" s="61">
        <f>IF(_cuofeng6_month_day!B147="","",_cuofeng6_month_day!B147)</f>
        <v>97.352699999999999</v>
      </c>
      <c r="AA149" s="130"/>
      <c r="AB149" s="130">
        <f ca="1">AA149*(1-$AL$3)*$AL$4*$AL$5*(E149-D149)*24</f>
        <v>0</v>
      </c>
      <c r="AC149" s="125">
        <f>IF(OR($V149=$AH$4,$V149=$AH$5),(($W150-$W149)+($X150-$X149))*3,0)</f>
        <v>0</v>
      </c>
      <c r="AD149" s="125" t="e">
        <f>IF(OR($V149=$AI$4,$V149=$AI$5,$V149=$AI$6),(($W150-$W149)+($X150-$X149))*3,0)</f>
        <v>#VALUE!</v>
      </c>
      <c r="AE149" s="125">
        <f>IF(OR($V149=$AJ$4),(($W150-$W149)+($X150-$X149))*3,0)</f>
        <v>0</v>
      </c>
      <c r="AF149" s="130">
        <f ca="1">IF(OR($V149=$AH$4,$V149=$AH$5),($AA148-$AA149)*(1-$AL$3)*(E149-D149)*24*$AL$4*$AL$5,0)</f>
        <v>0</v>
      </c>
    </row>
    <row ht="14.25" r="150">
      <c r="A150" s="138">
        <f ca="1">A149</f>
        <v>43548</v>
      </c>
      <c r="B150" s="134">
        <v>0.58333333333333304</v>
      </c>
      <c r="C150" s="51" t="s">
        <v>28</v>
      </c>
      <c r="D150" s="135">
        <f ca="1">A150+B150</f>
        <v>43548.583333333336</v>
      </c>
      <c r="E150" s="135">
        <f ca="1">D151</f>
        <v>43548.708333333336</v>
      </c>
      <c r="F150" s="136" t="e">
        <f ca="1">SUMPRODUCT(('6烧主抽电耗'!$A$3:$A$95=$A150)*('6烧主抽电耗'!$D$3:$D$95=$C150),'6烧主抽电耗'!$E$3:$E$95)</f>
        <v>#REF!</v>
      </c>
      <c r="G150" s="135" t="e">
        <f ca="1">IF(AND(F150=1),"甲班",IF(AND(F150=2),"乙班",IF(AND(F150=3),"丙班",IF(AND(F150=4),"丁班",))))</f>
        <v>#REF!</v>
      </c>
      <c r="H150" s="57" t="s">
        <v>26</v>
      </c>
      <c r="I150" s="57" t="s">
        <v>26</v>
      </c>
      <c r="J150" s="57">
        <f>IF(_cuofeng5_month_day!A148="","",_cuofeng5_month_day!A148)</f>
        <v>99.809200000000004</v>
      </c>
      <c r="K150" s="57">
        <f>IF(_cuofeng5_month_day!B148="","",_cuofeng5_month_day!B148)</f>
        <v>99.765799999999999</v>
      </c>
      <c r="L150" s="136">
        <f ca="1">IFERROR(SUMPRODUCT((_5shaozhuchou_month_day!$A$2:$A$899&gt;=D150)*(_5shaozhuchou_month_day!$A$2:$A$899&lt;E150),_5shaozhuchou_month_day!$Y$2:$Y$899)/SUMPRODUCT((_5shaozhuchou_month_day!$A$2:$A$899&gt;=D150)*(_5shaozhuchou_month_day!$A$2:$A$899&lt;E150)),0)</f>
        <v>0</v>
      </c>
      <c r="M150" s="136">
        <f ca="1">L150*(1-$AL$3)*$AL$4*$AL$5*(E150-D150)*24</f>
        <v>0</v>
      </c>
      <c r="N150" s="125" t="e">
        <f>IF(OR($B150=$AH$4,$B150=$AH$5),(($H151-$H150)+($I151-$I150))*3,0)</f>
        <v>#VALUE!</v>
      </c>
      <c r="O150" s="125">
        <f>IF(OR($B150=$AI$4,$B150=$AI$5,$B150=$AI$6),(($W151-$W150)+($X151-$X150))*3,0)</f>
        <v>0</v>
      </c>
      <c r="P150" s="125">
        <f>IF(OR($B150=$AJ$4),(($H151-$H150)+($I151-$I150))*3,0)</f>
        <v>0</v>
      </c>
      <c r="Q150" s="130">
        <f ca="1">IF(OR($B150=$AH$4,$B149=$AH$5),($L149-$L150)*(1-$AL$3)*(E150-D150)*24*$AL$4*$AL$5,0)</f>
        <v>0</v>
      </c>
      <c r="U150" s="138">
        <f ca="1">A150</f>
        <v>43548</v>
      </c>
      <c r="V150" s="134">
        <f>B150</f>
        <v>0.58333333333333304</v>
      </c>
      <c r="W150" s="61" t="s">
        <v>26</v>
      </c>
      <c r="X150" s="61" t="s">
        <v>26</v>
      </c>
      <c r="Y150" s="61">
        <f>IF(_cuofeng6_month_day!A148="","",_cuofeng6_month_day!A148)</f>
        <v>98.602699999999999</v>
      </c>
      <c r="Z150" s="61">
        <f>IF(_cuofeng6_month_day!B148="","",_cuofeng6_month_day!B148)</f>
        <v>97.335300000000004</v>
      </c>
      <c r="AA150" s="130"/>
      <c r="AB150" s="130">
        <f ca="1">AA150*(1-$AL$3)*$AL$4*$AL$5*(E150-D150)*24</f>
        <v>0</v>
      </c>
      <c r="AC150" s="125" t="e">
        <f>IF(OR($V150=$AH$4,$V150=$AH$5),(($W151-$W150)+($X151-$X150))*3,0)</f>
        <v>#VALUE!</v>
      </c>
      <c r="AD150" s="125">
        <f>IF(OR($V150=$AI$4,$V150=$AI$5,$V150=$AI$6),(($W151-$W150)+($X151-$X150))*3,0)</f>
        <v>0</v>
      </c>
      <c r="AE150" s="125">
        <f>IF(OR($V150=$AJ$4),(($W151-$W150)+($X151-$X150))*3,0)</f>
        <v>0</v>
      </c>
      <c r="AF150" s="130">
        <f ca="1">IF(OR($V150=$AH$4,$V150=$AH$5),($AA149-$AA150)*(1-$AL$3)*(E150-D150)*24*$AL$4*$AL$5,0)</f>
        <v>0</v>
      </c>
    </row>
    <row ht="14.25" r="151">
      <c r="A151" s="138">
        <f ca="1">A150</f>
        <v>43548</v>
      </c>
      <c r="B151" s="134">
        <v>0.70833333333333304</v>
      </c>
      <c r="C151" s="51" t="s">
        <v>30</v>
      </c>
      <c r="D151" s="135">
        <f ca="1">A151+B151</f>
        <v>43548.708333333336</v>
      </c>
      <c r="E151" s="135">
        <f ca="1">D152</f>
        <v>43548.791666666664</v>
      </c>
      <c r="F151" s="136" t="e">
        <f ca="1">SUMPRODUCT(('6烧主抽电耗'!$A$3:$A$95=$A151)*('6烧主抽电耗'!$D$3:$D$95=$C151),'6烧主抽电耗'!$E$3:$E$95)</f>
        <v>#REF!</v>
      </c>
      <c r="G151" s="135" t="e">
        <f ca="1">IF(AND(F151=1),"甲班",IF(AND(F151=2),"乙班",IF(AND(F151=3),"丙班",IF(AND(F151=4),"丁班",))))</f>
        <v>#REF!</v>
      </c>
      <c r="H151" s="57" t="s">
        <v>26</v>
      </c>
      <c r="I151" s="57" t="s">
        <v>26</v>
      </c>
      <c r="J151" s="57">
        <f>IF(_cuofeng5_month_day!A149="","",_cuofeng5_month_day!A149)</f>
        <v>99.809200000000004</v>
      </c>
      <c r="K151" s="57">
        <f>IF(_cuofeng5_month_day!B149="","",_cuofeng5_month_day!B149)</f>
        <v>99.765799999999999</v>
      </c>
      <c r="L151" s="136">
        <f ca="1">IFERROR(SUMPRODUCT((_5shaozhuchou_month_day!$A$2:$A$899&gt;=D151)*(_5shaozhuchou_month_day!$A$2:$A$899&lt;E151),_5shaozhuchou_month_day!$Y$2:$Y$899)/SUMPRODUCT((_5shaozhuchou_month_day!$A$2:$A$899&gt;=D151)*(_5shaozhuchou_month_day!$A$2:$A$899&lt;E151)),0)</f>
        <v>0</v>
      </c>
      <c r="M151" s="136">
        <f ca="1">L151*(1-$AL$3)*$AL$4*$AL$5*(E151-D151)*24</f>
        <v>0</v>
      </c>
      <c r="N151" s="125">
        <f>IF(OR($B151=$AH$4,$B151=$AH$5),(($H152-$H151)+($I152-$I151))*3,0)</f>
        <v>0</v>
      </c>
      <c r="O151" s="125" t="e">
        <f>IF(OR($B151=$AI$4,$B151=$AI$5,$B151=$AI$6),(($W152-$W151)+($X152-$X151))*3,0)</f>
        <v>#VALUE!</v>
      </c>
      <c r="P151" s="125">
        <f>IF(OR($B151=$AJ$4),(($H152-$H151)+($I152-$I151))*3,0)</f>
        <v>0</v>
      </c>
      <c r="Q151" s="130">
        <f ca="1">IF(OR($B151=$AH$4,$B150=$AH$5),($L150-$L151)*(1-$AL$3)*(E151-D151)*24*$AL$4*$AL$5,0)</f>
        <v>0</v>
      </c>
      <c r="U151" s="138">
        <f ca="1">A151</f>
        <v>43548</v>
      </c>
      <c r="V151" s="134">
        <f>B151</f>
        <v>0.70833333333333304</v>
      </c>
      <c r="W151" s="61" t="s">
        <v>26</v>
      </c>
      <c r="X151" s="61" t="s">
        <v>26</v>
      </c>
      <c r="Y151" s="61">
        <f>IF(_cuofeng6_month_day!A149="","",_cuofeng6_month_day!A149)</f>
        <v>98.614199999999997</v>
      </c>
      <c r="Z151" s="61">
        <f>IF(_cuofeng6_month_day!B149="","",_cuofeng6_month_day!B149)</f>
        <v>97.335300000000004</v>
      </c>
      <c r="AA151" s="130"/>
      <c r="AB151" s="130">
        <f ca="1">AA151*(1-$AL$3)*$AL$4*$AL$5*(E151-D151)*24</f>
        <v>0</v>
      </c>
      <c r="AC151" s="125">
        <f>IF(OR($V151=$AH$4,$V151=$AH$5),(($W152-$W151)+($X152-$X151))*3,0)</f>
        <v>0</v>
      </c>
      <c r="AD151" s="125" t="e">
        <f>IF(OR($V151=$AI$4,$V151=$AI$5,$V151=$AI$6),(($W152-$W151)+($X152-$X151))*3,0)</f>
        <v>#VALUE!</v>
      </c>
      <c r="AE151" s="125">
        <f>IF(OR($V151=$AJ$4),(($W152-$W151)+($X152-$X151))*3,0)</f>
        <v>0</v>
      </c>
      <c r="AF151" s="130">
        <f ca="1">IF(OR($V151=$AH$4,$V151=$AH$5),($AA150-$AA151)*(1-$AL$3)*(E151-D151)*24*$AL$4*$AL$5,0)</f>
        <v>0</v>
      </c>
    </row>
    <row ht="14.25" r="152">
      <c r="A152" s="138">
        <f ca="1">A151</f>
        <v>43548</v>
      </c>
      <c r="B152" s="134">
        <v>0.79166666666666696</v>
      </c>
      <c r="C152" s="51" t="s">
        <v>30</v>
      </c>
      <c r="D152" s="135">
        <f ca="1">A152+B152</f>
        <v>43548.791666666664</v>
      </c>
      <c r="E152" s="135">
        <f ca="1">D153</f>
        <v>43548.916666666664</v>
      </c>
      <c r="F152" s="136" t="e">
        <f ca="1">SUMPRODUCT(('6烧主抽电耗'!$A$3:$A$95=$A152)*('6烧主抽电耗'!$D$3:$D$95=$C152),'6烧主抽电耗'!$E$3:$E$95)</f>
        <v>#REF!</v>
      </c>
      <c r="G152" s="135" t="e">
        <f ca="1">IF(AND(F152=1),"甲班",IF(AND(F152=2),"乙班",IF(AND(F152=3),"丙班",IF(AND(F152=4),"丁班",))))</f>
        <v>#REF!</v>
      </c>
      <c r="H152" s="57" t="s">
        <v>26</v>
      </c>
      <c r="I152" s="57" t="s">
        <v>26</v>
      </c>
      <c r="J152" s="57">
        <f>IF(_cuofeng5_month_day!A150="","",_cuofeng5_month_day!A150)</f>
        <v>99.809200000000004</v>
      </c>
      <c r="K152" s="57">
        <f>IF(_cuofeng5_month_day!B150="","",_cuofeng5_month_day!B150)</f>
        <v>99.765799999999999</v>
      </c>
      <c r="L152" s="136">
        <f ca="1">IFERROR(SUMPRODUCT((_5shaozhuchou_month_day!$A$2:$A$899&gt;=D152)*(_5shaozhuchou_month_day!$A$2:$A$899&lt;E152),_5shaozhuchou_month_day!$Y$2:$Y$899)/SUMPRODUCT((_5shaozhuchou_month_day!$A$2:$A$899&gt;=D152)*(_5shaozhuchou_month_day!$A$2:$A$899&lt;E152)),0)</f>
        <v>0</v>
      </c>
      <c r="M152" s="136">
        <f ca="1">L152*(1-$AL$3)*$AL$4*$AL$5*(E152-D152)*24</f>
        <v>0</v>
      </c>
      <c r="N152" s="125" t="e">
        <f>IF(OR($B152=$AH$4,$B152=$AH$5),(($H153-$H152)+($I153-$I152))*3,0)</f>
        <v>#VALUE!</v>
      </c>
      <c r="O152" s="125">
        <f>IF(OR($B152=$AI$4,$B152=$AI$5,$B152=$AI$6),(($W153-$W152)+($X153-$X152))*3,0)</f>
        <v>0</v>
      </c>
      <c r="P152" s="125">
        <f>IF(OR($B152=$AJ$4),(($H153-$H152)+($I153-$I152))*3,0)</f>
        <v>0</v>
      </c>
      <c r="Q152" s="130">
        <f ca="1">IF(OR($B152=$AH$4,$B151=$AH$5),($L151-$L152)*(1-$AL$3)*(E152-D152)*24*$AL$4*$AL$5,0)</f>
        <v>0</v>
      </c>
      <c r="U152" s="138">
        <f ca="1">A152</f>
        <v>43548</v>
      </c>
      <c r="V152" s="134">
        <f>B152</f>
        <v>0.79166666666666696</v>
      </c>
      <c r="W152" s="61" t="s">
        <v>26</v>
      </c>
      <c r="X152" s="61" t="s">
        <v>26</v>
      </c>
      <c r="Y152" s="61">
        <f>IF(_cuofeng6_month_day!A150="","",_cuofeng6_month_day!A150)</f>
        <v>98.614199999999997</v>
      </c>
      <c r="Z152" s="61">
        <f>IF(_cuofeng6_month_day!B150="","",_cuofeng6_month_day!B150)</f>
        <v>97.341099999999997</v>
      </c>
      <c r="AA152" s="130"/>
      <c r="AB152" s="130">
        <f ca="1">AA152*(1-$AL$3)*$AL$4*$AL$5*(E152-D152)*24</f>
        <v>0</v>
      </c>
      <c r="AC152" s="125" t="e">
        <f>IF(OR($V152=$AH$4,$V152=$AH$5),(($W153-$W152)+($X153-$X152))*3,0)</f>
        <v>#VALUE!</v>
      </c>
      <c r="AD152" s="125">
        <f>IF(OR($V152=$AI$4,$V152=$AI$5,$V152=$AI$6),(($W153-$W152)+($X153-$X152))*3,0)</f>
        <v>0</v>
      </c>
      <c r="AE152" s="125">
        <f>IF(OR($V152=$AJ$4),(($W153-$W152)+($X153-$X152))*3,0)</f>
        <v>0</v>
      </c>
      <c r="AF152" s="130">
        <f ca="1">IF(OR($V152=$AH$4,$V152=$AH$5),($AA151-$AA152)*(1-$AL$3)*(E152-D152)*24*$AL$4*$AL$5,0)</f>
        <v>0</v>
      </c>
    </row>
    <row ht="14.25" r="153">
      <c r="A153" s="140">
        <f ca="1">A152</f>
        <v>43548</v>
      </c>
      <c r="B153" s="134">
        <v>0.91666666666666696</v>
      </c>
      <c r="C153" s="51" t="s">
        <v>30</v>
      </c>
      <c r="D153" s="135">
        <f ca="1">A153+B153</f>
        <v>43548.916666666664</v>
      </c>
      <c r="E153" s="135">
        <f ca="1">D154</f>
        <v>43549</v>
      </c>
      <c r="F153" s="136" t="e">
        <f ca="1">SUMPRODUCT(('6烧主抽电耗'!$A$3:$A$95=$A153)*('6烧主抽电耗'!$D$3:$D$95=$C153),'6烧主抽电耗'!$E$3:$E$95)</f>
        <v>#REF!</v>
      </c>
      <c r="G153" s="135" t="e">
        <f ca="1">IF(AND(F153=1),"甲班",IF(AND(F153=2),"乙班",IF(AND(F153=3),"丙班",IF(AND(F153=4),"丁班",))))</f>
        <v>#REF!</v>
      </c>
      <c r="H153" s="57" t="s">
        <v>26</v>
      </c>
      <c r="I153" s="57" t="s">
        <v>26</v>
      </c>
      <c r="J153" s="57">
        <f>IF(_cuofeng5_month_day!A151="","",_cuofeng5_month_day!A151)</f>
        <v>99.809200000000004</v>
      </c>
      <c r="K153" s="57">
        <f>IF(_cuofeng5_month_day!B151="","",_cuofeng5_month_day!B151)</f>
        <v>99.765799999999999</v>
      </c>
      <c r="L153" s="136">
        <f ca="1">IFERROR(SUMPRODUCT((_5shaozhuchou_month_day!$A$2:$A$899&gt;=D153)*(_5shaozhuchou_month_day!$A$2:$A$899&lt;E153),_5shaozhuchou_month_day!$Y$2:$Y$899)/SUMPRODUCT((_5shaozhuchou_month_day!$A$2:$A$899&gt;=D153)*(_5shaozhuchou_month_day!$A$2:$A$899&lt;E153)),0)</f>
        <v>0</v>
      </c>
      <c r="M153" s="136">
        <f ca="1">L153*(1-$AL$3)*$AL$4*$AL$5*(E153-D153)*24</f>
        <v>0</v>
      </c>
      <c r="N153" s="125">
        <f>IF(OR($B153=$AH$4,$B153=$AH$5),(($H154-$H153)+($I154-$I153))*3,0)</f>
        <v>0</v>
      </c>
      <c r="O153" s="125" t="e">
        <f>IF(OR($B153=$AI$4,$B153=$AI$5,$B153=$AI$6),(($W154-$W153)+($X154-$X153))*3,0)</f>
        <v>#VALUE!</v>
      </c>
      <c r="P153" s="125">
        <f>IF(OR($B153=$AJ$4),(($H154-$H153)+($I154-$I153))*3,0)</f>
        <v>0</v>
      </c>
      <c r="Q153" s="130">
        <f ca="1">IF(OR($B153=$AH$4,$B152=$AH$5),($L152-$L153)*(1-$AL$3)*(E153-D153)*24*$AL$4*$AL$5,0)</f>
        <v>0</v>
      </c>
      <c r="U153" s="140">
        <f ca="1">A153</f>
        <v>43548</v>
      </c>
      <c r="V153" s="134">
        <f>B153</f>
        <v>0.91666666666666696</v>
      </c>
      <c r="W153" s="61" t="s">
        <v>26</v>
      </c>
      <c r="X153" s="61" t="s">
        <v>26</v>
      </c>
      <c r="Y153" s="61">
        <f>IF(_cuofeng6_month_day!A151="","",_cuofeng6_month_day!A151)</f>
        <v>98.6374</v>
      </c>
      <c r="Z153" s="61">
        <f>IF(_cuofeng6_month_day!B151="","",_cuofeng6_month_day!B151)</f>
        <v>97.3643</v>
      </c>
      <c r="AA153" s="130"/>
      <c r="AB153" s="130">
        <f ca="1">AA153*(1-$AL$3)*$AL$4*$AL$5*(E153-D153)*24</f>
        <v>0</v>
      </c>
      <c r="AC153" s="125">
        <f>IF(OR($V153=$AH$4,$V153=$AH$5),(($W154-$W153)+($X154-$X153))*3,0)</f>
        <v>0</v>
      </c>
      <c r="AD153" s="125" t="e">
        <f>IF(OR($V153=$AI$4,$V153=$AI$5,$V153=$AI$6),(($W154-$W153)+($X154-$X153))*3,0)</f>
        <v>#VALUE!</v>
      </c>
      <c r="AE153" s="125">
        <f>IF(OR($V153=$AJ$4),(($W154-$W153)+($X154-$X153))*3,0)</f>
        <v>0</v>
      </c>
      <c r="AF153" s="130">
        <f ca="1">IF(OR($V153=$AH$4,$V153=$AH$5),($AA152-$AA153)*(1-$AL$3)*(E153-D153)*24*$AL$4*$AL$5,0)</f>
        <v>0</v>
      </c>
    </row>
    <row ht="14.25" r="154">
      <c r="A154" s="133">
        <f ca="1">A148+1</f>
        <v>43549</v>
      </c>
      <c r="B154" s="134">
        <v>0</v>
      </c>
      <c r="C154" s="51" t="s">
        <v>24</v>
      </c>
      <c r="D154" s="135">
        <f ca="1">A154+B154</f>
        <v>43549</v>
      </c>
      <c r="E154" s="135">
        <f ca="1">D155</f>
        <v>43549.333333333336</v>
      </c>
      <c r="F154" s="136" t="e">
        <f ca="1">SUMPRODUCT(('6烧主抽电耗'!$A$3:$A$95=$A154)*('6烧主抽电耗'!$D$3:$D$95=$C154),'6烧主抽电耗'!$E$3:$E$95)</f>
        <v>#REF!</v>
      </c>
      <c r="G154" s="135" t="e">
        <f ca="1">IF(AND(F154=1),"甲班",IF(AND(F154=2),"乙班",IF(AND(F154=3),"丙班",IF(AND(F154=4),"丁班",))))</f>
        <v>#REF!</v>
      </c>
      <c r="H154" s="57" t="s">
        <v>26</v>
      </c>
      <c r="I154" s="57" t="s">
        <v>26</v>
      </c>
      <c r="J154" s="57">
        <f>IF(_cuofeng5_month_day!A152="","",_cuofeng5_month_day!A152)</f>
        <v>99.809200000000004</v>
      </c>
      <c r="K154" s="57">
        <f>IF(_cuofeng5_month_day!B152="","",_cuofeng5_month_day!B152)</f>
        <v>99.765799999999999</v>
      </c>
      <c r="L154" s="136">
        <f ca="1">IFERROR(SUMPRODUCT((_5shaozhuchou_month_day!$A$2:$A$899&gt;=D154)*(_5shaozhuchou_month_day!$A$2:$A$899&lt;E154),_5shaozhuchou_month_day!$Y$2:$Y$899)/SUMPRODUCT((_5shaozhuchou_month_day!$A$2:$A$899&gt;=D154)*(_5shaozhuchou_month_day!$A$2:$A$899&lt;E154)),0)</f>
        <v>0</v>
      </c>
      <c r="M154" s="136">
        <f ca="1">L154*(1-$AL$3)*$AL$4*$AL$5*(E154-D154)*24</f>
        <v>0</v>
      </c>
      <c r="N154" s="125">
        <f>IF(OR($B154=$AH$4,$B154=$AH$5),(($H155-$H154)+($I155-$I154))*3,0)</f>
        <v>0</v>
      </c>
      <c r="O154" s="125">
        <f>IF(OR($B154=$AI$4,$B154=$AI$5,$B154=$AI$6),(($W155-$W154)+($X155-$X154))*3,0)</f>
        <v>0</v>
      </c>
      <c r="P154" s="125" t="e">
        <f>IF(OR($B154=$AJ$4),(($H155-$H154)+($I155-$I154))*3,0)</f>
        <v>#VALUE!</v>
      </c>
      <c r="Q154" s="130">
        <f ca="1">IF(OR($B154=$AH$4,$B153=$AH$5),($L153-$L154)*(1-$AL$3)*(E154-D154)*24*$AL$4*$AL$5,0)</f>
        <v>0</v>
      </c>
      <c r="U154" s="133">
        <f ca="1">A154</f>
        <v>43549</v>
      </c>
      <c r="V154" s="134">
        <f>B154</f>
        <v>0</v>
      </c>
      <c r="W154" s="60" t="s">
        <v>26</v>
      </c>
      <c r="X154" s="61" t="s">
        <v>26</v>
      </c>
      <c r="Y154" s="61">
        <f>IF(_cuofeng6_month_day!A152="","",_cuofeng6_month_day!A152)</f>
        <v>98.6374</v>
      </c>
      <c r="Z154" s="61">
        <f>IF(_cuofeng6_month_day!B152="","",_cuofeng6_month_day!B152)</f>
        <v>97.3643</v>
      </c>
      <c r="AA154" s="130"/>
      <c r="AB154" s="130">
        <f ca="1">AA154*(1-$AL$3)*$AL$4*$AL$5*(E154-D154)*24</f>
        <v>0</v>
      </c>
      <c r="AC154" s="125">
        <f>IF(OR($V154=$AH$4,$V154=$AH$5),(($W155-$W154)+($X155-$X154))*3,0)</f>
        <v>0</v>
      </c>
      <c r="AD154" s="125">
        <f>IF(OR($V154=$AI$4,$V154=$AI$5,$V154=$AI$6),(($W155-$W154)+($X155-$X154))*3,0)</f>
        <v>0</v>
      </c>
      <c r="AE154" s="125" t="e">
        <f>IF(OR($V154=$AJ$4),(($W155-$W154)+($X155-$X154))*3,0)</f>
        <v>#VALUE!</v>
      </c>
      <c r="AF154" s="130">
        <f ca="1">IF(OR($V154=$AH$4,$V154=$AH$5),($AA153-$AA154)*(1-$AL$3)*(E154-D154)*24*$AL$4*$AL$5,0)</f>
        <v>0</v>
      </c>
    </row>
    <row ht="14.25" r="155">
      <c r="A155" s="138">
        <f ca="1">A154</f>
        <v>43549</v>
      </c>
      <c r="B155" s="134">
        <v>0.33333333333333298</v>
      </c>
      <c r="C155" s="51" t="s">
        <v>24</v>
      </c>
      <c r="D155" s="135">
        <f ca="1">A155+B155</f>
        <v>43549.333333333336</v>
      </c>
      <c r="E155" s="135">
        <f ca="1">D156</f>
        <v>43549.583333333336</v>
      </c>
      <c r="F155" s="136" t="e">
        <f ca="1">SUMPRODUCT(('6烧主抽电耗'!$A$3:$A$95=$A155)*('6烧主抽电耗'!$D$3:$D$95=$C155),'6烧主抽电耗'!$E$3:$E$95)</f>
        <v>#REF!</v>
      </c>
      <c r="G155" s="135" t="e">
        <f ca="1">IF(AND(F155=1),"甲班",IF(AND(F155=2),"乙班",IF(AND(F155=3),"丙班",IF(AND(F155=4),"丁班",))))</f>
        <v>#REF!</v>
      </c>
      <c r="H155" s="57" t="s">
        <v>26</v>
      </c>
      <c r="I155" s="57" t="s">
        <v>26</v>
      </c>
      <c r="J155" s="57">
        <f>IF(_cuofeng5_month_day!A153="","",_cuofeng5_month_day!A153)</f>
        <v>99.809200000000004</v>
      </c>
      <c r="K155" s="57">
        <f>IF(_cuofeng5_month_day!B153="","",_cuofeng5_month_day!B153)</f>
        <v>99.765799999999999</v>
      </c>
      <c r="L155" s="136">
        <f ca="1">IFERROR(SUMPRODUCT((_5shaozhuchou_month_day!$A$2:$A$899&gt;=D155)*(_5shaozhuchou_month_day!$A$2:$A$899&lt;E155),_5shaozhuchou_month_day!$Y$2:$Y$899)/SUMPRODUCT((_5shaozhuchou_month_day!$A$2:$A$899&gt;=D155)*(_5shaozhuchou_month_day!$A$2:$A$899&lt;E155)),0)</f>
        <v>0</v>
      </c>
      <c r="M155" s="136">
        <f ca="1">L155*(1-$AL$3)*$AL$4*$AL$5*(E155-D155)*24</f>
        <v>0</v>
      </c>
      <c r="N155" s="125">
        <f>IF(OR($B155=$AH$4,$B155=$AH$5),(($H156-$H155)+($I156-$I155))*3,0)</f>
        <v>0</v>
      </c>
      <c r="O155" s="125" t="e">
        <f>IF(OR($B155=$AI$4,$B155=$AI$5,$B155=$AI$6),(($W156-$W155)+($X156-$X155))*3,0)</f>
        <v>#VALUE!</v>
      </c>
      <c r="P155" s="125">
        <f>IF(OR($B155=$AJ$4),(($H156-$H155)+($I156-$I155))*3,0)</f>
        <v>0</v>
      </c>
      <c r="Q155" s="130">
        <f ca="1">IF(OR($B155=$AH$4,$B154=$AH$5),($L154-$L155)*(1-$AL$3)*(E155-D155)*24*$AL$4*$AL$5,0)</f>
        <v>0</v>
      </c>
      <c r="U155" s="138">
        <f ca="1">A155</f>
        <v>43549</v>
      </c>
      <c r="V155" s="134">
        <f>B155</f>
        <v>0.33333333333333298</v>
      </c>
      <c r="W155" s="60" t="s">
        <v>26</v>
      </c>
      <c r="X155" s="61" t="s">
        <v>26</v>
      </c>
      <c r="Y155" s="61">
        <f>IF(_cuofeng6_month_day!A153="","",_cuofeng6_month_day!A153)</f>
        <v>98.6374</v>
      </c>
      <c r="Z155" s="61">
        <f>IF(_cuofeng6_month_day!B153="","",_cuofeng6_month_day!B153)</f>
        <v>97.3643</v>
      </c>
      <c r="AA155" s="130"/>
      <c r="AB155" s="130">
        <f ca="1">AA155*(1-$AL$3)*$AL$4*$AL$5*(E155-D155)*24</f>
        <v>0</v>
      </c>
      <c r="AC155" s="125">
        <f>IF(OR($V155=$AH$4,$V155=$AH$5),(($W156-$W155)+($X156-$X155))*3,0)</f>
        <v>0</v>
      </c>
      <c r="AD155" s="125" t="e">
        <f>IF(OR($V155=$AI$4,$V155=$AI$5,$V155=$AI$6),(($W156-$W155)+($X156-$X155))*3,0)</f>
        <v>#VALUE!</v>
      </c>
      <c r="AE155" s="125">
        <f>IF(OR($V155=$AJ$4),(($W156-$W155)+($X156-$X155))*3,0)</f>
        <v>0</v>
      </c>
      <c r="AF155" s="130">
        <f ca="1">IF(OR($V155=$AH$4,$V155=$AH$5),($AA154-$AA155)*(1-$AL$3)*(E155-D155)*24*$AL$4*$AL$5,0)</f>
        <v>0</v>
      </c>
    </row>
    <row ht="14.25" r="156">
      <c r="A156" s="138">
        <f ca="1">A155</f>
        <v>43549</v>
      </c>
      <c r="B156" s="134">
        <v>0.58333333333333304</v>
      </c>
      <c r="C156" s="51" t="s">
        <v>28</v>
      </c>
      <c r="D156" s="135">
        <f ca="1">A156+B156</f>
        <v>43549.583333333336</v>
      </c>
      <c r="E156" s="135">
        <f ca="1">D157</f>
        <v>43549.708333333336</v>
      </c>
      <c r="F156" s="136" t="e">
        <f ca="1">SUMPRODUCT(('6烧主抽电耗'!$A$3:$A$95=$A156)*('6烧主抽电耗'!$D$3:$D$95=$C156),'6烧主抽电耗'!$E$3:$E$95)</f>
        <v>#REF!</v>
      </c>
      <c r="G156" s="135" t="e">
        <f ca="1">IF(AND(F156=1),"甲班",IF(AND(F156=2),"乙班",IF(AND(F156=3),"丙班",IF(AND(F156=4),"丁班",))))</f>
        <v>#REF!</v>
      </c>
      <c r="H156" s="57" t="s">
        <v>26</v>
      </c>
      <c r="I156" s="57" t="s">
        <v>26</v>
      </c>
      <c r="J156" s="57">
        <f>IF(_cuofeng5_month_day!A154="","",_cuofeng5_month_day!A154)</f>
        <v>99.809200000000004</v>
      </c>
      <c r="K156" s="57">
        <f>IF(_cuofeng5_month_day!B154="","",_cuofeng5_month_day!B154)</f>
        <v>99.765799999999999</v>
      </c>
      <c r="L156" s="136">
        <f ca="1">IFERROR(SUMPRODUCT((_5shaozhuchou_month_day!$A$2:$A$899&gt;=D156)*(_5shaozhuchou_month_day!$A$2:$A$899&lt;E156),_5shaozhuchou_month_day!$Y$2:$Y$899)/SUMPRODUCT((_5shaozhuchou_month_day!$A$2:$A$899&gt;=D156)*(_5shaozhuchou_month_day!$A$2:$A$899&lt;E156)),0)</f>
        <v>0</v>
      </c>
      <c r="M156" s="136">
        <f ca="1">L156*(1-$AL$3)*$AL$4*$AL$5*(E156-D156)*24</f>
        <v>0</v>
      </c>
      <c r="N156" s="125" t="e">
        <f>IF(OR($B156=$AH$4,$B156=$AH$5),(($H157-$H156)+($I157-$I156))*3,0)</f>
        <v>#VALUE!</v>
      </c>
      <c r="O156" s="125">
        <f>IF(OR($B156=$AI$4,$B156=$AI$5,$B156=$AI$6),(($W157-$W156)+($X157-$X156))*3,0)</f>
        <v>0</v>
      </c>
      <c r="P156" s="125">
        <f>IF(OR($B156=$AJ$4),(($H157-$H156)+($I157-$I156))*3,0)</f>
        <v>0</v>
      </c>
      <c r="Q156" s="130">
        <f ca="1">IF(OR($B156=$AH$4,$B155=$AH$5),($L155-$L156)*(1-$AL$3)*(E156-D156)*24*$AL$4*$AL$5,0)</f>
        <v>0</v>
      </c>
      <c r="U156" s="138">
        <f ca="1">A156</f>
        <v>43549</v>
      </c>
      <c r="V156" s="134">
        <f>B156</f>
        <v>0.58333333333333304</v>
      </c>
      <c r="W156" s="61" t="s">
        <v>26</v>
      </c>
      <c r="X156" s="61" t="s">
        <v>26</v>
      </c>
      <c r="Y156" s="61">
        <f>IF(_cuofeng6_month_day!A154="","",_cuofeng6_month_day!A154)</f>
        <v>98.6374</v>
      </c>
      <c r="Z156" s="61">
        <f>IF(_cuofeng6_month_day!B154="","",_cuofeng6_month_day!B154)</f>
        <v>97.358500000000006</v>
      </c>
      <c r="AA156" s="130"/>
      <c r="AB156" s="130">
        <f ca="1">AA156*(1-$AL$3)*$AL$4*$AL$5*(E156-D156)*24</f>
        <v>0</v>
      </c>
      <c r="AC156" s="125" t="e">
        <f>IF(OR($V156=$AH$4,$V156=$AH$5),(($W157-$W156)+($X157-$X156))*3,0)</f>
        <v>#VALUE!</v>
      </c>
      <c r="AD156" s="125">
        <f>IF(OR($V156=$AI$4,$V156=$AI$5,$V156=$AI$6),(($W157-$W156)+($X157-$X156))*3,0)</f>
        <v>0</v>
      </c>
      <c r="AE156" s="125">
        <f>IF(OR($V156=$AJ$4),(($W157-$W156)+($X157-$X156))*3,0)</f>
        <v>0</v>
      </c>
      <c r="AF156" s="130">
        <f ca="1">IF(OR($V156=$AH$4,$V156=$AH$5),($AA155-$AA156)*(1-$AL$3)*(E156-D156)*24*$AL$4*$AL$5,0)</f>
        <v>0</v>
      </c>
    </row>
    <row ht="14.25" r="157">
      <c r="A157" s="138">
        <f ca="1">A156</f>
        <v>43549</v>
      </c>
      <c r="B157" s="134">
        <v>0.70833333333333304</v>
      </c>
      <c r="C157" s="51" t="s">
        <v>30</v>
      </c>
      <c r="D157" s="135">
        <f ca="1">A157+B157</f>
        <v>43549.708333333336</v>
      </c>
      <c r="E157" s="135">
        <f ca="1">D158</f>
        <v>43549.791666666664</v>
      </c>
      <c r="F157" s="136" t="e">
        <f ca="1">SUMPRODUCT(('6烧主抽电耗'!$A$3:$A$95=$A157)*('6烧主抽电耗'!$D$3:$D$95=$C157),'6烧主抽电耗'!$E$3:$E$95)</f>
        <v>#REF!</v>
      </c>
      <c r="G157" s="135" t="e">
        <f ca="1">IF(AND(F157=1),"甲班",IF(AND(F157=2),"乙班",IF(AND(F157=3),"丙班",IF(AND(F157=4),"丁班",))))</f>
        <v>#REF!</v>
      </c>
      <c r="H157" s="57" t="s">
        <v>26</v>
      </c>
      <c r="I157" s="57" t="s">
        <v>26</v>
      </c>
      <c r="J157" s="57">
        <f>IF(_cuofeng5_month_day!A155="","",_cuofeng5_month_day!A155)</f>
        <v>99.809200000000004</v>
      </c>
      <c r="K157" s="57">
        <f>IF(_cuofeng5_month_day!B155="","",_cuofeng5_month_day!B155)</f>
        <v>99.765799999999999</v>
      </c>
      <c r="L157" s="136">
        <f ca="1">IFERROR(SUMPRODUCT((_5shaozhuchou_month_day!$A$2:$A$899&gt;=D157)*(_5shaozhuchou_month_day!$A$2:$A$899&lt;E157),_5shaozhuchou_month_day!$Y$2:$Y$899)/SUMPRODUCT((_5shaozhuchou_month_day!$A$2:$A$899&gt;=D157)*(_5shaozhuchou_month_day!$A$2:$A$899&lt;E157)),0)</f>
        <v>0</v>
      </c>
      <c r="M157" s="136">
        <f ca="1">L157*(1-$AL$3)*$AL$4*$AL$5*(E157-D157)*24</f>
        <v>0</v>
      </c>
      <c r="N157" s="125">
        <f>IF(OR($B157=$AH$4,$B157=$AH$5),(($H158-$H157)+($I158-$I157))*3,0)</f>
        <v>0</v>
      </c>
      <c r="O157" s="125" t="e">
        <f>IF(OR($B157=$AI$4,$B157=$AI$5,$B157=$AI$6),(($W158-$W157)+($X158-$X157))*3,0)</f>
        <v>#VALUE!</v>
      </c>
      <c r="P157" s="125">
        <f>IF(OR($B157=$AJ$4),(($H158-$H157)+($I158-$I157))*3,0)</f>
        <v>0</v>
      </c>
      <c r="Q157" s="130">
        <f ca="1">IF(OR($B157=$AH$4,$B156=$AH$5),($L156-$L157)*(1-$AL$3)*(E157-D157)*24*$AL$4*$AL$5,0)</f>
        <v>0</v>
      </c>
      <c r="U157" s="138">
        <f ca="1">A157</f>
        <v>43549</v>
      </c>
      <c r="V157" s="134">
        <f>B157</f>
        <v>0.70833333333333304</v>
      </c>
      <c r="W157" s="61" t="s">
        <v>26</v>
      </c>
      <c r="X157" s="61" t="s">
        <v>26</v>
      </c>
      <c r="Y157" s="61">
        <f>IF(_cuofeng6_month_day!A155="","",_cuofeng6_month_day!A155)</f>
        <v>98.602699999999999</v>
      </c>
      <c r="Z157" s="61">
        <f>IF(_cuofeng6_month_day!B155="","",_cuofeng6_month_day!B155)</f>
        <v>97.341099999999997</v>
      </c>
      <c r="AA157" s="130"/>
      <c r="AB157" s="130">
        <f ca="1">AA157*(1-$AL$3)*$AL$4*$AL$5*(E157-D157)*24</f>
        <v>0</v>
      </c>
      <c r="AC157" s="125">
        <f>IF(OR($V157=$AH$4,$V157=$AH$5),(($W158-$W157)+($X158-$X157))*3,0)</f>
        <v>0</v>
      </c>
      <c r="AD157" s="125" t="e">
        <f>IF(OR($V157=$AI$4,$V157=$AI$5,$V157=$AI$6),(($W158-$W157)+($X158-$X157))*3,0)</f>
        <v>#VALUE!</v>
      </c>
      <c r="AE157" s="125">
        <f>IF(OR($V157=$AJ$4),(($W158-$W157)+($X158-$X157))*3,0)</f>
        <v>0</v>
      </c>
      <c r="AF157" s="130">
        <f ca="1">IF(OR($V157=$AH$4,$V157=$AH$5),($AA156-$AA157)*(1-$AL$3)*(E157-D157)*24*$AL$4*$AL$5,0)</f>
        <v>0</v>
      </c>
    </row>
    <row ht="14.25" r="158">
      <c r="A158" s="138">
        <f ca="1">A157</f>
        <v>43549</v>
      </c>
      <c r="B158" s="134">
        <v>0.79166666666666696</v>
      </c>
      <c r="C158" s="51" t="s">
        <v>30</v>
      </c>
      <c r="D158" s="135">
        <f ca="1">A158+B158</f>
        <v>43549.791666666664</v>
      </c>
      <c r="E158" s="135">
        <f ca="1">D159</f>
        <v>43549.916666666664</v>
      </c>
      <c r="F158" s="136" t="e">
        <f ca="1">SUMPRODUCT(('6烧主抽电耗'!$A$3:$A$95=$A158)*('6烧主抽电耗'!$D$3:$D$95=$C158),'6烧主抽电耗'!$E$3:$E$95)</f>
        <v>#REF!</v>
      </c>
      <c r="G158" s="135" t="e">
        <f ca="1">IF(AND(F158=1),"甲班",IF(AND(F158=2),"乙班",IF(AND(F158=3),"丙班",IF(AND(F158=4),"丁班",))))</f>
        <v>#REF!</v>
      </c>
      <c r="H158" s="57" t="s">
        <v>26</v>
      </c>
      <c r="I158" s="57" t="s">
        <v>26</v>
      </c>
      <c r="J158" s="57">
        <f>IF(_cuofeng5_month_day!A156="","",_cuofeng5_month_day!A156)</f>
        <v>99.809200000000004</v>
      </c>
      <c r="K158" s="57">
        <f>IF(_cuofeng5_month_day!B156="","",_cuofeng5_month_day!B156)</f>
        <v>99.765799999999999</v>
      </c>
      <c r="L158" s="136">
        <f ca="1">IFERROR(SUMPRODUCT((_5shaozhuchou_month_day!$A$2:$A$899&gt;=D158)*(_5shaozhuchou_month_day!$A$2:$A$899&lt;E158),_5shaozhuchou_month_day!$Y$2:$Y$899)/SUMPRODUCT((_5shaozhuchou_month_day!$A$2:$A$899&gt;=D158)*(_5shaozhuchou_month_day!$A$2:$A$899&lt;E158)),0)</f>
        <v>0</v>
      </c>
      <c r="M158" s="136">
        <f ca="1">L158*(1-$AL$3)*$AL$4*$AL$5*(E158-D158)*24</f>
        <v>0</v>
      </c>
      <c r="N158" s="125" t="e">
        <f>IF(OR($B158=$AH$4,$B158=$AH$5),(($H159-$H158)+($I159-$I158))*3,0)</f>
        <v>#VALUE!</v>
      </c>
      <c r="O158" s="125">
        <f>IF(OR($B158=$AI$4,$B158=$AI$5,$B158=$AI$6),(($W159-$W158)+($X159-$X158))*3,0)</f>
        <v>0</v>
      </c>
      <c r="P158" s="125">
        <f>IF(OR($B158=$AJ$4),(($H159-$H158)+($I159-$I158))*3,0)</f>
        <v>0</v>
      </c>
      <c r="Q158" s="130">
        <f ca="1">IF(OR($B158=$AH$4,$B157=$AH$5),($L157-$L158)*(1-$AL$3)*(E158-D158)*24*$AL$4*$AL$5,0)</f>
        <v>0</v>
      </c>
      <c r="U158" s="138">
        <f ca="1">A158</f>
        <v>43549</v>
      </c>
      <c r="V158" s="134">
        <f>B158</f>
        <v>0.79166666666666696</v>
      </c>
      <c r="W158" s="61" t="s">
        <v>26</v>
      </c>
      <c r="X158" s="61" t="s">
        <v>26</v>
      </c>
      <c r="Y158" s="61">
        <f>IF(_cuofeng6_month_day!A156="","",_cuofeng6_month_day!A156)</f>
        <v>98.602699999999999</v>
      </c>
      <c r="Z158" s="61">
        <f>IF(_cuofeng6_month_day!B156="","",_cuofeng6_month_day!B156)</f>
        <v>97.335300000000004</v>
      </c>
      <c r="AA158" s="130"/>
      <c r="AB158" s="130">
        <f ca="1">AA158*(1-$AL$3)*$AL$4*$AL$5*(E158-D158)*24</f>
        <v>0</v>
      </c>
      <c r="AC158" s="125" t="e">
        <f>IF(OR($V158=$AH$4,$V158=$AH$5),(($W159-$W158)+($X159-$X158))*3,0)</f>
        <v>#VALUE!</v>
      </c>
      <c r="AD158" s="125">
        <f>IF(OR($V158=$AI$4,$V158=$AI$5,$V158=$AI$6),(($W159-$W158)+($X159-$X158))*3,0)</f>
        <v>0</v>
      </c>
      <c r="AE158" s="125">
        <f>IF(OR($V158=$AJ$4),(($W159-$W158)+($X159-$X158))*3,0)</f>
        <v>0</v>
      </c>
      <c r="AF158" s="130">
        <f ca="1">IF(OR($V158=$AH$4,$V158=$AH$5),($AA157-$AA158)*(1-$AL$3)*(E158-D158)*24*$AL$4*$AL$5,0)</f>
        <v>0</v>
      </c>
    </row>
    <row ht="14.25" r="159">
      <c r="A159" s="140">
        <f ca="1">A158</f>
        <v>43549</v>
      </c>
      <c r="B159" s="134">
        <v>0.91666666666666696</v>
      </c>
      <c r="C159" s="51" t="s">
        <v>30</v>
      </c>
      <c r="D159" s="135">
        <f ca="1">A159+B159</f>
        <v>43549.916666666664</v>
      </c>
      <c r="E159" s="135">
        <f ca="1">D160</f>
        <v>43550</v>
      </c>
      <c r="F159" s="136" t="e">
        <f ca="1">SUMPRODUCT(('6烧主抽电耗'!$A$3:$A$95=$A159)*('6烧主抽电耗'!$D$3:$D$95=$C159),'6烧主抽电耗'!$E$3:$E$95)</f>
        <v>#REF!</v>
      </c>
      <c r="G159" s="135" t="e">
        <f ca="1">IF(AND(F159=1),"甲班",IF(AND(F159=2),"乙班",IF(AND(F159=3),"丙班",IF(AND(F159=4),"丁班",))))</f>
        <v>#REF!</v>
      </c>
      <c r="H159" s="57" t="s">
        <v>26</v>
      </c>
      <c r="I159" s="57" t="s">
        <v>26</v>
      </c>
      <c r="J159" s="57">
        <f>IF(_cuofeng5_month_day!A157="","",_cuofeng5_month_day!A157)</f>
        <v>99.867099999999994</v>
      </c>
      <c r="K159" s="57">
        <f>IF(_cuofeng5_month_day!B157="","",_cuofeng5_month_day!B157)</f>
        <v>99.867099999999994</v>
      </c>
      <c r="L159" s="136">
        <f ca="1">IFERROR(SUMPRODUCT((_5shaozhuchou_month_day!$A$2:$A$899&gt;=D159)*(_5shaozhuchou_month_day!$A$2:$A$899&lt;E159),_5shaozhuchou_month_day!$Y$2:$Y$899)/SUMPRODUCT((_5shaozhuchou_month_day!$A$2:$A$899&gt;=D159)*(_5shaozhuchou_month_day!$A$2:$A$899&lt;E159)),0)</f>
        <v>0</v>
      </c>
      <c r="M159" s="136">
        <f ca="1">L159*(1-$AL$3)*$AL$4*$AL$5*(E159-D159)*24</f>
        <v>0</v>
      </c>
      <c r="N159" s="125">
        <f>IF(OR($B159=$AH$4,$B159=$AH$5),(($H160-$H159)+($I160-$I159))*3,0)</f>
        <v>0</v>
      </c>
      <c r="O159" s="125" t="e">
        <f>IF(OR($B159=$AI$4,$B159=$AI$5,$B159=$AI$6),(($W160-$W159)+($X160-$X159))*3,0)</f>
        <v>#VALUE!</v>
      </c>
      <c r="P159" s="125">
        <f>IF(OR($B159=$AJ$4),(($H160-$H159)+($I160-$I159))*3,0)</f>
        <v>0</v>
      </c>
      <c r="Q159" s="130">
        <f ca="1">IF(OR($B159=$AH$4,$B158=$AH$5),($L158-$L159)*(1-$AL$3)*(E159-D159)*24*$AL$4*$AL$5,0)</f>
        <v>0</v>
      </c>
      <c r="U159" s="140">
        <f ca="1">A159</f>
        <v>43549</v>
      </c>
      <c r="V159" s="134">
        <f>B159</f>
        <v>0.91666666666666696</v>
      </c>
      <c r="W159" s="61" t="s">
        <v>26</v>
      </c>
      <c r="X159" s="61" t="s">
        <v>26</v>
      </c>
      <c r="Y159" s="61">
        <f>IF(_cuofeng6_month_day!A157="","",_cuofeng6_month_day!A157)</f>
        <v>98.6374</v>
      </c>
      <c r="Z159" s="61">
        <f>IF(_cuofeng6_month_day!B157="","",_cuofeng6_month_day!B157)</f>
        <v>97.335300000000004</v>
      </c>
      <c r="AA159" s="130"/>
      <c r="AB159" s="130">
        <f ca="1">AA159*(1-$AL$3)*$AL$4*$AL$5*(E159-D159)*24</f>
        <v>0</v>
      </c>
      <c r="AC159" s="125">
        <f>IF(OR($V159=$AH$4,$V159=$AH$5),(($W160-$W159)+($X160-$X159))*3,0)</f>
        <v>0</v>
      </c>
      <c r="AD159" s="125" t="e">
        <f>IF(OR($V159=$AI$4,$V159=$AI$5,$V159=$AI$6),(($W160-$W159)+($X160-$X159))*3,0)</f>
        <v>#VALUE!</v>
      </c>
      <c r="AE159" s="125">
        <f>IF(OR($V159=$AJ$4),(($W160-$W159)+($X160-$X159))*3,0)</f>
        <v>0</v>
      </c>
      <c r="AF159" s="130">
        <f ca="1">IF(OR($V159=$AH$4,$V159=$AH$5),($AA158-$AA159)*(1-$AL$3)*(E159-D159)*24*$AL$4*$AL$5,0)</f>
        <v>0</v>
      </c>
    </row>
    <row ht="14.25" r="160">
      <c r="A160" s="133">
        <f ca="1">A154+1</f>
        <v>43550</v>
      </c>
      <c r="B160" s="134">
        <v>0</v>
      </c>
      <c r="C160" s="51" t="s">
        <v>24</v>
      </c>
      <c r="D160" s="135">
        <f ca="1">A160+B160</f>
        <v>43550</v>
      </c>
      <c r="E160" s="135">
        <f ca="1">D161</f>
        <v>43550.333333333336</v>
      </c>
      <c r="F160" s="136" t="e">
        <f ca="1">SUMPRODUCT(('6烧主抽电耗'!$A$3:$A$95=$A160)*('6烧主抽电耗'!$D$3:$D$95=$C160),'6烧主抽电耗'!$E$3:$E$95)</f>
        <v>#REF!</v>
      </c>
      <c r="G160" s="135" t="e">
        <f ca="1">IF(AND(F160=1),"甲班",IF(AND(F160=2),"乙班",IF(AND(F160=3),"丙班",IF(AND(F160=4),"丁班",))))</f>
        <v>#REF!</v>
      </c>
      <c r="H160" s="61" t="s">
        <v>26</v>
      </c>
      <c r="I160" s="61" t="s">
        <v>26</v>
      </c>
      <c r="J160" s="61">
        <f>IF(_cuofeng5_month_day!A158="","",_cuofeng5_month_day!A158)</f>
        <v>-0.13020000000000001</v>
      </c>
      <c r="K160" s="61">
        <f>IF(_cuofeng5_month_day!B158="","",_cuofeng5_month_day!B158)</f>
        <v>-0.1331</v>
      </c>
      <c r="L160" s="136">
        <f ca="1">IFERROR(SUMPRODUCT((_5shaozhuchou_month_day!$A$2:$A$899&gt;=D160)*(_5shaozhuchou_month_day!$A$2:$A$899&lt;E160),_5shaozhuchou_month_day!$Y$2:$Y$899)/SUMPRODUCT((_5shaozhuchou_month_day!$A$2:$A$899&gt;=D160)*(_5shaozhuchou_month_day!$A$2:$A$899&lt;E160)),0)</f>
        <v>0</v>
      </c>
      <c r="M160" s="136">
        <f ca="1">L160*(1-$AL$3)*$AL$4*$AL$5*(E160-D160)*24</f>
        <v>0</v>
      </c>
      <c r="N160" s="125">
        <f>IF(OR($B160=$AH$4,$B160=$AH$5),(($H161-$H160)+($I161-$I160))*3,0)</f>
        <v>0</v>
      </c>
      <c r="O160" s="125">
        <f>IF(OR($B160=$AI$4,$B160=$AI$5,$B160=$AI$6),(($W161-$W160)+($X161-$X160))*3,0)</f>
        <v>0</v>
      </c>
      <c r="P160" s="125" t="e">
        <f>IF(OR($B160=$AJ$4),(($H161-$H160)+($I161-$I160))*3,0)</f>
        <v>#VALUE!</v>
      </c>
      <c r="Q160" s="130">
        <f ca="1">IF(OR($B160=$AH$4,$B159=$AH$5),($L159-$L160)*(1-$AL$3)*(E160-D160)*24*$AL$4*$AL$5,0)</f>
        <v>0</v>
      </c>
      <c r="U160" s="133">
        <f ca="1">A160</f>
        <v>43550</v>
      </c>
      <c r="V160" s="134">
        <f>B160</f>
        <v>0</v>
      </c>
      <c r="W160" s="61" t="s">
        <v>26</v>
      </c>
      <c r="X160" s="61" t="s">
        <v>26</v>
      </c>
      <c r="Y160" s="61">
        <f>IF(_cuofeng6_month_day!A158="","",_cuofeng6_month_day!A158)</f>
        <v>98.627700000000004</v>
      </c>
      <c r="Z160" s="61">
        <f>IF(_cuofeng6_month_day!B158="","",_cuofeng6_month_day!B158)</f>
        <v>97.335300000000004</v>
      </c>
      <c r="AA160" s="130"/>
      <c r="AB160" s="130">
        <f ca="1">AA160*(1-$AL$3)*$AL$4*$AL$5*(E160-D160)*24</f>
        <v>0</v>
      </c>
      <c r="AC160" s="125">
        <f>IF(OR($V160=$AH$4,$V160=$AH$5),(($W161-$W160)+($X161-$X160))*3,0)</f>
        <v>0</v>
      </c>
      <c r="AD160" s="125">
        <f>IF(OR($V160=$AI$4,$V160=$AI$5,$V160=$AI$6),(($W161-$W160)+($X161-$X160))*3,0)</f>
        <v>0</v>
      </c>
      <c r="AE160" s="125" t="e">
        <f>IF(OR($V160=$AJ$4),(($W161-$W160)+($X161-$X160))*3,0)</f>
        <v>#VALUE!</v>
      </c>
      <c r="AF160" s="130">
        <f ca="1">IF(OR($V160=$AH$4,$V160=$AH$5),($AA159-$AA160)*(1-$AL$3)*(E160-D160)*24*$AL$4*$AL$5,0)</f>
        <v>0</v>
      </c>
    </row>
    <row ht="14.25" r="161">
      <c r="A161" s="138">
        <f ca="1">A160</f>
        <v>43550</v>
      </c>
      <c r="B161" s="134">
        <v>0.33333333333333298</v>
      </c>
      <c r="C161" s="51" t="s">
        <v>24</v>
      </c>
      <c r="D161" s="135">
        <f ca="1">A161+B161</f>
        <v>43550.333333333336</v>
      </c>
      <c r="E161" s="135">
        <f ca="1">D162</f>
        <v>43550.583333333336</v>
      </c>
      <c r="F161" s="136" t="e">
        <f ca="1">SUMPRODUCT(('6烧主抽电耗'!$A$3:$A$95=$A161)*('6烧主抽电耗'!$D$3:$D$95=$C161),'6烧主抽电耗'!$E$3:$E$95)</f>
        <v>#REF!</v>
      </c>
      <c r="G161" s="135" t="e">
        <f ca="1">IF(AND(F161=1),"甲班",IF(AND(F161=2),"乙班",IF(AND(F161=3),"丙班",IF(AND(F161=4),"丁班",))))</f>
        <v>#REF!</v>
      </c>
      <c r="H161" s="61" t="s">
        <v>26</v>
      </c>
      <c r="I161" s="61" t="s">
        <v>26</v>
      </c>
      <c r="J161" s="61">
        <f>IF(_cuofeng5_month_day!A159="","",_cuofeng5_month_day!A159)</f>
        <v>-0.13020000000000001</v>
      </c>
      <c r="K161" s="61">
        <f>IF(_cuofeng5_month_day!B159="","",_cuofeng5_month_day!B159)</f>
        <v>-0.1331</v>
      </c>
      <c r="L161" s="136">
        <f ca="1">IFERROR(SUMPRODUCT((_5shaozhuchou_month_day!$A$2:$A$899&gt;=D161)*(_5shaozhuchou_month_day!$A$2:$A$899&lt;E161),_5shaozhuchou_month_day!$Y$2:$Y$899)/SUMPRODUCT((_5shaozhuchou_month_day!$A$2:$A$899&gt;=D161)*(_5shaozhuchou_month_day!$A$2:$A$899&lt;E161)),0)</f>
        <v>0</v>
      </c>
      <c r="M161" s="136">
        <f ca="1">L161*(1-$AL$3)*$AL$4*$AL$5*(E161-D161)*24</f>
        <v>0</v>
      </c>
      <c r="N161" s="125">
        <f>IF(OR($B161=$AH$4,$B161=$AH$5),(($H162-$H161)+($I162-$I161))*3,0)</f>
        <v>0</v>
      </c>
      <c r="O161" s="125" t="e">
        <f>IF(OR($B161=$AI$4,$B161=$AI$5,$B161=$AI$6),(($W162-$W161)+($X162-$X161))*3,0)</f>
        <v>#VALUE!</v>
      </c>
      <c r="P161" s="125">
        <f>IF(OR($B161=$AJ$4),(($H162-$H161)+($I162-$I161))*3,0)</f>
        <v>0</v>
      </c>
      <c r="Q161" s="130">
        <f ca="1">IF(OR($B161=$AH$4,$B160=$AH$5),($L160-$L161)*(1-$AL$3)*(E161-D161)*24*$AL$4*$AL$5,0)</f>
        <v>0</v>
      </c>
      <c r="U161" s="138">
        <f ca="1">A161</f>
        <v>43550</v>
      </c>
      <c r="V161" s="134">
        <f>B161</f>
        <v>0.33333333333333298</v>
      </c>
      <c r="W161" s="60" t="s">
        <v>26</v>
      </c>
      <c r="X161" s="61" t="s">
        <v>26</v>
      </c>
      <c r="Y161" s="61">
        <f>IF(_cuofeng6_month_day!A159="","",_cuofeng6_month_day!A159)</f>
        <v>98.598799999999997</v>
      </c>
      <c r="Z161" s="61">
        <f>IF(_cuofeng6_month_day!B159="","",_cuofeng6_month_day!B159)</f>
        <v>97.335300000000004</v>
      </c>
      <c r="AA161" s="130"/>
      <c r="AB161" s="130">
        <f ca="1">AA161*(1-$AL$3)*$AL$4*$AL$5*(E161-D161)*24</f>
        <v>0</v>
      </c>
      <c r="AC161" s="125">
        <f>IF(OR($V161=$AH$4,$V161=$AH$5),(($W162-$W161)+($X162-$X161))*3,0)</f>
        <v>0</v>
      </c>
      <c r="AD161" s="125" t="e">
        <f>IF(OR($V161=$AI$4,$V161=$AI$5,$V161=$AI$6),(($W162-$W161)+($X162-$X161))*3,0)</f>
        <v>#VALUE!</v>
      </c>
      <c r="AE161" s="125">
        <f>IF(OR($V161=$AJ$4),(($W162-$W161)+($X162-$X161))*3,0)</f>
        <v>0</v>
      </c>
      <c r="AF161" s="130">
        <f ca="1">IF(OR($V161=$AH$4,$V161=$AH$5),($AA160-$AA161)*(1-$AL$3)*(E161-D161)*24*$AL$4*$AL$5,0)</f>
        <v>0</v>
      </c>
    </row>
    <row ht="14.25" r="162">
      <c r="A162" s="138">
        <f ca="1">A161</f>
        <v>43550</v>
      </c>
      <c r="B162" s="134">
        <v>0.58333333333333304</v>
      </c>
      <c r="C162" s="51" t="s">
        <v>28</v>
      </c>
      <c r="D162" s="135">
        <f ca="1">A162+B162</f>
        <v>43550.583333333336</v>
      </c>
      <c r="E162" s="135">
        <f ca="1">D163</f>
        <v>43550.708333333336</v>
      </c>
      <c r="F162" s="136" t="e">
        <f ca="1">SUMPRODUCT(('6烧主抽电耗'!$A$3:$A$95=$A162)*('6烧主抽电耗'!$D$3:$D$95=$C162),'6烧主抽电耗'!$E$3:$E$95)</f>
        <v>#REF!</v>
      </c>
      <c r="G162" s="135" t="e">
        <f ca="1">IF(AND(F162=1),"甲班",IF(AND(F162=2),"乙班",IF(AND(F162=3),"丙班",IF(AND(F162=4),"丁班",))))</f>
        <v>#REF!</v>
      </c>
      <c r="H162" s="57" t="s">
        <v>26</v>
      </c>
      <c r="I162" s="57" t="s">
        <v>26</v>
      </c>
      <c r="J162" s="57">
        <f>IF(_cuofeng5_month_day!A160="","",_cuofeng5_month_day!A160)</f>
        <v>79.494900000000001</v>
      </c>
      <c r="K162" s="57">
        <f>IF(_cuofeng5_month_day!B160="","",_cuofeng5_month_day!B160)</f>
        <v>79.260999999999996</v>
      </c>
      <c r="L162" s="136">
        <f ca="1">IFERROR(SUMPRODUCT((_5shaozhuchou_month_day!$A$2:$A$899&gt;=D162)*(_5shaozhuchou_month_day!$A$2:$A$899&lt;E162),_5shaozhuchou_month_day!$Y$2:$Y$899)/SUMPRODUCT((_5shaozhuchou_month_day!$A$2:$A$899&gt;=D162)*(_5shaozhuchou_month_day!$A$2:$A$899&lt;E162)),0)</f>
        <v>0</v>
      </c>
      <c r="M162" s="136">
        <f ca="1">L162*(1-$AL$3)*$AL$4*$AL$5*(E162-D162)*24</f>
        <v>0</v>
      </c>
      <c r="N162" s="125" t="e">
        <f>IF(OR($B162=$AH$4,$B162=$AH$5),(($H163-$H162)+($I163-$I162))*3,0)</f>
        <v>#VALUE!</v>
      </c>
      <c r="O162" s="125">
        <f>IF(OR($B162=$AI$4,$B162=$AI$5,$B162=$AI$6),(($W163-$W162)+($X163-$X162))*3,0)</f>
        <v>0</v>
      </c>
      <c r="P162" s="125">
        <f>IF(OR($B162=$AJ$4),(($H163-$H162)+($I163-$I162))*3,0)</f>
        <v>0</v>
      </c>
      <c r="Q162" s="130">
        <f ca="1">IF(OR($B162=$AH$4,$B161=$AH$5),($L161-$L162)*(1-$AL$3)*(E162-D162)*24*$AL$4*$AL$5,0)</f>
        <v>0</v>
      </c>
      <c r="U162" s="138">
        <f ca="1">A162</f>
        <v>43550</v>
      </c>
      <c r="V162" s="134">
        <f>B162</f>
        <v>0.58333333333333304</v>
      </c>
      <c r="W162" s="61" t="s">
        <v>26</v>
      </c>
      <c r="X162" s="61" t="s">
        <v>26</v>
      </c>
      <c r="Y162" s="61">
        <f>IF(_cuofeng6_month_day!A160="","",_cuofeng6_month_day!A160)</f>
        <v>97.3643</v>
      </c>
      <c r="Z162" s="61">
        <f>IF(_cuofeng6_month_day!B160="","",_cuofeng6_month_day!B160)</f>
        <v>97.335300000000004</v>
      </c>
      <c r="AA162" s="130"/>
      <c r="AB162" s="130">
        <f ca="1">AA162*(1-$AL$3)*$AL$4*$AL$5*(E162-D162)*24</f>
        <v>0</v>
      </c>
      <c r="AC162" s="125" t="e">
        <f>IF(OR($V162=$AH$4,$V162=$AH$5),(($W163-$W162)+($X163-$X162))*3,0)</f>
        <v>#VALUE!</v>
      </c>
      <c r="AD162" s="125">
        <f>IF(OR($V162=$AI$4,$V162=$AI$5,$V162=$AI$6),(($W163-$W162)+($X163-$X162))*3,0)</f>
        <v>0</v>
      </c>
      <c r="AE162" s="125">
        <f>IF(OR($V162=$AJ$4),(($W163-$W162)+($X163-$X162))*3,0)</f>
        <v>0</v>
      </c>
      <c r="AF162" s="130">
        <f ca="1">IF(OR($V162=$AH$4,$V162=$AH$5),($AA161-$AA162)*(1-$AL$3)*(E162-D162)*24*$AL$4*$AL$5,0)</f>
        <v>0</v>
      </c>
    </row>
    <row ht="14.25" r="163">
      <c r="A163" s="138">
        <f ca="1">A162</f>
        <v>43550</v>
      </c>
      <c r="B163" s="134">
        <v>0.70833333333333304</v>
      </c>
      <c r="C163" s="51" t="s">
        <v>30</v>
      </c>
      <c r="D163" s="135">
        <f ca="1">A163+B163</f>
        <v>43550.708333333336</v>
      </c>
      <c r="E163" s="135">
        <f ca="1">D164</f>
        <v>43550.791666666664</v>
      </c>
      <c r="F163" s="136" t="e">
        <f ca="1">SUMPRODUCT(('6烧主抽电耗'!$A$3:$A$95=$A163)*('6烧主抽电耗'!$D$3:$D$95=$C163),'6烧主抽电耗'!$E$3:$E$95)</f>
        <v>#REF!</v>
      </c>
      <c r="G163" s="135" t="e">
        <f ca="1">IF(AND(F163=1),"甲班",IF(AND(F163=2),"乙班",IF(AND(F163=3),"丙班",IF(AND(F163=4),"丁班",))))</f>
        <v>#REF!</v>
      </c>
      <c r="H163" s="57" t="s">
        <v>26</v>
      </c>
      <c r="I163" s="57" t="s">
        <v>26</v>
      </c>
      <c r="J163" s="57">
        <f>IF(_cuofeng5_month_day!A161="","",_cuofeng5_month_day!A161)</f>
        <v>85.457700000000003</v>
      </c>
      <c r="K163" s="57">
        <f>IF(_cuofeng5_month_day!B161="","",_cuofeng5_month_day!B161)</f>
        <v>94.294300000000007</v>
      </c>
      <c r="L163" s="136">
        <f ca="1">IFERROR(SUMPRODUCT((_5shaozhuchou_month_day!$A$2:$A$899&gt;=D163)*(_5shaozhuchou_month_day!$A$2:$A$899&lt;E163),_5shaozhuchou_month_day!$Y$2:$Y$899)/SUMPRODUCT((_5shaozhuchou_month_day!$A$2:$A$899&gt;=D163)*(_5shaozhuchou_month_day!$A$2:$A$899&lt;E163)),0)</f>
        <v>0</v>
      </c>
      <c r="M163" s="136">
        <f ca="1">L163*(1-$AL$3)*$AL$4*$AL$5*(E163-D163)*24</f>
        <v>0</v>
      </c>
      <c r="N163" s="125">
        <f>IF(OR($B163=$AH$4,$B163=$AH$5),(($H164-$H163)+($I164-$I163))*3,0)</f>
        <v>0</v>
      </c>
      <c r="O163" s="125" t="e">
        <f>IF(OR($B163=$AI$4,$B163=$AI$5,$B163=$AI$6),(($W164-$W163)+($X164-$X163))*3,0)</f>
        <v>#VALUE!</v>
      </c>
      <c r="P163" s="125">
        <f>IF(OR($B163=$AJ$4),(($H164-$H163)+($I164-$I163))*3,0)</f>
        <v>0</v>
      </c>
      <c r="Q163" s="130">
        <f ca="1">IF(OR($B163=$AH$4,$B162=$AH$5),($L162-$L163)*(1-$AL$3)*(E163-D163)*24*$AL$4*$AL$5,0)</f>
        <v>0</v>
      </c>
      <c r="U163" s="138">
        <f ca="1">A163</f>
        <v>43550</v>
      </c>
      <c r="V163" s="134">
        <f>B163</f>
        <v>0.70833333333333304</v>
      </c>
      <c r="W163" s="61" t="s">
        <v>26</v>
      </c>
      <c r="X163" s="61" t="s">
        <v>26</v>
      </c>
      <c r="Y163" s="61">
        <f>IF(_cuofeng6_month_day!A161="","",_cuofeng6_month_day!A161)</f>
        <v>97.3643</v>
      </c>
      <c r="Z163" s="61">
        <f>IF(_cuofeng6_month_day!B161="","",_cuofeng6_month_day!B161)</f>
        <v>97.335300000000004</v>
      </c>
      <c r="AA163" s="130"/>
      <c r="AB163" s="130">
        <f ca="1">AA163*(1-$AL$3)*$AL$4*$AL$5*(E163-D163)*24</f>
        <v>0</v>
      </c>
      <c r="AC163" s="125">
        <f>IF(OR($V163=$AH$4,$V163=$AH$5),(($W164-$W163)+($X164-$X163))*3,0)</f>
        <v>0</v>
      </c>
      <c r="AD163" s="125" t="e">
        <f>IF(OR($V163=$AI$4,$V163=$AI$5,$V163=$AI$6),(($W164-$W163)+($X164-$X163))*3,0)</f>
        <v>#VALUE!</v>
      </c>
      <c r="AE163" s="125">
        <f>IF(OR($V163=$AJ$4),(($W164-$W163)+($X164-$X163))*3,0)</f>
        <v>0</v>
      </c>
      <c r="AF163" s="130">
        <f ca="1">IF(OR($V163=$AH$4,$V163=$AH$5),($AA162-$AA163)*(1-$AL$3)*(E163-D163)*24*$AL$4*$AL$5,0)</f>
        <v>0</v>
      </c>
    </row>
    <row ht="14.25" r="164">
      <c r="A164" s="138">
        <f ca="1">A163</f>
        <v>43550</v>
      </c>
      <c r="B164" s="134">
        <v>0.79166666666666696</v>
      </c>
      <c r="C164" s="51" t="s">
        <v>30</v>
      </c>
      <c r="D164" s="135">
        <f ca="1">A164+B164</f>
        <v>43550.791666666664</v>
      </c>
      <c r="E164" s="135">
        <f ca="1">D165</f>
        <v>43550.916666666664</v>
      </c>
      <c r="F164" s="136" t="e">
        <f ca="1">SUMPRODUCT(('6烧主抽电耗'!$A$3:$A$95=$A164)*('6烧主抽电耗'!$D$3:$D$95=$C164),'6烧主抽电耗'!$E$3:$E$95)</f>
        <v>#REF!</v>
      </c>
      <c r="G164" s="135" t="e">
        <f ca="1">IF(AND(F164=1),"甲班",IF(AND(F164=2),"乙班",IF(AND(F164=3),"丙班",IF(AND(F164=4),"丁班",))))</f>
        <v>#REF!</v>
      </c>
      <c r="H164" s="57" t="s">
        <v>26</v>
      </c>
      <c r="I164" s="57" t="s">
        <v>26</v>
      </c>
      <c r="J164" s="57">
        <f>IF(_cuofeng5_month_day!A162="","",_cuofeng5_month_day!A162)</f>
        <v>84.553600000000003</v>
      </c>
      <c r="K164" s="57">
        <f>IF(_cuofeng5_month_day!B162="","",_cuofeng5_month_day!B162)</f>
        <v>94.318899999999999</v>
      </c>
      <c r="L164" s="136">
        <f ca="1">IFERROR(SUMPRODUCT((_5shaozhuchou_month_day!$A$2:$A$899&gt;=D164)*(_5shaozhuchou_month_day!$A$2:$A$899&lt;E164),_5shaozhuchou_month_day!$Y$2:$Y$899)/SUMPRODUCT((_5shaozhuchou_month_day!$A$2:$A$899&gt;=D164)*(_5shaozhuchou_month_day!$A$2:$A$899&lt;E164)),0)</f>
        <v>0</v>
      </c>
      <c r="M164" s="136">
        <f ca="1">L164*(1-$AL$3)*$AL$4*$AL$5*(E164-D164)*24</f>
        <v>0</v>
      </c>
      <c r="N164" s="125" t="e">
        <f>IF(OR($B164=$AH$4,$B164=$AH$5),(($H165-$H164)+($I165-$I164))*3,0)</f>
        <v>#VALUE!</v>
      </c>
      <c r="O164" s="125">
        <f>IF(OR($B164=$AI$4,$B164=$AI$5,$B164=$AI$6),(($W165-$W164)+($X165-$X164))*3,0)</f>
        <v>0</v>
      </c>
      <c r="P164" s="125">
        <f>IF(OR($B164=$AJ$4),(($H165-$H164)+($I165-$I164))*3,0)</f>
        <v>0</v>
      </c>
      <c r="Q164" s="130">
        <f ca="1">IF(OR($B164=$AH$4,$B163=$AH$5),($L163-$L164)*(1-$AL$3)*(E164-D164)*24*$AL$4*$AL$5,0)</f>
        <v>0</v>
      </c>
      <c r="U164" s="138">
        <f ca="1">A164</f>
        <v>43550</v>
      </c>
      <c r="V164" s="134">
        <f>B164</f>
        <v>0.79166666666666696</v>
      </c>
      <c r="W164" s="61" t="s">
        <v>26</v>
      </c>
      <c r="X164" s="61" t="s">
        <v>26</v>
      </c>
      <c r="Y164" s="61">
        <f>IF(_cuofeng6_month_day!A162="","",_cuofeng6_month_day!A162)</f>
        <v>97.369100000000003</v>
      </c>
      <c r="Z164" s="61">
        <f>IF(_cuofeng6_month_day!B162="","",_cuofeng6_month_day!B162)</f>
        <v>97.335300000000004</v>
      </c>
      <c r="AA164" s="130"/>
      <c r="AB164" s="130">
        <f ca="1">AA164*(1-$AL$3)*$AL$4*$AL$5*(E164-D164)*24</f>
        <v>0</v>
      </c>
      <c r="AC164" s="125" t="e">
        <f>IF(OR($V164=$AH$4,$V164=$AH$5),(($W165-$W164)+($X165-$X164))*3,0)</f>
        <v>#VALUE!</v>
      </c>
      <c r="AD164" s="125">
        <f>IF(OR($V164=$AI$4,$V164=$AI$5,$V164=$AI$6),(($W165-$W164)+($X165-$X164))*3,0)</f>
        <v>0</v>
      </c>
      <c r="AE164" s="125">
        <f>IF(OR($V164=$AJ$4),(($W165-$W164)+($X165-$X164))*3,0)</f>
        <v>0</v>
      </c>
      <c r="AF164" s="130">
        <f ca="1">IF(OR($V164=$AH$4,$V164=$AH$5),($AA163-$AA164)*(1-$AL$3)*(E164-D164)*24*$AL$4*$AL$5,0)</f>
        <v>0</v>
      </c>
    </row>
    <row ht="14.25" r="165">
      <c r="A165" s="140">
        <f ca="1">A164</f>
        <v>43550</v>
      </c>
      <c r="B165" s="134">
        <v>0.91666666666666696</v>
      </c>
      <c r="C165" s="51" t="s">
        <v>30</v>
      </c>
      <c r="D165" s="135">
        <f ca="1">A165+B165</f>
        <v>43550.916666666664</v>
      </c>
      <c r="E165" s="135">
        <f ca="1">D166</f>
        <v>43551</v>
      </c>
      <c r="F165" s="136" t="e">
        <f ca="1">SUMPRODUCT(('6烧主抽电耗'!$A$3:$A$95=$A165)*('6烧主抽电耗'!$D$3:$D$95=$C165),'6烧主抽电耗'!$E$3:$E$95)</f>
        <v>#REF!</v>
      </c>
      <c r="G165" s="135" t="e">
        <f ca="1">IF(AND(F165=1),"甲班",IF(AND(F165=2),"乙班",IF(AND(F165=3),"丙班",IF(AND(F165=4),"丁班",))))</f>
        <v>#REF!</v>
      </c>
      <c r="H165" s="57" t="s">
        <v>26</v>
      </c>
      <c r="I165" s="57" t="s">
        <v>26</v>
      </c>
      <c r="J165" s="57">
        <f>IF(_cuofeng5_month_day!A163="","",_cuofeng5_month_day!A163)</f>
        <v>84.682299999999998</v>
      </c>
      <c r="K165" s="57">
        <f>IF(_cuofeng5_month_day!B163="","",_cuofeng5_month_day!B163)</f>
        <v>94.308800000000005</v>
      </c>
      <c r="L165" s="136">
        <f ca="1">IFERROR(SUMPRODUCT((_5shaozhuchou_month_day!$A$2:$A$899&gt;=D165)*(_5shaozhuchou_month_day!$A$2:$A$899&lt;E165),_5shaozhuchou_month_day!$Y$2:$Y$899)/SUMPRODUCT((_5shaozhuchou_month_day!$A$2:$A$899&gt;=D165)*(_5shaozhuchou_month_day!$A$2:$A$899&lt;E165)),0)</f>
        <v>0</v>
      </c>
      <c r="M165" s="136">
        <f ca="1">L165*(1-$AL$3)*$AL$4*$AL$5*(E165-D165)*24</f>
        <v>0</v>
      </c>
      <c r="N165" s="125">
        <f>IF(OR($B165=$AH$4,$B165=$AH$5),(($H166-$H165)+($I166-$I165))*3,0)</f>
        <v>0</v>
      </c>
      <c r="O165" s="125" t="e">
        <f>IF(OR($B165=$AI$4,$B165=$AI$5,$B165=$AI$6),(($W166-$W165)+($X166-$X165))*3,0)</f>
        <v>#VALUE!</v>
      </c>
      <c r="P165" s="125">
        <f>IF(OR($B165=$AJ$4),(($H166-$H165)+($I166-$I165))*3,0)</f>
        <v>0</v>
      </c>
      <c r="Q165" s="130">
        <f ca="1">IF(OR($B165=$AH$4,$B164=$AH$5),($L164-$L165)*(1-$AL$3)*(E165-D165)*24*$AL$4*$AL$5,0)</f>
        <v>0</v>
      </c>
      <c r="U165" s="140">
        <f ca="1">A165</f>
        <v>43550</v>
      </c>
      <c r="V165" s="134">
        <f>B165</f>
        <v>0.91666666666666696</v>
      </c>
      <c r="W165" s="61" t="s">
        <v>26</v>
      </c>
      <c r="X165" s="61" t="s">
        <v>26</v>
      </c>
      <c r="Y165" s="61">
        <f>IF(_cuofeng6_month_day!A163="","",_cuofeng6_month_day!A163)</f>
        <v>97.3643</v>
      </c>
      <c r="Z165" s="61">
        <f>IF(_cuofeng6_month_day!B163="","",_cuofeng6_month_day!B163)</f>
        <v>97.335300000000004</v>
      </c>
      <c r="AA165" s="130"/>
      <c r="AB165" s="130">
        <f ca="1">AA165*(1-$AL$3)*$AL$4*$AL$5*(E165-D165)*24</f>
        <v>0</v>
      </c>
      <c r="AC165" s="125">
        <f>IF(OR($V165=$AH$4,$V165=$AH$5),(($W166-$W165)+($X166-$X165))*3,0)</f>
        <v>0</v>
      </c>
      <c r="AD165" s="125" t="e">
        <f>IF(OR($V165=$AI$4,$V165=$AI$5,$V165=$AI$6),(($W166-$W165)+($X166-$X165))*3,0)</f>
        <v>#VALUE!</v>
      </c>
      <c r="AE165" s="125">
        <f>IF(OR($V165=$AJ$4),(($W166-$W165)+($X166-$X165))*3,0)</f>
        <v>0</v>
      </c>
      <c r="AF165" s="130">
        <f ca="1">IF(OR($V165=$AH$4,$V165=$AH$5),($AA164-$AA165)*(1-$AL$3)*(E165-D165)*24*$AL$4*$AL$5,0)</f>
        <v>0</v>
      </c>
    </row>
    <row ht="14.25" r="166">
      <c r="A166" s="133">
        <f ca="1">A160+1</f>
        <v>43551</v>
      </c>
      <c r="B166" s="134">
        <v>0</v>
      </c>
      <c r="C166" s="51" t="s">
        <v>24</v>
      </c>
      <c r="D166" s="135">
        <f ca="1">A166+B166</f>
        <v>43551</v>
      </c>
      <c r="E166" s="135">
        <f ca="1">D167</f>
        <v>43551.333333333336</v>
      </c>
      <c r="F166" s="136" t="e">
        <f ca="1">SUMPRODUCT(('6烧主抽电耗'!$A$3:$A$95=$A166)*('6烧主抽电耗'!$D$3:$D$95=$C166),'6烧主抽电耗'!$E$3:$E$95)</f>
        <v>#REF!</v>
      </c>
      <c r="G166" s="135" t="e">
        <f ca="1">IF(AND(F166=1),"甲班",IF(AND(F166=2),"乙班",IF(AND(F166=3),"丙班",IF(AND(F166=4),"丁班",))))</f>
        <v>#REF!</v>
      </c>
      <c r="H166" s="57" t="s">
        <v>26</v>
      </c>
      <c r="I166" s="57" t="s">
        <v>26</v>
      </c>
      <c r="J166" s="57">
        <f>IF(_cuofeng5_month_day!A164="","",_cuofeng5_month_day!A164)</f>
        <v>84.691000000000003</v>
      </c>
      <c r="K166" s="57">
        <f>IF(_cuofeng5_month_day!B164="","",_cuofeng5_month_day!B164)</f>
        <v>94.311700000000002</v>
      </c>
      <c r="L166" s="136">
        <f ca="1">IFERROR(SUMPRODUCT((_5shaozhuchou_month_day!$A$2:$A$899&gt;=D166)*(_5shaozhuchou_month_day!$A$2:$A$899&lt;E166),_5shaozhuchou_month_day!$Y$2:$Y$899)/SUMPRODUCT((_5shaozhuchou_month_day!$A$2:$A$899&gt;=D166)*(_5shaozhuchou_month_day!$A$2:$A$899&lt;E166)),0)</f>
        <v>0</v>
      </c>
      <c r="M166" s="136">
        <f ca="1">L166*(1-$AL$3)*$AL$4*$AL$5*(E166-D166)*24</f>
        <v>0</v>
      </c>
      <c r="N166" s="125">
        <f>IF(OR($B166=$AH$4,$B166=$AH$5),(($H167-$H166)+($I167-$I166))*3,0)</f>
        <v>0</v>
      </c>
      <c r="O166" s="125">
        <f>IF(OR($B166=$AI$4,$B166=$AI$5,$B166=$AI$6),(($W167-$W166)+($X167-$X166))*3,0)</f>
        <v>0</v>
      </c>
      <c r="P166" s="125" t="e">
        <f>IF(OR($B166=$AJ$4),(($H167-$H166)+($I167-$I166))*3,0)</f>
        <v>#VALUE!</v>
      </c>
      <c r="Q166" s="130">
        <f ca="1">IF(OR($B166=$AH$4,$B165=$AH$5),($L165-$L166)*(1-$AL$3)*(E166-D166)*24*$AL$4*$AL$5,0)</f>
        <v>0</v>
      </c>
      <c r="U166" s="133">
        <f ca="1">A166</f>
        <v>43551</v>
      </c>
      <c r="V166" s="134">
        <f>B166</f>
        <v>0</v>
      </c>
      <c r="W166" s="61" t="s">
        <v>26</v>
      </c>
      <c r="X166" s="61" t="s">
        <v>26</v>
      </c>
      <c r="Y166" s="61">
        <f>IF(_cuofeng6_month_day!A164="","",_cuofeng6_month_day!A164)</f>
        <v>97.3643</v>
      </c>
      <c r="Z166" s="61">
        <f>IF(_cuofeng6_month_day!B164="","",_cuofeng6_month_day!B164)</f>
        <v>97.335300000000004</v>
      </c>
      <c r="AA166" s="130"/>
      <c r="AB166" s="130">
        <f ca="1">AA166*(1-$AL$3)*$AL$4*$AL$5*(E166-D166)*24</f>
        <v>0</v>
      </c>
      <c r="AC166" s="125">
        <f>IF(OR($V166=$AH$4,$V166=$AH$5),(($W167-$W166)+($X167-$X166))*3,0)</f>
        <v>0</v>
      </c>
      <c r="AD166" s="125">
        <f>IF(OR($V166=$AI$4,$V166=$AI$5,$V166=$AI$6),(($W167-$W166)+($X167-$X166))*3,0)</f>
        <v>0</v>
      </c>
      <c r="AE166" s="125" t="e">
        <f>IF(OR($V166=$AJ$4),(($W167-$W166)+($X167-$X166))*3,0)</f>
        <v>#VALUE!</v>
      </c>
      <c r="AF166" s="130">
        <f ca="1">IF(OR($V166=$AH$4,$V166=$AH$5),($AA165-$AA166)*(1-$AL$3)*(E166-D166)*24*$AL$4*$AL$5,0)</f>
        <v>0</v>
      </c>
    </row>
    <row ht="14.25" r="167">
      <c r="A167" s="138">
        <f ca="1">A166</f>
        <v>43551</v>
      </c>
      <c r="B167" s="134">
        <v>0.33333333333333298</v>
      </c>
      <c r="C167" s="51" t="s">
        <v>24</v>
      </c>
      <c r="D167" s="135">
        <f ca="1">A167+B167</f>
        <v>43551.333333333336</v>
      </c>
      <c r="E167" s="135">
        <f ca="1">D168</f>
        <v>43551.583333333336</v>
      </c>
      <c r="F167" s="136" t="e">
        <f ca="1">SUMPRODUCT(('6烧主抽电耗'!$A$3:$A$95=$A167)*('6烧主抽电耗'!$D$3:$D$95=$C167),'6烧主抽电耗'!$E$3:$E$95)</f>
        <v>#REF!</v>
      </c>
      <c r="G167" s="135" t="e">
        <f ca="1">IF(AND(F167=1),"甲班",IF(AND(F167=2),"乙班",IF(AND(F167=3),"丙班",IF(AND(F167=4),"丁班",))))</f>
        <v>#REF!</v>
      </c>
      <c r="H167" s="57" t="s">
        <v>26</v>
      </c>
      <c r="I167" s="57" t="s">
        <v>26</v>
      </c>
      <c r="J167" s="57" t="str">
        <f>IF(_cuofeng5_month_day!A165="","",_cuofeng5_month_day!A165)</f>
        <v/>
      </c>
      <c r="K167" s="57" t="str">
        <f>IF(_cuofeng5_month_day!B165="","",_cuofeng5_month_day!B165)</f>
        <v/>
      </c>
      <c r="L167" s="136">
        <f ca="1">IFERROR(SUMPRODUCT((_5shaozhuchou_month_day!$A$2:$A$899&gt;=D167)*(_5shaozhuchou_month_day!$A$2:$A$899&lt;E167),_5shaozhuchou_month_day!$Y$2:$Y$899)/SUMPRODUCT((_5shaozhuchou_month_day!$A$2:$A$899&gt;=D167)*(_5shaozhuchou_month_day!$A$2:$A$899&lt;E167)),0)</f>
        <v>0</v>
      </c>
      <c r="M167" s="136">
        <f ca="1">L167*(1-$AL$3)*$AL$4*$AL$5*(E167-D167)*24</f>
        <v>0</v>
      </c>
      <c r="N167" s="125">
        <f>IF(OR($B167=$AH$4,$B167=$AH$5),(($H168-$H167)+($I168-$I167))*3,0)</f>
        <v>0</v>
      </c>
      <c r="O167" s="125" t="e">
        <f>IF(OR($B167=$AI$4,$B167=$AI$5,$B167=$AI$6),(($W168-$W167)+($X168-$X167))*3,0)</f>
        <v>#VALUE!</v>
      </c>
      <c r="P167" s="125">
        <f>IF(OR($B167=$AJ$4),(($H168-$H167)+($I168-$I167))*3,0)</f>
        <v>0</v>
      </c>
      <c r="Q167" s="130">
        <f ca="1">IF(OR($B167=$AH$4,$B166=$AH$5),($L166-$L167)*(1-$AL$3)*(E167-D167)*24*$AL$4*$AL$5,0)</f>
        <v>0</v>
      </c>
      <c r="U167" s="138">
        <f ca="1">A167</f>
        <v>43551</v>
      </c>
      <c r="V167" s="134">
        <f>B167</f>
        <v>0.33333333333333298</v>
      </c>
      <c r="W167" s="61" t="s">
        <v>26</v>
      </c>
      <c r="X167" s="61" t="s">
        <v>26</v>
      </c>
      <c r="Y167" s="61" t="str">
        <f>IF(_cuofeng6_month_day!A165="","",_cuofeng6_month_day!A165)</f>
        <v/>
      </c>
      <c r="Z167" s="61" t="str">
        <f>IF(_cuofeng6_month_day!B165="","",_cuofeng6_month_day!B165)</f>
        <v/>
      </c>
      <c r="AA167" s="130"/>
      <c r="AB167" s="130">
        <f ca="1">AA167*(1-$AL$3)*$AL$4*$AL$5*(E167-D167)*24</f>
        <v>0</v>
      </c>
      <c r="AC167" s="125">
        <f>IF(OR($V167=$AH$4,$V167=$AH$5),(($W168-$W167)+($X168-$X167))*3,0)</f>
        <v>0</v>
      </c>
      <c r="AD167" s="125" t="e">
        <f>IF(OR($V167=$AI$4,$V167=$AI$5,$V167=$AI$6),(($W168-$W167)+($X168-$X167))*3,0)</f>
        <v>#VALUE!</v>
      </c>
      <c r="AE167" s="125">
        <f>IF(OR($V167=$AJ$4),(($W168-$W167)+($X168-$X167))*3,0)</f>
        <v>0</v>
      </c>
      <c r="AF167" s="130">
        <f ca="1">IF(OR($V167=$AH$4,$V167=$AH$5),($AA166-$AA167)*(1-$AL$3)*(E167-D167)*24*$AL$4*$AL$5,0)</f>
        <v>0</v>
      </c>
    </row>
    <row ht="14.25" r="168">
      <c r="A168" s="138">
        <f ca="1">A167</f>
        <v>43551</v>
      </c>
      <c r="B168" s="134">
        <v>0.58333333333333304</v>
      </c>
      <c r="C168" s="51" t="s">
        <v>28</v>
      </c>
      <c r="D168" s="135">
        <f ca="1">A168+B168</f>
        <v>43551.583333333336</v>
      </c>
      <c r="E168" s="135">
        <f ca="1">D169</f>
        <v>43551.708333333336</v>
      </c>
      <c r="F168" s="136" t="e">
        <f ca="1">SUMPRODUCT(('6烧主抽电耗'!$A$3:$A$95=$A168)*('6烧主抽电耗'!$D$3:$D$95=$C168),'6烧主抽电耗'!$E$3:$E$95)</f>
        <v>#REF!</v>
      </c>
      <c r="G168" s="135" t="e">
        <f ca="1">IF(AND(F168=1),"甲班",IF(AND(F168=2),"乙班",IF(AND(F168=3),"丙班",IF(AND(F168=4),"丁班",))))</f>
        <v>#REF!</v>
      </c>
      <c r="H168" s="57" t="s">
        <v>26</v>
      </c>
      <c r="I168" s="57" t="s">
        <v>26</v>
      </c>
      <c r="J168" s="57" t="str">
        <f>IF(_cuofeng5_month_day!A166="","",_cuofeng5_month_day!A166)</f>
        <v/>
      </c>
      <c r="K168" s="57" t="str">
        <f>IF(_cuofeng5_month_day!B166="","",_cuofeng5_month_day!B166)</f>
        <v/>
      </c>
      <c r="L168" s="136">
        <f ca="1">IFERROR(SUMPRODUCT((_5shaozhuchou_month_day!$A$2:$A$899&gt;=D168)*(_5shaozhuchou_month_day!$A$2:$A$899&lt;E168),_5shaozhuchou_month_day!$Y$2:$Y$899)/SUMPRODUCT((_5shaozhuchou_month_day!$A$2:$A$899&gt;=D168)*(_5shaozhuchou_month_day!$A$2:$A$899&lt;E168)),0)</f>
        <v>0</v>
      </c>
      <c r="M168" s="136">
        <f ca="1">L168*(1-$AL$3)*$AL$4*$AL$5*(E168-D168)*24</f>
        <v>0</v>
      </c>
      <c r="N168" s="125" t="e">
        <f>IF(OR($B168=$AH$4,$B168=$AH$5),(($H169-$H168)+($I169-$I168))*3,0)</f>
        <v>#VALUE!</v>
      </c>
      <c r="O168" s="125">
        <f>IF(OR($B168=$AI$4,$B168=$AI$5,$B168=$AI$6),(($W169-$W168)+($X169-$X168))*3,0)</f>
        <v>0</v>
      </c>
      <c r="P168" s="125">
        <f>IF(OR($B168=$AJ$4),(($H169-$H168)+($I169-$I168))*3,0)</f>
        <v>0</v>
      </c>
      <c r="Q168" s="130">
        <f ca="1">IF(OR($B168=$AH$4,$B167=$AH$5),($L167-$L168)*(1-$AL$3)*(E168-D168)*24*$AL$4*$AL$5,0)</f>
        <v>0</v>
      </c>
      <c r="U168" s="138">
        <f ca="1">A168</f>
        <v>43551</v>
      </c>
      <c r="V168" s="134">
        <f>B168</f>
        <v>0.58333333333333304</v>
      </c>
      <c r="W168" s="61" t="s">
        <v>26</v>
      </c>
      <c r="X168" s="61" t="s">
        <v>26</v>
      </c>
      <c r="Y168" s="61" t="str">
        <f>IF(_cuofeng6_month_day!A166="","",_cuofeng6_month_day!A166)</f>
        <v/>
      </c>
      <c r="Z168" s="61" t="str">
        <f>IF(_cuofeng6_month_day!B166="","",_cuofeng6_month_day!B166)</f>
        <v/>
      </c>
      <c r="AA168" s="130"/>
      <c r="AB168" s="130">
        <f ca="1">AA168*(1-$AL$3)*$AL$4*$AL$5*(E168-D168)*24</f>
        <v>0</v>
      </c>
      <c r="AC168" s="125" t="e">
        <f>IF(OR($V168=$AH$4,$V168=$AH$5),(($W169-$W168)+($X169-$X168))*3,0)</f>
        <v>#VALUE!</v>
      </c>
      <c r="AD168" s="125">
        <f>IF(OR($V168=$AI$4,$V168=$AI$5,$V168=$AI$6),(($W169-$W168)+($X169-$X168))*3,0)</f>
        <v>0</v>
      </c>
      <c r="AE168" s="125">
        <f>IF(OR($V168=$AJ$4),(($W169-$W168)+($X169-$X168))*3,0)</f>
        <v>0</v>
      </c>
      <c r="AF168" s="130">
        <f ca="1">IF(OR($V168=$AH$4,$V168=$AH$5),($AA167-$AA168)*(1-$AL$3)*(E168-D168)*24*$AL$4*$AL$5,0)</f>
        <v>0</v>
      </c>
    </row>
    <row ht="14.25" r="169">
      <c r="A169" s="138">
        <f ca="1">A168</f>
        <v>43551</v>
      </c>
      <c r="B169" s="134">
        <v>0.70833333333333304</v>
      </c>
      <c r="C169" s="51" t="s">
        <v>30</v>
      </c>
      <c r="D169" s="135">
        <f ca="1">A169+B169</f>
        <v>43551.708333333336</v>
      </c>
      <c r="E169" s="135">
        <f ca="1">D170</f>
        <v>43551.791666666664</v>
      </c>
      <c r="F169" s="136" t="e">
        <f ca="1">SUMPRODUCT(('6烧主抽电耗'!$A$3:$A$95=$A169)*('6烧主抽电耗'!$D$3:$D$95=$C169),'6烧主抽电耗'!$E$3:$E$95)</f>
        <v>#REF!</v>
      </c>
      <c r="G169" s="135" t="e">
        <f ca="1">IF(AND(F169=1),"甲班",IF(AND(F169=2),"乙班",IF(AND(F169=3),"丙班",IF(AND(F169=4),"丁班",))))</f>
        <v>#REF!</v>
      </c>
      <c r="H169" s="57" t="s">
        <v>26</v>
      </c>
      <c r="I169" s="57" t="s">
        <v>26</v>
      </c>
      <c r="J169" s="57" t="str">
        <f>IF(_cuofeng5_month_day!A167="","",_cuofeng5_month_day!A167)</f>
        <v/>
      </c>
      <c r="K169" s="57" t="str">
        <f>IF(_cuofeng5_month_day!B167="","",_cuofeng5_month_day!B167)</f>
        <v/>
      </c>
      <c r="L169" s="136">
        <f ca="1">IFERROR(SUMPRODUCT((_5shaozhuchou_month_day!$A$2:$A$899&gt;=D169)*(_5shaozhuchou_month_day!$A$2:$A$899&lt;E169),_5shaozhuchou_month_day!$Y$2:$Y$899)/SUMPRODUCT((_5shaozhuchou_month_day!$A$2:$A$899&gt;=D169)*(_5shaozhuchou_month_day!$A$2:$A$899&lt;E169)),0)</f>
        <v>0</v>
      </c>
      <c r="M169" s="136">
        <f ca="1">L169*(1-$AL$3)*$AL$4*$AL$5*(E169-D169)*24</f>
        <v>0</v>
      </c>
      <c r="N169" s="125">
        <f>IF(OR($B169=$AH$4,$B169=$AH$5),(($H170-$H169)+($I170-$I169))*3,0)</f>
        <v>0</v>
      </c>
      <c r="O169" s="125" t="e">
        <f>IF(OR($B169=$AI$4,$B169=$AI$5,$B169=$AI$6),(($W170-$W169)+($X170-$X169))*3,0)</f>
        <v>#VALUE!</v>
      </c>
      <c r="P169" s="125">
        <f>IF(OR($B169=$AJ$4),(($H170-$H169)+($I170-$I169))*3,0)</f>
        <v>0</v>
      </c>
      <c r="Q169" s="130">
        <f ca="1">IF(OR($B169=$AH$4,$B168=$AH$5),($L168-$L169)*(1-$AL$3)*(E169-D169)*24*$AL$4*$AL$5,0)</f>
        <v>0</v>
      </c>
      <c r="U169" s="138">
        <f ca="1">A169</f>
        <v>43551</v>
      </c>
      <c r="V169" s="134">
        <f>B169</f>
        <v>0.70833333333333304</v>
      </c>
      <c r="W169" s="61" t="s">
        <v>26</v>
      </c>
      <c r="X169" s="61" t="s">
        <v>26</v>
      </c>
      <c r="Y169" s="61" t="str">
        <f>IF(_cuofeng6_month_day!A167="","",_cuofeng6_month_day!A167)</f>
        <v/>
      </c>
      <c r="Z169" s="61" t="str">
        <f>IF(_cuofeng6_month_day!B167="","",_cuofeng6_month_day!B167)</f>
        <v/>
      </c>
      <c r="AA169" s="130"/>
      <c r="AB169" s="130">
        <f ca="1">AA169*(1-$AL$3)*$AL$4*$AL$5*(E169-D169)*24</f>
        <v>0</v>
      </c>
      <c r="AC169" s="125">
        <f>IF(OR($V169=$AH$4,$V169=$AH$5),(($W170-$W169)+($X170-$X169))*3,0)</f>
        <v>0</v>
      </c>
      <c r="AD169" s="125" t="e">
        <f>IF(OR($V169=$AI$4,$V169=$AI$5,$V169=$AI$6),(($W170-$W169)+($X170-$X169))*3,0)</f>
        <v>#VALUE!</v>
      </c>
      <c r="AE169" s="125">
        <f>IF(OR($V169=$AJ$4),(($W170-$W169)+($X170-$X169))*3,0)</f>
        <v>0</v>
      </c>
      <c r="AF169" s="130">
        <f ca="1">IF(OR($V169=$AH$4,$V169=$AH$5),($AA168-$AA169)*(1-$AL$3)*(E169-D169)*24*$AL$4*$AL$5,0)</f>
        <v>0</v>
      </c>
    </row>
    <row ht="14.25" r="170">
      <c r="A170" s="138">
        <f ca="1">A169</f>
        <v>43551</v>
      </c>
      <c r="B170" s="134">
        <v>0.79166666666666696</v>
      </c>
      <c r="C170" s="51" t="s">
        <v>30</v>
      </c>
      <c r="D170" s="135">
        <f ca="1">A170+B170</f>
        <v>43551.791666666664</v>
      </c>
      <c r="E170" s="135">
        <f ca="1">D171</f>
        <v>43551.916666666664</v>
      </c>
      <c r="F170" s="136" t="e">
        <f ca="1">SUMPRODUCT(('6烧主抽电耗'!$A$3:$A$95=$A170)*('6烧主抽电耗'!$D$3:$D$95=$C170),'6烧主抽电耗'!$E$3:$E$95)</f>
        <v>#REF!</v>
      </c>
      <c r="G170" s="135" t="e">
        <f ca="1">IF(AND(F170=1),"甲班",IF(AND(F170=2),"乙班",IF(AND(F170=3),"丙班",IF(AND(F170=4),"丁班",))))</f>
        <v>#REF!</v>
      </c>
      <c r="H170" s="57" t="s">
        <v>26</v>
      </c>
      <c r="I170" s="57" t="s">
        <v>26</v>
      </c>
      <c r="J170" s="57" t="str">
        <f>IF(_cuofeng5_month_day!A168="","",_cuofeng5_month_day!A168)</f>
        <v/>
      </c>
      <c r="K170" s="57" t="str">
        <f>IF(_cuofeng5_month_day!B168="","",_cuofeng5_month_day!B168)</f>
        <v/>
      </c>
      <c r="L170" s="136">
        <f ca="1">IFERROR(SUMPRODUCT((_5shaozhuchou_month_day!$A$2:$A$899&gt;=D170)*(_5shaozhuchou_month_day!$A$2:$A$899&lt;E170),_5shaozhuchou_month_day!$Y$2:$Y$899)/SUMPRODUCT((_5shaozhuchou_month_day!$A$2:$A$899&gt;=D170)*(_5shaozhuchou_month_day!$A$2:$A$899&lt;E170)),0)</f>
        <v>0</v>
      </c>
      <c r="M170" s="136">
        <f ca="1">L170*(1-$AL$3)*$AL$4*$AL$5*(E170-D170)*24</f>
        <v>0</v>
      </c>
      <c r="N170" s="125" t="e">
        <f>IF(OR($B170=$AH$4,$B170=$AH$5),(($H171-$H170)+($I171-$I170))*3,0)</f>
        <v>#VALUE!</v>
      </c>
      <c r="O170" s="125">
        <f>IF(OR($B170=$AI$4,$B170=$AI$5,$B170=$AI$6),(($W171-$W170)+($X171-$X170))*3,0)</f>
        <v>0</v>
      </c>
      <c r="P170" s="125">
        <f>IF(OR($B170=$AJ$4),(($H171-$H170)+($I171-$I170))*3,0)</f>
        <v>0</v>
      </c>
      <c r="Q170" s="130">
        <f ca="1">IF(OR($B170=$AH$4,$B169=$AH$5),($L169-$L170)*(1-$AL$3)*(E170-D170)*24*$AL$4*$AL$5,0)</f>
        <v>0</v>
      </c>
      <c r="U170" s="138">
        <f ca="1">A170</f>
        <v>43551</v>
      </c>
      <c r="V170" s="134">
        <f>B170</f>
        <v>0.79166666666666696</v>
      </c>
      <c r="W170" s="61" t="s">
        <v>26</v>
      </c>
      <c r="X170" s="61" t="s">
        <v>26</v>
      </c>
      <c r="Y170" s="61" t="str">
        <f>IF(_cuofeng6_month_day!A168="","",_cuofeng6_month_day!A168)</f>
        <v/>
      </c>
      <c r="Z170" s="61" t="str">
        <f>IF(_cuofeng6_month_day!B168="","",_cuofeng6_month_day!B168)</f>
        <v/>
      </c>
      <c r="AA170" s="130"/>
      <c r="AB170" s="130">
        <f ca="1">AA170*(1-$AL$3)*$AL$4*$AL$5*(E170-D170)*24</f>
        <v>0</v>
      </c>
      <c r="AC170" s="125" t="e">
        <f>IF(OR($V170=$AH$4,$V170=$AH$5),(($W171-$W170)+($X171-$X170))*3,0)</f>
        <v>#VALUE!</v>
      </c>
      <c r="AD170" s="125">
        <f>IF(OR($V170=$AI$4,$V170=$AI$5,$V170=$AI$6),(($W171-$W170)+($X171-$X170))*3,0)</f>
        <v>0</v>
      </c>
      <c r="AE170" s="125">
        <f>IF(OR($V170=$AJ$4),(($W171-$W170)+($X171-$X170))*3,0)</f>
        <v>0</v>
      </c>
      <c r="AF170" s="130">
        <f ca="1">IF(OR($V170=$AH$4,$V170=$AH$5),($AA169-$AA170)*(1-$AL$3)*(E170-D170)*24*$AL$4*$AL$5,0)</f>
        <v>0</v>
      </c>
    </row>
    <row ht="14.25" r="171">
      <c r="A171" s="140">
        <f ca="1">A170</f>
        <v>43551</v>
      </c>
      <c r="B171" s="134">
        <v>0.91666666666666696</v>
      </c>
      <c r="C171" s="51" t="s">
        <v>30</v>
      </c>
      <c r="D171" s="135">
        <f ca="1">A171+B171</f>
        <v>43551.916666666664</v>
      </c>
      <c r="E171" s="135">
        <f ca="1">D172</f>
        <v>43552</v>
      </c>
      <c r="F171" s="136" t="e">
        <f ca="1">SUMPRODUCT(('6烧主抽电耗'!$A$3:$A$95=$A171)*('6烧主抽电耗'!$D$3:$D$95=$C171),'6烧主抽电耗'!$E$3:$E$95)</f>
        <v>#REF!</v>
      </c>
      <c r="G171" s="135" t="e">
        <f ca="1">IF(AND(F171=1),"甲班",IF(AND(F171=2),"乙班",IF(AND(F171=3),"丙班",IF(AND(F171=4),"丁班",))))</f>
        <v>#REF!</v>
      </c>
      <c r="H171" s="57" t="s">
        <v>26</v>
      </c>
      <c r="I171" s="57" t="s">
        <v>26</v>
      </c>
      <c r="J171" s="57" t="str">
        <f>IF(_cuofeng5_month_day!A169="","",_cuofeng5_month_day!A169)</f>
        <v/>
      </c>
      <c r="K171" s="57" t="str">
        <f>IF(_cuofeng5_month_day!B169="","",_cuofeng5_month_day!B169)</f>
        <v/>
      </c>
      <c r="L171" s="136">
        <f ca="1">IFERROR(SUMPRODUCT((_5shaozhuchou_month_day!$A$2:$A$899&gt;=D171)*(_5shaozhuchou_month_day!$A$2:$A$899&lt;E171),_5shaozhuchou_month_day!$Y$2:$Y$899)/SUMPRODUCT((_5shaozhuchou_month_day!$A$2:$A$899&gt;=D171)*(_5shaozhuchou_month_day!$A$2:$A$899&lt;E171)),0)</f>
        <v>0</v>
      </c>
      <c r="M171" s="136">
        <f ca="1">L171*(1-$AL$3)*$AL$4*$AL$5*(E171-D171)*24</f>
        <v>0</v>
      </c>
      <c r="N171" s="125">
        <f>IF(OR($B171=$AH$4,$B171=$AH$5),(($H172-$H171)+($I172-$I171))*3,0)</f>
        <v>0</v>
      </c>
      <c r="O171" s="125" t="e">
        <f>IF(OR($B171=$AI$4,$B171=$AI$5,$B171=$AI$6),(($W172-$W171)+($X172-$X171))*3,0)</f>
        <v>#VALUE!</v>
      </c>
      <c r="P171" s="125">
        <f>IF(OR($B171=$AJ$4),(($H172-$H171)+($I172-$I171))*3,0)</f>
        <v>0</v>
      </c>
      <c r="Q171" s="130">
        <f ca="1">IF(OR($B171=$AH$4,$B170=$AH$5),($L170-$L171)*(1-$AL$3)*(E171-D171)*24*$AL$4*$AL$5,0)</f>
        <v>0</v>
      </c>
      <c r="U171" s="140">
        <f ca="1">A171</f>
        <v>43551</v>
      </c>
      <c r="V171" s="134">
        <f>B171</f>
        <v>0.91666666666666696</v>
      </c>
      <c r="W171" s="61" t="s">
        <v>26</v>
      </c>
      <c r="X171" s="61" t="s">
        <v>26</v>
      </c>
      <c r="Y171" s="61" t="str">
        <f>IF(_cuofeng6_month_day!A169="","",_cuofeng6_month_day!A169)</f>
        <v/>
      </c>
      <c r="Z171" s="61" t="str">
        <f>IF(_cuofeng6_month_day!B169="","",_cuofeng6_month_day!B169)</f>
        <v/>
      </c>
      <c r="AA171" s="130"/>
      <c r="AB171" s="130">
        <f ca="1">AA171*(1-$AL$3)*$AL$4*$AL$5*(E171-D171)*24</f>
        <v>0</v>
      </c>
      <c r="AC171" s="125">
        <f>IF(OR($V171=$AH$4,$V171=$AH$5),(($W172-$W171)+($X172-$X171))*3,0)</f>
        <v>0</v>
      </c>
      <c r="AD171" s="125" t="e">
        <f>IF(OR($V171=$AI$4,$V171=$AI$5,$V171=$AI$6),(($W172-$W171)+($X172-$X171))*3,0)</f>
        <v>#VALUE!</v>
      </c>
      <c r="AE171" s="125">
        <f>IF(OR($V171=$AJ$4),(($W172-$W171)+($X172-$X171))*3,0)</f>
        <v>0</v>
      </c>
      <c r="AF171" s="130">
        <f ca="1">IF(OR($V171=$AH$4,$V171=$AH$5),($AA170-$AA171)*(1-$AL$3)*(E171-D171)*24*$AL$4*$AL$5,0)</f>
        <v>0</v>
      </c>
    </row>
    <row ht="14.25" r="172">
      <c r="A172" s="133">
        <f ca="1">A166+1</f>
        <v>43552</v>
      </c>
      <c r="B172" s="134">
        <v>0</v>
      </c>
      <c r="C172" s="51" t="s">
        <v>24</v>
      </c>
      <c r="D172" s="135">
        <f ca="1">A172+B172</f>
        <v>43552</v>
      </c>
      <c r="E172" s="135">
        <f ca="1">D173</f>
        <v>43552.333333333336</v>
      </c>
      <c r="F172" s="136" t="e">
        <f ca="1">SUMPRODUCT(('6烧主抽电耗'!$A$3:$A$95=$A172)*('6烧主抽电耗'!$D$3:$D$95=$C172),'6烧主抽电耗'!$E$3:$E$95)</f>
        <v>#REF!</v>
      </c>
      <c r="G172" s="135" t="e">
        <f ca="1">IF(AND(F172=1),"甲班",IF(AND(F172=2),"乙班",IF(AND(F172=3),"丙班",IF(AND(F172=4),"丁班",))))</f>
        <v>#REF!</v>
      </c>
      <c r="H172" s="57" t="s">
        <v>26</v>
      </c>
      <c r="I172" s="57" t="s">
        <v>26</v>
      </c>
      <c r="J172" s="57">
        <f>IF(_cuofeng5_month_day!A170="","",_cuofeng5_month_day!A170)</f>
        <v>94.384</v>
      </c>
      <c r="K172" s="57">
        <f>IF(_cuofeng5_month_day!B170="","",_cuofeng5_month_day!B170)</f>
        <v>94.285600000000002</v>
      </c>
      <c r="L172" s="136">
        <f ca="1">IFERROR(SUMPRODUCT((_5shaozhuchou_month_day!$A$2:$A$899&gt;=D172)*(_5shaozhuchou_month_day!$A$2:$A$899&lt;E172),_5shaozhuchou_month_day!$Y$2:$Y$899)/SUMPRODUCT((_5shaozhuchou_month_day!$A$2:$A$899&gt;=D172)*(_5shaozhuchou_month_day!$A$2:$A$899&lt;E172)),0)</f>
        <v>0</v>
      </c>
      <c r="M172" s="136">
        <f ca="1">L172*(1-$AL$3)*$AL$4*$AL$5*(E172-D172)*24</f>
        <v>0</v>
      </c>
      <c r="N172" s="125">
        <f>IF(OR($B172=$AH$4,$B172=$AH$5),(($H173-$H172)+($I173-$I172))*3,0)</f>
        <v>0</v>
      </c>
      <c r="O172" s="125">
        <f>IF(OR($B172=$AI$4,$B172=$AI$5,$B172=$AI$6),(($W173-$W172)+($X173-$X172))*3,0)</f>
        <v>0</v>
      </c>
      <c r="P172" s="125" t="e">
        <f>IF(OR($B172=$AJ$4),(($H173-$H172)+($I173-$I172))*3,0)</f>
        <v>#VALUE!</v>
      </c>
      <c r="Q172" s="130">
        <f ca="1">IF(OR($B172=$AH$4,$B171=$AH$5),($L171-$L172)*(1-$AL$3)*(E172-D172)*24*$AL$4*$AL$5,0)</f>
        <v>0</v>
      </c>
      <c r="U172" s="133">
        <f ca="1">A172</f>
        <v>43552</v>
      </c>
      <c r="V172" s="134">
        <f>B172</f>
        <v>0</v>
      </c>
      <c r="W172" s="61" t="s">
        <v>26</v>
      </c>
      <c r="X172" s="61" t="s">
        <v>26</v>
      </c>
      <c r="Y172" s="61">
        <f>IF(_cuofeng6_month_day!A170="","",_cuofeng6_month_day!A170)</f>
        <v>97.711500000000001</v>
      </c>
      <c r="Z172" s="61">
        <f>IF(_cuofeng6_month_day!B170="","",_cuofeng6_month_day!B170)</f>
        <v>97.271699999999996</v>
      </c>
      <c r="AA172" s="130"/>
      <c r="AB172" s="130">
        <f ca="1">AA172*(1-$AL$3)*$AL$4*$AL$5*(E172-D172)*24</f>
        <v>0</v>
      </c>
      <c r="AC172" s="125">
        <f>IF(OR($V172=$AH$4,$V172=$AH$5),(($W173-$W172)+($X173-$X172))*3,0)</f>
        <v>0</v>
      </c>
      <c r="AD172" s="125">
        <f>IF(OR($V172=$AI$4,$V172=$AI$5,$V172=$AI$6),(($W173-$W172)+($X173-$X172))*3,0)</f>
        <v>0</v>
      </c>
      <c r="AE172" s="125" t="e">
        <f>IF(OR($V172=$AJ$4),(($W173-$W172)+($X173-$X172))*3,0)</f>
        <v>#VALUE!</v>
      </c>
      <c r="AF172" s="130">
        <f ca="1">IF(OR($V172=$AH$4,$V172=$AH$5),($AA171-$AA172)*(1-$AL$3)*(E172-D172)*24*$AL$4*$AL$5,0)</f>
        <v>0</v>
      </c>
    </row>
    <row ht="14.25" r="173">
      <c r="A173" s="138">
        <f ca="1">A172</f>
        <v>43552</v>
      </c>
      <c r="B173" s="134">
        <v>0.33333333333333298</v>
      </c>
      <c r="C173" s="51" t="s">
        <v>24</v>
      </c>
      <c r="D173" s="135">
        <f ca="1">A173+B173</f>
        <v>43552.333333333336</v>
      </c>
      <c r="E173" s="135">
        <f ca="1">D174</f>
        <v>43552.583333333336</v>
      </c>
      <c r="F173" s="136" t="e">
        <f ca="1">SUMPRODUCT(('6烧主抽电耗'!$A$3:$A$95=$A173)*('6烧主抽电耗'!$D$3:$D$95=$C173),'6烧主抽电耗'!$E$3:$E$95)</f>
        <v>#REF!</v>
      </c>
      <c r="G173" s="135" t="e">
        <f ca="1">IF(AND(F173=1),"甲班",IF(AND(F173=2),"乙班",IF(AND(F173=3),"丙班",IF(AND(F173=4),"丁班",))))</f>
        <v>#REF!</v>
      </c>
      <c r="H173" s="57" t="s">
        <v>26</v>
      </c>
      <c r="I173" s="57" t="s">
        <v>26</v>
      </c>
      <c r="J173" s="57">
        <f>IF(_cuofeng5_month_day!A171="","",_cuofeng5_month_day!A171)</f>
        <v>94.432199999999995</v>
      </c>
      <c r="K173" s="57">
        <f>IF(_cuofeng5_month_day!B171="","",_cuofeng5_month_day!B171)</f>
        <v>99.695899999999995</v>
      </c>
      <c r="L173" s="136">
        <f ca="1">IFERROR(SUMPRODUCT((_5shaozhuchou_month_day!$A$2:$A$899&gt;=D173)*(_5shaozhuchou_month_day!$A$2:$A$899&lt;E173),_5shaozhuchou_month_day!$Y$2:$Y$899)/SUMPRODUCT((_5shaozhuchou_month_day!$A$2:$A$899&gt;=D173)*(_5shaozhuchou_month_day!$A$2:$A$899&lt;E173)),0)</f>
        <v>0</v>
      </c>
      <c r="M173" s="136">
        <f ca="1">L173*(1-$AL$3)*$AL$4*$AL$5*(E173-D173)*24</f>
        <v>0</v>
      </c>
      <c r="N173" s="125">
        <f>IF(OR($B173=$AH$4,$B173=$AH$5),(($H174-$H173)+($I174-$I173))*3,0)</f>
        <v>0</v>
      </c>
      <c r="O173" s="125" t="e">
        <f>IF(OR($B173=$AI$4,$B173=$AI$5,$B173=$AI$6),(($W174-$W173)+($X174-$X173))*3,0)</f>
        <v>#VALUE!</v>
      </c>
      <c r="P173" s="125">
        <f>IF(OR($B173=$AJ$4),(($H174-$H173)+($I174-$I173))*3,0)</f>
        <v>0</v>
      </c>
      <c r="Q173" s="130">
        <f ca="1">IF(OR($B173=$AH$4,$B172=$AH$5),($L172-$L173)*(1-$AL$3)*(E173-D173)*24*$AL$4*$AL$5,0)</f>
        <v>0</v>
      </c>
      <c r="U173" s="138">
        <f ca="1">A173</f>
        <v>43552</v>
      </c>
      <c r="V173" s="134">
        <f>B173</f>
        <v>0.33333333333333298</v>
      </c>
      <c r="W173" s="60" t="s">
        <v>26</v>
      </c>
      <c r="X173" s="61" t="s">
        <v>26</v>
      </c>
      <c r="Y173" s="61">
        <f>IF(_cuofeng6_month_day!A171="","",_cuofeng6_month_day!A171)</f>
        <v>97.711500000000001</v>
      </c>
      <c r="Z173" s="61">
        <f>IF(_cuofeng6_month_day!B171="","",_cuofeng6_month_day!B171)</f>
        <v>97.277500000000003</v>
      </c>
      <c r="AA173" s="130"/>
      <c r="AB173" s="130">
        <f ca="1">AA173*(1-$AL$3)*$AL$4*$AL$5*(E173-D173)*24</f>
        <v>0</v>
      </c>
      <c r="AC173" s="125">
        <f>IF(OR($V173=$AH$4,$V173=$AH$5),(($W174-$W173)+($X174-$X173))*3,0)</f>
        <v>0</v>
      </c>
      <c r="AD173" s="125" t="e">
        <f>IF(OR($V173=$AI$4,$V173=$AI$5,$V173=$AI$6),(($W174-$W173)+($X174-$X173))*3,0)</f>
        <v>#VALUE!</v>
      </c>
      <c r="AE173" s="125">
        <f>IF(OR($V173=$AJ$4),(($W174-$W173)+($X174-$X173))*3,0)</f>
        <v>0</v>
      </c>
      <c r="AF173" s="130">
        <f ca="1">IF(OR($V173=$AH$4,$V173=$AH$5),($AA172-$AA173)*(1-$AL$3)*(E173-D173)*24*$AL$4*$AL$5,0)</f>
        <v>0</v>
      </c>
    </row>
    <row ht="14.25" r="174">
      <c r="A174" s="138">
        <f ca="1">A173</f>
        <v>43552</v>
      </c>
      <c r="B174" s="134">
        <v>0.58333333333333304</v>
      </c>
      <c r="C174" s="51" t="s">
        <v>28</v>
      </c>
      <c r="D174" s="135">
        <f ca="1">A174+B174</f>
        <v>43552.583333333336</v>
      </c>
      <c r="E174" s="135">
        <f ca="1">D175</f>
        <v>43552.708333333336</v>
      </c>
      <c r="F174" s="136" t="e">
        <f ca="1">SUMPRODUCT(('6烧主抽电耗'!$A$3:$A$95=$A174)*('6烧主抽电耗'!$D$3:$D$95=$C174),'6烧主抽电耗'!$E$3:$E$95)</f>
        <v>#REF!</v>
      </c>
      <c r="G174" s="135" t="e">
        <f ca="1">IF(AND(F174=1),"甲班",IF(AND(F174=2),"乙班",IF(AND(F174=3),"丙班",IF(AND(F174=4),"丁班",))))</f>
        <v>#REF!</v>
      </c>
      <c r="H174" s="57" t="s">
        <v>26</v>
      </c>
      <c r="I174" s="57" t="s">
        <v>26</v>
      </c>
      <c r="J174" s="57">
        <f>IF(_cuofeng5_month_day!A172="","",_cuofeng5_month_day!A172)</f>
        <v>94.364699999999999</v>
      </c>
      <c r="K174" s="57">
        <f>IF(_cuofeng5_month_day!B172="","",_cuofeng5_month_day!B172)</f>
        <v>99.652500000000003</v>
      </c>
      <c r="L174" s="136">
        <f ca="1">IFERROR(SUMPRODUCT((_5shaozhuchou_month_day!$A$2:$A$899&gt;=D174)*(_5shaozhuchou_month_day!$A$2:$A$899&lt;E174),_5shaozhuchou_month_day!$Y$2:$Y$899)/SUMPRODUCT((_5shaozhuchou_month_day!$A$2:$A$899&gt;=D174)*(_5shaozhuchou_month_day!$A$2:$A$899&lt;E174)),0)</f>
        <v>0</v>
      </c>
      <c r="M174" s="136">
        <f ca="1">L174*(1-$AL$3)*$AL$4*$AL$5*(E174-D174)*24</f>
        <v>0</v>
      </c>
      <c r="N174" s="125" t="e">
        <f>IF(OR($B174=$AH$4,$B174=$AH$5),(($H175-$H174)+($I175-$I174))*3,0)</f>
        <v>#VALUE!</v>
      </c>
      <c r="O174" s="125">
        <f>IF(OR($B174=$AI$4,$B174=$AI$5,$B174=$AI$6),(($W175-$W174)+($X175-$X174))*3,0)</f>
        <v>0</v>
      </c>
      <c r="P174" s="125">
        <f>IF(OR($B174=$AJ$4),(($H175-$H174)+($I175-$I174))*3,0)</f>
        <v>0</v>
      </c>
      <c r="Q174" s="130">
        <f ca="1">IF(OR($B174=$AH$4,$B173=$AH$5),($L173-$L174)*(1-$AL$3)*(E174-D174)*24*$AL$4*$AL$5,0)</f>
        <v>0</v>
      </c>
      <c r="U174" s="138">
        <f ca="1">A174</f>
        <v>43552</v>
      </c>
      <c r="V174" s="134">
        <f>B174</f>
        <v>0.58333333333333304</v>
      </c>
      <c r="W174" s="61" t="s">
        <v>26</v>
      </c>
      <c r="X174" s="61" t="s">
        <v>26</v>
      </c>
      <c r="Y174" s="61">
        <f>IF(_cuofeng6_month_day!A172="","",_cuofeng6_month_day!A172)</f>
        <v>97.705699999999993</v>
      </c>
      <c r="Z174" s="61">
        <f>IF(_cuofeng6_month_day!B172="","",_cuofeng6_month_day!B172)</f>
        <v>97.248500000000007</v>
      </c>
      <c r="AA174" s="130"/>
      <c r="AB174" s="130">
        <f ca="1">AA174*(1-$AL$3)*$AL$4*$AL$5*(E174-D174)*24</f>
        <v>0</v>
      </c>
      <c r="AC174" s="125" t="e">
        <f>IF(OR($V174=$AH$4,$V174=$AH$5),(($W175-$W174)+($X175-$X174))*3,0)</f>
        <v>#VALUE!</v>
      </c>
      <c r="AD174" s="125">
        <f>IF(OR($V174=$AI$4,$V174=$AI$5,$V174=$AI$6),(($W175-$W174)+($X175-$X174))*3,0)</f>
        <v>0</v>
      </c>
      <c r="AE174" s="125">
        <f>IF(OR($V174=$AJ$4),(($W175-$W174)+($X175-$X174))*3,0)</f>
        <v>0</v>
      </c>
      <c r="AF174" s="130">
        <f ca="1">IF(OR($V174=$AH$4,$V174=$AH$5),($AA173-$AA174)*(1-$AL$3)*(E174-D174)*24*$AL$4*$AL$5,0)</f>
        <v>0</v>
      </c>
    </row>
    <row ht="14.25" r="175">
      <c r="A175" s="138">
        <f ca="1">A174</f>
        <v>43552</v>
      </c>
      <c r="B175" s="134">
        <v>0.70833333333333304</v>
      </c>
      <c r="C175" s="51" t="s">
        <v>30</v>
      </c>
      <c r="D175" s="135">
        <f ca="1">A175+B175</f>
        <v>43552.708333333336</v>
      </c>
      <c r="E175" s="135">
        <f ca="1">D176</f>
        <v>43552.791666666664</v>
      </c>
      <c r="F175" s="136" t="e">
        <f ca="1">SUMPRODUCT(('6烧主抽电耗'!$A$3:$A$95=$A175)*('6烧主抽电耗'!$D$3:$D$95=$C175),'6烧主抽电耗'!$E$3:$E$95)</f>
        <v>#REF!</v>
      </c>
      <c r="G175" s="135" t="e">
        <f ca="1">IF(AND(F175=1),"甲班",IF(AND(F175=2),"乙班",IF(AND(F175=3),"丙班",IF(AND(F175=4),"丁班",))))</f>
        <v>#REF!</v>
      </c>
      <c r="H175" s="57" t="s">
        <v>26</v>
      </c>
      <c r="I175" s="57" t="s">
        <v>26</v>
      </c>
      <c r="J175" s="57">
        <f>IF(_cuofeng5_month_day!A173="","",_cuofeng5_month_day!A173)</f>
        <v>-0.1447</v>
      </c>
      <c r="K175" s="57">
        <f>IF(_cuofeng5_month_day!B173="","",_cuofeng5_month_day!B173)</f>
        <v>-0.17119999999999999</v>
      </c>
      <c r="L175" s="136">
        <f ca="1">IFERROR(SUMPRODUCT((_5shaozhuchou_month_day!$A$2:$A$899&gt;=D175)*(_5shaozhuchou_month_day!$A$2:$A$899&lt;E175),_5shaozhuchou_month_day!$Y$2:$Y$899)/SUMPRODUCT((_5shaozhuchou_month_day!$A$2:$A$899&gt;=D175)*(_5shaozhuchou_month_day!$A$2:$A$899&lt;E175)),0)</f>
        <v>0</v>
      </c>
      <c r="M175" s="136">
        <f ca="1">L175*(1-$AL$3)*$AL$4*$AL$5*(E175-D175)*24</f>
        <v>0</v>
      </c>
      <c r="N175" s="125">
        <f>IF(OR($B175=$AH$4,$B175=$AH$5),(($H176-$H175)+($I176-$I175))*3,0)</f>
        <v>0</v>
      </c>
      <c r="O175" s="125" t="e">
        <f>IF(OR($B175=$AI$4,$B175=$AI$5,$B175=$AI$6),(($W176-$W175)+($X176-$X175))*3,0)</f>
        <v>#VALUE!</v>
      </c>
      <c r="P175" s="125">
        <f>IF(OR($B175=$AJ$4),(($H176-$H175)+($I176-$I175))*3,0)</f>
        <v>0</v>
      </c>
      <c r="Q175" s="130">
        <f ca="1">IF(OR($B175=$AH$4,$B174=$AH$5),($L174-$L175)*(1-$AL$3)*(E175-D175)*24*$AL$4*$AL$5,0)</f>
        <v>0</v>
      </c>
      <c r="U175" s="138">
        <f ca="1">A175</f>
        <v>43552</v>
      </c>
      <c r="V175" s="134">
        <f>B175</f>
        <v>0.70833333333333304</v>
      </c>
      <c r="W175" s="61" t="s">
        <v>26</v>
      </c>
      <c r="X175" s="61" t="s">
        <v>26</v>
      </c>
      <c r="Y175" s="61">
        <f>IF(_cuofeng6_month_day!A173="","",_cuofeng6_month_day!A173)</f>
        <v>97.688299999999998</v>
      </c>
      <c r="Z175" s="61">
        <f>IF(_cuofeng6_month_day!B173="","",_cuofeng6_month_day!B173)</f>
        <v>97.2196</v>
      </c>
      <c r="AA175" s="130"/>
      <c r="AB175" s="130">
        <f ca="1">AA175*(1-$AL$3)*$AL$4*$AL$5*(E175-D175)*24</f>
        <v>0</v>
      </c>
      <c r="AC175" s="125">
        <f>IF(OR($V175=$AH$4,$V175=$AH$5),(($W176-$W175)+($X176-$X175))*3,0)</f>
        <v>0</v>
      </c>
      <c r="AD175" s="125" t="e">
        <f>IF(OR($V175=$AI$4,$V175=$AI$5,$V175=$AI$6),(($W176-$W175)+($X176-$X175))*3,0)</f>
        <v>#VALUE!</v>
      </c>
      <c r="AE175" s="125">
        <f>IF(OR($V175=$AJ$4),(($W176-$W175)+($X176-$X175))*3,0)</f>
        <v>0</v>
      </c>
      <c r="AF175" s="130">
        <f ca="1">IF(OR($V175=$AH$4,$V175=$AH$5),($AA174-$AA175)*(1-$AL$3)*(E175-D175)*24*$AL$4*$AL$5,0)</f>
        <v>0</v>
      </c>
    </row>
    <row ht="14.25" r="176">
      <c r="A176" s="138">
        <f ca="1">A175</f>
        <v>43552</v>
      </c>
      <c r="B176" s="134">
        <v>0.79166666666666696</v>
      </c>
      <c r="C176" s="51" t="s">
        <v>30</v>
      </c>
      <c r="D176" s="135">
        <f ca="1">A176+B176</f>
        <v>43552.791666666664</v>
      </c>
      <c r="E176" s="135">
        <f ca="1">D177</f>
        <v>43552.916666666664</v>
      </c>
      <c r="F176" s="136" t="e">
        <f ca="1">SUMPRODUCT(('6烧主抽电耗'!$A$3:$A$95=$A176)*('6烧主抽电耗'!$D$3:$D$95=$C176),'6烧主抽电耗'!$E$3:$E$95)</f>
        <v>#REF!</v>
      </c>
      <c r="G176" s="135" t="e">
        <f ca="1">IF(AND(F176=1),"甲班",IF(AND(F176=2),"乙班",IF(AND(F176=3),"丙班",IF(AND(F176=4),"丁班",))))</f>
        <v>#REF!</v>
      </c>
      <c r="H176" s="57" t="s">
        <v>26</v>
      </c>
      <c r="I176" s="57" t="s">
        <v>26</v>
      </c>
      <c r="J176" s="57">
        <f>IF(_cuofeng5_month_day!A174="","",_cuofeng5_month_day!A174)</f>
        <v>94.427400000000006</v>
      </c>
      <c r="K176" s="57">
        <f>IF(_cuofeng5_month_day!B174="","",_cuofeng5_month_day!B174)</f>
        <v>94.311700000000002</v>
      </c>
      <c r="L176" s="136">
        <f ca="1">IFERROR(SUMPRODUCT((_5shaozhuchou_month_day!$A$2:$A$899&gt;=D176)*(_5shaozhuchou_month_day!$A$2:$A$899&lt;E176),_5shaozhuchou_month_day!$Y$2:$Y$899)/SUMPRODUCT((_5shaozhuchou_month_day!$A$2:$A$899&gt;=D176)*(_5shaozhuchou_month_day!$A$2:$A$899&lt;E176)),0)</f>
        <v>0</v>
      </c>
      <c r="M176" s="136">
        <f ca="1">L176*(1-$AL$3)*$AL$4*$AL$5*(E176-D176)*24</f>
        <v>0</v>
      </c>
      <c r="N176" s="125" t="e">
        <f>IF(OR($B176=$AH$4,$B176=$AH$5),(($H177-$H176)+($I177-$I176))*3,0)</f>
        <v>#VALUE!</v>
      </c>
      <c r="O176" s="125">
        <f>IF(OR($B176=$AI$4,$B176=$AI$5,$B176=$AI$6),(($W177-$W176)+($X177-$X176))*3,0)</f>
        <v>0</v>
      </c>
      <c r="P176" s="125">
        <f>IF(OR($B176=$AJ$4),(($H177-$H176)+($I177-$I176))*3,0)</f>
        <v>0</v>
      </c>
      <c r="Q176" s="130">
        <f ca="1">IF(OR($B176=$AH$4,$B175=$AH$5),($L175-$L176)*(1-$AL$3)*(E176-D176)*24*$AL$4*$AL$5,0)</f>
        <v>0</v>
      </c>
      <c r="U176" s="138">
        <f ca="1">A176</f>
        <v>43552</v>
      </c>
      <c r="V176" s="134">
        <f>B176</f>
        <v>0.79166666666666696</v>
      </c>
      <c r="W176" s="61" t="s">
        <v>26</v>
      </c>
      <c r="X176" s="61" t="s">
        <v>26</v>
      </c>
      <c r="Y176" s="61">
        <f>IF(_cuofeng6_month_day!A174="","",_cuofeng6_month_day!A174)</f>
        <v>97.688299999999998</v>
      </c>
      <c r="Z176" s="61">
        <f>IF(_cuofeng6_month_day!B174="","",_cuofeng6_month_day!B174)</f>
        <v>97.2196</v>
      </c>
      <c r="AA176" s="130"/>
      <c r="AB176" s="130">
        <f ca="1">AA176*(1-$AL$3)*$AL$4*$AL$5*(E176-D176)*24</f>
        <v>0</v>
      </c>
      <c r="AC176" s="125" t="e">
        <f>IF(OR($V176=$AH$4,$V176=$AH$5),(($W177-$W176)+($X177-$X176))*3,0)</f>
        <v>#VALUE!</v>
      </c>
      <c r="AD176" s="125">
        <f>IF(OR($V176=$AI$4,$V176=$AI$5,$V176=$AI$6),(($W177-$W176)+($X177-$X176))*3,0)</f>
        <v>0</v>
      </c>
      <c r="AE176" s="125">
        <f>IF(OR($V176=$AJ$4),(($W177-$W176)+($X177-$X176))*3,0)</f>
        <v>0</v>
      </c>
      <c r="AF176" s="130">
        <f ca="1">IF(OR($V176=$AH$4,$V176=$AH$5),($AA175-$AA176)*(1-$AL$3)*(E176-D176)*24*$AL$4*$AL$5,0)</f>
        <v>0</v>
      </c>
    </row>
    <row ht="14.25" r="177">
      <c r="A177" s="140">
        <f ca="1">A176</f>
        <v>43552</v>
      </c>
      <c r="B177" s="134">
        <v>0.91666666666666696</v>
      </c>
      <c r="C177" s="51" t="s">
        <v>30</v>
      </c>
      <c r="D177" s="135">
        <f ca="1">A177+B177</f>
        <v>43552.916666666664</v>
      </c>
      <c r="E177" s="135">
        <f ca="1">D178</f>
        <v>43553</v>
      </c>
      <c r="F177" s="136" t="e">
        <f ca="1">SUMPRODUCT(('6烧主抽电耗'!$A$3:$A$95=$A177)*('6烧主抽电耗'!$D$3:$D$95=$C177),'6烧主抽电耗'!$E$3:$E$95)</f>
        <v>#REF!</v>
      </c>
      <c r="G177" s="135" t="e">
        <f ca="1">IF(AND(F177=1),"甲班",IF(AND(F177=2),"乙班",IF(AND(F177=3),"丙班",IF(AND(F177=4),"丁班",))))</f>
        <v>#REF!</v>
      </c>
      <c r="H177" s="57" t="s">
        <v>26</v>
      </c>
      <c r="I177" s="57" t="s">
        <v>26</v>
      </c>
      <c r="J177" s="57">
        <f>IF(_cuofeng5_month_day!A175="","",_cuofeng5_month_day!A175)</f>
        <v>94.438999999999993</v>
      </c>
      <c r="K177" s="57">
        <f>IF(_cuofeng5_month_day!B175="","",_cuofeng5_month_day!B175)</f>
        <v>94.326099999999997</v>
      </c>
      <c r="L177" s="136">
        <f ca="1">IFERROR(SUMPRODUCT((_5shaozhuchou_month_day!$A$2:$A$899&gt;=D177)*(_5shaozhuchou_month_day!$A$2:$A$899&lt;E177),_5shaozhuchou_month_day!$Y$2:$Y$899)/SUMPRODUCT((_5shaozhuchou_month_day!$A$2:$A$899&gt;=D177)*(_5shaozhuchou_month_day!$A$2:$A$899&lt;E177)),0)</f>
        <v>0</v>
      </c>
      <c r="M177" s="136">
        <f ca="1">L177*(1-$AL$3)*$AL$4*$AL$5*(E177-D177)*24</f>
        <v>0</v>
      </c>
      <c r="N177" s="125">
        <f>IF(OR($B177=$AH$4,$B177=$AH$5),(($H178-$H177)+($I178-$I177))*3,0)</f>
        <v>0</v>
      </c>
      <c r="O177" s="125" t="e">
        <f>IF(OR($B177=$AI$4,$B177=$AI$5,$B177=$AI$6),(($W178-$W177)+($X178-$X177))*3,0)</f>
        <v>#VALUE!</v>
      </c>
      <c r="P177" s="125">
        <f>IF(OR($B177=$AJ$4),(($H178-$H177)+($I178-$I177))*3,0)</f>
        <v>0</v>
      </c>
      <c r="Q177" s="130">
        <f ca="1">IF(OR($B177=$AH$4,$B176=$AH$5),($L176-$L177)*(1-$AL$3)*(E177-D177)*24*$AL$4*$AL$5,0)</f>
        <v>0</v>
      </c>
      <c r="U177" s="140">
        <f ca="1">A177</f>
        <v>43552</v>
      </c>
      <c r="V177" s="134">
        <f>B177</f>
        <v>0.91666666666666696</v>
      </c>
      <c r="W177" s="61" t="s">
        <v>26</v>
      </c>
      <c r="X177" s="61" t="s">
        <v>26</v>
      </c>
      <c r="Y177" s="61">
        <f>IF(_cuofeng6_month_day!A175="","",_cuofeng6_month_day!A175)</f>
        <v>97.711500000000001</v>
      </c>
      <c r="Z177" s="61">
        <f>IF(_cuofeng6_month_day!B175="","",_cuofeng6_month_day!B175)</f>
        <v>97.248500000000007</v>
      </c>
      <c r="AA177" s="130"/>
      <c r="AB177" s="130">
        <f ca="1">AA177*(1-$AL$3)*$AL$4*$AL$5*(E177-D177)*24</f>
        <v>0</v>
      </c>
      <c r="AC177" s="125">
        <f>IF(OR($V177=$AH$4,$V177=$AH$5),(($W178-$W177)+($X178-$X177))*3,0)</f>
        <v>0</v>
      </c>
      <c r="AD177" s="125" t="e">
        <f>IF(OR($V177=$AI$4,$V177=$AI$5,$V177=$AI$6),(($W178-$W177)+($X178-$X177))*3,0)</f>
        <v>#VALUE!</v>
      </c>
      <c r="AE177" s="125">
        <f>IF(OR($V177=$AJ$4),(($W178-$W177)+($X178-$X177))*3,0)</f>
        <v>0</v>
      </c>
      <c r="AF177" s="130">
        <f ca="1">IF(OR($V177=$AH$4,$V177=$AH$5),($AA176-$AA177)*(1-$AL$3)*(E177-D177)*24*$AL$4*$AL$5,0)</f>
        <v>0</v>
      </c>
    </row>
    <row ht="14.25" r="178">
      <c r="A178" s="133">
        <f ca="1">A172+1</f>
        <v>43553</v>
      </c>
      <c r="B178" s="134">
        <v>0</v>
      </c>
      <c r="C178" s="51" t="s">
        <v>24</v>
      </c>
      <c r="D178" s="135">
        <f ca="1">A178+B178</f>
        <v>43553</v>
      </c>
      <c r="E178" s="135">
        <f ca="1">D179</f>
        <v>43553.333333333336</v>
      </c>
      <c r="F178" s="136" t="e">
        <f ca="1">SUMPRODUCT(('6烧主抽电耗'!$A$3:$A$95=$A178)*('6烧主抽电耗'!$D$3:$D$95=$C178),'6烧主抽电耗'!$E$3:$E$95)</f>
        <v>#REF!</v>
      </c>
      <c r="G178" s="135" t="e">
        <f ca="1">IF(AND(F178=1),"甲班",IF(AND(F178=2),"乙班",IF(AND(F178=3),"丙班",IF(AND(F178=4),"丁班",))))</f>
        <v>#REF!</v>
      </c>
      <c r="H178" s="57" t="s">
        <v>26</v>
      </c>
      <c r="I178" s="57" t="s">
        <v>26</v>
      </c>
      <c r="J178" s="57">
        <f>IF(_cuofeng5_month_day!A176="","",_cuofeng5_month_day!A176)</f>
        <v>94.453900000000004</v>
      </c>
      <c r="K178" s="57">
        <f>IF(_cuofeng5_month_day!B176="","",_cuofeng5_month_day!B176)</f>
        <v>94.333399999999997</v>
      </c>
      <c r="L178" s="136">
        <f ca="1">IFERROR(SUMPRODUCT((_5shaozhuchou_month_day!$A$2:$A$899&gt;=D178)*(_5shaozhuchou_month_day!$A$2:$A$899&lt;E178),_5shaozhuchou_month_day!$Y$2:$Y$899)/SUMPRODUCT((_5shaozhuchou_month_day!$A$2:$A$899&gt;=D178)*(_5shaozhuchou_month_day!$A$2:$A$899&lt;E178)),0)</f>
        <v>0</v>
      </c>
      <c r="M178" s="136">
        <f ca="1">L178*(1-$AL$3)*$AL$4*$AL$5*(E178-D178)*24</f>
        <v>0</v>
      </c>
      <c r="N178" s="125">
        <f>IF(OR($B178=$AH$4,$B178=$AH$5),(($H179-$H178)+($I179-$I178))*3,0)</f>
        <v>0</v>
      </c>
      <c r="O178" s="125">
        <f>IF(OR($B178=$AI$4,$B178=$AI$5,$B178=$AI$6),(($W179-$W178)+($X179-$X178))*3,0)</f>
        <v>0</v>
      </c>
      <c r="P178" s="125" t="e">
        <f>IF(OR($B178=$AJ$4),(($H179-$H178)+($I179-$I178))*3,0)</f>
        <v>#VALUE!</v>
      </c>
      <c r="Q178" s="130">
        <f ca="1">IF(OR($B178=$AH$4,$B177=$AH$5),($L177-$L178)*(1-$AL$3)*(E178-D178)*24*$AL$4*$AL$5,0)</f>
        <v>0</v>
      </c>
      <c r="U178" s="133">
        <f ca="1">A178</f>
        <v>43553</v>
      </c>
      <c r="V178" s="134">
        <f>B178</f>
        <v>0</v>
      </c>
      <c r="W178" s="60" t="s">
        <v>26</v>
      </c>
      <c r="X178" s="61" t="s">
        <v>26</v>
      </c>
      <c r="Y178" s="61">
        <f>IF(_cuofeng6_month_day!A176="","",_cuofeng6_month_day!A176)</f>
        <v>97.711500000000001</v>
      </c>
      <c r="Z178" s="61">
        <f>IF(_cuofeng6_month_day!B176="","",_cuofeng6_month_day!B176)</f>
        <v>97.248500000000007</v>
      </c>
      <c r="AA178" s="130"/>
      <c r="AB178" s="130">
        <f ca="1">AA178*(1-$AL$3)*$AL$4*$AL$5*(E178-D178)*24</f>
        <v>0</v>
      </c>
      <c r="AC178" s="125">
        <f>IF(OR($V178=$AH$4,$V178=$AH$5),(($W179-$W178)+($X179-$X178))*3,0)</f>
        <v>0</v>
      </c>
      <c r="AD178" s="125">
        <f>IF(OR($V178=$AI$4,$V178=$AI$5,$V178=$AI$6),(($W179-$W178)+($X179-$X178))*3,0)</f>
        <v>0</v>
      </c>
      <c r="AE178" s="125" t="e">
        <f>IF(OR($V178=$AJ$4),(($W179-$W178)+($X179-$X178))*3,0)</f>
        <v>#VALUE!</v>
      </c>
      <c r="AF178" s="130">
        <f ca="1">IF(OR($V178=$AH$4,$V178=$AH$5),($AA177-$AA178)*(1-$AL$3)*(E178-D178)*24*$AL$4*$AL$5,0)</f>
        <v>0</v>
      </c>
    </row>
    <row ht="14.25" r="179">
      <c r="A179" s="138">
        <f ca="1">A178</f>
        <v>43553</v>
      </c>
      <c r="B179" s="134">
        <v>0.33333333333333298</v>
      </c>
      <c r="C179" s="51" t="s">
        <v>24</v>
      </c>
      <c r="D179" s="135">
        <f ca="1">A179+B179</f>
        <v>43553.333333333336</v>
      </c>
      <c r="E179" s="135">
        <f ca="1">D180</f>
        <v>43553.583333333336</v>
      </c>
      <c r="F179" s="136" t="e">
        <f ca="1">SUMPRODUCT(('6烧主抽电耗'!$A$3:$A$95=$A179)*('6烧主抽电耗'!$D$3:$D$95=$C179),'6烧主抽电耗'!$E$3:$E$95)</f>
        <v>#REF!</v>
      </c>
      <c r="G179" s="135" t="e">
        <f ca="1">IF(AND(F179=1),"甲班",IF(AND(F179=2),"乙班",IF(AND(F179=3),"丙班",IF(AND(F179=4),"丁班",))))</f>
        <v>#REF!</v>
      </c>
      <c r="H179" s="57" t="s">
        <v>26</v>
      </c>
      <c r="I179" s="57" t="s">
        <v>26</v>
      </c>
      <c r="J179" s="57">
        <f>IF(_cuofeng5_month_day!A177="","",_cuofeng5_month_day!A177)</f>
        <v>94.4636</v>
      </c>
      <c r="K179" s="57">
        <f>IF(_cuofeng5_month_day!B177="","",_cuofeng5_month_day!B177)</f>
        <v>94.343000000000004</v>
      </c>
      <c r="L179" s="136">
        <f ca="1">IFERROR(SUMPRODUCT((_5shaozhuchou_month_day!$A$2:$A$899&gt;=D179)*(_5shaozhuchou_month_day!$A$2:$A$899&lt;E179),_5shaozhuchou_month_day!$Y$2:$Y$899)/SUMPRODUCT((_5shaozhuchou_month_day!$A$2:$A$899&gt;=D179)*(_5shaozhuchou_month_day!$A$2:$A$899&lt;E179)),0)</f>
        <v>0</v>
      </c>
      <c r="M179" s="136">
        <f ca="1">L179*(1-$AL$3)*$AL$4*$AL$5*(E179-D179)*24</f>
        <v>0</v>
      </c>
      <c r="N179" s="125">
        <f>IF(OR($B179=$AH$4,$B179=$AH$5),(($H180-$H179)+($I180-$I179))*3,0)</f>
        <v>0</v>
      </c>
      <c r="O179" s="125" t="e">
        <f>IF(OR($B179=$AI$4,$B179=$AI$5,$B179=$AI$6),(($W180-$W179)+($X180-$X179))*3,0)</f>
        <v>#VALUE!</v>
      </c>
      <c r="P179" s="125">
        <f>IF(OR($B179=$AJ$4),(($H180-$H179)+($I180-$I179))*3,0)</f>
        <v>0</v>
      </c>
      <c r="Q179" s="130">
        <f ca="1">IF(OR($B179=$AH$4,$B178=$AH$5),($L178-$L179)*(1-$AL$3)*(E179-D179)*24*$AL$4*$AL$5,0)</f>
        <v>0</v>
      </c>
      <c r="U179" s="138">
        <f ca="1">A179</f>
        <v>43553</v>
      </c>
      <c r="V179" s="134">
        <f>B179</f>
        <v>0.33333333333333298</v>
      </c>
      <c r="W179" s="61" t="s">
        <v>26</v>
      </c>
      <c r="X179" s="61" t="s">
        <v>26</v>
      </c>
      <c r="Y179" s="61">
        <f>IF(_cuofeng6_month_day!A177="","",_cuofeng6_month_day!A177)</f>
        <v>97.711500000000001</v>
      </c>
      <c r="Z179" s="61">
        <f>IF(_cuofeng6_month_day!B177="","",_cuofeng6_month_day!B177)</f>
        <v>97.248500000000007</v>
      </c>
      <c r="AA179" s="130"/>
      <c r="AB179" s="130">
        <f ca="1">AA179*(1-$AL$3)*$AL$4*$AL$5*(E179-D179)*24</f>
        <v>0</v>
      </c>
      <c r="AC179" s="125">
        <f>IF(OR($V179=$AH$4,$V179=$AH$5),(($W180-$W179)+($X180-$X179))*3,0)</f>
        <v>0</v>
      </c>
      <c r="AD179" s="125" t="e">
        <f>IF(OR($V179=$AI$4,$V179=$AI$5,$V179=$AI$6),(($W180-$W179)+($X180-$X179))*3,0)</f>
        <v>#VALUE!</v>
      </c>
      <c r="AE179" s="125">
        <f>IF(OR($V179=$AJ$4),(($W180-$W179)+($X180-$X179))*3,0)</f>
        <v>0</v>
      </c>
      <c r="AF179" s="130">
        <f ca="1">IF(OR($V179=$AH$4,$V179=$AH$5),($AA178-$AA179)*(1-$AL$3)*(E179-D179)*24*$AL$4*$AL$5,0)</f>
        <v>0</v>
      </c>
    </row>
    <row ht="14.25" r="180">
      <c r="A180" s="138">
        <f ca="1">A179</f>
        <v>43553</v>
      </c>
      <c r="B180" s="134">
        <v>0.58333333333333304</v>
      </c>
      <c r="C180" s="51" t="s">
        <v>28</v>
      </c>
      <c r="D180" s="135">
        <f ca="1">A180+B180</f>
        <v>43553.583333333336</v>
      </c>
      <c r="E180" s="135">
        <f ca="1">D181</f>
        <v>43553.708333333336</v>
      </c>
      <c r="F180" s="136" t="e">
        <f ca="1">SUMPRODUCT(('6烧主抽电耗'!$A$3:$A$95=$A180)*('6烧主抽电耗'!$D$3:$D$95=$C180),'6烧主抽电耗'!$E$3:$E$95)</f>
        <v>#REF!</v>
      </c>
      <c r="G180" s="135" t="e">
        <f ca="1">IF(AND(F180=1),"甲班",IF(AND(F180=2),"乙班",IF(AND(F180=3),"丙班",IF(AND(F180=4),"丁班",))))</f>
        <v>#REF!</v>
      </c>
      <c r="H180" s="57" t="s">
        <v>26</v>
      </c>
      <c r="I180" s="57" t="s">
        <v>26</v>
      </c>
      <c r="J180" s="57">
        <f>IF(_cuofeng5_month_day!A178="","",_cuofeng5_month_day!A178)</f>
        <v>94.427400000000006</v>
      </c>
      <c r="K180" s="57">
        <f>IF(_cuofeng5_month_day!B178="","",_cuofeng5_month_day!B178)</f>
        <v>94.279899999999998</v>
      </c>
      <c r="L180" s="136">
        <f ca="1">IFERROR(SUMPRODUCT((_5shaozhuchou_month_day!$A$2:$A$899&gt;=D180)*(_5shaozhuchou_month_day!$A$2:$A$899&lt;E180),_5shaozhuchou_month_day!$Y$2:$Y$899)/SUMPRODUCT((_5shaozhuchou_month_day!$A$2:$A$899&gt;=D180)*(_5shaozhuchou_month_day!$A$2:$A$899&lt;E180)),0)</f>
        <v>0</v>
      </c>
      <c r="M180" s="136">
        <f ca="1">L180*(1-$AL$3)*$AL$4*$AL$5*(E180-D180)*24</f>
        <v>0</v>
      </c>
      <c r="N180" s="125" t="e">
        <f>IF(OR($B180=$AH$4,$B180=$AH$5),(($H181-$H180)+($I181-$I180))*3,0)</f>
        <v>#VALUE!</v>
      </c>
      <c r="O180" s="125">
        <f>IF(OR($B180=$AI$4,$B180=$AI$5,$B180=$AI$6),(($W181-$W180)+($X181-$X180))*3,0)</f>
        <v>0</v>
      </c>
      <c r="P180" s="125">
        <f>IF(OR($B180=$AJ$4),(($H181-$H180)+($I181-$I180))*3,0)</f>
        <v>0</v>
      </c>
      <c r="Q180" s="130">
        <f ca="1">IF(OR($B180=$AH$4,$B179=$AH$5),($L179-$L180)*(1-$AL$3)*(E180-D180)*24*$AL$4*$AL$5,0)</f>
        <v>0</v>
      </c>
      <c r="U180" s="138">
        <f ca="1">A180</f>
        <v>43553</v>
      </c>
      <c r="V180" s="134">
        <f>B180</f>
        <v>0.58333333333333304</v>
      </c>
      <c r="W180" s="61" t="s">
        <v>26</v>
      </c>
      <c r="X180" s="61" t="s">
        <v>26</v>
      </c>
      <c r="Y180" s="61">
        <f>IF(_cuofeng6_month_day!A178="","",_cuofeng6_month_day!A178)</f>
        <v>77.914599999999993</v>
      </c>
      <c r="Z180" s="61">
        <f>IF(_cuofeng6_month_day!B178="","",_cuofeng6_month_day!B178)</f>
        <v>97.2196</v>
      </c>
      <c r="AA180" s="130"/>
      <c r="AB180" s="130">
        <f ca="1">AA180*(1-$AL$3)*$AL$4*$AL$5*(E180-D180)*24</f>
        <v>0</v>
      </c>
      <c r="AC180" s="125" t="e">
        <f>IF(OR($V180=$AH$4,$V180=$AH$5),(($W181-$W180)+($X181-$X180))*3,0)</f>
        <v>#VALUE!</v>
      </c>
      <c r="AD180" s="125">
        <f>IF(OR($V180=$AI$4,$V180=$AI$5,$V180=$AI$6),(($W181-$W180)+($X181-$X180))*3,0)</f>
        <v>0</v>
      </c>
      <c r="AE180" s="125">
        <f>IF(OR($V180=$AJ$4),(($W181-$W180)+($X181-$X180))*3,0)</f>
        <v>0</v>
      </c>
      <c r="AF180" s="130">
        <f ca="1">IF(OR($V180=$AH$4,$V180=$AH$5),($AA179-$AA180)*(1-$AL$3)*(E180-D180)*24*$AL$4*$AL$5,0)</f>
        <v>0</v>
      </c>
    </row>
    <row ht="14.25" r="181">
      <c r="A181" s="138">
        <f ca="1">A180</f>
        <v>43553</v>
      </c>
      <c r="B181" s="134">
        <v>0.70833333333333304</v>
      </c>
      <c r="C181" s="51" t="s">
        <v>30</v>
      </c>
      <c r="D181" s="135">
        <f ca="1">A181+B181</f>
        <v>43553.708333333336</v>
      </c>
      <c r="E181" s="135">
        <f ca="1">D182</f>
        <v>43553.791666666664</v>
      </c>
      <c r="F181" s="136" t="e">
        <f ca="1">SUMPRODUCT(('6烧主抽电耗'!$A$3:$A$95=$A181)*('6烧主抽电耗'!$D$3:$D$95=$C181),'6烧主抽电耗'!$E$3:$E$95)</f>
        <v>#REF!</v>
      </c>
      <c r="G181" s="135" t="e">
        <f ca="1">IF(AND(F181=1),"甲班",IF(AND(F181=2),"乙班",IF(AND(F181=3),"丙班",IF(AND(F181=4),"丁班",))))</f>
        <v>#REF!</v>
      </c>
      <c r="H181" s="57" t="s">
        <v>26</v>
      </c>
      <c r="I181" s="57" t="s">
        <v>26</v>
      </c>
      <c r="J181" s="57">
        <f>IF(_cuofeng5_month_day!A179="","",_cuofeng5_month_day!A179)</f>
        <v>94.415800000000004</v>
      </c>
      <c r="K181" s="57">
        <f>IF(_cuofeng5_month_day!B179="","",_cuofeng5_month_day!B179)</f>
        <v>94.2654</v>
      </c>
      <c r="L181" s="136">
        <f ca="1">IFERROR(SUMPRODUCT((_5shaozhuchou_month_day!$A$2:$A$899&gt;=D181)*(_5shaozhuchou_month_day!$A$2:$A$899&lt;E181),_5shaozhuchou_month_day!$Y$2:$Y$899)/SUMPRODUCT((_5shaozhuchou_month_day!$A$2:$A$899&gt;=D181)*(_5shaozhuchou_month_day!$A$2:$A$899&lt;E181)),0)</f>
        <v>0</v>
      </c>
      <c r="M181" s="136">
        <f ca="1">L181*(1-$AL$3)*$AL$4*$AL$5*(E181-D181)*24</f>
        <v>0</v>
      </c>
      <c r="N181" s="125">
        <f>IF(OR($B181=$AH$4,$B181=$AH$5),(($H182-$H181)+($I182-$I181))*3,0)</f>
        <v>0</v>
      </c>
      <c r="O181" s="125" t="e">
        <f>IF(OR($B181=$AI$4,$B181=$AI$5,$B181=$AI$6),(($W182-$W181)+($X182-$X181))*3,0)</f>
        <v>#VALUE!</v>
      </c>
      <c r="P181" s="125">
        <f>IF(OR($B181=$AJ$4),(($H182-$H181)+($I182-$I181))*3,0)</f>
        <v>0</v>
      </c>
      <c r="Q181" s="130">
        <f ca="1">IF(OR($B181=$AH$4,$B180=$AH$5),($L180-$L181)*(1-$AL$3)*(E181-D181)*24*$AL$4*$AL$5,0)</f>
        <v>0</v>
      </c>
      <c r="U181" s="138">
        <f ca="1">A181</f>
        <v>43553</v>
      </c>
      <c r="V181" s="134">
        <f>B181</f>
        <v>0.70833333333333304</v>
      </c>
      <c r="W181" s="61" t="s">
        <v>26</v>
      </c>
      <c r="X181" s="61" t="s">
        <v>26</v>
      </c>
      <c r="Y181" s="61">
        <f>IF(_cuofeng6_month_day!A179="","",_cuofeng6_month_day!A179)</f>
        <v>97.537899999999993</v>
      </c>
      <c r="Z181" s="61">
        <f>IF(_cuofeng6_month_day!B179="","",_cuofeng6_month_day!B179)</f>
        <v>95.599299999999999</v>
      </c>
      <c r="AA181" s="130"/>
      <c r="AB181" s="130">
        <f ca="1">AA181*(1-$AL$3)*$AL$4*$AL$5*(E181-D181)*24</f>
        <v>0</v>
      </c>
      <c r="AC181" s="125">
        <f>IF(OR($V181=$AH$4,$V181=$AH$5),(($W182-$W181)+($X182-$X181))*3,0)</f>
        <v>0</v>
      </c>
      <c r="AD181" s="125" t="e">
        <f>IF(OR($V181=$AI$4,$V181=$AI$5,$V181=$AI$6),(($W182-$W181)+($X182-$X181))*3,0)</f>
        <v>#VALUE!</v>
      </c>
      <c r="AE181" s="125">
        <f>IF(OR($V181=$AJ$4),(($W182-$W181)+($X182-$X181))*3,0)</f>
        <v>0</v>
      </c>
      <c r="AF181" s="130">
        <f ca="1">IF(OR($V181=$AH$4,$V181=$AH$5),($AA180-$AA181)*(1-$AL$3)*(E181-D181)*24*$AL$4*$AL$5,0)</f>
        <v>0</v>
      </c>
    </row>
    <row ht="14.25" r="182">
      <c r="A182" s="138">
        <f ca="1">A181</f>
        <v>43553</v>
      </c>
      <c r="B182" s="134">
        <v>0.79166666666666696</v>
      </c>
      <c r="C182" s="51" t="s">
        <v>30</v>
      </c>
      <c r="D182" s="135">
        <f ca="1">A182+B182</f>
        <v>43553.791666666664</v>
      </c>
      <c r="E182" s="135">
        <f ca="1">D183</f>
        <v>43553.916666666664</v>
      </c>
      <c r="F182" s="136" t="e">
        <f ca="1">SUMPRODUCT(('6烧主抽电耗'!$A$3:$A$95=$A182)*('6烧主抽电耗'!$D$3:$D$95=$C182),'6烧主抽电耗'!$E$3:$E$95)</f>
        <v>#REF!</v>
      </c>
      <c r="G182" s="135" t="e">
        <f ca="1">IF(AND(F182=1),"甲班",IF(AND(F182=2),"乙班",IF(AND(F182=3),"丙班",IF(AND(F182=4),"丁班",))))</f>
        <v>#REF!</v>
      </c>
      <c r="H182" s="57" t="s">
        <v>26</v>
      </c>
      <c r="I182" s="57" t="s">
        <v>26</v>
      </c>
      <c r="J182" s="57">
        <f>IF(_cuofeng5_month_day!A180="","",_cuofeng5_month_day!A180)</f>
        <v>94.421599999999998</v>
      </c>
      <c r="K182" s="57">
        <f>IF(_cuofeng5_month_day!B180="","",_cuofeng5_month_day!B180)</f>
        <v>94.277000000000001</v>
      </c>
      <c r="L182" s="136">
        <f ca="1">IFERROR(SUMPRODUCT((_5shaozhuchou_month_day!$A$2:$A$899&gt;=D182)*(_5shaozhuchou_month_day!$A$2:$A$899&lt;E182),_5shaozhuchou_month_day!$Y$2:$Y$899)/SUMPRODUCT((_5shaozhuchou_month_day!$A$2:$A$899&gt;=D182)*(_5shaozhuchou_month_day!$A$2:$A$899&lt;E182)),0)</f>
        <v>0</v>
      </c>
      <c r="M182" s="136">
        <f ca="1">L182*(1-$AL$3)*$AL$4*$AL$5*(E182-D182)*24</f>
        <v>0</v>
      </c>
      <c r="N182" s="125" t="e">
        <f>IF(OR($B182=$AH$4,$B182=$AH$5),(($H183-$H182)+($I183-$I182))*3,0)</f>
        <v>#VALUE!</v>
      </c>
      <c r="O182" s="125">
        <f>IF(OR($B182=$AI$4,$B182=$AI$5,$B182=$AI$6),(($W183-$W182)+($X183-$X182))*3,0)</f>
        <v>0</v>
      </c>
      <c r="P182" s="125">
        <f>IF(OR($B182=$AJ$4),(($H183-$H182)+($I183-$I182))*3,0)</f>
        <v>0</v>
      </c>
      <c r="Q182" s="130">
        <f ca="1">IF(OR($B182=$AH$4,$B181=$AH$5),($L181-$L182)*(1-$AL$3)*(E182-D182)*24*$AL$4*$AL$5,0)</f>
        <v>0</v>
      </c>
      <c r="U182" s="138">
        <f ca="1">A182</f>
        <v>43553</v>
      </c>
      <c r="V182" s="134">
        <f>B182</f>
        <v>0.79166666666666696</v>
      </c>
      <c r="W182" s="61" t="s">
        <v>26</v>
      </c>
      <c r="X182" s="61" t="s">
        <v>26</v>
      </c>
      <c r="Y182" s="61">
        <f>IF(_cuofeng6_month_day!A180="","",_cuofeng6_month_day!A180)</f>
        <v>97.537899999999993</v>
      </c>
      <c r="Z182" s="61">
        <f>IF(_cuofeng6_month_day!B180="","",_cuofeng6_month_day!B180)</f>
        <v>95.599299999999999</v>
      </c>
      <c r="AA182" s="130"/>
      <c r="AB182" s="130">
        <f ca="1">AA182*(1-$AL$3)*$AL$4*$AL$5*(E182-D182)*24</f>
        <v>0</v>
      </c>
      <c r="AC182" s="125" t="e">
        <f>IF(OR($V182=$AH$4,$V182=$AH$5),(($W183-$W182)+($X183-$X182))*3,0)</f>
        <v>#VALUE!</v>
      </c>
      <c r="AD182" s="125">
        <f>IF(OR($V182=$AI$4,$V182=$AI$5,$V182=$AI$6),(($W183-$W182)+($X183-$X182))*3,0)</f>
        <v>0</v>
      </c>
      <c r="AE182" s="125">
        <f>IF(OR($V182=$AJ$4),(($W183-$W182)+($X183-$X182))*3,0)</f>
        <v>0</v>
      </c>
      <c r="AF182" s="130">
        <f ca="1">IF(OR($V182=$AH$4,$V182=$AH$5),($AA181-$AA182)*(1-$AL$3)*(E182-D182)*24*$AL$4*$AL$5,0)</f>
        <v>0</v>
      </c>
    </row>
    <row ht="14.25" r="183">
      <c r="A183" s="140">
        <f ca="1">A182</f>
        <v>43553</v>
      </c>
      <c r="B183" s="134">
        <v>0.91666666666666696</v>
      </c>
      <c r="C183" s="51" t="s">
        <v>30</v>
      </c>
      <c r="D183" s="135">
        <f ca="1">A183+B183</f>
        <v>43553.916666666664</v>
      </c>
      <c r="E183" s="135">
        <f ca="1">D184</f>
        <v>43554</v>
      </c>
      <c r="F183" s="136" t="e">
        <f ca="1">SUMPRODUCT(('6烧主抽电耗'!$A$3:$A$95=$A183)*('6烧主抽电耗'!$D$3:$D$95=$C183),'6烧主抽电耗'!$E$3:$E$95)</f>
        <v>#REF!</v>
      </c>
      <c r="G183" s="135" t="e">
        <f ca="1">IF(AND(F183=1),"甲班",IF(AND(F183=2),"乙班",IF(AND(F183=3),"丙班",IF(AND(F183=4),"丁班",))))</f>
        <v>#REF!</v>
      </c>
      <c r="H183" s="57" t="s">
        <v>26</v>
      </c>
      <c r="I183" s="57" t="s">
        <v>26</v>
      </c>
      <c r="J183" s="57">
        <f>IF(_cuofeng5_month_day!A181="","",_cuofeng5_month_day!A181)</f>
        <v>94.433199999999999</v>
      </c>
      <c r="K183" s="57">
        <f>IF(_cuofeng5_month_day!B181="","",_cuofeng5_month_day!B181)</f>
        <v>94.285600000000002</v>
      </c>
      <c r="L183" s="136">
        <f ca="1">IFERROR(SUMPRODUCT((_5shaozhuchou_month_day!$A$2:$A$899&gt;=D183)*(_5shaozhuchou_month_day!$A$2:$A$899&lt;E183),_5shaozhuchou_month_day!$Y$2:$Y$899)/SUMPRODUCT((_5shaozhuchou_month_day!$A$2:$A$899&gt;=D183)*(_5shaozhuchou_month_day!$A$2:$A$899&lt;E183)),0)</f>
        <v>0</v>
      </c>
      <c r="M183" s="136">
        <f ca="1">L183*(1-$AL$3)*$AL$4*$AL$5*(E183-D183)*24</f>
        <v>0</v>
      </c>
      <c r="N183" s="125">
        <f>IF(OR($B183=$AH$4,$B183=$AH$5),(($H184-$H183)+($I184-$I183))*3,0)</f>
        <v>0</v>
      </c>
      <c r="O183" s="125" t="e">
        <f>IF(OR($B183=$AI$4,$B183=$AI$5,$B183=$AI$6),(($W184-$W183)+($X184-$X183))*3,0)</f>
        <v>#VALUE!</v>
      </c>
      <c r="P183" s="125">
        <f>IF(OR($B183=$AJ$4),(($H184-$H183)+($I184-$I183))*3,0)</f>
        <v>0</v>
      </c>
      <c r="Q183" s="130">
        <f ca="1">IF(OR($B183=$AH$4,$B182=$AH$5),($L182-$L183)*(1-$AL$3)*(E183-D183)*24*$AL$4*$AL$5,0)</f>
        <v>0</v>
      </c>
      <c r="U183" s="140">
        <f ca="1">A183</f>
        <v>43553</v>
      </c>
      <c r="V183" s="134">
        <f>B183</f>
        <v>0.91666666666666696</v>
      </c>
      <c r="W183" s="61" t="s">
        <v>26</v>
      </c>
      <c r="X183" s="61" t="s">
        <v>26</v>
      </c>
      <c r="Y183" s="61">
        <f>IF(_cuofeng6_month_day!A181="","",_cuofeng6_month_day!A181)</f>
        <v>97.561999999999998</v>
      </c>
      <c r="Z183" s="61">
        <f>IF(_cuofeng6_month_day!B181="","",_cuofeng6_month_day!B181)</f>
        <v>95.599299999999999</v>
      </c>
      <c r="AA183" s="130"/>
      <c r="AB183" s="130">
        <f ca="1">AA183*(1-$AL$3)*$AL$4*$AL$5*(E183-D183)*24</f>
        <v>0</v>
      </c>
      <c r="AC183" s="125">
        <f>IF(OR($V183=$AH$4,$V183=$AH$5),(($W184-$W183)+($X184-$X183))*3,0)</f>
        <v>0</v>
      </c>
      <c r="AD183" s="125" t="e">
        <f>IF(OR($V183=$AI$4,$V183=$AI$5,$V183=$AI$6),(($W184-$W183)+($X184-$X183))*3,0)</f>
        <v>#VALUE!</v>
      </c>
      <c r="AE183" s="125">
        <f>IF(OR($V183=$AJ$4),(($W184-$W183)+($X184-$X183))*3,0)</f>
        <v>0</v>
      </c>
      <c r="AF183" s="130">
        <f ca="1">IF(OR($V183=$AH$4,$V183=$AH$5),($AA182-$AA183)*(1-$AL$3)*(E183-D183)*24*$AL$4*$AL$5,0)</f>
        <v>0</v>
      </c>
    </row>
    <row ht="14.25" r="184">
      <c r="A184" s="133">
        <f ca="1">A178+1</f>
        <v>43554</v>
      </c>
      <c r="B184" s="134">
        <v>0</v>
      </c>
      <c r="C184" s="51" t="s">
        <v>24</v>
      </c>
      <c r="D184" s="135">
        <f ca="1">A184+B184</f>
        <v>43554</v>
      </c>
      <c r="E184" s="135">
        <f ca="1">D185</f>
        <v>43554.333333333336</v>
      </c>
      <c r="F184" s="136" t="e">
        <f ca="1">SUMPRODUCT(('6烧主抽电耗'!$A$3:$A$95=$A184)*('6烧主抽电耗'!$D$3:$D$95=$C184),'6烧主抽电耗'!$E$3:$E$95)</f>
        <v>#REF!</v>
      </c>
      <c r="G184" s="135" t="e">
        <f ca="1">IF(AND(F184=1),"甲班",IF(AND(F184=2),"乙班",IF(AND(F184=3),"丙班",IF(AND(F184=4),"丁班",))))</f>
        <v>#REF!</v>
      </c>
      <c r="H184" s="54" t="s">
        <v>26</v>
      </c>
      <c r="I184" s="89" t="s">
        <v>26</v>
      </c>
      <c r="J184" s="54">
        <f>IF(_cuofeng5_month_day!A182="","",_cuofeng5_month_day!A182)</f>
        <v>94.437100000000001</v>
      </c>
      <c r="K184" s="54">
        <f>IF(_cuofeng5_month_day!B182="","",_cuofeng5_month_day!B182)</f>
        <v>94.292400000000001</v>
      </c>
      <c r="L184" s="136">
        <f ca="1">IFERROR(SUMPRODUCT((_5shaozhuchou_month_day!$A$2:$A$899&gt;=D184)*(_5shaozhuchou_month_day!$A$2:$A$899&lt;E184),_5shaozhuchou_month_day!$Y$2:$Y$899)/SUMPRODUCT((_5shaozhuchou_month_day!$A$2:$A$899&gt;=D184)*(_5shaozhuchou_month_day!$A$2:$A$899&lt;E184)),0)</f>
        <v>0</v>
      </c>
      <c r="M184" s="136">
        <f ca="1">L184*(1-$AL$3)*$AL$4*$AL$5*(E184-D184)*24</f>
        <v>0</v>
      </c>
      <c r="N184" s="125">
        <f>IF(OR($B184=$AH$4,$B184=$AH$5),(($H185-$H184)+($I185-$I184))*3,0)</f>
        <v>0</v>
      </c>
      <c r="O184" s="125">
        <f>IF(OR($B184=$AI$4,$B184=$AI$5,$B184=$AI$6),(($W185-$W184)+($X185-$X184))*3,0)</f>
        <v>0</v>
      </c>
      <c r="P184" s="125" t="e">
        <f>IF(OR($B184=$AJ$4),(($H185-$H184)+($I185-$I184))*3,0)</f>
        <v>#VALUE!</v>
      </c>
      <c r="Q184" s="130">
        <f ca="1">IF(OR($B184=$AH$4,$B183=$AH$5),($L183-$L184)*(1-$AL$3)*(E184-D184)*24*$AL$4*$AL$5,0)</f>
        <v>0</v>
      </c>
      <c r="U184" s="133">
        <f ca="1">A184</f>
        <v>43554</v>
      </c>
      <c r="V184" s="134">
        <f>B184</f>
        <v>0</v>
      </c>
      <c r="W184" s="60" t="s">
        <v>26</v>
      </c>
      <c r="X184" s="61" t="s">
        <v>26</v>
      </c>
      <c r="Y184" s="61">
        <f>IF(_cuofeng6_month_day!A182="","",_cuofeng6_month_day!A182)</f>
        <v>97.561999999999998</v>
      </c>
      <c r="Z184" s="61">
        <f>IF(_cuofeng6_month_day!B182="","",_cuofeng6_month_day!B182)</f>
        <v>97.2196</v>
      </c>
      <c r="AA184" s="130"/>
      <c r="AB184" s="130">
        <f ca="1">AA184*(1-$AL$3)*$AL$4*$AL$5*(E184-D184)*24</f>
        <v>0</v>
      </c>
      <c r="AC184" s="125">
        <f>IF(OR($V184=$AH$4,$V184=$AH$5),(($W185-$W184)+($X185-$X184))*3,0)</f>
        <v>0</v>
      </c>
      <c r="AD184" s="125">
        <f>IF(OR($V184=$AI$4,$V184=$AI$5,$V184=$AI$6),(($W185-$W184)+($X185-$X184))*3,0)</f>
        <v>0</v>
      </c>
      <c r="AE184" s="125" t="e">
        <f>IF(OR($V184=$AJ$4),(($W185-$W184)+($X185-$X184))*3,0)</f>
        <v>#VALUE!</v>
      </c>
      <c r="AF184" s="130">
        <f ca="1">IF(OR($V184=$AH$4,$V184=$AH$5),($AA183-$AA184)*(1-$AL$3)*(E184-D184)*24*$AL$4*$AL$5,0)</f>
        <v>0</v>
      </c>
    </row>
    <row ht="14.25" r="185">
      <c r="A185" s="138">
        <f ca="1">A184</f>
        <v>43554</v>
      </c>
      <c r="B185" s="134">
        <v>0.33333333333333298</v>
      </c>
      <c r="C185" s="51" t="s">
        <v>24</v>
      </c>
      <c r="D185" s="135">
        <f ca="1">A185+B185</f>
        <v>43554.333333333336</v>
      </c>
      <c r="E185" s="135">
        <f ca="1">D186</f>
        <v>43554.583333333336</v>
      </c>
      <c r="F185" s="136" t="e">
        <f ca="1">SUMPRODUCT(('6烧主抽电耗'!$A$3:$A$95=$A185)*('6烧主抽电耗'!$D$3:$D$95=$C185),'6烧主抽电耗'!$E$3:$E$95)</f>
        <v>#REF!</v>
      </c>
      <c r="G185" s="135" t="e">
        <f ca="1">IF(AND(F185=1),"甲班",IF(AND(F185=2),"乙班",IF(AND(F185=3),"丙班",IF(AND(F185=4),"丁班",))))</f>
        <v>#REF!</v>
      </c>
      <c r="H185" s="57" t="s">
        <v>26</v>
      </c>
      <c r="I185" s="57" t="s">
        <v>26</v>
      </c>
      <c r="J185" s="57">
        <f>IF(_cuofeng5_month_day!A183="","",_cuofeng5_month_day!A183)</f>
        <v>94.447699999999998</v>
      </c>
      <c r="K185" s="57">
        <f>IF(_cuofeng5_month_day!B183="","",_cuofeng5_month_day!B183)</f>
        <v>94.323300000000003</v>
      </c>
      <c r="L185" s="136">
        <f ca="1">IFERROR(SUMPRODUCT((_5shaozhuchou_month_day!$A$2:$A$899&gt;=D185)*(_5shaozhuchou_month_day!$A$2:$A$899&lt;E185),_5shaozhuchou_month_day!$Y$2:$Y$899)/SUMPRODUCT((_5shaozhuchou_month_day!$A$2:$A$899&gt;=D185)*(_5shaozhuchou_month_day!$A$2:$A$899&lt;E185)),0)</f>
        <v>0</v>
      </c>
      <c r="M185" s="136">
        <f ca="1">L185*(1-$AL$3)*$AL$4*$AL$5*(E185-D185)*24</f>
        <v>0</v>
      </c>
      <c r="N185" s="125">
        <f>IF(OR($B185=$AH$4,$B185=$AH$5),(($H186-$H185)+($I186-$I185))*3,0)</f>
        <v>0</v>
      </c>
      <c r="O185" s="125" t="e">
        <f>IF(OR($B185=$AI$4,$B185=$AI$5,$B185=$AI$6),(($W186-$W185)+($X186-$X185))*3,0)</f>
        <v>#VALUE!</v>
      </c>
      <c r="P185" s="125">
        <f>IF(OR($B185=$AJ$4),(($H186-$H185)+($I186-$I185))*3,0)</f>
        <v>0</v>
      </c>
      <c r="Q185" s="130">
        <f ca="1">IF(OR($B185=$AH$4,$B184=$AH$5),($L184-$L185)*(1-$AL$3)*(E185-D185)*24*$AL$4*$AL$5,0)</f>
        <v>0</v>
      </c>
      <c r="U185" s="138">
        <f ca="1">A185</f>
        <v>43554</v>
      </c>
      <c r="V185" s="134">
        <f>B185</f>
        <v>0.33333333333333298</v>
      </c>
      <c r="W185" s="60" t="s">
        <v>26</v>
      </c>
      <c r="X185" s="61" t="s">
        <v>26</v>
      </c>
      <c r="Y185" s="61">
        <f>IF(_cuofeng6_month_day!A183="","",_cuofeng6_month_day!A183)</f>
        <v>97.566800000000001</v>
      </c>
      <c r="Z185" s="61">
        <f>IF(_cuofeng6_month_day!B183="","",_cuofeng6_month_day!B183)</f>
        <v>97.248500000000007</v>
      </c>
      <c r="AA185" s="130"/>
      <c r="AB185" s="130">
        <f ca="1">AA185*(1-$AL$3)*$AL$4*$AL$5*(E185-D185)*24</f>
        <v>0</v>
      </c>
      <c r="AC185" s="125">
        <f>IF(OR($V185=$AH$4,$V185=$AH$5),(($W186-$W185)+($X186-$X185))*3,0)</f>
        <v>0</v>
      </c>
      <c r="AD185" s="125" t="e">
        <f>IF(OR($V185=$AI$4,$V185=$AI$5,$V185=$AI$6),(($W186-$W185)+($X186-$X185))*3,0)</f>
        <v>#VALUE!</v>
      </c>
      <c r="AE185" s="125">
        <f>IF(OR($V185=$AJ$4),(($W186-$W185)+($X186-$X185))*3,0)</f>
        <v>0</v>
      </c>
      <c r="AF185" s="130">
        <f ca="1">IF(OR($V185=$AH$4,$V185=$AH$5),($AA184-$AA185)*(1-$AL$3)*(E185-D185)*24*$AL$4*$AL$5,0)</f>
        <v>0</v>
      </c>
    </row>
    <row ht="14.25" r="186">
      <c r="A186" s="138">
        <f ca="1">A185</f>
        <v>43554</v>
      </c>
      <c r="B186" s="134">
        <v>0.58333333333333304</v>
      </c>
      <c r="C186" s="51" t="s">
        <v>28</v>
      </c>
      <c r="D186" s="135">
        <f ca="1">A186+B186</f>
        <v>43554.583333333336</v>
      </c>
      <c r="E186" s="135">
        <f ca="1">D187</f>
        <v>43554.708333333336</v>
      </c>
      <c r="F186" s="136" t="e">
        <f ca="1">SUMPRODUCT(('6烧主抽电耗'!$A$3:$A$95=$A186)*('6烧主抽电耗'!$D$3:$D$95=$C186),'6烧主抽电耗'!$E$3:$E$95)</f>
        <v>#REF!</v>
      </c>
      <c r="G186" s="135" t="e">
        <f ca="1">IF(AND(F186=1),"甲班",IF(AND(F186=2),"乙班",IF(AND(F186=3),"丙班",IF(AND(F186=4),"丁班",))))</f>
        <v>#REF!</v>
      </c>
      <c r="H186" s="57" t="s">
        <v>26</v>
      </c>
      <c r="I186" s="57" t="s">
        <v>26</v>
      </c>
      <c r="J186" s="57" t="str">
        <f>IF(_cuofeng5_month_day!A184="","",_cuofeng5_month_day!A184)</f>
        <v/>
      </c>
      <c r="K186" s="57" t="str">
        <f>IF(_cuofeng5_month_day!B184="","",_cuofeng5_month_day!B184)</f>
        <v/>
      </c>
      <c r="L186" s="136">
        <f ca="1">IFERROR(SUMPRODUCT((_5shaozhuchou_month_day!$A$2:$A$899&gt;=D186)*(_5shaozhuchou_month_day!$A$2:$A$899&lt;E186),_5shaozhuchou_month_day!$Y$2:$Y$899)/SUMPRODUCT((_5shaozhuchou_month_day!$A$2:$A$899&gt;=D186)*(_5shaozhuchou_month_day!$A$2:$A$899&lt;E186)),0)</f>
        <v>0</v>
      </c>
      <c r="M186" s="136">
        <f ca="1">L186*(1-$AL$3)*$AL$4*$AL$5*(E186-D186)*24</f>
        <v>0</v>
      </c>
      <c r="N186" s="125" t="e">
        <f>IF(OR($B186=$AH$4,$B186=$AH$5),(($H187-$H186)+($I187-$I186))*3,0)</f>
        <v>#VALUE!</v>
      </c>
      <c r="O186" s="125">
        <f>IF(OR($B186=$AI$4,$B186=$AI$5,$B186=$AI$6),(($W187-$W186)+($X187-$X186))*3,0)</f>
        <v>0</v>
      </c>
      <c r="P186" s="125">
        <f>IF(OR($B186=$AJ$4),(($H187-$H186)+($I187-$I186))*3,0)</f>
        <v>0</v>
      </c>
      <c r="Q186" s="130">
        <f ca="1">IF(OR($B186=$AH$4,$B185=$AH$5),($L185-$L186)*(1-$AL$3)*(E186-D186)*24*$AL$4*$AL$5,0)</f>
        <v>0</v>
      </c>
      <c r="U186" s="138">
        <f ca="1">A186</f>
        <v>43554</v>
      </c>
      <c r="V186" s="134">
        <f>B186</f>
        <v>0.58333333333333304</v>
      </c>
      <c r="W186" s="61" t="s">
        <v>26</v>
      </c>
      <c r="X186" s="61" t="s">
        <v>26</v>
      </c>
      <c r="Y186" s="61" t="str">
        <f>IF(_cuofeng6_month_day!A184="","",_cuofeng6_month_day!A184)</f>
        <v/>
      </c>
      <c r="Z186" s="61" t="str">
        <f>IF(_cuofeng6_month_day!B184="","",_cuofeng6_month_day!B184)</f>
        <v/>
      </c>
      <c r="AA186" s="130"/>
      <c r="AB186" s="130">
        <f ca="1">AA186*(1-$AL$3)*$AL$4*$AL$5*(E186-D186)*24</f>
        <v>0</v>
      </c>
      <c r="AC186" s="125" t="e">
        <f>IF(OR($V186=$AH$4,$V186=$AH$5),(($W187-$W186)+($X187-$X186))*3,0)</f>
        <v>#VALUE!</v>
      </c>
      <c r="AD186" s="125">
        <f>IF(OR($V186=$AI$4,$V186=$AI$5,$V186=$AI$6),(($W187-$W186)+($X187-$X186))*3,0)</f>
        <v>0</v>
      </c>
      <c r="AE186" s="125">
        <f>IF(OR($V186=$AJ$4),(($W187-$W186)+($X187-$X186))*3,0)</f>
        <v>0</v>
      </c>
      <c r="AF186" s="130">
        <f ca="1">IF(OR($V186=$AH$4,$V186=$AH$5),($AA185-$AA186)*(1-$AL$3)*(E186-D186)*24*$AL$4*$AL$5,0)</f>
        <v>0</v>
      </c>
    </row>
    <row ht="14.25" r="187">
      <c r="A187" s="138">
        <f ca="1">A186</f>
        <v>43554</v>
      </c>
      <c r="B187" s="134">
        <v>0.70833333333333304</v>
      </c>
      <c r="C187" s="51" t="s">
        <v>30</v>
      </c>
      <c r="D187" s="135">
        <f ca="1">A187+B187</f>
        <v>43554.708333333336</v>
      </c>
      <c r="E187" s="135">
        <f ca="1">D188</f>
        <v>43554.791666666664</v>
      </c>
      <c r="F187" s="136" t="e">
        <f ca="1">SUMPRODUCT(('6烧主抽电耗'!$A$3:$A$95=$A187)*('6烧主抽电耗'!$D$3:$D$95=$C187),'6烧主抽电耗'!$E$3:$E$95)</f>
        <v>#REF!</v>
      </c>
      <c r="G187" s="135" t="e">
        <f ca="1">IF(AND(F187=1),"甲班",IF(AND(F187=2),"乙班",IF(AND(F187=3),"丙班",IF(AND(F187=4),"丁班",))))</f>
        <v>#REF!</v>
      </c>
      <c r="H187" s="57" t="s">
        <v>26</v>
      </c>
      <c r="I187" s="57" t="s">
        <v>26</v>
      </c>
      <c r="J187" s="57" t="str">
        <f>IF(_cuofeng5_month_day!A185="","",_cuofeng5_month_day!A185)</f>
        <v/>
      </c>
      <c r="K187" s="57" t="str">
        <f>IF(_cuofeng5_month_day!B185="","",_cuofeng5_month_day!B185)</f>
        <v/>
      </c>
      <c r="L187" s="136">
        <f ca="1">IFERROR(SUMPRODUCT((_5shaozhuchou_month_day!$A$2:$A$899&gt;=D187)*(_5shaozhuchou_month_day!$A$2:$A$899&lt;E187),_5shaozhuchou_month_day!$Y$2:$Y$899)/SUMPRODUCT((_5shaozhuchou_month_day!$A$2:$A$899&gt;=D187)*(_5shaozhuchou_month_day!$A$2:$A$899&lt;E187)),0)</f>
        <v>0</v>
      </c>
      <c r="M187" s="136">
        <f ca="1">L187*(1-$AL$3)*$AL$4*$AL$5*(E187-D187)*24</f>
        <v>0</v>
      </c>
      <c r="N187" s="125">
        <f>IF(OR($B187=$AH$4,$B187=$AH$5),(($H188-$H187)+($I188-$I187))*3,0)</f>
        <v>0</v>
      </c>
      <c r="O187" s="125" t="e">
        <f>IF(OR($B187=$AI$4,$B187=$AI$5,$B187=$AI$6),(($W188-$W187)+($X188-$X187))*3,0)</f>
        <v>#VALUE!</v>
      </c>
      <c r="P187" s="125">
        <f>IF(OR($B187=$AJ$4),(($H188-$H187)+($I188-$I187))*3,0)</f>
        <v>0</v>
      </c>
      <c r="Q187" s="130">
        <f ca="1">IF(OR($B187=$AH$4,$B186=$AH$5),($L186-$L187)*(1-$AL$3)*(E187-D187)*24*$AL$4*$AL$5,0)</f>
        <v>0</v>
      </c>
      <c r="U187" s="138">
        <f ca="1">A187</f>
        <v>43554</v>
      </c>
      <c r="V187" s="134">
        <f>B187</f>
        <v>0.70833333333333304</v>
      </c>
      <c r="W187" s="61" t="s">
        <v>26</v>
      </c>
      <c r="X187" s="61" t="s">
        <v>26</v>
      </c>
      <c r="Y187" s="61" t="str">
        <f>IF(_cuofeng6_month_day!A185="","",_cuofeng6_month_day!A185)</f>
        <v/>
      </c>
      <c r="Z187" s="61" t="str">
        <f>IF(_cuofeng6_month_day!B185="","",_cuofeng6_month_day!B185)</f>
        <v/>
      </c>
      <c r="AA187" s="130"/>
      <c r="AB187" s="130">
        <f ca="1">AA187*(1-$AL$3)*$AL$4*$AL$5*(E187-D187)*24</f>
        <v>0</v>
      </c>
      <c r="AC187" s="125">
        <f>IF(OR($V187=$AH$4,$V187=$AH$5),(($W188-$W187)+($X188-$X187))*3,0)</f>
        <v>0</v>
      </c>
      <c r="AD187" s="125" t="e">
        <f>IF(OR($V187=$AI$4,$V187=$AI$5,$V187=$AI$6),(($W188-$W187)+($X188-$X187))*3,0)</f>
        <v>#VALUE!</v>
      </c>
      <c r="AE187" s="125">
        <f>IF(OR($V187=$AJ$4),(($W188-$W187)+($X188-$X187))*3,0)</f>
        <v>0</v>
      </c>
      <c r="AF187" s="130">
        <f ca="1">IF(OR($V187=$AH$4,$V187=$AH$5),($AA186-$AA187)*(1-$AL$3)*(E187-D187)*24*$AL$4*$AL$5,0)</f>
        <v>0</v>
      </c>
    </row>
    <row ht="14.25" r="188">
      <c r="A188" s="138">
        <f ca="1">A187</f>
        <v>43554</v>
      </c>
      <c r="B188" s="134">
        <v>0.79166666666666696</v>
      </c>
      <c r="C188" s="51" t="s">
        <v>30</v>
      </c>
      <c r="D188" s="135">
        <f ca="1">A188+B188</f>
        <v>43554.791666666664</v>
      </c>
      <c r="E188" s="135">
        <f ca="1">D189</f>
        <v>43554.916666666664</v>
      </c>
      <c r="F188" s="136" t="e">
        <f ca="1">SUMPRODUCT(('6烧主抽电耗'!$A$3:$A$95=$A188)*('6烧主抽电耗'!$D$3:$D$95=$C188),'6烧主抽电耗'!$E$3:$E$95)</f>
        <v>#REF!</v>
      </c>
      <c r="G188" s="135" t="e">
        <f ca="1">IF(AND(F188=1),"甲班",IF(AND(F188=2),"乙班",IF(AND(F188=3),"丙班",IF(AND(F188=4),"丁班",))))</f>
        <v>#REF!</v>
      </c>
      <c r="H188" s="57" t="s">
        <v>26</v>
      </c>
      <c r="I188" s="57" t="s">
        <v>26</v>
      </c>
      <c r="J188" s="57" t="str">
        <f>IF(_cuofeng5_month_day!A186="","",_cuofeng5_month_day!A186)</f>
        <v/>
      </c>
      <c r="K188" s="57" t="str">
        <f>IF(_cuofeng5_month_day!B186="","",_cuofeng5_month_day!B186)</f>
        <v/>
      </c>
      <c r="L188" s="136">
        <f ca="1">IFERROR(SUMPRODUCT((_5shaozhuchou_month_day!$A$2:$A$899&gt;=D188)*(_5shaozhuchou_month_day!$A$2:$A$899&lt;E188),_5shaozhuchou_month_day!$Y$2:$Y$899)/SUMPRODUCT((_5shaozhuchou_month_day!$A$2:$A$899&gt;=D188)*(_5shaozhuchou_month_day!$A$2:$A$899&lt;E188)),0)</f>
        <v>0</v>
      </c>
      <c r="M188" s="136">
        <f ca="1">L188*(1-$AL$3)*$AL$4*$AL$5*(E188-D188)*24</f>
        <v>0</v>
      </c>
      <c r="N188" s="125" t="e">
        <f>IF(OR($B188=$AH$4,$B188=$AH$5),(($H189-$H188)+($I189-$I188))*3,0)</f>
        <v>#VALUE!</v>
      </c>
      <c r="O188" s="125">
        <f>IF(OR($B188=$AI$4,$B188=$AI$5,$B188=$AI$6),(($W189-$W188)+($X189-$X188))*3,0)</f>
        <v>0</v>
      </c>
      <c r="P188" s="125">
        <f>IF(OR($B188=$AJ$4),(($H189-$H188)+($I189-$I188))*3,0)</f>
        <v>0</v>
      </c>
      <c r="Q188" s="130">
        <f ca="1">IF(OR($B188=$AH$4,$B187=$AH$5),($L187-$L188)*(1-$AL$3)*(E188-D188)*24*$AL$4*$AL$5,0)</f>
        <v>0</v>
      </c>
      <c r="U188" s="138">
        <f ca="1">A188</f>
        <v>43554</v>
      </c>
      <c r="V188" s="134">
        <f>B188</f>
        <v>0.79166666666666696</v>
      </c>
      <c r="W188" s="61" t="s">
        <v>26</v>
      </c>
      <c r="X188" s="61" t="s">
        <v>26</v>
      </c>
      <c r="Y188" s="61" t="str">
        <f>IF(_cuofeng6_month_day!A186="","",_cuofeng6_month_day!A186)</f>
        <v/>
      </c>
      <c r="Z188" s="61" t="str">
        <f>IF(_cuofeng6_month_day!B186="","",_cuofeng6_month_day!B186)</f>
        <v/>
      </c>
      <c r="AA188" s="130"/>
      <c r="AB188" s="130">
        <f ca="1">AA188*(1-$AL$3)*$AL$4*$AL$5*(E188-D188)*24</f>
        <v>0</v>
      </c>
      <c r="AC188" s="125" t="e">
        <f>IF(OR($V188=$AH$4,$V188=$AH$5),(($W189-$W188)+($X189-$X188))*3,0)</f>
        <v>#VALUE!</v>
      </c>
      <c r="AD188" s="125">
        <f>IF(OR($V188=$AI$4,$V188=$AI$5,$V188=$AI$6),(($W189-$W188)+($X189-$X188))*3,0)</f>
        <v>0</v>
      </c>
      <c r="AE188" s="125">
        <f>IF(OR($V188=$AJ$4),(($W189-$W188)+($X189-$X188))*3,0)</f>
        <v>0</v>
      </c>
      <c r="AF188" s="130">
        <f ca="1">IF(OR($V188=$AH$4,$V188=$AH$5),($AA187-$AA188)*(1-$AL$3)*(E188-D188)*24*$AL$4*$AL$5,0)</f>
        <v>0</v>
      </c>
    </row>
    <row ht="14.25" r="189">
      <c r="A189" s="140">
        <f ca="1">A188</f>
        <v>43554</v>
      </c>
      <c r="B189" s="134">
        <v>0.91666666666666696</v>
      </c>
      <c r="C189" s="51" t="s">
        <v>30</v>
      </c>
      <c r="D189" s="135">
        <f ca="1">A189+B189</f>
        <v>43554.916666666664</v>
      </c>
      <c r="E189" s="135" t="e">
        <f>#REF!</f>
        <v>#REF!</v>
      </c>
      <c r="F189" s="136" t="e">
        <f ca="1">SUMPRODUCT(('6烧主抽电耗'!$A$3:$A$95=$A189)*('6烧主抽电耗'!$D$3:$D$95=$C189),'6烧主抽电耗'!$E$3:$E$95)</f>
        <v>#REF!</v>
      </c>
      <c r="G189" s="135" t="e">
        <f ca="1">IF(AND(F189=1),"甲班",IF(AND(F189=2),"乙班",IF(AND(F189=3),"丙班",IF(AND(F189=4),"丁班",))))</f>
        <v>#REF!</v>
      </c>
      <c r="H189" s="57" t="s">
        <v>26</v>
      </c>
      <c r="I189" s="57" t="s">
        <v>26</v>
      </c>
      <c r="J189" s="57" t="str">
        <f>IF(_cuofeng5_month_day!A187="","",_cuofeng5_month_day!A187)</f>
        <v/>
      </c>
      <c r="K189" s="57" t="str">
        <f>IF(_cuofeng5_month_day!B187="","",_cuofeng5_month_day!B187)</f>
        <v/>
      </c>
      <c r="L189" s="136">
        <f ca="1">IFERROR(SUMPRODUCT((_5shaozhuchou_month_day!$A$2:$A$899&gt;=D189)*(_5shaozhuchou_month_day!$A$2:$A$899&lt;E189),_5shaozhuchou_month_day!$Y$2:$Y$899)/SUMPRODUCT((_5shaozhuchou_month_day!$A$2:$A$899&gt;=D189)*(_5shaozhuchou_month_day!$A$2:$A$899&lt;E189)),0)</f>
        <v>0</v>
      </c>
      <c r="M189" s="136" t="e">
        <f ca="1">L189*(1-$AL$3)*$AL$4*$AL$5*(E189-D189)*24</f>
        <v>#REF!</v>
      </c>
      <c r="N189" s="125">
        <f>IF(OR($B189=$AH$4,$B189=$AH$5),((#REF!-$H189)+(#REF!-$I189))*3,0)</f>
        <v>0</v>
      </c>
      <c r="O189" s="125" t="e">
        <f>IF(OR($B189=$AI$4,$B189=$AI$5,$B189=$AI$6),((#REF!-$W189)+(#REF!-$X189))*3,0)</f>
        <v>#REF!</v>
      </c>
      <c r="P189" s="125">
        <f>IF(OR($B189=$AJ$4),((#REF!-$H189)+(#REF!-$I189))*3,0)</f>
        <v>0</v>
      </c>
      <c r="Q189" s="130" t="e">
        <f ca="1">IF(OR($B189=$AH$4,$B188=$AH$5),($L188-$L189)*(1-$AL$3)*(E189-D189)*24*$AL$4*$AL$5,0)</f>
        <v>#REF!</v>
      </c>
      <c r="U189" s="140">
        <f ca="1">A189</f>
        <v>43554</v>
      </c>
      <c r="V189" s="134">
        <f>B189</f>
        <v>0.91666666666666696</v>
      </c>
      <c r="W189" s="61" t="s">
        <v>26</v>
      </c>
      <c r="X189" s="61" t="s">
        <v>26</v>
      </c>
      <c r="Y189" s="61" t="str">
        <f>IF(_cuofeng6_month_day!A187="","",_cuofeng6_month_day!A187)</f>
        <v/>
      </c>
      <c r="Z189" s="61" t="str">
        <f>IF(_cuofeng6_month_day!B187="","",_cuofeng6_month_day!B187)</f>
        <v/>
      </c>
      <c r="AA189" s="130"/>
      <c r="AB189" s="130" t="e">
        <f ca="1">AA189*(1-$AL$3)*$AL$4*$AL$5*(E189-D189)*24</f>
        <v>#REF!</v>
      </c>
      <c r="AC189" s="125">
        <f>IF(OR($V189=$AH$4,$V189=$AH$5),((#REF!-$W189)+(#REF!-$X189))*3,0)</f>
        <v>0</v>
      </c>
      <c r="AD189" s="125" t="e">
        <f>IF(OR($V189=$AI$4,$V189=$AI$5,$V189=$AI$6),((#REF!-$W189)+(#REF!-$X189))*3,0)</f>
        <v>#REF!</v>
      </c>
      <c r="AE189" s="125">
        <f>IF(OR($V189=$AJ$4),((#REF!-$W189)+(#REF!-$X189))*3,0)</f>
        <v>0</v>
      </c>
      <c r="AF189" s="130">
        <f ca="1">IF(OR($V189=$AH$4,$V189=$AH$5),($AA188-$AA189)*(1-$AL$3)*(E189-D189)*24*$AL$4*$AL$5,0)</f>
        <v>0</v>
      </c>
    </row>
    <row ht="14.25" r="190"/>
    <row ht="14.25" r="191"/>
    <row ht="14.25" r="192"/>
  </sheetData>
  <mergeCells count="8">
    <mergeCell ref="A1:P1"/>
    <mergeCell ref="U1:AE1"/>
    <mergeCell ref="H2:I2"/>
    <mergeCell ref="J2:K2"/>
    <mergeCell ref="N2:P2"/>
    <mergeCell ref="W2:X2"/>
    <mergeCell ref="Y2:Z2"/>
    <mergeCell ref="AC2:AE2"/>
  </mergeCells>
  <printOptions gridLines="0" gridLinesSet="0" headings="0"/>
  <pageMargins bottom="0.75" footer="0.5" header="0.5" left="0.69930555555555596" right="0.69930555555555596" top="0.75"/>
  <pageSetup orientation="portrait" paperSize="9"/>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1" activeCellId="0" sqref="B1"/>
    </sheetView>
  </sheetViews>
  <sheetFormatPr defaultColWidth="9" defaultRowHeight="14.25"/>
  <sheetData>
    <row ht="49.5" r="1">
      <c r="A1" s="110" t="s">
        <v>63</v>
      </c>
      <c r="B1" s="110" t="s">
        <v>64</v>
      </c>
    </row>
    <row r="2">
      <c r="A2" s="0" t="n">
        <v>95.4488</v>
      </c>
      <c r="B2" s="0" t="n">
        <v>99.6501</v>
      </c>
    </row>
    <row r="3">
      <c r="A3" s="0" t="n">
        <v>95.4604</v>
      </c>
      <c r="B3" s="0" t="n">
        <v>99.6385</v>
      </c>
    </row>
    <row r="4">
      <c r="A4" s="0" t="n">
        <v>95.3765</v>
      </c>
      <c r="B4" s="0" t="n">
        <v>99.598</v>
      </c>
    </row>
    <row r="5">
      <c r="A5" s="0" t="n">
        <v>95.362</v>
      </c>
      <c r="B5" s="0" t="n">
        <v>99.5748</v>
      </c>
    </row>
    <row r="6">
      <c r="A6" s="0" t="n">
        <v>95.362</v>
      </c>
      <c r="B6" s="0" t="n">
        <v>99.5835</v>
      </c>
    </row>
    <row r="7">
      <c r="A7" s="0" t="n">
        <v>95.375</v>
      </c>
      <c r="B7" s="0" t="n">
        <v>99.6043</v>
      </c>
    </row>
    <row r="8">
      <c r="A8" s="0" t="n">
        <v>95.3871</v>
      </c>
      <c r="B8" s="0" t="n">
        <v>99.6211</v>
      </c>
    </row>
    <row r="9">
      <c r="A9" s="0" t="n">
        <v>95.3991</v>
      </c>
      <c r="B9" s="0" t="n">
        <v>99.6236</v>
      </c>
    </row>
    <row r="10">
      <c r="A10" s="0" t="n">
        <v>95.3847</v>
      </c>
      <c r="B10" s="0" t="n">
        <v>99.5994</v>
      </c>
    </row>
    <row r="11">
      <c r="A11" s="0" t="n">
        <v>95.3851</v>
      </c>
      <c r="B11" s="0" t="n">
        <v>99.6067</v>
      </c>
    </row>
    <row r="12">
      <c r="A12" s="0" t="n">
        <v>95.3847</v>
      </c>
      <c r="B12" s="0" t="n">
        <v>99.6115</v>
      </c>
    </row>
    <row r="13">
      <c r="A13" s="0" t="n">
        <v>95.3822</v>
      </c>
      <c r="B13" s="0" t="n">
        <v>99.6115</v>
      </c>
    </row>
    <row r="14">
      <c r="A14" s="0" t="n">
        <v>95.3851</v>
      </c>
      <c r="B14" s="0" t="n">
        <v>99.6154</v>
      </c>
    </row>
    <row r="15">
      <c r="A15" s="0" t="n">
        <v>95.3851</v>
      </c>
      <c r="B15" s="0" t="n">
        <v>99.6154</v>
      </c>
    </row>
    <row r="16">
      <c r="A16" s="0" t="n">
        <v>95.3606</v>
      </c>
      <c r="B16" s="0" t="n">
        <v>95.4184</v>
      </c>
    </row>
    <row r="17">
      <c r="A17" s="0" t="n">
        <v>95.3504</v>
      </c>
      <c r="B17" s="0" t="n">
        <v>88.8112</v>
      </c>
    </row>
    <row r="18">
      <c r="A18" s="0" t="n">
        <v>95.3562</v>
      </c>
      <c r="B18" s="0" t="n">
        <v>88.817</v>
      </c>
    </row>
    <row r="19">
      <c r="A19" s="0" t="n">
        <v>95.3649</v>
      </c>
      <c r="B19" s="0" t="n">
        <v>88.8286</v>
      </c>
    </row>
    <row r="20">
      <c r="A20" s="0" t="n">
        <v>95.3678</v>
      </c>
      <c r="B20" s="0" t="n">
        <v>88.8344</v>
      </c>
    </row>
    <row r="21">
      <c r="A21" s="0" t="n">
        <v>95.3798</v>
      </c>
      <c r="B21" s="0" t="n">
        <v>94.2201</v>
      </c>
    </row>
    <row r="22">
      <c r="A22" s="0" t="n">
        <v>95.3678</v>
      </c>
      <c r="B22" s="0" t="n">
        <v>94.2008</v>
      </c>
    </row>
    <row r="23">
      <c r="A23" s="0" t="n">
        <v>95.3702</v>
      </c>
      <c r="B23" s="0" t="n">
        <v>94.2008</v>
      </c>
    </row>
    <row r="24">
      <c r="A24" s="0" t="n">
        <v>95.3822</v>
      </c>
      <c r="B24" s="0" t="n">
        <v>94.2032</v>
      </c>
    </row>
    <row r="25">
      <c r="A25" s="0" t="n">
        <v>95.3895</v>
      </c>
      <c r="B25" s="0" t="n">
        <v>99.6187</v>
      </c>
    </row>
    <row r="26">
      <c r="A26" s="0" t="n">
        <v>95.3938</v>
      </c>
      <c r="B26" s="0" t="n">
        <v>99.6211</v>
      </c>
    </row>
    <row r="27">
      <c r="A27" s="0" t="n">
        <v>95.4083</v>
      </c>
      <c r="B27" s="0" t="n">
        <v>99.6501</v>
      </c>
    </row>
    <row r="28">
      <c r="A28" s="0" t="n">
        <v>95.4083</v>
      </c>
      <c r="B28" s="0" t="n">
        <v>99.653</v>
      </c>
    </row>
    <row r="29">
      <c r="A29" s="0" t="n">
        <v>95.4112</v>
      </c>
      <c r="B29" s="0" t="n">
        <v>99.6501</v>
      </c>
    </row>
    <row r="30">
      <c r="A30" s="0" t="n">
        <v>95.4141</v>
      </c>
      <c r="B30" s="0" t="n">
        <v>99.6501</v>
      </c>
    </row>
    <row r="31">
      <c r="A31" s="0" t="n">
        <v>95.4083</v>
      </c>
      <c r="B31" s="0" t="n">
        <v>99.6501</v>
      </c>
    </row>
    <row r="32">
      <c r="A32" s="0" t="n">
        <v>95.4088</v>
      </c>
      <c r="B32" s="0" t="n">
        <v>99.6525</v>
      </c>
    </row>
    <row r="33">
      <c r="A33" s="0" t="n">
        <v>95.4088</v>
      </c>
      <c r="B33" s="0" t="n">
        <v>99.6501</v>
      </c>
    </row>
    <row r="34">
      <c r="A34" s="0" t="n">
        <v>94.8855</v>
      </c>
      <c r="B34" s="0" t="n">
        <v>99.6404</v>
      </c>
    </row>
    <row r="35">
      <c r="A35" s="0" t="n">
        <v>94.8831</v>
      </c>
      <c r="B35" s="0" t="n">
        <v>99.638</v>
      </c>
    </row>
    <row r="36">
      <c r="A36" s="0" t="n">
        <v>94.9169</v>
      </c>
      <c r="B36" s="0" t="n">
        <v>99.6501</v>
      </c>
    </row>
    <row r="37">
      <c r="A37" s="0" t="n">
        <v>94.9892</v>
      </c>
      <c r="B37" s="0" t="n">
        <v>99.6477</v>
      </c>
    </row>
    <row r="38">
      <c r="A38" s="0" t="n">
        <v>94.9844</v>
      </c>
      <c r="B38" s="0" t="n">
        <v>99.6477</v>
      </c>
    </row>
    <row r="39">
      <c r="A39" s="0" t="n">
        <v>95.0278</v>
      </c>
      <c r="B39" s="0" t="n">
        <v>99.6525</v>
      </c>
    </row>
    <row r="40">
      <c r="A40" s="0" t="n">
        <v>95.0437</v>
      </c>
      <c r="B40" s="0" t="n">
        <v>99.6385</v>
      </c>
    </row>
    <row r="41">
      <c r="A41" s="0" t="n">
        <v>95.035</v>
      </c>
      <c r="B41" s="0" t="n">
        <v>99.6284</v>
      </c>
    </row>
    <row r="42">
      <c r="A42" s="0" t="n">
        <v>95.0408</v>
      </c>
      <c r="B42" s="0" t="n">
        <v>99.6327</v>
      </c>
    </row>
    <row r="43">
      <c r="A43" s="0" t="n">
        <v>95.0466</v>
      </c>
      <c r="B43" s="0" t="n">
        <v>99.6414</v>
      </c>
    </row>
    <row r="44">
      <c r="A44" s="0" t="n">
        <v>95.0447</v>
      </c>
      <c r="B44" s="0" t="n">
        <v>99.6501</v>
      </c>
    </row>
    <row r="45">
      <c r="A45" s="0" t="n">
        <v>95.0553</v>
      </c>
      <c r="B45" s="0" t="n">
        <v>99.6588</v>
      </c>
    </row>
    <row r="46">
      <c r="A46" s="0" t="n">
        <v>95.0423</v>
      </c>
      <c r="B46" s="0" t="n">
        <v>99.6453</v>
      </c>
    </row>
    <row r="47">
      <c r="A47" s="0" t="n">
        <v>95.0423</v>
      </c>
      <c r="B47" s="0" t="n">
        <v>99.638</v>
      </c>
    </row>
    <row r="48">
      <c r="A48" s="0" t="n">
        <v>95.0524</v>
      </c>
      <c r="B48" s="0" t="n">
        <v>99.6472</v>
      </c>
    </row>
    <row r="49">
      <c r="A49" s="0" t="n">
        <v>95.0519</v>
      </c>
      <c r="B49" s="0" t="n">
        <v>99.6525</v>
      </c>
    </row>
    <row r="50">
      <c r="A50" s="0" t="n">
        <v>95.0519</v>
      </c>
      <c r="B50" s="0" t="n">
        <v>99.6501</v>
      </c>
    </row>
    <row r="51">
      <c r="A51" s="0" t="n">
        <v>95.0567</v>
      </c>
      <c r="B51" s="0" t="n">
        <v>99.6573</v>
      </c>
    </row>
    <row r="52">
      <c r="A52" s="0" t="n">
        <v>95.0379</v>
      </c>
      <c r="B52" s="0" t="n">
        <v>99.6269</v>
      </c>
    </row>
    <row r="53">
      <c r="A53" s="0" t="n">
        <v>95.0379</v>
      </c>
      <c r="B53" s="0" t="n">
        <v>99.6038</v>
      </c>
    </row>
    <row r="54">
      <c r="A54" s="0" t="n">
        <v>95.0264</v>
      </c>
      <c r="B54" s="0" t="n">
        <v>99.6096</v>
      </c>
    </row>
    <row r="55">
      <c r="A55" s="0" t="n">
        <v>95.0264</v>
      </c>
      <c r="B55" s="0" t="n">
        <v>99.6154</v>
      </c>
    </row>
    <row r="56">
      <c r="A56" s="0" t="n">
        <v>95.0278</v>
      </c>
      <c r="B56" s="0" t="n">
        <v>99.6115</v>
      </c>
    </row>
    <row r="57">
      <c r="A57" s="0" t="n">
        <v>95.0379</v>
      </c>
      <c r="B57" s="0" t="n">
        <v>99.624</v>
      </c>
    </row>
    <row r="58">
      <c r="A58" s="0" t="n">
        <v>95.0085</v>
      </c>
      <c r="B58" s="0" t="n">
        <v>99.5753</v>
      </c>
    </row>
    <row r="59">
      <c r="A59" s="0" t="n">
        <v>94.9916</v>
      </c>
      <c r="B59" s="0" t="n">
        <v>99.5609</v>
      </c>
    </row>
    <row r="60">
      <c r="A60" s="0" t="n">
        <v>94.994</v>
      </c>
      <c r="B60" s="0" t="n">
        <v>99.5536</v>
      </c>
    </row>
    <row r="61">
      <c r="A61" s="0" t="n">
        <v>95.0061</v>
      </c>
      <c r="B61" s="0" t="n">
        <v>99.5753</v>
      </c>
    </row>
    <row r="62">
      <c r="A62" s="0" t="n">
        <v>95.0119</v>
      </c>
      <c r="B62" s="0" t="n">
        <v>99.5806</v>
      </c>
    </row>
    <row r="63">
      <c r="A63" s="0" t="n">
        <v>95.0254</v>
      </c>
      <c r="B63" s="0" t="n">
        <v>99.5946</v>
      </c>
    </row>
    <row r="64">
      <c r="A64" s="0" t="n">
        <v>94.983</v>
      </c>
      <c r="B64" s="0" t="n">
        <v>99.5459</v>
      </c>
    </row>
    <row r="65">
      <c r="A65" s="0" t="n">
        <v>94.9801</v>
      </c>
      <c r="B65" s="0" t="n">
        <v>99.5372</v>
      </c>
    </row>
    <row r="66">
      <c r="A66" s="0" t="n">
        <v>94.982</v>
      </c>
      <c r="B66" s="0" t="n">
        <v>99.5416</v>
      </c>
    </row>
    <row r="67">
      <c r="A67" s="0" t="n">
        <v>94.994</v>
      </c>
      <c r="B67" s="0" t="n">
        <v>99.5633</v>
      </c>
    </row>
    <row r="68">
      <c r="A68" s="0" t="n">
        <v>94.9887</v>
      </c>
      <c r="B68" s="0" t="n">
        <v>99.5604</v>
      </c>
    </row>
    <row r="69">
      <c r="A69" s="0" t="n">
        <v>20.0829</v>
      </c>
      <c r="B69" s="0" t="n">
        <v>20.1986</v>
      </c>
    </row>
    <row r="70">
      <c r="A70" s="0" t="n">
        <v>99.7513</v>
      </c>
      <c r="B70" s="0" t="n">
        <v>99.6501</v>
      </c>
    </row>
    <row r="71">
      <c r="A71" s="0" t="n">
        <v>99.7513</v>
      </c>
      <c r="B71" s="0" t="n">
        <v>99.6501</v>
      </c>
    </row>
    <row r="72">
      <c r="A72" s="0" t="n">
        <v>99.7513</v>
      </c>
      <c r="B72" s="0" t="n">
        <v>99.6211</v>
      </c>
    </row>
    <row r="73">
      <c r="A73" s="0" t="n">
        <v>99.7513</v>
      </c>
      <c r="B73" s="0" t="n">
        <v>-0.1736</v>
      </c>
    </row>
    <row r="74">
      <c r="A74" s="0" t="n">
        <v>99.7513</v>
      </c>
      <c r="B74" s="0" t="n">
        <v>-0.1736</v>
      </c>
    </row>
    <row r="75">
      <c r="A75" s="0" t="n">
        <v>-0.1447</v>
      </c>
      <c r="B75" s="0" t="n">
        <v>-0.1736</v>
      </c>
    </row>
    <row r="76">
      <c r="A76" s="0" t="n">
        <v>-0.1591</v>
      </c>
      <c r="B76" s="0" t="n">
        <v>-0.1736</v>
      </c>
    </row>
    <row r="77">
      <c r="A77" s="0" t="n">
        <v>40.2101</v>
      </c>
      <c r="B77" s="0" t="n">
        <v>69.1735</v>
      </c>
    </row>
    <row r="78">
      <c r="A78" s="0" t="n">
        <v>94.4998</v>
      </c>
      <c r="B78" s="0" t="n">
        <v>99.5609</v>
      </c>
    </row>
    <row r="79">
      <c r="A79" s="0" t="n">
        <v>99.6356</v>
      </c>
      <c r="B79" s="0" t="n">
        <v>99.5488</v>
      </c>
    </row>
    <row r="80">
      <c r="A80" s="0" t="n">
        <v>99.6356</v>
      </c>
      <c r="B80" s="0" t="n">
        <v>99.5464</v>
      </c>
    </row>
    <row r="81">
      <c r="A81" s="0" t="n">
        <v>99.6501</v>
      </c>
      <c r="B81" s="0" t="n">
        <v>99.5584</v>
      </c>
    </row>
    <row r="82">
      <c r="A82" s="0" t="n">
        <v>99.6182</v>
      </c>
      <c r="B82" s="0" t="n">
        <v>99.5083</v>
      </c>
    </row>
    <row r="83">
      <c r="A83" s="0" t="n">
        <v>99.6096</v>
      </c>
      <c r="B83" s="0" t="n">
        <v>99.5141</v>
      </c>
    </row>
    <row r="84">
      <c r="A84" s="0" t="n">
        <v>99.6187</v>
      </c>
      <c r="B84" s="0" t="n">
        <v>99.5199</v>
      </c>
    </row>
    <row r="85">
      <c r="A85" s="0" t="n">
        <v>99.6211</v>
      </c>
      <c r="B85" s="0" t="n">
        <v>99.5343</v>
      </c>
    </row>
    <row r="86">
      <c r="A86" s="0" t="n">
        <v>99.6269</v>
      </c>
      <c r="B86" s="0" t="n">
        <v>99.5459</v>
      </c>
    </row>
    <row r="87">
      <c r="A87" s="0" t="n">
        <v>99.6501</v>
      </c>
      <c r="B87" s="0" t="n">
        <v>99.5459</v>
      </c>
    </row>
    <row r="88">
      <c r="A88" s="0" t="n">
        <v>99.6298</v>
      </c>
      <c r="B88" s="0" t="n">
        <v>99.5228</v>
      </c>
    </row>
    <row r="89">
      <c r="A89" s="0" t="n">
        <v>99.6187</v>
      </c>
      <c r="B89" s="0" t="n">
        <v>97.1617</v>
      </c>
    </row>
    <row r="90">
      <c r="A90" s="0" t="n">
        <v>99.6284</v>
      </c>
      <c r="B90" s="0" t="n">
        <v>97.1714</v>
      </c>
    </row>
    <row r="91">
      <c r="A91" s="0" t="n">
        <v>99.624</v>
      </c>
      <c r="B91" s="0" t="n">
        <v>97.1733</v>
      </c>
    </row>
    <row r="92">
      <c r="A92" s="0" t="n">
        <v>99.6308</v>
      </c>
      <c r="B92" s="0" t="n">
        <v>97.1931</v>
      </c>
    </row>
    <row r="93">
      <c r="A93" s="0" t="n">
        <v>99.638</v>
      </c>
      <c r="B93" s="0" t="n">
        <v>97.1979</v>
      </c>
    </row>
    <row r="94">
      <c r="A94" s="0" t="n">
        <v>99.6096</v>
      </c>
      <c r="B94" s="0" t="n">
        <v>97.1501</v>
      </c>
    </row>
    <row r="95">
      <c r="A95" s="0" t="n">
        <v>99.6067</v>
      </c>
      <c r="B95" s="0" t="n">
        <v>98.3249</v>
      </c>
    </row>
    <row r="96">
      <c r="A96" s="0" t="n">
        <v>99.6115</v>
      </c>
      <c r="B96" s="0" t="n">
        <v>90.3018</v>
      </c>
    </row>
    <row r="97">
      <c r="A97" s="0" t="n">
        <v>99.6211</v>
      </c>
      <c r="B97" s="0" t="n">
        <v>94.248</v>
      </c>
    </row>
    <row r="98">
      <c r="A98" s="0" t="n">
        <v>99.6211</v>
      </c>
      <c r="B98" s="0" t="n">
        <v>94.2567</v>
      </c>
    </row>
    <row r="99">
      <c r="A99" s="0" t="n">
        <v>99.6327</v>
      </c>
      <c r="B99" s="0" t="n">
        <v>94.2683</v>
      </c>
    </row>
    <row r="100">
      <c r="A100" s="0" t="n">
        <v>99.6043</v>
      </c>
      <c r="B100" s="0" t="n">
        <v>94.2321</v>
      </c>
    </row>
    <row r="101">
      <c r="A101" s="0" t="n">
        <v>99.6009</v>
      </c>
      <c r="B101" s="0" t="n">
        <v>94.2364</v>
      </c>
    </row>
    <row r="102">
      <c r="A102" s="0" t="n">
        <v>99.6182</v>
      </c>
      <c r="B102" s="0" t="n">
        <v>94.2538</v>
      </c>
    </row>
    <row r="103">
      <c r="A103" s="0" t="n">
        <v>99.624</v>
      </c>
      <c r="B103" s="0" t="n">
        <v>94.2741</v>
      </c>
    </row>
    <row r="104">
      <c r="A104" s="0" t="n">
        <v>99.6236</v>
      </c>
      <c r="B104" s="0" t="n">
        <v>94.2755</v>
      </c>
    </row>
    <row r="105">
      <c r="A105" s="0" t="n">
        <v>99.6597</v>
      </c>
      <c r="B105" s="0" t="n">
        <v>94.2972</v>
      </c>
    </row>
    <row r="106">
      <c r="A106" s="0" t="n">
        <v>99.5994</v>
      </c>
      <c r="B106" s="0" t="n">
        <v>94.2249</v>
      </c>
    </row>
    <row r="107">
      <c r="A107" s="0" t="n">
        <v>99.597</v>
      </c>
      <c r="B107" s="0" t="n">
        <v>94.2128</v>
      </c>
    </row>
    <row r="108">
      <c r="A108" s="0" t="n">
        <v>99.6154</v>
      </c>
      <c r="B108" s="0" t="n">
        <v>97.153</v>
      </c>
    </row>
    <row r="109">
      <c r="A109" s="0" t="n">
        <v>99.6236</v>
      </c>
      <c r="B109" s="0" t="n">
        <v>97.169</v>
      </c>
    </row>
    <row r="110">
      <c r="A110" s="0" t="n">
        <v>99.624</v>
      </c>
      <c r="B110" s="0" t="n">
        <v>97.1849</v>
      </c>
    </row>
    <row r="111">
      <c r="A111" s="0" t="n">
        <v>99.6385</v>
      </c>
      <c r="B111" s="0" t="n">
        <v>97.182</v>
      </c>
    </row>
    <row r="112">
      <c r="A112" s="0" t="n">
        <v>99.5922</v>
      </c>
      <c r="B112" s="0" t="n">
        <v>97.1328</v>
      </c>
    </row>
    <row r="113">
      <c r="A113" s="0" t="n">
        <v>99.5951</v>
      </c>
      <c r="B113" s="0" t="n">
        <v>97.1386</v>
      </c>
    </row>
    <row r="114">
      <c r="A114" s="0" t="n">
        <v>99.6096</v>
      </c>
      <c r="B114" s="0" t="n">
        <v>97.1357</v>
      </c>
    </row>
    <row r="115">
      <c r="A115" s="0" t="n">
        <v>99.6182</v>
      </c>
      <c r="B115" s="0" t="n">
        <v>97.1704</v>
      </c>
    </row>
    <row r="116">
      <c r="A116" s="0" t="n">
        <v>99.6404</v>
      </c>
      <c r="B116" s="0" t="n">
        <v>97.2051</v>
      </c>
    </row>
    <row r="117">
      <c r="A117" s="0" t="n">
        <v>99.6501</v>
      </c>
      <c r="B117" s="0" t="n">
        <v>97.2225</v>
      </c>
    </row>
    <row r="118">
      <c r="A118" s="0" t="n">
        <v>99.6645</v>
      </c>
      <c r="B118" s="0" t="n">
        <v>97.2461</v>
      </c>
    </row>
    <row r="119">
      <c r="A119" s="0" t="n">
        <v>99.6525</v>
      </c>
      <c r="B119" s="0" t="n">
        <v>97.2244</v>
      </c>
    </row>
    <row r="120">
      <c r="A120" s="0" t="n">
        <v>99.6559</v>
      </c>
      <c r="B120" s="0" t="n">
        <v>97.2456</v>
      </c>
    </row>
    <row r="121">
      <c r="A121" s="0" t="n">
        <v>99.679</v>
      </c>
      <c r="B121" s="0" t="n">
        <v>97.2654</v>
      </c>
    </row>
    <row r="122">
      <c r="A122" s="0" t="n">
        <v>99.6742</v>
      </c>
      <c r="B122" s="0" t="n">
        <v>97.263</v>
      </c>
    </row>
    <row r="123">
      <c r="A123" s="0" t="n">
        <v>99.6718</v>
      </c>
      <c r="B123" s="0" t="n">
        <v>97.2606</v>
      </c>
    </row>
    <row r="124">
      <c r="A124" s="0" t="n">
        <v>99.6616</v>
      </c>
      <c r="B124" s="0" t="n">
        <v>97.2514</v>
      </c>
    </row>
    <row r="125">
      <c r="A125" s="0" t="n">
        <v>99.6616</v>
      </c>
      <c r="B125" s="0" t="n">
        <v>97.2341</v>
      </c>
    </row>
    <row r="126">
      <c r="A126" s="0" t="n">
        <v>99.6674</v>
      </c>
      <c r="B126" s="0" t="n">
        <v>97.2427</v>
      </c>
    </row>
    <row r="127">
      <c r="A127" s="0" t="n">
        <v>99.6674</v>
      </c>
      <c r="B127" s="0" t="n">
        <v>97.2485</v>
      </c>
    </row>
    <row r="128">
      <c r="A128" s="0" t="n">
        <v>99.6694</v>
      </c>
      <c r="B128" s="0" t="n">
        <v>97.2413</v>
      </c>
    </row>
    <row r="129">
      <c r="A129" s="0" t="n">
        <v>99.6877</v>
      </c>
      <c r="B129" s="0" t="n">
        <v>97.2601</v>
      </c>
    </row>
    <row r="130">
      <c r="A130" s="0" t="n">
        <v>99.679</v>
      </c>
      <c r="B130" s="0" t="n">
        <v>99.5835</v>
      </c>
    </row>
    <row r="131">
      <c r="A131" s="0" t="n">
        <v>99.6819</v>
      </c>
      <c r="B131" s="0" t="n">
        <v>98.4233</v>
      </c>
    </row>
    <row r="132">
      <c r="A132" s="0" t="n">
        <v>99.6819</v>
      </c>
      <c r="B132" s="0" t="n">
        <v>98.4262</v>
      </c>
    </row>
    <row r="133">
      <c r="A133" s="0" t="n">
        <v>99.6838</v>
      </c>
      <c r="B133" s="0" t="n">
        <v>98.43</v>
      </c>
    </row>
    <row r="134">
      <c r="A134" s="0" t="n">
        <v>99.6838</v>
      </c>
      <c r="B134" s="0" t="n">
        <v>98.4348</v>
      </c>
    </row>
    <row r="135">
      <c r="A135" s="0" t="n">
        <v>99.6911</v>
      </c>
      <c r="B135" s="0" t="n">
        <v>98.4372</v>
      </c>
    </row>
    <row r="136">
      <c r="A136" s="0" t="n">
        <v>99.6761</v>
      </c>
      <c r="B136" s="0" t="n">
        <v>98.4204</v>
      </c>
    </row>
    <row r="137">
      <c r="A137" s="0" t="n">
        <v>99.6703</v>
      </c>
      <c r="B137" s="0" t="n">
        <v>98.4117</v>
      </c>
    </row>
    <row r="138">
      <c r="A138" s="0" t="n">
        <v>99.6718</v>
      </c>
      <c r="B138" s="0" t="n">
        <v>98.4059</v>
      </c>
    </row>
    <row r="139">
      <c r="A139" s="0" t="n">
        <v>99.6761</v>
      </c>
      <c r="B139" s="0" t="n">
        <v>98.4059</v>
      </c>
    </row>
    <row r="140">
      <c r="A140" s="0" t="n">
        <v>99.6694</v>
      </c>
      <c r="B140" s="0" t="n">
        <v>98.4131</v>
      </c>
    </row>
    <row r="141">
      <c r="A141" s="0" t="n">
        <v>99.6732</v>
      </c>
      <c r="B141" s="0" t="n">
        <v>97.2456</v>
      </c>
    </row>
    <row r="142">
      <c r="A142" s="0" t="n">
        <v>99.6703</v>
      </c>
      <c r="B142" s="0" t="n">
        <v>97.2283</v>
      </c>
    </row>
    <row r="143">
      <c r="A143" s="0" t="n">
        <v>99.6588</v>
      </c>
      <c r="B143" s="0" t="n">
        <v>97.2138</v>
      </c>
    </row>
    <row r="144">
      <c r="A144" s="0" t="n">
        <v>99.6559</v>
      </c>
      <c r="B144" s="0" t="n">
        <v>97.208</v>
      </c>
    </row>
    <row r="145">
      <c r="A145" s="0" t="n">
        <v>99.6617</v>
      </c>
      <c r="B145" s="0" t="n">
        <v>97.2196</v>
      </c>
    </row>
    <row r="146">
      <c r="A146" s="0" t="n">
        <v>99.6732</v>
      </c>
      <c r="B146" s="0" t="n">
        <v>97.2254</v>
      </c>
    </row>
    <row r="147">
      <c r="A147" s="0" t="n">
        <v>99.667</v>
      </c>
      <c r="B147" s="0" t="n">
        <v>97.2051</v>
      </c>
    </row>
    <row r="148">
      <c r="A148" s="0" t="n">
        <v>99.6549</v>
      </c>
      <c r="B148" s="0" t="n">
        <v>97.1907</v>
      </c>
    </row>
    <row r="149">
      <c r="A149" s="0" t="n">
        <v>99.6621</v>
      </c>
      <c r="B149" s="0" t="n">
        <v>97.2051</v>
      </c>
    </row>
    <row r="150">
      <c r="A150" s="0" t="n">
        <v>99.6621</v>
      </c>
      <c r="B150" s="0" t="n">
        <v>97.1979</v>
      </c>
    </row>
    <row r="151">
      <c r="A151" s="0" t="n">
        <v>99.6597</v>
      </c>
      <c r="B151" s="0" t="n">
        <v>97.2051</v>
      </c>
    </row>
    <row r="152">
      <c r="A152" s="0" t="n">
        <v>99.6674</v>
      </c>
      <c r="B152" s="0" t="n">
        <v>97.208</v>
      </c>
    </row>
    <row r="153">
      <c r="A153" s="0" t="n">
        <v>99.6674</v>
      </c>
      <c r="B153" s="0" t="n">
        <v>97.2167</v>
      </c>
    </row>
    <row r="154">
      <c r="A154" s="0" t="n">
        <v>99.6501</v>
      </c>
      <c r="B154" s="0" t="n">
        <v>97.182</v>
      </c>
    </row>
    <row r="155">
      <c r="A155" s="0" t="n">
        <v>99.6356</v>
      </c>
      <c r="B155" s="0" t="n">
        <v>97.1617</v>
      </c>
    </row>
    <row r="156">
      <c r="A156" s="0" t="n">
        <v>99.6385</v>
      </c>
      <c r="B156" s="0" t="n">
        <v>97.1733</v>
      </c>
    </row>
    <row r="157">
      <c r="A157" s="0" t="n">
        <v>99.6414</v>
      </c>
      <c r="B157" s="0" t="n">
        <v>97.1791</v>
      </c>
    </row>
    <row r="158">
      <c r="A158" s="0" t="n">
        <v>99.6472</v>
      </c>
      <c r="B158" s="0" t="n">
        <v>97.1964</v>
      </c>
    </row>
    <row r="159">
      <c r="A159" s="0" t="n">
        <v>99.6559</v>
      </c>
      <c r="B159" s="0" t="n">
        <v>97.2109</v>
      </c>
    </row>
    <row r="160">
      <c r="A160" s="0" t="n">
        <v>99.6404</v>
      </c>
      <c r="B160" s="0" t="n">
        <v>97.169</v>
      </c>
    </row>
    <row r="161">
      <c r="A161" s="0" t="n">
        <v>99.6477</v>
      </c>
      <c r="B161" s="0" t="n">
        <v>97.1858</v>
      </c>
    </row>
    <row r="162">
      <c r="A162" s="0" t="n">
        <v>99.6501</v>
      </c>
      <c r="B162" s="0" t="n">
        <v>97.1907</v>
      </c>
    </row>
    <row r="163">
      <c r="A163" s="0" t="n">
        <v>99.6477</v>
      </c>
      <c r="B163" s="0" t="n">
        <v>97.2003</v>
      </c>
    </row>
    <row r="164">
      <c r="A164" s="0" t="n">
        <v>99.6477</v>
      </c>
      <c r="B164" s="0" t="n">
        <v>97.2003</v>
      </c>
    </row>
    <row r="165">
      <c r="A165" s="0" t="n">
        <v>99.6597</v>
      </c>
      <c r="B165" s="0" t="n">
        <v>97.2148</v>
      </c>
    </row>
    <row r="166">
      <c r="A166" s="0" t="n">
        <v>99.6443</v>
      </c>
      <c r="B166" s="0" t="n">
        <v>97.1907</v>
      </c>
    </row>
    <row r="167">
      <c r="A167" s="0" t="n">
        <v>99.6327</v>
      </c>
      <c r="B167" s="0" t="n">
        <v>97.1849</v>
      </c>
    </row>
    <row r="168">
      <c r="A168" s="0" t="n">
        <v>99.6472</v>
      </c>
      <c r="B168" s="0" t="n">
        <v>97.2051</v>
      </c>
    </row>
    <row r="169">
      <c r="A169" s="0" t="n">
        <v>99.6616</v>
      </c>
      <c r="B169" s="0" t="n">
        <v>97.2109</v>
      </c>
    </row>
    <row r="170">
      <c r="A170" s="0" t="n">
        <v>99.6621</v>
      </c>
      <c r="B170" s="0" t="n">
        <v>97.222</v>
      </c>
    </row>
    <row r="171">
      <c r="A171" s="0" t="n">
        <v>99.6718</v>
      </c>
      <c r="B171" s="0" t="n">
        <v>97.2341</v>
      </c>
    </row>
    <row r="172">
      <c r="A172" s="0" t="n">
        <v>99.6501</v>
      </c>
      <c r="B172" s="0" t="n">
        <v>97.1993</v>
      </c>
    </row>
    <row r="173">
      <c r="A173" s="0" t="n">
        <v>99.6617</v>
      </c>
      <c r="B173" s="0" t="n">
        <v>97.1993</v>
      </c>
    </row>
    <row r="174">
      <c r="A174" s="0" t="n">
        <v>99.6616</v>
      </c>
      <c r="B174" s="0" t="n">
        <v>97.2022</v>
      </c>
    </row>
    <row r="175">
      <c r="A175" s="0" t="n">
        <v>99.6694</v>
      </c>
      <c r="B175" s="0" t="n">
        <v>97.2485</v>
      </c>
    </row>
    <row r="176">
      <c r="A176" s="0" t="n">
        <v>99.6742</v>
      </c>
      <c r="B176" s="0" t="n">
        <v>97.2485</v>
      </c>
    </row>
    <row r="177">
      <c r="A177" s="0" t="s">
        <v>26</v>
      </c>
      <c r="B177" s="0" t="s">
        <v>26</v>
      </c>
    </row>
    <row r="178">
      <c r="A178" s="0" t="s">
        <v>26</v>
      </c>
      <c r="B178" s="0" t="s">
        <v>26</v>
      </c>
    </row>
    <row r="179">
      <c r="A179" s="0" t="s">
        <v>26</v>
      </c>
      <c r="B179" s="0" t="s">
        <v>26</v>
      </c>
    </row>
    <row r="180">
      <c r="A180" s="0" t="s">
        <v>26</v>
      </c>
      <c r="B180" s="0" t="s">
        <v>26</v>
      </c>
    </row>
    <row r="181">
      <c r="A181" s="0" t="s">
        <v>26</v>
      </c>
      <c r="B181" s="0" t="s">
        <v>26</v>
      </c>
    </row>
    <row r="182">
      <c r="A182" s="0" t="n">
        <v>99.6819</v>
      </c>
      <c r="B182" s="0" t="n">
        <v>99.5951</v>
      </c>
    </row>
    <row r="183">
      <c r="A183" s="0" t="s">
        <v>26</v>
      </c>
      <c r="B183" s="0" t="s">
        <v>26</v>
      </c>
    </row>
    <row r="184">
      <c r="A184" s="0" t="s">
        <v>26</v>
      </c>
      <c r="B184" s="0" t="s">
        <v>26</v>
      </c>
    </row>
    <row r="185">
      <c r="A185" s="0" t="s">
        <v>26</v>
      </c>
      <c r="B185" s="0" t="s">
        <v>26</v>
      </c>
    </row>
    <row r="186">
      <c r="A186" s="0" t="s">
        <v>26</v>
      </c>
      <c r="B186" s="0" t="s">
        <v>26</v>
      </c>
    </row>
    <row r="187">
      <c r="A187" s="0" t="s">
        <v>26</v>
      </c>
      <c r="B187" s="0" t="s">
        <v>26</v>
      </c>
    </row>
  </sheetData>
  <printOptions gridLines="0" gridLinesSet="0" headings="0"/>
  <pageMargins bottom="1" footer="0.5" header="0.5" left="0.75" right="0.75" top="1"/>
  <pageSetup orientation="portrait" paperSize="9"/>
</worksheet>
</file>

<file path=xl/worksheets/sheet6.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selection activeCell="B1" activeCellId="0" sqref="B1"/>
    </sheetView>
  </sheetViews>
  <sheetFormatPr defaultColWidth="9" defaultRowHeight="14.25"/>
  <sheetData>
    <row r="1">
      <c r="A1" s="0" t="s">
        <v>65</v>
      </c>
      <c r="B1" s="0" t="s">
        <v>66</v>
      </c>
    </row>
    <row r="2">
      <c r="A2" s="0" t="n">
        <v>97.5427</v>
      </c>
      <c r="B2" s="0" t="n">
        <v>97.3546</v>
      </c>
    </row>
    <row r="3">
      <c r="A3" s="0" t="n">
        <v>97.3353</v>
      </c>
      <c r="B3" s="0" t="n">
        <v>97.3585</v>
      </c>
    </row>
    <row r="4">
      <c r="A4" s="0" t="n">
        <v>97.3353</v>
      </c>
      <c r="B4" s="0" t="n">
        <v>97.3594</v>
      </c>
    </row>
    <row r="5">
      <c r="A5" s="0" t="n">
        <v>97.2871</v>
      </c>
      <c r="B5" s="0" t="n">
        <v>97.3643</v>
      </c>
    </row>
    <row r="6">
      <c r="A6" s="0" t="n">
        <v>97.289</v>
      </c>
      <c r="B6" s="0" t="n">
        <v>97.3643</v>
      </c>
    </row>
    <row r="7">
      <c r="A7" s="0" t="n">
        <v>97.3353</v>
      </c>
      <c r="B7" s="0" t="n">
        <v>97.399</v>
      </c>
    </row>
    <row r="8">
      <c r="A8" s="0" t="n">
        <v>97.3353</v>
      </c>
      <c r="B8" s="0" t="n">
        <v>97.399</v>
      </c>
    </row>
    <row r="9">
      <c r="A9" s="0" t="n">
        <v>97.3353</v>
      </c>
      <c r="B9" s="0" t="n">
        <v>97.4173</v>
      </c>
    </row>
    <row r="10">
      <c r="A10" s="0" t="n">
        <v>97.3353</v>
      </c>
      <c r="B10" s="0" t="n">
        <v>97.4125</v>
      </c>
    </row>
    <row r="11">
      <c r="A11" s="0" t="n">
        <v>97.3353</v>
      </c>
      <c r="B11" s="0" t="n">
        <v>97.4125</v>
      </c>
    </row>
    <row r="12">
      <c r="A12" s="0" t="n">
        <v>97.3401</v>
      </c>
      <c r="B12" s="0" t="n">
        <v>97.4125</v>
      </c>
    </row>
    <row r="13">
      <c r="A13" s="0" t="n">
        <v>97.345</v>
      </c>
      <c r="B13" s="0" t="n">
        <v>97.4173</v>
      </c>
    </row>
    <row r="14">
      <c r="A14" s="0" t="n">
        <v>97.3498</v>
      </c>
      <c r="B14" s="0" t="n">
        <v>97.4173</v>
      </c>
    </row>
    <row r="15">
      <c r="A15" s="0" t="n">
        <v>97.3546</v>
      </c>
      <c r="B15" s="0" t="n">
        <v>97.4221</v>
      </c>
    </row>
    <row r="16">
      <c r="A16" s="0" t="n">
        <v>97.3932</v>
      </c>
      <c r="B16" s="0" t="n">
        <v>97.3835</v>
      </c>
    </row>
    <row r="17">
      <c r="A17" s="0" t="n">
        <v>97.3932</v>
      </c>
      <c r="B17" s="0" t="n">
        <v>97.3835</v>
      </c>
    </row>
    <row r="18">
      <c r="A18" s="0" t="n">
        <v>97.3932</v>
      </c>
      <c r="B18" s="0" t="n">
        <v>97.3932</v>
      </c>
    </row>
    <row r="19">
      <c r="A19" s="0" t="n">
        <v>97.3932</v>
      </c>
      <c r="B19" s="0" t="n">
        <v>97.3932</v>
      </c>
    </row>
    <row r="20">
      <c r="A20" s="0" t="n">
        <v>97.398</v>
      </c>
      <c r="B20" s="0" t="n">
        <v>97.3932</v>
      </c>
    </row>
    <row r="21">
      <c r="A21" s="0" t="n">
        <v>97.4048</v>
      </c>
      <c r="B21" s="0" t="n">
        <v>97.4221</v>
      </c>
    </row>
    <row r="22">
      <c r="A22" s="0" t="n">
        <v>97.4221</v>
      </c>
      <c r="B22" s="0" t="n">
        <v>97.3932</v>
      </c>
    </row>
    <row r="23">
      <c r="A23" s="0" t="n">
        <v>97.4221</v>
      </c>
      <c r="B23" s="0" t="n">
        <v>97.3932</v>
      </c>
    </row>
    <row r="24">
      <c r="A24" s="0" t="n">
        <v>97.4173</v>
      </c>
      <c r="B24" s="0" t="n">
        <v>97.398</v>
      </c>
    </row>
    <row r="25">
      <c r="A25" s="0" t="n">
        <v>97.4221</v>
      </c>
      <c r="B25" s="0" t="n">
        <v>97.4221</v>
      </c>
    </row>
    <row r="26">
      <c r="A26" s="0" t="n">
        <v>97.4221</v>
      </c>
      <c r="B26" s="0" t="n">
        <v>97.4221</v>
      </c>
    </row>
    <row r="27">
      <c r="A27" s="0" t="n">
        <v>97.4221</v>
      </c>
      <c r="B27" s="0" t="n">
        <v>97.4221</v>
      </c>
    </row>
    <row r="28">
      <c r="A28" s="0" t="n">
        <v>97.4221</v>
      </c>
      <c r="B28" s="0" t="n">
        <v>97.4318</v>
      </c>
    </row>
    <row r="29">
      <c r="A29" s="0" t="n">
        <v>97.4414</v>
      </c>
      <c r="B29" s="0" t="n">
        <v>97.4221</v>
      </c>
    </row>
    <row r="30">
      <c r="A30" s="0" t="n">
        <v>97.4221</v>
      </c>
      <c r="B30" s="0" t="n">
        <v>97.4453</v>
      </c>
    </row>
    <row r="31">
      <c r="A31" s="0" t="n">
        <v>97.4453</v>
      </c>
      <c r="B31" s="0" t="n">
        <v>97.4221</v>
      </c>
    </row>
    <row r="32">
      <c r="A32" s="0" t="n">
        <v>97.4511</v>
      </c>
      <c r="B32" s="0" t="n">
        <v>97.4221</v>
      </c>
    </row>
    <row r="33">
      <c r="A33" s="0" t="n">
        <v>97.4568</v>
      </c>
      <c r="B33" s="0" t="n">
        <v>97.4221</v>
      </c>
    </row>
    <row r="34">
      <c r="A34" s="0" t="n">
        <v>97.4684</v>
      </c>
      <c r="B34" s="0" t="n">
        <v>97.4221</v>
      </c>
    </row>
    <row r="35">
      <c r="A35" s="0" t="n">
        <v>97.4453</v>
      </c>
      <c r="B35" s="0" t="n">
        <v>97.4221</v>
      </c>
    </row>
    <row r="36">
      <c r="A36" s="0" t="n">
        <v>97.4453</v>
      </c>
      <c r="B36" s="0" t="n">
        <v>97.4221</v>
      </c>
    </row>
    <row r="37">
      <c r="A37" s="0" t="n">
        <v>97.4511</v>
      </c>
      <c r="B37" s="0" t="n">
        <v>97.4221</v>
      </c>
    </row>
    <row r="38">
      <c r="A38" s="0" t="n">
        <v>97.48</v>
      </c>
      <c r="B38" s="0" t="n">
        <v>97.4221</v>
      </c>
    </row>
    <row r="39">
      <c r="A39" s="0" t="n">
        <v>97.4704</v>
      </c>
      <c r="B39" s="0" t="n">
        <v>97.4221</v>
      </c>
    </row>
    <row r="40">
      <c r="A40" s="0" t="n">
        <v>97.3643</v>
      </c>
      <c r="B40" s="0" t="n">
        <v>97.3787</v>
      </c>
    </row>
    <row r="41">
      <c r="A41" s="0" t="n">
        <v>97.3643</v>
      </c>
      <c r="B41" s="0" t="n">
        <v>97.3932</v>
      </c>
    </row>
    <row r="42">
      <c r="A42" s="0" t="n">
        <v>97.3643</v>
      </c>
      <c r="B42" s="0" t="n">
        <v>97.3932</v>
      </c>
    </row>
    <row r="43">
      <c r="A43" s="0" t="n">
        <v>97.3643</v>
      </c>
      <c r="B43" s="0" t="n">
        <v>97.3932</v>
      </c>
    </row>
    <row r="44">
      <c r="A44" s="0" t="n">
        <v>97.3643</v>
      </c>
      <c r="B44" s="0" t="n">
        <v>97.398</v>
      </c>
    </row>
    <row r="45">
      <c r="A45" s="0" t="n">
        <v>97.3643</v>
      </c>
      <c r="B45" s="0" t="n">
        <v>97.4163</v>
      </c>
    </row>
    <row r="46">
      <c r="A46" s="0" t="n">
        <v>97.3643</v>
      </c>
      <c r="B46" s="0" t="n">
        <v>97.399</v>
      </c>
    </row>
    <row r="47">
      <c r="A47" s="0" t="n">
        <v>97.3643</v>
      </c>
      <c r="B47" s="0" t="n">
        <v>97.3932</v>
      </c>
    </row>
    <row r="48">
      <c r="A48" s="0" t="n">
        <v>97.37</v>
      </c>
      <c r="B48" s="0" t="n">
        <v>97.4221</v>
      </c>
    </row>
    <row r="49">
      <c r="A49" s="0" t="n">
        <v>97.37</v>
      </c>
      <c r="B49" s="0" t="n">
        <v>97.4221</v>
      </c>
    </row>
    <row r="50">
      <c r="A50" s="0" t="n">
        <v>97.3643</v>
      </c>
      <c r="B50" s="0" t="n">
        <v>97.4221</v>
      </c>
    </row>
    <row r="51">
      <c r="A51" s="0" t="n">
        <v>97.3643</v>
      </c>
      <c r="B51" s="0" t="n">
        <v>97.4173</v>
      </c>
    </row>
    <row r="52">
      <c r="A52" s="0" t="n">
        <v>97.345</v>
      </c>
      <c r="B52" s="0" t="n">
        <v>97.3787</v>
      </c>
    </row>
    <row r="53">
      <c r="A53" s="0" t="n">
        <v>97.3401</v>
      </c>
      <c r="B53" s="0" t="n">
        <v>97.3643</v>
      </c>
    </row>
    <row r="54">
      <c r="A54" s="0" t="n">
        <v>97.3401</v>
      </c>
      <c r="B54" s="0" t="n">
        <v>97.3643</v>
      </c>
    </row>
    <row r="55">
      <c r="A55" s="0" t="n">
        <v>97.3594</v>
      </c>
      <c r="B55" s="0" t="n">
        <v>97.3932</v>
      </c>
    </row>
    <row r="56">
      <c r="A56" s="0" t="n">
        <v>97.3739</v>
      </c>
      <c r="B56" s="0" t="n">
        <v>97.4028</v>
      </c>
    </row>
    <row r="57">
      <c r="A57" s="0" t="n">
        <v>97.3643</v>
      </c>
      <c r="B57" s="0" t="n">
        <v>97.4173</v>
      </c>
    </row>
    <row r="58">
      <c r="A58" s="0" t="n">
        <v>97.3353</v>
      </c>
      <c r="B58" s="0" t="n">
        <v>97.3643</v>
      </c>
    </row>
    <row r="59">
      <c r="A59" s="0" t="n">
        <v>97.3353</v>
      </c>
      <c r="B59" s="0" t="n">
        <v>97.3643</v>
      </c>
    </row>
    <row r="60">
      <c r="A60" s="0" t="n">
        <v>97.3353</v>
      </c>
      <c r="B60" s="0" t="n">
        <v>97.3643</v>
      </c>
    </row>
    <row r="61">
      <c r="A61" s="0" t="n">
        <v>97.3411</v>
      </c>
      <c r="B61" s="0" t="n">
        <v>97.3932</v>
      </c>
    </row>
    <row r="62">
      <c r="A62" s="0" t="n">
        <v>97.3353</v>
      </c>
      <c r="B62" s="0" t="n">
        <v>97.3932</v>
      </c>
    </row>
    <row r="63">
      <c r="A63" s="0" t="n">
        <v>97.3594</v>
      </c>
      <c r="B63" s="0" t="n">
        <v>97.3932</v>
      </c>
    </row>
    <row r="64">
      <c r="A64" s="0" t="n">
        <v>97.3353</v>
      </c>
      <c r="B64" s="0" t="n">
        <v>97.3643</v>
      </c>
    </row>
    <row r="65">
      <c r="A65" s="0" t="n">
        <v>97.2775</v>
      </c>
      <c r="B65" s="0" t="n">
        <v>97.3643</v>
      </c>
    </row>
    <row r="66">
      <c r="A66" s="0" t="n">
        <v>44.4432</v>
      </c>
      <c r="B66" s="0" t="n">
        <v>58.1389</v>
      </c>
    </row>
    <row r="67">
      <c r="A67" s="0" t="n">
        <v>97.5379</v>
      </c>
      <c r="B67" s="0" t="n">
        <v>97.3643</v>
      </c>
    </row>
    <row r="68">
      <c r="A68" s="0" t="n">
        <v>97.5427</v>
      </c>
      <c r="B68" s="0" t="n">
        <v>97.3932</v>
      </c>
    </row>
    <row r="69">
      <c r="A69" s="0" t="n">
        <v>97.5668</v>
      </c>
      <c r="B69" s="0" t="n">
        <v>97.398</v>
      </c>
    </row>
    <row r="70">
      <c r="A70" s="0" t="n">
        <v>97.5475</v>
      </c>
      <c r="B70" s="0" t="n">
        <v>97.3643</v>
      </c>
    </row>
    <row r="71">
      <c r="A71" s="0" t="n">
        <v>97.533</v>
      </c>
      <c r="B71" s="0" t="n">
        <v>97.3353</v>
      </c>
    </row>
    <row r="72">
      <c r="A72" s="0" t="n">
        <v>97.5475</v>
      </c>
      <c r="B72" s="0" t="n">
        <v>97.3546</v>
      </c>
    </row>
    <row r="73">
      <c r="A73" s="0" t="n">
        <v>97.562</v>
      </c>
      <c r="B73" s="0" t="n">
        <v>97.398</v>
      </c>
    </row>
    <row r="74">
      <c r="A74" s="0" t="n">
        <v>97.5668</v>
      </c>
      <c r="B74" s="0" t="n">
        <v>97.4106</v>
      </c>
    </row>
    <row r="75">
      <c r="A75" s="0" t="n">
        <v>97.5668</v>
      </c>
      <c r="B75" s="0" t="n">
        <v>97.4221</v>
      </c>
    </row>
    <row r="76">
      <c r="A76" s="0" t="n">
        <v>97.5321</v>
      </c>
      <c r="B76" s="0" t="n">
        <v>97.3411</v>
      </c>
    </row>
    <row r="77">
      <c r="A77" s="0" t="n">
        <v>97.5321</v>
      </c>
      <c r="B77" s="0" t="n">
        <v>97.3469</v>
      </c>
    </row>
    <row r="78">
      <c r="A78" s="0" t="n">
        <v>97.5282</v>
      </c>
      <c r="B78" s="0" t="n">
        <v>97.3594</v>
      </c>
    </row>
    <row r="79">
      <c r="A79" s="0" t="n">
        <v>97.5379</v>
      </c>
      <c r="B79" s="0" t="n">
        <v>97.3932</v>
      </c>
    </row>
    <row r="80">
      <c r="A80" s="0" t="n">
        <v>97.5494</v>
      </c>
      <c r="B80" s="0" t="n">
        <v>97.4048</v>
      </c>
    </row>
    <row r="81">
      <c r="A81" s="0" t="n">
        <v>97.562</v>
      </c>
      <c r="B81" s="0" t="n">
        <v>97.4125</v>
      </c>
    </row>
    <row r="82">
      <c r="A82" s="0" t="n">
        <v>97.5379</v>
      </c>
      <c r="B82" s="0" t="n">
        <v>97.37</v>
      </c>
    </row>
    <row r="83">
      <c r="A83" s="0" t="n">
        <v>97.5379</v>
      </c>
      <c r="B83" s="0" t="n">
        <v>97.3585</v>
      </c>
    </row>
    <row r="84">
      <c r="A84" s="0" t="n">
        <v>97.5379</v>
      </c>
      <c r="B84" s="0" t="n">
        <v>97.3932</v>
      </c>
    </row>
    <row r="85">
      <c r="A85" s="0" t="n">
        <v>97.5437</v>
      </c>
      <c r="B85" s="0" t="n">
        <v>97.3932</v>
      </c>
    </row>
    <row r="86">
      <c r="A86" s="0" t="n">
        <v>97.5379</v>
      </c>
      <c r="B86" s="0" t="n">
        <v>97.3932</v>
      </c>
    </row>
    <row r="87">
      <c r="A87" s="0" t="n">
        <v>97.5668</v>
      </c>
      <c r="B87" s="0" t="n">
        <v>97.4221</v>
      </c>
    </row>
    <row r="88">
      <c r="A88" s="0" t="n">
        <v>97.5089</v>
      </c>
      <c r="B88" s="0" t="n">
        <v>97.4453</v>
      </c>
    </row>
    <row r="89">
      <c r="A89" s="0" t="n">
        <v>97.5089</v>
      </c>
      <c r="B89" s="0" t="n">
        <v>97.4221</v>
      </c>
    </row>
    <row r="90">
      <c r="A90" s="0" t="n">
        <v>97.5147</v>
      </c>
      <c r="B90" s="0" t="n">
        <v>97.4221</v>
      </c>
    </row>
    <row r="91">
      <c r="A91" s="0" t="n">
        <v>97.5379</v>
      </c>
      <c r="B91" s="0" t="n">
        <v>97.48</v>
      </c>
    </row>
    <row r="92">
      <c r="A92" s="0" t="n">
        <v>97.5427</v>
      </c>
      <c r="B92" s="0" t="n">
        <v>97.48</v>
      </c>
    </row>
    <row r="93">
      <c r="A93" s="0" t="n">
        <v>97.5379</v>
      </c>
      <c r="B93" s="0" t="n">
        <v>97.4221</v>
      </c>
    </row>
    <row r="94">
      <c r="A94" s="0" t="n">
        <v>97.5089</v>
      </c>
      <c r="B94" s="0" t="n">
        <v>97.3932</v>
      </c>
    </row>
    <row r="95">
      <c r="A95" s="0" t="n">
        <v>90.5357</v>
      </c>
      <c r="B95" s="0" t="n">
        <v>93.4292</v>
      </c>
    </row>
    <row r="96">
      <c r="A96" s="0" t="n">
        <v>97.5379</v>
      </c>
      <c r="B96" s="0" t="n">
        <v>97.4173</v>
      </c>
    </row>
    <row r="97">
      <c r="A97" s="0" t="n">
        <v>97.5379</v>
      </c>
      <c r="B97" s="0" t="n">
        <v>97.4221</v>
      </c>
    </row>
    <row r="98">
      <c r="A98" s="0" t="n">
        <v>97.5437</v>
      </c>
      <c r="B98" s="0" t="n">
        <v>97.4684</v>
      </c>
    </row>
    <row r="99">
      <c r="A99" s="0" t="n">
        <v>97.5668</v>
      </c>
      <c r="B99" s="0" t="n">
        <v>97.4704</v>
      </c>
    </row>
    <row r="100">
      <c r="A100" s="0" t="n">
        <v>97.5379</v>
      </c>
      <c r="B100" s="0" t="n">
        <v>97.4163</v>
      </c>
    </row>
    <row r="101">
      <c r="A101" s="0" t="n">
        <v>97.5379</v>
      </c>
      <c r="B101" s="0" t="n">
        <v>97.4221</v>
      </c>
    </row>
    <row r="102">
      <c r="A102" s="0" t="n">
        <v>97.5379</v>
      </c>
      <c r="B102" s="0" t="n">
        <v>97.4221</v>
      </c>
    </row>
    <row r="103">
      <c r="A103" s="0" t="n">
        <v>97.5379</v>
      </c>
      <c r="B103" s="0" t="n">
        <v>97.48</v>
      </c>
    </row>
    <row r="104">
      <c r="A104" s="0" t="n">
        <v>97.5552</v>
      </c>
      <c r="B104" s="0" t="n">
        <v>97.48</v>
      </c>
    </row>
    <row r="105">
      <c r="A105" s="0" t="n">
        <v>97.5668</v>
      </c>
      <c r="B105" s="0" t="n">
        <v>95.5993</v>
      </c>
    </row>
    <row r="106">
      <c r="A106" s="0" t="n">
        <v>97.5379</v>
      </c>
      <c r="B106" s="0" t="n">
        <v>97.3353</v>
      </c>
    </row>
    <row r="107">
      <c r="A107" s="0" t="n">
        <v>97.5379</v>
      </c>
      <c r="B107" s="0" t="n">
        <v>97.3238</v>
      </c>
    </row>
    <row r="108">
      <c r="A108" s="0" t="n">
        <v>97.5379</v>
      </c>
      <c r="B108" s="0" t="n">
        <v>97.3353</v>
      </c>
    </row>
    <row r="109">
      <c r="A109" s="0" t="n">
        <v>97.5379</v>
      </c>
      <c r="B109" s="0" t="n">
        <v>97.3353</v>
      </c>
    </row>
    <row r="110">
      <c r="A110" s="0" t="n">
        <v>97.5379</v>
      </c>
      <c r="B110" s="0" t="n">
        <v>97.3353</v>
      </c>
    </row>
    <row r="111">
      <c r="A111" s="0" t="n">
        <v>97.5379</v>
      </c>
      <c r="B111" s="0" t="n">
        <v>97.3353</v>
      </c>
    </row>
    <row r="112">
      <c r="A112" s="0" t="n">
        <v>97.5379</v>
      </c>
      <c r="B112" s="0" t="n">
        <v>97.2775</v>
      </c>
    </row>
    <row r="113">
      <c r="A113" s="0" t="n">
        <v>97.5379</v>
      </c>
      <c r="B113" s="0" t="n">
        <v>97.2775</v>
      </c>
    </row>
    <row r="114">
      <c r="A114" s="0" t="n">
        <v>97.5379</v>
      </c>
      <c r="B114" s="0" t="n">
        <v>97.3006</v>
      </c>
    </row>
    <row r="115">
      <c r="A115" s="0" t="n">
        <v>97.5379</v>
      </c>
      <c r="B115" s="0" t="n">
        <v>97.3353</v>
      </c>
    </row>
    <row r="116">
      <c r="A116" s="0" t="n">
        <v>97.5379</v>
      </c>
      <c r="B116" s="0" t="n">
        <v>97.3643</v>
      </c>
    </row>
    <row r="117">
      <c r="A117" s="0" t="n">
        <v>95.6282</v>
      </c>
      <c r="B117" s="0" t="n">
        <v>95.5414</v>
      </c>
    </row>
    <row r="118">
      <c r="A118" s="0" t="n">
        <v>97.5379</v>
      </c>
      <c r="B118" s="0" t="n">
        <v>97.3006</v>
      </c>
    </row>
    <row r="119">
      <c r="A119" s="0" t="n">
        <v>97.5379</v>
      </c>
      <c r="B119" s="0" t="n">
        <v>97.3353</v>
      </c>
    </row>
    <row r="120">
      <c r="A120" s="0" t="n">
        <v>97.5379</v>
      </c>
      <c r="B120" s="0" t="n">
        <v>97.3257</v>
      </c>
    </row>
    <row r="121">
      <c r="A121" s="0" t="n">
        <v>94.384</v>
      </c>
      <c r="B121" s="0" t="n">
        <v>95.5896</v>
      </c>
    </row>
    <row r="122">
      <c r="A122" s="0" t="n">
        <v>97.4568</v>
      </c>
      <c r="B122" s="0" t="n">
        <v>97.2775</v>
      </c>
    </row>
    <row r="123">
      <c r="A123" s="0" t="n">
        <v>94.4515</v>
      </c>
      <c r="B123" s="0" t="n">
        <v>94.3261</v>
      </c>
    </row>
    <row r="124">
      <c r="A124" s="0" t="n">
        <v>97.3874</v>
      </c>
      <c r="B124" s="0" t="n">
        <v>97.2775</v>
      </c>
    </row>
    <row r="125">
      <c r="A125" s="0" t="n">
        <v>97.3932</v>
      </c>
      <c r="B125" s="0" t="n">
        <v>97.2775</v>
      </c>
    </row>
    <row r="126">
      <c r="A126" s="0" t="n">
        <v>97.3884</v>
      </c>
      <c r="B126" s="0" t="n">
        <v>97.2775</v>
      </c>
    </row>
    <row r="127">
      <c r="A127" s="0" t="n">
        <v>97.3932</v>
      </c>
      <c r="B127" s="0" t="n">
        <v>97.2775</v>
      </c>
    </row>
    <row r="128">
      <c r="A128" s="0" t="n">
        <v>97.3932</v>
      </c>
      <c r="B128" s="0" t="n">
        <v>97.289</v>
      </c>
    </row>
    <row r="129">
      <c r="A129" s="0" t="n">
        <v>97.3643</v>
      </c>
      <c r="B129" s="0" t="n">
        <v>97.2533</v>
      </c>
    </row>
    <row r="130">
      <c r="A130" s="0" t="n">
        <v>97.48</v>
      </c>
      <c r="B130" s="0" t="n">
        <v>97.2775</v>
      </c>
    </row>
    <row r="131">
      <c r="A131" s="0" t="n">
        <v>97.48</v>
      </c>
      <c r="B131" s="0" t="n">
        <v>97.3122</v>
      </c>
    </row>
    <row r="132">
      <c r="A132" s="0" t="n">
        <v>97.48</v>
      </c>
      <c r="B132" s="0" t="n">
        <v>97.2775</v>
      </c>
    </row>
    <row r="133">
      <c r="A133" s="0" t="n">
        <v>97.48</v>
      </c>
      <c r="B133" s="0" t="n">
        <v>97.3353</v>
      </c>
    </row>
    <row r="134">
      <c r="A134" s="0" t="n">
        <v>97.48</v>
      </c>
      <c r="B134" s="0" t="n">
        <v>97.3353</v>
      </c>
    </row>
    <row r="135">
      <c r="A135" s="0" t="n">
        <v>97.48</v>
      </c>
      <c r="B135" s="0" t="n">
        <v>97.3353</v>
      </c>
    </row>
    <row r="136">
      <c r="A136" s="0" t="n">
        <v>97.3353</v>
      </c>
      <c r="B136" s="0" t="n">
        <v>97.2775</v>
      </c>
    </row>
    <row r="137">
      <c r="A137" s="0" t="n">
        <v>97.3353</v>
      </c>
      <c r="B137" s="0" t="n">
        <v>97.2775</v>
      </c>
    </row>
    <row r="138">
      <c r="A138" s="0" t="n">
        <v>97.3691</v>
      </c>
      <c r="B138" s="0" t="n">
        <v>97.2775</v>
      </c>
    </row>
    <row r="139">
      <c r="A139" s="0" t="n">
        <v>97.3884</v>
      </c>
      <c r="B139" s="0" t="n">
        <v>97.2871</v>
      </c>
    </row>
    <row r="140">
      <c r="A140" s="0" t="n">
        <v>97.3932</v>
      </c>
      <c r="B140" s="0" t="n">
        <v>97.3122</v>
      </c>
    </row>
    <row r="141">
      <c r="A141" s="0" t="n">
        <v>97.3932</v>
      </c>
      <c r="B141" s="0" t="n">
        <v>97.3064</v>
      </c>
    </row>
    <row r="142">
      <c r="A142" s="0" t="n">
        <v>97.3527</v>
      </c>
      <c r="B142" s="0" t="n">
        <v>97.2775</v>
      </c>
    </row>
    <row r="143">
      <c r="A143" s="0" t="n">
        <v>97.4221</v>
      </c>
      <c r="B143" s="0" t="n">
        <v>97.1907</v>
      </c>
    </row>
    <row r="144">
      <c r="A144" s="0" t="n">
        <v>97.4221</v>
      </c>
      <c r="B144" s="0" t="n">
        <v>97.1907</v>
      </c>
    </row>
    <row r="145">
      <c r="A145" s="0" t="n">
        <v>97.4684</v>
      </c>
      <c r="B145" s="0" t="n">
        <v>97.1907</v>
      </c>
    </row>
    <row r="146">
      <c r="A146" s="0" t="n">
        <v>97.4453</v>
      </c>
      <c r="B146" s="0" t="n">
        <v>97.1964</v>
      </c>
    </row>
    <row r="147">
      <c r="A147" s="0" t="n">
        <v>97.4414</v>
      </c>
      <c r="B147" s="0" t="n">
        <v>97.1907</v>
      </c>
    </row>
    <row r="148">
      <c r="A148" s="0" t="n">
        <v>93.5883</v>
      </c>
      <c r="B148" s="0" t="n">
        <v>97.2148</v>
      </c>
    </row>
    <row r="149">
      <c r="A149" s="0" t="n">
        <v>93.6028</v>
      </c>
      <c r="B149" s="0" t="n">
        <v>97.2427</v>
      </c>
    </row>
    <row r="150">
      <c r="A150" s="0" t="n">
        <v>93.6028</v>
      </c>
      <c r="B150" s="0" t="n">
        <v>97.2437</v>
      </c>
    </row>
    <row r="151">
      <c r="A151" s="0" t="n">
        <v>90.4441</v>
      </c>
      <c r="B151" s="0" t="n">
        <v>90.4489</v>
      </c>
    </row>
    <row r="152">
      <c r="A152" s="0" t="n">
        <v>94.4824</v>
      </c>
      <c r="B152" s="0" t="n">
        <v>95.5761</v>
      </c>
    </row>
    <row r="153">
      <c r="A153" s="0" t="n">
        <v>97.4221</v>
      </c>
      <c r="B153" s="0" t="n">
        <v>97.2196</v>
      </c>
    </row>
    <row r="154">
      <c r="A154" s="0" t="n">
        <v>93.5854</v>
      </c>
      <c r="B154" s="0" t="n">
        <v>93.4581</v>
      </c>
    </row>
    <row r="155">
      <c r="A155" s="0" t="n">
        <v>97.5205</v>
      </c>
      <c r="B155" s="0" t="n">
        <v>97.4221</v>
      </c>
    </row>
    <row r="156">
      <c r="A156" s="0" t="n">
        <v>97.5321</v>
      </c>
      <c r="B156" s="0" t="n">
        <v>97.4221</v>
      </c>
    </row>
    <row r="157">
      <c r="A157" s="0" t="n">
        <v>97.5379</v>
      </c>
      <c r="B157" s="0" t="n">
        <v>97.4568</v>
      </c>
    </row>
    <row r="158">
      <c r="A158" s="0" t="n">
        <v>97.5379</v>
      </c>
      <c r="B158" s="0" t="n">
        <v>97.48</v>
      </c>
    </row>
    <row r="159">
      <c r="A159" s="0" t="n">
        <v>97.5379</v>
      </c>
      <c r="B159" s="0" t="n">
        <v>97.48</v>
      </c>
    </row>
    <row r="160">
      <c r="A160" s="0" t="n">
        <v>97.5379</v>
      </c>
      <c r="B160" s="0" t="n">
        <v>97.4337</v>
      </c>
    </row>
    <row r="161">
      <c r="A161" s="0" t="n">
        <v>97.5475</v>
      </c>
      <c r="B161" s="0" t="n">
        <v>97.4221</v>
      </c>
    </row>
    <row r="162">
      <c r="A162" s="0" t="n">
        <v>97.5427</v>
      </c>
      <c r="B162" s="0" t="n">
        <v>97.4414</v>
      </c>
    </row>
    <row r="163">
      <c r="A163" s="0" t="n">
        <v>97.5572</v>
      </c>
      <c r="B163" s="0" t="n">
        <v>97.48</v>
      </c>
    </row>
    <row r="164">
      <c r="A164" s="0" t="n">
        <v>97.561</v>
      </c>
      <c r="B164" s="0" t="n">
        <v>97.4858</v>
      </c>
    </row>
    <row r="165">
      <c r="A165" s="0" t="n">
        <v>94.5046</v>
      </c>
      <c r="B165" s="0" t="n">
        <v>94.3261</v>
      </c>
    </row>
    <row r="166">
      <c r="A166" s="0" t="s">
        <v>26</v>
      </c>
      <c r="B166" s="0" t="s">
        <v>26</v>
      </c>
    </row>
    <row r="167">
      <c r="A167" s="0" t="s">
        <v>26</v>
      </c>
      <c r="B167" s="0" t="s">
        <v>26</v>
      </c>
    </row>
    <row r="168">
      <c r="A168" s="0" t="s">
        <v>26</v>
      </c>
      <c r="B168" s="0" t="s">
        <v>26</v>
      </c>
    </row>
    <row r="169">
      <c r="A169" s="0" t="s">
        <v>26</v>
      </c>
      <c r="B169" s="0" t="s">
        <v>26</v>
      </c>
    </row>
    <row r="170">
      <c r="A170" s="0" t="s">
        <v>26</v>
      </c>
      <c r="B170" s="0" t="s">
        <v>26</v>
      </c>
    </row>
    <row r="171">
      <c r="A171" s="0" t="s">
        <v>26</v>
      </c>
      <c r="B171" s="0" t="s">
        <v>26</v>
      </c>
    </row>
    <row r="172">
      <c r="A172" s="0" t="n">
        <v>97.4077</v>
      </c>
      <c r="B172" s="0" t="n">
        <v>97.2485</v>
      </c>
    </row>
    <row r="173">
      <c r="A173" s="0" t="n">
        <v>97.4028</v>
      </c>
      <c r="B173" s="0" t="n">
        <v>97.2485</v>
      </c>
    </row>
    <row r="174">
      <c r="A174" s="0" t="n">
        <v>97.398</v>
      </c>
      <c r="B174" s="0" t="n">
        <v>97.2533</v>
      </c>
    </row>
    <row r="175">
      <c r="A175" s="0" t="n">
        <v>97.4221</v>
      </c>
      <c r="B175" s="0" t="n">
        <v>97.2775</v>
      </c>
    </row>
    <row r="176">
      <c r="A176" s="0" t="n">
        <v>97.4221</v>
      </c>
      <c r="B176" s="0" t="n">
        <v>97.2775</v>
      </c>
    </row>
    <row r="177">
      <c r="A177" s="0" t="s">
        <v>26</v>
      </c>
      <c r="B177" s="0" t="s">
        <v>26</v>
      </c>
    </row>
    <row r="178">
      <c r="A178" s="0" t="s">
        <v>26</v>
      </c>
      <c r="B178" s="0" t="s">
        <v>26</v>
      </c>
    </row>
    <row r="179">
      <c r="A179" s="0" t="s">
        <v>26</v>
      </c>
      <c r="B179" s="0" t="s">
        <v>26</v>
      </c>
    </row>
    <row r="180">
      <c r="A180" s="0" t="s">
        <v>26</v>
      </c>
      <c r="B180" s="0" t="s">
        <v>26</v>
      </c>
    </row>
    <row r="181">
      <c r="A181" s="0" t="s">
        <v>26</v>
      </c>
      <c r="B181" s="0" t="s">
        <v>26</v>
      </c>
    </row>
    <row r="182">
      <c r="A182" s="0" t="n">
        <v>97.4221</v>
      </c>
      <c r="B182" s="0" t="n">
        <v>97.2427</v>
      </c>
    </row>
    <row r="183">
      <c r="A183" s="0" t="s">
        <v>26</v>
      </c>
      <c r="B183" s="0" t="s">
        <v>26</v>
      </c>
    </row>
    <row r="184">
      <c r="A184" s="0" t="s">
        <v>26</v>
      </c>
      <c r="B184" s="0" t="s">
        <v>26</v>
      </c>
    </row>
    <row r="185">
      <c r="A185" s="0" t="s">
        <v>26</v>
      </c>
      <c r="B185" s="0" t="s">
        <v>26</v>
      </c>
    </row>
    <row r="186">
      <c r="A186" s="0" t="s">
        <v>26</v>
      </c>
      <c r="B186" s="0" t="s">
        <v>26</v>
      </c>
    </row>
    <row r="187">
      <c r="A187" s="0" t="s">
        <v>26</v>
      </c>
      <c r="B187" s="0" t="s">
        <v>26</v>
      </c>
    </row>
  </sheetData>
  <printOptions gridLines="0" gridLinesSet="0" headings="0"/>
  <pageMargins bottom="1" footer="0.5" header="0.5" left="0.75" right="0.75" top="1"/>
  <pageSetup orientation="portrait" paperSize="9"/>
</worksheet>
</file>

<file path=xl/worksheets/sheet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A3" ySplit="2"/>
      <selection activeCell="A3" activeCellId="0" sqref="A3"/>
    </sheetView>
  </sheetViews>
  <sheetFormatPr defaultColWidth="9" defaultRowHeight="14.25"/>
  <cols>
    <col min="1" max="1" customWidth="true" width="8.625" collapsed="true"/>
    <col min="2" max="2" customWidth="true" width="6.875" collapsed="true"/>
    <col min="3" max="3" customWidth="true" width="9.75" collapsed="true"/>
    <col min="4" max="4" customWidth="true" width="5.5" collapsed="true"/>
    <col min="5" max="5" customWidth="true" width="3.875" collapsed="true"/>
    <col min="6" max="6" customWidth="true" width="5.125" collapsed="true"/>
    <col min="8" max="8" customWidth="true" width="10.875" collapsed="true"/>
    <col min="9" max="11" customWidth="true" width="12.375" collapsed="true"/>
    <col min="12" max="12" customWidth="true" style="116" width="12.5" collapsed="true"/>
    <col min="13" max="13" customWidth="true" style="116" width="13.875" collapsed="true"/>
    <col min="14" max="14" customWidth="true" style="116" width="13.375" collapsed="true"/>
  </cols>
  <sheetData>
    <row customHeight="1" ht="35.25" r="1">
      <c r="A1" s="143" t="str">
        <f>LEFT(_metadata!B7,5)&amp;"烧结分厂 "&amp;_metadata!B6&amp;" 主抽电耗跟踪表"</f>
        <v xml:space="preserve">烧结分厂  主抽电耗跟踪表</v>
      </c>
      <c r="B1" s="143"/>
      <c r="C1" s="143"/>
      <c r="D1" s="143"/>
      <c r="E1" s="143"/>
      <c r="F1" s="143"/>
      <c r="G1" s="143"/>
      <c r="H1" s="143"/>
      <c r="I1" s="143"/>
      <c r="J1" s="143"/>
      <c r="K1" s="143"/>
      <c r="L1" s="144"/>
      <c r="M1" s="144"/>
      <c r="N1" s="144"/>
    </row>
    <row customHeight="1" ht="39.75" r="2">
      <c r="A2" s="145" t="s">
        <v>68</v>
      </c>
      <c r="B2" s="146"/>
      <c r="C2" s="146"/>
      <c r="D2" s="146" t="s">
        <v>13</v>
      </c>
      <c r="E2" s="146"/>
      <c r="F2" s="146" t="s">
        <v>14</v>
      </c>
      <c r="G2" s="147" t="s">
        <v>69</v>
      </c>
      <c r="H2" s="148" t="s">
        <v>70</v>
      </c>
      <c r="I2" s="149" t="s">
        <v>71</v>
      </c>
      <c r="J2" s="150" t="s">
        <v>72</v>
      </c>
      <c r="K2" s="150" t="s">
        <v>73</v>
      </c>
      <c r="L2" s="150" t="s">
        <v>74</v>
      </c>
      <c r="M2" s="150" t="s">
        <v>75</v>
      </c>
      <c r="N2" s="150" t="s">
        <v>76</v>
      </c>
    </row>
    <row r="3">
      <c r="A3" s="151">
        <f ca="1">IF(_metadata!B1="",EOMONTH(NOW(),-1),EOMONTH(_metadata!B1,-1))</f>
        <v>43524</v>
      </c>
      <c r="B3" s="152">
        <v>0</v>
      </c>
      <c r="C3" s="151">
        <f ca="1">A3+B3</f>
        <v>43524</v>
      </c>
      <c r="D3" s="151" t="s">
        <v>24</v>
      </c>
      <c r="E3" s="153">
        <f>'6烧主抽电耗'!E3</f>
        <v>2</v>
      </c>
      <c r="F3" s="151" t="str">
        <f>'6烧主抽电耗'!F3</f>
        <v>乙班</v>
      </c>
      <c r="G3" s="154" t="e">
        <f>'5烧主抽电耗'!I3+'6烧主抽电耗'!I3</f>
        <v>#VALUE!</v>
      </c>
      <c r="H3" s="130" t="e">
        <f ca="1">'5烧主抽电耗'!M3+'6烧主抽电耗'!M3</f>
        <v>#REF!</v>
      </c>
      <c r="I3" s="130" t="e">
        <f ca="1">'5烧主抽电耗'!N3+'6烧主抽电耗'!N3</f>
        <v>#REF!</v>
      </c>
      <c r="J3" s="130" t="e">
        <f>主抽数据!AJ5</f>
        <v>#VALUE!</v>
      </c>
      <c r="K3" s="130" t="e">
        <f>主抽数据!AM5</f>
        <v>#VALUE!</v>
      </c>
      <c r="L3" s="130" t="e">
        <f>主抽数据!AJ5+主抽数据!AM5</f>
        <v>#VALUE!</v>
      </c>
      <c r="M3" s="155" t="e">
        <f ca="1">'6烧主抽电耗'!V3+'5烧主抽电耗'!V3</f>
        <v>#REF!</v>
      </c>
      <c r="N3" s="156" t="e">
        <f ca="1">L3-M3</f>
        <v>#VALUE!</v>
      </c>
    </row>
    <row r="4">
      <c r="A4" s="157">
        <f ca="1">A3</f>
        <v>43524</v>
      </c>
      <c r="B4" s="158">
        <v>0.33333333333333298</v>
      </c>
      <c r="C4" s="157">
        <f ca="1">A4+B4</f>
        <v>43524.333333333336</v>
      </c>
      <c r="D4" s="157" t="s">
        <v>28</v>
      </c>
      <c r="E4" s="153">
        <f>'6烧主抽电耗'!E4</f>
        <v>3</v>
      </c>
      <c r="F4" s="151" t="str">
        <f>'6烧主抽电耗'!F4</f>
        <v>丙班</v>
      </c>
      <c r="G4" s="154" t="e">
        <f>'5烧主抽电耗'!I4+'6烧主抽电耗'!I4</f>
        <v>#VALUE!</v>
      </c>
      <c r="H4" s="130" t="e">
        <f ca="1">'5烧主抽电耗'!M4+'6烧主抽电耗'!M4</f>
        <v>#REF!</v>
      </c>
      <c r="I4" s="130" t="e">
        <f ca="1">'5烧主抽电耗'!N4+'6烧主抽电耗'!N4</f>
        <v>#REF!</v>
      </c>
      <c r="J4" s="130" t="e">
        <f>主抽数据!AJ6</f>
        <v>#VALUE!</v>
      </c>
      <c r="K4" s="130" t="e">
        <f>主抽数据!AM6</f>
        <v>#VALUE!</v>
      </c>
      <c r="L4" s="130" t="e">
        <f>主抽数据!AJ6+主抽数据!AM6</f>
        <v>#VALUE!</v>
      </c>
      <c r="M4" s="155" t="e">
        <f ca="1">'6烧主抽电耗'!V4+'5烧主抽电耗'!V4</f>
        <v>#REF!</v>
      </c>
      <c r="N4" s="156" t="e">
        <f ca="1">L4-M4</f>
        <v>#VALUE!</v>
      </c>
    </row>
    <row r="5">
      <c r="A5" s="157">
        <f ca="1">A4</f>
        <v>43524</v>
      </c>
      <c r="B5" s="158">
        <v>0.66666666666666696</v>
      </c>
      <c r="C5" s="157">
        <f ca="1">A5+B5</f>
        <v>43524.666666666664</v>
      </c>
      <c r="D5" s="157" t="s">
        <v>30</v>
      </c>
      <c r="E5" s="153">
        <f>'6烧主抽电耗'!E5</f>
        <v>4</v>
      </c>
      <c r="F5" s="151" t="str">
        <f>'6烧主抽电耗'!F5</f>
        <v>丁班</v>
      </c>
      <c r="G5" s="154" t="e">
        <f>'5烧主抽电耗'!I5+'6烧主抽电耗'!I5</f>
        <v>#VALUE!</v>
      </c>
      <c r="H5" s="130" t="e">
        <f ca="1">'5烧主抽电耗'!M5+'6烧主抽电耗'!M5</f>
        <v>#REF!</v>
      </c>
      <c r="I5" s="130" t="e">
        <f ca="1">'5烧主抽电耗'!N5+'6烧主抽电耗'!N5</f>
        <v>#REF!</v>
      </c>
      <c r="J5" s="130" t="e">
        <f>主抽数据!AJ7</f>
        <v>#VALUE!</v>
      </c>
      <c r="K5" s="130" t="e">
        <f>主抽数据!AM7</f>
        <v>#VALUE!</v>
      </c>
      <c r="L5" s="130" t="e">
        <f>主抽数据!AJ7+主抽数据!AM7</f>
        <v>#VALUE!</v>
      </c>
      <c r="M5" s="155" t="e">
        <f ca="1">'6烧主抽电耗'!V5+'5烧主抽电耗'!V5</f>
        <v>#REF!</v>
      </c>
      <c r="N5" s="156" t="e">
        <f ca="1">L5-M5</f>
        <v>#VALUE!</v>
      </c>
    </row>
    <row r="6">
      <c r="A6" s="157">
        <f ca="1">A3+1</f>
        <v>43525</v>
      </c>
      <c r="B6" s="158">
        <f>B3</f>
        <v>0</v>
      </c>
      <c r="C6" s="157">
        <f ca="1">A6+B6</f>
        <v>43525</v>
      </c>
      <c r="D6" s="158" t="str">
        <f>D3</f>
        <v>夜班</v>
      </c>
      <c r="E6" s="153">
        <f>'6烧主抽电耗'!E6</f>
        <v>1</v>
      </c>
      <c r="F6" s="151" t="str">
        <f>'6烧主抽电耗'!F6</f>
        <v>甲班</v>
      </c>
      <c r="G6" s="154" t="e">
        <f>'5烧主抽电耗'!I6+'6烧主抽电耗'!I6</f>
        <v>#VALUE!</v>
      </c>
      <c r="H6" s="130" t="e">
        <f ca="1">'5烧主抽电耗'!M6+'6烧主抽电耗'!M6</f>
        <v>#REF!</v>
      </c>
      <c r="I6" s="130" t="e">
        <f ca="1">'5烧主抽电耗'!N6+'6烧主抽电耗'!N6</f>
        <v>#REF!</v>
      </c>
      <c r="J6" s="130" t="e">
        <f>主抽数据!AJ8</f>
        <v>#VALUE!</v>
      </c>
      <c r="K6" s="130" t="e">
        <f>主抽数据!AM8</f>
        <v>#VALUE!</v>
      </c>
      <c r="L6" s="130" t="e">
        <f>主抽数据!AJ8+主抽数据!AM8</f>
        <v>#VALUE!</v>
      </c>
      <c r="M6" s="155" t="e">
        <f ca="1">'6烧主抽电耗'!V6+'5烧主抽电耗'!V6</f>
        <v>#REF!</v>
      </c>
      <c r="N6" s="156" t="e">
        <f ca="1">L6-M6</f>
        <v>#VALUE!</v>
      </c>
    </row>
    <row r="7">
      <c r="A7" s="157">
        <f ca="1">A4+1</f>
        <v>43525</v>
      </c>
      <c r="B7" s="158">
        <f>B4</f>
        <v>0.33333333333333298</v>
      </c>
      <c r="C7" s="157">
        <f ca="1">A7+B7</f>
        <v>43525.333333333336</v>
      </c>
      <c r="D7" s="158" t="str">
        <f>D4</f>
        <v>白班</v>
      </c>
      <c r="E7" s="153">
        <f>'6烧主抽电耗'!E7</f>
        <v>2</v>
      </c>
      <c r="F7" s="151" t="str">
        <f>'6烧主抽电耗'!F7</f>
        <v>乙班</v>
      </c>
      <c r="G7" s="154" t="e">
        <f>'5烧主抽电耗'!I7+'6烧主抽电耗'!I7</f>
        <v>#VALUE!</v>
      </c>
      <c r="H7" s="130" t="e">
        <f ca="1">'5烧主抽电耗'!M7+'6烧主抽电耗'!M7</f>
        <v>#REF!</v>
      </c>
      <c r="I7" s="130" t="e">
        <f ca="1">'5烧主抽电耗'!N7+'6烧主抽电耗'!N7</f>
        <v>#REF!</v>
      </c>
      <c r="J7" s="130" t="e">
        <f>主抽数据!AJ9</f>
        <v>#VALUE!</v>
      </c>
      <c r="K7" s="130" t="e">
        <f>主抽数据!AM9</f>
        <v>#VALUE!</v>
      </c>
      <c r="L7" s="130" t="e">
        <f>主抽数据!AJ9+主抽数据!AM9</f>
        <v>#VALUE!</v>
      </c>
      <c r="M7" s="155" t="e">
        <f ca="1">'6烧主抽电耗'!V7+'5烧主抽电耗'!V7</f>
        <v>#REF!</v>
      </c>
      <c r="N7" s="156" t="e">
        <f ca="1">L7-M7</f>
        <v>#VALUE!</v>
      </c>
    </row>
    <row r="8">
      <c r="A8" s="157">
        <f ca="1">A5+1</f>
        <v>43525</v>
      </c>
      <c r="B8" s="158">
        <f>B5</f>
        <v>0.66666666666666696</v>
      </c>
      <c r="C8" s="157">
        <f ca="1">A8+B8</f>
        <v>43525.666666666664</v>
      </c>
      <c r="D8" s="158" t="str">
        <f>D5</f>
        <v>中班</v>
      </c>
      <c r="E8" s="153">
        <f>'6烧主抽电耗'!E8</f>
        <v>3</v>
      </c>
      <c r="F8" s="151" t="str">
        <f>'6烧主抽电耗'!F8</f>
        <v>丙班</v>
      </c>
      <c r="G8" s="154" t="e">
        <f>'5烧主抽电耗'!I8+'6烧主抽电耗'!I8</f>
        <v>#VALUE!</v>
      </c>
      <c r="H8" s="130" t="e">
        <f ca="1">'5烧主抽电耗'!M8+'6烧主抽电耗'!M8</f>
        <v>#REF!</v>
      </c>
      <c r="I8" s="130" t="e">
        <f ca="1">'5烧主抽电耗'!N8+'6烧主抽电耗'!N8</f>
        <v>#REF!</v>
      </c>
      <c r="J8" s="130" t="e">
        <f>主抽数据!AJ10</f>
        <v>#VALUE!</v>
      </c>
      <c r="K8" s="130" t="e">
        <f>主抽数据!AM10</f>
        <v>#VALUE!</v>
      </c>
      <c r="L8" s="130" t="e">
        <f>主抽数据!AJ10+主抽数据!AM10</f>
        <v>#VALUE!</v>
      </c>
      <c r="M8" s="155" t="e">
        <f ca="1">'6烧主抽电耗'!V8+'5烧主抽电耗'!V8</f>
        <v>#REF!</v>
      </c>
      <c r="N8" s="156" t="e">
        <f ca="1">L8-M8</f>
        <v>#VALUE!</v>
      </c>
    </row>
    <row r="9">
      <c r="A9" s="157">
        <f ca="1">A6+1</f>
        <v>43526</v>
      </c>
      <c r="B9" s="158">
        <f>B6</f>
        <v>0</v>
      </c>
      <c r="C9" s="157">
        <f ca="1">A9+B9</f>
        <v>43526</v>
      </c>
      <c r="D9" s="158" t="str">
        <f>D6</f>
        <v>夜班</v>
      </c>
      <c r="E9" s="153">
        <f>'6烧主抽电耗'!E9</f>
        <v>1</v>
      </c>
      <c r="F9" s="151" t="str">
        <f>'6烧主抽电耗'!F9</f>
        <v>甲班</v>
      </c>
      <c r="G9" s="154" t="e">
        <f>'5烧主抽电耗'!I9+'6烧主抽电耗'!I9</f>
        <v>#VALUE!</v>
      </c>
      <c r="H9" s="130" t="e">
        <f ca="1">'5烧主抽电耗'!M9+'6烧主抽电耗'!M9</f>
        <v>#REF!</v>
      </c>
      <c r="I9" s="130" t="e">
        <f ca="1">'5烧主抽电耗'!N9+'6烧主抽电耗'!N9</f>
        <v>#REF!</v>
      </c>
      <c r="J9" s="130" t="e">
        <f>主抽数据!AJ11</f>
        <v>#VALUE!</v>
      </c>
      <c r="K9" s="130" t="e">
        <f>主抽数据!AM11</f>
        <v>#VALUE!</v>
      </c>
      <c r="L9" s="130" t="e">
        <f>主抽数据!AJ11+主抽数据!AM11</f>
        <v>#VALUE!</v>
      </c>
      <c r="M9" s="155" t="e">
        <f ca="1">'6烧主抽电耗'!V9+'5烧主抽电耗'!V9</f>
        <v>#REF!</v>
      </c>
      <c r="N9" s="156" t="e">
        <f ca="1">L9-M9</f>
        <v>#VALUE!</v>
      </c>
    </row>
    <row r="10">
      <c r="A10" s="157">
        <f ca="1">A7+1</f>
        <v>43526</v>
      </c>
      <c r="B10" s="158">
        <f>B7</f>
        <v>0.33333333333333298</v>
      </c>
      <c r="C10" s="157">
        <f ca="1">A10+B10</f>
        <v>43526.333333333336</v>
      </c>
      <c r="D10" s="158" t="str">
        <f>D7</f>
        <v>白班</v>
      </c>
      <c r="E10" s="153">
        <f>'6烧主抽电耗'!E10</f>
        <v>2</v>
      </c>
      <c r="F10" s="151" t="str">
        <f>'6烧主抽电耗'!F10</f>
        <v>乙班</v>
      </c>
      <c r="G10" s="154" t="e">
        <f>'5烧主抽电耗'!I10+'6烧主抽电耗'!I10</f>
        <v>#VALUE!</v>
      </c>
      <c r="H10" s="130" t="e">
        <f ca="1">'5烧主抽电耗'!M10+'6烧主抽电耗'!M10</f>
        <v>#REF!</v>
      </c>
      <c r="I10" s="130" t="e">
        <f ca="1">'5烧主抽电耗'!N10+'6烧主抽电耗'!N10</f>
        <v>#REF!</v>
      </c>
      <c r="J10" s="130" t="e">
        <f>主抽数据!AJ12</f>
        <v>#VALUE!</v>
      </c>
      <c r="K10" s="130" t="e">
        <f>主抽数据!AM12</f>
        <v>#VALUE!</v>
      </c>
      <c r="L10" s="130" t="e">
        <f>主抽数据!AJ12+主抽数据!AM12</f>
        <v>#VALUE!</v>
      </c>
      <c r="M10" s="155" t="e">
        <f ca="1">'6烧主抽电耗'!V10+'5烧主抽电耗'!V10</f>
        <v>#REF!</v>
      </c>
      <c r="N10" s="156" t="e">
        <f ca="1">L10-M10</f>
        <v>#VALUE!</v>
      </c>
    </row>
    <row r="11">
      <c r="A11" s="157">
        <f ca="1">A8+1</f>
        <v>43526</v>
      </c>
      <c r="B11" s="158">
        <f>B8</f>
        <v>0.66666666666666696</v>
      </c>
      <c r="C11" s="157">
        <f ca="1">A11+B11</f>
        <v>43526.666666666664</v>
      </c>
      <c r="D11" s="158" t="str">
        <f>D8</f>
        <v>中班</v>
      </c>
      <c r="E11" s="153">
        <f>'6烧主抽电耗'!E11</f>
        <v>3</v>
      </c>
      <c r="F11" s="151" t="str">
        <f>'6烧主抽电耗'!F11</f>
        <v>丙班</v>
      </c>
      <c r="G11" s="154" t="e">
        <f>'5烧主抽电耗'!I11+'6烧主抽电耗'!I11</f>
        <v>#VALUE!</v>
      </c>
      <c r="H11" s="130" t="e">
        <f ca="1">'5烧主抽电耗'!M11+'6烧主抽电耗'!M11</f>
        <v>#REF!</v>
      </c>
      <c r="I11" s="130" t="e">
        <f ca="1">'5烧主抽电耗'!N11+'6烧主抽电耗'!N11</f>
        <v>#REF!</v>
      </c>
      <c r="J11" s="130" t="e">
        <f>主抽数据!AJ13</f>
        <v>#VALUE!</v>
      </c>
      <c r="K11" s="130" t="e">
        <f>主抽数据!AM13</f>
        <v>#VALUE!</v>
      </c>
      <c r="L11" s="130" t="e">
        <f>主抽数据!AJ13+主抽数据!AM13</f>
        <v>#VALUE!</v>
      </c>
      <c r="M11" s="155" t="e">
        <f ca="1">'6烧主抽电耗'!V11+'5烧主抽电耗'!V11</f>
        <v>#REF!</v>
      </c>
      <c r="N11" s="156" t="e">
        <f ca="1">L11-M11</f>
        <v>#VALUE!</v>
      </c>
    </row>
    <row r="12">
      <c r="A12" s="157">
        <f ca="1">A9+1</f>
        <v>43527</v>
      </c>
      <c r="B12" s="158">
        <f>B9</f>
        <v>0</v>
      </c>
      <c r="C12" s="157">
        <f ca="1">A12+B12</f>
        <v>43527</v>
      </c>
      <c r="D12" s="158" t="str">
        <f>D9</f>
        <v>夜班</v>
      </c>
      <c r="E12" s="153">
        <f>'6烧主抽电耗'!E12</f>
        <v>4</v>
      </c>
      <c r="F12" s="151" t="str">
        <f>'6烧主抽电耗'!F12</f>
        <v>丁班</v>
      </c>
      <c r="G12" s="154" t="e">
        <f>'5烧主抽电耗'!I12+'6烧主抽电耗'!I12</f>
        <v>#VALUE!</v>
      </c>
      <c r="H12" s="130" t="e">
        <f ca="1">'5烧主抽电耗'!M12+'6烧主抽电耗'!M12</f>
        <v>#REF!</v>
      </c>
      <c r="I12" s="130" t="e">
        <f ca="1">'5烧主抽电耗'!N12+'6烧主抽电耗'!N12</f>
        <v>#REF!</v>
      </c>
      <c r="J12" s="130" t="e">
        <f>主抽数据!AJ14</f>
        <v>#VALUE!</v>
      </c>
      <c r="K12" s="130" t="e">
        <f>主抽数据!AM14</f>
        <v>#VALUE!</v>
      </c>
      <c r="L12" s="130" t="e">
        <f>主抽数据!AJ14+主抽数据!AM14</f>
        <v>#VALUE!</v>
      </c>
      <c r="M12" s="155" t="e">
        <f ca="1">'6烧主抽电耗'!V12+'5烧主抽电耗'!V12</f>
        <v>#REF!</v>
      </c>
      <c r="N12" s="156" t="e">
        <f ca="1">L12-M12</f>
        <v>#VALUE!</v>
      </c>
    </row>
    <row r="13">
      <c r="A13" s="157">
        <f ca="1">A10+1</f>
        <v>43527</v>
      </c>
      <c r="B13" s="158">
        <f>B10</f>
        <v>0.33333333333333298</v>
      </c>
      <c r="C13" s="157">
        <f ca="1">A13+B13</f>
        <v>43527.333333333336</v>
      </c>
      <c r="D13" s="158" t="str">
        <f>D10</f>
        <v>白班</v>
      </c>
      <c r="E13" s="153">
        <f>'6烧主抽电耗'!E13</f>
        <v>1</v>
      </c>
      <c r="F13" s="151" t="str">
        <f>'6烧主抽电耗'!F13</f>
        <v>甲班</v>
      </c>
      <c r="G13" s="154" t="e">
        <f>'5烧主抽电耗'!I13+'6烧主抽电耗'!I13</f>
        <v>#VALUE!</v>
      </c>
      <c r="H13" s="130" t="e">
        <f ca="1">'5烧主抽电耗'!M13+'6烧主抽电耗'!M13</f>
        <v>#REF!</v>
      </c>
      <c r="I13" s="130" t="e">
        <f ca="1">'5烧主抽电耗'!N13+'6烧主抽电耗'!N13</f>
        <v>#REF!</v>
      </c>
      <c r="J13" s="130" t="e">
        <f>主抽数据!AJ15</f>
        <v>#VALUE!</v>
      </c>
      <c r="K13" s="130" t="e">
        <f>主抽数据!AM15</f>
        <v>#VALUE!</v>
      </c>
      <c r="L13" s="130" t="e">
        <f>主抽数据!AJ15+主抽数据!AM15</f>
        <v>#VALUE!</v>
      </c>
      <c r="M13" s="155" t="e">
        <f ca="1">'6烧主抽电耗'!V13+'5烧主抽电耗'!V13</f>
        <v>#REF!</v>
      </c>
      <c r="N13" s="156" t="e">
        <f ca="1">L13-M13</f>
        <v>#VALUE!</v>
      </c>
    </row>
    <row r="14">
      <c r="A14" s="157">
        <f ca="1">A11+1</f>
        <v>43527</v>
      </c>
      <c r="B14" s="158">
        <f>B11</f>
        <v>0.66666666666666696</v>
      </c>
      <c r="C14" s="157">
        <f ca="1">A14+B14</f>
        <v>43527.666666666664</v>
      </c>
      <c r="D14" s="158" t="str">
        <f>D11</f>
        <v>中班</v>
      </c>
      <c r="E14" s="153">
        <f>'6烧主抽电耗'!E14</f>
        <v>2</v>
      </c>
      <c r="F14" s="151" t="str">
        <f>'6烧主抽电耗'!F14</f>
        <v>乙班</v>
      </c>
      <c r="G14" s="154" t="e">
        <f>'5烧主抽电耗'!I14+'6烧主抽电耗'!I14</f>
        <v>#VALUE!</v>
      </c>
      <c r="H14" s="130" t="e">
        <f ca="1">'5烧主抽电耗'!M14+'6烧主抽电耗'!M14</f>
        <v>#REF!</v>
      </c>
      <c r="I14" s="130" t="e">
        <f ca="1">'5烧主抽电耗'!N14+'6烧主抽电耗'!N14</f>
        <v>#REF!</v>
      </c>
      <c r="J14" s="130" t="e">
        <f>主抽数据!AJ16</f>
        <v>#VALUE!</v>
      </c>
      <c r="K14" s="130" t="e">
        <f>主抽数据!AM16</f>
        <v>#VALUE!</v>
      </c>
      <c r="L14" s="130" t="e">
        <f>主抽数据!AJ16+主抽数据!AM16</f>
        <v>#VALUE!</v>
      </c>
      <c r="M14" s="155" t="e">
        <f ca="1">'6烧主抽电耗'!V14+'5烧主抽电耗'!V14</f>
        <v>#REF!</v>
      </c>
      <c r="N14" s="156" t="e">
        <f ca="1">L14-M14</f>
        <v>#VALUE!</v>
      </c>
    </row>
    <row r="15">
      <c r="A15" s="157">
        <f ca="1">A12+1</f>
        <v>43528</v>
      </c>
      <c r="B15" s="158">
        <f>B12</f>
        <v>0</v>
      </c>
      <c r="C15" s="157">
        <f ca="1">A15+B15</f>
        <v>43528</v>
      </c>
      <c r="D15" s="158" t="str">
        <f>D12</f>
        <v>夜班</v>
      </c>
      <c r="E15" s="153">
        <f>'6烧主抽电耗'!E15</f>
        <v>4</v>
      </c>
      <c r="F15" s="151" t="str">
        <f>'6烧主抽电耗'!F15</f>
        <v>丁班</v>
      </c>
      <c r="G15" s="154" t="e">
        <f>'5烧主抽电耗'!I15+'6烧主抽电耗'!I15</f>
        <v>#VALUE!</v>
      </c>
      <c r="H15" s="130" t="e">
        <f ca="1">'5烧主抽电耗'!M15+'6烧主抽电耗'!M15</f>
        <v>#REF!</v>
      </c>
      <c r="I15" s="130" t="e">
        <f ca="1">'5烧主抽电耗'!N15+'6烧主抽电耗'!N15</f>
        <v>#REF!</v>
      </c>
      <c r="J15" s="130" t="e">
        <f>主抽数据!AJ17</f>
        <v>#VALUE!</v>
      </c>
      <c r="K15" s="130" t="e">
        <f>主抽数据!AM17</f>
        <v>#VALUE!</v>
      </c>
      <c r="L15" s="130" t="e">
        <f>主抽数据!AJ17+主抽数据!AM17</f>
        <v>#VALUE!</v>
      </c>
      <c r="M15" s="155" t="e">
        <f ca="1">'6烧主抽电耗'!V15+'5烧主抽电耗'!V15</f>
        <v>#REF!</v>
      </c>
      <c r="N15" s="156" t="e">
        <f ca="1">L15-M15</f>
        <v>#VALUE!</v>
      </c>
    </row>
    <row r="16">
      <c r="A16" s="157">
        <f ca="1">A13+1</f>
        <v>43528</v>
      </c>
      <c r="B16" s="158">
        <f>B13</f>
        <v>0.33333333333333298</v>
      </c>
      <c r="C16" s="157">
        <f ca="1">A16+B16</f>
        <v>43528.333333333336</v>
      </c>
      <c r="D16" s="158" t="str">
        <f>D13</f>
        <v>白班</v>
      </c>
      <c r="E16" s="153">
        <f>'6烧主抽电耗'!E16</f>
        <v>1</v>
      </c>
      <c r="F16" s="151" t="str">
        <f>'6烧主抽电耗'!F16</f>
        <v>甲班</v>
      </c>
      <c r="G16" s="154" t="e">
        <f>'5烧主抽电耗'!I16+'6烧主抽电耗'!I16</f>
        <v>#VALUE!</v>
      </c>
      <c r="H16" s="130" t="e">
        <f ca="1">'5烧主抽电耗'!M16+'6烧主抽电耗'!M16</f>
        <v>#REF!</v>
      </c>
      <c r="I16" s="130" t="e">
        <f ca="1">'5烧主抽电耗'!N16+'6烧主抽电耗'!N16</f>
        <v>#REF!</v>
      </c>
      <c r="J16" s="130" t="e">
        <f>主抽数据!AJ18</f>
        <v>#VALUE!</v>
      </c>
      <c r="K16" s="130" t="e">
        <f>主抽数据!AM18</f>
        <v>#VALUE!</v>
      </c>
      <c r="L16" s="130" t="e">
        <f>主抽数据!AJ18+主抽数据!AM18</f>
        <v>#VALUE!</v>
      </c>
      <c r="M16" s="155" t="e">
        <f ca="1">'6烧主抽电耗'!V16+'5烧主抽电耗'!V16</f>
        <v>#REF!</v>
      </c>
      <c r="N16" s="156" t="e">
        <f ca="1">L16-M16</f>
        <v>#VALUE!</v>
      </c>
    </row>
    <row r="17">
      <c r="A17" s="157">
        <f ca="1">A14+1</f>
        <v>43528</v>
      </c>
      <c r="B17" s="158">
        <f>B14</f>
        <v>0.66666666666666696</v>
      </c>
      <c r="C17" s="157">
        <f ca="1">A17+B17</f>
        <v>43528.666666666664</v>
      </c>
      <c r="D17" s="158" t="str">
        <f>D14</f>
        <v>中班</v>
      </c>
      <c r="E17" s="153">
        <f>'6烧主抽电耗'!E17</f>
        <v>2</v>
      </c>
      <c r="F17" s="151" t="str">
        <f>'6烧主抽电耗'!F17</f>
        <v>乙班</v>
      </c>
      <c r="G17" s="154" t="e">
        <f>'5烧主抽电耗'!I17+'6烧主抽电耗'!I17</f>
        <v>#VALUE!</v>
      </c>
      <c r="H17" s="130" t="e">
        <f ca="1">'5烧主抽电耗'!M17+'6烧主抽电耗'!M17</f>
        <v>#REF!</v>
      </c>
      <c r="I17" s="130" t="e">
        <f ca="1">'5烧主抽电耗'!N17+'6烧主抽电耗'!N17</f>
        <v>#REF!</v>
      </c>
      <c r="J17" s="130" t="e">
        <f>主抽数据!AJ19</f>
        <v>#VALUE!</v>
      </c>
      <c r="K17" s="130" t="e">
        <f>主抽数据!AM19</f>
        <v>#VALUE!</v>
      </c>
      <c r="L17" s="130" t="e">
        <f>主抽数据!AJ19+主抽数据!AM19</f>
        <v>#VALUE!</v>
      </c>
      <c r="M17" s="155" t="e">
        <f ca="1">'6烧主抽电耗'!V17+'5烧主抽电耗'!V17</f>
        <v>#REF!</v>
      </c>
      <c r="N17" s="156" t="e">
        <f ca="1">L17-M17</f>
        <v>#VALUE!</v>
      </c>
    </row>
    <row r="18">
      <c r="A18" s="157">
        <f ca="1">A15+1</f>
        <v>43529</v>
      </c>
      <c r="B18" s="158">
        <f>B15</f>
        <v>0</v>
      </c>
      <c r="C18" s="157">
        <f ca="1">A18+B18</f>
        <v>43529</v>
      </c>
      <c r="D18" s="158" t="str">
        <f>D15</f>
        <v>夜班</v>
      </c>
      <c r="E18" s="153">
        <f>'6烧主抽电耗'!E18</f>
        <v>3</v>
      </c>
      <c r="F18" s="151" t="str">
        <f>'6烧主抽电耗'!F18</f>
        <v>丙班</v>
      </c>
      <c r="G18" s="154" t="e">
        <f>'5烧主抽电耗'!I18+'6烧主抽电耗'!I18</f>
        <v>#VALUE!</v>
      </c>
      <c r="H18" s="130" t="e">
        <f ca="1">'5烧主抽电耗'!M18+'6烧主抽电耗'!M18</f>
        <v>#REF!</v>
      </c>
      <c r="I18" s="130" t="e">
        <f ca="1">'5烧主抽电耗'!N18+'6烧主抽电耗'!N18</f>
        <v>#REF!</v>
      </c>
      <c r="J18" s="130" t="e">
        <f>主抽数据!AJ20</f>
        <v>#VALUE!</v>
      </c>
      <c r="K18" s="130" t="e">
        <f>主抽数据!AM20</f>
        <v>#VALUE!</v>
      </c>
      <c r="L18" s="130" t="e">
        <f>主抽数据!AJ20+主抽数据!AM20</f>
        <v>#VALUE!</v>
      </c>
      <c r="M18" s="155" t="e">
        <f ca="1">'6烧主抽电耗'!V18+'5烧主抽电耗'!V18</f>
        <v>#REF!</v>
      </c>
      <c r="N18" s="156" t="e">
        <f ca="1">L18-M18</f>
        <v>#VALUE!</v>
      </c>
    </row>
    <row r="19">
      <c r="A19" s="157">
        <f ca="1">A16+1</f>
        <v>43529</v>
      </c>
      <c r="B19" s="158">
        <f>B16</f>
        <v>0.33333333333333298</v>
      </c>
      <c r="C19" s="157">
        <f ca="1">A19+B19</f>
        <v>43529.333333333336</v>
      </c>
      <c r="D19" s="158" t="str">
        <f>D16</f>
        <v>白班</v>
      </c>
      <c r="E19" s="153">
        <f>'6烧主抽电耗'!E19</f>
        <v>4</v>
      </c>
      <c r="F19" s="151" t="str">
        <f>'6烧主抽电耗'!F19</f>
        <v>丁班</v>
      </c>
      <c r="G19" s="154" t="e">
        <f>'5烧主抽电耗'!I19+'6烧主抽电耗'!I19</f>
        <v>#VALUE!</v>
      </c>
      <c r="H19" s="130" t="e">
        <f ca="1">'5烧主抽电耗'!M19+'6烧主抽电耗'!M19</f>
        <v>#REF!</v>
      </c>
      <c r="I19" s="130" t="e">
        <f ca="1">'5烧主抽电耗'!N19+'6烧主抽电耗'!N19</f>
        <v>#REF!</v>
      </c>
      <c r="J19" s="130" t="e">
        <f>主抽数据!AJ21</f>
        <v>#VALUE!</v>
      </c>
      <c r="K19" s="130" t="e">
        <f>主抽数据!AM21</f>
        <v>#VALUE!</v>
      </c>
      <c r="L19" s="130" t="e">
        <f>主抽数据!AJ21+主抽数据!AM21</f>
        <v>#VALUE!</v>
      </c>
      <c r="M19" s="155" t="e">
        <f ca="1">'6烧主抽电耗'!V19+'5烧主抽电耗'!V19</f>
        <v>#REF!</v>
      </c>
      <c r="N19" s="156" t="e">
        <f ca="1">L19-M19</f>
        <v>#VALUE!</v>
      </c>
    </row>
    <row r="20">
      <c r="A20" s="157">
        <f ca="1">A17+1</f>
        <v>43529</v>
      </c>
      <c r="B20" s="158">
        <f>B17</f>
        <v>0.66666666666666696</v>
      </c>
      <c r="C20" s="157">
        <f ca="1">A20+B20</f>
        <v>43529.666666666664</v>
      </c>
      <c r="D20" s="158" t="str">
        <f>D17</f>
        <v>中班</v>
      </c>
      <c r="E20" s="153">
        <f>'6烧主抽电耗'!E20</f>
        <v>1</v>
      </c>
      <c r="F20" s="151" t="str">
        <f>'6烧主抽电耗'!F20</f>
        <v>甲班</v>
      </c>
      <c r="G20" s="154" t="e">
        <f>'5烧主抽电耗'!I20+'6烧主抽电耗'!I20</f>
        <v>#VALUE!</v>
      </c>
      <c r="H20" s="130" t="e">
        <f ca="1">'5烧主抽电耗'!M20+'6烧主抽电耗'!M20</f>
        <v>#REF!</v>
      </c>
      <c r="I20" s="130" t="e">
        <f ca="1">'5烧主抽电耗'!N20+'6烧主抽电耗'!N20</f>
        <v>#REF!</v>
      </c>
      <c r="J20" s="130" t="e">
        <f>主抽数据!AJ22</f>
        <v>#VALUE!</v>
      </c>
      <c r="K20" s="130" t="e">
        <f>主抽数据!AM22</f>
        <v>#VALUE!</v>
      </c>
      <c r="L20" s="130" t="e">
        <f>主抽数据!AJ22+主抽数据!AM22</f>
        <v>#VALUE!</v>
      </c>
      <c r="M20" s="155" t="e">
        <f ca="1">'6烧主抽电耗'!V20+'5烧主抽电耗'!V20</f>
        <v>#REF!</v>
      </c>
      <c r="N20" s="156" t="e">
        <f ca="1">L20-M20</f>
        <v>#VALUE!</v>
      </c>
    </row>
    <row r="21">
      <c r="A21" s="157">
        <f ca="1">A18+1</f>
        <v>43530</v>
      </c>
      <c r="B21" s="158">
        <f>B18</f>
        <v>0</v>
      </c>
      <c r="C21" s="157">
        <f ca="1">A21+B21</f>
        <v>43530</v>
      </c>
      <c r="D21" s="158" t="str">
        <f>D18</f>
        <v>夜班</v>
      </c>
      <c r="E21" s="153">
        <f>'6烧主抽电耗'!E21</f>
        <v>3</v>
      </c>
      <c r="F21" s="151" t="str">
        <f>'6烧主抽电耗'!F21</f>
        <v>丙班</v>
      </c>
      <c r="G21" s="154" t="e">
        <f>'5烧主抽电耗'!I21+'6烧主抽电耗'!I21</f>
        <v>#VALUE!</v>
      </c>
      <c r="H21" s="130" t="e">
        <f ca="1">'5烧主抽电耗'!M21+'6烧主抽电耗'!M21</f>
        <v>#REF!</v>
      </c>
      <c r="I21" s="130" t="e">
        <f ca="1">'5烧主抽电耗'!N21+'6烧主抽电耗'!N21</f>
        <v>#REF!</v>
      </c>
      <c r="J21" s="130" t="e">
        <f>主抽数据!AJ23</f>
        <v>#VALUE!</v>
      </c>
      <c r="K21" s="130" t="e">
        <f>主抽数据!AM23</f>
        <v>#VALUE!</v>
      </c>
      <c r="L21" s="130" t="e">
        <f>主抽数据!AJ23+主抽数据!AM23</f>
        <v>#VALUE!</v>
      </c>
      <c r="M21" s="155" t="e">
        <f ca="1">'6烧主抽电耗'!V21+'5烧主抽电耗'!V21</f>
        <v>#REF!</v>
      </c>
      <c r="N21" s="156" t="e">
        <f ca="1">L21-M21</f>
        <v>#VALUE!</v>
      </c>
    </row>
    <row r="22">
      <c r="A22" s="157">
        <f ca="1">A19+1</f>
        <v>43530</v>
      </c>
      <c r="B22" s="158">
        <f>B19</f>
        <v>0.33333333333333298</v>
      </c>
      <c r="C22" s="157">
        <f ca="1">A22+B22</f>
        <v>43530.333333333336</v>
      </c>
      <c r="D22" s="158" t="str">
        <f>D19</f>
        <v>白班</v>
      </c>
      <c r="E22" s="153">
        <f>'6烧主抽电耗'!E22</f>
        <v>4</v>
      </c>
      <c r="F22" s="151" t="str">
        <f>'6烧主抽电耗'!F22</f>
        <v>丁班</v>
      </c>
      <c r="G22" s="154" t="e">
        <f>'5烧主抽电耗'!I22+'6烧主抽电耗'!I22</f>
        <v>#VALUE!</v>
      </c>
      <c r="H22" s="130" t="e">
        <f ca="1">'5烧主抽电耗'!M22+'6烧主抽电耗'!M22</f>
        <v>#REF!</v>
      </c>
      <c r="I22" s="130" t="e">
        <f ca="1">'5烧主抽电耗'!N22+'6烧主抽电耗'!N22</f>
        <v>#REF!</v>
      </c>
      <c r="J22" s="130" t="e">
        <f>主抽数据!AJ24</f>
        <v>#VALUE!</v>
      </c>
      <c r="K22" s="130" t="e">
        <f>主抽数据!AM24</f>
        <v>#VALUE!</v>
      </c>
      <c r="L22" s="130" t="e">
        <f>主抽数据!AJ24+主抽数据!AM24</f>
        <v>#VALUE!</v>
      </c>
      <c r="M22" s="155" t="e">
        <f ca="1">'6烧主抽电耗'!V22+'5烧主抽电耗'!V22</f>
        <v>#REF!</v>
      </c>
      <c r="N22" s="156" t="e">
        <f ca="1">L22-M22</f>
        <v>#VALUE!</v>
      </c>
    </row>
    <row r="23">
      <c r="A23" s="157">
        <f ca="1">A20+1</f>
        <v>43530</v>
      </c>
      <c r="B23" s="158">
        <f>B20</f>
        <v>0.66666666666666696</v>
      </c>
      <c r="C23" s="157">
        <f ca="1">A23+B23</f>
        <v>43530.666666666664</v>
      </c>
      <c r="D23" s="158" t="str">
        <f>D20</f>
        <v>中班</v>
      </c>
      <c r="E23" s="153">
        <f>'6烧主抽电耗'!E23</f>
        <v>1</v>
      </c>
      <c r="F23" s="151" t="str">
        <f>'6烧主抽电耗'!F23</f>
        <v>甲班</v>
      </c>
      <c r="G23" s="154" t="e">
        <f>'5烧主抽电耗'!I23+'6烧主抽电耗'!I23</f>
        <v>#VALUE!</v>
      </c>
      <c r="H23" s="130" t="e">
        <f ca="1">'5烧主抽电耗'!M23+'6烧主抽电耗'!M23</f>
        <v>#REF!</v>
      </c>
      <c r="I23" s="130" t="e">
        <f ca="1">'5烧主抽电耗'!N23+'6烧主抽电耗'!N23</f>
        <v>#REF!</v>
      </c>
      <c r="J23" s="130" t="e">
        <f>主抽数据!AJ25</f>
        <v>#VALUE!</v>
      </c>
      <c r="K23" s="130" t="e">
        <f>主抽数据!AM25</f>
        <v>#VALUE!</v>
      </c>
      <c r="L23" s="130" t="e">
        <f>主抽数据!AJ25+主抽数据!AM25</f>
        <v>#VALUE!</v>
      </c>
      <c r="M23" s="155" t="e">
        <f ca="1">'6烧主抽电耗'!V23+'5烧主抽电耗'!V23</f>
        <v>#REF!</v>
      </c>
      <c r="N23" s="156" t="e">
        <f ca="1">L23-M23</f>
        <v>#VALUE!</v>
      </c>
    </row>
    <row r="24">
      <c r="A24" s="157">
        <f ca="1">A21+1</f>
        <v>43531</v>
      </c>
      <c r="B24" s="158">
        <f>B21</f>
        <v>0</v>
      </c>
      <c r="C24" s="157">
        <f ca="1">A24+B24</f>
        <v>43531</v>
      </c>
      <c r="D24" s="158" t="str">
        <f>D21</f>
        <v>夜班</v>
      </c>
      <c r="E24" s="153">
        <f>'6烧主抽电耗'!E24</f>
        <v>2</v>
      </c>
      <c r="F24" s="151" t="str">
        <f>'6烧主抽电耗'!F24</f>
        <v>乙班</v>
      </c>
      <c r="G24" s="154" t="e">
        <f>'5烧主抽电耗'!I24+'6烧主抽电耗'!I24</f>
        <v>#VALUE!</v>
      </c>
      <c r="H24" s="130" t="e">
        <f ca="1">'5烧主抽电耗'!M24+'6烧主抽电耗'!M24</f>
        <v>#REF!</v>
      </c>
      <c r="I24" s="130" t="e">
        <f ca="1">'5烧主抽电耗'!N24+'6烧主抽电耗'!N24</f>
        <v>#REF!</v>
      </c>
      <c r="J24" s="130" t="e">
        <f>主抽数据!AJ26</f>
        <v>#VALUE!</v>
      </c>
      <c r="K24" s="130" t="e">
        <f>主抽数据!AM26</f>
        <v>#VALUE!</v>
      </c>
      <c r="L24" s="130" t="e">
        <f>主抽数据!AJ26+主抽数据!AM26</f>
        <v>#VALUE!</v>
      </c>
      <c r="M24" s="155" t="e">
        <f ca="1">'6烧主抽电耗'!V24+'5烧主抽电耗'!V24</f>
        <v>#REF!</v>
      </c>
      <c r="N24" s="156" t="e">
        <f ca="1">L24-M24</f>
        <v>#VALUE!</v>
      </c>
    </row>
    <row r="25">
      <c r="A25" s="157">
        <f ca="1">A22+1</f>
        <v>43531</v>
      </c>
      <c r="B25" s="158">
        <f>B22</f>
        <v>0.33333333333333298</v>
      </c>
      <c r="C25" s="157">
        <f ca="1">A25+B25</f>
        <v>43531.333333333336</v>
      </c>
      <c r="D25" s="158" t="str">
        <f>D22</f>
        <v>白班</v>
      </c>
      <c r="E25" s="153">
        <f>'6烧主抽电耗'!E25</f>
        <v>3</v>
      </c>
      <c r="F25" s="151" t="str">
        <f>'6烧主抽电耗'!F25</f>
        <v>丙班</v>
      </c>
      <c r="G25" s="154" t="e">
        <f>'5烧主抽电耗'!I25+'6烧主抽电耗'!I25</f>
        <v>#VALUE!</v>
      </c>
      <c r="H25" s="130" t="e">
        <f ca="1">'5烧主抽电耗'!M25+'6烧主抽电耗'!M25</f>
        <v>#REF!</v>
      </c>
      <c r="I25" s="130" t="e">
        <f ca="1">'5烧主抽电耗'!N25+'6烧主抽电耗'!N25</f>
        <v>#REF!</v>
      </c>
      <c r="J25" s="130" t="e">
        <f>主抽数据!AJ27</f>
        <v>#VALUE!</v>
      </c>
      <c r="K25" s="130" t="e">
        <f>主抽数据!AM27</f>
        <v>#VALUE!</v>
      </c>
      <c r="L25" s="130" t="e">
        <f>主抽数据!AJ27+主抽数据!AM27</f>
        <v>#VALUE!</v>
      </c>
      <c r="M25" s="155" t="e">
        <f ca="1">'6烧主抽电耗'!V25+'5烧主抽电耗'!V25</f>
        <v>#REF!</v>
      </c>
      <c r="N25" s="156" t="e">
        <f ca="1">L25-M25</f>
        <v>#VALUE!</v>
      </c>
    </row>
    <row r="26">
      <c r="A26" s="157">
        <f ca="1">A23+1</f>
        <v>43531</v>
      </c>
      <c r="B26" s="158">
        <f>B23</f>
        <v>0.66666666666666696</v>
      </c>
      <c r="C26" s="157">
        <f ca="1">A26+B26</f>
        <v>43531.666666666664</v>
      </c>
      <c r="D26" s="158" t="str">
        <f>D23</f>
        <v>中班</v>
      </c>
      <c r="E26" s="153">
        <f>'6烧主抽电耗'!E26</f>
        <v>4</v>
      </c>
      <c r="F26" s="151" t="str">
        <f>'6烧主抽电耗'!F26</f>
        <v>丁班</v>
      </c>
      <c r="G26" s="154" t="e">
        <f>'5烧主抽电耗'!I26+'6烧主抽电耗'!I26</f>
        <v>#VALUE!</v>
      </c>
      <c r="H26" s="130" t="e">
        <f ca="1">'5烧主抽电耗'!M26+'6烧主抽电耗'!M26</f>
        <v>#REF!</v>
      </c>
      <c r="I26" s="130" t="e">
        <f ca="1">'5烧主抽电耗'!N26+'6烧主抽电耗'!N26</f>
        <v>#REF!</v>
      </c>
      <c r="J26" s="130" t="e">
        <f>主抽数据!AJ28</f>
        <v>#VALUE!</v>
      </c>
      <c r="K26" s="130" t="e">
        <f>主抽数据!AM28</f>
        <v>#VALUE!</v>
      </c>
      <c r="L26" s="130" t="e">
        <f>主抽数据!AJ28+主抽数据!AM28</f>
        <v>#VALUE!</v>
      </c>
      <c r="M26" s="155" t="e">
        <f ca="1">'6烧主抽电耗'!V26+'5烧主抽电耗'!V26</f>
        <v>#REF!</v>
      </c>
      <c r="N26" s="156" t="e">
        <f ca="1">L26-M26</f>
        <v>#VALUE!</v>
      </c>
    </row>
    <row r="27">
      <c r="A27" s="157">
        <f ca="1">A24+1</f>
        <v>43532</v>
      </c>
      <c r="B27" s="158">
        <f>B24</f>
        <v>0</v>
      </c>
      <c r="C27" s="157">
        <f ca="1">A27+B27</f>
        <v>43532</v>
      </c>
      <c r="D27" s="158" t="str">
        <f>D24</f>
        <v>夜班</v>
      </c>
      <c r="E27" s="153">
        <f>'6烧主抽电耗'!E27</f>
        <v>2</v>
      </c>
      <c r="F27" s="151" t="str">
        <f>'6烧主抽电耗'!F27</f>
        <v>乙班</v>
      </c>
      <c r="G27" s="154" t="e">
        <f>'5烧主抽电耗'!I27+'6烧主抽电耗'!I27</f>
        <v>#VALUE!</v>
      </c>
      <c r="H27" s="130" t="e">
        <f ca="1">'5烧主抽电耗'!M27+'6烧主抽电耗'!M27</f>
        <v>#REF!</v>
      </c>
      <c r="I27" s="130" t="e">
        <f ca="1">'5烧主抽电耗'!N27+'6烧主抽电耗'!N27</f>
        <v>#REF!</v>
      </c>
      <c r="J27" s="130" t="e">
        <f>主抽数据!AJ29</f>
        <v>#VALUE!</v>
      </c>
      <c r="K27" s="130" t="e">
        <f>主抽数据!AM29</f>
        <v>#VALUE!</v>
      </c>
      <c r="L27" s="130" t="e">
        <f>主抽数据!AJ29+主抽数据!AM29</f>
        <v>#VALUE!</v>
      </c>
      <c r="M27" s="155" t="e">
        <f ca="1">'6烧主抽电耗'!V27+'5烧主抽电耗'!V27</f>
        <v>#REF!</v>
      </c>
      <c r="N27" s="156" t="e">
        <f ca="1">L27-M27</f>
        <v>#VALUE!</v>
      </c>
    </row>
    <row r="28">
      <c r="A28" s="157">
        <f ca="1">A25+1</f>
        <v>43532</v>
      </c>
      <c r="B28" s="158">
        <f>B25</f>
        <v>0.33333333333333298</v>
      </c>
      <c r="C28" s="157">
        <f ca="1">A28+B28</f>
        <v>43532.333333333336</v>
      </c>
      <c r="D28" s="158" t="str">
        <f>D25</f>
        <v>白班</v>
      </c>
      <c r="E28" s="153">
        <f>'6烧主抽电耗'!E28</f>
        <v>3</v>
      </c>
      <c r="F28" s="151" t="str">
        <f>'6烧主抽电耗'!F28</f>
        <v>丙班</v>
      </c>
      <c r="G28" s="154" t="e">
        <f>'5烧主抽电耗'!I28+'6烧主抽电耗'!I28</f>
        <v>#VALUE!</v>
      </c>
      <c r="H28" s="130" t="e">
        <f ca="1">'5烧主抽电耗'!M28+'6烧主抽电耗'!M28</f>
        <v>#REF!</v>
      </c>
      <c r="I28" s="130" t="e">
        <f ca="1">'5烧主抽电耗'!N28+'6烧主抽电耗'!N28</f>
        <v>#REF!</v>
      </c>
      <c r="J28" s="130" t="e">
        <f>主抽数据!AJ30</f>
        <v>#VALUE!</v>
      </c>
      <c r="K28" s="130" t="e">
        <f>主抽数据!AM30</f>
        <v>#VALUE!</v>
      </c>
      <c r="L28" s="130" t="e">
        <f>主抽数据!AJ30+主抽数据!AM30</f>
        <v>#VALUE!</v>
      </c>
      <c r="M28" s="155" t="e">
        <f ca="1">'6烧主抽电耗'!V28+'5烧主抽电耗'!V28</f>
        <v>#REF!</v>
      </c>
      <c r="N28" s="156" t="e">
        <f ca="1">L28-M28</f>
        <v>#VALUE!</v>
      </c>
    </row>
    <row r="29">
      <c r="A29" s="157">
        <f ca="1">A26+1</f>
        <v>43532</v>
      </c>
      <c r="B29" s="158">
        <f>B26</f>
        <v>0.66666666666666696</v>
      </c>
      <c r="C29" s="157">
        <f ca="1">A29+B29</f>
        <v>43532.666666666664</v>
      </c>
      <c r="D29" s="158" t="str">
        <f>D26</f>
        <v>中班</v>
      </c>
      <c r="E29" s="153">
        <f>'6烧主抽电耗'!E29</f>
        <v>4</v>
      </c>
      <c r="F29" s="151" t="str">
        <f>'6烧主抽电耗'!F29</f>
        <v>丁班</v>
      </c>
      <c r="G29" s="154" t="e">
        <f>'5烧主抽电耗'!I29+'6烧主抽电耗'!I29</f>
        <v>#VALUE!</v>
      </c>
      <c r="H29" s="130" t="e">
        <f ca="1">'5烧主抽电耗'!M29+'6烧主抽电耗'!M29</f>
        <v>#REF!</v>
      </c>
      <c r="I29" s="130" t="e">
        <f ca="1">'5烧主抽电耗'!N29+'6烧主抽电耗'!N29</f>
        <v>#REF!</v>
      </c>
      <c r="J29" s="130" t="e">
        <f>主抽数据!AJ31</f>
        <v>#VALUE!</v>
      </c>
      <c r="K29" s="130" t="e">
        <f>主抽数据!AM31</f>
        <v>#VALUE!</v>
      </c>
      <c r="L29" s="130" t="e">
        <f>主抽数据!AJ31+主抽数据!AM31</f>
        <v>#VALUE!</v>
      </c>
      <c r="M29" s="155" t="e">
        <f ca="1">'6烧主抽电耗'!V29+'5烧主抽电耗'!V29</f>
        <v>#REF!</v>
      </c>
      <c r="N29" s="156" t="e">
        <f ca="1">L29-M29</f>
        <v>#VALUE!</v>
      </c>
    </row>
    <row r="30">
      <c r="A30" s="157">
        <f ca="1">A27+1</f>
        <v>43533</v>
      </c>
      <c r="B30" s="158">
        <f>B27</f>
        <v>0</v>
      </c>
      <c r="C30" s="157">
        <f ca="1">A30+B30</f>
        <v>43533</v>
      </c>
      <c r="D30" s="158" t="str">
        <f>D27</f>
        <v>夜班</v>
      </c>
      <c r="E30" s="153">
        <f>'6烧主抽电耗'!E30</f>
        <v>1</v>
      </c>
      <c r="F30" s="151" t="str">
        <f>'6烧主抽电耗'!F30</f>
        <v>甲班</v>
      </c>
      <c r="G30" s="154" t="e">
        <f>'5烧主抽电耗'!I30+'6烧主抽电耗'!I30</f>
        <v>#VALUE!</v>
      </c>
      <c r="H30" s="130" t="e">
        <f ca="1">'5烧主抽电耗'!M30+'6烧主抽电耗'!M30</f>
        <v>#REF!</v>
      </c>
      <c r="I30" s="130" t="e">
        <f ca="1">'5烧主抽电耗'!N30+'6烧主抽电耗'!N30</f>
        <v>#REF!</v>
      </c>
      <c r="J30" s="130" t="e">
        <f>主抽数据!AJ32</f>
        <v>#VALUE!</v>
      </c>
      <c r="K30" s="130" t="e">
        <f>主抽数据!AM32</f>
        <v>#VALUE!</v>
      </c>
      <c r="L30" s="130" t="e">
        <f>主抽数据!AJ32+主抽数据!AM32</f>
        <v>#VALUE!</v>
      </c>
      <c r="M30" s="155" t="e">
        <f ca="1">'6烧主抽电耗'!V30+'5烧主抽电耗'!V30</f>
        <v>#REF!</v>
      </c>
      <c r="N30" s="156" t="e">
        <f ca="1">L30-M30</f>
        <v>#VALUE!</v>
      </c>
    </row>
    <row r="31">
      <c r="A31" s="157">
        <f ca="1">A28+1</f>
        <v>43533</v>
      </c>
      <c r="B31" s="158">
        <f>B28</f>
        <v>0.33333333333333298</v>
      </c>
      <c r="C31" s="157">
        <f ca="1">A31+B31</f>
        <v>43533.333333333336</v>
      </c>
      <c r="D31" s="158" t="str">
        <f>D28</f>
        <v>白班</v>
      </c>
      <c r="E31" s="153">
        <f>'6烧主抽电耗'!E31</f>
        <v>2</v>
      </c>
      <c r="F31" s="151" t="str">
        <f>'6烧主抽电耗'!F31</f>
        <v>乙班</v>
      </c>
      <c r="G31" s="154" t="e">
        <f>'5烧主抽电耗'!I31+'6烧主抽电耗'!I31</f>
        <v>#VALUE!</v>
      </c>
      <c r="H31" s="130" t="e">
        <f ca="1">'5烧主抽电耗'!M31+'6烧主抽电耗'!M31</f>
        <v>#REF!</v>
      </c>
      <c r="I31" s="130" t="e">
        <f ca="1">'5烧主抽电耗'!N31+'6烧主抽电耗'!N31</f>
        <v>#REF!</v>
      </c>
      <c r="J31" s="130" t="e">
        <f>主抽数据!AJ33</f>
        <v>#VALUE!</v>
      </c>
      <c r="K31" s="130" t="e">
        <f>主抽数据!AM33</f>
        <v>#VALUE!</v>
      </c>
      <c r="L31" s="130" t="e">
        <f>主抽数据!AJ33+主抽数据!AM33</f>
        <v>#VALUE!</v>
      </c>
      <c r="M31" s="155" t="e">
        <f ca="1">'6烧主抽电耗'!V31+'5烧主抽电耗'!V31</f>
        <v>#REF!</v>
      </c>
      <c r="N31" s="156" t="e">
        <f ca="1">L31-M31</f>
        <v>#VALUE!</v>
      </c>
    </row>
    <row r="32">
      <c r="A32" s="157">
        <f ca="1">A29+1</f>
        <v>43533</v>
      </c>
      <c r="B32" s="158">
        <f>B29</f>
        <v>0.66666666666666696</v>
      </c>
      <c r="C32" s="157">
        <f ca="1">A32+B32</f>
        <v>43533.666666666664</v>
      </c>
      <c r="D32" s="158" t="str">
        <f>D29</f>
        <v>中班</v>
      </c>
      <c r="E32" s="153">
        <f>'6烧主抽电耗'!E32</f>
        <v>3</v>
      </c>
      <c r="F32" s="151" t="str">
        <f>'6烧主抽电耗'!F32</f>
        <v>丙班</v>
      </c>
      <c r="G32" s="154" t="e">
        <f>'5烧主抽电耗'!I32+'6烧主抽电耗'!I32</f>
        <v>#VALUE!</v>
      </c>
      <c r="H32" s="130" t="e">
        <f ca="1">'5烧主抽电耗'!M32+'6烧主抽电耗'!M32</f>
        <v>#REF!</v>
      </c>
      <c r="I32" s="130" t="e">
        <f ca="1">'5烧主抽电耗'!N32+'6烧主抽电耗'!N32</f>
        <v>#REF!</v>
      </c>
      <c r="J32" s="130" t="e">
        <f>主抽数据!AJ34</f>
        <v>#VALUE!</v>
      </c>
      <c r="K32" s="130" t="e">
        <f>主抽数据!AM34</f>
        <v>#VALUE!</v>
      </c>
      <c r="L32" s="130" t="e">
        <f>主抽数据!AJ34+主抽数据!AM34</f>
        <v>#VALUE!</v>
      </c>
      <c r="M32" s="155" t="e">
        <f ca="1">'6烧主抽电耗'!V32+'5烧主抽电耗'!V32</f>
        <v>#REF!</v>
      </c>
      <c r="N32" s="156" t="e">
        <f ca="1">L32-M32</f>
        <v>#VALUE!</v>
      </c>
    </row>
    <row r="33">
      <c r="A33" s="157">
        <f ca="1">A30+1</f>
        <v>43534</v>
      </c>
      <c r="B33" s="158">
        <f>B30</f>
        <v>0</v>
      </c>
      <c r="C33" s="157">
        <f ca="1">A33+B33</f>
        <v>43534</v>
      </c>
      <c r="D33" s="158" t="str">
        <f>D30</f>
        <v>夜班</v>
      </c>
      <c r="E33" s="153">
        <f>'6烧主抽电耗'!E33</f>
        <v>1</v>
      </c>
      <c r="F33" s="151" t="str">
        <f>'6烧主抽电耗'!F33</f>
        <v>甲班</v>
      </c>
      <c r="G33" s="154" t="e">
        <f>'5烧主抽电耗'!I33+'6烧主抽电耗'!I33</f>
        <v>#VALUE!</v>
      </c>
      <c r="H33" s="130" t="e">
        <f ca="1">'5烧主抽电耗'!M33+'6烧主抽电耗'!M33</f>
        <v>#REF!</v>
      </c>
      <c r="I33" s="130" t="e">
        <f ca="1">'5烧主抽电耗'!N33+'6烧主抽电耗'!N33</f>
        <v>#REF!</v>
      </c>
      <c r="J33" s="130" t="e">
        <f>主抽数据!AJ35</f>
        <v>#VALUE!</v>
      </c>
      <c r="K33" s="130" t="e">
        <f>主抽数据!AM35</f>
        <v>#VALUE!</v>
      </c>
      <c r="L33" s="130" t="e">
        <f>主抽数据!AJ35+主抽数据!AM35</f>
        <v>#VALUE!</v>
      </c>
      <c r="M33" s="155" t="e">
        <f ca="1">'6烧主抽电耗'!V33+'5烧主抽电耗'!V33</f>
        <v>#REF!</v>
      </c>
      <c r="N33" s="156" t="e">
        <f ca="1">L33-M33</f>
        <v>#VALUE!</v>
      </c>
    </row>
    <row r="34">
      <c r="A34" s="157">
        <f ca="1">A31+1</f>
        <v>43534</v>
      </c>
      <c r="B34" s="158">
        <f>B31</f>
        <v>0.33333333333333298</v>
      </c>
      <c r="C34" s="157">
        <f ca="1">A34+B34</f>
        <v>43534.333333333336</v>
      </c>
      <c r="D34" s="158" t="str">
        <f>D31</f>
        <v>白班</v>
      </c>
      <c r="E34" s="130">
        <f>'6烧主抽电耗'!E34</f>
        <v>2</v>
      </c>
      <c r="F34" s="157" t="str">
        <f>'6烧主抽电耗'!F34</f>
        <v>乙班</v>
      </c>
      <c r="G34" s="154" t="e">
        <f>'5烧主抽电耗'!I34+'6烧主抽电耗'!I34</f>
        <v>#VALUE!</v>
      </c>
      <c r="H34" s="130" t="e">
        <f ca="1">'5烧主抽电耗'!M34+'6烧主抽电耗'!M34</f>
        <v>#REF!</v>
      </c>
      <c r="I34" s="130" t="e">
        <f ca="1">'5烧主抽电耗'!N34+'6烧主抽电耗'!N34</f>
        <v>#REF!</v>
      </c>
      <c r="J34" s="130" t="e">
        <f>主抽数据!AJ36</f>
        <v>#VALUE!</v>
      </c>
      <c r="K34" s="130" t="e">
        <f>主抽数据!AM36</f>
        <v>#VALUE!</v>
      </c>
      <c r="L34" s="130" t="e">
        <f>主抽数据!AJ36+主抽数据!AM36</f>
        <v>#VALUE!</v>
      </c>
      <c r="M34" s="155" t="e">
        <f ca="1">'6烧主抽电耗'!V34+'5烧主抽电耗'!V34</f>
        <v>#REF!</v>
      </c>
      <c r="N34" s="156" t="e">
        <f ca="1">L34-M34</f>
        <v>#VALUE!</v>
      </c>
    </row>
    <row r="35">
      <c r="A35" s="157">
        <f ca="1">A32+1</f>
        <v>43534</v>
      </c>
      <c r="B35" s="158">
        <f>B32</f>
        <v>0.66666666666666696</v>
      </c>
      <c r="C35" s="157">
        <f ca="1">A35+B35</f>
        <v>43534.666666666664</v>
      </c>
      <c r="D35" s="158" t="str">
        <f>D32</f>
        <v>中班</v>
      </c>
      <c r="E35" s="130">
        <f>'6烧主抽电耗'!E35</f>
        <v>3</v>
      </c>
      <c r="F35" s="157" t="str">
        <f>'6烧主抽电耗'!F35</f>
        <v>丙班</v>
      </c>
      <c r="G35" s="154" t="e">
        <f>'5烧主抽电耗'!I35+'6烧主抽电耗'!I35</f>
        <v>#VALUE!</v>
      </c>
      <c r="H35" s="130" t="e">
        <f ca="1">'5烧主抽电耗'!M35+'6烧主抽电耗'!M35</f>
        <v>#REF!</v>
      </c>
      <c r="I35" s="130" t="e">
        <f ca="1">'5烧主抽电耗'!N35+'6烧主抽电耗'!N35</f>
        <v>#REF!</v>
      </c>
      <c r="J35" s="130" t="e">
        <f>主抽数据!AJ37</f>
        <v>#VALUE!</v>
      </c>
      <c r="K35" s="130" t="e">
        <f>主抽数据!AM37</f>
        <v>#VALUE!</v>
      </c>
      <c r="L35" s="130" t="e">
        <f>主抽数据!AJ37+主抽数据!AM37</f>
        <v>#VALUE!</v>
      </c>
      <c r="M35" s="155" t="e">
        <f ca="1">'6烧主抽电耗'!V35+'5烧主抽电耗'!V35</f>
        <v>#REF!</v>
      </c>
      <c r="N35" s="156" t="e">
        <f ca="1">L35-M35</f>
        <v>#VALUE!</v>
      </c>
    </row>
    <row r="36">
      <c r="A36" s="157">
        <f ca="1">A33+1</f>
        <v>43535</v>
      </c>
      <c r="B36" s="158">
        <f>B33</f>
        <v>0</v>
      </c>
      <c r="C36" s="157">
        <f ca="1">A36+B36</f>
        <v>43535</v>
      </c>
      <c r="D36" s="158" t="str">
        <f>D33</f>
        <v>夜班</v>
      </c>
      <c r="E36" s="153">
        <f>'6烧主抽电耗'!E36</f>
        <v>4</v>
      </c>
      <c r="F36" s="151" t="str">
        <f>'6烧主抽电耗'!F36</f>
        <v>丁班</v>
      </c>
      <c r="G36" s="154" t="e">
        <f>'5烧主抽电耗'!I36+'6烧主抽电耗'!I36</f>
        <v>#VALUE!</v>
      </c>
      <c r="H36" s="130" t="e">
        <f ca="1">'5烧主抽电耗'!M36+'6烧主抽电耗'!M36</f>
        <v>#REF!</v>
      </c>
      <c r="I36" s="130" t="e">
        <f ca="1">'5烧主抽电耗'!N36+'6烧主抽电耗'!N36</f>
        <v>#REF!</v>
      </c>
      <c r="J36" s="130" t="e">
        <f>主抽数据!AJ38</f>
        <v>#VALUE!</v>
      </c>
      <c r="K36" s="130" t="e">
        <f>主抽数据!AM38</f>
        <v>#VALUE!</v>
      </c>
      <c r="L36" s="130" t="e">
        <f>主抽数据!AJ38+主抽数据!AM38</f>
        <v>#VALUE!</v>
      </c>
      <c r="M36" s="155" t="e">
        <f ca="1">'6烧主抽电耗'!V36+'5烧主抽电耗'!V36</f>
        <v>#REF!</v>
      </c>
      <c r="N36" s="156" t="e">
        <f ca="1">L36-M36</f>
        <v>#VALUE!</v>
      </c>
    </row>
    <row r="37">
      <c r="A37" s="157">
        <f ca="1">A34+1</f>
        <v>43535</v>
      </c>
      <c r="B37" s="158">
        <f>B34</f>
        <v>0.33333333333333298</v>
      </c>
      <c r="C37" s="157">
        <f ca="1">A37+B37</f>
        <v>43535.333333333336</v>
      </c>
      <c r="D37" s="158" t="str">
        <f>D34</f>
        <v>白班</v>
      </c>
      <c r="E37" s="153">
        <f>'6烧主抽电耗'!E37</f>
        <v>1</v>
      </c>
      <c r="F37" s="151" t="str">
        <f>'6烧主抽电耗'!F37</f>
        <v>甲班</v>
      </c>
      <c r="G37" s="154" t="e">
        <f>'5烧主抽电耗'!I37+'6烧主抽电耗'!I37</f>
        <v>#VALUE!</v>
      </c>
      <c r="H37" s="130" t="e">
        <f ca="1">'5烧主抽电耗'!M37+'6烧主抽电耗'!M37</f>
        <v>#REF!</v>
      </c>
      <c r="I37" s="130" t="e">
        <f ca="1">'5烧主抽电耗'!N37+'6烧主抽电耗'!N37</f>
        <v>#REF!</v>
      </c>
      <c r="J37" s="130" t="e">
        <f>主抽数据!AJ39</f>
        <v>#VALUE!</v>
      </c>
      <c r="K37" s="130" t="e">
        <f>主抽数据!AM39</f>
        <v>#VALUE!</v>
      </c>
      <c r="L37" s="130" t="e">
        <f>主抽数据!AJ39+主抽数据!AM39</f>
        <v>#VALUE!</v>
      </c>
      <c r="M37" s="155" t="e">
        <f ca="1">'6烧主抽电耗'!V37+'5烧主抽电耗'!V37</f>
        <v>#REF!</v>
      </c>
      <c r="N37" s="156" t="e">
        <f ca="1">L37-M37</f>
        <v>#VALUE!</v>
      </c>
    </row>
    <row r="38">
      <c r="A38" s="157">
        <f ca="1">A35+1</f>
        <v>43535</v>
      </c>
      <c r="B38" s="158">
        <f>B35</f>
        <v>0.66666666666666696</v>
      </c>
      <c r="C38" s="157">
        <f ca="1">A38+B38</f>
        <v>43535.666666666664</v>
      </c>
      <c r="D38" s="158" t="str">
        <f>D35</f>
        <v>中班</v>
      </c>
      <c r="E38" s="153">
        <f>'6烧主抽电耗'!E38</f>
        <v>2</v>
      </c>
      <c r="F38" s="151" t="str">
        <f>'6烧主抽电耗'!F38</f>
        <v>乙班</v>
      </c>
      <c r="G38" s="154" t="e">
        <f>'5烧主抽电耗'!I38+'6烧主抽电耗'!I38</f>
        <v>#VALUE!</v>
      </c>
      <c r="H38" s="130" t="e">
        <f ca="1">'5烧主抽电耗'!M38+'6烧主抽电耗'!M38</f>
        <v>#REF!</v>
      </c>
      <c r="I38" s="130" t="e">
        <f ca="1">'5烧主抽电耗'!N38+'6烧主抽电耗'!N38</f>
        <v>#REF!</v>
      </c>
      <c r="J38" s="130" t="e">
        <f>主抽数据!AJ40</f>
        <v>#VALUE!</v>
      </c>
      <c r="K38" s="130" t="e">
        <f>主抽数据!AM40</f>
        <v>#VALUE!</v>
      </c>
      <c r="L38" s="130" t="e">
        <f>主抽数据!AJ40+主抽数据!AM40</f>
        <v>#VALUE!</v>
      </c>
      <c r="M38" s="155" t="e">
        <f ca="1">'6烧主抽电耗'!V38+'5烧主抽电耗'!V38</f>
        <v>#REF!</v>
      </c>
      <c r="N38" s="156" t="e">
        <f ca="1">L38-M38</f>
        <v>#VALUE!</v>
      </c>
    </row>
    <row r="39">
      <c r="A39" s="157">
        <f ca="1">A36+1</f>
        <v>43536</v>
      </c>
      <c r="B39" s="158">
        <f>B36</f>
        <v>0</v>
      </c>
      <c r="C39" s="157">
        <f ca="1">A39+B39</f>
        <v>43536</v>
      </c>
      <c r="D39" s="158" t="str">
        <f>D36</f>
        <v>夜班</v>
      </c>
      <c r="E39" s="153">
        <f>'6烧主抽电耗'!E39</f>
        <v>4</v>
      </c>
      <c r="F39" s="151" t="str">
        <f>'6烧主抽电耗'!F39</f>
        <v>丁班</v>
      </c>
      <c r="G39" s="154" t="e">
        <f>'5烧主抽电耗'!I39+'6烧主抽电耗'!I39</f>
        <v>#VALUE!</v>
      </c>
      <c r="H39" s="130" t="e">
        <f ca="1">'5烧主抽电耗'!M39+'6烧主抽电耗'!M39</f>
        <v>#REF!</v>
      </c>
      <c r="I39" s="130" t="e">
        <f ca="1">'5烧主抽电耗'!N39+'6烧主抽电耗'!N39</f>
        <v>#REF!</v>
      </c>
      <c r="J39" s="130" t="e">
        <f>主抽数据!AJ41</f>
        <v>#VALUE!</v>
      </c>
      <c r="K39" s="130" t="e">
        <f>主抽数据!AM41</f>
        <v>#VALUE!</v>
      </c>
      <c r="L39" s="130" t="e">
        <f>主抽数据!AJ41+主抽数据!AM41</f>
        <v>#VALUE!</v>
      </c>
      <c r="M39" s="155" t="e">
        <f ca="1">'6烧主抽电耗'!V39+'5烧主抽电耗'!V39</f>
        <v>#REF!</v>
      </c>
      <c r="N39" s="156" t="e">
        <f ca="1">L39-M39</f>
        <v>#VALUE!</v>
      </c>
    </row>
    <row r="40">
      <c r="A40" s="157">
        <f ca="1">A37+1</f>
        <v>43536</v>
      </c>
      <c r="B40" s="158">
        <f>B37</f>
        <v>0.33333333333333298</v>
      </c>
      <c r="C40" s="157">
        <f ca="1">A40+B40</f>
        <v>43536.333333333336</v>
      </c>
      <c r="D40" s="158" t="str">
        <f>D37</f>
        <v>白班</v>
      </c>
      <c r="E40" s="153">
        <f>'6烧主抽电耗'!E40</f>
        <v>1</v>
      </c>
      <c r="F40" s="151" t="str">
        <f>'6烧主抽电耗'!F40</f>
        <v>甲班</v>
      </c>
      <c r="G40" s="154" t="e">
        <f>'5烧主抽电耗'!I40+'6烧主抽电耗'!I40</f>
        <v>#VALUE!</v>
      </c>
      <c r="H40" s="130" t="e">
        <f ca="1">'5烧主抽电耗'!M40+'6烧主抽电耗'!M40</f>
        <v>#REF!</v>
      </c>
      <c r="I40" s="130" t="e">
        <f ca="1">'5烧主抽电耗'!N40+'6烧主抽电耗'!N40</f>
        <v>#REF!</v>
      </c>
      <c r="J40" s="130" t="e">
        <f>主抽数据!AJ42</f>
        <v>#VALUE!</v>
      </c>
      <c r="K40" s="130" t="e">
        <f>主抽数据!AM42</f>
        <v>#VALUE!</v>
      </c>
      <c r="L40" s="130" t="e">
        <f>主抽数据!AJ42+主抽数据!AM42</f>
        <v>#VALUE!</v>
      </c>
      <c r="M40" s="155" t="e">
        <f ca="1">'6烧主抽电耗'!V40+'5烧主抽电耗'!V40</f>
        <v>#REF!</v>
      </c>
      <c r="N40" s="156" t="e">
        <f ca="1">L40-M40</f>
        <v>#VALUE!</v>
      </c>
    </row>
    <row r="41">
      <c r="A41" s="157">
        <f ca="1">A38+1</f>
        <v>43536</v>
      </c>
      <c r="B41" s="158">
        <f>B38</f>
        <v>0.66666666666666696</v>
      </c>
      <c r="C41" s="157">
        <f ca="1">A41+B41</f>
        <v>43536.666666666664</v>
      </c>
      <c r="D41" s="158" t="str">
        <f>D38</f>
        <v>中班</v>
      </c>
      <c r="E41" s="153">
        <f>'6烧主抽电耗'!E41</f>
        <v>2</v>
      </c>
      <c r="F41" s="151" t="str">
        <f>'6烧主抽电耗'!F41</f>
        <v>乙班</v>
      </c>
      <c r="G41" s="154" t="e">
        <f>'5烧主抽电耗'!I41+'6烧主抽电耗'!I41</f>
        <v>#VALUE!</v>
      </c>
      <c r="H41" s="130" t="e">
        <f ca="1">'5烧主抽电耗'!M41+'6烧主抽电耗'!M41</f>
        <v>#REF!</v>
      </c>
      <c r="I41" s="130" t="e">
        <f ca="1">'5烧主抽电耗'!N41+'6烧主抽电耗'!N41</f>
        <v>#REF!</v>
      </c>
      <c r="J41" s="130" t="e">
        <f>主抽数据!AJ43</f>
        <v>#VALUE!</v>
      </c>
      <c r="K41" s="130" t="e">
        <f>主抽数据!AM43</f>
        <v>#VALUE!</v>
      </c>
      <c r="L41" s="130" t="e">
        <f>主抽数据!AJ43+主抽数据!AM43</f>
        <v>#VALUE!</v>
      </c>
      <c r="M41" s="155" t="e">
        <f ca="1">'6烧主抽电耗'!V41+'5烧主抽电耗'!V41</f>
        <v>#REF!</v>
      </c>
      <c r="N41" s="156" t="e">
        <f ca="1">L41-M41</f>
        <v>#VALUE!</v>
      </c>
    </row>
    <row r="42">
      <c r="A42" s="157">
        <f ca="1">A39+1</f>
        <v>43537</v>
      </c>
      <c r="B42" s="158">
        <f>B39</f>
        <v>0</v>
      </c>
      <c r="C42" s="157">
        <f ca="1">A42+B42</f>
        <v>43537</v>
      </c>
      <c r="D42" s="158" t="str">
        <f>D39</f>
        <v>夜班</v>
      </c>
      <c r="E42" s="153">
        <f>'6烧主抽电耗'!E42</f>
        <v>3</v>
      </c>
      <c r="F42" s="151" t="str">
        <f>'6烧主抽电耗'!F42</f>
        <v>丙班</v>
      </c>
      <c r="G42" s="154" t="e">
        <f>'5烧主抽电耗'!I42+'6烧主抽电耗'!I42</f>
        <v>#VALUE!</v>
      </c>
      <c r="H42" s="130" t="e">
        <f ca="1">'5烧主抽电耗'!M42+'6烧主抽电耗'!M42</f>
        <v>#REF!</v>
      </c>
      <c r="I42" s="130" t="e">
        <f ca="1">'5烧主抽电耗'!N42+'6烧主抽电耗'!N42</f>
        <v>#REF!</v>
      </c>
      <c r="J42" s="130" t="e">
        <f>主抽数据!AJ44</f>
        <v>#VALUE!</v>
      </c>
      <c r="K42" s="130" t="e">
        <f>主抽数据!AM44</f>
        <v>#VALUE!</v>
      </c>
      <c r="L42" s="130" t="e">
        <f>主抽数据!AJ44+主抽数据!AM44</f>
        <v>#VALUE!</v>
      </c>
      <c r="M42" s="155" t="e">
        <f ca="1">'6烧主抽电耗'!V42+'5烧主抽电耗'!V42</f>
        <v>#REF!</v>
      </c>
      <c r="N42" s="156" t="e">
        <f ca="1">L42-M42</f>
        <v>#VALUE!</v>
      </c>
    </row>
    <row r="43">
      <c r="A43" s="157">
        <f ca="1">A40+1</f>
        <v>43537</v>
      </c>
      <c r="B43" s="158">
        <f>B40</f>
        <v>0.33333333333333298</v>
      </c>
      <c r="C43" s="157">
        <f ca="1">A43+B43</f>
        <v>43537.333333333336</v>
      </c>
      <c r="D43" s="158" t="str">
        <f>D40</f>
        <v>白班</v>
      </c>
      <c r="E43" s="153">
        <f>'6烧主抽电耗'!E43</f>
        <v>4</v>
      </c>
      <c r="F43" s="151" t="str">
        <f>'6烧主抽电耗'!F43</f>
        <v>丁班</v>
      </c>
      <c r="G43" s="154" t="e">
        <f>'5烧主抽电耗'!I43+'6烧主抽电耗'!I43</f>
        <v>#VALUE!</v>
      </c>
      <c r="H43" s="130" t="e">
        <f ca="1">'5烧主抽电耗'!M43+'6烧主抽电耗'!M43</f>
        <v>#REF!</v>
      </c>
      <c r="I43" s="130" t="e">
        <f ca="1">'5烧主抽电耗'!N43+'6烧主抽电耗'!N43</f>
        <v>#REF!</v>
      </c>
      <c r="J43" s="130" t="e">
        <f>主抽数据!AJ45</f>
        <v>#VALUE!</v>
      </c>
      <c r="K43" s="130" t="e">
        <f>主抽数据!AM45</f>
        <v>#VALUE!</v>
      </c>
      <c r="L43" s="130" t="e">
        <f>主抽数据!AJ45+主抽数据!AM45</f>
        <v>#VALUE!</v>
      </c>
      <c r="M43" s="155" t="e">
        <f ca="1">'6烧主抽电耗'!V43+'5烧主抽电耗'!V43</f>
        <v>#REF!</v>
      </c>
      <c r="N43" s="156" t="e">
        <f ca="1">L43-M43</f>
        <v>#VALUE!</v>
      </c>
    </row>
    <row r="44">
      <c r="A44" s="157">
        <f ca="1">A41+1</f>
        <v>43537</v>
      </c>
      <c r="B44" s="158">
        <f>B41</f>
        <v>0.66666666666666696</v>
      </c>
      <c r="C44" s="157">
        <f ca="1">A44+B44</f>
        <v>43537.666666666664</v>
      </c>
      <c r="D44" s="158" t="str">
        <f>D41</f>
        <v>中班</v>
      </c>
      <c r="E44" s="153">
        <f>'6烧主抽电耗'!E44</f>
        <v>1</v>
      </c>
      <c r="F44" s="151" t="str">
        <f>'6烧主抽电耗'!F44</f>
        <v>甲班</v>
      </c>
      <c r="G44" s="154" t="e">
        <f>'5烧主抽电耗'!I44+'6烧主抽电耗'!I44</f>
        <v>#VALUE!</v>
      </c>
      <c r="H44" s="130" t="e">
        <f ca="1">'5烧主抽电耗'!M44+'6烧主抽电耗'!M44</f>
        <v>#REF!</v>
      </c>
      <c r="I44" s="130" t="e">
        <f ca="1">'5烧主抽电耗'!N44+'6烧主抽电耗'!N44</f>
        <v>#REF!</v>
      </c>
      <c r="J44" s="130" t="e">
        <f>主抽数据!AJ46</f>
        <v>#VALUE!</v>
      </c>
      <c r="K44" s="130" t="e">
        <f>主抽数据!AM46</f>
        <v>#VALUE!</v>
      </c>
      <c r="L44" s="130" t="e">
        <f>主抽数据!AJ46+主抽数据!AM46</f>
        <v>#VALUE!</v>
      </c>
      <c r="M44" s="155" t="e">
        <f ca="1">'6烧主抽电耗'!V44+'5烧主抽电耗'!V44</f>
        <v>#REF!</v>
      </c>
      <c r="N44" s="156" t="e">
        <f ca="1">L44-M44</f>
        <v>#VALUE!</v>
      </c>
    </row>
    <row r="45">
      <c r="A45" s="157">
        <f ca="1">A42+1</f>
        <v>43538</v>
      </c>
      <c r="B45" s="158">
        <f>B42</f>
        <v>0</v>
      </c>
      <c r="C45" s="157">
        <f ca="1">A45+B45</f>
        <v>43538</v>
      </c>
      <c r="D45" s="158" t="str">
        <f>D42</f>
        <v>夜班</v>
      </c>
      <c r="E45" s="153">
        <f>'6烧主抽电耗'!E45</f>
        <v>3</v>
      </c>
      <c r="F45" s="151" t="str">
        <f>'6烧主抽电耗'!F45</f>
        <v>丙班</v>
      </c>
      <c r="G45" s="154" t="e">
        <f>'5烧主抽电耗'!I45+'6烧主抽电耗'!I45</f>
        <v>#VALUE!</v>
      </c>
      <c r="H45" s="130" t="e">
        <f ca="1">'5烧主抽电耗'!M45+'6烧主抽电耗'!M45</f>
        <v>#REF!</v>
      </c>
      <c r="I45" s="130" t="e">
        <f ca="1">'5烧主抽电耗'!N45+'6烧主抽电耗'!N45</f>
        <v>#REF!</v>
      </c>
      <c r="J45" s="130" t="e">
        <f>主抽数据!AJ47</f>
        <v>#VALUE!</v>
      </c>
      <c r="K45" s="130" t="e">
        <f>主抽数据!AM47</f>
        <v>#VALUE!</v>
      </c>
      <c r="L45" s="130" t="e">
        <f>主抽数据!AJ47+主抽数据!AM47</f>
        <v>#VALUE!</v>
      </c>
      <c r="M45" s="155" t="e">
        <f ca="1">'6烧主抽电耗'!V45+'5烧主抽电耗'!V45</f>
        <v>#REF!</v>
      </c>
      <c r="N45" s="156" t="e">
        <f ca="1">L45-M45</f>
        <v>#VALUE!</v>
      </c>
    </row>
    <row r="46">
      <c r="A46" s="157">
        <f ca="1">A43+1</f>
        <v>43538</v>
      </c>
      <c r="B46" s="158">
        <f>B43</f>
        <v>0.33333333333333298</v>
      </c>
      <c r="C46" s="157">
        <f ca="1">A46+B46</f>
        <v>43538.333333333336</v>
      </c>
      <c r="D46" s="158" t="str">
        <f>D43</f>
        <v>白班</v>
      </c>
      <c r="E46" s="153">
        <f>'6烧主抽电耗'!E46</f>
        <v>4</v>
      </c>
      <c r="F46" s="151" t="str">
        <f>'6烧主抽电耗'!F46</f>
        <v>丁班</v>
      </c>
      <c r="G46" s="154" t="e">
        <f>'5烧主抽电耗'!I46+'6烧主抽电耗'!I46</f>
        <v>#VALUE!</v>
      </c>
      <c r="H46" s="130" t="e">
        <f ca="1">'5烧主抽电耗'!M46+'6烧主抽电耗'!M46</f>
        <v>#REF!</v>
      </c>
      <c r="I46" s="130" t="e">
        <f ca="1">'5烧主抽电耗'!N46+'6烧主抽电耗'!N46</f>
        <v>#REF!</v>
      </c>
      <c r="J46" s="130" t="e">
        <f>主抽数据!AJ48</f>
        <v>#VALUE!</v>
      </c>
      <c r="K46" s="130" t="e">
        <f>主抽数据!AM48</f>
        <v>#VALUE!</v>
      </c>
      <c r="L46" s="130" t="e">
        <f>主抽数据!AJ48+主抽数据!AM48</f>
        <v>#VALUE!</v>
      </c>
      <c r="M46" s="155" t="e">
        <f ca="1">'6烧主抽电耗'!V46+'5烧主抽电耗'!V46</f>
        <v>#REF!</v>
      </c>
      <c r="N46" s="156" t="e">
        <f ca="1">L46-M46</f>
        <v>#VALUE!</v>
      </c>
    </row>
    <row r="47">
      <c r="A47" s="157">
        <f ca="1">A44+1</f>
        <v>43538</v>
      </c>
      <c r="B47" s="158">
        <f>B44</f>
        <v>0.66666666666666696</v>
      </c>
      <c r="C47" s="157">
        <f ca="1">A47+B47</f>
        <v>43538.666666666664</v>
      </c>
      <c r="D47" s="158" t="str">
        <f>D44</f>
        <v>中班</v>
      </c>
      <c r="E47" s="153">
        <f>'6烧主抽电耗'!E47</f>
        <v>1</v>
      </c>
      <c r="F47" s="151" t="str">
        <f>'6烧主抽电耗'!F47</f>
        <v>甲班</v>
      </c>
      <c r="G47" s="154" t="e">
        <f>'5烧主抽电耗'!I47+'6烧主抽电耗'!I47</f>
        <v>#VALUE!</v>
      </c>
      <c r="H47" s="130" t="e">
        <f ca="1">'5烧主抽电耗'!M47+'6烧主抽电耗'!M47</f>
        <v>#REF!</v>
      </c>
      <c r="I47" s="130" t="e">
        <f ca="1">'5烧主抽电耗'!N47+'6烧主抽电耗'!N47</f>
        <v>#REF!</v>
      </c>
      <c r="J47" s="130" t="e">
        <f>主抽数据!AJ49</f>
        <v>#VALUE!</v>
      </c>
      <c r="K47" s="130" t="e">
        <f>主抽数据!AM49</f>
        <v>#VALUE!</v>
      </c>
      <c r="L47" s="130" t="e">
        <f>主抽数据!AJ49+主抽数据!AM49</f>
        <v>#VALUE!</v>
      </c>
      <c r="M47" s="155" t="e">
        <f ca="1">'6烧主抽电耗'!V47+'5烧主抽电耗'!V47</f>
        <v>#REF!</v>
      </c>
      <c r="N47" s="156" t="e">
        <f ca="1">L47-M47</f>
        <v>#VALUE!</v>
      </c>
    </row>
    <row r="48">
      <c r="A48" s="157">
        <f ca="1">A45+1</f>
        <v>43539</v>
      </c>
      <c r="B48" s="158">
        <f>B45</f>
        <v>0</v>
      </c>
      <c r="C48" s="157">
        <f ca="1">A48+B48</f>
        <v>43539</v>
      </c>
      <c r="D48" s="158" t="str">
        <f>D45</f>
        <v>夜班</v>
      </c>
      <c r="E48" s="153">
        <f>'6烧主抽电耗'!E48</f>
        <v>2</v>
      </c>
      <c r="F48" s="151" t="str">
        <f>'6烧主抽电耗'!F48</f>
        <v>乙班</v>
      </c>
      <c r="G48" s="154" t="e">
        <f>'5烧主抽电耗'!I48+'6烧主抽电耗'!I48</f>
        <v>#VALUE!</v>
      </c>
      <c r="H48" s="130" t="e">
        <f ca="1">'5烧主抽电耗'!M48+'6烧主抽电耗'!M48</f>
        <v>#REF!</v>
      </c>
      <c r="I48" s="130" t="e">
        <f ca="1">'5烧主抽电耗'!N48+'6烧主抽电耗'!N48</f>
        <v>#REF!</v>
      </c>
      <c r="J48" s="130" t="e">
        <f>主抽数据!AJ50</f>
        <v>#VALUE!</v>
      </c>
      <c r="K48" s="130" t="e">
        <f>主抽数据!AM50</f>
        <v>#VALUE!</v>
      </c>
      <c r="L48" s="130" t="e">
        <f>主抽数据!AJ50+主抽数据!AM50</f>
        <v>#VALUE!</v>
      </c>
      <c r="M48" s="155" t="e">
        <f ca="1">'6烧主抽电耗'!V48+'5烧主抽电耗'!V48</f>
        <v>#REF!</v>
      </c>
      <c r="N48" s="156" t="e">
        <f ca="1">L48-M48</f>
        <v>#VALUE!</v>
      </c>
    </row>
    <row r="49">
      <c r="A49" s="157">
        <f ca="1">A46+1</f>
        <v>43539</v>
      </c>
      <c r="B49" s="158">
        <f>B46</f>
        <v>0.33333333333333298</v>
      </c>
      <c r="C49" s="157">
        <f ca="1">A49+B49</f>
        <v>43539.333333333336</v>
      </c>
      <c r="D49" s="158" t="str">
        <f>D46</f>
        <v>白班</v>
      </c>
      <c r="E49" s="153">
        <f>'6烧主抽电耗'!E49</f>
        <v>3</v>
      </c>
      <c r="F49" s="151" t="str">
        <f>'6烧主抽电耗'!F49</f>
        <v>丙班</v>
      </c>
      <c r="G49" s="154" t="e">
        <f>'5烧主抽电耗'!I49+'6烧主抽电耗'!I49</f>
        <v>#VALUE!</v>
      </c>
      <c r="H49" s="130" t="e">
        <f ca="1">'5烧主抽电耗'!M49+'6烧主抽电耗'!M49</f>
        <v>#REF!</v>
      </c>
      <c r="I49" s="130" t="e">
        <f ca="1">'5烧主抽电耗'!N49+'6烧主抽电耗'!N49</f>
        <v>#REF!</v>
      </c>
      <c r="J49" s="130" t="e">
        <f>主抽数据!AJ51</f>
        <v>#VALUE!</v>
      </c>
      <c r="K49" s="130" t="e">
        <f>主抽数据!AM51</f>
        <v>#VALUE!</v>
      </c>
      <c r="L49" s="130" t="e">
        <f>主抽数据!AJ51+主抽数据!AM51</f>
        <v>#VALUE!</v>
      </c>
      <c r="M49" s="155" t="e">
        <f ca="1">'6烧主抽电耗'!V49+'5烧主抽电耗'!V49</f>
        <v>#REF!</v>
      </c>
      <c r="N49" s="156" t="e">
        <f ca="1">L49-M49</f>
        <v>#VALUE!</v>
      </c>
    </row>
    <row r="50">
      <c r="A50" s="157">
        <f ca="1">A47+1</f>
        <v>43539</v>
      </c>
      <c r="B50" s="158">
        <f>B47</f>
        <v>0.66666666666666696</v>
      </c>
      <c r="C50" s="157">
        <f ca="1">A50+B50</f>
        <v>43539.666666666664</v>
      </c>
      <c r="D50" s="158" t="str">
        <f>D47</f>
        <v>中班</v>
      </c>
      <c r="E50" s="153">
        <f>'6烧主抽电耗'!E50</f>
        <v>4</v>
      </c>
      <c r="F50" s="151" t="str">
        <f>'6烧主抽电耗'!F50</f>
        <v>丁班</v>
      </c>
      <c r="G50" s="154" t="e">
        <f>'5烧主抽电耗'!I50+'6烧主抽电耗'!I50</f>
        <v>#VALUE!</v>
      </c>
      <c r="H50" s="130" t="e">
        <f ca="1">'5烧主抽电耗'!M50+'6烧主抽电耗'!M50</f>
        <v>#REF!</v>
      </c>
      <c r="I50" s="130" t="e">
        <f ca="1">'5烧主抽电耗'!N50+'6烧主抽电耗'!N50</f>
        <v>#REF!</v>
      </c>
      <c r="J50" s="130" t="e">
        <f>主抽数据!AJ52</f>
        <v>#VALUE!</v>
      </c>
      <c r="K50" s="130" t="e">
        <f>主抽数据!AM52</f>
        <v>#VALUE!</v>
      </c>
      <c r="L50" s="130" t="e">
        <f>主抽数据!AJ52+主抽数据!AM52</f>
        <v>#VALUE!</v>
      </c>
      <c r="M50" s="155" t="e">
        <f ca="1">'6烧主抽电耗'!V50+'5烧主抽电耗'!V50</f>
        <v>#REF!</v>
      </c>
      <c r="N50" s="156" t="e">
        <f ca="1">L50-M50</f>
        <v>#VALUE!</v>
      </c>
    </row>
    <row r="51">
      <c r="A51" s="157">
        <f ca="1">A48+1</f>
        <v>43540</v>
      </c>
      <c r="B51" s="158">
        <f>B48</f>
        <v>0</v>
      </c>
      <c r="C51" s="157">
        <f ca="1">A51+B51</f>
        <v>43540</v>
      </c>
      <c r="D51" s="158" t="str">
        <f>D48</f>
        <v>夜班</v>
      </c>
      <c r="E51" s="153">
        <f>'6烧主抽电耗'!E51</f>
        <v>2</v>
      </c>
      <c r="F51" s="151" t="str">
        <f>'6烧主抽电耗'!F51</f>
        <v>乙班</v>
      </c>
      <c r="G51" s="154" t="e">
        <f>'5烧主抽电耗'!I51+'6烧主抽电耗'!I51</f>
        <v>#VALUE!</v>
      </c>
      <c r="H51" s="130" t="e">
        <f ca="1">'5烧主抽电耗'!M51+'6烧主抽电耗'!M51</f>
        <v>#REF!</v>
      </c>
      <c r="I51" s="130" t="e">
        <f ca="1">'5烧主抽电耗'!N51+'6烧主抽电耗'!N51</f>
        <v>#REF!</v>
      </c>
      <c r="J51" s="130" t="e">
        <f>主抽数据!AJ53</f>
        <v>#VALUE!</v>
      </c>
      <c r="K51" s="130" t="e">
        <f>主抽数据!AM53</f>
        <v>#VALUE!</v>
      </c>
      <c r="L51" s="130" t="e">
        <f>主抽数据!AJ53+主抽数据!AM53</f>
        <v>#VALUE!</v>
      </c>
      <c r="M51" s="155" t="e">
        <f ca="1">'6烧主抽电耗'!V51+'5烧主抽电耗'!V51</f>
        <v>#REF!</v>
      </c>
      <c r="N51" s="156" t="e">
        <f ca="1">L51-M51</f>
        <v>#VALUE!</v>
      </c>
    </row>
    <row r="52">
      <c r="A52" s="157">
        <f ca="1">A49+1</f>
        <v>43540</v>
      </c>
      <c r="B52" s="158">
        <f>B49</f>
        <v>0.33333333333333298</v>
      </c>
      <c r="C52" s="157">
        <f ca="1">A52+B52</f>
        <v>43540.333333333336</v>
      </c>
      <c r="D52" s="158" t="str">
        <f>D49</f>
        <v>白班</v>
      </c>
      <c r="E52" s="153">
        <f>'6烧主抽电耗'!E52</f>
        <v>3</v>
      </c>
      <c r="F52" s="151" t="str">
        <f>'6烧主抽电耗'!F52</f>
        <v>丙班</v>
      </c>
      <c r="G52" s="154" t="e">
        <f>'5烧主抽电耗'!I52+'6烧主抽电耗'!I52</f>
        <v>#VALUE!</v>
      </c>
      <c r="H52" s="130" t="e">
        <f ca="1">'5烧主抽电耗'!M52+'6烧主抽电耗'!M52</f>
        <v>#REF!</v>
      </c>
      <c r="I52" s="130" t="e">
        <f ca="1">'5烧主抽电耗'!N52+'6烧主抽电耗'!N52</f>
        <v>#REF!</v>
      </c>
      <c r="J52" s="130" t="e">
        <f>主抽数据!AJ54</f>
        <v>#VALUE!</v>
      </c>
      <c r="K52" s="130" t="e">
        <f>主抽数据!AM54</f>
        <v>#VALUE!</v>
      </c>
      <c r="L52" s="130" t="e">
        <f>主抽数据!AJ54+主抽数据!AM54</f>
        <v>#VALUE!</v>
      </c>
      <c r="M52" s="155" t="e">
        <f ca="1">'6烧主抽电耗'!V52+'5烧主抽电耗'!V52</f>
        <v>#REF!</v>
      </c>
      <c r="N52" s="156" t="e">
        <f ca="1">L52-M52</f>
        <v>#VALUE!</v>
      </c>
    </row>
    <row r="53">
      <c r="A53" s="157">
        <f ca="1">A50+1</f>
        <v>43540</v>
      </c>
      <c r="B53" s="158">
        <f>B50</f>
        <v>0.66666666666666696</v>
      </c>
      <c r="C53" s="157">
        <f ca="1">A53+B53</f>
        <v>43540.666666666664</v>
      </c>
      <c r="D53" s="158" t="str">
        <f>D50</f>
        <v>中班</v>
      </c>
      <c r="E53" s="153">
        <f>'6烧主抽电耗'!E53</f>
        <v>4</v>
      </c>
      <c r="F53" s="151" t="str">
        <f>'6烧主抽电耗'!F53</f>
        <v>丁班</v>
      </c>
      <c r="G53" s="154" t="e">
        <f>'5烧主抽电耗'!I53+'6烧主抽电耗'!I53</f>
        <v>#VALUE!</v>
      </c>
      <c r="H53" s="130" t="e">
        <f ca="1">'5烧主抽电耗'!M53+'6烧主抽电耗'!M53</f>
        <v>#REF!</v>
      </c>
      <c r="I53" s="130" t="e">
        <f ca="1">'5烧主抽电耗'!N53+'6烧主抽电耗'!N53</f>
        <v>#REF!</v>
      </c>
      <c r="J53" s="130" t="e">
        <f>主抽数据!AJ55</f>
        <v>#VALUE!</v>
      </c>
      <c r="K53" s="130" t="e">
        <f>主抽数据!AM55</f>
        <v>#VALUE!</v>
      </c>
      <c r="L53" s="130" t="e">
        <f>主抽数据!AJ55+主抽数据!AM55</f>
        <v>#VALUE!</v>
      </c>
      <c r="M53" s="155" t="e">
        <f ca="1">'6烧主抽电耗'!V53+'5烧主抽电耗'!V53</f>
        <v>#REF!</v>
      </c>
      <c r="N53" s="156" t="e">
        <f ca="1">L53-M53</f>
        <v>#VALUE!</v>
      </c>
    </row>
    <row r="54">
      <c r="A54" s="157">
        <f ca="1">A51+1</f>
        <v>43541</v>
      </c>
      <c r="B54" s="158">
        <f>B51</f>
        <v>0</v>
      </c>
      <c r="C54" s="157">
        <f ca="1">A54+B54</f>
        <v>43541</v>
      </c>
      <c r="D54" s="158" t="str">
        <f>D51</f>
        <v>夜班</v>
      </c>
      <c r="E54" s="153">
        <f>'6烧主抽电耗'!E54</f>
        <v>1</v>
      </c>
      <c r="F54" s="151" t="str">
        <f>'6烧主抽电耗'!F54</f>
        <v>甲班</v>
      </c>
      <c r="G54" s="154" t="e">
        <f>'5烧主抽电耗'!I54+'6烧主抽电耗'!I54</f>
        <v>#VALUE!</v>
      </c>
      <c r="H54" s="130" t="e">
        <f ca="1">'5烧主抽电耗'!M54+'6烧主抽电耗'!M54</f>
        <v>#REF!</v>
      </c>
      <c r="I54" s="130" t="e">
        <f ca="1">'5烧主抽电耗'!N54+'6烧主抽电耗'!N54</f>
        <v>#REF!</v>
      </c>
      <c r="J54" s="130" t="e">
        <f>主抽数据!AJ56</f>
        <v>#VALUE!</v>
      </c>
      <c r="K54" s="130" t="e">
        <f>主抽数据!AM56</f>
        <v>#VALUE!</v>
      </c>
      <c r="L54" s="130" t="e">
        <f>主抽数据!AJ56+主抽数据!AM56</f>
        <v>#VALUE!</v>
      </c>
      <c r="M54" s="155" t="e">
        <f ca="1">'6烧主抽电耗'!V54+'5烧主抽电耗'!V54</f>
        <v>#REF!</v>
      </c>
      <c r="N54" s="156" t="e">
        <f ca="1">L54-M54</f>
        <v>#VALUE!</v>
      </c>
    </row>
    <row r="55">
      <c r="A55" s="157">
        <f ca="1">A52+1</f>
        <v>43541</v>
      </c>
      <c r="B55" s="158">
        <f>B52</f>
        <v>0.33333333333333298</v>
      </c>
      <c r="C55" s="157">
        <f ca="1">A55+B55</f>
        <v>43541.333333333336</v>
      </c>
      <c r="D55" s="158" t="str">
        <f>D52</f>
        <v>白班</v>
      </c>
      <c r="E55" s="153">
        <f>'6烧主抽电耗'!E55</f>
        <v>2</v>
      </c>
      <c r="F55" s="151" t="str">
        <f>'6烧主抽电耗'!F55</f>
        <v>乙班</v>
      </c>
      <c r="G55" s="154" t="e">
        <f>'5烧主抽电耗'!I55+'6烧主抽电耗'!I55</f>
        <v>#VALUE!</v>
      </c>
      <c r="H55" s="130" t="e">
        <f ca="1">'5烧主抽电耗'!M55+'6烧主抽电耗'!M55</f>
        <v>#REF!</v>
      </c>
      <c r="I55" s="130" t="e">
        <f ca="1">'5烧主抽电耗'!N55+'6烧主抽电耗'!N55</f>
        <v>#REF!</v>
      </c>
      <c r="J55" s="130" t="e">
        <f>主抽数据!AJ57</f>
        <v>#VALUE!</v>
      </c>
      <c r="K55" s="130" t="e">
        <f>主抽数据!AM57</f>
        <v>#VALUE!</v>
      </c>
      <c r="L55" s="130" t="e">
        <f>主抽数据!AJ57+主抽数据!AM57</f>
        <v>#VALUE!</v>
      </c>
      <c r="M55" s="155" t="e">
        <f ca="1">'6烧主抽电耗'!V55+'5烧主抽电耗'!V55</f>
        <v>#REF!</v>
      </c>
      <c r="N55" s="156" t="e">
        <f ca="1">L55-M55</f>
        <v>#VALUE!</v>
      </c>
    </row>
    <row r="56">
      <c r="A56" s="157">
        <f ca="1">A53+1</f>
        <v>43541</v>
      </c>
      <c r="B56" s="158">
        <f>B53</f>
        <v>0.66666666666666696</v>
      </c>
      <c r="C56" s="157">
        <f ca="1">A56+B56</f>
        <v>43541.666666666664</v>
      </c>
      <c r="D56" s="158" t="str">
        <f>D53</f>
        <v>中班</v>
      </c>
      <c r="E56" s="153">
        <f>'6烧主抽电耗'!E56</f>
        <v>3</v>
      </c>
      <c r="F56" s="151" t="str">
        <f>'6烧主抽电耗'!F56</f>
        <v>丙班</v>
      </c>
      <c r="G56" s="154" t="e">
        <f>'5烧主抽电耗'!I56+'6烧主抽电耗'!I56</f>
        <v>#VALUE!</v>
      </c>
      <c r="H56" s="130" t="e">
        <f ca="1">'5烧主抽电耗'!M56+'6烧主抽电耗'!M56</f>
        <v>#REF!</v>
      </c>
      <c r="I56" s="130" t="e">
        <f ca="1">'5烧主抽电耗'!N56+'6烧主抽电耗'!N56</f>
        <v>#REF!</v>
      </c>
      <c r="J56" s="130" t="e">
        <f>主抽数据!AJ58</f>
        <v>#VALUE!</v>
      </c>
      <c r="K56" s="130" t="e">
        <f>主抽数据!AM58</f>
        <v>#VALUE!</v>
      </c>
      <c r="L56" s="130" t="e">
        <f>主抽数据!AJ58+主抽数据!AM58</f>
        <v>#VALUE!</v>
      </c>
      <c r="M56" s="155" t="e">
        <f ca="1">'6烧主抽电耗'!V56+'5烧主抽电耗'!V56</f>
        <v>#REF!</v>
      </c>
      <c r="N56" s="156" t="e">
        <f ca="1">L56-M56</f>
        <v>#VALUE!</v>
      </c>
    </row>
    <row r="57">
      <c r="A57" s="157">
        <f ca="1">A54+1</f>
        <v>43542</v>
      </c>
      <c r="B57" s="158">
        <f>B54</f>
        <v>0</v>
      </c>
      <c r="C57" s="157">
        <f ca="1">A57+B57</f>
        <v>43542</v>
      </c>
      <c r="D57" s="158" t="str">
        <f>D54</f>
        <v>夜班</v>
      </c>
      <c r="E57" s="153">
        <f>'6烧主抽电耗'!E57</f>
        <v>1</v>
      </c>
      <c r="F57" s="151" t="str">
        <f>'6烧主抽电耗'!F57</f>
        <v>甲班</v>
      </c>
      <c r="G57" s="154" t="e">
        <f>'5烧主抽电耗'!I57+'6烧主抽电耗'!I57</f>
        <v>#VALUE!</v>
      </c>
      <c r="H57" s="130" t="e">
        <f ca="1">'5烧主抽电耗'!M57+'6烧主抽电耗'!M57</f>
        <v>#REF!</v>
      </c>
      <c r="I57" s="130" t="e">
        <f ca="1">'5烧主抽电耗'!N57+'6烧主抽电耗'!N57</f>
        <v>#REF!</v>
      </c>
      <c r="J57" s="130" t="e">
        <f>主抽数据!AJ59</f>
        <v>#VALUE!</v>
      </c>
      <c r="K57" s="130" t="e">
        <f>主抽数据!AM59</f>
        <v>#VALUE!</v>
      </c>
      <c r="L57" s="130" t="e">
        <f>主抽数据!AJ59+主抽数据!AM59</f>
        <v>#VALUE!</v>
      </c>
      <c r="M57" s="155" t="e">
        <f ca="1">'6烧主抽电耗'!V57+'5烧主抽电耗'!V57</f>
        <v>#REF!</v>
      </c>
      <c r="N57" s="156" t="e">
        <f ca="1">L57-M57</f>
        <v>#VALUE!</v>
      </c>
    </row>
    <row r="58">
      <c r="A58" s="157">
        <f ca="1">A55+1</f>
        <v>43542</v>
      </c>
      <c r="B58" s="158">
        <f>B55</f>
        <v>0.33333333333333298</v>
      </c>
      <c r="C58" s="157">
        <f ca="1">A58+B58</f>
        <v>43542.333333333336</v>
      </c>
      <c r="D58" s="158" t="str">
        <f>D55</f>
        <v>白班</v>
      </c>
      <c r="E58" s="153">
        <f>'6烧主抽电耗'!E58</f>
        <v>2</v>
      </c>
      <c r="F58" s="151" t="str">
        <f>'6烧主抽电耗'!F58</f>
        <v>乙班</v>
      </c>
      <c r="G58" s="154" t="e">
        <f>'5烧主抽电耗'!I58+'6烧主抽电耗'!I58</f>
        <v>#VALUE!</v>
      </c>
      <c r="H58" s="130" t="e">
        <f ca="1">'5烧主抽电耗'!M58+'6烧主抽电耗'!M58</f>
        <v>#REF!</v>
      </c>
      <c r="I58" s="130" t="e">
        <f ca="1">'5烧主抽电耗'!N58+'6烧主抽电耗'!N58</f>
        <v>#REF!</v>
      </c>
      <c r="J58" s="130" t="e">
        <f>主抽数据!AJ60</f>
        <v>#VALUE!</v>
      </c>
      <c r="K58" s="130" t="e">
        <f>主抽数据!AM60</f>
        <v>#VALUE!</v>
      </c>
      <c r="L58" s="130" t="e">
        <f>主抽数据!AJ60+主抽数据!AM60</f>
        <v>#VALUE!</v>
      </c>
      <c r="M58" s="155" t="e">
        <f ca="1">'6烧主抽电耗'!V58+'5烧主抽电耗'!V58</f>
        <v>#REF!</v>
      </c>
      <c r="N58" s="156" t="e">
        <f ca="1">L58-M58</f>
        <v>#VALUE!</v>
      </c>
    </row>
    <row r="59">
      <c r="A59" s="157">
        <f ca="1">A56+1</f>
        <v>43542</v>
      </c>
      <c r="B59" s="158">
        <f>B56</f>
        <v>0.66666666666666696</v>
      </c>
      <c r="C59" s="157">
        <f ca="1">A59+B59</f>
        <v>43542.666666666664</v>
      </c>
      <c r="D59" s="158" t="str">
        <f>D56</f>
        <v>中班</v>
      </c>
      <c r="E59" s="153">
        <f>'6烧主抽电耗'!E59</f>
        <v>3</v>
      </c>
      <c r="F59" s="151" t="str">
        <f>'6烧主抽电耗'!F59</f>
        <v>丙班</v>
      </c>
      <c r="G59" s="154" t="e">
        <f>'5烧主抽电耗'!I59+'6烧主抽电耗'!I59</f>
        <v>#VALUE!</v>
      </c>
      <c r="H59" s="130" t="e">
        <f ca="1">'5烧主抽电耗'!M59+'6烧主抽电耗'!M59</f>
        <v>#REF!</v>
      </c>
      <c r="I59" s="130" t="e">
        <f ca="1">'5烧主抽电耗'!N59+'6烧主抽电耗'!N59</f>
        <v>#REF!</v>
      </c>
      <c r="J59" s="130" t="e">
        <f>主抽数据!AJ61</f>
        <v>#VALUE!</v>
      </c>
      <c r="K59" s="130" t="e">
        <f>主抽数据!AM61</f>
        <v>#VALUE!</v>
      </c>
      <c r="L59" s="130" t="e">
        <f>主抽数据!AJ61+主抽数据!AM61</f>
        <v>#VALUE!</v>
      </c>
      <c r="M59" s="155" t="e">
        <f ca="1">'6烧主抽电耗'!V59+'5烧主抽电耗'!V59</f>
        <v>#REF!</v>
      </c>
      <c r="N59" s="156" t="e">
        <f ca="1">L59-M59</f>
        <v>#VALUE!</v>
      </c>
    </row>
    <row r="60">
      <c r="A60" s="157">
        <f ca="1">A57+1</f>
        <v>43543</v>
      </c>
      <c r="B60" s="158">
        <f>B57</f>
        <v>0</v>
      </c>
      <c r="C60" s="157">
        <f ca="1">A60+B60</f>
        <v>43543</v>
      </c>
      <c r="D60" s="158" t="str">
        <f>D57</f>
        <v>夜班</v>
      </c>
      <c r="E60" s="153">
        <f>'6烧主抽电耗'!E60</f>
        <v>4</v>
      </c>
      <c r="F60" s="151" t="str">
        <f>'6烧主抽电耗'!F60</f>
        <v>丁班</v>
      </c>
      <c r="G60" s="154" t="e">
        <f>'5烧主抽电耗'!I60+'6烧主抽电耗'!I60</f>
        <v>#VALUE!</v>
      </c>
      <c r="H60" s="130" t="e">
        <f ca="1">'5烧主抽电耗'!M60+'6烧主抽电耗'!M60</f>
        <v>#REF!</v>
      </c>
      <c r="I60" s="130" t="e">
        <f ca="1">'5烧主抽电耗'!N60+'6烧主抽电耗'!N60</f>
        <v>#REF!</v>
      </c>
      <c r="J60" s="130" t="e">
        <f>主抽数据!AJ62</f>
        <v>#VALUE!</v>
      </c>
      <c r="K60" s="130" t="e">
        <f>主抽数据!AM62</f>
        <v>#VALUE!</v>
      </c>
      <c r="L60" s="130" t="e">
        <f>主抽数据!AJ62+主抽数据!AM62</f>
        <v>#VALUE!</v>
      </c>
      <c r="M60" s="155" t="e">
        <f ca="1">'6烧主抽电耗'!V60+'5烧主抽电耗'!V60</f>
        <v>#REF!</v>
      </c>
      <c r="N60" s="156" t="e">
        <f ca="1">L60-M60</f>
        <v>#VALUE!</v>
      </c>
    </row>
    <row r="61">
      <c r="A61" s="157">
        <f ca="1">A58+1</f>
        <v>43543</v>
      </c>
      <c r="B61" s="158">
        <f>B58</f>
        <v>0.33333333333333298</v>
      </c>
      <c r="C61" s="157">
        <f ca="1">A61+B61</f>
        <v>43543.333333333336</v>
      </c>
      <c r="D61" s="158" t="str">
        <f>D58</f>
        <v>白班</v>
      </c>
      <c r="E61" s="153">
        <f>'6烧主抽电耗'!E61</f>
        <v>1</v>
      </c>
      <c r="F61" s="151" t="str">
        <f>'6烧主抽电耗'!F61</f>
        <v>甲班</v>
      </c>
      <c r="G61" s="154" t="e">
        <f>'5烧主抽电耗'!I61+'6烧主抽电耗'!I61</f>
        <v>#VALUE!</v>
      </c>
      <c r="H61" s="130" t="e">
        <f ca="1">'5烧主抽电耗'!M61+'6烧主抽电耗'!M61</f>
        <v>#REF!</v>
      </c>
      <c r="I61" s="130" t="e">
        <f ca="1">'5烧主抽电耗'!N61+'6烧主抽电耗'!N61</f>
        <v>#REF!</v>
      </c>
      <c r="J61" s="130" t="e">
        <f>主抽数据!AJ63</f>
        <v>#VALUE!</v>
      </c>
      <c r="K61" s="130" t="e">
        <f>主抽数据!AM63</f>
        <v>#VALUE!</v>
      </c>
      <c r="L61" s="130" t="e">
        <f>主抽数据!AJ63+主抽数据!AM63</f>
        <v>#VALUE!</v>
      </c>
      <c r="M61" s="155" t="e">
        <f ca="1">'6烧主抽电耗'!V61+'5烧主抽电耗'!V61</f>
        <v>#REF!</v>
      </c>
      <c r="N61" s="156" t="e">
        <f ca="1">L61-M61</f>
        <v>#VALUE!</v>
      </c>
    </row>
    <row r="62">
      <c r="A62" s="157">
        <f ca="1">A59+1</f>
        <v>43543</v>
      </c>
      <c r="B62" s="158">
        <f>B59</f>
        <v>0.66666666666666696</v>
      </c>
      <c r="C62" s="157">
        <f ca="1">A62+B62</f>
        <v>43543.666666666664</v>
      </c>
      <c r="D62" s="158" t="str">
        <f>D59</f>
        <v>中班</v>
      </c>
      <c r="E62" s="153">
        <f>'6烧主抽电耗'!E62</f>
        <v>2</v>
      </c>
      <c r="F62" s="151" t="str">
        <f>'6烧主抽电耗'!F62</f>
        <v>乙班</v>
      </c>
      <c r="G62" s="154" t="e">
        <f>'5烧主抽电耗'!I62+'6烧主抽电耗'!I62</f>
        <v>#VALUE!</v>
      </c>
      <c r="H62" s="130" t="e">
        <f ca="1">'5烧主抽电耗'!M62+'6烧主抽电耗'!M62</f>
        <v>#REF!</v>
      </c>
      <c r="I62" s="130" t="e">
        <f ca="1">'5烧主抽电耗'!N62+'6烧主抽电耗'!N62</f>
        <v>#REF!</v>
      </c>
      <c r="J62" s="130" t="e">
        <f>主抽数据!AJ64</f>
        <v>#VALUE!</v>
      </c>
      <c r="K62" s="130" t="e">
        <f>主抽数据!AM64</f>
        <v>#VALUE!</v>
      </c>
      <c r="L62" s="130" t="e">
        <f>主抽数据!AJ64+主抽数据!AM64</f>
        <v>#VALUE!</v>
      </c>
      <c r="M62" s="155" t="e">
        <f ca="1">'6烧主抽电耗'!V62+'5烧主抽电耗'!V62</f>
        <v>#REF!</v>
      </c>
      <c r="N62" s="156" t="e">
        <f ca="1">L62-M62</f>
        <v>#VALUE!</v>
      </c>
    </row>
    <row r="63">
      <c r="A63" s="157">
        <f ca="1">A60+1</f>
        <v>43544</v>
      </c>
      <c r="B63" s="158">
        <f>B60</f>
        <v>0</v>
      </c>
      <c r="C63" s="157">
        <f ca="1">A63+B63</f>
        <v>43544</v>
      </c>
      <c r="D63" s="158" t="str">
        <f>D60</f>
        <v>夜班</v>
      </c>
      <c r="E63" s="153">
        <f>'6烧主抽电耗'!E63</f>
        <v>4</v>
      </c>
      <c r="F63" s="151" t="str">
        <f>'6烧主抽电耗'!F63</f>
        <v>丁班</v>
      </c>
      <c r="G63" s="154" t="e">
        <f>'5烧主抽电耗'!I63+'6烧主抽电耗'!I63</f>
        <v>#VALUE!</v>
      </c>
      <c r="H63" s="130" t="e">
        <f ca="1">'5烧主抽电耗'!M63+'6烧主抽电耗'!M63</f>
        <v>#REF!</v>
      </c>
      <c r="I63" s="130" t="e">
        <f ca="1">'5烧主抽电耗'!N63+'6烧主抽电耗'!N63</f>
        <v>#REF!</v>
      </c>
      <c r="J63" s="130" t="e">
        <f>主抽数据!AJ65</f>
        <v>#VALUE!</v>
      </c>
      <c r="K63" s="130" t="e">
        <f>主抽数据!AM65</f>
        <v>#VALUE!</v>
      </c>
      <c r="L63" s="130" t="e">
        <f>主抽数据!AJ65+主抽数据!AM65</f>
        <v>#VALUE!</v>
      </c>
      <c r="M63" s="155" t="e">
        <f ca="1">'6烧主抽电耗'!V63+'5烧主抽电耗'!V63</f>
        <v>#REF!</v>
      </c>
      <c r="N63" s="156" t="e">
        <f ca="1">L63-M63</f>
        <v>#VALUE!</v>
      </c>
    </row>
    <row r="64">
      <c r="A64" s="157">
        <f ca="1">A61+1</f>
        <v>43544</v>
      </c>
      <c r="B64" s="158">
        <f>B61</f>
        <v>0.33333333333333298</v>
      </c>
      <c r="C64" s="157">
        <f ca="1">A64+B64</f>
        <v>43544.333333333336</v>
      </c>
      <c r="D64" s="158" t="str">
        <f>D61</f>
        <v>白班</v>
      </c>
      <c r="E64" s="153">
        <f>'6烧主抽电耗'!E64</f>
        <v>1</v>
      </c>
      <c r="F64" s="151" t="str">
        <f>'6烧主抽电耗'!F64</f>
        <v>甲班</v>
      </c>
      <c r="G64" s="154" t="e">
        <f>'5烧主抽电耗'!I64+'6烧主抽电耗'!I64</f>
        <v>#VALUE!</v>
      </c>
      <c r="H64" s="130" t="e">
        <f ca="1">'5烧主抽电耗'!M64+'6烧主抽电耗'!M64</f>
        <v>#REF!</v>
      </c>
      <c r="I64" s="130" t="e">
        <f ca="1">'5烧主抽电耗'!N64+'6烧主抽电耗'!N64</f>
        <v>#REF!</v>
      </c>
      <c r="J64" s="130" t="e">
        <f>主抽数据!AJ66</f>
        <v>#VALUE!</v>
      </c>
      <c r="K64" s="130" t="e">
        <f>主抽数据!AM66</f>
        <v>#VALUE!</v>
      </c>
      <c r="L64" s="130" t="e">
        <f>主抽数据!AJ66+主抽数据!AM66</f>
        <v>#VALUE!</v>
      </c>
      <c r="M64" s="155" t="e">
        <f ca="1">'6烧主抽电耗'!V64+'5烧主抽电耗'!V64</f>
        <v>#REF!</v>
      </c>
      <c r="N64" s="156" t="e">
        <f ca="1">L64-M64</f>
        <v>#VALUE!</v>
      </c>
    </row>
    <row r="65">
      <c r="A65" s="157">
        <f ca="1">A62+1</f>
        <v>43544</v>
      </c>
      <c r="B65" s="158">
        <f>B62</f>
        <v>0.66666666666666696</v>
      </c>
      <c r="C65" s="157">
        <f ca="1">A65+B65</f>
        <v>43544.666666666664</v>
      </c>
      <c r="D65" s="158" t="str">
        <f>D62</f>
        <v>中班</v>
      </c>
      <c r="E65" s="153">
        <f>'6烧主抽电耗'!E65</f>
        <v>2</v>
      </c>
      <c r="F65" s="151" t="str">
        <f>'6烧主抽电耗'!F65</f>
        <v>乙班</v>
      </c>
      <c r="G65" s="154" t="e">
        <f>'5烧主抽电耗'!I65+'6烧主抽电耗'!I65</f>
        <v>#VALUE!</v>
      </c>
      <c r="H65" s="130" t="e">
        <f ca="1">'5烧主抽电耗'!M65+'6烧主抽电耗'!M65</f>
        <v>#REF!</v>
      </c>
      <c r="I65" s="130" t="e">
        <f ca="1">'5烧主抽电耗'!N65+'6烧主抽电耗'!N65</f>
        <v>#REF!</v>
      </c>
      <c r="J65" s="130" t="e">
        <f>主抽数据!AJ67</f>
        <v>#VALUE!</v>
      </c>
      <c r="K65" s="130" t="e">
        <f>主抽数据!AM67</f>
        <v>#VALUE!</v>
      </c>
      <c r="L65" s="130" t="e">
        <f>主抽数据!AJ67+主抽数据!AM67</f>
        <v>#VALUE!</v>
      </c>
      <c r="M65" s="155" t="e">
        <f ca="1">'6烧主抽电耗'!V65+'5烧主抽电耗'!V65</f>
        <v>#REF!</v>
      </c>
      <c r="N65" s="156" t="e">
        <f ca="1">L65-M65</f>
        <v>#VALUE!</v>
      </c>
    </row>
    <row r="66">
      <c r="A66" s="157">
        <f ca="1">A63+1</f>
        <v>43545</v>
      </c>
      <c r="B66" s="158">
        <f>B63</f>
        <v>0</v>
      </c>
      <c r="C66" s="157">
        <f ca="1">A66+B66</f>
        <v>43545</v>
      </c>
      <c r="D66" s="158" t="str">
        <f>D63</f>
        <v>夜班</v>
      </c>
      <c r="E66" s="153">
        <f>'6烧主抽电耗'!E66</f>
        <v>3</v>
      </c>
      <c r="F66" s="151" t="str">
        <f>'6烧主抽电耗'!F66</f>
        <v>丙班</v>
      </c>
      <c r="G66" s="154" t="e">
        <f>'5烧主抽电耗'!I66+'6烧主抽电耗'!I66</f>
        <v>#VALUE!</v>
      </c>
      <c r="H66" s="130" t="e">
        <f ca="1">'5烧主抽电耗'!M66+'6烧主抽电耗'!M66</f>
        <v>#REF!</v>
      </c>
      <c r="I66" s="130" t="e">
        <f ca="1">'5烧主抽电耗'!N66+'6烧主抽电耗'!N66</f>
        <v>#REF!</v>
      </c>
      <c r="J66" s="130" t="e">
        <f>主抽数据!AJ68</f>
        <v>#VALUE!</v>
      </c>
      <c r="K66" s="130" t="e">
        <f>主抽数据!AM68</f>
        <v>#VALUE!</v>
      </c>
      <c r="L66" s="130" t="e">
        <f>主抽数据!AJ68+主抽数据!AM68</f>
        <v>#VALUE!</v>
      </c>
      <c r="M66" s="155" t="e">
        <f ca="1">'6烧主抽电耗'!V66+'5烧主抽电耗'!V66</f>
        <v>#REF!</v>
      </c>
      <c r="N66" s="156" t="e">
        <f ca="1">L66-M66</f>
        <v>#VALUE!</v>
      </c>
    </row>
    <row r="67">
      <c r="A67" s="157">
        <f ca="1">A64+1</f>
        <v>43545</v>
      </c>
      <c r="B67" s="158">
        <f>B64</f>
        <v>0.33333333333333298</v>
      </c>
      <c r="C67" s="157">
        <f ca="1">A67+B67</f>
        <v>43545.333333333336</v>
      </c>
      <c r="D67" s="158" t="str">
        <f>D64</f>
        <v>白班</v>
      </c>
      <c r="E67" s="153">
        <f>'6烧主抽电耗'!E67</f>
        <v>4</v>
      </c>
      <c r="F67" s="151" t="str">
        <f>'6烧主抽电耗'!F67</f>
        <v>丁班</v>
      </c>
      <c r="G67" s="154" t="e">
        <f>'5烧主抽电耗'!I67+'6烧主抽电耗'!I67</f>
        <v>#VALUE!</v>
      </c>
      <c r="H67" s="130" t="e">
        <f ca="1">'5烧主抽电耗'!M67+'6烧主抽电耗'!M67</f>
        <v>#REF!</v>
      </c>
      <c r="I67" s="130" t="e">
        <f ca="1">'5烧主抽电耗'!N67+'6烧主抽电耗'!N67</f>
        <v>#REF!</v>
      </c>
      <c r="J67" s="130" t="e">
        <f>主抽数据!AJ69</f>
        <v>#VALUE!</v>
      </c>
      <c r="K67" s="130" t="e">
        <f>主抽数据!AM69</f>
        <v>#VALUE!</v>
      </c>
      <c r="L67" s="130" t="e">
        <f>主抽数据!AJ69+主抽数据!AM69</f>
        <v>#VALUE!</v>
      </c>
      <c r="M67" s="155" t="e">
        <f ca="1">'6烧主抽电耗'!V67+'5烧主抽电耗'!V67</f>
        <v>#REF!</v>
      </c>
      <c r="N67" s="156" t="e">
        <f ca="1">L67-M67</f>
        <v>#VALUE!</v>
      </c>
    </row>
    <row r="68">
      <c r="A68" s="157">
        <f ca="1">A65+1</f>
        <v>43545</v>
      </c>
      <c r="B68" s="158">
        <f>B65</f>
        <v>0.66666666666666696</v>
      </c>
      <c r="C68" s="157">
        <f ca="1">A68+B68</f>
        <v>43545.666666666664</v>
      </c>
      <c r="D68" s="158" t="str">
        <f>D65</f>
        <v>中班</v>
      </c>
      <c r="E68" s="153">
        <f>'6烧主抽电耗'!E68</f>
        <v>1</v>
      </c>
      <c r="F68" s="151" t="str">
        <f>'6烧主抽电耗'!F68</f>
        <v>甲班</v>
      </c>
      <c r="G68" s="154" t="e">
        <f>'5烧主抽电耗'!I68+'6烧主抽电耗'!I68</f>
        <v>#VALUE!</v>
      </c>
      <c r="H68" s="130" t="e">
        <f ca="1">'5烧主抽电耗'!M68+'6烧主抽电耗'!M68</f>
        <v>#REF!</v>
      </c>
      <c r="I68" s="130" t="e">
        <f ca="1">'5烧主抽电耗'!N68+'6烧主抽电耗'!N68</f>
        <v>#REF!</v>
      </c>
      <c r="J68" s="130" t="e">
        <f>主抽数据!AJ70</f>
        <v>#VALUE!</v>
      </c>
      <c r="K68" s="130" t="e">
        <f>主抽数据!AM70</f>
        <v>#VALUE!</v>
      </c>
      <c r="L68" s="130" t="e">
        <f>主抽数据!AJ70+主抽数据!AM70</f>
        <v>#VALUE!</v>
      </c>
      <c r="M68" s="155" t="e">
        <f ca="1">'6烧主抽电耗'!V68+'5烧主抽电耗'!V68</f>
        <v>#REF!</v>
      </c>
      <c r="N68" s="156" t="e">
        <f ca="1">L68-M68</f>
        <v>#VALUE!</v>
      </c>
    </row>
    <row r="69">
      <c r="A69" s="157">
        <f ca="1">A66+1</f>
        <v>43546</v>
      </c>
      <c r="B69" s="158">
        <f>B66</f>
        <v>0</v>
      </c>
      <c r="C69" s="157">
        <f ca="1">A69+B69</f>
        <v>43546</v>
      </c>
      <c r="D69" s="158" t="str">
        <f>D66</f>
        <v>夜班</v>
      </c>
      <c r="E69" s="153">
        <f>'6烧主抽电耗'!E69</f>
        <v>3</v>
      </c>
      <c r="F69" s="151" t="str">
        <f>'6烧主抽电耗'!F69</f>
        <v>丙班</v>
      </c>
      <c r="G69" s="154" t="e">
        <f>'5烧主抽电耗'!I69+'6烧主抽电耗'!I69</f>
        <v>#VALUE!</v>
      </c>
      <c r="H69" s="130" t="e">
        <f ca="1">'5烧主抽电耗'!M69+'6烧主抽电耗'!M69</f>
        <v>#REF!</v>
      </c>
      <c r="I69" s="130" t="e">
        <f ca="1">'5烧主抽电耗'!N69+'6烧主抽电耗'!N69</f>
        <v>#REF!</v>
      </c>
      <c r="J69" s="130" t="e">
        <f>主抽数据!AJ71</f>
        <v>#VALUE!</v>
      </c>
      <c r="K69" s="130" t="e">
        <f>主抽数据!AM71</f>
        <v>#VALUE!</v>
      </c>
      <c r="L69" s="130" t="e">
        <f>主抽数据!AJ71+主抽数据!AM71</f>
        <v>#VALUE!</v>
      </c>
      <c r="M69" s="155" t="e">
        <f ca="1">'6烧主抽电耗'!V69+'5烧主抽电耗'!V69</f>
        <v>#REF!</v>
      </c>
      <c r="N69" s="156" t="e">
        <f ca="1">L69-M69</f>
        <v>#VALUE!</v>
      </c>
    </row>
    <row r="70">
      <c r="A70" s="157">
        <f ca="1">A67+1</f>
        <v>43546</v>
      </c>
      <c r="B70" s="158">
        <f>B67</f>
        <v>0.33333333333333298</v>
      </c>
      <c r="C70" s="157">
        <f ca="1">A70+B70</f>
        <v>43546.333333333336</v>
      </c>
      <c r="D70" s="158" t="str">
        <f>D67</f>
        <v>白班</v>
      </c>
      <c r="E70" s="153">
        <f>'6烧主抽电耗'!E70</f>
        <v>4</v>
      </c>
      <c r="F70" s="151" t="str">
        <f>'6烧主抽电耗'!F70</f>
        <v>丁班</v>
      </c>
      <c r="G70" s="154" t="e">
        <f>'5烧主抽电耗'!I70+'6烧主抽电耗'!I70</f>
        <v>#VALUE!</v>
      </c>
      <c r="H70" s="130" t="e">
        <f ca="1">'5烧主抽电耗'!M70+'6烧主抽电耗'!M70</f>
        <v>#REF!</v>
      </c>
      <c r="I70" s="130" t="e">
        <f ca="1">'5烧主抽电耗'!N70+'6烧主抽电耗'!N70</f>
        <v>#REF!</v>
      </c>
      <c r="J70" s="130" t="e">
        <f>主抽数据!AJ72</f>
        <v>#VALUE!</v>
      </c>
      <c r="K70" s="130" t="e">
        <f>主抽数据!AM72</f>
        <v>#VALUE!</v>
      </c>
      <c r="L70" s="130" t="e">
        <f>主抽数据!AJ72+主抽数据!AM72</f>
        <v>#VALUE!</v>
      </c>
      <c r="M70" s="155" t="e">
        <f ca="1">'6烧主抽电耗'!V70+'5烧主抽电耗'!V70</f>
        <v>#REF!</v>
      </c>
      <c r="N70" s="156" t="e">
        <f ca="1">L70-M70</f>
        <v>#VALUE!</v>
      </c>
    </row>
    <row r="71">
      <c r="A71" s="157">
        <f ca="1">A68+1</f>
        <v>43546</v>
      </c>
      <c r="B71" s="158">
        <f>B68</f>
        <v>0.66666666666666696</v>
      </c>
      <c r="C71" s="157">
        <f ca="1">A71+B71</f>
        <v>43546.666666666664</v>
      </c>
      <c r="D71" s="158" t="str">
        <f>D68</f>
        <v>中班</v>
      </c>
      <c r="E71" s="153">
        <f>'6烧主抽电耗'!E71</f>
        <v>1</v>
      </c>
      <c r="F71" s="151" t="str">
        <f>'6烧主抽电耗'!F71</f>
        <v>甲班</v>
      </c>
      <c r="G71" s="154" t="e">
        <f>'5烧主抽电耗'!I71+'6烧主抽电耗'!I71</f>
        <v>#VALUE!</v>
      </c>
      <c r="H71" s="130" t="e">
        <f ca="1">'5烧主抽电耗'!M71+'6烧主抽电耗'!M71</f>
        <v>#REF!</v>
      </c>
      <c r="I71" s="130" t="e">
        <f ca="1">'5烧主抽电耗'!N71+'6烧主抽电耗'!N71</f>
        <v>#REF!</v>
      </c>
      <c r="J71" s="130" t="e">
        <f>主抽数据!AJ73</f>
        <v>#VALUE!</v>
      </c>
      <c r="K71" s="130" t="e">
        <f>主抽数据!AM73</f>
        <v>#VALUE!</v>
      </c>
      <c r="L71" s="130" t="e">
        <f>主抽数据!AJ73+主抽数据!AM73</f>
        <v>#VALUE!</v>
      </c>
      <c r="M71" s="155" t="e">
        <f ca="1">'6烧主抽电耗'!V71+'5烧主抽电耗'!V71</f>
        <v>#REF!</v>
      </c>
      <c r="N71" s="156" t="e">
        <f ca="1">L71-M71</f>
        <v>#VALUE!</v>
      </c>
    </row>
    <row r="72">
      <c r="A72" s="157">
        <f ca="1">A69+1</f>
        <v>43547</v>
      </c>
      <c r="B72" s="158">
        <f>B69</f>
        <v>0</v>
      </c>
      <c r="C72" s="157">
        <f ca="1">A72+B72</f>
        <v>43547</v>
      </c>
      <c r="D72" s="158" t="str">
        <f>D69</f>
        <v>夜班</v>
      </c>
      <c r="E72" s="153">
        <f>'6烧主抽电耗'!E72</f>
        <v>2</v>
      </c>
      <c r="F72" s="151" t="str">
        <f>'6烧主抽电耗'!F72</f>
        <v>乙班</v>
      </c>
      <c r="G72" s="154" t="e">
        <f>'5烧主抽电耗'!I72+'6烧主抽电耗'!I72</f>
        <v>#VALUE!</v>
      </c>
      <c r="H72" s="130" t="e">
        <f ca="1">'5烧主抽电耗'!M72+'6烧主抽电耗'!M72</f>
        <v>#REF!</v>
      </c>
      <c r="I72" s="130" t="e">
        <f ca="1">'5烧主抽电耗'!N72+'6烧主抽电耗'!N72</f>
        <v>#REF!</v>
      </c>
      <c r="J72" s="130" t="e">
        <f>主抽数据!AJ74</f>
        <v>#VALUE!</v>
      </c>
      <c r="K72" s="130" t="e">
        <f>主抽数据!AM74</f>
        <v>#VALUE!</v>
      </c>
      <c r="L72" s="130" t="e">
        <f>主抽数据!AJ74+主抽数据!AM74</f>
        <v>#VALUE!</v>
      </c>
      <c r="M72" s="155" t="e">
        <f ca="1">'6烧主抽电耗'!V72+'5烧主抽电耗'!V72</f>
        <v>#REF!</v>
      </c>
      <c r="N72" s="156" t="e">
        <f ca="1">L72-M72</f>
        <v>#VALUE!</v>
      </c>
    </row>
    <row r="73">
      <c r="A73" s="157">
        <f ca="1">A70+1</f>
        <v>43547</v>
      </c>
      <c r="B73" s="158">
        <f>B70</f>
        <v>0.33333333333333298</v>
      </c>
      <c r="C73" s="157">
        <f ca="1">A73+B73</f>
        <v>43547.333333333336</v>
      </c>
      <c r="D73" s="158" t="str">
        <f>D70</f>
        <v>白班</v>
      </c>
      <c r="E73" s="153">
        <f>'6烧主抽电耗'!E73</f>
        <v>3</v>
      </c>
      <c r="F73" s="151" t="str">
        <f>'6烧主抽电耗'!F73</f>
        <v>丙班</v>
      </c>
      <c r="G73" s="154" t="e">
        <f>'5烧主抽电耗'!I73+'6烧主抽电耗'!I73</f>
        <v>#VALUE!</v>
      </c>
      <c r="H73" s="130" t="e">
        <f ca="1">'5烧主抽电耗'!M73+'6烧主抽电耗'!M73</f>
        <v>#REF!</v>
      </c>
      <c r="I73" s="130" t="e">
        <f ca="1">'5烧主抽电耗'!N73+'6烧主抽电耗'!N73</f>
        <v>#REF!</v>
      </c>
      <c r="J73" s="130" t="e">
        <f>主抽数据!AJ75</f>
        <v>#VALUE!</v>
      </c>
      <c r="K73" s="130" t="e">
        <f>主抽数据!AM75</f>
        <v>#VALUE!</v>
      </c>
      <c r="L73" s="130" t="e">
        <f>主抽数据!AJ75+主抽数据!AM75</f>
        <v>#VALUE!</v>
      </c>
      <c r="M73" s="155" t="e">
        <f ca="1">'6烧主抽电耗'!V73+'5烧主抽电耗'!V73</f>
        <v>#REF!</v>
      </c>
      <c r="N73" s="156" t="e">
        <f ca="1">L73-M73</f>
        <v>#VALUE!</v>
      </c>
    </row>
    <row r="74">
      <c r="A74" s="157">
        <f ca="1">A71+1</f>
        <v>43547</v>
      </c>
      <c r="B74" s="158">
        <f>B71</f>
        <v>0.66666666666666696</v>
      </c>
      <c r="C74" s="157">
        <f ca="1">A74+B74</f>
        <v>43547.666666666664</v>
      </c>
      <c r="D74" s="158" t="str">
        <f>D71</f>
        <v>中班</v>
      </c>
      <c r="E74" s="153">
        <f>'6烧主抽电耗'!E74</f>
        <v>4</v>
      </c>
      <c r="F74" s="151" t="str">
        <f>'6烧主抽电耗'!F74</f>
        <v>丁班</v>
      </c>
      <c r="G74" s="154" t="e">
        <f>'5烧主抽电耗'!I74+'6烧主抽电耗'!I74</f>
        <v>#VALUE!</v>
      </c>
      <c r="H74" s="130" t="e">
        <f ca="1">'5烧主抽电耗'!M74+'6烧主抽电耗'!M74</f>
        <v>#REF!</v>
      </c>
      <c r="I74" s="130" t="e">
        <f ca="1">'5烧主抽电耗'!N74+'6烧主抽电耗'!N74</f>
        <v>#REF!</v>
      </c>
      <c r="J74" s="130" t="e">
        <f>主抽数据!AJ76</f>
        <v>#VALUE!</v>
      </c>
      <c r="K74" s="130" t="e">
        <f>主抽数据!AM76</f>
        <v>#VALUE!</v>
      </c>
      <c r="L74" s="130" t="e">
        <f>主抽数据!AJ76+主抽数据!AM76</f>
        <v>#VALUE!</v>
      </c>
      <c r="M74" s="155" t="e">
        <f ca="1">'6烧主抽电耗'!V74+'5烧主抽电耗'!V74</f>
        <v>#REF!</v>
      </c>
      <c r="N74" s="156" t="e">
        <f ca="1">L74-M74</f>
        <v>#VALUE!</v>
      </c>
    </row>
    <row r="75">
      <c r="A75" s="157">
        <f ca="1">A72+1</f>
        <v>43548</v>
      </c>
      <c r="B75" s="158">
        <f>B72</f>
        <v>0</v>
      </c>
      <c r="C75" s="157">
        <f ca="1">A75+B75</f>
        <v>43548</v>
      </c>
      <c r="D75" s="158" t="str">
        <f>D72</f>
        <v>夜班</v>
      </c>
      <c r="E75" s="153">
        <f>'6烧主抽电耗'!E75</f>
        <v>2</v>
      </c>
      <c r="F75" s="151" t="str">
        <f>'6烧主抽电耗'!F75</f>
        <v>乙班</v>
      </c>
      <c r="G75" s="154" t="e">
        <f>'5烧主抽电耗'!I75+'6烧主抽电耗'!I75</f>
        <v>#VALUE!</v>
      </c>
      <c r="H75" s="130" t="e">
        <f ca="1">'5烧主抽电耗'!M75+'6烧主抽电耗'!M75</f>
        <v>#REF!</v>
      </c>
      <c r="I75" s="130" t="e">
        <f ca="1">'5烧主抽电耗'!N75+'6烧主抽电耗'!N75</f>
        <v>#REF!</v>
      </c>
      <c r="J75" s="130" t="e">
        <f>主抽数据!AJ77</f>
        <v>#VALUE!</v>
      </c>
      <c r="K75" s="130" t="e">
        <f>主抽数据!AM77</f>
        <v>#VALUE!</v>
      </c>
      <c r="L75" s="130" t="e">
        <f>主抽数据!AJ77+主抽数据!AM77</f>
        <v>#VALUE!</v>
      </c>
      <c r="M75" s="155" t="e">
        <f ca="1">'6烧主抽电耗'!V75+'5烧主抽电耗'!V75</f>
        <v>#REF!</v>
      </c>
      <c r="N75" s="156" t="e">
        <f ca="1">L75-M75</f>
        <v>#VALUE!</v>
      </c>
    </row>
    <row r="76">
      <c r="A76" s="157">
        <f ca="1">A73+1</f>
        <v>43548</v>
      </c>
      <c r="B76" s="158">
        <f>B73</f>
        <v>0.33333333333333298</v>
      </c>
      <c r="C76" s="157">
        <f ca="1">A76+B76</f>
        <v>43548.333333333336</v>
      </c>
      <c r="D76" s="158" t="str">
        <f>D73</f>
        <v>白班</v>
      </c>
      <c r="E76" s="153">
        <f>'6烧主抽电耗'!E76</f>
        <v>3</v>
      </c>
      <c r="F76" s="151" t="str">
        <f>'6烧主抽电耗'!F76</f>
        <v>丙班</v>
      </c>
      <c r="G76" s="154" t="e">
        <f>'5烧主抽电耗'!I76+'6烧主抽电耗'!I76</f>
        <v>#VALUE!</v>
      </c>
      <c r="H76" s="130" t="e">
        <f ca="1">'5烧主抽电耗'!M76+'6烧主抽电耗'!M76</f>
        <v>#REF!</v>
      </c>
      <c r="I76" s="130" t="e">
        <f ca="1">'5烧主抽电耗'!N76+'6烧主抽电耗'!N76</f>
        <v>#REF!</v>
      </c>
      <c r="J76" s="130" t="e">
        <f>主抽数据!AJ78</f>
        <v>#VALUE!</v>
      </c>
      <c r="K76" s="130" t="e">
        <f>主抽数据!AM78</f>
        <v>#VALUE!</v>
      </c>
      <c r="L76" s="130" t="e">
        <f>主抽数据!AJ78+主抽数据!AM78</f>
        <v>#VALUE!</v>
      </c>
      <c r="M76" s="155" t="e">
        <f ca="1">'6烧主抽电耗'!V76+'5烧主抽电耗'!V76</f>
        <v>#REF!</v>
      </c>
      <c r="N76" s="156" t="e">
        <f ca="1">L76-M76</f>
        <v>#VALUE!</v>
      </c>
    </row>
    <row r="77">
      <c r="A77" s="157">
        <f ca="1">A74+1</f>
        <v>43548</v>
      </c>
      <c r="B77" s="158">
        <f>B74</f>
        <v>0.66666666666666696</v>
      </c>
      <c r="C77" s="157">
        <f ca="1">A77+B77</f>
        <v>43548.666666666664</v>
      </c>
      <c r="D77" s="158" t="str">
        <f>D74</f>
        <v>中班</v>
      </c>
      <c r="E77" s="153">
        <f>'6烧主抽电耗'!E77</f>
        <v>4</v>
      </c>
      <c r="F77" s="151" t="str">
        <f>'6烧主抽电耗'!F77</f>
        <v>丁班</v>
      </c>
      <c r="G77" s="154" t="e">
        <f>'5烧主抽电耗'!I77+'6烧主抽电耗'!I77</f>
        <v>#VALUE!</v>
      </c>
      <c r="H77" s="130" t="e">
        <f ca="1">'5烧主抽电耗'!M77+'6烧主抽电耗'!M77</f>
        <v>#REF!</v>
      </c>
      <c r="I77" s="130" t="e">
        <f ca="1">'5烧主抽电耗'!N77+'6烧主抽电耗'!N77</f>
        <v>#REF!</v>
      </c>
      <c r="J77" s="130" t="e">
        <f>主抽数据!AJ79</f>
        <v>#VALUE!</v>
      </c>
      <c r="K77" s="130" t="e">
        <f>主抽数据!AM79</f>
        <v>#VALUE!</v>
      </c>
      <c r="L77" s="130" t="e">
        <f>主抽数据!AJ79+主抽数据!AM79</f>
        <v>#VALUE!</v>
      </c>
      <c r="M77" s="155" t="e">
        <f ca="1">'6烧主抽电耗'!V77+'5烧主抽电耗'!V77</f>
        <v>#REF!</v>
      </c>
      <c r="N77" s="156" t="e">
        <f ca="1">L77-M77</f>
        <v>#VALUE!</v>
      </c>
    </row>
    <row r="78">
      <c r="A78" s="157">
        <f ca="1">A75+1</f>
        <v>43549</v>
      </c>
      <c r="B78" s="158">
        <f>B75</f>
        <v>0</v>
      </c>
      <c r="C78" s="157">
        <f ca="1">A78+B78</f>
        <v>43549</v>
      </c>
      <c r="D78" s="158" t="str">
        <f>D75</f>
        <v>夜班</v>
      </c>
      <c r="E78" s="153">
        <f>'6烧主抽电耗'!E78</f>
        <v>1</v>
      </c>
      <c r="F78" s="151" t="str">
        <f>'6烧主抽电耗'!F78</f>
        <v>甲班</v>
      </c>
      <c r="G78" s="154" t="e">
        <f>'5烧主抽电耗'!I78+'6烧主抽电耗'!I78</f>
        <v>#VALUE!</v>
      </c>
      <c r="H78" s="130" t="e">
        <f ca="1">'5烧主抽电耗'!M78+'6烧主抽电耗'!M78</f>
        <v>#REF!</v>
      </c>
      <c r="I78" s="130" t="e">
        <f ca="1">'5烧主抽电耗'!N78+'6烧主抽电耗'!N78</f>
        <v>#REF!</v>
      </c>
      <c r="J78" s="130" t="e">
        <f>主抽数据!AJ80</f>
        <v>#VALUE!</v>
      </c>
      <c r="K78" s="130" t="e">
        <f>主抽数据!AM80</f>
        <v>#VALUE!</v>
      </c>
      <c r="L78" s="130" t="e">
        <f>主抽数据!AJ80+主抽数据!AM80</f>
        <v>#VALUE!</v>
      </c>
      <c r="M78" s="155" t="e">
        <f ca="1">'6烧主抽电耗'!V78+'5烧主抽电耗'!V78</f>
        <v>#REF!</v>
      </c>
      <c r="N78" s="156" t="e">
        <f ca="1">L78-M78</f>
        <v>#VALUE!</v>
      </c>
    </row>
    <row r="79">
      <c r="A79" s="157">
        <f ca="1">A76+1</f>
        <v>43549</v>
      </c>
      <c r="B79" s="158">
        <f>B76</f>
        <v>0.33333333333333298</v>
      </c>
      <c r="C79" s="157">
        <f ca="1">A79+B79</f>
        <v>43549.333333333336</v>
      </c>
      <c r="D79" s="158" t="str">
        <f>D76</f>
        <v>白班</v>
      </c>
      <c r="E79" s="153">
        <f>'6烧主抽电耗'!E79</f>
        <v>2</v>
      </c>
      <c r="F79" s="151" t="str">
        <f>'6烧主抽电耗'!F79</f>
        <v>乙班</v>
      </c>
      <c r="G79" s="154" t="e">
        <f>'5烧主抽电耗'!I79+'6烧主抽电耗'!I79</f>
        <v>#VALUE!</v>
      </c>
      <c r="H79" s="130" t="e">
        <f ca="1">'5烧主抽电耗'!M79+'6烧主抽电耗'!M79</f>
        <v>#REF!</v>
      </c>
      <c r="I79" s="130" t="e">
        <f ca="1">'5烧主抽电耗'!N79+'6烧主抽电耗'!N79</f>
        <v>#REF!</v>
      </c>
      <c r="J79" s="130" t="e">
        <f>主抽数据!AJ81</f>
        <v>#VALUE!</v>
      </c>
      <c r="K79" s="130" t="e">
        <f>主抽数据!AM81</f>
        <v>#VALUE!</v>
      </c>
      <c r="L79" s="130" t="e">
        <f>主抽数据!AJ81+主抽数据!AM81</f>
        <v>#VALUE!</v>
      </c>
      <c r="M79" s="155" t="e">
        <f ca="1">'6烧主抽电耗'!V79+'5烧主抽电耗'!V79</f>
        <v>#REF!</v>
      </c>
      <c r="N79" s="156" t="e">
        <f ca="1">L79-M79</f>
        <v>#VALUE!</v>
      </c>
    </row>
    <row r="80">
      <c r="A80" s="157">
        <f ca="1">A77+1</f>
        <v>43549</v>
      </c>
      <c r="B80" s="158">
        <f>B77</f>
        <v>0.66666666666666696</v>
      </c>
      <c r="C80" s="157">
        <f ca="1">A80+B80</f>
        <v>43549.666666666664</v>
      </c>
      <c r="D80" s="158" t="str">
        <f>D77</f>
        <v>中班</v>
      </c>
      <c r="E80" s="153">
        <f>'6烧主抽电耗'!E80</f>
        <v>3</v>
      </c>
      <c r="F80" s="151" t="str">
        <f>'6烧主抽电耗'!F80</f>
        <v>丙班</v>
      </c>
      <c r="G80" s="154" t="e">
        <f>'5烧主抽电耗'!I80+'6烧主抽电耗'!I80</f>
        <v>#VALUE!</v>
      </c>
      <c r="H80" s="130" t="e">
        <f ca="1">'5烧主抽电耗'!M80+'6烧主抽电耗'!M80</f>
        <v>#REF!</v>
      </c>
      <c r="I80" s="130" t="e">
        <f ca="1">'5烧主抽电耗'!N80+'6烧主抽电耗'!N80</f>
        <v>#REF!</v>
      </c>
      <c r="J80" s="130" t="e">
        <f>主抽数据!AJ82</f>
        <v>#VALUE!</v>
      </c>
      <c r="K80" s="130" t="e">
        <f>主抽数据!AM82</f>
        <v>#VALUE!</v>
      </c>
      <c r="L80" s="130" t="e">
        <f>主抽数据!AJ82+主抽数据!AM82</f>
        <v>#VALUE!</v>
      </c>
      <c r="M80" s="155" t="e">
        <f ca="1">'6烧主抽电耗'!V80+'5烧主抽电耗'!V80</f>
        <v>#REF!</v>
      </c>
      <c r="N80" s="156" t="e">
        <f ca="1">L80-M80</f>
        <v>#VALUE!</v>
      </c>
    </row>
    <row r="81">
      <c r="A81" s="157">
        <f ca="1">A78+1</f>
        <v>43550</v>
      </c>
      <c r="B81" s="158">
        <f>B78</f>
        <v>0</v>
      </c>
      <c r="C81" s="157">
        <f ca="1">A81+B81</f>
        <v>43550</v>
      </c>
      <c r="D81" s="158" t="str">
        <f>D78</f>
        <v>夜班</v>
      </c>
      <c r="E81" s="153">
        <f>'6烧主抽电耗'!E81</f>
        <v>1</v>
      </c>
      <c r="F81" s="151" t="str">
        <f>'6烧主抽电耗'!F81</f>
        <v>甲班</v>
      </c>
      <c r="G81" s="154" t="e">
        <f>'5烧主抽电耗'!I81+'6烧主抽电耗'!I81</f>
        <v>#VALUE!</v>
      </c>
      <c r="H81" s="130" t="e">
        <f ca="1">'5烧主抽电耗'!M81+'6烧主抽电耗'!M81</f>
        <v>#REF!</v>
      </c>
      <c r="I81" s="130" t="e">
        <f ca="1">'5烧主抽电耗'!N81+'6烧主抽电耗'!N81</f>
        <v>#REF!</v>
      </c>
      <c r="J81" s="130" t="e">
        <f>主抽数据!AJ83</f>
        <v>#VALUE!</v>
      </c>
      <c r="K81" s="130" t="e">
        <f>主抽数据!AM83</f>
        <v>#VALUE!</v>
      </c>
      <c r="L81" s="130" t="e">
        <f>主抽数据!AJ83+主抽数据!AM83</f>
        <v>#VALUE!</v>
      </c>
      <c r="M81" s="155" t="e">
        <f ca="1">'6烧主抽电耗'!V81+'5烧主抽电耗'!V81</f>
        <v>#REF!</v>
      </c>
      <c r="N81" s="156" t="e">
        <f ca="1">L81-M81</f>
        <v>#VALUE!</v>
      </c>
    </row>
    <row r="82">
      <c r="A82" s="157">
        <f ca="1">A79+1</f>
        <v>43550</v>
      </c>
      <c r="B82" s="158">
        <f>B79</f>
        <v>0.33333333333333298</v>
      </c>
      <c r="C82" s="157">
        <f ca="1">A82+B82</f>
        <v>43550.333333333336</v>
      </c>
      <c r="D82" s="158" t="str">
        <f>D79</f>
        <v>白班</v>
      </c>
      <c r="E82" s="153">
        <f>'6烧主抽电耗'!E82</f>
        <v>2</v>
      </c>
      <c r="F82" s="151" t="str">
        <f>'6烧主抽电耗'!F82</f>
        <v>乙班</v>
      </c>
      <c r="G82" s="154" t="e">
        <f>'5烧主抽电耗'!I82+'6烧主抽电耗'!I82</f>
        <v>#VALUE!</v>
      </c>
      <c r="H82" s="130" t="e">
        <f ca="1">'5烧主抽电耗'!M82+'6烧主抽电耗'!M82</f>
        <v>#REF!</v>
      </c>
      <c r="I82" s="130" t="e">
        <f ca="1">'5烧主抽电耗'!N82+'6烧主抽电耗'!N82</f>
        <v>#REF!</v>
      </c>
      <c r="J82" s="130" t="e">
        <f>主抽数据!AJ84</f>
        <v>#VALUE!</v>
      </c>
      <c r="K82" s="130" t="e">
        <f>主抽数据!AM84</f>
        <v>#VALUE!</v>
      </c>
      <c r="L82" s="130" t="e">
        <f>主抽数据!AJ84+主抽数据!AM84</f>
        <v>#VALUE!</v>
      </c>
      <c r="M82" s="155" t="e">
        <f ca="1">'6烧主抽电耗'!V82+'5烧主抽电耗'!V82</f>
        <v>#REF!</v>
      </c>
      <c r="N82" s="156" t="e">
        <f ca="1">L82-M82</f>
        <v>#VALUE!</v>
      </c>
    </row>
    <row r="83">
      <c r="A83" s="157">
        <f ca="1">A80+1</f>
        <v>43550</v>
      </c>
      <c r="B83" s="158">
        <f>B80</f>
        <v>0.66666666666666696</v>
      </c>
      <c r="C83" s="157">
        <f ca="1">A83+B83</f>
        <v>43550.666666666664</v>
      </c>
      <c r="D83" s="158" t="str">
        <f>D80</f>
        <v>中班</v>
      </c>
      <c r="E83" s="153">
        <f>'6烧主抽电耗'!E83</f>
        <v>3</v>
      </c>
      <c r="F83" s="151" t="str">
        <f>'6烧主抽电耗'!F83</f>
        <v>丙班</v>
      </c>
      <c r="G83" s="154" t="e">
        <f>'5烧主抽电耗'!I83+'6烧主抽电耗'!I83</f>
        <v>#VALUE!</v>
      </c>
      <c r="H83" s="130" t="e">
        <f ca="1">'5烧主抽电耗'!M83+'6烧主抽电耗'!M83</f>
        <v>#REF!</v>
      </c>
      <c r="I83" s="130" t="e">
        <f ca="1">'5烧主抽电耗'!N83+'6烧主抽电耗'!N83</f>
        <v>#REF!</v>
      </c>
      <c r="J83" s="130" t="e">
        <f>主抽数据!AJ85</f>
        <v>#VALUE!</v>
      </c>
      <c r="K83" s="130" t="e">
        <f>主抽数据!AM85</f>
        <v>#VALUE!</v>
      </c>
      <c r="L83" s="130" t="e">
        <f>主抽数据!AJ85+主抽数据!AM85</f>
        <v>#VALUE!</v>
      </c>
      <c r="M83" s="155" t="e">
        <f ca="1">'6烧主抽电耗'!V83+'5烧主抽电耗'!V83</f>
        <v>#REF!</v>
      </c>
      <c r="N83" s="156" t="e">
        <f ca="1">L83-M83</f>
        <v>#VALUE!</v>
      </c>
    </row>
    <row r="84">
      <c r="A84" s="157">
        <f ca="1">A81+1</f>
        <v>43551</v>
      </c>
      <c r="B84" s="158">
        <f>B81</f>
        <v>0</v>
      </c>
      <c r="C84" s="157">
        <f ca="1">A84+B84</f>
        <v>43551</v>
      </c>
      <c r="D84" s="158" t="str">
        <f>D81</f>
        <v>夜班</v>
      </c>
      <c r="E84" s="153">
        <f>'6烧主抽电耗'!E84</f>
        <v>4</v>
      </c>
      <c r="F84" s="151" t="str">
        <f>'6烧主抽电耗'!F84</f>
        <v>丁班</v>
      </c>
      <c r="G84" s="154" t="e">
        <f>'5烧主抽电耗'!I84+'6烧主抽电耗'!I84</f>
        <v>#VALUE!</v>
      </c>
      <c r="H84" s="130" t="e">
        <f ca="1">'5烧主抽电耗'!M84+'6烧主抽电耗'!M84</f>
        <v>#REF!</v>
      </c>
      <c r="I84" s="130" t="e">
        <f ca="1">'5烧主抽电耗'!N84+'6烧主抽电耗'!N84</f>
        <v>#REF!</v>
      </c>
      <c r="J84" s="130" t="e">
        <f>主抽数据!AJ86</f>
        <v>#VALUE!</v>
      </c>
      <c r="K84" s="130" t="e">
        <f>主抽数据!AM86</f>
        <v>#VALUE!</v>
      </c>
      <c r="L84" s="130" t="e">
        <f>主抽数据!AJ86+主抽数据!AM86</f>
        <v>#VALUE!</v>
      </c>
      <c r="M84" s="155" t="e">
        <f ca="1">'6烧主抽电耗'!V84+'5烧主抽电耗'!V84</f>
        <v>#REF!</v>
      </c>
      <c r="N84" s="156" t="e">
        <f ca="1">L84-M84</f>
        <v>#VALUE!</v>
      </c>
    </row>
    <row r="85">
      <c r="A85" s="157">
        <f ca="1">A82+1</f>
        <v>43551</v>
      </c>
      <c r="B85" s="158">
        <f>B82</f>
        <v>0.33333333333333298</v>
      </c>
      <c r="C85" s="157">
        <f ca="1">A85+B85</f>
        <v>43551.333333333336</v>
      </c>
      <c r="D85" s="158" t="str">
        <f>D82</f>
        <v>白班</v>
      </c>
      <c r="E85" s="153">
        <f>'6烧主抽电耗'!E85</f>
        <v>1</v>
      </c>
      <c r="F85" s="151" t="str">
        <f>'6烧主抽电耗'!F85</f>
        <v>甲班</v>
      </c>
      <c r="G85" s="154" t="e">
        <f>'5烧主抽电耗'!I85+'6烧主抽电耗'!I85</f>
        <v>#VALUE!</v>
      </c>
      <c r="H85" s="130" t="e">
        <f ca="1">'5烧主抽电耗'!M85+'6烧主抽电耗'!M85</f>
        <v>#REF!</v>
      </c>
      <c r="I85" s="130" t="e">
        <f ca="1">'5烧主抽电耗'!N85+'6烧主抽电耗'!N85</f>
        <v>#REF!</v>
      </c>
      <c r="J85" s="130" t="e">
        <f>主抽数据!AJ87</f>
        <v>#VALUE!</v>
      </c>
      <c r="K85" s="130" t="e">
        <f>主抽数据!AM87</f>
        <v>#VALUE!</v>
      </c>
      <c r="L85" s="130" t="e">
        <f>主抽数据!AJ87+主抽数据!AM87</f>
        <v>#VALUE!</v>
      </c>
      <c r="M85" s="155" t="e">
        <f ca="1">'6烧主抽电耗'!V85+'5烧主抽电耗'!V85</f>
        <v>#REF!</v>
      </c>
      <c r="N85" s="156" t="e">
        <f ca="1">L85-M85</f>
        <v>#VALUE!</v>
      </c>
    </row>
    <row r="86">
      <c r="A86" s="157">
        <f ca="1">A83+1</f>
        <v>43551</v>
      </c>
      <c r="B86" s="158">
        <f>B83</f>
        <v>0.66666666666666696</v>
      </c>
      <c r="C86" s="157">
        <f ca="1">A86+B86</f>
        <v>43551.666666666664</v>
      </c>
      <c r="D86" s="158" t="str">
        <f>D83</f>
        <v>中班</v>
      </c>
      <c r="E86" s="153">
        <f>'6烧主抽电耗'!E86</f>
        <v>2</v>
      </c>
      <c r="F86" s="151" t="str">
        <f>'6烧主抽电耗'!F86</f>
        <v>乙班</v>
      </c>
      <c r="G86" s="154" t="e">
        <f>'5烧主抽电耗'!I86+'6烧主抽电耗'!I86</f>
        <v>#VALUE!</v>
      </c>
      <c r="H86" s="130" t="e">
        <f ca="1">'5烧主抽电耗'!M86+'6烧主抽电耗'!M86</f>
        <v>#REF!</v>
      </c>
      <c r="I86" s="130" t="e">
        <f ca="1">'5烧主抽电耗'!N86+'6烧主抽电耗'!N86</f>
        <v>#REF!</v>
      </c>
      <c r="J86" s="130" t="e">
        <f>主抽数据!AJ88</f>
        <v>#VALUE!</v>
      </c>
      <c r="K86" s="130" t="e">
        <f>主抽数据!AM88</f>
        <v>#VALUE!</v>
      </c>
      <c r="L86" s="130" t="e">
        <f>主抽数据!AJ88+主抽数据!AM88</f>
        <v>#VALUE!</v>
      </c>
      <c r="M86" s="155" t="e">
        <f ca="1">'6烧主抽电耗'!V86+'5烧主抽电耗'!V86</f>
        <v>#REF!</v>
      </c>
      <c r="N86" s="156" t="e">
        <f ca="1">L86-M86</f>
        <v>#VALUE!</v>
      </c>
    </row>
    <row r="87">
      <c r="A87" s="157">
        <f ca="1">A84+1</f>
        <v>43552</v>
      </c>
      <c r="B87" s="158">
        <f>B84</f>
        <v>0</v>
      </c>
      <c r="C87" s="157">
        <f ca="1">A87+B87</f>
        <v>43552</v>
      </c>
      <c r="D87" s="158" t="str">
        <f>D84</f>
        <v>夜班</v>
      </c>
      <c r="E87" s="153">
        <f>'6烧主抽电耗'!E87</f>
        <v>4</v>
      </c>
      <c r="F87" s="151" t="str">
        <f>'6烧主抽电耗'!F87</f>
        <v>丁班</v>
      </c>
      <c r="G87" s="154" t="e">
        <f>'5烧主抽电耗'!I87+'6烧主抽电耗'!I87</f>
        <v>#VALUE!</v>
      </c>
      <c r="H87" s="130" t="e">
        <f ca="1">'5烧主抽电耗'!M87+'6烧主抽电耗'!M87</f>
        <v>#REF!</v>
      </c>
      <c r="I87" s="130" t="e">
        <f ca="1">'5烧主抽电耗'!N87+'6烧主抽电耗'!N87</f>
        <v>#REF!</v>
      </c>
      <c r="J87" s="130" t="e">
        <f>主抽数据!AJ89</f>
        <v>#VALUE!</v>
      </c>
      <c r="K87" s="130" t="e">
        <f>主抽数据!AM89</f>
        <v>#VALUE!</v>
      </c>
      <c r="L87" s="130" t="e">
        <f>主抽数据!AJ89+主抽数据!AM89</f>
        <v>#VALUE!</v>
      </c>
      <c r="M87" s="155" t="e">
        <f ca="1">'6烧主抽电耗'!V87+'5烧主抽电耗'!V87</f>
        <v>#REF!</v>
      </c>
      <c r="N87" s="156" t="e">
        <f ca="1">L87-M87</f>
        <v>#VALUE!</v>
      </c>
    </row>
    <row r="88">
      <c r="A88" s="157">
        <f ca="1">A85+1</f>
        <v>43552</v>
      </c>
      <c r="B88" s="158">
        <f>B85</f>
        <v>0.33333333333333298</v>
      </c>
      <c r="C88" s="157">
        <f ca="1">A88+B88</f>
        <v>43552.333333333336</v>
      </c>
      <c r="D88" s="158" t="str">
        <f>D85</f>
        <v>白班</v>
      </c>
      <c r="E88" s="153">
        <f>'6烧主抽电耗'!E88</f>
        <v>1</v>
      </c>
      <c r="F88" s="151" t="str">
        <f>'6烧主抽电耗'!F88</f>
        <v>甲班</v>
      </c>
      <c r="G88" s="154" t="e">
        <f>'5烧主抽电耗'!I88+'6烧主抽电耗'!I88</f>
        <v>#VALUE!</v>
      </c>
      <c r="H88" s="130" t="e">
        <f ca="1">'5烧主抽电耗'!M88+'6烧主抽电耗'!M88</f>
        <v>#REF!</v>
      </c>
      <c r="I88" s="130" t="e">
        <f ca="1">'5烧主抽电耗'!N88+'6烧主抽电耗'!N88</f>
        <v>#REF!</v>
      </c>
      <c r="J88" s="130" t="e">
        <f>主抽数据!AJ90</f>
        <v>#VALUE!</v>
      </c>
      <c r="K88" s="130" t="e">
        <f>主抽数据!AM90</f>
        <v>#VALUE!</v>
      </c>
      <c r="L88" s="130" t="e">
        <f>主抽数据!AJ90+主抽数据!AM90</f>
        <v>#VALUE!</v>
      </c>
      <c r="M88" s="155" t="e">
        <f ca="1">'6烧主抽电耗'!V88+'5烧主抽电耗'!V88</f>
        <v>#REF!</v>
      </c>
      <c r="N88" s="156" t="e">
        <f ca="1">L88-M88</f>
        <v>#VALUE!</v>
      </c>
    </row>
    <row r="89">
      <c r="A89" s="157">
        <f ca="1">A86+1</f>
        <v>43552</v>
      </c>
      <c r="B89" s="158">
        <f>B86</f>
        <v>0.66666666666666696</v>
      </c>
      <c r="C89" s="157">
        <f ca="1">A89+B89</f>
        <v>43552.666666666664</v>
      </c>
      <c r="D89" s="158" t="str">
        <f>D86</f>
        <v>中班</v>
      </c>
      <c r="E89" s="153">
        <f>'6烧主抽电耗'!E89</f>
        <v>2</v>
      </c>
      <c r="F89" s="151" t="str">
        <f>'6烧主抽电耗'!F89</f>
        <v>乙班</v>
      </c>
      <c r="G89" s="154" t="e">
        <f>'5烧主抽电耗'!I89+'6烧主抽电耗'!I89</f>
        <v>#VALUE!</v>
      </c>
      <c r="H89" s="130" t="e">
        <f ca="1">'5烧主抽电耗'!M89+'6烧主抽电耗'!M89</f>
        <v>#REF!</v>
      </c>
      <c r="I89" s="130" t="e">
        <f ca="1">'5烧主抽电耗'!N89+'6烧主抽电耗'!N89</f>
        <v>#REF!</v>
      </c>
      <c r="J89" s="130" t="e">
        <f>主抽数据!AJ91</f>
        <v>#VALUE!</v>
      </c>
      <c r="K89" s="130" t="e">
        <f>主抽数据!AM91</f>
        <v>#VALUE!</v>
      </c>
      <c r="L89" s="130" t="e">
        <f>主抽数据!AJ91+主抽数据!AM91</f>
        <v>#VALUE!</v>
      </c>
      <c r="M89" s="155" t="e">
        <f ca="1">'6烧主抽电耗'!V89+'5烧主抽电耗'!V89</f>
        <v>#REF!</v>
      </c>
      <c r="N89" s="156" t="e">
        <f ca="1">L89-M89</f>
        <v>#VALUE!</v>
      </c>
    </row>
    <row r="90">
      <c r="A90" s="157">
        <f ca="1">A87+1</f>
        <v>43553</v>
      </c>
      <c r="B90" s="158">
        <f>B87</f>
        <v>0</v>
      </c>
      <c r="C90" s="157">
        <f ca="1">A90+B90</f>
        <v>43553</v>
      </c>
      <c r="D90" s="158" t="str">
        <f>D87</f>
        <v>夜班</v>
      </c>
      <c r="E90" s="153">
        <f>'6烧主抽电耗'!E90</f>
        <v>3</v>
      </c>
      <c r="F90" s="151" t="str">
        <f>'6烧主抽电耗'!F90</f>
        <v>丙班</v>
      </c>
      <c r="G90" s="154" t="e">
        <f>'5烧主抽电耗'!I90+'6烧主抽电耗'!I90</f>
        <v>#VALUE!</v>
      </c>
      <c r="H90" s="130" t="e">
        <f ca="1">'5烧主抽电耗'!M90+'6烧主抽电耗'!M90</f>
        <v>#REF!</v>
      </c>
      <c r="I90" s="130" t="e">
        <f ca="1">'5烧主抽电耗'!N90+'6烧主抽电耗'!N90</f>
        <v>#REF!</v>
      </c>
      <c r="J90" s="130" t="e">
        <f>主抽数据!AJ92</f>
        <v>#VALUE!</v>
      </c>
      <c r="K90" s="130" t="e">
        <f>主抽数据!AM92</f>
        <v>#VALUE!</v>
      </c>
      <c r="L90" s="130" t="e">
        <f>主抽数据!AJ92+主抽数据!AM92</f>
        <v>#VALUE!</v>
      </c>
      <c r="M90" s="155" t="e">
        <f ca="1">'6烧主抽电耗'!V90+'5烧主抽电耗'!V90</f>
        <v>#REF!</v>
      </c>
      <c r="N90" s="156" t="e">
        <f ca="1">L90-M90</f>
        <v>#VALUE!</v>
      </c>
    </row>
    <row r="91">
      <c r="A91" s="157">
        <f ca="1">A88+1</f>
        <v>43553</v>
      </c>
      <c r="B91" s="158">
        <f>B88</f>
        <v>0.33333333333333298</v>
      </c>
      <c r="C91" s="157">
        <f ca="1">A91+B91</f>
        <v>43553.333333333336</v>
      </c>
      <c r="D91" s="158" t="str">
        <f>D88</f>
        <v>白班</v>
      </c>
      <c r="E91" s="153">
        <f>'6烧主抽电耗'!E91</f>
        <v>4</v>
      </c>
      <c r="F91" s="151" t="str">
        <f>'6烧主抽电耗'!F91</f>
        <v>丁班</v>
      </c>
      <c r="G91" s="154" t="e">
        <f>'5烧主抽电耗'!I91+'6烧主抽电耗'!I91</f>
        <v>#VALUE!</v>
      </c>
      <c r="H91" s="130" t="e">
        <f ca="1">'5烧主抽电耗'!M91+'6烧主抽电耗'!M91</f>
        <v>#REF!</v>
      </c>
      <c r="I91" s="130" t="e">
        <f ca="1">'5烧主抽电耗'!N91+'6烧主抽电耗'!N91</f>
        <v>#REF!</v>
      </c>
      <c r="J91" s="130" t="e">
        <f>主抽数据!AJ93</f>
        <v>#VALUE!</v>
      </c>
      <c r="K91" s="130" t="e">
        <f>主抽数据!AM93</f>
        <v>#VALUE!</v>
      </c>
      <c r="L91" s="130" t="e">
        <f>主抽数据!AJ93+主抽数据!AM93</f>
        <v>#VALUE!</v>
      </c>
      <c r="M91" s="155" t="e">
        <f ca="1">'6烧主抽电耗'!V91+'5烧主抽电耗'!V91</f>
        <v>#REF!</v>
      </c>
      <c r="N91" s="156" t="e">
        <f ca="1">L91-M91</f>
        <v>#VALUE!</v>
      </c>
    </row>
    <row r="92">
      <c r="A92" s="157">
        <f ca="1">A89+1</f>
        <v>43553</v>
      </c>
      <c r="B92" s="158">
        <f>B89</f>
        <v>0.66666666666666696</v>
      </c>
      <c r="C92" s="157">
        <f ca="1">A92+B92</f>
        <v>43553.666666666664</v>
      </c>
      <c r="D92" s="158" t="str">
        <f>D89</f>
        <v>中班</v>
      </c>
      <c r="E92" s="153">
        <f>'6烧主抽电耗'!E92</f>
        <v>1</v>
      </c>
      <c r="F92" s="151" t="str">
        <f>'6烧主抽电耗'!F92</f>
        <v>甲班</v>
      </c>
      <c r="G92" s="154" t="e">
        <f>'5烧主抽电耗'!I92+'6烧主抽电耗'!I92</f>
        <v>#VALUE!</v>
      </c>
      <c r="H92" s="130" t="e">
        <f ca="1">'5烧主抽电耗'!M92+'6烧主抽电耗'!M92</f>
        <v>#REF!</v>
      </c>
      <c r="I92" s="130" t="e">
        <f ca="1">'5烧主抽电耗'!N92+'6烧主抽电耗'!N92</f>
        <v>#REF!</v>
      </c>
      <c r="J92" s="130" t="e">
        <f>主抽数据!AJ94</f>
        <v>#VALUE!</v>
      </c>
      <c r="K92" s="130" t="e">
        <f>主抽数据!AM94</f>
        <v>#VALUE!</v>
      </c>
      <c r="L92" s="130" t="e">
        <f>主抽数据!AJ94+主抽数据!AM94</f>
        <v>#VALUE!</v>
      </c>
      <c r="M92" s="155" t="e">
        <f ca="1">'6烧主抽电耗'!V92+'5烧主抽电耗'!V92</f>
        <v>#REF!</v>
      </c>
      <c r="N92" s="156" t="e">
        <f ca="1">L92-M92</f>
        <v>#VALUE!</v>
      </c>
    </row>
    <row r="93">
      <c r="A93" s="157">
        <f ca="1">A90+1</f>
        <v>43554</v>
      </c>
      <c r="B93" s="158">
        <f>B90</f>
        <v>0</v>
      </c>
      <c r="C93" s="157">
        <f ca="1">A93+B93</f>
        <v>43554</v>
      </c>
      <c r="D93" s="158" t="str">
        <f>D90</f>
        <v>夜班</v>
      </c>
      <c r="E93" s="153">
        <f>'6烧主抽电耗'!E93</f>
        <v>3</v>
      </c>
      <c r="F93" s="151" t="str">
        <f>'6烧主抽电耗'!F93</f>
        <v>丙班</v>
      </c>
      <c r="G93" s="154" t="e">
        <f>'5烧主抽电耗'!I93+'6烧主抽电耗'!I93</f>
        <v>#VALUE!</v>
      </c>
      <c r="H93" s="130" t="e">
        <f ca="1">'5烧主抽电耗'!M93+'6烧主抽电耗'!M93</f>
        <v>#REF!</v>
      </c>
      <c r="I93" s="130" t="e">
        <f ca="1">'5烧主抽电耗'!N93+'6烧主抽电耗'!N93</f>
        <v>#REF!</v>
      </c>
      <c r="J93" s="130" t="e">
        <f>主抽数据!AJ95</f>
        <v>#VALUE!</v>
      </c>
      <c r="K93" s="130" t="e">
        <f>主抽数据!AM95</f>
        <v>#VALUE!</v>
      </c>
      <c r="L93" s="130" t="e">
        <f>主抽数据!AJ95+主抽数据!AM95</f>
        <v>#VALUE!</v>
      </c>
      <c r="M93" s="155" t="e">
        <f ca="1">'6烧主抽电耗'!V93+'5烧主抽电耗'!V93</f>
        <v>#REF!</v>
      </c>
      <c r="N93" s="156" t="e">
        <f ca="1">L93-M93</f>
        <v>#VALUE!</v>
      </c>
    </row>
    <row r="94">
      <c r="A94" s="157">
        <f ca="1">A91+1</f>
        <v>43554</v>
      </c>
      <c r="B94" s="158">
        <f>B91</f>
        <v>0.33333333333333298</v>
      </c>
      <c r="C94" s="157">
        <f ca="1">A94+B94</f>
        <v>43554.333333333336</v>
      </c>
      <c r="D94" s="158" t="str">
        <f>D91</f>
        <v>白班</v>
      </c>
      <c r="E94" s="153">
        <f>'6烧主抽电耗'!E94</f>
        <v>4</v>
      </c>
      <c r="F94" s="151" t="str">
        <f>'6烧主抽电耗'!F94</f>
        <v>丁班</v>
      </c>
      <c r="G94" s="154" t="e">
        <f>'5烧主抽电耗'!I94+'6烧主抽电耗'!I94</f>
        <v>#VALUE!</v>
      </c>
      <c r="H94" s="130" t="e">
        <f ca="1">'5烧主抽电耗'!M94+'6烧主抽电耗'!M94</f>
        <v>#REF!</v>
      </c>
      <c r="I94" s="130" t="e">
        <f ca="1">'5烧主抽电耗'!N94+'6烧主抽电耗'!N94</f>
        <v>#REF!</v>
      </c>
      <c r="J94" s="130" t="e">
        <f>主抽数据!AJ96</f>
        <v>#VALUE!</v>
      </c>
      <c r="K94" s="130" t="e">
        <f>主抽数据!AM96</f>
        <v>#VALUE!</v>
      </c>
      <c r="L94" s="130" t="e">
        <f>主抽数据!AJ96+主抽数据!AM96</f>
        <v>#VALUE!</v>
      </c>
      <c r="M94" s="155" t="e">
        <f ca="1">'6烧主抽电耗'!V94+'5烧主抽电耗'!V94</f>
        <v>#REF!</v>
      </c>
      <c r="N94" s="156" t="e">
        <f ca="1">L94-M94</f>
        <v>#VALUE!</v>
      </c>
    </row>
    <row r="95">
      <c r="A95" s="157">
        <f ca="1">A92+1</f>
        <v>43554</v>
      </c>
      <c r="B95" s="158">
        <f>B92</f>
        <v>0.66666666666666696</v>
      </c>
      <c r="C95" s="157">
        <f ca="1">A95+B95</f>
        <v>43554.666666666664</v>
      </c>
      <c r="D95" s="158" t="str">
        <f>D92</f>
        <v>中班</v>
      </c>
      <c r="E95" s="153">
        <f>'6烧主抽电耗'!E95</f>
        <v>1</v>
      </c>
      <c r="F95" s="151" t="str">
        <f>'6烧主抽电耗'!F95</f>
        <v>甲班</v>
      </c>
      <c r="G95" s="154" t="e">
        <f>'5烧主抽电耗'!I95+'6烧主抽电耗'!I95</f>
        <v>#VALUE!</v>
      </c>
      <c r="H95" s="130" t="e">
        <f ca="1">'5烧主抽电耗'!M95+'6烧主抽电耗'!M95</f>
        <v>#REF!</v>
      </c>
      <c r="I95" s="130" t="e">
        <f ca="1">'5烧主抽电耗'!N95+'6烧主抽电耗'!N95</f>
        <v>#REF!</v>
      </c>
      <c r="J95" s="130" t="e">
        <f>主抽数据!AJ97</f>
        <v>#VALUE!</v>
      </c>
      <c r="K95" s="130" t="e">
        <f>主抽数据!AM97</f>
        <v>#VALUE!</v>
      </c>
      <c r="L95" s="130" t="e">
        <f>主抽数据!AJ97+主抽数据!AM97</f>
        <v>#VALUE!</v>
      </c>
      <c r="M95" s="155" t="e">
        <f ca="1">'6烧主抽电耗'!V95+'5烧主抽电耗'!V95</f>
        <v>#REF!</v>
      </c>
      <c r="N95" s="156" t="e">
        <f ca="1">L95-M95</f>
        <v>#VALUE!</v>
      </c>
    </row>
    <row r="96">
      <c r="A96" s="121" t="s">
        <v>77</v>
      </c>
      <c r="B96" s="121"/>
      <c r="C96" s="121"/>
      <c r="D96" s="121"/>
      <c r="E96" s="121"/>
      <c r="F96" s="121"/>
      <c r="G96" s="154" t="e">
        <f>SUM(G3:G95)</f>
        <v>#VALUE!</v>
      </c>
      <c r="H96" s="130" t="e">
        <f>'5烧主抽电耗'!#REF!+'6烧主抽电耗'!#REF!</f>
        <v>#REF!</v>
      </c>
      <c r="I96" s="130" t="e">
        <f>'5烧主抽电耗'!#REF!+'6烧主抽电耗'!#REF!</f>
        <v>#REF!</v>
      </c>
      <c r="J96" s="130"/>
      <c r="K96" s="130"/>
      <c r="L96" s="130" t="e">
        <f>#REF!*1000/I96/5.8</f>
        <v>#REF!</v>
      </c>
      <c r="M96" s="155">
        <v>13.050000000000001</v>
      </c>
      <c r="N96" s="156" t="e">
        <f ca="1">L96-M96</f>
        <v>#REF!</v>
      </c>
    </row>
  </sheetData>
  <mergeCells count="1">
    <mergeCell ref="A1:N1"/>
  </mergeCells>
  <printOptions gridLines="0" gridLinesSet="0" headings="0"/>
  <pageMargins bottom="0.97916666666666707" footer="0.5" header="0.5" left="0.15902777777777799" right="0.15902777777777799" top="0.97916666666666707"/>
  <pageSetup orientation="landscape" paperSize="9"/>
</worksheet>
</file>

<file path=xl/worksheets/sheet8.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Views>
    <sheetView workbookViewId="0" zoomScale="100">
      <pane state="frozen" topLeftCell="B3" xSplit="1" ySplit="2"/>
      <selection activeCell="A3" activeCellId="0" sqref="A3"/>
    </sheetView>
  </sheetViews>
  <sheetFormatPr customHeight="1" defaultColWidth="9" defaultRowHeight="20.25"/>
  <cols>
    <col min="1" max="1" style="159" width="13.0" collapsed="true"/>
    <col min="2" max="2" style="159" width="6.5" collapsed="true"/>
    <col min="3" max="3" style="159" width="9.5" collapsed="true"/>
    <col min="4" max="4" style="159" width="6.0" collapsed="true"/>
    <col min="5" max="5" style="159" width="3.5" collapsed="true"/>
    <col min="6" max="6" style="159" width="6.0" collapsed="true"/>
    <col min="7" max="8" style="160" width="10.25" collapsed="true"/>
    <col min="9" max="9" style="161" width="10.25" collapsed="true"/>
    <col min="10" max="11" style="160" width="10.375" collapsed="true"/>
    <col min="12" max="12" customWidth="true" style="159" width="10.5" collapsed="true"/>
    <col min="13" max="13" style="162" width="11.625" collapsed="true"/>
    <col min="14" max="14" style="160" width="9.5" collapsed="true"/>
    <col min="15" max="15" style="163" width="10.5" collapsed="true"/>
    <col min="16" max="16" style="164" width="9.5" collapsed="true"/>
    <col min="17" max="17" style="165" width="9.5" collapsed="true"/>
    <col min="18" max="18" style="164" width="9.5" collapsed="true"/>
    <col min="19" max="19" style="165" width="9.5" collapsed="true"/>
    <col min="20" max="20" customWidth="true" style="163" width="11.625" collapsed="true"/>
    <col min="21" max="21" customWidth="true" style="165" width="11.625" collapsed="true"/>
    <col min="22" max="22" style="164" width="14.125" collapsed="true"/>
    <col min="23" max="23" style="166" width="12.875" collapsed="true"/>
    <col min="24" max="24" style="167" width="8.5" collapsed="true"/>
    <col min="25" max="25" customWidth="true" style="168" width="17.5" collapsed="true"/>
    <col min="26" max="26" customWidth="true" style="169" width="24.75" collapsed="true"/>
    <col min="27" max="28" style="166" width="9.0" collapsed="true"/>
    <col min="29" max="29" customWidth="true" style="170" width="10.125" collapsed="true"/>
    <col min="30" max="30" style="171" width="9.0" collapsed="true"/>
    <col min="31" max="32" style="171" width="9.375" collapsed="true"/>
    <col min="33" max="238" style="171" width="9.0" collapsed="true"/>
  </cols>
  <sheetData>
    <row customHeight="1" ht="27" r="1">
      <c r="A1" s="172" t="str">
        <f>"五号烧结机作业区 "&amp;_metadata!B6&amp;" 主抽电耗跟踪表"</f>
        <v xml:space="preserve">五号烧结机作业区  主抽电耗跟踪表</v>
      </c>
      <c r="B1" s="172"/>
      <c r="C1" s="172"/>
      <c r="D1" s="172"/>
      <c r="E1" s="172"/>
      <c r="F1" s="172"/>
      <c r="G1" s="172"/>
      <c r="H1" s="172"/>
      <c r="I1" s="172"/>
      <c r="J1" s="172"/>
      <c r="K1" s="172"/>
      <c r="L1" s="172"/>
      <c r="M1" s="172"/>
      <c r="N1" s="172"/>
      <c r="O1" s="172"/>
      <c r="P1" s="119"/>
      <c r="Q1" s="172"/>
      <c r="R1" s="119"/>
      <c r="S1" s="172"/>
      <c r="T1" s="172"/>
      <c r="U1" s="172"/>
      <c r="V1" s="119"/>
      <c r="W1" s="119"/>
      <c r="X1" s="172"/>
      <c r="Y1" s="172"/>
      <c r="Z1" s="172"/>
    </row>
    <row customFormat="1" customHeight="1" ht="45" r="2" s="173">
      <c r="A2" s="145" t="s">
        <v>68</v>
      </c>
      <c r="B2" s="146"/>
      <c r="C2" s="146"/>
      <c r="D2" s="146" t="s">
        <v>13</v>
      </c>
      <c r="E2" s="146"/>
      <c r="F2" s="146" t="s">
        <v>14</v>
      </c>
      <c r="G2" s="174" t="s">
        <v>79</v>
      </c>
      <c r="H2" s="174" t="s">
        <v>80</v>
      </c>
      <c r="I2" s="147" t="s">
        <v>81</v>
      </c>
      <c r="J2" s="175" t="s">
        <v>82</v>
      </c>
      <c r="K2" s="175" t="s">
        <v>83</v>
      </c>
      <c r="L2" s="176" t="s">
        <v>84</v>
      </c>
      <c r="M2" s="177" t="s">
        <v>70</v>
      </c>
      <c r="N2" s="175" t="s">
        <v>71</v>
      </c>
      <c r="O2" s="178" t="s">
        <v>85</v>
      </c>
      <c r="P2" s="177" t="s">
        <v>86</v>
      </c>
      <c r="Q2" s="175" t="s">
        <v>87</v>
      </c>
      <c r="R2" s="177" t="s">
        <v>88</v>
      </c>
      <c r="S2" s="175" t="s">
        <v>89</v>
      </c>
      <c r="T2" s="178" t="s">
        <v>90</v>
      </c>
      <c r="U2" s="178" t="s">
        <v>91</v>
      </c>
      <c r="V2" s="177" t="s">
        <v>92</v>
      </c>
      <c r="W2" s="177" t="s">
        <v>76</v>
      </c>
      <c r="X2" s="178" t="s">
        <v>93</v>
      </c>
      <c r="Y2" s="176" t="s">
        <v>94</v>
      </c>
      <c r="Z2" s="146" t="s">
        <v>95</v>
      </c>
      <c r="AA2" s="179" t="s">
        <v>96</v>
      </c>
      <c r="AB2" s="180" t="s">
        <v>97</v>
      </c>
      <c r="AC2" s="181" t="s">
        <v>98</v>
      </c>
      <c r="AE2" s="179" t="s">
        <v>99</v>
      </c>
      <c r="AF2" s="180" t="s">
        <v>100</v>
      </c>
      <c r="AG2" s="182" t="s">
        <v>101</v>
      </c>
      <c r="AH2" s="182" t="s">
        <v>102</v>
      </c>
    </row>
    <row customHeight="1" ht="27" r="3">
      <c r="A3" s="151">
        <f ca="1">IF(_metadata!B1="",EOMONTH(NOW(),-1),EOMONTH(_metadata!B1,-1))</f>
        <v>43524</v>
      </c>
      <c r="B3" s="152">
        <v>0</v>
      </c>
      <c r="C3" s="151">
        <f ca="1">A3+B3</f>
        <v>43524</v>
      </c>
      <c r="D3" s="151" t="s">
        <v>24</v>
      </c>
      <c r="E3" s="153">
        <f>'6烧主抽电耗'!E3</f>
        <v>2</v>
      </c>
      <c r="F3" s="153" t="str">
        <f>'6烧主抽电耗'!F3</f>
        <v>乙班</v>
      </c>
      <c r="G3" s="183" t="e">
        <f ca="1">SUMPRODUCT((_5shaozhuchou_month_day!$A$2:$A$899&gt;=C3)*(_5shaozhuchou_month_day!$A$2:$A$899&lt;C4),_5shaozhuchou_month_day!$Y$2:$Y$899)/8</f>
        <v>#REF!</v>
      </c>
      <c r="H3" s="183" t="e">
        <f ca="1">(G3-G3*25%)*0.81*8</f>
        <v>#REF!</v>
      </c>
      <c r="I3" s="184" t="str">
        <f>X3</f>
        <v/>
      </c>
      <c r="J3" s="185" t="e">
        <f ca="1">SUMPRODUCT((主抽数据!$AU$5:$AU$97=$A3)*(主抽数据!$AV$5:$AV$97=$F3),主抽数据!$AH$5:$AH$97)</f>
        <v>#REF!</v>
      </c>
      <c r="K3" s="185" t="e">
        <f ca="1">SUMPRODUCT((主抽数据!$AU$5:$AU$97=$A3)*(主抽数据!$AV$5:$AV$97=$F3),主抽数据!$AI$5:$AI$97)</f>
        <v>#REF!</v>
      </c>
      <c r="L3" s="153" t="e">
        <f ca="1">J3+K3</f>
        <v>#REF!</v>
      </c>
      <c r="M3" s="153" t="e">
        <f ca="1">SUMPRODUCT((_5shaozhuchou_month_day!$A$2:$A$899&gt;=C3)*(_5shaozhuchou_month_day!$A$2:$A$899&lt;C4),_5shaozhuchou_month_day!$Z$2:$Z$899)</f>
        <v>#REF!</v>
      </c>
      <c r="N3" s="183" t="e">
        <f ca="1">M3*查询与汇总!$F$1</f>
        <v>#REF!</v>
      </c>
      <c r="O3" s="154" t="e">
        <f ca="1">IF(N3=0,0,L3/N3)</f>
        <v>#REF!</v>
      </c>
      <c r="P3" s="153" t="e">
        <f ca="1">IF(G3=0,0,SUMPRODUCT((_5shaozhuchou_month_day!$A$2:$A$899&gt;=$C3)*(_5shaozhuchou_month_day!$A$2:$A$899&lt;$C4),_5shaozhuchou_month_day!T$2:T$899)/SUMPRODUCT((_5shaozhuchou_month_day!$A$2:$A$899&gt;=$C3)*(_5shaozhuchou_month_day!$A$2:$A$899&lt;$C4)*(_5shaozhuchou_month_day!T$2:T$899&gt;0)))</f>
        <v>#REF!</v>
      </c>
      <c r="Q3" s="186" t="e">
        <f ca="1">IF(G3=0,0,SUMPRODUCT((_5shaozhuchou_month_day!$A$2:$A$899&gt;=$C3)*(_5shaozhuchou_month_day!$A$2:$A$899&lt;$C4),_5shaozhuchou_month_day!U$2:U$899)/SUMPRODUCT((_5shaozhuchou_month_day!$A$2:$A$899&gt;=$C3)*(_5shaozhuchou_month_day!$A$2:$A$899&lt;$C4)*(_5shaozhuchou_month_day!U$2:U$899&lt;0)))</f>
        <v>#REF!</v>
      </c>
      <c r="R3" s="153" t="e">
        <f ca="1">IF(G3=0,0,SUMPRODUCT((_5shaozhuchou_month_day!$A$2:$A$899&gt;=$C3)*(_5shaozhuchou_month_day!$A$2:$A$899&lt;$C4),_5shaozhuchou_month_day!V$2:V$899)/SUMPRODUCT((_5shaozhuchou_month_day!$A$2:$A$899&gt;=$C3)*(_5shaozhuchou_month_day!$A$2:$A$899&lt;$C4)*(_5shaozhuchou_month_day!V$2:V$899&gt;0)))</f>
        <v>#REF!</v>
      </c>
      <c r="S3" s="186" t="e">
        <f ca="1">IF(G3=0,0,SUMPRODUCT((_5shaozhuchou_month_day!$A$2:$A$899&gt;=$C3)*(_5shaozhuchou_month_day!$A$2:$A$899&lt;$C4),_5shaozhuchou_month_day!W$2:W$899)/SUMPRODUCT((_5shaozhuchou_month_day!$A$2:$A$899&gt;=$C3)*(_5shaozhuchou_month_day!$A$2:$A$899&lt;$C4)*(_5shaozhuchou_month_day!W$2:W$899&lt;0)))</f>
        <v>#REF!</v>
      </c>
      <c r="T3" s="186">
        <f>主抽数据!K5</f>
        <v>94.425600000000003</v>
      </c>
      <c r="U3" s="183">
        <f>主抽数据!L5</f>
        <v>94.330600000000004</v>
      </c>
      <c r="V3" s="187" t="e">
        <f ca="1">查询与汇总!$J$1*M3</f>
        <v>#REF!</v>
      </c>
      <c r="W3" s="188" t="e">
        <f ca="1">L3-V3</f>
        <v>#REF!</v>
      </c>
      <c r="X3" s="154" t="s">
        <v>26</v>
      </c>
      <c r="Y3" s="189" t="s">
        <v>26</v>
      </c>
      <c r="Z3" s="190" t="s">
        <v>26</v>
      </c>
      <c r="AA3" s="191" t="str">
        <f>主抽数据!M5</f>
        <v/>
      </c>
      <c r="AB3" s="192" t="str">
        <f>主抽数据!N5</f>
        <v/>
      </c>
      <c r="AC3" s="193" t="e">
        <f ca="1">IF(V3=-W3,0,W3*0.6/10000)</f>
        <v>#REF!</v>
      </c>
      <c r="AE3" s="171" t="e">
        <f>AA3/10</f>
        <v>#VALUE!</v>
      </c>
      <c r="AF3" s="171" t="e">
        <f>AB3/10</f>
        <v>#VALUE!</v>
      </c>
      <c r="AG3" s="171" t="e">
        <f ca="1">-Q3</f>
        <v>#REF!</v>
      </c>
      <c r="AH3" s="171" t="e">
        <f ca="1">-S3</f>
        <v>#REF!</v>
      </c>
    </row>
    <row customHeight="1" r="4">
      <c r="A4" s="157">
        <f ca="1">A3</f>
        <v>43524</v>
      </c>
      <c r="B4" s="158">
        <v>0.33333333333333298</v>
      </c>
      <c r="C4" s="157">
        <f ca="1">A4+B4</f>
        <v>43524.333333333336</v>
      </c>
      <c r="D4" s="157" t="s">
        <v>28</v>
      </c>
      <c r="E4" s="153">
        <f>'6烧主抽电耗'!E4</f>
        <v>3</v>
      </c>
      <c r="F4" s="153" t="str">
        <f>'6烧主抽电耗'!F4</f>
        <v>丙班</v>
      </c>
      <c r="G4" s="183" t="e">
        <f ca="1">SUMPRODUCT((_5shaozhuchou_month_day!$A$2:$A$899&gt;=C4)*(_5shaozhuchou_month_day!$A$2:$A$899&lt;C5),_5shaozhuchou_month_day!$Y$2:$Y$899)/8</f>
        <v>#REF!</v>
      </c>
      <c r="H4" s="183" t="e">
        <f ca="1">(G4-G4*25%)*0.81*8</f>
        <v>#REF!</v>
      </c>
      <c r="I4" s="184" t="str">
        <f>X4</f>
        <v/>
      </c>
      <c r="J4" s="185" t="e">
        <f ca="1">SUMPRODUCT((主抽数据!$AU$5:$AU$97=$A4)*(主抽数据!$AV$5:$AV$97=$F4),主抽数据!$AH$5:$AH$97)</f>
        <v>#REF!</v>
      </c>
      <c r="K4" s="185" t="e">
        <f ca="1">SUMPRODUCT((主抽数据!$AU$5:$AU$97=$A4)*(主抽数据!$AV$5:$AV$97=$F4),主抽数据!$AI$5:$AI$97)</f>
        <v>#REF!</v>
      </c>
      <c r="L4" s="153" t="e">
        <f ca="1">J4+K4</f>
        <v>#REF!</v>
      </c>
      <c r="M4" s="153" t="e">
        <f ca="1">SUMPRODUCT((_5shaozhuchou_month_day!$A$2:$A$899&gt;=C4)*(_5shaozhuchou_month_day!$A$2:$A$899&lt;C5),_5shaozhuchou_month_day!$Z$2:$Z$899)</f>
        <v>#REF!</v>
      </c>
      <c r="N4" s="183" t="e">
        <f ca="1">M4*查询与汇总!$F$1</f>
        <v>#REF!</v>
      </c>
      <c r="O4" s="154" t="e">
        <f ca="1">IF(N4=0,0,L4/N4)</f>
        <v>#REF!</v>
      </c>
      <c r="P4" s="153" t="e">
        <f ca="1">IF(G4=0,0,SUMPRODUCT((_5shaozhuchou_month_day!$A$2:$A$899&gt;=$C4)*(_5shaozhuchou_month_day!$A$2:$A$899&lt;$C5),_5shaozhuchou_month_day!T$2:T$899)/SUMPRODUCT((_5shaozhuchou_month_day!$A$2:$A$899&gt;=$C4)*(_5shaozhuchou_month_day!$A$2:$A$899&lt;$C5)*(_5shaozhuchou_month_day!T$2:T$899&gt;0)))</f>
        <v>#REF!</v>
      </c>
      <c r="Q4" s="186" t="e">
        <f ca="1">IF(G4=0,0,SUMPRODUCT((_5shaozhuchou_month_day!$A$2:$A$899&gt;=$C4)*(_5shaozhuchou_month_day!$A$2:$A$899&lt;$C5),_5shaozhuchou_month_day!U$2:U$899)/SUMPRODUCT((_5shaozhuchou_month_day!$A$2:$A$899&gt;=$C4)*(_5shaozhuchou_month_day!$A$2:$A$899&lt;$C5)*(_5shaozhuchou_month_day!U$2:U$899&lt;0)))</f>
        <v>#REF!</v>
      </c>
      <c r="R4" s="153" t="e">
        <f ca="1">IF(G4=0,0,SUMPRODUCT((_5shaozhuchou_month_day!$A$2:$A$899&gt;=$C4)*(_5shaozhuchou_month_day!$A$2:$A$899&lt;$C5),_5shaozhuchou_month_day!V$2:V$899)/SUMPRODUCT((_5shaozhuchou_month_day!$A$2:$A$899&gt;=$C4)*(_5shaozhuchou_month_day!$A$2:$A$899&lt;$C5)*(_5shaozhuchou_month_day!V$2:V$899&gt;0)))</f>
        <v>#REF!</v>
      </c>
      <c r="S4" s="186" t="e">
        <f ca="1">IF(G4=0,0,SUMPRODUCT((_5shaozhuchou_month_day!$A$2:$A$899&gt;=$C4)*(_5shaozhuchou_month_day!$A$2:$A$899&lt;$C5),_5shaozhuchou_month_day!W$2:W$899)/SUMPRODUCT((_5shaozhuchou_month_day!$A$2:$A$899&gt;=$C4)*(_5shaozhuchou_month_day!$A$2:$A$899&lt;$C5)*(_5shaozhuchou_month_day!W$2:W$899&lt;0)))</f>
        <v>#REF!</v>
      </c>
      <c r="T4" s="186" t="str">
        <f>主抽数据!K6</f>
        <v/>
      </c>
      <c r="U4" s="183" t="str">
        <f>主抽数据!L6</f>
        <v/>
      </c>
      <c r="V4" s="187" t="e">
        <f ca="1">查询与汇总!$J$1*M4</f>
        <v>#REF!</v>
      </c>
      <c r="W4" s="188" t="e">
        <f ca="1">L4-V4</f>
        <v>#REF!</v>
      </c>
      <c r="X4" s="194" t="s">
        <v>26</v>
      </c>
      <c r="Y4" s="189" t="s">
        <v>26</v>
      </c>
      <c r="Z4" s="190" t="s">
        <v>26</v>
      </c>
      <c r="AA4" s="191" t="str">
        <f>主抽数据!M6</f>
        <v/>
      </c>
      <c r="AB4" s="192" t="str">
        <f>主抽数据!N6</f>
        <v/>
      </c>
      <c r="AC4" s="193" t="e">
        <f ca="1">IF(V4=-W4,0,W4*0.6/10000)</f>
        <v>#REF!</v>
      </c>
      <c r="AE4" s="171" t="e">
        <f>AA4/10</f>
        <v>#VALUE!</v>
      </c>
      <c r="AF4" s="171" t="e">
        <f>AB4/10</f>
        <v>#VALUE!</v>
      </c>
      <c r="AG4" s="171" t="e">
        <f ca="1">-Q4</f>
        <v>#REF!</v>
      </c>
      <c r="AH4" s="171" t="e">
        <f ca="1">-S4</f>
        <v>#REF!</v>
      </c>
    </row>
    <row customHeight="1" r="5">
      <c r="A5" s="157">
        <f ca="1">A4</f>
        <v>43524</v>
      </c>
      <c r="B5" s="158">
        <v>0.66666666666666696</v>
      </c>
      <c r="C5" s="157">
        <f ca="1">A5+B5</f>
        <v>43524.666666666664</v>
      </c>
      <c r="D5" s="157" t="s">
        <v>30</v>
      </c>
      <c r="E5" s="153">
        <f>'6烧主抽电耗'!E5</f>
        <v>4</v>
      </c>
      <c r="F5" s="153" t="str">
        <f>'6烧主抽电耗'!F5</f>
        <v>丁班</v>
      </c>
      <c r="G5" s="183" t="e">
        <f ca="1">SUMPRODUCT((_5shaozhuchou_month_day!$A$2:$A$899&gt;=C5)*(_5shaozhuchou_month_day!$A$2:$A$899&lt;C6),_5shaozhuchou_month_day!$Y$2:$Y$899)/8</f>
        <v>#REF!</v>
      </c>
      <c r="H5" s="183" t="e">
        <f ca="1">(G5-G5*25%)*0.81*8</f>
        <v>#REF!</v>
      </c>
      <c r="I5" s="184" t="str">
        <f>X5</f>
        <v/>
      </c>
      <c r="J5" s="185" t="e">
        <f ca="1">SUMPRODUCT((主抽数据!$AU$5:$AU$97=$A5)*(主抽数据!$AV$5:$AV$97=$F5),主抽数据!$AH$5:$AH$97)</f>
        <v>#REF!</v>
      </c>
      <c r="K5" s="185" t="e">
        <f ca="1">SUMPRODUCT((主抽数据!$AU$5:$AU$97=$A5)*(主抽数据!$AV$5:$AV$97=$F5),主抽数据!$AI$5:$AI$97)</f>
        <v>#REF!</v>
      </c>
      <c r="L5" s="153" t="e">
        <f ca="1">J5+K5</f>
        <v>#REF!</v>
      </c>
      <c r="M5" s="153" t="e">
        <f ca="1">SUMPRODUCT((_5shaozhuchou_month_day!$A$2:$A$899&gt;=C5)*(_5shaozhuchou_month_day!$A$2:$A$899&lt;C6),_5shaozhuchou_month_day!$Z$2:$Z$899)</f>
        <v>#REF!</v>
      </c>
      <c r="N5" s="183" t="e">
        <f ca="1">M5*查询与汇总!$F$1</f>
        <v>#REF!</v>
      </c>
      <c r="O5" s="154" t="e">
        <f ca="1">IF(N5=0,0,L5/N5)</f>
        <v>#REF!</v>
      </c>
      <c r="P5" s="153" t="e">
        <f ca="1">IF(G5=0,0,SUMPRODUCT((_5shaozhuchou_month_day!$A$2:$A$899&gt;=$C5)*(_5shaozhuchou_month_day!$A$2:$A$899&lt;$C6),_5shaozhuchou_month_day!T$2:T$899)/SUMPRODUCT((_5shaozhuchou_month_day!$A$2:$A$899&gt;=$C5)*(_5shaozhuchou_month_day!$A$2:$A$899&lt;$C6)*(_5shaozhuchou_month_day!T$2:T$899&gt;0)))</f>
        <v>#REF!</v>
      </c>
      <c r="Q5" s="186" t="e">
        <f ca="1">IF(G5=0,0,SUMPRODUCT((_5shaozhuchou_month_day!$A$2:$A$899&gt;=$C5)*(_5shaozhuchou_month_day!$A$2:$A$899&lt;$C6),_5shaozhuchou_month_day!U$2:U$899)/SUMPRODUCT((_5shaozhuchou_month_day!$A$2:$A$899&gt;=$C5)*(_5shaozhuchou_month_day!$A$2:$A$899&lt;$C6)*(_5shaozhuchou_month_day!U$2:U$899&lt;0)))</f>
        <v>#REF!</v>
      </c>
      <c r="R5" s="153" t="e">
        <f ca="1">IF(G5=0,0,SUMPRODUCT((_5shaozhuchou_month_day!$A$2:$A$899&gt;=$C5)*(_5shaozhuchou_month_day!$A$2:$A$899&lt;$C6),_5shaozhuchou_month_day!V$2:V$899)/SUMPRODUCT((_5shaozhuchou_month_day!$A$2:$A$899&gt;=$C5)*(_5shaozhuchou_month_day!$A$2:$A$899&lt;$C6)*(_5shaozhuchou_month_day!V$2:V$899&gt;0)))</f>
        <v>#REF!</v>
      </c>
      <c r="S5" s="186" t="e">
        <f ca="1">IF(G5=0,0,SUMPRODUCT((_5shaozhuchou_month_day!$A$2:$A$899&gt;=$C5)*(_5shaozhuchou_month_day!$A$2:$A$899&lt;$C6),_5shaozhuchou_month_day!W$2:W$899)/SUMPRODUCT((_5shaozhuchou_month_day!$A$2:$A$899&gt;=$C5)*(_5shaozhuchou_month_day!$A$2:$A$899&lt;$C6)*(_5shaozhuchou_month_day!W$2:W$899&lt;0)))</f>
        <v>#REF!</v>
      </c>
      <c r="T5" s="186" t="str">
        <f>主抽数据!K7</f>
        <v/>
      </c>
      <c r="U5" s="183" t="str">
        <f>主抽数据!L7</f>
        <v/>
      </c>
      <c r="V5" s="187" t="e">
        <f ca="1">查询与汇总!$J$1*M5</f>
        <v>#REF!</v>
      </c>
      <c r="W5" s="188" t="e">
        <f ca="1">L5-V5</f>
        <v>#REF!</v>
      </c>
      <c r="X5" s="194" t="s">
        <v>26</v>
      </c>
      <c r="Y5" s="189" t="s">
        <v>26</v>
      </c>
      <c r="Z5" s="190" t="s">
        <v>26</v>
      </c>
      <c r="AA5" s="191" t="str">
        <f>主抽数据!M7</f>
        <v/>
      </c>
      <c r="AB5" s="192" t="str">
        <f>主抽数据!N7</f>
        <v/>
      </c>
      <c r="AC5" s="193" t="e">
        <f ca="1">IF(V5=-W5,0,W5*0.6/10000)</f>
        <v>#REF!</v>
      </c>
      <c r="AE5" s="171" t="e">
        <f>AA5/10</f>
        <v>#VALUE!</v>
      </c>
      <c r="AF5" s="171" t="e">
        <f>AB5/10</f>
        <v>#VALUE!</v>
      </c>
      <c r="AG5" s="171" t="e">
        <f ca="1">-Q5</f>
        <v>#REF!</v>
      </c>
      <c r="AH5" s="171" t="e">
        <f ca="1">-S5</f>
        <v>#REF!</v>
      </c>
    </row>
    <row customHeight="1" ht="27.949999999999999" r="6">
      <c r="A6" s="157">
        <f ca="1">A3+1</f>
        <v>43525</v>
      </c>
      <c r="B6" s="158">
        <f>B3</f>
        <v>0</v>
      </c>
      <c r="C6" s="157">
        <f ca="1">A6+B6</f>
        <v>43525</v>
      </c>
      <c r="D6" s="158" t="str">
        <f>D3</f>
        <v>夜班</v>
      </c>
      <c r="E6" s="153">
        <f>'6烧主抽电耗'!E6</f>
        <v>1</v>
      </c>
      <c r="F6" s="153" t="str">
        <f>'6烧主抽电耗'!F6</f>
        <v>甲班</v>
      </c>
      <c r="G6" s="183" t="e">
        <f ca="1">SUMPRODUCT((_5shaozhuchou_month_day!$A$2:$A$899&gt;=C6)*(_5shaozhuchou_month_day!$A$2:$A$899&lt;C7),_5shaozhuchou_month_day!$Y$2:$Y$899)/8</f>
        <v>#REF!</v>
      </c>
      <c r="H6" s="183" t="e">
        <f ca="1">(G6-G6*25%)*0.81*8</f>
        <v>#REF!</v>
      </c>
      <c r="I6" s="184" t="str">
        <f>X6</f>
        <v/>
      </c>
      <c r="J6" s="185" t="e">
        <f ca="1">SUMPRODUCT((主抽数据!$AU$5:$AU$97=$A6)*(主抽数据!$AV$5:$AV$97=$F6),主抽数据!$AH$5:$AH$97)</f>
        <v>#REF!</v>
      </c>
      <c r="K6" s="185" t="e">
        <f ca="1">SUMPRODUCT((主抽数据!$AU$5:$AU$97=$A6)*(主抽数据!$AV$5:$AV$97=$F6),主抽数据!$AI$5:$AI$97)</f>
        <v>#REF!</v>
      </c>
      <c r="L6" s="153" t="e">
        <f ca="1">J6+K6</f>
        <v>#REF!</v>
      </c>
      <c r="M6" s="153" t="e">
        <f ca="1">SUMPRODUCT((_5shaozhuchou_month_day!$A$2:$A$899&gt;=C6)*(_5shaozhuchou_month_day!$A$2:$A$899&lt;C7),_5shaozhuchou_month_day!$Z$2:$Z$899)</f>
        <v>#REF!</v>
      </c>
      <c r="N6" s="183" t="e">
        <f ca="1">M6*查询与汇总!$F$1</f>
        <v>#REF!</v>
      </c>
      <c r="O6" s="154" t="e">
        <f ca="1">IF(N6=0,0,L6/N6)</f>
        <v>#REF!</v>
      </c>
      <c r="P6" s="153" t="e">
        <f ca="1">IF(G6=0,0,SUMPRODUCT((_5shaozhuchou_month_day!$A$2:$A$899&gt;=$C6)*(_5shaozhuchou_month_day!$A$2:$A$899&lt;$C7),_5shaozhuchou_month_day!T$2:T$899)/SUMPRODUCT((_5shaozhuchou_month_day!$A$2:$A$899&gt;=$C6)*(_5shaozhuchou_month_day!$A$2:$A$899&lt;$C7)*(_5shaozhuchou_month_day!T$2:T$899&gt;0)))</f>
        <v>#REF!</v>
      </c>
      <c r="Q6" s="186" t="e">
        <f ca="1">IF(G6=0,0,SUMPRODUCT((_5shaozhuchou_month_day!$A$2:$A$899&gt;=$C6)*(_5shaozhuchou_month_day!$A$2:$A$899&lt;$C7),_5shaozhuchou_month_day!U$2:U$899)/SUMPRODUCT((_5shaozhuchou_month_day!$A$2:$A$899&gt;=$C6)*(_5shaozhuchou_month_day!$A$2:$A$899&lt;$C7)*(_5shaozhuchou_month_day!U$2:U$899&lt;0)))</f>
        <v>#REF!</v>
      </c>
      <c r="R6" s="153" t="e">
        <f ca="1">IF(G6=0,0,SUMPRODUCT((_5shaozhuchou_month_day!$A$2:$A$899&gt;=$C6)*(_5shaozhuchou_month_day!$A$2:$A$899&lt;$C7),_5shaozhuchou_month_day!V$2:V$899)/SUMPRODUCT((_5shaozhuchou_month_day!$A$2:$A$899&gt;=$C6)*(_5shaozhuchou_month_day!$A$2:$A$899&lt;$C7)*(_5shaozhuchou_month_day!V$2:V$899&gt;0)))</f>
        <v>#REF!</v>
      </c>
      <c r="S6" s="186" t="e">
        <f ca="1">IF(G6=0,0,SUMPRODUCT((_5shaozhuchou_month_day!$A$2:$A$899&gt;=$C6)*(_5shaozhuchou_month_day!$A$2:$A$899&lt;$C7),_5shaozhuchou_month_day!W$2:W$899)/SUMPRODUCT((_5shaozhuchou_month_day!$A$2:$A$899&gt;=$C6)*(_5shaozhuchou_month_day!$A$2:$A$899&lt;$C7)*(_5shaozhuchou_month_day!W$2:W$899&lt;0)))</f>
        <v>#REF!</v>
      </c>
      <c r="T6" s="186">
        <f>主抽数据!K8</f>
        <v>96.673199999999994</v>
      </c>
      <c r="U6" s="183">
        <f>主抽数据!L8</f>
        <v>94.371899999999997</v>
      </c>
      <c r="V6" s="187" t="e">
        <f ca="1">查询与汇总!$J$1*M6</f>
        <v>#REF!</v>
      </c>
      <c r="W6" s="188" t="e">
        <f ca="1">L6-V6</f>
        <v>#REF!</v>
      </c>
      <c r="X6" s="194" t="s">
        <v>26</v>
      </c>
      <c r="Y6" s="195" t="s">
        <v>26</v>
      </c>
      <c r="Z6" s="196" t="s">
        <v>26</v>
      </c>
      <c r="AA6" s="191" t="str">
        <f>主抽数据!M8</f>
        <v/>
      </c>
      <c r="AB6" s="192" t="str">
        <f>主抽数据!N8</f>
        <v/>
      </c>
      <c r="AC6" s="193" t="e">
        <f ca="1">IF(V6=-W6,0,W6*0.6/10000)</f>
        <v>#REF!</v>
      </c>
      <c r="AE6" s="171" t="e">
        <f>AA6/10</f>
        <v>#VALUE!</v>
      </c>
      <c r="AF6" s="171" t="e">
        <f>AB6/10</f>
        <v>#VALUE!</v>
      </c>
      <c r="AG6" s="171" t="e">
        <f ca="1">-Q6</f>
        <v>#REF!</v>
      </c>
      <c r="AH6" s="171" t="e">
        <f ca="1">-S6</f>
        <v>#REF!</v>
      </c>
    </row>
    <row customHeight="1" ht="26.100000000000001" r="7">
      <c r="A7" s="157">
        <f ca="1">A4+1</f>
        <v>43525</v>
      </c>
      <c r="B7" s="158">
        <f>B4</f>
        <v>0.33333333333333298</v>
      </c>
      <c r="C7" s="157">
        <f ca="1">A7+B7</f>
        <v>43525.333333333336</v>
      </c>
      <c r="D7" s="158" t="str">
        <f>D4</f>
        <v>白班</v>
      </c>
      <c r="E7" s="153">
        <f>'6烧主抽电耗'!E7</f>
        <v>2</v>
      </c>
      <c r="F7" s="153" t="str">
        <f>'6烧主抽电耗'!F7</f>
        <v>乙班</v>
      </c>
      <c r="G7" s="183" t="e">
        <f ca="1">SUMPRODUCT((_5shaozhuchou_month_day!$A$2:$A$899&gt;=C7)*(_5shaozhuchou_month_day!$A$2:$A$899&lt;C8),_5shaozhuchou_month_day!$Y$2:$Y$899)/8</f>
        <v>#REF!</v>
      </c>
      <c r="H7" s="183" t="e">
        <f ca="1">(G7-G7*25%)*0.81*8</f>
        <v>#REF!</v>
      </c>
      <c r="I7" s="184" t="str">
        <f>X7</f>
        <v/>
      </c>
      <c r="J7" s="185" t="e">
        <f ca="1">SUMPRODUCT((主抽数据!$AU$5:$AU$97=$A7)*(主抽数据!$AV$5:$AV$97=$F7),主抽数据!$AH$5:$AH$97)</f>
        <v>#REF!</v>
      </c>
      <c r="K7" s="185" t="e">
        <f ca="1">SUMPRODUCT((主抽数据!$AU$5:$AU$97=$A7)*(主抽数据!$AV$5:$AV$97=$F7),主抽数据!$AI$5:$AI$97)</f>
        <v>#REF!</v>
      </c>
      <c r="L7" s="153" t="e">
        <f ca="1">J7+K7</f>
        <v>#REF!</v>
      </c>
      <c r="M7" s="153" t="e">
        <f ca="1">SUMPRODUCT((_5shaozhuchou_month_day!$A$2:$A$899&gt;=C7)*(_5shaozhuchou_month_day!$A$2:$A$899&lt;C8),_5shaozhuchou_month_day!$Z$2:$Z$899)</f>
        <v>#REF!</v>
      </c>
      <c r="N7" s="183" t="e">
        <f ca="1">M7*查询与汇总!$F$1</f>
        <v>#REF!</v>
      </c>
      <c r="O7" s="154" t="e">
        <f ca="1">IF(N7=0,0,L7/N7)</f>
        <v>#REF!</v>
      </c>
      <c r="P7" s="153" t="e">
        <f ca="1">IF(G7=0,0,SUMPRODUCT((_5shaozhuchou_month_day!$A$2:$A$899&gt;=$C7)*(_5shaozhuchou_month_day!$A$2:$A$899&lt;$C8),_5shaozhuchou_month_day!T$2:T$899)/SUMPRODUCT((_5shaozhuchou_month_day!$A$2:$A$899&gt;=$C7)*(_5shaozhuchou_month_day!$A$2:$A$899&lt;$C8)*(_5shaozhuchou_month_day!T$2:T$899&gt;0)))</f>
        <v>#REF!</v>
      </c>
      <c r="Q7" s="186" t="e">
        <f ca="1">IF(G7=0,0,SUMPRODUCT((_5shaozhuchou_month_day!$A$2:$A$899&gt;=$C7)*(_5shaozhuchou_month_day!$A$2:$A$899&lt;$C8),_5shaozhuchou_month_day!U$2:U$899)/SUMPRODUCT((_5shaozhuchou_month_day!$A$2:$A$899&gt;=$C7)*(_5shaozhuchou_month_day!$A$2:$A$899&lt;$C8)*(_5shaozhuchou_month_day!U$2:U$899&lt;0)))</f>
        <v>#REF!</v>
      </c>
      <c r="R7" s="153" t="e">
        <f ca="1">IF(G7=0,0,SUMPRODUCT((_5shaozhuchou_month_day!$A$2:$A$899&gt;=$C7)*(_5shaozhuchou_month_day!$A$2:$A$899&lt;$C8),_5shaozhuchou_month_day!V$2:V$899)/SUMPRODUCT((_5shaozhuchou_month_day!$A$2:$A$899&gt;=$C7)*(_5shaozhuchou_month_day!$A$2:$A$899&lt;$C8)*(_5shaozhuchou_month_day!V$2:V$899&gt;0)))</f>
        <v>#REF!</v>
      </c>
      <c r="S7" s="186" t="e">
        <f ca="1">IF(G7=0,0,SUMPRODUCT((_5shaozhuchou_month_day!$A$2:$A$899&gt;=$C7)*(_5shaozhuchou_month_day!$A$2:$A$899&lt;$C8),_5shaozhuchou_month_day!W$2:W$899)/SUMPRODUCT((_5shaozhuchou_month_day!$A$2:$A$899&gt;=$C7)*(_5shaozhuchou_month_day!$A$2:$A$899&lt;$C8)*(_5shaozhuchou_month_day!W$2:W$899&lt;0)))</f>
        <v>#REF!</v>
      </c>
      <c r="T7" s="186">
        <f>主抽数据!K9</f>
        <v>97.525400000000005</v>
      </c>
      <c r="U7" s="183">
        <f>主抽数据!L9</f>
        <v>94.387799999999999</v>
      </c>
      <c r="V7" s="187" t="e">
        <f ca="1">查询与汇总!$J$1*M7</f>
        <v>#REF!</v>
      </c>
      <c r="W7" s="188" t="e">
        <f ca="1">L7-V7</f>
        <v>#REF!</v>
      </c>
      <c r="X7" s="194" t="s">
        <v>26</v>
      </c>
      <c r="Y7" s="195" t="s">
        <v>26</v>
      </c>
      <c r="Z7" s="196" t="s">
        <v>26</v>
      </c>
      <c r="AA7" s="191" t="str">
        <f>主抽数据!M9</f>
        <v/>
      </c>
      <c r="AB7" s="192" t="str">
        <f>主抽数据!N9</f>
        <v/>
      </c>
      <c r="AC7" s="193" t="e">
        <f ca="1">IF(V7=-W7,0,W7*0.6/10000)</f>
        <v>#REF!</v>
      </c>
      <c r="AE7" s="171" t="e">
        <f>AA7/10</f>
        <v>#VALUE!</v>
      </c>
      <c r="AF7" s="171" t="e">
        <f>AB7/10</f>
        <v>#VALUE!</v>
      </c>
      <c r="AG7" s="171" t="e">
        <f ca="1">-Q7</f>
        <v>#REF!</v>
      </c>
      <c r="AH7" s="171" t="e">
        <f ca="1">-S7</f>
        <v>#REF!</v>
      </c>
    </row>
    <row customHeight="1" ht="33.950000000000003" r="8">
      <c r="A8" s="157">
        <f ca="1">A5+1</f>
        <v>43525</v>
      </c>
      <c r="B8" s="158">
        <f>B5</f>
        <v>0.66666666666666696</v>
      </c>
      <c r="C8" s="157">
        <f ca="1">A8+B8</f>
        <v>43525.666666666664</v>
      </c>
      <c r="D8" s="158" t="str">
        <f>D5</f>
        <v>中班</v>
      </c>
      <c r="E8" s="153">
        <f>'6烧主抽电耗'!E8</f>
        <v>3</v>
      </c>
      <c r="F8" s="153" t="str">
        <f>'6烧主抽电耗'!F8</f>
        <v>丙班</v>
      </c>
      <c r="G8" s="183" t="e">
        <f ca="1">SUMPRODUCT((_5shaozhuchou_month_day!$A$2:$A$899&gt;=C8)*(_5shaozhuchou_month_day!$A$2:$A$899&lt;C9),_5shaozhuchou_month_day!$Y$2:$Y$899)/8</f>
        <v>#REF!</v>
      </c>
      <c r="H8" s="183" t="e">
        <f ca="1">(G8-G8*25%)*0.81*8</f>
        <v>#REF!</v>
      </c>
      <c r="I8" s="184" t="str">
        <f>X8</f>
        <v/>
      </c>
      <c r="J8" s="185" t="e">
        <f ca="1">SUMPRODUCT((主抽数据!$AU$5:$AU$97=$A8)*(主抽数据!$AV$5:$AV$97=$F8),主抽数据!$AH$5:$AH$97)</f>
        <v>#REF!</v>
      </c>
      <c r="K8" s="185" t="e">
        <f ca="1">SUMPRODUCT((主抽数据!$AU$5:$AU$97=$A8)*(主抽数据!$AV$5:$AV$97=$F8),主抽数据!$AI$5:$AI$97)</f>
        <v>#REF!</v>
      </c>
      <c r="L8" s="153" t="e">
        <f ca="1">J8+K8</f>
        <v>#REF!</v>
      </c>
      <c r="M8" s="153" t="e">
        <f ca="1">SUMPRODUCT((_5shaozhuchou_month_day!$A$2:$A$899&gt;=C8)*(_5shaozhuchou_month_day!$A$2:$A$899&lt;C9),_5shaozhuchou_month_day!$Z$2:$Z$899)</f>
        <v>#REF!</v>
      </c>
      <c r="N8" s="183" t="e">
        <f ca="1">M8*查询与汇总!$F$1</f>
        <v>#REF!</v>
      </c>
      <c r="O8" s="154" t="e">
        <f ca="1">IF(N8=0,0,L8/N8)</f>
        <v>#REF!</v>
      </c>
      <c r="P8" s="153" t="e">
        <f ca="1">IF(G8=0,0,SUMPRODUCT((_5shaozhuchou_month_day!$A$2:$A$899&gt;=$C8)*(_5shaozhuchou_month_day!$A$2:$A$899&lt;$C9),_5shaozhuchou_month_day!T$2:T$899)/SUMPRODUCT((_5shaozhuchou_month_day!$A$2:$A$899&gt;=$C8)*(_5shaozhuchou_month_day!$A$2:$A$899&lt;$C9)*(_5shaozhuchou_month_day!T$2:T$899&gt;0)))</f>
        <v>#REF!</v>
      </c>
      <c r="Q8" s="186" t="e">
        <f ca="1">IF(G8=0,0,SUMPRODUCT((_5shaozhuchou_month_day!$A$2:$A$899&gt;=$C8)*(_5shaozhuchou_month_day!$A$2:$A$899&lt;$C9),_5shaozhuchou_month_day!U$2:U$899)/SUMPRODUCT((_5shaozhuchou_month_day!$A$2:$A$899&gt;=$C8)*(_5shaozhuchou_month_day!$A$2:$A$899&lt;$C9)*(_5shaozhuchou_month_day!U$2:U$899&lt;0)))</f>
        <v>#REF!</v>
      </c>
      <c r="R8" s="153" t="e">
        <f ca="1">IF(G8=0,0,SUMPRODUCT((_5shaozhuchou_month_day!$A$2:$A$899&gt;=$C8)*(_5shaozhuchou_month_day!$A$2:$A$899&lt;$C9),_5shaozhuchou_month_day!V$2:V$899)/SUMPRODUCT((_5shaozhuchou_month_day!$A$2:$A$899&gt;=$C8)*(_5shaozhuchou_month_day!$A$2:$A$899&lt;$C9)*(_5shaozhuchou_month_day!V$2:V$899&gt;0)))</f>
        <v>#REF!</v>
      </c>
      <c r="S8" s="186" t="e">
        <f ca="1">IF(G8=0,0,SUMPRODUCT((_5shaozhuchou_month_day!$A$2:$A$899&gt;=$C8)*(_5shaozhuchou_month_day!$A$2:$A$899&lt;$C9),_5shaozhuchou_month_day!W$2:W$899)/SUMPRODUCT((_5shaozhuchou_month_day!$A$2:$A$899&gt;=$C8)*(_5shaozhuchou_month_day!$A$2:$A$899&lt;$C9)*(_5shaozhuchou_month_day!W$2:W$899&lt;0)))</f>
        <v>#REF!</v>
      </c>
      <c r="T8" s="186">
        <f>主抽数据!K10</f>
        <v>97.403700000000001</v>
      </c>
      <c r="U8" s="183">
        <f>主抽数据!L10</f>
        <v>94.373900000000006</v>
      </c>
      <c r="V8" s="187" t="e">
        <f ca="1">查询与汇总!$J$1*M8</f>
        <v>#REF!</v>
      </c>
      <c r="W8" s="188" t="e">
        <f ca="1">L8-V8</f>
        <v>#REF!</v>
      </c>
      <c r="X8" s="194" t="s">
        <v>26</v>
      </c>
      <c r="Y8" s="195" t="s">
        <v>26</v>
      </c>
      <c r="Z8" s="197" t="s">
        <v>26</v>
      </c>
      <c r="AA8" s="191" t="str">
        <f>主抽数据!M10</f>
        <v/>
      </c>
      <c r="AB8" s="192" t="str">
        <f>主抽数据!N10</f>
        <v/>
      </c>
      <c r="AC8" s="193" t="e">
        <f ca="1">IF(V8=-W8,0,W8*0.6/10000)</f>
        <v>#REF!</v>
      </c>
      <c r="AE8" s="171" t="e">
        <f>AA8/10</f>
        <v>#VALUE!</v>
      </c>
      <c r="AF8" s="171" t="e">
        <f>AB8/10</f>
        <v>#VALUE!</v>
      </c>
      <c r="AG8" s="171" t="e">
        <f ca="1">-Q8</f>
        <v>#REF!</v>
      </c>
      <c r="AH8" s="171" t="e">
        <f ca="1">-S8</f>
        <v>#REF!</v>
      </c>
    </row>
    <row customHeight="1" r="9">
      <c r="A9" s="157">
        <f ca="1">A6+1</f>
        <v>43526</v>
      </c>
      <c r="B9" s="158">
        <f>B6</f>
        <v>0</v>
      </c>
      <c r="C9" s="157">
        <f ca="1">A9+B9</f>
        <v>43526</v>
      </c>
      <c r="D9" s="158" t="str">
        <f>D6</f>
        <v>夜班</v>
      </c>
      <c r="E9" s="153">
        <f>'6烧主抽电耗'!E9</f>
        <v>1</v>
      </c>
      <c r="F9" s="153" t="str">
        <f>'6烧主抽电耗'!F9</f>
        <v>甲班</v>
      </c>
      <c r="G9" s="183" t="e">
        <f ca="1">SUMPRODUCT((_5shaozhuchou_month_day!$A$2:$A$899&gt;=C9)*(_5shaozhuchou_month_day!$A$2:$A$899&lt;C10),_5shaozhuchou_month_day!$Y$2:$Y$899)/8</f>
        <v>#REF!</v>
      </c>
      <c r="H9" s="183" t="e">
        <f ca="1">(G9-G9*25%)*0.81*8</f>
        <v>#REF!</v>
      </c>
      <c r="I9" s="184" t="str">
        <f>X9</f>
        <v/>
      </c>
      <c r="J9" s="185" t="e">
        <f ca="1">SUMPRODUCT((主抽数据!$AU$5:$AU$97=$A9)*(主抽数据!$AV$5:$AV$97=$F9),主抽数据!$AH$5:$AH$97)</f>
        <v>#REF!</v>
      </c>
      <c r="K9" s="185" t="e">
        <f ca="1">SUMPRODUCT((主抽数据!$AU$5:$AU$97=$A9)*(主抽数据!$AV$5:$AV$97=$F9),主抽数据!$AI$5:$AI$97)</f>
        <v>#REF!</v>
      </c>
      <c r="L9" s="153" t="e">
        <f ca="1">J9+K9</f>
        <v>#REF!</v>
      </c>
      <c r="M9" s="153" t="e">
        <f ca="1">SUMPRODUCT((_5shaozhuchou_month_day!$A$2:$A$899&gt;=C9)*(_5shaozhuchou_month_day!$A$2:$A$899&lt;C10),_5shaozhuchou_month_day!$Z$2:$Z$899)</f>
        <v>#REF!</v>
      </c>
      <c r="N9" s="183" t="e">
        <f ca="1">M9*查询与汇总!$F$1</f>
        <v>#REF!</v>
      </c>
      <c r="O9" s="154" t="e">
        <f ca="1">IF(N9=0,0,L9/N9)</f>
        <v>#REF!</v>
      </c>
      <c r="P9" s="153" t="e">
        <f ca="1">IF(G9=0,0,SUMPRODUCT((_5shaozhuchou_month_day!$A$2:$A$899&gt;=$C9)*(_5shaozhuchou_month_day!$A$2:$A$899&lt;$C10),_5shaozhuchou_month_day!T$2:T$899)/SUMPRODUCT((_5shaozhuchou_month_day!$A$2:$A$899&gt;=$C9)*(_5shaozhuchou_month_day!$A$2:$A$899&lt;$C10)*(_5shaozhuchou_month_day!T$2:T$899&gt;0)))</f>
        <v>#REF!</v>
      </c>
      <c r="Q9" s="186" t="e">
        <f ca="1">IF(G9=0,0,SUMPRODUCT((_5shaozhuchou_month_day!$A$2:$A$899&gt;=$C9)*(_5shaozhuchou_month_day!$A$2:$A$899&lt;$C10),_5shaozhuchou_month_day!U$2:U$899)/SUMPRODUCT((_5shaozhuchou_month_day!$A$2:$A$899&gt;=$C9)*(_5shaozhuchou_month_day!$A$2:$A$899&lt;$C10)*(_5shaozhuchou_month_day!U$2:U$899&lt;0)))</f>
        <v>#REF!</v>
      </c>
      <c r="R9" s="153" t="e">
        <f ca="1">IF(G9=0,0,SUMPRODUCT((_5shaozhuchou_month_day!$A$2:$A$899&gt;=$C9)*(_5shaozhuchou_month_day!$A$2:$A$899&lt;$C10),_5shaozhuchou_month_day!V$2:V$899)/SUMPRODUCT((_5shaozhuchou_month_day!$A$2:$A$899&gt;=$C9)*(_5shaozhuchou_month_day!$A$2:$A$899&lt;$C10)*(_5shaozhuchou_month_day!V$2:V$899&gt;0)))</f>
        <v>#REF!</v>
      </c>
      <c r="S9" s="186" t="e">
        <f ca="1">IF(G9=0,0,SUMPRODUCT((_5shaozhuchou_month_day!$A$2:$A$899&gt;=$C9)*(_5shaozhuchou_month_day!$A$2:$A$899&lt;$C10),_5shaozhuchou_month_day!W$2:W$899)/SUMPRODUCT((_5shaozhuchou_month_day!$A$2:$A$899&gt;=$C9)*(_5shaozhuchou_month_day!$A$2:$A$899&lt;$C10)*(_5shaozhuchou_month_day!W$2:W$899&lt;0)))</f>
        <v>#REF!</v>
      </c>
      <c r="T9" s="186">
        <f>主抽数据!K11</f>
        <v>92.945300000000003</v>
      </c>
      <c r="U9" s="183">
        <f>主抽数据!L11</f>
        <v>91.244500000000002</v>
      </c>
      <c r="V9" s="187" t="e">
        <f ca="1">查询与汇总!$J$1*M9</f>
        <v>#REF!</v>
      </c>
      <c r="W9" s="188" t="e">
        <f ca="1">L9-V9</f>
        <v>#REF!</v>
      </c>
      <c r="X9" s="194" t="s">
        <v>26</v>
      </c>
      <c r="Y9" s="195" t="s">
        <v>26</v>
      </c>
      <c r="Z9" s="198" t="s">
        <v>26</v>
      </c>
      <c r="AA9" s="191" t="str">
        <f>主抽数据!M11</f>
        <v/>
      </c>
      <c r="AB9" s="192" t="str">
        <f>主抽数据!N11</f>
        <v/>
      </c>
      <c r="AC9" s="193" t="e">
        <f ca="1">IF(V9=-W9,0,W9*0.6/10000)</f>
        <v>#REF!</v>
      </c>
      <c r="AE9" s="171" t="e">
        <f>AA9/10</f>
        <v>#VALUE!</v>
      </c>
      <c r="AF9" s="171" t="e">
        <f>AB9/10</f>
        <v>#VALUE!</v>
      </c>
      <c r="AG9" s="171" t="e">
        <f ca="1">-Q9</f>
        <v>#REF!</v>
      </c>
      <c r="AH9" s="171" t="e">
        <f ca="1">-S9</f>
        <v>#REF!</v>
      </c>
    </row>
    <row customHeight="1" ht="41.25" r="10">
      <c r="A10" s="157">
        <f ca="1">A7+1</f>
        <v>43526</v>
      </c>
      <c r="B10" s="158">
        <f>B7</f>
        <v>0.33333333333333298</v>
      </c>
      <c r="C10" s="157">
        <f ca="1">A10+B10</f>
        <v>43526.333333333336</v>
      </c>
      <c r="D10" s="158" t="str">
        <f>D7</f>
        <v>白班</v>
      </c>
      <c r="E10" s="153">
        <f>'6烧主抽电耗'!E10</f>
        <v>2</v>
      </c>
      <c r="F10" s="153" t="str">
        <f>'6烧主抽电耗'!F10</f>
        <v>乙班</v>
      </c>
      <c r="G10" s="183" t="e">
        <f ca="1">SUMPRODUCT((_5shaozhuchou_month_day!$A$2:$A$899&gt;=C10)*(_5shaozhuchou_month_day!$A$2:$A$899&lt;C11),_5shaozhuchou_month_day!$Y$2:$Y$899)/8</f>
        <v>#REF!</v>
      </c>
      <c r="H10" s="183" t="e">
        <f ca="1">(G10-G10*25%)*0.81*8</f>
        <v>#REF!</v>
      </c>
      <c r="I10" s="184" t="str">
        <f>X10</f>
        <v/>
      </c>
      <c r="J10" s="185" t="e">
        <f ca="1">SUMPRODUCT((主抽数据!$AU$5:$AU$97=$A10)*(主抽数据!$AV$5:$AV$97=$F10),主抽数据!$AH$5:$AH$97)</f>
        <v>#REF!</v>
      </c>
      <c r="K10" s="185" t="e">
        <f ca="1">SUMPRODUCT((主抽数据!$AU$5:$AU$97=$A10)*(主抽数据!$AV$5:$AV$97=$F10),主抽数据!$AI$5:$AI$97)</f>
        <v>#REF!</v>
      </c>
      <c r="L10" s="153" t="e">
        <f ca="1">J10+K10</f>
        <v>#REF!</v>
      </c>
      <c r="M10" s="153" t="e">
        <f ca="1">SUMPRODUCT((_5shaozhuchou_month_day!$A$2:$A$899&gt;=C10)*(_5shaozhuchou_month_day!$A$2:$A$899&lt;C11),_5shaozhuchou_month_day!$Z$2:$Z$899)</f>
        <v>#REF!</v>
      </c>
      <c r="N10" s="183" t="e">
        <f ca="1">M10*查询与汇总!$F$1</f>
        <v>#REF!</v>
      </c>
      <c r="O10" s="154" t="e">
        <f ca="1">IF(N10=0,0,L10/N10)</f>
        <v>#REF!</v>
      </c>
      <c r="P10" s="153" t="e">
        <f ca="1">IF(G10=0,0,SUMPRODUCT((_5shaozhuchou_month_day!$A$2:$A$899&gt;=$C10)*(_5shaozhuchou_month_day!$A$2:$A$899&lt;$C11),_5shaozhuchou_month_day!T$2:T$899)/SUMPRODUCT((_5shaozhuchou_month_day!$A$2:$A$899&gt;=$C10)*(_5shaozhuchou_month_day!$A$2:$A$899&lt;$C11)*(_5shaozhuchou_month_day!T$2:T$899&gt;0)))</f>
        <v>#REF!</v>
      </c>
      <c r="Q10" s="186" t="e">
        <f ca="1">IF(G10=0,0,SUMPRODUCT((_5shaozhuchou_month_day!$A$2:$A$899&gt;=$C10)*(_5shaozhuchou_month_day!$A$2:$A$899&lt;$C11),_5shaozhuchou_month_day!U$2:U$899)/SUMPRODUCT((_5shaozhuchou_month_day!$A$2:$A$899&gt;=$C10)*(_5shaozhuchou_month_day!$A$2:$A$899&lt;$C11)*(_5shaozhuchou_month_day!U$2:U$899&lt;0)))</f>
        <v>#REF!</v>
      </c>
      <c r="R10" s="153" t="e">
        <f ca="1">IF(G10=0,0,SUMPRODUCT((_5shaozhuchou_month_day!$A$2:$A$899&gt;=$C10)*(_5shaozhuchou_month_day!$A$2:$A$899&lt;$C11),_5shaozhuchou_month_day!V$2:V$899)/SUMPRODUCT((_5shaozhuchou_month_day!$A$2:$A$899&gt;=$C10)*(_5shaozhuchou_month_day!$A$2:$A$899&lt;$C11)*(_5shaozhuchou_month_day!V$2:V$899&gt;0)))</f>
        <v>#REF!</v>
      </c>
      <c r="S10" s="186" t="e">
        <f ca="1">IF(G10=0,0,SUMPRODUCT((_5shaozhuchou_month_day!$A$2:$A$899&gt;=$C10)*(_5shaozhuchou_month_day!$A$2:$A$899&lt;$C11),_5shaozhuchou_month_day!W$2:W$899)/SUMPRODUCT((_5shaozhuchou_month_day!$A$2:$A$899&gt;=$C10)*(_5shaozhuchou_month_day!$A$2:$A$899&lt;$C11)*(_5shaozhuchou_month_day!W$2:W$899&lt;0)))</f>
        <v>#REF!</v>
      </c>
      <c r="T10" s="186">
        <f>主抽数据!K12</f>
        <v>99.730800000000002</v>
      </c>
      <c r="U10" s="183">
        <f>主抽数据!L12</f>
        <v>94.323999999999998</v>
      </c>
      <c r="V10" s="187" t="e">
        <f ca="1">查询与汇总!$J$1*M10</f>
        <v>#REF!</v>
      </c>
      <c r="W10" s="188" t="e">
        <f ca="1">L10-V10</f>
        <v>#REF!</v>
      </c>
      <c r="X10" s="194" t="s">
        <v>26</v>
      </c>
      <c r="Y10" s="195" t="s">
        <v>26</v>
      </c>
      <c r="Z10" s="197" t="s">
        <v>26</v>
      </c>
      <c r="AA10" s="191" t="str">
        <f>主抽数据!M12</f>
        <v/>
      </c>
      <c r="AB10" s="192" t="str">
        <f>主抽数据!N12</f>
        <v/>
      </c>
      <c r="AC10" s="193" t="e">
        <f ca="1">IF(V10=-W10,0,W10*0.6/10000)</f>
        <v>#REF!</v>
      </c>
      <c r="AE10" s="171" t="e">
        <f>AA10/10</f>
        <v>#VALUE!</v>
      </c>
      <c r="AF10" s="171" t="e">
        <f>AB10/10</f>
        <v>#VALUE!</v>
      </c>
      <c r="AG10" s="171" t="e">
        <f ca="1">-Q10</f>
        <v>#REF!</v>
      </c>
      <c r="AH10" s="171" t="e">
        <f ca="1">-S10</f>
        <v>#REF!</v>
      </c>
    </row>
    <row customHeight="1" ht="42" r="11">
      <c r="A11" s="157">
        <f ca="1">A8+1</f>
        <v>43526</v>
      </c>
      <c r="B11" s="158">
        <f>B8</f>
        <v>0.66666666666666696</v>
      </c>
      <c r="C11" s="157">
        <f ca="1">A11+B11</f>
        <v>43526.666666666664</v>
      </c>
      <c r="D11" s="158" t="str">
        <f>D8</f>
        <v>中班</v>
      </c>
      <c r="E11" s="153">
        <f>'6烧主抽电耗'!E11</f>
        <v>3</v>
      </c>
      <c r="F11" s="153" t="str">
        <f>'6烧主抽电耗'!F11</f>
        <v>丙班</v>
      </c>
      <c r="G11" s="183" t="e">
        <f ca="1">SUMPRODUCT((_5shaozhuchou_month_day!$A$2:$A$899&gt;=C11)*(_5shaozhuchou_month_day!$A$2:$A$899&lt;C12),_5shaozhuchou_month_day!$Y$2:$Y$899)/8</f>
        <v>#REF!</v>
      </c>
      <c r="H11" s="183" t="e">
        <f ca="1">(G11-G11*25%)*0.81*8</f>
        <v>#REF!</v>
      </c>
      <c r="I11" s="184" t="str">
        <f>X11</f>
        <v/>
      </c>
      <c r="J11" s="185" t="e">
        <f ca="1">SUMPRODUCT((主抽数据!$AU$5:$AU$97=$A11)*(主抽数据!$AV$5:$AV$97=$F11),主抽数据!$AH$5:$AH$97)</f>
        <v>#REF!</v>
      </c>
      <c r="K11" s="185" t="e">
        <f ca="1">SUMPRODUCT((主抽数据!$AU$5:$AU$97=$A11)*(主抽数据!$AV$5:$AV$97=$F11),主抽数据!$AI$5:$AI$97)</f>
        <v>#REF!</v>
      </c>
      <c r="L11" s="153" t="e">
        <f ca="1">J11+K11</f>
        <v>#REF!</v>
      </c>
      <c r="M11" s="153" t="e">
        <f ca="1">SUMPRODUCT((_5shaozhuchou_month_day!$A$2:$A$899&gt;=C11)*(_5shaozhuchou_month_day!$A$2:$A$899&lt;C12),_5shaozhuchou_month_day!$Z$2:$Z$899)</f>
        <v>#REF!</v>
      </c>
      <c r="N11" s="183" t="e">
        <f ca="1">M11*查询与汇总!$F$1</f>
        <v>#REF!</v>
      </c>
      <c r="O11" s="154" t="e">
        <f ca="1">IF(N11=0,0,L11/N11)</f>
        <v>#REF!</v>
      </c>
      <c r="P11" s="153" t="e">
        <f ca="1">IF(G11=0,0,SUMPRODUCT((_5shaozhuchou_month_day!$A$2:$A$899&gt;=$C11)*(_5shaozhuchou_month_day!$A$2:$A$899&lt;$C12),_5shaozhuchou_month_day!T$2:T$899)/SUMPRODUCT((_5shaozhuchou_month_day!$A$2:$A$899&gt;=$C11)*(_5shaozhuchou_month_day!$A$2:$A$899&lt;$C12)*(_5shaozhuchou_month_day!T$2:T$899&gt;0)))</f>
        <v>#REF!</v>
      </c>
      <c r="Q11" s="186" t="e">
        <f ca="1">IF(G11=0,0,SUMPRODUCT((_5shaozhuchou_month_day!$A$2:$A$899&gt;=$C11)*(_5shaozhuchou_month_day!$A$2:$A$899&lt;$C12),_5shaozhuchou_month_day!U$2:U$899)/SUMPRODUCT((_5shaozhuchou_month_day!$A$2:$A$899&gt;=$C11)*(_5shaozhuchou_month_day!$A$2:$A$899&lt;$C12)*(_5shaozhuchou_month_day!U$2:U$899&lt;0)))</f>
        <v>#REF!</v>
      </c>
      <c r="R11" s="153" t="e">
        <f ca="1">IF(G11=0,0,SUMPRODUCT((_5shaozhuchou_month_day!$A$2:$A$899&gt;=$C11)*(_5shaozhuchou_month_day!$A$2:$A$899&lt;$C12),_5shaozhuchou_month_day!V$2:V$899)/SUMPRODUCT((_5shaozhuchou_month_day!$A$2:$A$899&gt;=$C11)*(_5shaozhuchou_month_day!$A$2:$A$899&lt;$C12)*(_5shaozhuchou_month_day!V$2:V$899&gt;0)))</f>
        <v>#REF!</v>
      </c>
      <c r="S11" s="186" t="e">
        <f ca="1">IF(G11=0,0,SUMPRODUCT((_5shaozhuchou_month_day!$A$2:$A$899&gt;=$C11)*(_5shaozhuchou_month_day!$A$2:$A$899&lt;$C12),_5shaozhuchou_month_day!W$2:W$899)/SUMPRODUCT((_5shaozhuchou_month_day!$A$2:$A$899&gt;=$C11)*(_5shaozhuchou_month_day!$A$2:$A$899&lt;$C12)*(_5shaozhuchou_month_day!W$2:W$899&lt;0)))</f>
        <v>#REF!</v>
      </c>
      <c r="T11" s="186">
        <f>主抽数据!K13</f>
        <v>99.712699999999998</v>
      </c>
      <c r="U11" s="183">
        <f>主抽数据!L13</f>
        <v>94.303700000000006</v>
      </c>
      <c r="V11" s="187" t="e">
        <f ca="1">查询与汇总!$J$1*M11</f>
        <v>#REF!</v>
      </c>
      <c r="W11" s="188" t="e">
        <f ca="1">L11-V11</f>
        <v>#REF!</v>
      </c>
      <c r="X11" s="194" t="s">
        <v>26</v>
      </c>
      <c r="Y11" s="195" t="s">
        <v>26</v>
      </c>
      <c r="Z11" s="197" t="s">
        <v>26</v>
      </c>
      <c r="AA11" s="191" t="str">
        <f>主抽数据!M13</f>
        <v/>
      </c>
      <c r="AB11" s="192" t="str">
        <f>主抽数据!N13</f>
        <v/>
      </c>
      <c r="AC11" s="193" t="e">
        <f ca="1">IF(V11=-W11,0,W11*0.6/10000)</f>
        <v>#REF!</v>
      </c>
      <c r="AE11" s="171" t="e">
        <f>AA11/10</f>
        <v>#VALUE!</v>
      </c>
      <c r="AF11" s="171" t="e">
        <f>AB11/10</f>
        <v>#VALUE!</v>
      </c>
      <c r="AG11" s="171" t="e">
        <f ca="1">-Q11</f>
        <v>#REF!</v>
      </c>
      <c r="AH11" s="171" t="e">
        <f ca="1">-S11</f>
        <v>#REF!</v>
      </c>
    </row>
    <row customHeight="1" ht="27" r="12">
      <c r="A12" s="157">
        <f ca="1">A9+1</f>
        <v>43527</v>
      </c>
      <c r="B12" s="158">
        <f>B9</f>
        <v>0</v>
      </c>
      <c r="C12" s="157">
        <f ca="1">A12+B12</f>
        <v>43527</v>
      </c>
      <c r="D12" s="158" t="str">
        <f>D9</f>
        <v>夜班</v>
      </c>
      <c r="E12" s="153">
        <f>'6烧主抽电耗'!E12</f>
        <v>4</v>
      </c>
      <c r="F12" s="153" t="str">
        <f>'6烧主抽电耗'!F12</f>
        <v>丁班</v>
      </c>
      <c r="G12" s="183" t="e">
        <f ca="1">SUMPRODUCT((_5shaozhuchou_month_day!$A$2:$A$899&gt;=C12)*(_5shaozhuchou_month_day!$A$2:$A$899&lt;C13),_5shaozhuchou_month_day!$Y$2:$Y$899)/8</f>
        <v>#REF!</v>
      </c>
      <c r="H12" s="183" t="e">
        <f ca="1">(G12-G12*25%)*0.81*8</f>
        <v>#REF!</v>
      </c>
      <c r="I12" s="184" t="str">
        <f>X12</f>
        <v/>
      </c>
      <c r="J12" s="185" t="e">
        <f ca="1">SUMPRODUCT((主抽数据!$AU$5:$AU$97=$A12)*(主抽数据!$AV$5:$AV$97=$F12),主抽数据!$AH$5:$AH$97)</f>
        <v>#REF!</v>
      </c>
      <c r="K12" s="185" t="e">
        <f ca="1">SUMPRODUCT((主抽数据!$AU$5:$AU$97=$A12)*(主抽数据!$AV$5:$AV$97=$F12),主抽数据!$AI$5:$AI$97)</f>
        <v>#REF!</v>
      </c>
      <c r="L12" s="153" t="e">
        <f ca="1">J12+K12</f>
        <v>#REF!</v>
      </c>
      <c r="M12" s="153" t="e">
        <f ca="1">SUMPRODUCT((_5shaozhuchou_month_day!$A$2:$A$899&gt;=C12)*(_5shaozhuchou_month_day!$A$2:$A$899&lt;C13),_5shaozhuchou_month_day!$Z$2:$Z$899)</f>
        <v>#REF!</v>
      </c>
      <c r="N12" s="183" t="e">
        <f ca="1">M12*查询与汇总!$F$1</f>
        <v>#REF!</v>
      </c>
      <c r="O12" s="154" t="e">
        <f ca="1">IF(N12=0,0,L12/N12)</f>
        <v>#REF!</v>
      </c>
      <c r="P12" s="153" t="e">
        <f ca="1">IF(G12=0,0,SUMPRODUCT((_5shaozhuchou_month_day!$A$2:$A$899&gt;=$C12)*(_5shaozhuchou_month_day!$A$2:$A$899&lt;$C13),_5shaozhuchou_month_day!T$2:T$899)/SUMPRODUCT((_5shaozhuchou_month_day!$A$2:$A$899&gt;=$C12)*(_5shaozhuchou_month_day!$A$2:$A$899&lt;$C13)*(_5shaozhuchou_month_day!T$2:T$899&gt;0)))</f>
        <v>#REF!</v>
      </c>
      <c r="Q12" s="186" t="e">
        <f ca="1">IF(G12=0,0,SUMPRODUCT((_5shaozhuchou_month_day!$A$2:$A$899&gt;=$C12)*(_5shaozhuchou_month_day!$A$2:$A$899&lt;$C13),_5shaozhuchou_month_day!U$2:U$899)/SUMPRODUCT((_5shaozhuchou_month_day!$A$2:$A$899&gt;=$C12)*(_5shaozhuchou_month_day!$A$2:$A$899&lt;$C13)*(_5shaozhuchou_month_day!U$2:U$899&lt;0)))</f>
        <v>#REF!</v>
      </c>
      <c r="R12" s="153" t="e">
        <f ca="1">IF(G12=0,0,SUMPRODUCT((_5shaozhuchou_month_day!$A$2:$A$899&gt;=$C12)*(_5shaozhuchou_month_day!$A$2:$A$899&lt;$C13),_5shaozhuchou_month_day!V$2:V$899)/SUMPRODUCT((_5shaozhuchou_month_day!$A$2:$A$899&gt;=$C12)*(_5shaozhuchou_month_day!$A$2:$A$899&lt;$C13)*(_5shaozhuchou_month_day!V$2:V$899&gt;0)))</f>
        <v>#REF!</v>
      </c>
      <c r="S12" s="186" t="e">
        <f ca="1">IF(G12=0,0,SUMPRODUCT((_5shaozhuchou_month_day!$A$2:$A$899&gt;=$C12)*(_5shaozhuchou_month_day!$A$2:$A$899&lt;$C13),_5shaozhuchou_month_day!W$2:W$899)/SUMPRODUCT((_5shaozhuchou_month_day!$A$2:$A$899&gt;=$C12)*(_5shaozhuchou_month_day!$A$2:$A$899&lt;$C13)*(_5shaozhuchou_month_day!W$2:W$899&lt;0)))</f>
        <v>#REF!</v>
      </c>
      <c r="T12" s="186">
        <f>主抽数据!K14</f>
        <v>99.698599999999999</v>
      </c>
      <c r="U12" s="183">
        <f>主抽数据!L14</f>
        <v>94.290099999999995</v>
      </c>
      <c r="V12" s="187" t="e">
        <f ca="1">查询与汇总!$J$1*M12</f>
        <v>#REF!</v>
      </c>
      <c r="W12" s="188" t="e">
        <f ca="1">L12-V12</f>
        <v>#REF!</v>
      </c>
      <c r="X12" s="194" t="s">
        <v>26</v>
      </c>
      <c r="Y12" s="195" t="s">
        <v>26</v>
      </c>
      <c r="Z12" s="198" t="s">
        <v>26</v>
      </c>
      <c r="AA12" s="191" t="str">
        <f>主抽数据!M14</f>
        <v/>
      </c>
      <c r="AB12" s="192" t="str">
        <f>主抽数据!N14</f>
        <v/>
      </c>
      <c r="AC12" s="193" t="e">
        <f ca="1">IF(V12=-W12,0,W12*0.6/10000)</f>
        <v>#REF!</v>
      </c>
      <c r="AE12" s="171" t="e">
        <f>AA12/10</f>
        <v>#VALUE!</v>
      </c>
      <c r="AF12" s="171" t="e">
        <f>AB12/10</f>
        <v>#VALUE!</v>
      </c>
      <c r="AG12" s="171" t="e">
        <f ca="1">-Q12</f>
        <v>#REF!</v>
      </c>
      <c r="AH12" s="171" t="e">
        <f ca="1">-S12</f>
        <v>#REF!</v>
      </c>
    </row>
    <row customHeight="1" ht="24" r="13">
      <c r="A13" s="157">
        <f ca="1">A10+1</f>
        <v>43527</v>
      </c>
      <c r="B13" s="158">
        <f>B10</f>
        <v>0.33333333333333298</v>
      </c>
      <c r="C13" s="157">
        <f ca="1">A13+B13</f>
        <v>43527.333333333336</v>
      </c>
      <c r="D13" s="158" t="str">
        <f>D10</f>
        <v>白班</v>
      </c>
      <c r="E13" s="153">
        <f>'6烧主抽电耗'!E13</f>
        <v>1</v>
      </c>
      <c r="F13" s="153" t="str">
        <f>'6烧主抽电耗'!F13</f>
        <v>甲班</v>
      </c>
      <c r="G13" s="183" t="e">
        <f ca="1">SUMPRODUCT((_5shaozhuchou_month_day!$A$2:$A$899&gt;=C13)*(_5shaozhuchou_month_day!$A$2:$A$899&lt;C14),_5shaozhuchou_month_day!$Y$2:$Y$899)/8</f>
        <v>#REF!</v>
      </c>
      <c r="H13" s="183" t="e">
        <f ca="1">(G13-G13*25%)*0.81*8</f>
        <v>#REF!</v>
      </c>
      <c r="I13" s="184" t="str">
        <f>X13</f>
        <v/>
      </c>
      <c r="J13" s="185" t="e">
        <f ca="1">SUMPRODUCT((主抽数据!$AU$5:$AU$97=$A13)*(主抽数据!$AV$5:$AV$97=$F13),主抽数据!$AH$5:$AH$97)</f>
        <v>#REF!</v>
      </c>
      <c r="K13" s="185" t="e">
        <f ca="1">SUMPRODUCT((主抽数据!$AU$5:$AU$97=$A13)*(主抽数据!$AV$5:$AV$97=$F13),主抽数据!$AI$5:$AI$97)</f>
        <v>#REF!</v>
      </c>
      <c r="L13" s="153" t="e">
        <f ca="1">J13+K13</f>
        <v>#REF!</v>
      </c>
      <c r="M13" s="153" t="e">
        <f ca="1">SUMPRODUCT((_5shaozhuchou_month_day!$A$2:$A$899&gt;=C13)*(_5shaozhuchou_month_day!$A$2:$A$899&lt;C14),_5shaozhuchou_month_day!$Z$2:$Z$899)</f>
        <v>#REF!</v>
      </c>
      <c r="N13" s="183" t="e">
        <f ca="1">M13*查询与汇总!$F$1</f>
        <v>#REF!</v>
      </c>
      <c r="O13" s="154" t="e">
        <f ca="1">IF(N13=0,0,L13/N13)</f>
        <v>#REF!</v>
      </c>
      <c r="P13" s="153" t="e">
        <f ca="1">IF(G13=0,0,SUMPRODUCT((_5shaozhuchou_month_day!$A$2:$A$899&gt;=$C13)*(_5shaozhuchou_month_day!$A$2:$A$899&lt;$C14),_5shaozhuchou_month_day!T$2:T$899)/SUMPRODUCT((_5shaozhuchou_month_day!$A$2:$A$899&gt;=$C13)*(_5shaozhuchou_month_day!$A$2:$A$899&lt;$C14)*(_5shaozhuchou_month_day!T$2:T$899&gt;0)))</f>
        <v>#REF!</v>
      </c>
      <c r="Q13" s="186" t="e">
        <f ca="1">IF(G13=0,0,SUMPRODUCT((_5shaozhuchou_month_day!$A$2:$A$899&gt;=$C13)*(_5shaozhuchou_month_day!$A$2:$A$899&lt;$C14),_5shaozhuchou_month_day!U$2:U$899)/SUMPRODUCT((_5shaozhuchou_month_day!$A$2:$A$899&gt;=$C13)*(_5shaozhuchou_month_day!$A$2:$A$899&lt;$C14)*(_5shaozhuchou_month_day!U$2:U$899&lt;0)))</f>
        <v>#REF!</v>
      </c>
      <c r="R13" s="153" t="e">
        <f ca="1">IF(G13=0,0,SUMPRODUCT((_5shaozhuchou_month_day!$A$2:$A$899&gt;=$C13)*(_5shaozhuchou_month_day!$A$2:$A$899&lt;$C14),_5shaozhuchou_month_day!V$2:V$899)/SUMPRODUCT((_5shaozhuchou_month_day!$A$2:$A$899&gt;=$C13)*(_5shaozhuchou_month_day!$A$2:$A$899&lt;$C14)*(_5shaozhuchou_month_day!V$2:V$899&gt;0)))</f>
        <v>#REF!</v>
      </c>
      <c r="S13" s="186" t="e">
        <f ca="1">IF(G13=0,0,SUMPRODUCT((_5shaozhuchou_month_day!$A$2:$A$899&gt;=$C13)*(_5shaozhuchou_month_day!$A$2:$A$899&lt;$C14),_5shaozhuchou_month_day!W$2:W$899)/SUMPRODUCT((_5shaozhuchou_month_day!$A$2:$A$899&gt;=$C13)*(_5shaozhuchou_month_day!$A$2:$A$899&lt;$C14)*(_5shaozhuchou_month_day!W$2:W$899&lt;0)))</f>
        <v>#REF!</v>
      </c>
      <c r="T13" s="186">
        <f>主抽数据!K15</f>
        <v>96.446700000000007</v>
      </c>
      <c r="U13" s="183">
        <f>主抽数据!L15</f>
        <v>91.775400000000005</v>
      </c>
      <c r="V13" s="187" t="e">
        <f ca="1">查询与汇总!$J$1*M13</f>
        <v>#REF!</v>
      </c>
      <c r="W13" s="188" t="e">
        <f ca="1">L13-V13</f>
        <v>#REF!</v>
      </c>
      <c r="X13" s="194" t="s">
        <v>26</v>
      </c>
      <c r="Y13" s="195" t="s">
        <v>26</v>
      </c>
      <c r="Z13" s="197" t="s">
        <v>26</v>
      </c>
      <c r="AA13" s="191" t="str">
        <f>主抽数据!M15</f>
        <v/>
      </c>
      <c r="AB13" s="192" t="str">
        <f>主抽数据!N15</f>
        <v/>
      </c>
      <c r="AC13" s="193" t="e">
        <f ca="1">IF(V13=-W13,0,W13*0.6/10000)</f>
        <v>#REF!</v>
      </c>
      <c r="AE13" s="171" t="e">
        <f>AA13/10</f>
        <v>#VALUE!</v>
      </c>
      <c r="AF13" s="171" t="e">
        <f>AB13/10</f>
        <v>#VALUE!</v>
      </c>
      <c r="AG13" s="171" t="e">
        <f ca="1">-Q13</f>
        <v>#REF!</v>
      </c>
      <c r="AH13" s="171" t="e">
        <f ca="1">-S13</f>
        <v>#REF!</v>
      </c>
    </row>
    <row customHeight="1" r="14">
      <c r="A14" s="157">
        <f ca="1">A11+1</f>
        <v>43527</v>
      </c>
      <c r="B14" s="158">
        <f>B11</f>
        <v>0.66666666666666696</v>
      </c>
      <c r="C14" s="157">
        <f ca="1">A14+B14</f>
        <v>43527.666666666664</v>
      </c>
      <c r="D14" s="158" t="str">
        <f>D11</f>
        <v>中班</v>
      </c>
      <c r="E14" s="153">
        <f>'6烧主抽电耗'!E14</f>
        <v>2</v>
      </c>
      <c r="F14" s="153" t="str">
        <f>'6烧主抽电耗'!F14</f>
        <v>乙班</v>
      </c>
      <c r="G14" s="183" t="e">
        <f ca="1">SUMPRODUCT((_5shaozhuchou_month_day!$A$2:$A$899&gt;=C14)*(_5shaozhuchou_month_day!$A$2:$A$899&lt;C15),_5shaozhuchou_month_day!$Y$2:$Y$899)/8</f>
        <v>#REF!</v>
      </c>
      <c r="H14" s="183" t="e">
        <f ca="1">(G14-G14*25%)*0.81*8</f>
        <v>#REF!</v>
      </c>
      <c r="I14" s="184" t="str">
        <f>X14</f>
        <v/>
      </c>
      <c r="J14" s="185" t="e">
        <f ca="1">SUMPRODUCT((主抽数据!$AU$5:$AU$97=$A14)*(主抽数据!$AV$5:$AV$97=$F14),主抽数据!$AH$5:$AH$97)</f>
        <v>#REF!</v>
      </c>
      <c r="K14" s="185" t="e">
        <f ca="1">SUMPRODUCT((主抽数据!$AU$5:$AU$97=$A14)*(主抽数据!$AV$5:$AV$97=$F14),主抽数据!$AI$5:$AI$97)</f>
        <v>#REF!</v>
      </c>
      <c r="L14" s="153" t="e">
        <f ca="1">J14+K14</f>
        <v>#REF!</v>
      </c>
      <c r="M14" s="153" t="e">
        <f ca="1">SUMPRODUCT((_5shaozhuchou_month_day!$A$2:$A$899&gt;=C14)*(_5shaozhuchou_month_day!$A$2:$A$899&lt;C15),_5shaozhuchou_month_day!$Z$2:$Z$899)</f>
        <v>#REF!</v>
      </c>
      <c r="N14" s="183" t="e">
        <f ca="1">M14*查询与汇总!$F$1</f>
        <v>#REF!</v>
      </c>
      <c r="O14" s="154" t="e">
        <f ca="1">IF(N14=0,0,L14/N14)</f>
        <v>#REF!</v>
      </c>
      <c r="P14" s="153" t="e">
        <f ca="1">IF(G14=0,0,SUMPRODUCT((_5shaozhuchou_month_day!$A$2:$A$899&gt;=$C14)*(_5shaozhuchou_month_day!$A$2:$A$899&lt;$C15),_5shaozhuchou_month_day!T$2:T$899)/SUMPRODUCT((_5shaozhuchou_month_day!$A$2:$A$899&gt;=$C14)*(_5shaozhuchou_month_day!$A$2:$A$899&lt;$C15)*(_5shaozhuchou_month_day!T$2:T$899&gt;0)))</f>
        <v>#REF!</v>
      </c>
      <c r="Q14" s="186" t="e">
        <f ca="1">IF(G14=0,0,SUMPRODUCT((_5shaozhuchou_month_day!$A$2:$A$899&gt;=$C14)*(_5shaozhuchou_month_day!$A$2:$A$899&lt;$C15),_5shaozhuchou_month_day!U$2:U$899)/SUMPRODUCT((_5shaozhuchou_month_day!$A$2:$A$899&gt;=$C14)*(_5shaozhuchou_month_day!$A$2:$A$899&lt;$C15)*(_5shaozhuchou_month_day!U$2:U$899&lt;0)))</f>
        <v>#REF!</v>
      </c>
      <c r="R14" s="153" t="e">
        <f ca="1">IF(G14=0,0,SUMPRODUCT((_5shaozhuchou_month_day!$A$2:$A$899&gt;=$C14)*(_5shaozhuchou_month_day!$A$2:$A$899&lt;$C15),_5shaozhuchou_month_day!V$2:V$899)/SUMPRODUCT((_5shaozhuchou_month_day!$A$2:$A$899&gt;=$C14)*(_5shaozhuchou_month_day!$A$2:$A$899&lt;$C15)*(_5shaozhuchou_month_day!V$2:V$899&gt;0)))</f>
        <v>#REF!</v>
      </c>
      <c r="S14" s="186" t="e">
        <f ca="1">IF(G14=0,0,SUMPRODUCT((_5shaozhuchou_month_day!$A$2:$A$899&gt;=$C14)*(_5shaozhuchou_month_day!$A$2:$A$899&lt;$C15),_5shaozhuchou_month_day!W$2:W$899)/SUMPRODUCT((_5shaozhuchou_month_day!$A$2:$A$899&gt;=$C14)*(_5shaozhuchou_month_day!$A$2:$A$899&lt;$C15)*(_5shaozhuchou_month_day!W$2:W$899&lt;0)))</f>
        <v>#REF!</v>
      </c>
      <c r="T14" s="186">
        <f>主抽数据!K16</f>
        <v>99.723699999999994</v>
      </c>
      <c r="U14" s="183">
        <f>主抽数据!L16</f>
        <v>94.262200000000007</v>
      </c>
      <c r="V14" s="187" t="e">
        <f ca="1">查询与汇总!$J$1*M14</f>
        <v>#REF!</v>
      </c>
      <c r="W14" s="188" t="e">
        <f ca="1">L14-V14</f>
        <v>#REF!</v>
      </c>
      <c r="X14" s="194" t="s">
        <v>26</v>
      </c>
      <c r="Y14" s="195" t="s">
        <v>26</v>
      </c>
      <c r="Z14" s="197" t="s">
        <v>26</v>
      </c>
      <c r="AA14" s="191" t="str">
        <f>主抽数据!M16</f>
        <v/>
      </c>
      <c r="AB14" s="192" t="str">
        <f>主抽数据!N16</f>
        <v/>
      </c>
      <c r="AC14" s="193" t="e">
        <f ca="1">IF(V14=-W14,0,W14*0.6/10000)</f>
        <v>#REF!</v>
      </c>
      <c r="AE14" s="171" t="e">
        <f>AA14/10</f>
        <v>#VALUE!</v>
      </c>
      <c r="AF14" s="171" t="e">
        <f>AB14/10</f>
        <v>#VALUE!</v>
      </c>
      <c r="AG14" s="171" t="e">
        <f ca="1">-Q14</f>
        <v>#REF!</v>
      </c>
      <c r="AH14" s="171" t="e">
        <f ca="1">-S14</f>
        <v>#REF!</v>
      </c>
    </row>
    <row customHeight="1" r="15">
      <c r="A15" s="157">
        <f ca="1">A12+1</f>
        <v>43528</v>
      </c>
      <c r="B15" s="158">
        <f>B12</f>
        <v>0</v>
      </c>
      <c r="C15" s="157">
        <f ca="1">A15+B15</f>
        <v>43528</v>
      </c>
      <c r="D15" s="158" t="str">
        <f>D12</f>
        <v>夜班</v>
      </c>
      <c r="E15" s="153">
        <f>'6烧主抽电耗'!E15</f>
        <v>4</v>
      </c>
      <c r="F15" s="153" t="str">
        <f>'6烧主抽电耗'!F15</f>
        <v>丁班</v>
      </c>
      <c r="G15" s="183" t="e">
        <f ca="1">SUMPRODUCT((_5shaozhuchou_month_day!$A$2:$A$899&gt;=C15)*(_5shaozhuchou_month_day!$A$2:$A$899&lt;C16),_5shaozhuchou_month_day!$Y$2:$Y$899)/8</f>
        <v>#REF!</v>
      </c>
      <c r="H15" s="183" t="e">
        <f ca="1">(G15-G15*25%)*0.81*8</f>
        <v>#REF!</v>
      </c>
      <c r="I15" s="184" t="str">
        <f>X15</f>
        <v/>
      </c>
      <c r="J15" s="185" t="e">
        <f ca="1">SUMPRODUCT((主抽数据!$AU$5:$AU$97=$A15)*(主抽数据!$AV$5:$AV$97=$F15),主抽数据!$AH$5:$AH$97)</f>
        <v>#REF!</v>
      </c>
      <c r="K15" s="185" t="e">
        <f ca="1">SUMPRODUCT((主抽数据!$AU$5:$AU$97=$A15)*(主抽数据!$AV$5:$AV$97=$F15),主抽数据!$AI$5:$AI$97)</f>
        <v>#REF!</v>
      </c>
      <c r="L15" s="153" t="e">
        <f ca="1">J15+K15</f>
        <v>#REF!</v>
      </c>
      <c r="M15" s="153" t="e">
        <f ca="1">SUMPRODUCT((_5shaozhuchou_month_day!$A$2:$A$899&gt;=C15)*(_5shaozhuchou_month_day!$A$2:$A$899&lt;C16),_5shaozhuchou_month_day!$Z$2:$Z$899)</f>
        <v>#REF!</v>
      </c>
      <c r="N15" s="183" t="e">
        <f ca="1">M15*查询与汇总!$F$1</f>
        <v>#REF!</v>
      </c>
      <c r="O15" s="154" t="e">
        <f ca="1">IF(N15=0,0,L15/N15)</f>
        <v>#REF!</v>
      </c>
      <c r="P15" s="153" t="e">
        <f ca="1">IF(G15=0,0,SUMPRODUCT((_5shaozhuchou_month_day!$A$2:$A$899&gt;=$C15)*(_5shaozhuchou_month_day!$A$2:$A$899&lt;$C16),_5shaozhuchou_month_day!T$2:T$899)/SUMPRODUCT((_5shaozhuchou_month_day!$A$2:$A$899&gt;=$C15)*(_5shaozhuchou_month_day!$A$2:$A$899&lt;$C16)*(_5shaozhuchou_month_day!T$2:T$899&gt;0)))</f>
        <v>#REF!</v>
      </c>
      <c r="Q15" s="186" t="e">
        <f ca="1">IF(G15=0,0,SUMPRODUCT((_5shaozhuchou_month_day!$A$2:$A$899&gt;=$C15)*(_5shaozhuchou_month_day!$A$2:$A$899&lt;$C16),_5shaozhuchou_month_day!U$2:U$899)/SUMPRODUCT((_5shaozhuchou_month_day!$A$2:$A$899&gt;=$C15)*(_5shaozhuchou_month_day!$A$2:$A$899&lt;$C16)*(_5shaozhuchou_month_day!U$2:U$899&lt;0)))</f>
        <v>#REF!</v>
      </c>
      <c r="R15" s="153" t="e">
        <f ca="1">IF(G15=0,0,SUMPRODUCT((_5shaozhuchou_month_day!$A$2:$A$899&gt;=$C15)*(_5shaozhuchou_month_day!$A$2:$A$899&lt;$C16),_5shaozhuchou_month_day!V$2:V$899)/SUMPRODUCT((_5shaozhuchou_month_day!$A$2:$A$899&gt;=$C15)*(_5shaozhuchou_month_day!$A$2:$A$899&lt;$C16)*(_5shaozhuchou_month_day!V$2:V$899&gt;0)))</f>
        <v>#REF!</v>
      </c>
      <c r="S15" s="186" t="e">
        <f ca="1">IF(G15=0,0,SUMPRODUCT((_5shaozhuchou_month_day!$A$2:$A$899&gt;=$C15)*(_5shaozhuchou_month_day!$A$2:$A$899&lt;$C16),_5shaozhuchou_month_day!W$2:W$899)/SUMPRODUCT((_5shaozhuchou_month_day!$A$2:$A$899&gt;=$C15)*(_5shaozhuchou_month_day!$A$2:$A$899&lt;$C16)*(_5shaozhuchou_month_day!W$2:W$899&lt;0)))</f>
        <v>#REF!</v>
      </c>
      <c r="T15" s="186">
        <f>主抽数据!K17</f>
        <v>99.712800000000001</v>
      </c>
      <c r="U15" s="183">
        <f>主抽数据!L17</f>
        <v>94.246700000000004</v>
      </c>
      <c r="V15" s="187" t="e">
        <f ca="1">查询与汇总!$J$1*M15</f>
        <v>#REF!</v>
      </c>
      <c r="W15" s="188" t="e">
        <f ca="1">L15-V15</f>
        <v>#REF!</v>
      </c>
      <c r="X15" s="194" t="s">
        <v>26</v>
      </c>
      <c r="Y15" s="195" t="s">
        <v>26</v>
      </c>
      <c r="Z15" s="198" t="s">
        <v>26</v>
      </c>
      <c r="AA15" s="191" t="str">
        <f>主抽数据!M17</f>
        <v/>
      </c>
      <c r="AB15" s="192" t="str">
        <f>主抽数据!N17</f>
        <v/>
      </c>
      <c r="AC15" s="193" t="e">
        <f ca="1">IF(V15=-W15,0,W15*0.6/10000)</f>
        <v>#REF!</v>
      </c>
      <c r="AE15" s="171" t="e">
        <f>AA15/10</f>
        <v>#VALUE!</v>
      </c>
      <c r="AF15" s="171" t="e">
        <f>AB15/10</f>
        <v>#VALUE!</v>
      </c>
      <c r="AG15" s="171" t="e">
        <f ca="1">-Q15</f>
        <v>#REF!</v>
      </c>
      <c r="AH15" s="171" t="e">
        <f ca="1">-S15</f>
        <v>#REF!</v>
      </c>
    </row>
    <row customHeight="1" ht="33" r="16">
      <c r="A16" s="157">
        <f ca="1">A13+1</f>
        <v>43528</v>
      </c>
      <c r="B16" s="158">
        <f>B13</f>
        <v>0.33333333333333298</v>
      </c>
      <c r="C16" s="157">
        <f ca="1">A16+B16</f>
        <v>43528.333333333336</v>
      </c>
      <c r="D16" s="158" t="str">
        <f>D13</f>
        <v>白班</v>
      </c>
      <c r="E16" s="153">
        <f>'6烧主抽电耗'!E16</f>
        <v>1</v>
      </c>
      <c r="F16" s="153" t="str">
        <f>'6烧主抽电耗'!F16</f>
        <v>甲班</v>
      </c>
      <c r="G16" s="183" t="e">
        <f ca="1">SUMPRODUCT((_5shaozhuchou_month_day!$A$2:$A$899&gt;=C16)*(_5shaozhuchou_month_day!$A$2:$A$899&lt;C17),_5shaozhuchou_month_day!$Y$2:$Y$899)/8</f>
        <v>#REF!</v>
      </c>
      <c r="H16" s="183" t="e">
        <f ca="1">(G16-G16*25%)*0.81*8</f>
        <v>#REF!</v>
      </c>
      <c r="I16" s="184" t="str">
        <f>X16</f>
        <v/>
      </c>
      <c r="J16" s="185" t="e">
        <f ca="1">SUMPRODUCT((主抽数据!$AU$5:$AU$97=$A16)*(主抽数据!$AV$5:$AV$97=$F16),主抽数据!$AH$5:$AH$97)</f>
        <v>#REF!</v>
      </c>
      <c r="K16" s="185" t="e">
        <f ca="1">SUMPRODUCT((主抽数据!$AU$5:$AU$97=$A16)*(主抽数据!$AV$5:$AV$97=$F16),主抽数据!$AI$5:$AI$97)</f>
        <v>#REF!</v>
      </c>
      <c r="L16" s="153" t="e">
        <f ca="1">J16+K16</f>
        <v>#REF!</v>
      </c>
      <c r="M16" s="153" t="e">
        <f ca="1">SUMPRODUCT((_5shaozhuchou_month_day!$A$2:$A$899&gt;=C16)*(_5shaozhuchou_month_day!$A$2:$A$899&lt;C17),_5shaozhuchou_month_day!$Z$2:$Z$899)</f>
        <v>#REF!</v>
      </c>
      <c r="N16" s="183" t="e">
        <f ca="1">M16*查询与汇总!$F$1</f>
        <v>#REF!</v>
      </c>
      <c r="O16" s="154" t="e">
        <f ca="1">IF(N16=0,0,L16/N16)</f>
        <v>#REF!</v>
      </c>
      <c r="P16" s="153" t="e">
        <f ca="1">IF(G16=0,0,SUMPRODUCT((_5shaozhuchou_month_day!$A$2:$A$899&gt;=$C16)*(_5shaozhuchou_month_day!$A$2:$A$899&lt;$C17),_5shaozhuchou_month_day!T$2:T$899)/SUMPRODUCT((_5shaozhuchou_month_day!$A$2:$A$899&gt;=$C16)*(_5shaozhuchou_month_day!$A$2:$A$899&lt;$C17)*(_5shaozhuchou_month_day!T$2:T$899&gt;0)))</f>
        <v>#REF!</v>
      </c>
      <c r="Q16" s="186" t="e">
        <f ca="1">IF(G16=0,0,SUMPRODUCT((_5shaozhuchou_month_day!$A$2:$A$899&gt;=$C16)*(_5shaozhuchou_month_day!$A$2:$A$899&lt;$C17),_5shaozhuchou_month_day!U$2:U$899)/SUMPRODUCT((_5shaozhuchou_month_day!$A$2:$A$899&gt;=$C16)*(_5shaozhuchou_month_day!$A$2:$A$899&lt;$C17)*(_5shaozhuchou_month_day!U$2:U$899&lt;0)))</f>
        <v>#REF!</v>
      </c>
      <c r="R16" s="153" t="e">
        <f ca="1">IF(G16=0,0,SUMPRODUCT((_5shaozhuchou_month_day!$A$2:$A$899&gt;=$C16)*(_5shaozhuchou_month_day!$A$2:$A$899&lt;$C17),_5shaozhuchou_month_day!V$2:V$899)/SUMPRODUCT((_5shaozhuchou_month_day!$A$2:$A$899&gt;=$C16)*(_5shaozhuchou_month_day!$A$2:$A$899&lt;$C17)*(_5shaozhuchou_month_day!V$2:V$899&gt;0)))</f>
        <v>#REF!</v>
      </c>
      <c r="S16" s="186" t="e">
        <f ca="1">IF(G16=0,0,SUMPRODUCT((_5shaozhuchou_month_day!$A$2:$A$899&gt;=$C16)*(_5shaozhuchou_month_day!$A$2:$A$899&lt;$C17),_5shaozhuchou_month_day!W$2:W$899)/SUMPRODUCT((_5shaozhuchou_month_day!$A$2:$A$899&gt;=$C16)*(_5shaozhuchou_month_day!$A$2:$A$899&lt;$C17)*(_5shaozhuchou_month_day!W$2:W$899&lt;0)))</f>
        <v>#REF!</v>
      </c>
      <c r="T16" s="186">
        <f>主抽数据!K18</f>
        <v>99.730099999999993</v>
      </c>
      <c r="U16" s="183">
        <f>主抽数据!L18</f>
        <v>94.264200000000002</v>
      </c>
      <c r="V16" s="187" t="e">
        <f ca="1">查询与汇总!$J$1*M16</f>
        <v>#REF!</v>
      </c>
      <c r="W16" s="188" t="e">
        <f ca="1">L16-V16</f>
        <v>#REF!</v>
      </c>
      <c r="X16" s="194" t="s">
        <v>26</v>
      </c>
      <c r="Y16" s="195" t="s">
        <v>26</v>
      </c>
      <c r="Z16" s="197" t="s">
        <v>26</v>
      </c>
      <c r="AA16" s="191" t="str">
        <f>主抽数据!M18</f>
        <v/>
      </c>
      <c r="AB16" s="192" t="str">
        <f>主抽数据!N18</f>
        <v/>
      </c>
      <c r="AC16" s="193" t="e">
        <f ca="1">IF(V16=-W16,0,W16*0.6/10000)</f>
        <v>#REF!</v>
      </c>
      <c r="AE16" s="171" t="e">
        <f>AA16/10</f>
        <v>#VALUE!</v>
      </c>
      <c r="AF16" s="171" t="e">
        <f>AB16/10</f>
        <v>#VALUE!</v>
      </c>
      <c r="AG16" s="171" t="e">
        <f ca="1">-Q16</f>
        <v>#REF!</v>
      </c>
      <c r="AH16" s="171" t="e">
        <f ca="1">-S16</f>
        <v>#REF!</v>
      </c>
    </row>
    <row customHeight="1" ht="36.950000000000003" r="17">
      <c r="A17" s="157">
        <f ca="1">A14+1</f>
        <v>43528</v>
      </c>
      <c r="B17" s="158">
        <f>B14</f>
        <v>0.66666666666666696</v>
      </c>
      <c r="C17" s="157">
        <f ca="1">A17+B17</f>
        <v>43528.666666666664</v>
      </c>
      <c r="D17" s="158" t="str">
        <f>D14</f>
        <v>中班</v>
      </c>
      <c r="E17" s="153">
        <f>'6烧主抽电耗'!E17</f>
        <v>2</v>
      </c>
      <c r="F17" s="153" t="str">
        <f>'6烧主抽电耗'!F17</f>
        <v>乙班</v>
      </c>
      <c r="G17" s="183" t="e">
        <f ca="1">SUMPRODUCT((_5shaozhuchou_month_day!$A$2:$A$899&gt;=C17)*(_5shaozhuchou_month_day!$A$2:$A$899&lt;C18),_5shaozhuchou_month_day!$Y$2:$Y$899)/8</f>
        <v>#REF!</v>
      </c>
      <c r="H17" s="183" t="e">
        <f ca="1">(G17-G17*25%)*0.81*8</f>
        <v>#REF!</v>
      </c>
      <c r="I17" s="184" t="str">
        <f>X17</f>
        <v/>
      </c>
      <c r="J17" s="185" t="e">
        <f ca="1">SUMPRODUCT((主抽数据!$AU$5:$AU$97=$A17)*(主抽数据!$AV$5:$AV$97=$F17),主抽数据!$AH$5:$AH$97)</f>
        <v>#REF!</v>
      </c>
      <c r="K17" s="185" t="e">
        <f ca="1">SUMPRODUCT((主抽数据!$AU$5:$AU$97=$A17)*(主抽数据!$AV$5:$AV$97=$F17),主抽数据!$AI$5:$AI$97)</f>
        <v>#REF!</v>
      </c>
      <c r="L17" s="153" t="e">
        <f ca="1">J17+K17</f>
        <v>#REF!</v>
      </c>
      <c r="M17" s="153" t="e">
        <f ca="1">SUMPRODUCT((_5shaozhuchou_month_day!$A$2:$A$899&gt;=C17)*(_5shaozhuchou_month_day!$A$2:$A$899&lt;C18),_5shaozhuchou_month_day!$Z$2:$Z$899)</f>
        <v>#REF!</v>
      </c>
      <c r="N17" s="183" t="e">
        <f ca="1">M17*查询与汇总!$F$1</f>
        <v>#REF!</v>
      </c>
      <c r="O17" s="154" t="e">
        <f ca="1">IF(N17=0,0,L17/N17)</f>
        <v>#REF!</v>
      </c>
      <c r="P17" s="153" t="e">
        <f ca="1">IF(G17=0,0,SUMPRODUCT((_5shaozhuchou_month_day!$A$2:$A$899&gt;=$C17)*(_5shaozhuchou_month_day!$A$2:$A$899&lt;$C18),_5shaozhuchou_month_day!T$2:T$899)/SUMPRODUCT((_5shaozhuchou_month_day!$A$2:$A$899&gt;=$C17)*(_5shaozhuchou_month_day!$A$2:$A$899&lt;$C18)*(_5shaozhuchou_month_day!T$2:T$899&gt;0)))</f>
        <v>#REF!</v>
      </c>
      <c r="Q17" s="186" t="e">
        <f ca="1">IF(G17=0,0,SUMPRODUCT((_5shaozhuchou_month_day!$A$2:$A$899&gt;=$C17)*(_5shaozhuchou_month_day!$A$2:$A$899&lt;$C18),_5shaozhuchou_month_day!U$2:U$899)/SUMPRODUCT((_5shaozhuchou_month_day!$A$2:$A$899&gt;=$C17)*(_5shaozhuchou_month_day!$A$2:$A$899&lt;$C18)*(_5shaozhuchou_month_day!U$2:U$899&lt;0)))</f>
        <v>#REF!</v>
      </c>
      <c r="R17" s="153" t="e">
        <f ca="1">IF(G17=0,0,SUMPRODUCT((_5shaozhuchou_month_day!$A$2:$A$899&gt;=$C17)*(_5shaozhuchou_month_day!$A$2:$A$899&lt;$C18),_5shaozhuchou_month_day!V$2:V$899)/SUMPRODUCT((_5shaozhuchou_month_day!$A$2:$A$899&gt;=$C17)*(_5shaozhuchou_month_day!$A$2:$A$899&lt;$C18)*(_5shaozhuchou_month_day!V$2:V$899&gt;0)))</f>
        <v>#REF!</v>
      </c>
      <c r="S17" s="186" t="e">
        <f ca="1">IF(G17=0,0,SUMPRODUCT((_5shaozhuchou_month_day!$A$2:$A$899&gt;=$C17)*(_5shaozhuchou_month_day!$A$2:$A$899&lt;$C18),_5shaozhuchou_month_day!W$2:W$899)/SUMPRODUCT((_5shaozhuchou_month_day!$A$2:$A$899&gt;=$C17)*(_5shaozhuchou_month_day!$A$2:$A$899&lt;$C18)*(_5shaozhuchou_month_day!W$2:W$899&lt;0)))</f>
        <v>#REF!</v>
      </c>
      <c r="T17" s="186">
        <f>主抽数据!K19</f>
        <v>93.578900000000004</v>
      </c>
      <c r="U17" s="183">
        <f>主抽数据!L19</f>
        <v>89.894999999999996</v>
      </c>
      <c r="V17" s="187" t="e">
        <f ca="1">查询与汇总!$J$1*M17</f>
        <v>#REF!</v>
      </c>
      <c r="W17" s="188" t="e">
        <f ca="1">L17-V17</f>
        <v>#REF!</v>
      </c>
      <c r="X17" s="194" t="s">
        <v>26</v>
      </c>
      <c r="Y17" s="195" t="s">
        <v>26</v>
      </c>
      <c r="Z17" s="196" t="s">
        <v>26</v>
      </c>
      <c r="AA17" s="191" t="str">
        <f>主抽数据!M19</f>
        <v/>
      </c>
      <c r="AB17" s="192" t="str">
        <f>主抽数据!N19</f>
        <v/>
      </c>
      <c r="AC17" s="193" t="e">
        <f ca="1">IF(V17=-W17,0,W17*0.6/10000)</f>
        <v>#REF!</v>
      </c>
      <c r="AE17" s="171" t="e">
        <f>AA17/10</f>
        <v>#VALUE!</v>
      </c>
      <c r="AF17" s="171" t="e">
        <f>AB17/10</f>
        <v>#VALUE!</v>
      </c>
      <c r="AG17" s="171" t="e">
        <f ca="1">-Q17</f>
        <v>#REF!</v>
      </c>
      <c r="AH17" s="171" t="e">
        <f ca="1">-S17</f>
        <v>#REF!</v>
      </c>
    </row>
    <row customHeight="1" ht="54" r="18">
      <c r="A18" s="157">
        <f ca="1">A15+1</f>
        <v>43529</v>
      </c>
      <c r="B18" s="158">
        <f>B15</f>
        <v>0</v>
      </c>
      <c r="C18" s="157">
        <f ca="1">A18+B18</f>
        <v>43529</v>
      </c>
      <c r="D18" s="158" t="str">
        <f>D15</f>
        <v>夜班</v>
      </c>
      <c r="E18" s="153">
        <f>'6烧主抽电耗'!E18</f>
        <v>3</v>
      </c>
      <c r="F18" s="153" t="str">
        <f>'6烧主抽电耗'!F18</f>
        <v>丙班</v>
      </c>
      <c r="G18" s="183" t="e">
        <f ca="1">SUMPRODUCT((_5shaozhuchou_month_day!$A$2:$A$899&gt;=C18)*(_5shaozhuchou_month_day!$A$2:$A$899&lt;C19),_5shaozhuchou_month_day!$Y$2:$Y$899)/8</f>
        <v>#REF!</v>
      </c>
      <c r="H18" s="183" t="e">
        <f ca="1">(G18-G18*25%)*0.81*8</f>
        <v>#REF!</v>
      </c>
      <c r="I18" s="184" t="str">
        <f>X18</f>
        <v/>
      </c>
      <c r="J18" s="185" t="e">
        <f ca="1">SUMPRODUCT((主抽数据!$AU$5:$AU$97=$A18)*(主抽数据!$AV$5:$AV$97=$F18),主抽数据!$AH$5:$AH$97)</f>
        <v>#REF!</v>
      </c>
      <c r="K18" s="185" t="e">
        <f ca="1">SUMPRODUCT((主抽数据!$AU$5:$AU$97=$A18)*(主抽数据!$AV$5:$AV$97=$F18),主抽数据!$AI$5:$AI$97)</f>
        <v>#REF!</v>
      </c>
      <c r="L18" s="153" t="e">
        <f ca="1">J18+K18</f>
        <v>#REF!</v>
      </c>
      <c r="M18" s="153" t="e">
        <f ca="1">SUMPRODUCT((_5shaozhuchou_month_day!$A$2:$A$899&gt;=C18)*(_5shaozhuchou_month_day!$A$2:$A$899&lt;C19),_5shaozhuchou_month_day!$Z$2:$Z$899)</f>
        <v>#REF!</v>
      </c>
      <c r="N18" s="183" t="e">
        <f ca="1">M18*查询与汇总!$F$1</f>
        <v>#REF!</v>
      </c>
      <c r="O18" s="154" t="e">
        <f ca="1">IF(N18=0,0,L18/N18)</f>
        <v>#REF!</v>
      </c>
      <c r="P18" s="153" t="e">
        <f ca="1">IF(G18=0,0,SUMPRODUCT((_5shaozhuchou_month_day!$A$2:$A$899&gt;=$C18)*(_5shaozhuchou_month_day!$A$2:$A$899&lt;$C19),_5shaozhuchou_month_day!T$2:T$899)/SUMPRODUCT((_5shaozhuchou_month_day!$A$2:$A$899&gt;=$C18)*(_5shaozhuchou_month_day!$A$2:$A$899&lt;$C19)*(_5shaozhuchou_month_day!T$2:T$899&gt;0)))</f>
        <v>#REF!</v>
      </c>
      <c r="Q18" s="186" t="e">
        <f ca="1">IF(G18=0,0,SUMPRODUCT((_5shaozhuchou_month_day!$A$2:$A$899&gt;=$C18)*(_5shaozhuchou_month_day!$A$2:$A$899&lt;$C19),_5shaozhuchou_month_day!U$2:U$899)/SUMPRODUCT((_5shaozhuchou_month_day!$A$2:$A$899&gt;=$C18)*(_5shaozhuchou_month_day!$A$2:$A$899&lt;$C19)*(_5shaozhuchou_month_day!U$2:U$899&lt;0)))</f>
        <v>#REF!</v>
      </c>
      <c r="R18" s="153" t="e">
        <f ca="1">IF(G18=0,0,SUMPRODUCT((_5shaozhuchou_month_day!$A$2:$A$899&gt;=$C18)*(_5shaozhuchou_month_day!$A$2:$A$899&lt;$C19),_5shaozhuchou_month_day!V$2:V$899)/SUMPRODUCT((_5shaozhuchou_month_day!$A$2:$A$899&gt;=$C18)*(_5shaozhuchou_month_day!$A$2:$A$899&lt;$C19)*(_5shaozhuchou_month_day!V$2:V$899&gt;0)))</f>
        <v>#REF!</v>
      </c>
      <c r="S18" s="186" t="e">
        <f ca="1">IF(G18=0,0,SUMPRODUCT((_5shaozhuchou_month_day!$A$2:$A$899&gt;=$C18)*(_5shaozhuchou_month_day!$A$2:$A$899&lt;$C19),_5shaozhuchou_month_day!W$2:W$899)/SUMPRODUCT((_5shaozhuchou_month_day!$A$2:$A$899&gt;=$C18)*(_5shaozhuchou_month_day!$A$2:$A$899&lt;$C19)*(_5shaozhuchou_month_day!W$2:W$899&lt;0)))</f>
        <v>#REF!</v>
      </c>
      <c r="T18" s="186">
        <f>主抽数据!K20</f>
        <v>99.712800000000001</v>
      </c>
      <c r="U18" s="183">
        <f>主抽数据!L20</f>
        <v>94.241</v>
      </c>
      <c r="V18" s="187" t="e">
        <f ca="1">查询与汇总!$J$1*M18</f>
        <v>#REF!</v>
      </c>
      <c r="W18" s="188" t="e">
        <f ca="1">L18-V18</f>
        <v>#REF!</v>
      </c>
      <c r="X18" s="194" t="s">
        <v>26</v>
      </c>
      <c r="Y18" s="195" t="s">
        <v>26</v>
      </c>
      <c r="Z18" s="198" t="s">
        <v>26</v>
      </c>
      <c r="AA18" s="191" t="str">
        <f>主抽数据!M20</f>
        <v/>
      </c>
      <c r="AB18" s="192" t="str">
        <f>主抽数据!N20</f>
        <v/>
      </c>
      <c r="AC18" s="193" t="e">
        <f ca="1">IF(V18=-W18,0,W18*0.6/10000)</f>
        <v>#REF!</v>
      </c>
      <c r="AE18" s="171" t="e">
        <f>AA18/10</f>
        <v>#VALUE!</v>
      </c>
      <c r="AF18" s="171" t="e">
        <f>AB18/10</f>
        <v>#VALUE!</v>
      </c>
      <c r="AG18" s="171" t="e">
        <f ca="1">-Q18</f>
        <v>#REF!</v>
      </c>
      <c r="AH18" s="171" t="e">
        <f ca="1">-S18</f>
        <v>#REF!</v>
      </c>
    </row>
    <row customHeight="1" ht="27" r="19">
      <c r="A19" s="157">
        <f ca="1">A16+1</f>
        <v>43529</v>
      </c>
      <c r="B19" s="158">
        <f>B16</f>
        <v>0.33333333333333298</v>
      </c>
      <c r="C19" s="157">
        <f ca="1">A19+B19</f>
        <v>43529.333333333336</v>
      </c>
      <c r="D19" s="158" t="str">
        <f>D16</f>
        <v>白班</v>
      </c>
      <c r="E19" s="153">
        <f>'6烧主抽电耗'!E19</f>
        <v>4</v>
      </c>
      <c r="F19" s="153" t="str">
        <f>'6烧主抽电耗'!F19</f>
        <v>丁班</v>
      </c>
      <c r="G19" s="183" t="e">
        <f ca="1">SUMPRODUCT((_5shaozhuchou_month_day!$A$2:$A$899&gt;=C19)*(_5shaozhuchou_month_day!$A$2:$A$899&lt;C20),_5shaozhuchou_month_day!$Y$2:$Y$899)/8</f>
        <v>#REF!</v>
      </c>
      <c r="H19" s="183" t="e">
        <f ca="1">(G19-G19*25%)*0.81*8</f>
        <v>#REF!</v>
      </c>
      <c r="I19" s="184" t="str">
        <f>X19</f>
        <v/>
      </c>
      <c r="J19" s="185" t="e">
        <f ca="1">SUMPRODUCT((主抽数据!$AU$5:$AU$97=$A19)*(主抽数据!$AV$5:$AV$97=$F19),主抽数据!$AH$5:$AH$97)</f>
        <v>#REF!</v>
      </c>
      <c r="K19" s="185" t="e">
        <f ca="1">SUMPRODUCT((主抽数据!$AU$5:$AU$97=$A19)*(主抽数据!$AV$5:$AV$97=$F19),主抽数据!$AI$5:$AI$97)</f>
        <v>#REF!</v>
      </c>
      <c r="L19" s="153" t="e">
        <f ca="1">J19+K19</f>
        <v>#REF!</v>
      </c>
      <c r="M19" s="153" t="e">
        <f ca="1">SUMPRODUCT((_5shaozhuchou_month_day!$A$2:$A$899&gt;=C19)*(_5shaozhuchou_month_day!$A$2:$A$899&lt;C20),_5shaozhuchou_month_day!$Z$2:$Z$899)</f>
        <v>#REF!</v>
      </c>
      <c r="N19" s="183" t="e">
        <f ca="1">M19*查询与汇总!$F$1</f>
        <v>#REF!</v>
      </c>
      <c r="O19" s="154" t="e">
        <f ca="1">IF(N19=0,0,L19/N19)</f>
        <v>#REF!</v>
      </c>
      <c r="P19" s="153" t="e">
        <f ca="1">IF(G19=0,0,SUMPRODUCT((_5shaozhuchou_month_day!$A$2:$A$899&gt;=$C19)*(_5shaozhuchou_month_day!$A$2:$A$899&lt;$C20),_5shaozhuchou_month_day!T$2:T$899)/SUMPRODUCT((_5shaozhuchou_month_day!$A$2:$A$899&gt;=$C19)*(_5shaozhuchou_month_day!$A$2:$A$899&lt;$C20)*(_5shaozhuchou_month_day!T$2:T$899&gt;0)))</f>
        <v>#REF!</v>
      </c>
      <c r="Q19" s="186" t="e">
        <f ca="1">IF(G19=0,0,SUMPRODUCT((_5shaozhuchou_month_day!$A$2:$A$899&gt;=$C19)*(_5shaozhuchou_month_day!$A$2:$A$899&lt;$C20),_5shaozhuchou_month_day!U$2:U$899)/SUMPRODUCT((_5shaozhuchou_month_day!$A$2:$A$899&gt;=$C19)*(_5shaozhuchou_month_day!$A$2:$A$899&lt;$C20)*(_5shaozhuchou_month_day!U$2:U$899&lt;0)))</f>
        <v>#REF!</v>
      </c>
      <c r="R19" s="153" t="e">
        <f ca="1">IF(G19=0,0,SUMPRODUCT((_5shaozhuchou_month_day!$A$2:$A$899&gt;=$C19)*(_5shaozhuchou_month_day!$A$2:$A$899&lt;$C20),_5shaozhuchou_month_day!V$2:V$899)/SUMPRODUCT((_5shaozhuchou_month_day!$A$2:$A$899&gt;=$C19)*(_5shaozhuchou_month_day!$A$2:$A$899&lt;$C20)*(_5shaozhuchou_month_day!V$2:V$899&gt;0)))</f>
        <v>#REF!</v>
      </c>
      <c r="S19" s="186" t="e">
        <f ca="1">IF(G19=0,0,SUMPRODUCT((_5shaozhuchou_month_day!$A$2:$A$899&gt;=$C19)*(_5shaozhuchou_month_day!$A$2:$A$899&lt;$C20),_5shaozhuchou_month_day!W$2:W$899)/SUMPRODUCT((_5shaozhuchou_month_day!$A$2:$A$899&gt;=$C19)*(_5shaozhuchou_month_day!$A$2:$A$899&lt;$C20)*(_5shaozhuchou_month_day!W$2:W$899&lt;0)))</f>
        <v>#REF!</v>
      </c>
      <c r="T19" s="186">
        <f>主抽数据!K21</f>
        <v>99.730500000000006</v>
      </c>
      <c r="U19" s="183">
        <f>主抽数据!L21</f>
        <v>94.271799999999999</v>
      </c>
      <c r="V19" s="187" t="e">
        <f ca="1">查询与汇总!$J$1*M19</f>
        <v>#REF!</v>
      </c>
      <c r="W19" s="188" t="e">
        <f ca="1">L19-V19</f>
        <v>#REF!</v>
      </c>
      <c r="X19" s="194" t="s">
        <v>26</v>
      </c>
      <c r="Y19" s="195" t="s">
        <v>26</v>
      </c>
      <c r="Z19" s="196" t="s">
        <v>26</v>
      </c>
      <c r="AA19" s="191" t="str">
        <f>主抽数据!M21</f>
        <v/>
      </c>
      <c r="AB19" s="192" t="str">
        <f>主抽数据!N21</f>
        <v/>
      </c>
      <c r="AC19" s="193" t="e">
        <f ca="1">IF(V19=-W19,0,W19*0.6/10000)</f>
        <v>#REF!</v>
      </c>
      <c r="AE19" s="171" t="e">
        <f>AA19/10</f>
        <v>#VALUE!</v>
      </c>
      <c r="AF19" s="171" t="e">
        <f>AB19/10</f>
        <v>#VALUE!</v>
      </c>
      <c r="AG19" s="171" t="e">
        <f ca="1">-Q19</f>
        <v>#REF!</v>
      </c>
      <c r="AH19" s="171" t="e">
        <f ca="1">-S19</f>
        <v>#REF!</v>
      </c>
    </row>
    <row customHeight="1" ht="29.100000000000001" r="20">
      <c r="A20" s="157">
        <f ca="1">A17+1</f>
        <v>43529</v>
      </c>
      <c r="B20" s="158">
        <f>B17</f>
        <v>0.66666666666666696</v>
      </c>
      <c r="C20" s="157">
        <f ca="1">A20+B20</f>
        <v>43529.666666666664</v>
      </c>
      <c r="D20" s="158" t="str">
        <f>D17</f>
        <v>中班</v>
      </c>
      <c r="E20" s="153">
        <f>'6烧主抽电耗'!E20</f>
        <v>1</v>
      </c>
      <c r="F20" s="153" t="str">
        <f>'6烧主抽电耗'!F20</f>
        <v>甲班</v>
      </c>
      <c r="G20" s="183" t="e">
        <f ca="1">SUMPRODUCT((_5shaozhuchou_month_day!$A$2:$A$899&gt;=C20)*(_5shaozhuchou_month_day!$A$2:$A$899&lt;C21),_5shaozhuchou_month_day!$Y$2:$Y$899)/8</f>
        <v>#REF!</v>
      </c>
      <c r="H20" s="183" t="e">
        <f ca="1">(G20-G20*25%)*0.81*8</f>
        <v>#REF!</v>
      </c>
      <c r="I20" s="184" t="str">
        <f>X20</f>
        <v/>
      </c>
      <c r="J20" s="185" t="e">
        <f ca="1">SUMPRODUCT((主抽数据!$AU$5:$AU$97=$A20)*(主抽数据!$AV$5:$AV$97=$F20),主抽数据!$AH$5:$AH$97)</f>
        <v>#REF!</v>
      </c>
      <c r="K20" s="185" t="e">
        <f ca="1">SUMPRODUCT((主抽数据!$AU$5:$AU$97=$A20)*(主抽数据!$AV$5:$AV$97=$F20),主抽数据!$AI$5:$AI$97)</f>
        <v>#REF!</v>
      </c>
      <c r="L20" s="153" t="e">
        <f ca="1">J20+K20</f>
        <v>#REF!</v>
      </c>
      <c r="M20" s="153" t="e">
        <f ca="1">SUMPRODUCT((_5shaozhuchou_month_day!$A$2:$A$899&gt;=C20)*(_5shaozhuchou_month_day!$A$2:$A$899&lt;C21),_5shaozhuchou_month_day!$Z$2:$Z$899)</f>
        <v>#REF!</v>
      </c>
      <c r="N20" s="183" t="e">
        <f ca="1">M20*查询与汇总!$F$1</f>
        <v>#REF!</v>
      </c>
      <c r="O20" s="154" t="e">
        <f ca="1">IF(N20=0,0,L20/N20)</f>
        <v>#REF!</v>
      </c>
      <c r="P20" s="153" t="e">
        <f ca="1">IF(G20=0,0,SUMPRODUCT((_5shaozhuchou_month_day!$A$2:$A$899&gt;=$C20)*(_5shaozhuchou_month_day!$A$2:$A$899&lt;$C21),_5shaozhuchou_month_day!T$2:T$899)/SUMPRODUCT((_5shaozhuchou_month_day!$A$2:$A$899&gt;=$C20)*(_5shaozhuchou_month_day!$A$2:$A$899&lt;$C21)*(_5shaozhuchou_month_day!T$2:T$899&gt;0)))</f>
        <v>#REF!</v>
      </c>
      <c r="Q20" s="186" t="e">
        <f ca="1">IF(G20=0,0,SUMPRODUCT((_5shaozhuchou_month_day!$A$2:$A$899&gt;=$C20)*(_5shaozhuchou_month_day!$A$2:$A$899&lt;$C21),_5shaozhuchou_month_day!U$2:U$899)/SUMPRODUCT((_5shaozhuchou_month_day!$A$2:$A$899&gt;=$C20)*(_5shaozhuchou_month_day!$A$2:$A$899&lt;$C21)*(_5shaozhuchou_month_day!U$2:U$899&lt;0)))</f>
        <v>#REF!</v>
      </c>
      <c r="R20" s="153" t="e">
        <f ca="1">IF(G20=0,0,SUMPRODUCT((_5shaozhuchou_month_day!$A$2:$A$899&gt;=$C20)*(_5shaozhuchou_month_day!$A$2:$A$899&lt;$C21),_5shaozhuchou_month_day!V$2:V$899)/SUMPRODUCT((_5shaozhuchou_month_day!$A$2:$A$899&gt;=$C20)*(_5shaozhuchou_month_day!$A$2:$A$899&lt;$C21)*(_5shaozhuchou_month_day!V$2:V$899&gt;0)))</f>
        <v>#REF!</v>
      </c>
      <c r="S20" s="186" t="e">
        <f ca="1">IF(G20=0,0,SUMPRODUCT((_5shaozhuchou_month_day!$A$2:$A$899&gt;=$C20)*(_5shaozhuchou_month_day!$A$2:$A$899&lt;$C21),_5shaozhuchou_month_day!W$2:W$899)/SUMPRODUCT((_5shaozhuchou_month_day!$A$2:$A$899&gt;=$C20)*(_5shaozhuchou_month_day!$A$2:$A$899&lt;$C21)*(_5shaozhuchou_month_day!W$2:W$899&lt;0)))</f>
        <v>#REF!</v>
      </c>
      <c r="T20" s="186">
        <f>主抽数据!K22</f>
        <v>99.713499999999996</v>
      </c>
      <c r="U20" s="183">
        <f>主抽数据!L22</f>
        <v>94.242000000000004</v>
      </c>
      <c r="V20" s="187" t="e">
        <f ca="1">查询与汇总!$J$1*M20</f>
        <v>#REF!</v>
      </c>
      <c r="W20" s="188" t="e">
        <f ca="1">L20-V20</f>
        <v>#REF!</v>
      </c>
      <c r="X20" s="194" t="s">
        <v>26</v>
      </c>
      <c r="Y20" s="195" t="s">
        <v>26</v>
      </c>
      <c r="Z20" s="196" t="s">
        <v>26</v>
      </c>
      <c r="AA20" s="191" t="str">
        <f>主抽数据!M22</f>
        <v/>
      </c>
      <c r="AB20" s="192" t="str">
        <f>主抽数据!N22</f>
        <v/>
      </c>
      <c r="AC20" s="193" t="e">
        <f ca="1">IF(V20=-W20,0,W20*0.6/10000)</f>
        <v>#REF!</v>
      </c>
      <c r="AE20" s="171" t="e">
        <f>AA20/10</f>
        <v>#VALUE!</v>
      </c>
      <c r="AF20" s="171" t="e">
        <f>AB20/10</f>
        <v>#VALUE!</v>
      </c>
      <c r="AG20" s="171" t="e">
        <f ca="1">-Q20</f>
        <v>#REF!</v>
      </c>
      <c r="AH20" s="171" t="e">
        <f ca="1">-S20</f>
        <v>#REF!</v>
      </c>
    </row>
    <row customHeight="1" r="21">
      <c r="A21" s="157">
        <f ca="1">A18+1</f>
        <v>43530</v>
      </c>
      <c r="B21" s="158">
        <f>B18</f>
        <v>0</v>
      </c>
      <c r="C21" s="157">
        <f ca="1">A21+B21</f>
        <v>43530</v>
      </c>
      <c r="D21" s="158" t="str">
        <f>D18</f>
        <v>夜班</v>
      </c>
      <c r="E21" s="153">
        <f>'6烧主抽电耗'!E21</f>
        <v>3</v>
      </c>
      <c r="F21" s="153" t="str">
        <f>'6烧主抽电耗'!F21</f>
        <v>丙班</v>
      </c>
      <c r="G21" s="183" t="e">
        <f ca="1">SUMPRODUCT((_5shaozhuchou_month_day!$A$2:$A$899&gt;=C21)*(_5shaozhuchou_month_day!$A$2:$A$899&lt;C22),_5shaozhuchou_month_day!$Y$2:$Y$899)/8</f>
        <v>#REF!</v>
      </c>
      <c r="H21" s="183" t="e">
        <f ca="1">(G21-G21*25%)*0.81*8</f>
        <v>#REF!</v>
      </c>
      <c r="I21" s="184" t="str">
        <f>X21</f>
        <v/>
      </c>
      <c r="J21" s="185" t="e">
        <f ca="1">SUMPRODUCT((主抽数据!$AU$5:$AU$97=$A21)*(主抽数据!$AV$5:$AV$97=$F21),主抽数据!$AH$5:$AH$97)</f>
        <v>#REF!</v>
      </c>
      <c r="K21" s="185" t="e">
        <f ca="1">SUMPRODUCT((主抽数据!$AU$5:$AU$97=$A21)*(主抽数据!$AV$5:$AV$97=$F21),主抽数据!$AI$5:$AI$97)</f>
        <v>#REF!</v>
      </c>
      <c r="L21" s="153" t="e">
        <f ca="1">J21+K21</f>
        <v>#REF!</v>
      </c>
      <c r="M21" s="153" t="e">
        <f ca="1">SUMPRODUCT((_5shaozhuchou_month_day!$A$2:$A$899&gt;=C21)*(_5shaozhuchou_month_day!$A$2:$A$899&lt;C22),_5shaozhuchou_month_day!$Z$2:$Z$899)</f>
        <v>#REF!</v>
      </c>
      <c r="N21" s="183" t="e">
        <f ca="1">M21*查询与汇总!$F$1</f>
        <v>#REF!</v>
      </c>
      <c r="O21" s="154" t="e">
        <f ca="1">IF(N21=0,0,L21/N21)</f>
        <v>#REF!</v>
      </c>
      <c r="P21" s="153" t="e">
        <f ca="1">IF(G21=0,0,SUMPRODUCT((_5shaozhuchou_month_day!$A$2:$A$899&gt;=$C21)*(_5shaozhuchou_month_day!$A$2:$A$899&lt;$C22),_5shaozhuchou_month_day!T$2:T$899)/SUMPRODUCT((_5shaozhuchou_month_day!$A$2:$A$899&gt;=$C21)*(_5shaozhuchou_month_day!$A$2:$A$899&lt;$C22)*(_5shaozhuchou_month_day!T$2:T$899&gt;0)))</f>
        <v>#REF!</v>
      </c>
      <c r="Q21" s="186" t="e">
        <f ca="1">IF(G21=0,0,SUMPRODUCT((_5shaozhuchou_month_day!$A$2:$A$899&gt;=$C21)*(_5shaozhuchou_month_day!$A$2:$A$899&lt;$C22),_5shaozhuchou_month_day!U$2:U$899)/SUMPRODUCT((_5shaozhuchou_month_day!$A$2:$A$899&gt;=$C21)*(_5shaozhuchou_month_day!$A$2:$A$899&lt;$C22)*(_5shaozhuchou_month_day!U$2:U$899&lt;0)))</f>
        <v>#REF!</v>
      </c>
      <c r="R21" s="153" t="e">
        <f ca="1">IF(G21=0,0,SUMPRODUCT((_5shaozhuchou_month_day!$A$2:$A$899&gt;=$C21)*(_5shaozhuchou_month_day!$A$2:$A$899&lt;$C22),_5shaozhuchou_month_day!V$2:V$899)/SUMPRODUCT((_5shaozhuchou_month_day!$A$2:$A$899&gt;=$C21)*(_5shaozhuchou_month_day!$A$2:$A$899&lt;$C22)*(_5shaozhuchou_month_day!V$2:V$899&gt;0)))</f>
        <v>#REF!</v>
      </c>
      <c r="S21" s="186" t="e">
        <f ca="1">IF(G21=0,0,SUMPRODUCT((_5shaozhuchou_month_day!$A$2:$A$899&gt;=$C21)*(_5shaozhuchou_month_day!$A$2:$A$899&lt;$C22),_5shaozhuchou_month_day!W$2:W$899)/SUMPRODUCT((_5shaozhuchou_month_day!$A$2:$A$899&gt;=$C21)*(_5shaozhuchou_month_day!$A$2:$A$899&lt;$C22)*(_5shaozhuchou_month_day!W$2:W$899&lt;0)))</f>
        <v>#REF!</v>
      </c>
      <c r="T21" s="186">
        <f>主抽数据!K23</f>
        <v>99.686499999999995</v>
      </c>
      <c r="U21" s="183">
        <f>主抽数据!L23</f>
        <v>94.198400000000007</v>
      </c>
      <c r="V21" s="187" t="e">
        <f ca="1">查询与汇总!$J$1*M21</f>
        <v>#REF!</v>
      </c>
      <c r="W21" s="188" t="e">
        <f ca="1">L21-V21</f>
        <v>#REF!</v>
      </c>
      <c r="X21" s="194" t="s">
        <v>26</v>
      </c>
      <c r="Y21" s="195" t="s">
        <v>26</v>
      </c>
      <c r="Z21" s="196" t="s">
        <v>26</v>
      </c>
      <c r="AA21" s="191" t="str">
        <f>主抽数据!M23</f>
        <v/>
      </c>
      <c r="AB21" s="192" t="str">
        <f>主抽数据!N23</f>
        <v/>
      </c>
      <c r="AC21" s="193" t="e">
        <f ca="1">IF(V21=-W21,0,W21*0.6/10000)</f>
        <v>#REF!</v>
      </c>
      <c r="AE21" s="171" t="e">
        <f>AA21/10</f>
        <v>#VALUE!</v>
      </c>
      <c r="AF21" s="171" t="e">
        <f>AB21/10</f>
        <v>#VALUE!</v>
      </c>
      <c r="AG21" s="171" t="e">
        <f ca="1">-Q21</f>
        <v>#REF!</v>
      </c>
      <c r="AH21" s="171" t="e">
        <f ca="1">-S21</f>
        <v>#REF!</v>
      </c>
    </row>
    <row customHeight="1" ht="41.100000000000001" r="22">
      <c r="A22" s="157">
        <f ca="1">A19+1</f>
        <v>43530</v>
      </c>
      <c r="B22" s="158">
        <f>B19</f>
        <v>0.33333333333333298</v>
      </c>
      <c r="C22" s="157">
        <f ca="1">A22+B22</f>
        <v>43530.333333333336</v>
      </c>
      <c r="D22" s="158" t="str">
        <f>D19</f>
        <v>白班</v>
      </c>
      <c r="E22" s="153">
        <f>'6烧主抽电耗'!E22</f>
        <v>4</v>
      </c>
      <c r="F22" s="153" t="str">
        <f>'6烧主抽电耗'!F22</f>
        <v>丁班</v>
      </c>
      <c r="G22" s="183" t="e">
        <f ca="1">SUMPRODUCT((_5shaozhuchou_month_day!$A$2:$A$899&gt;=C22)*(_5shaozhuchou_month_day!$A$2:$A$899&lt;C23),_5shaozhuchou_month_day!$Y$2:$Y$899)/8</f>
        <v>#REF!</v>
      </c>
      <c r="H22" s="183" t="e">
        <f ca="1">(G22-G22*25%)*0.81*8</f>
        <v>#REF!</v>
      </c>
      <c r="I22" s="184" t="str">
        <f>X22</f>
        <v/>
      </c>
      <c r="J22" s="185" t="e">
        <f ca="1">SUMPRODUCT((主抽数据!$AU$5:$AU$97=$A22)*(主抽数据!$AV$5:$AV$97=$F22),主抽数据!$AH$5:$AH$97)</f>
        <v>#REF!</v>
      </c>
      <c r="K22" s="185" t="e">
        <f ca="1">SUMPRODUCT((主抽数据!$AU$5:$AU$97=$A22)*(主抽数据!$AV$5:$AV$97=$F22),主抽数据!$AI$5:$AI$97)</f>
        <v>#REF!</v>
      </c>
      <c r="L22" s="153" t="e">
        <f ca="1">J22+K22</f>
        <v>#REF!</v>
      </c>
      <c r="M22" s="153" t="e">
        <f ca="1">SUMPRODUCT((_5shaozhuchou_month_day!$A$2:$A$899&gt;=C22)*(_5shaozhuchou_month_day!$A$2:$A$899&lt;C23),_5shaozhuchou_month_day!$Z$2:$Z$899)</f>
        <v>#REF!</v>
      </c>
      <c r="N22" s="183" t="e">
        <f ca="1">M22*查询与汇总!$F$1</f>
        <v>#REF!</v>
      </c>
      <c r="O22" s="154" t="e">
        <f ca="1">IF(N22=0,0,L22/N22)</f>
        <v>#REF!</v>
      </c>
      <c r="P22" s="153" t="e">
        <f ca="1">IF(G22=0,0,SUMPRODUCT((_5shaozhuchou_month_day!$A$2:$A$899&gt;=$C22)*(_5shaozhuchou_month_day!$A$2:$A$899&lt;$C23),_5shaozhuchou_month_day!T$2:T$899)/SUMPRODUCT((_5shaozhuchou_month_day!$A$2:$A$899&gt;=$C22)*(_5shaozhuchou_month_day!$A$2:$A$899&lt;$C23)*(_5shaozhuchou_month_day!T$2:T$899&gt;0)))</f>
        <v>#REF!</v>
      </c>
      <c r="Q22" s="186" t="e">
        <f ca="1">IF(G22=0,0,SUMPRODUCT((_5shaozhuchou_month_day!$A$2:$A$899&gt;=$C22)*(_5shaozhuchou_month_day!$A$2:$A$899&lt;$C23),_5shaozhuchou_month_day!U$2:U$899)/SUMPRODUCT((_5shaozhuchou_month_day!$A$2:$A$899&gt;=$C22)*(_5shaozhuchou_month_day!$A$2:$A$899&lt;$C23)*(_5shaozhuchou_month_day!U$2:U$899&lt;0)))</f>
        <v>#REF!</v>
      </c>
      <c r="R22" s="153" t="e">
        <f ca="1">IF(G22=0,0,SUMPRODUCT((_5shaozhuchou_month_day!$A$2:$A$899&gt;=$C22)*(_5shaozhuchou_month_day!$A$2:$A$899&lt;$C23),_5shaozhuchou_month_day!V$2:V$899)/SUMPRODUCT((_5shaozhuchou_month_day!$A$2:$A$899&gt;=$C22)*(_5shaozhuchou_month_day!$A$2:$A$899&lt;$C23)*(_5shaozhuchou_month_day!V$2:V$899&gt;0)))</f>
        <v>#REF!</v>
      </c>
      <c r="S22" s="186" t="e">
        <f ca="1">IF(G22=0,0,SUMPRODUCT((_5shaozhuchou_month_day!$A$2:$A$899&gt;=$C22)*(_5shaozhuchou_month_day!$A$2:$A$899&lt;$C23),_5shaozhuchou_month_day!W$2:W$899)/SUMPRODUCT((_5shaozhuchou_month_day!$A$2:$A$899&gt;=$C22)*(_5shaozhuchou_month_day!$A$2:$A$899&lt;$C23)*(_5shaozhuchou_month_day!W$2:W$899&lt;0)))</f>
        <v>#REF!</v>
      </c>
      <c r="T22" s="186">
        <f>主抽数据!K24</f>
        <v>99.6999</v>
      </c>
      <c r="U22" s="183">
        <f>主抽数据!L24</f>
        <v>94.223200000000006</v>
      </c>
      <c r="V22" s="187" t="e">
        <f ca="1">查询与汇总!$J$1*M22</f>
        <v>#REF!</v>
      </c>
      <c r="W22" s="188" t="e">
        <f ca="1">L22-V22</f>
        <v>#REF!</v>
      </c>
      <c r="X22" s="194" t="s">
        <v>26</v>
      </c>
      <c r="Y22" s="195" t="s">
        <v>26</v>
      </c>
      <c r="Z22" s="196" t="s">
        <v>26</v>
      </c>
      <c r="AA22" s="191" t="str">
        <f>主抽数据!M24</f>
        <v/>
      </c>
      <c r="AB22" s="192" t="str">
        <f>主抽数据!N24</f>
        <v/>
      </c>
      <c r="AC22" s="193" t="e">
        <f ca="1">IF(V22=-W22,0,W22*0.6/10000)</f>
        <v>#REF!</v>
      </c>
      <c r="AE22" s="171" t="e">
        <f>AA22/10</f>
        <v>#VALUE!</v>
      </c>
      <c r="AF22" s="171" t="e">
        <f>AB22/10</f>
        <v>#VALUE!</v>
      </c>
      <c r="AG22" s="171" t="e">
        <f ca="1">-Q22</f>
        <v>#REF!</v>
      </c>
      <c r="AH22" s="171" t="e">
        <f ca="1">-S22</f>
        <v>#REF!</v>
      </c>
    </row>
    <row customHeight="1" ht="30" r="23">
      <c r="A23" s="157">
        <f ca="1">A20+1</f>
        <v>43530</v>
      </c>
      <c r="B23" s="158">
        <f>B20</f>
        <v>0.66666666666666696</v>
      </c>
      <c r="C23" s="157">
        <f ca="1">A23+B23</f>
        <v>43530.666666666664</v>
      </c>
      <c r="D23" s="158" t="str">
        <f>D20</f>
        <v>中班</v>
      </c>
      <c r="E23" s="153">
        <f>'6烧主抽电耗'!E23</f>
        <v>1</v>
      </c>
      <c r="F23" s="153" t="str">
        <f>'6烧主抽电耗'!F23</f>
        <v>甲班</v>
      </c>
      <c r="G23" s="183" t="e">
        <f ca="1">SUMPRODUCT((_5shaozhuchou_month_day!$A$2:$A$899&gt;=C23)*(_5shaozhuchou_month_day!$A$2:$A$899&lt;C24),_5shaozhuchou_month_day!$Y$2:$Y$899)/8</f>
        <v>#REF!</v>
      </c>
      <c r="H23" s="183" t="e">
        <f ca="1">(G23-G23*25%)*0.81*8</f>
        <v>#REF!</v>
      </c>
      <c r="I23" s="184" t="str">
        <f>X23</f>
        <v/>
      </c>
      <c r="J23" s="185" t="e">
        <f ca="1">SUMPRODUCT((主抽数据!$AU$5:$AU$97=$A23)*(主抽数据!$AV$5:$AV$97=$F23),主抽数据!$AH$5:$AH$97)</f>
        <v>#REF!</v>
      </c>
      <c r="K23" s="185" t="e">
        <f ca="1">SUMPRODUCT((主抽数据!$AU$5:$AU$97=$A23)*(主抽数据!$AV$5:$AV$97=$F23),主抽数据!$AI$5:$AI$97)</f>
        <v>#REF!</v>
      </c>
      <c r="L23" s="153" t="e">
        <f ca="1">J23+K23</f>
        <v>#REF!</v>
      </c>
      <c r="M23" s="153" t="e">
        <f ca="1">SUMPRODUCT((_5shaozhuchou_month_day!$A$2:$A$899&gt;=C23)*(_5shaozhuchou_month_day!$A$2:$A$899&lt;C24),_5shaozhuchou_month_day!$Z$2:$Z$899)</f>
        <v>#REF!</v>
      </c>
      <c r="N23" s="183" t="e">
        <f ca="1">M23*查询与汇总!$F$1</f>
        <v>#REF!</v>
      </c>
      <c r="O23" s="154" t="e">
        <f ca="1">IF(N23=0,0,L23/N23)</f>
        <v>#REF!</v>
      </c>
      <c r="P23" s="153" t="e">
        <f ca="1">IF(G23=0,0,SUMPRODUCT((_5shaozhuchou_month_day!$A$2:$A$899&gt;=$C23)*(_5shaozhuchou_month_day!$A$2:$A$899&lt;$C24),_5shaozhuchou_month_day!T$2:T$899)/SUMPRODUCT((_5shaozhuchou_month_day!$A$2:$A$899&gt;=$C23)*(_5shaozhuchou_month_day!$A$2:$A$899&lt;$C24)*(_5shaozhuchou_month_day!T$2:T$899&gt;0)))</f>
        <v>#REF!</v>
      </c>
      <c r="Q23" s="186" t="e">
        <f ca="1">IF(G23=0,0,SUMPRODUCT((_5shaozhuchou_month_day!$A$2:$A$899&gt;=$C23)*(_5shaozhuchou_month_day!$A$2:$A$899&lt;$C24),_5shaozhuchou_month_day!U$2:U$899)/SUMPRODUCT((_5shaozhuchou_month_day!$A$2:$A$899&gt;=$C23)*(_5shaozhuchou_month_day!$A$2:$A$899&lt;$C24)*(_5shaozhuchou_month_day!U$2:U$899&lt;0)))</f>
        <v>#REF!</v>
      </c>
      <c r="R23" s="153" t="e">
        <f ca="1">IF(G23=0,0,SUMPRODUCT((_5shaozhuchou_month_day!$A$2:$A$899&gt;=$C23)*(_5shaozhuchou_month_day!$A$2:$A$899&lt;$C24),_5shaozhuchou_month_day!V$2:V$899)/SUMPRODUCT((_5shaozhuchou_month_day!$A$2:$A$899&gt;=$C23)*(_5shaozhuchou_month_day!$A$2:$A$899&lt;$C24)*(_5shaozhuchou_month_day!V$2:V$899&gt;0)))</f>
        <v>#REF!</v>
      </c>
      <c r="S23" s="186">
        <v>0</v>
      </c>
      <c r="T23" s="186">
        <f>主抽数据!K25</f>
        <v>99.688100000000006</v>
      </c>
      <c r="U23" s="183">
        <f>主抽数据!L25</f>
        <v>94.207800000000006</v>
      </c>
      <c r="V23" s="187" t="e">
        <f ca="1">查询与汇总!$J$1*M23</f>
        <v>#REF!</v>
      </c>
      <c r="W23" s="188" t="e">
        <f ca="1">L23-V23</f>
        <v>#REF!</v>
      </c>
      <c r="X23" s="194" t="s">
        <v>26</v>
      </c>
      <c r="Y23" s="195" t="s">
        <v>26</v>
      </c>
      <c r="Z23" s="196" t="s">
        <v>26</v>
      </c>
      <c r="AA23" s="191" t="str">
        <f>主抽数据!M25</f>
        <v/>
      </c>
      <c r="AB23" s="192" t="str">
        <f>主抽数据!N25</f>
        <v/>
      </c>
      <c r="AC23" s="193" t="e">
        <f ca="1">IF(V23=-W23,0,W23*0.6/10000)</f>
        <v>#REF!</v>
      </c>
      <c r="AE23" s="171" t="e">
        <f>AA23/10</f>
        <v>#VALUE!</v>
      </c>
      <c r="AF23" s="171" t="e">
        <f>AB23/10</f>
        <v>#VALUE!</v>
      </c>
      <c r="AG23" s="171" t="e">
        <f ca="1">-Q23</f>
        <v>#REF!</v>
      </c>
      <c r="AH23" s="171">
        <f ca="1">-S23</f>
        <v>0</v>
      </c>
    </row>
    <row customHeight="1" ht="48" r="24">
      <c r="A24" s="157">
        <f ca="1">A21+1</f>
        <v>43531</v>
      </c>
      <c r="B24" s="158">
        <f>B21</f>
        <v>0</v>
      </c>
      <c r="C24" s="157">
        <f ca="1">A24+B24</f>
        <v>43531</v>
      </c>
      <c r="D24" s="158" t="str">
        <f>D21</f>
        <v>夜班</v>
      </c>
      <c r="E24" s="153">
        <f>'6烧主抽电耗'!E24</f>
        <v>2</v>
      </c>
      <c r="F24" s="153" t="str">
        <f>'6烧主抽电耗'!F24</f>
        <v>乙班</v>
      </c>
      <c r="G24" s="183" t="e">
        <f ca="1">SUMPRODUCT((_5shaozhuchou_month_day!$A$2:$A$899&gt;=C24)*(_5shaozhuchou_month_day!$A$2:$A$899&lt;C25),_5shaozhuchou_month_day!$Y$2:$Y$899)/8</f>
        <v>#REF!</v>
      </c>
      <c r="H24" s="183" t="e">
        <f ca="1">(G24-G24*25%)*0.81*8</f>
        <v>#REF!</v>
      </c>
      <c r="I24" s="184" t="str">
        <f>X24</f>
        <v/>
      </c>
      <c r="J24" s="185" t="e">
        <f ca="1">SUMPRODUCT((主抽数据!$AU$5:$AU$97=$A24)*(主抽数据!$AV$5:$AV$97=$F24),主抽数据!$AH$5:$AH$97)</f>
        <v>#REF!</v>
      </c>
      <c r="K24" s="185" t="e">
        <f ca="1">SUMPRODUCT((主抽数据!$AU$5:$AU$97=$A24)*(主抽数据!$AV$5:$AV$97=$F24),主抽数据!$AI$5:$AI$97)</f>
        <v>#REF!</v>
      </c>
      <c r="L24" s="153" t="e">
        <f ca="1">J24+K24</f>
        <v>#REF!</v>
      </c>
      <c r="M24" s="153" t="e">
        <f ca="1">SUMPRODUCT((_5shaozhuchou_month_day!$A$2:$A$899&gt;=C24)*(_5shaozhuchou_month_day!$A$2:$A$899&lt;C25),_5shaozhuchou_month_day!$Z$2:$Z$899)</f>
        <v>#REF!</v>
      </c>
      <c r="N24" s="183" t="e">
        <f ca="1">M24*查询与汇总!$F$1</f>
        <v>#REF!</v>
      </c>
      <c r="O24" s="154" t="e">
        <f ca="1">IF(N24=0,0,L24/N24)</f>
        <v>#REF!</v>
      </c>
      <c r="P24" s="153" t="e">
        <f ca="1">IF(G24=0,0,SUMPRODUCT((_5shaozhuchou_month_day!$A$2:$A$899&gt;=$C24)*(_5shaozhuchou_month_day!$A$2:$A$899&lt;$C25),_5shaozhuchou_month_day!T$2:T$899)/SUMPRODUCT((_5shaozhuchou_month_day!$A$2:$A$899&gt;=$C24)*(_5shaozhuchou_month_day!$A$2:$A$899&lt;$C25)*(_5shaozhuchou_month_day!T$2:T$899&gt;0)))</f>
        <v>#REF!</v>
      </c>
      <c r="Q24" s="186" t="e">
        <f ca="1">IF(G24=0,0,SUMPRODUCT((_5shaozhuchou_month_day!$A$2:$A$899&gt;=$C24)*(_5shaozhuchou_month_day!$A$2:$A$899&lt;$C25),_5shaozhuchou_month_day!U$2:U$899)/SUMPRODUCT((_5shaozhuchou_month_day!$A$2:$A$899&gt;=$C24)*(_5shaozhuchou_month_day!$A$2:$A$899&lt;$C25)*(_5shaozhuchou_month_day!U$2:U$899&lt;0)))</f>
        <v>#REF!</v>
      </c>
      <c r="R24" s="153" t="e">
        <f ca="1">IF(G24=0,0,SUMPRODUCT((_5shaozhuchou_month_day!$A$2:$A$899&gt;=$C24)*(_5shaozhuchou_month_day!$A$2:$A$899&lt;$C25),_5shaozhuchou_month_day!V$2:V$899)/SUMPRODUCT((_5shaozhuchou_month_day!$A$2:$A$899&gt;=$C24)*(_5shaozhuchou_month_day!$A$2:$A$899&lt;$C25)*(_5shaozhuchou_month_day!V$2:V$899&gt;0)))</f>
        <v>#REF!</v>
      </c>
      <c r="S24" s="186" t="e">
        <f ca="1">IF(G24=0,0,SUMPRODUCT((_5shaozhuchou_month_day!$A$2:$A$899&gt;=$C24)*(_5shaozhuchou_month_day!$A$2:$A$899&lt;$C25),_5shaozhuchou_month_day!W$2:W$899)/SUMPRODUCT((_5shaozhuchou_month_day!$A$2:$A$899&gt;=$C24)*(_5shaozhuchou_month_day!$A$2:$A$899&lt;$C25)*(_5shaozhuchou_month_day!W$2:W$899&lt;0)))</f>
        <v>#REF!</v>
      </c>
      <c r="T24" s="186">
        <f>主抽数据!K26</f>
        <v>99.677800000000005</v>
      </c>
      <c r="U24" s="183">
        <f>主抽数据!L26</f>
        <v>94.193600000000004</v>
      </c>
      <c r="V24" s="187" t="e">
        <f ca="1">查询与汇总!$J$1*M24</f>
        <v>#REF!</v>
      </c>
      <c r="W24" s="188" t="e">
        <f ca="1">L24-V24</f>
        <v>#REF!</v>
      </c>
      <c r="X24" s="194" t="s">
        <v>26</v>
      </c>
      <c r="Y24" s="195" t="s">
        <v>26</v>
      </c>
      <c r="Z24" s="197" t="s">
        <v>26</v>
      </c>
      <c r="AA24" s="191" t="str">
        <f>主抽数据!M26</f>
        <v/>
      </c>
      <c r="AB24" s="192" t="str">
        <f>主抽数据!N26</f>
        <v/>
      </c>
      <c r="AC24" s="193" t="e">
        <f ca="1">IF(V24=-W24,0,W24*0.6/10000)</f>
        <v>#REF!</v>
      </c>
      <c r="AE24" s="171" t="e">
        <f>AA24/10</f>
        <v>#VALUE!</v>
      </c>
      <c r="AF24" s="171" t="e">
        <f>AB24/10</f>
        <v>#VALUE!</v>
      </c>
      <c r="AG24" s="171" t="e">
        <f ca="1">-Q24</f>
        <v>#REF!</v>
      </c>
      <c r="AH24" s="171" t="e">
        <f ca="1">-S24</f>
        <v>#REF!</v>
      </c>
    </row>
    <row customHeight="1" ht="52.5" r="25">
      <c r="A25" s="157">
        <f ca="1">A22+1</f>
        <v>43531</v>
      </c>
      <c r="B25" s="158">
        <f>B22</f>
        <v>0.33333333333333298</v>
      </c>
      <c r="C25" s="157">
        <f ca="1">A25+B25</f>
        <v>43531.333333333336</v>
      </c>
      <c r="D25" s="158" t="str">
        <f>D22</f>
        <v>白班</v>
      </c>
      <c r="E25" s="153">
        <f>'6烧主抽电耗'!E25</f>
        <v>3</v>
      </c>
      <c r="F25" s="153" t="str">
        <f>'6烧主抽电耗'!F25</f>
        <v>丙班</v>
      </c>
      <c r="G25" s="183" t="e">
        <f ca="1">SUMPRODUCT((_5shaozhuchou_month_day!$A$2:$A$899&gt;=C25)*(_5shaozhuchou_month_day!$A$2:$A$899&lt;C26),_5shaozhuchou_month_day!$Y$2:$Y$899)/8</f>
        <v>#REF!</v>
      </c>
      <c r="H25" s="183" t="e">
        <f ca="1">(G25-G25*25%)*0.81*8</f>
        <v>#REF!</v>
      </c>
      <c r="I25" s="184" t="str">
        <f>X25</f>
        <v/>
      </c>
      <c r="J25" s="185" t="e">
        <f ca="1">SUMPRODUCT((主抽数据!$AU$5:$AU$97=$A25)*(主抽数据!$AV$5:$AV$97=$F25),主抽数据!$AH$5:$AH$97)</f>
        <v>#REF!</v>
      </c>
      <c r="K25" s="185" t="e">
        <f ca="1">SUMPRODUCT((主抽数据!$AU$5:$AU$97=$A25)*(主抽数据!$AV$5:$AV$97=$F25),主抽数据!$AI$5:$AI$97)</f>
        <v>#REF!</v>
      </c>
      <c r="L25" s="153" t="e">
        <f ca="1">J25+K25</f>
        <v>#REF!</v>
      </c>
      <c r="M25" s="153" t="e">
        <f ca="1">SUMPRODUCT((_5shaozhuchou_month_day!$A$2:$A$899&gt;=C25)*(_5shaozhuchou_month_day!$A$2:$A$899&lt;C26),_5shaozhuchou_month_day!$Z$2:$Z$899)</f>
        <v>#REF!</v>
      </c>
      <c r="N25" s="183" t="e">
        <f ca="1">M25*查询与汇总!$F$1</f>
        <v>#REF!</v>
      </c>
      <c r="O25" s="154" t="e">
        <f ca="1">IF(N25=0,0,L25/N25)</f>
        <v>#REF!</v>
      </c>
      <c r="P25" s="153" t="e">
        <f ca="1">IF(G25=0,0,SUMPRODUCT((_5shaozhuchou_month_day!$A$2:$A$899&gt;=$C25)*(_5shaozhuchou_month_day!$A$2:$A$899&lt;$C26),_5shaozhuchou_month_day!T$2:T$899)/SUMPRODUCT((_5shaozhuchou_month_day!$A$2:$A$899&gt;=$C25)*(_5shaozhuchou_month_day!$A$2:$A$899&lt;$C26)*(_5shaozhuchou_month_day!T$2:T$899&gt;0)))</f>
        <v>#REF!</v>
      </c>
      <c r="Q25" s="186" t="e">
        <f ca="1">IF(G25=0,0,SUMPRODUCT((_5shaozhuchou_month_day!$A$2:$A$899&gt;=$C25)*(_5shaozhuchou_month_day!$A$2:$A$899&lt;$C26),_5shaozhuchou_month_day!U$2:U$899)/SUMPRODUCT((_5shaozhuchou_month_day!$A$2:$A$899&gt;=$C25)*(_5shaozhuchou_month_day!$A$2:$A$899&lt;$C26)*(_5shaozhuchou_month_day!U$2:U$899&lt;0)))</f>
        <v>#REF!</v>
      </c>
      <c r="R25" s="153" t="e">
        <f ca="1">IF(G25=0,0,SUMPRODUCT((_5shaozhuchou_month_day!$A$2:$A$899&gt;=$C25)*(_5shaozhuchou_month_day!$A$2:$A$899&lt;$C26),_5shaozhuchou_month_day!V$2:V$899)/SUMPRODUCT((_5shaozhuchou_month_day!$A$2:$A$899&gt;=$C25)*(_5shaozhuchou_month_day!$A$2:$A$899&lt;$C26)*(_5shaozhuchou_month_day!V$2:V$899&gt;0)))</f>
        <v>#REF!</v>
      </c>
      <c r="S25" s="186" t="e">
        <f ca="1">IF(G25=0,0,SUMPRODUCT((_5shaozhuchou_month_day!$A$2:$A$899&gt;=$C25)*(_5shaozhuchou_month_day!$A$2:$A$899&lt;$C26),_5shaozhuchou_month_day!W$2:W$899)/SUMPRODUCT((_5shaozhuchou_month_day!$A$2:$A$899&gt;=$C25)*(_5shaozhuchou_month_day!$A$2:$A$899&lt;$C26)*(_5shaozhuchou_month_day!W$2:W$899&lt;0)))</f>
        <v>#REF!</v>
      </c>
      <c r="T25" s="186">
        <f>主抽数据!K27</f>
        <v>99.698999999999998</v>
      </c>
      <c r="U25" s="183">
        <f>主抽数据!L27</f>
        <v>94.224299999999999</v>
      </c>
      <c r="V25" s="187" t="e">
        <f ca="1">查询与汇总!$J$1*M25</f>
        <v>#REF!</v>
      </c>
      <c r="W25" s="188" t="e">
        <f ca="1">L25-V25</f>
        <v>#REF!</v>
      </c>
      <c r="X25" s="194" t="s">
        <v>26</v>
      </c>
      <c r="Y25" s="195" t="s">
        <v>26</v>
      </c>
      <c r="Z25" s="196" t="s">
        <v>26</v>
      </c>
      <c r="AA25" s="191" t="str">
        <f>主抽数据!M27</f>
        <v/>
      </c>
      <c r="AB25" s="192" t="str">
        <f>主抽数据!N27</f>
        <v/>
      </c>
      <c r="AC25" s="193" t="e">
        <f ca="1">IF(V25=-W25,0,W25*0.6/10000)</f>
        <v>#REF!</v>
      </c>
      <c r="AE25" s="171" t="e">
        <f>AA25/10</f>
        <v>#VALUE!</v>
      </c>
      <c r="AF25" s="171" t="e">
        <f>AB25/10</f>
        <v>#VALUE!</v>
      </c>
      <c r="AG25" s="171" t="e">
        <f ca="1">-Q25</f>
        <v>#REF!</v>
      </c>
      <c r="AH25" s="171" t="e">
        <f ca="1">-S25</f>
        <v>#REF!</v>
      </c>
    </row>
    <row customHeight="1" ht="24" r="26">
      <c r="A26" s="157">
        <f ca="1">A23+1</f>
        <v>43531</v>
      </c>
      <c r="B26" s="158">
        <f>B23</f>
        <v>0.66666666666666696</v>
      </c>
      <c r="C26" s="157">
        <f ca="1">A26+B26</f>
        <v>43531.666666666664</v>
      </c>
      <c r="D26" s="158" t="str">
        <f>D23</f>
        <v>中班</v>
      </c>
      <c r="E26" s="153">
        <f>'6烧主抽电耗'!E26</f>
        <v>4</v>
      </c>
      <c r="F26" s="153" t="str">
        <f>'6烧主抽电耗'!F26</f>
        <v>丁班</v>
      </c>
      <c r="G26" s="183" t="e">
        <f ca="1">SUMPRODUCT((_5shaozhuchou_month_day!$A$2:$A$899&gt;=C26)*(_5shaozhuchou_month_day!$A$2:$A$899&lt;C27),_5shaozhuchou_month_day!$Y$2:$Y$899)/8</f>
        <v>#REF!</v>
      </c>
      <c r="H26" s="183" t="e">
        <f ca="1">(G26-G26*25%)*0.81*8</f>
        <v>#REF!</v>
      </c>
      <c r="I26" s="184" t="str">
        <f>X26</f>
        <v/>
      </c>
      <c r="J26" s="185" t="e">
        <f ca="1">SUMPRODUCT((主抽数据!$AU$5:$AU$97=$A26)*(主抽数据!$AV$5:$AV$97=$F26),主抽数据!$AH$5:$AH$97)</f>
        <v>#REF!</v>
      </c>
      <c r="K26" s="185" t="e">
        <f ca="1">SUMPRODUCT((主抽数据!$AU$5:$AU$97=$A26)*(主抽数据!$AV$5:$AV$97=$F26),主抽数据!$AI$5:$AI$97)</f>
        <v>#REF!</v>
      </c>
      <c r="L26" s="153" t="e">
        <f ca="1">J26+K26</f>
        <v>#REF!</v>
      </c>
      <c r="M26" s="153" t="e">
        <f ca="1">SUMPRODUCT((_5shaozhuchou_month_day!$A$2:$A$899&gt;=C26)*(_5shaozhuchou_month_day!$A$2:$A$899&lt;C27),_5shaozhuchou_month_day!$Z$2:$Z$899)</f>
        <v>#REF!</v>
      </c>
      <c r="N26" s="183" t="e">
        <f ca="1">M26*查询与汇总!$F$1</f>
        <v>#REF!</v>
      </c>
      <c r="O26" s="154" t="e">
        <f ca="1">IF(N26=0,0,L26/N26)</f>
        <v>#REF!</v>
      </c>
      <c r="P26" s="153" t="e">
        <f ca="1">IF(G26=0,0,SUMPRODUCT((_5shaozhuchou_month_day!$A$2:$A$899&gt;=$C26)*(_5shaozhuchou_month_day!$A$2:$A$899&lt;$C27),_5shaozhuchou_month_day!T$2:T$899)/SUMPRODUCT((_5shaozhuchou_month_day!$A$2:$A$899&gt;=$C26)*(_5shaozhuchou_month_day!$A$2:$A$899&lt;$C27)*(_5shaozhuchou_month_day!T$2:T$899&gt;0)))</f>
        <v>#REF!</v>
      </c>
      <c r="Q26" s="186" t="e">
        <f ca="1">IF(G26=0,0,SUMPRODUCT((_5shaozhuchou_month_day!$A$2:$A$899&gt;=$C26)*(_5shaozhuchou_month_day!$A$2:$A$899&lt;$C27),_5shaozhuchou_month_day!U$2:U$899)/SUMPRODUCT((_5shaozhuchou_month_day!$A$2:$A$899&gt;=$C26)*(_5shaozhuchou_month_day!$A$2:$A$899&lt;$C27)*(_5shaozhuchou_month_day!U$2:U$899&lt;0)))</f>
        <v>#REF!</v>
      </c>
      <c r="R26" s="153" t="e">
        <f ca="1">IF(G26=0,0,SUMPRODUCT((_5shaozhuchou_month_day!$A$2:$A$899&gt;=$C26)*(_5shaozhuchou_month_day!$A$2:$A$899&lt;$C27),_5shaozhuchou_month_day!V$2:V$899)/SUMPRODUCT((_5shaozhuchou_month_day!$A$2:$A$899&gt;=$C26)*(_5shaozhuchou_month_day!$A$2:$A$899&lt;$C27)*(_5shaozhuchou_month_day!V$2:V$899&gt;0)))</f>
        <v>#REF!</v>
      </c>
      <c r="S26" s="186" t="e">
        <f ca="1">IF(G26=0,0,SUMPRODUCT((_5shaozhuchou_month_day!$A$2:$A$899&gt;=$C26)*(_5shaozhuchou_month_day!$A$2:$A$899&lt;$C27),_5shaozhuchou_month_day!W$2:W$899)/SUMPRODUCT((_5shaozhuchou_month_day!$A$2:$A$899&gt;=$C26)*(_5shaozhuchou_month_day!$A$2:$A$899&lt;$C27)*(_5shaozhuchou_month_day!W$2:W$899&lt;0)))</f>
        <v>#REF!</v>
      </c>
      <c r="T26" s="186">
        <f>主抽数据!K28</f>
        <v>99.715199999999996</v>
      </c>
      <c r="U26" s="183">
        <f>主抽数据!L28</f>
        <v>94.252399999999994</v>
      </c>
      <c r="V26" s="187" t="e">
        <f ca="1">查询与汇总!$J$1*M26</f>
        <v>#REF!</v>
      </c>
      <c r="W26" s="188" t="e">
        <f ca="1">L26-V26</f>
        <v>#REF!</v>
      </c>
      <c r="X26" s="194" t="s">
        <v>26</v>
      </c>
      <c r="Y26" s="195" t="s">
        <v>26</v>
      </c>
      <c r="Z26" s="197" t="s">
        <v>26</v>
      </c>
      <c r="AA26" s="191" t="str">
        <f>主抽数据!M28</f>
        <v/>
      </c>
      <c r="AB26" s="192" t="str">
        <f>主抽数据!N28</f>
        <v/>
      </c>
      <c r="AC26" s="193" t="e">
        <f ca="1">IF(V26=-W26,0,W26*0.6/10000)</f>
        <v>#REF!</v>
      </c>
      <c r="AE26" s="171" t="e">
        <f>AA26/10</f>
        <v>#VALUE!</v>
      </c>
      <c r="AF26" s="171" t="e">
        <f>AB26/10</f>
        <v>#VALUE!</v>
      </c>
      <c r="AG26" s="171" t="e">
        <f ca="1">-Q26</f>
        <v>#REF!</v>
      </c>
      <c r="AH26" s="171" t="e">
        <f ca="1">-S26</f>
        <v>#REF!</v>
      </c>
    </row>
    <row customHeight="1" ht="26.25" r="27">
      <c r="A27" s="157">
        <f ca="1">A24+1</f>
        <v>43532</v>
      </c>
      <c r="B27" s="158">
        <f>B24</f>
        <v>0</v>
      </c>
      <c r="C27" s="157">
        <f ca="1">A27+B27</f>
        <v>43532</v>
      </c>
      <c r="D27" s="158" t="str">
        <f>D24</f>
        <v>夜班</v>
      </c>
      <c r="E27" s="153">
        <f>'6烧主抽电耗'!E27</f>
        <v>2</v>
      </c>
      <c r="F27" s="153" t="str">
        <f>'6烧主抽电耗'!F27</f>
        <v>乙班</v>
      </c>
      <c r="G27" s="183" t="e">
        <f ca="1">SUMPRODUCT((_5shaozhuchou_month_day!$A$2:$A$899&gt;=C27)*(_5shaozhuchou_month_day!$A$2:$A$899&lt;C28),_5shaozhuchou_month_day!$Y$2:$Y$899)/8</f>
        <v>#REF!</v>
      </c>
      <c r="H27" s="183" t="e">
        <f ca="1">(G27-G27*25%)*0.81*8</f>
        <v>#REF!</v>
      </c>
      <c r="I27" s="184" t="str">
        <f>X27</f>
        <v/>
      </c>
      <c r="J27" s="185" t="e">
        <f ca="1">SUMPRODUCT((主抽数据!$AU$5:$AU$97=$A27)*(主抽数据!$AV$5:$AV$97=$F27),主抽数据!$AH$5:$AH$97)</f>
        <v>#REF!</v>
      </c>
      <c r="K27" s="185" t="e">
        <f ca="1">SUMPRODUCT((主抽数据!$AU$5:$AU$97=$A27)*(主抽数据!$AV$5:$AV$97=$F27),主抽数据!$AI$5:$AI$97)</f>
        <v>#REF!</v>
      </c>
      <c r="L27" s="153" t="e">
        <f ca="1">J27+K27</f>
        <v>#REF!</v>
      </c>
      <c r="M27" s="153" t="e">
        <f ca="1">SUMPRODUCT((_5shaozhuchou_month_day!$A$2:$A$899&gt;=C27)*(_5shaozhuchou_month_day!$A$2:$A$899&lt;C28),_5shaozhuchou_month_day!$Z$2:$Z$899)</f>
        <v>#REF!</v>
      </c>
      <c r="N27" s="183" t="e">
        <f ca="1">M27*查询与汇总!$F$1</f>
        <v>#REF!</v>
      </c>
      <c r="O27" s="154" t="e">
        <f ca="1">IF(N27=0,0,L27/N27)</f>
        <v>#REF!</v>
      </c>
      <c r="P27" s="153" t="e">
        <f ca="1">IF(G27=0,0,SUMPRODUCT((_5shaozhuchou_month_day!$A$2:$A$899&gt;=$C27)*(_5shaozhuchou_month_day!$A$2:$A$899&lt;$C28),_5shaozhuchou_month_day!T$2:T$899)/SUMPRODUCT((_5shaozhuchou_month_day!$A$2:$A$899&gt;=$C27)*(_5shaozhuchou_month_day!$A$2:$A$899&lt;$C28)*(_5shaozhuchou_month_day!T$2:T$899&gt;0)))</f>
        <v>#REF!</v>
      </c>
      <c r="Q27" s="186" t="e">
        <f ca="1">IF(G27=0,0,SUMPRODUCT((_5shaozhuchou_month_day!$A$2:$A$899&gt;=$C27)*(_5shaozhuchou_month_day!$A$2:$A$899&lt;$C28),_5shaozhuchou_month_day!U$2:U$899)/SUMPRODUCT((_5shaozhuchou_month_day!$A$2:$A$899&gt;=$C27)*(_5shaozhuchou_month_day!$A$2:$A$899&lt;$C28)*(_5shaozhuchou_month_day!U$2:U$899&lt;0)))</f>
        <v>#REF!</v>
      </c>
      <c r="R27" s="153" t="e">
        <f ca="1">IF(G27=0,0,SUMPRODUCT((_5shaozhuchou_month_day!$A$2:$A$899&gt;=$C27)*(_5shaozhuchou_month_day!$A$2:$A$899&lt;$C28),_5shaozhuchou_month_day!V$2:V$899)/SUMPRODUCT((_5shaozhuchou_month_day!$A$2:$A$899&gt;=$C27)*(_5shaozhuchou_month_day!$A$2:$A$899&lt;$C28)*(_5shaozhuchou_month_day!V$2:V$899&gt;0)))</f>
        <v>#REF!</v>
      </c>
      <c r="S27" s="186" t="e">
        <f ca="1">IF(G27=0,0,SUMPRODUCT((_5shaozhuchou_month_day!$A$2:$A$899&gt;=$C27)*(_5shaozhuchou_month_day!$A$2:$A$899&lt;$C28),_5shaozhuchou_month_day!W$2:W$899)/SUMPRODUCT((_5shaozhuchou_month_day!$A$2:$A$899&gt;=$C27)*(_5shaozhuchou_month_day!$A$2:$A$899&lt;$C28)*(_5shaozhuchou_month_day!W$2:W$899&lt;0)))</f>
        <v>#REF!</v>
      </c>
      <c r="T27" s="186">
        <f>主抽数据!K29</f>
        <v>99.720100000000002</v>
      </c>
      <c r="U27" s="183">
        <f>主抽数据!L29</f>
        <v>94.257999999999996</v>
      </c>
      <c r="V27" s="187" t="e">
        <f ca="1">查询与汇总!$J$1*M27</f>
        <v>#REF!</v>
      </c>
      <c r="W27" s="188" t="e">
        <f ca="1">L27-V27</f>
        <v>#REF!</v>
      </c>
      <c r="X27" s="194" t="s">
        <v>26</v>
      </c>
      <c r="Y27" s="195" t="s">
        <v>26</v>
      </c>
      <c r="Z27" s="196" t="s">
        <v>26</v>
      </c>
      <c r="AA27" s="191" t="str">
        <f>主抽数据!M29</f>
        <v/>
      </c>
      <c r="AB27" s="192" t="str">
        <f>主抽数据!N29</f>
        <v/>
      </c>
      <c r="AC27" s="193" t="e">
        <f ca="1">IF(V27=-W27,0,W27*0.6/10000)</f>
        <v>#REF!</v>
      </c>
      <c r="AE27" s="171" t="e">
        <f>AA27/10</f>
        <v>#VALUE!</v>
      </c>
      <c r="AF27" s="171" t="e">
        <f>AB27/10</f>
        <v>#VALUE!</v>
      </c>
      <c r="AG27" s="171" t="e">
        <f ca="1">-Q27</f>
        <v>#REF!</v>
      </c>
      <c r="AH27" s="171" t="e">
        <f ca="1">-S27</f>
        <v>#REF!</v>
      </c>
    </row>
    <row customHeight="1" ht="30" r="28">
      <c r="A28" s="157">
        <f ca="1">A25+1</f>
        <v>43532</v>
      </c>
      <c r="B28" s="158">
        <f>B25</f>
        <v>0.33333333333333298</v>
      </c>
      <c r="C28" s="157">
        <f ca="1">A28+B28</f>
        <v>43532.333333333336</v>
      </c>
      <c r="D28" s="158" t="str">
        <f>D25</f>
        <v>白班</v>
      </c>
      <c r="E28" s="153">
        <f>'6烧主抽电耗'!E28</f>
        <v>3</v>
      </c>
      <c r="F28" s="153" t="str">
        <f>'6烧主抽电耗'!F28</f>
        <v>丙班</v>
      </c>
      <c r="G28" s="183" t="e">
        <f ca="1">SUMPRODUCT((_5shaozhuchou_month_day!$A$2:$A$899&gt;=C28)*(_5shaozhuchou_month_day!$A$2:$A$899&lt;C29),_5shaozhuchou_month_day!$Y$2:$Y$899)/8</f>
        <v>#REF!</v>
      </c>
      <c r="H28" s="183" t="e">
        <f ca="1">(G28-G28*25%)*0.81*8</f>
        <v>#REF!</v>
      </c>
      <c r="I28" s="184" t="str">
        <f>X28</f>
        <v/>
      </c>
      <c r="J28" s="185" t="e">
        <f ca="1">SUMPRODUCT((主抽数据!$AU$5:$AU$97=$A28)*(主抽数据!$AV$5:$AV$97=$F28),主抽数据!$AH$5:$AH$97)</f>
        <v>#REF!</v>
      </c>
      <c r="K28" s="185" t="e">
        <f ca="1">SUMPRODUCT((主抽数据!$AU$5:$AU$97=$A28)*(主抽数据!$AV$5:$AV$97=$F28),主抽数据!$AI$5:$AI$97)</f>
        <v>#REF!</v>
      </c>
      <c r="L28" s="153" t="e">
        <f ca="1">J28+K28</f>
        <v>#REF!</v>
      </c>
      <c r="M28" s="153" t="e">
        <f ca="1">SUMPRODUCT((_5shaozhuchou_month_day!$A$2:$A$899&gt;=C28)*(_5shaozhuchou_month_day!$A$2:$A$899&lt;C29),_5shaozhuchou_month_day!$Z$2:$Z$899)</f>
        <v>#REF!</v>
      </c>
      <c r="N28" s="183" t="e">
        <f ca="1">M28*查询与汇总!$F$1</f>
        <v>#REF!</v>
      </c>
      <c r="O28" s="154" t="e">
        <f ca="1">IF(N28=0,0,L28/N28)</f>
        <v>#REF!</v>
      </c>
      <c r="P28" s="153" t="e">
        <f ca="1">IF(G28=0,0,SUMPRODUCT((_5shaozhuchou_month_day!$A$2:$A$899&gt;=$C28)*(_5shaozhuchou_month_day!$A$2:$A$899&lt;$C29),_5shaozhuchou_month_day!T$2:T$899)/SUMPRODUCT((_5shaozhuchou_month_day!$A$2:$A$899&gt;=$C28)*(_5shaozhuchou_month_day!$A$2:$A$899&lt;$C29)*(_5shaozhuchou_month_day!T$2:T$899&gt;0)))</f>
        <v>#REF!</v>
      </c>
      <c r="Q28" s="186" t="e">
        <f ca="1">IF(G28=0,0,SUMPRODUCT((_5shaozhuchou_month_day!$A$2:$A$899&gt;=$C28)*(_5shaozhuchou_month_day!$A$2:$A$899&lt;$C29),_5shaozhuchou_month_day!U$2:U$899)/SUMPRODUCT((_5shaozhuchou_month_day!$A$2:$A$899&gt;=$C28)*(_5shaozhuchou_month_day!$A$2:$A$899&lt;$C29)*(_5shaozhuchou_month_day!U$2:U$899&lt;0)))</f>
        <v>#REF!</v>
      </c>
      <c r="R28" s="153" t="e">
        <f ca="1">IF(G28=0,0,SUMPRODUCT((_5shaozhuchou_month_day!$A$2:$A$899&gt;=$C28)*(_5shaozhuchou_month_day!$A$2:$A$899&lt;$C29),_5shaozhuchou_month_day!V$2:V$899)/SUMPRODUCT((_5shaozhuchou_month_day!$A$2:$A$899&gt;=$C28)*(_5shaozhuchou_month_day!$A$2:$A$899&lt;$C29)*(_5shaozhuchou_month_day!V$2:V$899&gt;0)))</f>
        <v>#REF!</v>
      </c>
      <c r="S28" s="186" t="e">
        <f ca="1">IF(G28=0,0,SUMPRODUCT((_5shaozhuchou_month_day!$A$2:$A$899&gt;=$C28)*(_5shaozhuchou_month_day!$A$2:$A$899&lt;$C29),_5shaozhuchou_month_day!W$2:W$899)/SUMPRODUCT((_5shaozhuchou_month_day!$A$2:$A$899&gt;=$C28)*(_5shaozhuchou_month_day!$A$2:$A$899&lt;$C29)*(_5shaozhuchou_month_day!W$2:W$899&lt;0)))</f>
        <v>#REF!</v>
      </c>
      <c r="T28" s="186">
        <f>主抽数据!K30</f>
        <v>97.762</v>
      </c>
      <c r="U28" s="183">
        <f>主抽数据!L30</f>
        <v>92.718999999999994</v>
      </c>
      <c r="V28" s="187" t="e">
        <f ca="1">查询与汇总!$J$1*M28</f>
        <v>#REF!</v>
      </c>
      <c r="W28" s="188" t="e">
        <f ca="1">L28-V28</f>
        <v>#REF!</v>
      </c>
      <c r="X28" s="194" t="s">
        <v>26</v>
      </c>
      <c r="Y28" s="195" t="s">
        <v>26</v>
      </c>
      <c r="Z28" s="197" t="s">
        <v>26</v>
      </c>
      <c r="AA28" s="191" t="str">
        <f>主抽数据!M30</f>
        <v/>
      </c>
      <c r="AB28" s="192" t="str">
        <f>主抽数据!N30</f>
        <v/>
      </c>
      <c r="AC28" s="193" t="e">
        <f ca="1">IF(V28=-W28,0,W28*0.6/10000)</f>
        <v>#REF!</v>
      </c>
      <c r="AE28" s="171" t="e">
        <f>AA28/10</f>
        <v>#VALUE!</v>
      </c>
      <c r="AF28" s="171" t="e">
        <f>AB28/10</f>
        <v>#VALUE!</v>
      </c>
      <c r="AG28" s="171" t="e">
        <f ca="1">-Q28</f>
        <v>#REF!</v>
      </c>
      <c r="AH28" s="171" t="e">
        <f ca="1">-S28</f>
        <v>#REF!</v>
      </c>
    </row>
    <row customHeight="1" ht="30" r="29">
      <c r="A29" s="157">
        <f ca="1">A26+1</f>
        <v>43532</v>
      </c>
      <c r="B29" s="158">
        <f>B26</f>
        <v>0.66666666666666696</v>
      </c>
      <c r="C29" s="157">
        <f ca="1">A29+B29</f>
        <v>43532.666666666664</v>
      </c>
      <c r="D29" s="158" t="str">
        <f>D26</f>
        <v>中班</v>
      </c>
      <c r="E29" s="153">
        <f>'6烧主抽电耗'!E29</f>
        <v>4</v>
      </c>
      <c r="F29" s="153" t="str">
        <f>'6烧主抽电耗'!F29</f>
        <v>丁班</v>
      </c>
      <c r="G29" s="183" t="e">
        <f ca="1">SUMPRODUCT((_5shaozhuchou_month_day!$A$2:$A$899&gt;=C29)*(_5shaozhuchou_month_day!$A$2:$A$899&lt;C30),_5shaozhuchou_month_day!$Y$2:$Y$899)/8</f>
        <v>#REF!</v>
      </c>
      <c r="H29" s="183" t="e">
        <f ca="1">(G29-G29*25%)*0.81*8</f>
        <v>#REF!</v>
      </c>
      <c r="I29" s="184" t="str">
        <f>X29</f>
        <v/>
      </c>
      <c r="J29" s="185" t="e">
        <f ca="1">SUMPRODUCT((主抽数据!$AU$5:$AU$97=$A29)*(主抽数据!$AV$5:$AV$97=$F29),主抽数据!$AH$5:$AH$97)</f>
        <v>#REF!</v>
      </c>
      <c r="K29" s="185" t="e">
        <f ca="1">SUMPRODUCT((主抽数据!$AU$5:$AU$97=$A29)*(主抽数据!$AV$5:$AV$97=$F29),主抽数据!$AI$5:$AI$97)</f>
        <v>#REF!</v>
      </c>
      <c r="L29" s="153" t="e">
        <f ca="1">J29+K29</f>
        <v>#REF!</v>
      </c>
      <c r="M29" s="153" t="e">
        <f ca="1">SUMPRODUCT((_5shaozhuchou_month_day!$A$2:$A$899&gt;=C29)*(_5shaozhuchou_month_day!$A$2:$A$899&lt;C30),_5shaozhuchou_month_day!$Z$2:$Z$899)</f>
        <v>#REF!</v>
      </c>
      <c r="N29" s="183" t="e">
        <f ca="1">M29*查询与汇总!$F$1</f>
        <v>#REF!</v>
      </c>
      <c r="O29" s="154" t="e">
        <f ca="1">IF(N29=0,0,L29/N29)</f>
        <v>#REF!</v>
      </c>
      <c r="P29" s="153" t="e">
        <f ca="1">IF(G29=0,0,SUMPRODUCT((_5shaozhuchou_month_day!$A$2:$A$899&gt;=$C29)*(_5shaozhuchou_month_day!$A$2:$A$899&lt;$C30),_5shaozhuchou_month_day!T$2:T$899)/SUMPRODUCT((_5shaozhuchou_month_day!$A$2:$A$899&gt;=$C29)*(_5shaozhuchou_month_day!$A$2:$A$899&lt;$C30)*(_5shaozhuchou_month_day!T$2:T$899&gt;0)))</f>
        <v>#REF!</v>
      </c>
      <c r="Q29" s="186" t="e">
        <f ca="1">IF(G29=0,0,SUMPRODUCT((_5shaozhuchou_month_day!$A$2:$A$899&gt;=$C29)*(_5shaozhuchou_month_day!$A$2:$A$899&lt;$C30),_5shaozhuchou_month_day!U$2:U$899)/SUMPRODUCT((_5shaozhuchou_month_day!$A$2:$A$899&gt;=$C29)*(_5shaozhuchou_month_day!$A$2:$A$899&lt;$C30)*(_5shaozhuchou_month_day!U$2:U$899&lt;0)))</f>
        <v>#REF!</v>
      </c>
      <c r="R29" s="153" t="e">
        <f ca="1">IF(G29=0,0,SUMPRODUCT((_5shaozhuchou_month_day!$A$2:$A$899&gt;=$C29)*(_5shaozhuchou_month_day!$A$2:$A$899&lt;$C30),_5shaozhuchou_month_day!V$2:V$899)/SUMPRODUCT((_5shaozhuchou_month_day!$A$2:$A$899&gt;=$C29)*(_5shaozhuchou_month_day!$A$2:$A$899&lt;$C30)*(_5shaozhuchou_month_day!V$2:V$899&gt;0)))</f>
        <v>#REF!</v>
      </c>
      <c r="S29" s="186" t="e">
        <f ca="1">IF(G29=0,0,SUMPRODUCT((_5shaozhuchou_month_day!$A$2:$A$899&gt;=$C29)*(_5shaozhuchou_month_day!$A$2:$A$899&lt;$C30),_5shaozhuchou_month_day!W$2:W$899)/SUMPRODUCT((_5shaozhuchou_month_day!$A$2:$A$899&gt;=$C29)*(_5shaozhuchou_month_day!$A$2:$A$899&lt;$C30)*(_5shaozhuchou_month_day!W$2:W$899&lt;0)))</f>
        <v>#REF!</v>
      </c>
      <c r="T29" s="186">
        <f>主抽数据!K31</f>
        <v>99.771000000000001</v>
      </c>
      <c r="U29" s="183">
        <f>主抽数据!L31</f>
        <v>94.319999999999993</v>
      </c>
      <c r="V29" s="187" t="e">
        <f ca="1">查询与汇总!$J$1*M29</f>
        <v>#REF!</v>
      </c>
      <c r="W29" s="188" t="e">
        <f ca="1">L29-V29</f>
        <v>#REF!</v>
      </c>
      <c r="X29" s="194" t="s">
        <v>26</v>
      </c>
      <c r="Y29" s="195" t="s">
        <v>26</v>
      </c>
      <c r="Z29" s="197" t="s">
        <v>26</v>
      </c>
      <c r="AA29" s="191" t="str">
        <f>主抽数据!M31</f>
        <v/>
      </c>
      <c r="AB29" s="192" t="str">
        <f>主抽数据!N31</f>
        <v/>
      </c>
      <c r="AC29" s="193" t="e">
        <f ca="1">IF(V29=-W29,0,W29*0.6/10000)</f>
        <v>#REF!</v>
      </c>
      <c r="AE29" s="171" t="e">
        <f>AA29/10</f>
        <v>#VALUE!</v>
      </c>
      <c r="AF29" s="171" t="e">
        <f>AB29/10</f>
        <v>#VALUE!</v>
      </c>
      <c r="AG29" s="171" t="e">
        <f ca="1">-Q29</f>
        <v>#REF!</v>
      </c>
      <c r="AH29" s="171" t="e">
        <f ca="1">-S29</f>
        <v>#REF!</v>
      </c>
    </row>
    <row customHeight="1" ht="29.100000000000001" r="30">
      <c r="A30" s="157">
        <f ca="1">A27+1</f>
        <v>43533</v>
      </c>
      <c r="B30" s="158">
        <f>B27</f>
        <v>0</v>
      </c>
      <c r="C30" s="157">
        <f ca="1">A30+B30</f>
        <v>43533</v>
      </c>
      <c r="D30" s="158" t="str">
        <f>D27</f>
        <v>夜班</v>
      </c>
      <c r="E30" s="153">
        <f>'6烧主抽电耗'!E30</f>
        <v>1</v>
      </c>
      <c r="F30" s="153" t="str">
        <f>'6烧主抽电耗'!F30</f>
        <v>甲班</v>
      </c>
      <c r="G30" s="183" t="e">
        <f ca="1">SUMPRODUCT((_5shaozhuchou_month_day!$A$2:$A$899&gt;=C30)*(_5shaozhuchou_month_day!$A$2:$A$899&lt;C31),_5shaozhuchou_month_day!$Y$2:$Y$899)/8</f>
        <v>#REF!</v>
      </c>
      <c r="H30" s="183" t="e">
        <f ca="1">(G30-G30*25%)*0.81*8</f>
        <v>#REF!</v>
      </c>
      <c r="I30" s="184" t="str">
        <f>X30</f>
        <v/>
      </c>
      <c r="J30" s="185" t="e">
        <f ca="1">SUMPRODUCT((主抽数据!$AU$5:$AU$97=$A30)*(主抽数据!$AV$5:$AV$97=$F30),主抽数据!$AH$5:$AH$97)</f>
        <v>#REF!</v>
      </c>
      <c r="K30" s="185" t="e">
        <f ca="1">SUMPRODUCT((主抽数据!$AU$5:$AU$97=$A30)*(主抽数据!$AV$5:$AV$97=$F30),主抽数据!$AI$5:$AI$97)</f>
        <v>#REF!</v>
      </c>
      <c r="L30" s="153" t="e">
        <f ca="1">J30+K30</f>
        <v>#REF!</v>
      </c>
      <c r="M30" s="153" t="e">
        <f ca="1">SUMPRODUCT((_5shaozhuchou_month_day!$A$2:$A$899&gt;=C30)*(_5shaozhuchou_month_day!$A$2:$A$899&lt;C31),_5shaozhuchou_month_day!$Z$2:$Z$899)</f>
        <v>#REF!</v>
      </c>
      <c r="N30" s="183" t="e">
        <f ca="1">M30*查询与汇总!$F$1</f>
        <v>#REF!</v>
      </c>
      <c r="O30" s="154" t="e">
        <f ca="1">IF(N30=0,0,L30/N30)</f>
        <v>#REF!</v>
      </c>
      <c r="P30" s="153" t="e">
        <f ca="1">IF(G30=0,0,SUMPRODUCT((_5shaozhuchou_month_day!$A$2:$A$899&gt;=$C30)*(_5shaozhuchou_month_day!$A$2:$A$899&lt;$C31),_5shaozhuchou_month_day!T$2:T$899)/SUMPRODUCT((_5shaozhuchou_month_day!$A$2:$A$899&gt;=$C30)*(_5shaozhuchou_month_day!$A$2:$A$899&lt;$C31)*(_5shaozhuchou_month_day!T$2:T$899&gt;0)))</f>
        <v>#REF!</v>
      </c>
      <c r="Q30" s="186" t="e">
        <f ca="1">IF(G30=0,0,SUMPRODUCT((_5shaozhuchou_month_day!$A$2:$A$899&gt;=$C30)*(_5shaozhuchou_month_day!$A$2:$A$899&lt;$C31),_5shaozhuchou_month_day!U$2:U$899)/SUMPRODUCT((_5shaozhuchou_month_day!$A$2:$A$899&gt;=$C30)*(_5shaozhuchou_month_day!$A$2:$A$899&lt;$C31)*(_5shaozhuchou_month_day!U$2:U$899&lt;0)))</f>
        <v>#REF!</v>
      </c>
      <c r="R30" s="153" t="e">
        <f ca="1">IF(G30=0,0,SUMPRODUCT((_5shaozhuchou_month_day!$A$2:$A$899&gt;=$C30)*(_5shaozhuchou_month_day!$A$2:$A$899&lt;$C31),_5shaozhuchou_month_day!V$2:V$899)/SUMPRODUCT((_5shaozhuchou_month_day!$A$2:$A$899&gt;=$C30)*(_5shaozhuchou_month_day!$A$2:$A$899&lt;$C31)*(_5shaozhuchou_month_day!V$2:V$899&gt;0)))</f>
        <v>#REF!</v>
      </c>
      <c r="S30" s="186" t="e">
        <f ca="1">IF(G30=0,0,SUMPRODUCT((_5shaozhuchou_month_day!$A$2:$A$899&gt;=$C30)*(_5shaozhuchou_month_day!$A$2:$A$899&lt;$C31),_5shaozhuchou_month_day!W$2:W$899)/SUMPRODUCT((_5shaozhuchou_month_day!$A$2:$A$899&gt;=$C30)*(_5shaozhuchou_month_day!$A$2:$A$899&lt;$C31)*(_5shaozhuchou_month_day!W$2:W$899&lt;0)))</f>
        <v>#REF!</v>
      </c>
      <c r="T30" s="186">
        <f>主抽数据!K32</f>
        <v>99.773499999999999</v>
      </c>
      <c r="U30" s="183">
        <f>主抽数据!L32</f>
        <v>94.324700000000007</v>
      </c>
      <c r="V30" s="187" t="e">
        <f ca="1">查询与汇总!$J$1*M30</f>
        <v>#REF!</v>
      </c>
      <c r="W30" s="188" t="e">
        <f ca="1">L30-V30</f>
        <v>#REF!</v>
      </c>
      <c r="X30" s="194" t="s">
        <v>26</v>
      </c>
      <c r="Y30" s="195" t="s">
        <v>26</v>
      </c>
      <c r="Z30" s="196" t="s">
        <v>26</v>
      </c>
      <c r="AA30" s="191" t="str">
        <f>主抽数据!M32</f>
        <v/>
      </c>
      <c r="AB30" s="192" t="str">
        <f>主抽数据!N32</f>
        <v/>
      </c>
      <c r="AC30" s="193" t="e">
        <f ca="1">IF(V30=-W30,0,W30*0.6/10000)</f>
        <v>#REF!</v>
      </c>
      <c r="AE30" s="171" t="e">
        <f>AA30/10</f>
        <v>#VALUE!</v>
      </c>
      <c r="AF30" s="171" t="e">
        <f>AB30/10</f>
        <v>#VALUE!</v>
      </c>
      <c r="AG30" s="171" t="e">
        <f ca="1">-Q30</f>
        <v>#REF!</v>
      </c>
      <c r="AH30" s="171" t="e">
        <f ca="1">-S30</f>
        <v>#REF!</v>
      </c>
    </row>
    <row customHeight="1" ht="39" r="31">
      <c r="A31" s="157">
        <f ca="1">A28+1</f>
        <v>43533</v>
      </c>
      <c r="B31" s="158">
        <f>B28</f>
        <v>0.33333333333333298</v>
      </c>
      <c r="C31" s="157">
        <f ca="1">A31+B31</f>
        <v>43533.333333333336</v>
      </c>
      <c r="D31" s="158" t="str">
        <f>D28</f>
        <v>白班</v>
      </c>
      <c r="E31" s="153">
        <f>'6烧主抽电耗'!E31</f>
        <v>2</v>
      </c>
      <c r="F31" s="153" t="str">
        <f>'6烧主抽电耗'!F31</f>
        <v>乙班</v>
      </c>
      <c r="G31" s="183" t="e">
        <f ca="1">SUMPRODUCT((_5shaozhuchou_month_day!$A$2:$A$899&gt;=C31)*(_5shaozhuchou_month_day!$A$2:$A$899&lt;C32),_5shaozhuchou_month_day!$Y$2:$Y$899)/8</f>
        <v>#REF!</v>
      </c>
      <c r="H31" s="183" t="e">
        <f ca="1">(G31-G31*25%)*0.81*8</f>
        <v>#REF!</v>
      </c>
      <c r="I31" s="184" t="str">
        <f>X31</f>
        <v/>
      </c>
      <c r="J31" s="185" t="e">
        <f ca="1">SUMPRODUCT((主抽数据!$AU$5:$AU$97=$A31)*(主抽数据!$AV$5:$AV$97=$F31),主抽数据!$AH$5:$AH$97)</f>
        <v>#REF!</v>
      </c>
      <c r="K31" s="185" t="e">
        <f ca="1">SUMPRODUCT((主抽数据!$AU$5:$AU$97=$A31)*(主抽数据!$AV$5:$AV$97=$F31),主抽数据!$AI$5:$AI$97)</f>
        <v>#REF!</v>
      </c>
      <c r="L31" s="153" t="e">
        <f ca="1">J31+K31</f>
        <v>#REF!</v>
      </c>
      <c r="M31" s="153" t="e">
        <f ca="1">SUMPRODUCT((_5shaozhuchou_month_day!$A$2:$A$899&gt;=C31)*(_5shaozhuchou_month_day!$A$2:$A$899&lt;C32),_5shaozhuchou_month_day!$Z$2:$Z$899)</f>
        <v>#REF!</v>
      </c>
      <c r="N31" s="183" t="e">
        <f ca="1">M31*查询与汇总!$F$1</f>
        <v>#REF!</v>
      </c>
      <c r="O31" s="154" t="e">
        <f ca="1">IF(N31=0,0,L31/N31)</f>
        <v>#REF!</v>
      </c>
      <c r="P31" s="153" t="e">
        <f ca="1">IF(G31=0,0,SUMPRODUCT((_5shaozhuchou_month_day!$A$2:$A$899&gt;=$C31)*(_5shaozhuchou_month_day!$A$2:$A$899&lt;$C32),_5shaozhuchou_month_day!T$2:T$899)/SUMPRODUCT((_5shaozhuchou_month_day!$A$2:$A$899&gt;=$C31)*(_5shaozhuchou_month_day!$A$2:$A$899&lt;$C32)*(_5shaozhuchou_month_day!T$2:T$899&gt;0)))</f>
        <v>#REF!</v>
      </c>
      <c r="Q31" s="186" t="e">
        <f ca="1">IF(G31=0,0,SUMPRODUCT((_5shaozhuchou_month_day!$A$2:$A$899&gt;=$C31)*(_5shaozhuchou_month_day!$A$2:$A$899&lt;$C32),_5shaozhuchou_month_day!U$2:U$899)/SUMPRODUCT((_5shaozhuchou_month_day!$A$2:$A$899&gt;=$C31)*(_5shaozhuchou_month_day!$A$2:$A$899&lt;$C32)*(_5shaozhuchou_month_day!U$2:U$899&lt;0)))</f>
        <v>#REF!</v>
      </c>
      <c r="R31" s="153" t="e">
        <f ca="1">IF(G31=0,0,SUMPRODUCT((_5shaozhuchou_month_day!$A$2:$A$899&gt;=$C31)*(_5shaozhuchou_month_day!$A$2:$A$899&lt;$C32),_5shaozhuchou_month_day!V$2:V$899)/SUMPRODUCT((_5shaozhuchou_month_day!$A$2:$A$899&gt;=$C31)*(_5shaozhuchou_month_day!$A$2:$A$899&lt;$C32)*(_5shaozhuchou_month_day!V$2:V$899&gt;0)))</f>
        <v>#REF!</v>
      </c>
      <c r="S31" s="186" t="e">
        <f ca="1">IF(G31=0,0,SUMPRODUCT((_5shaozhuchou_month_day!$A$2:$A$899&gt;=$C31)*(_5shaozhuchou_month_day!$A$2:$A$899&lt;$C32),_5shaozhuchou_month_day!W$2:W$899)/SUMPRODUCT((_5shaozhuchou_month_day!$A$2:$A$899&gt;=$C31)*(_5shaozhuchou_month_day!$A$2:$A$899&lt;$C32)*(_5shaozhuchou_month_day!W$2:W$899&lt;0)))</f>
        <v>#REF!</v>
      </c>
      <c r="T31" s="186">
        <f>主抽数据!K33</f>
        <v>99.787000000000006</v>
      </c>
      <c r="U31" s="183">
        <f>主抽数据!L33</f>
        <v>94.336399999999998</v>
      </c>
      <c r="V31" s="187" t="e">
        <f ca="1">查询与汇总!$J$1*M31</f>
        <v>#REF!</v>
      </c>
      <c r="W31" s="188" t="e">
        <f ca="1">L31-V31</f>
        <v>#REF!</v>
      </c>
      <c r="X31" s="194" t="s">
        <v>26</v>
      </c>
      <c r="Y31" s="195" t="s">
        <v>26</v>
      </c>
      <c r="Z31" s="197" t="s">
        <v>26</v>
      </c>
      <c r="AA31" s="191" t="str">
        <f>主抽数据!M33</f>
        <v/>
      </c>
      <c r="AB31" s="192" t="str">
        <f>主抽数据!N33</f>
        <v/>
      </c>
      <c r="AC31" s="193" t="e">
        <f ca="1">IF(V31=-W31,0,W31*0.6/10000)</f>
        <v>#REF!</v>
      </c>
      <c r="AE31" s="171" t="e">
        <f>AA31/10</f>
        <v>#VALUE!</v>
      </c>
      <c r="AF31" s="171" t="e">
        <f>AB31/10</f>
        <v>#VALUE!</v>
      </c>
      <c r="AG31" s="171" t="e">
        <f ca="1">-Q31</f>
        <v>#REF!</v>
      </c>
      <c r="AH31" s="171" t="e">
        <f ca="1">-S31</f>
        <v>#REF!</v>
      </c>
    </row>
    <row customHeight="1" ht="48" r="32">
      <c r="A32" s="157">
        <f ca="1">A29+1</f>
        <v>43533</v>
      </c>
      <c r="B32" s="158">
        <f>B29</f>
        <v>0.66666666666666696</v>
      </c>
      <c r="C32" s="157">
        <f ca="1">A32+B32</f>
        <v>43533.666666666664</v>
      </c>
      <c r="D32" s="158" t="str">
        <f>D29</f>
        <v>中班</v>
      </c>
      <c r="E32" s="153">
        <f>'6烧主抽电耗'!E32</f>
        <v>3</v>
      </c>
      <c r="F32" s="153" t="str">
        <f>'6烧主抽电耗'!F32</f>
        <v>丙班</v>
      </c>
      <c r="G32" s="183" t="e">
        <f ca="1">SUMPRODUCT((_5shaozhuchou_month_day!$A$2:$A$899&gt;=C32)*(_5shaozhuchou_month_day!$A$2:$A$899&lt;C33),_5shaozhuchou_month_day!$Y$2:$Y$899)/8</f>
        <v>#REF!</v>
      </c>
      <c r="H32" s="183" t="e">
        <f ca="1">(G32-G32*25%)*0.81*8</f>
        <v>#REF!</v>
      </c>
      <c r="I32" s="184" t="str">
        <f>X32</f>
        <v/>
      </c>
      <c r="J32" s="185" t="e">
        <f ca="1">SUMPRODUCT((主抽数据!$AU$5:$AU$97=$A32)*(主抽数据!$AV$5:$AV$97=$F32),主抽数据!$AH$5:$AH$97)</f>
        <v>#REF!</v>
      </c>
      <c r="K32" s="185" t="e">
        <f ca="1">SUMPRODUCT((主抽数据!$AU$5:$AU$97=$A32)*(主抽数据!$AV$5:$AV$97=$F32),主抽数据!$AI$5:$AI$97)</f>
        <v>#REF!</v>
      </c>
      <c r="L32" s="153" t="e">
        <f ca="1">J32+K32</f>
        <v>#REF!</v>
      </c>
      <c r="M32" s="153" t="e">
        <f ca="1">SUMPRODUCT((_5shaozhuchou_month_day!$A$2:$A$899&gt;=C32)*(_5shaozhuchou_month_day!$A$2:$A$899&lt;C33),_5shaozhuchou_month_day!$Z$2:$Z$899)</f>
        <v>#REF!</v>
      </c>
      <c r="N32" s="183" t="e">
        <f ca="1">M32*查询与汇总!$F$1</f>
        <v>#REF!</v>
      </c>
      <c r="O32" s="154" t="e">
        <f ca="1">IF(N32=0,0,L32/N32)</f>
        <v>#REF!</v>
      </c>
      <c r="P32" s="153" t="e">
        <f ca="1">IF(G32=0,0,SUMPRODUCT((_5shaozhuchou_month_day!$A$2:$A$899&gt;=$C32)*(_5shaozhuchou_month_day!$A$2:$A$899&lt;$C33),_5shaozhuchou_month_day!T$2:T$899)/SUMPRODUCT((_5shaozhuchou_month_day!$A$2:$A$899&gt;=$C32)*(_5shaozhuchou_month_day!$A$2:$A$899&lt;$C33)*(_5shaozhuchou_month_day!T$2:T$899&gt;0)))</f>
        <v>#REF!</v>
      </c>
      <c r="Q32" s="186" t="e">
        <f ca="1">IF(G32=0,0,SUMPRODUCT((_5shaozhuchou_month_day!$A$2:$A$899&gt;=$C32)*(_5shaozhuchou_month_day!$A$2:$A$899&lt;$C33),_5shaozhuchou_month_day!U$2:U$899)/SUMPRODUCT((_5shaozhuchou_month_day!$A$2:$A$899&gt;=$C32)*(_5shaozhuchou_month_day!$A$2:$A$899&lt;$C33)*(_5shaozhuchou_month_day!U$2:U$899&lt;0)))</f>
        <v>#REF!</v>
      </c>
      <c r="R32" s="153" t="e">
        <f ca="1">IF(G32=0,0,SUMPRODUCT((_5shaozhuchou_month_day!$A$2:$A$899&gt;=$C32)*(_5shaozhuchou_month_day!$A$2:$A$899&lt;$C33),_5shaozhuchou_month_day!V$2:V$899)/SUMPRODUCT((_5shaozhuchou_month_day!$A$2:$A$899&gt;=$C32)*(_5shaozhuchou_month_day!$A$2:$A$899&lt;$C33)*(_5shaozhuchou_month_day!V$2:V$899&gt;0)))</f>
        <v>#REF!</v>
      </c>
      <c r="S32" s="186" t="e">
        <f ca="1">IF(G32=0,0,SUMPRODUCT((_5shaozhuchou_month_day!$A$2:$A$899&gt;=$C32)*(_5shaozhuchou_month_day!$A$2:$A$899&lt;$C33),_5shaozhuchou_month_day!W$2:W$899)/SUMPRODUCT((_5shaozhuchou_month_day!$A$2:$A$899&gt;=$C32)*(_5shaozhuchou_month_day!$A$2:$A$899&lt;$C33)*(_5shaozhuchou_month_day!W$2:W$899&lt;0)))</f>
        <v>#REF!</v>
      </c>
      <c r="T32" s="186">
        <f>主抽数据!K34</f>
        <v>99.784599999999998</v>
      </c>
      <c r="U32" s="183">
        <f>主抽数据!L34</f>
        <v>94.336500000000001</v>
      </c>
      <c r="V32" s="187" t="e">
        <f ca="1">查询与汇总!$J$1*M32</f>
        <v>#REF!</v>
      </c>
      <c r="W32" s="188" t="e">
        <f ca="1">L32-V32</f>
        <v>#REF!</v>
      </c>
      <c r="X32" s="194" t="s">
        <v>26</v>
      </c>
      <c r="Y32" s="195" t="s">
        <v>26</v>
      </c>
      <c r="Z32" s="197" t="s">
        <v>26</v>
      </c>
      <c r="AA32" s="191" t="str">
        <f>主抽数据!M34</f>
        <v/>
      </c>
      <c r="AB32" s="192" t="str">
        <f>主抽数据!N34</f>
        <v/>
      </c>
      <c r="AC32" s="193" t="e">
        <f ca="1">IF(V32=-W32,0,W32*0.6/10000)</f>
        <v>#REF!</v>
      </c>
      <c r="AE32" s="171" t="e">
        <f>AA32/10</f>
        <v>#VALUE!</v>
      </c>
      <c r="AF32" s="171" t="e">
        <f>AB32/10</f>
        <v>#VALUE!</v>
      </c>
      <c r="AG32" s="171" t="e">
        <f ca="1">-Q32</f>
        <v>#REF!</v>
      </c>
      <c r="AH32" s="171" t="e">
        <f ca="1">-S32</f>
        <v>#REF!</v>
      </c>
    </row>
    <row customHeight="1" ht="27" r="33">
      <c r="A33" s="157">
        <f ca="1">A30+1</f>
        <v>43534</v>
      </c>
      <c r="B33" s="158">
        <f>B30</f>
        <v>0</v>
      </c>
      <c r="C33" s="157">
        <f ca="1">A33+B33</f>
        <v>43534</v>
      </c>
      <c r="D33" s="158" t="str">
        <f>D30</f>
        <v>夜班</v>
      </c>
      <c r="E33" s="153">
        <f>'6烧主抽电耗'!E33</f>
        <v>1</v>
      </c>
      <c r="F33" s="153" t="str">
        <f>'6烧主抽电耗'!F33</f>
        <v>甲班</v>
      </c>
      <c r="G33" s="183" t="e">
        <f ca="1">SUMPRODUCT((_5shaozhuchou_month_day!$A$2:$A$899&gt;=C33)*(_5shaozhuchou_month_day!$A$2:$A$899&lt;C34),_5shaozhuchou_month_day!$Y$2:$Y$899)/8</f>
        <v>#REF!</v>
      </c>
      <c r="H33" s="183" t="e">
        <f ca="1">(G33-G33*25%)*0.81*8</f>
        <v>#REF!</v>
      </c>
      <c r="I33" s="184" t="str">
        <f>X33</f>
        <v/>
      </c>
      <c r="J33" s="185" t="e">
        <f ca="1">SUMPRODUCT((主抽数据!$AU$5:$AU$97=$A33)*(主抽数据!$AV$5:$AV$97=$F33),主抽数据!$AH$5:$AH$97)</f>
        <v>#REF!</v>
      </c>
      <c r="K33" s="185" t="e">
        <f ca="1">SUMPRODUCT((主抽数据!$AU$5:$AU$97=$A33)*(主抽数据!$AV$5:$AV$97=$F33),主抽数据!$AI$5:$AI$97)</f>
        <v>#REF!</v>
      </c>
      <c r="L33" s="153" t="e">
        <f ca="1">J33+K33</f>
        <v>#REF!</v>
      </c>
      <c r="M33" s="153" t="e">
        <f ca="1">SUMPRODUCT((_5shaozhuchou_month_day!$A$2:$A$899&gt;=C33)*(_5shaozhuchou_month_day!$A$2:$A$899&lt;C34),_5shaozhuchou_month_day!$Z$2:$Z$899)</f>
        <v>#REF!</v>
      </c>
      <c r="N33" s="183" t="e">
        <f ca="1">M33*查询与汇总!$F$1</f>
        <v>#REF!</v>
      </c>
      <c r="O33" s="154" t="e">
        <f ca="1">IF(N33=0,0,L33/N33)</f>
        <v>#REF!</v>
      </c>
      <c r="P33" s="153" t="e">
        <f ca="1">IF(G33=0,0,SUMPRODUCT((_5shaozhuchou_month_day!$A$2:$A$899&gt;=$C33)*(_5shaozhuchou_month_day!$A$2:$A$899&lt;$C34),_5shaozhuchou_month_day!T$2:T$899)/SUMPRODUCT((_5shaozhuchou_month_day!$A$2:$A$899&gt;=$C33)*(_5shaozhuchou_month_day!$A$2:$A$899&lt;$C34)*(_5shaozhuchou_month_day!T$2:T$899&gt;0)))</f>
        <v>#REF!</v>
      </c>
      <c r="Q33" s="186" t="e">
        <f ca="1">IF(G33=0,0,SUMPRODUCT((_5shaozhuchou_month_day!$A$2:$A$899&gt;=$C33)*(_5shaozhuchou_month_day!$A$2:$A$899&lt;$C34),_5shaozhuchou_month_day!U$2:U$899)/SUMPRODUCT((_5shaozhuchou_month_day!$A$2:$A$899&gt;=$C33)*(_5shaozhuchou_month_day!$A$2:$A$899&lt;$C34)*(_5shaozhuchou_month_day!U$2:U$899&lt;0)))</f>
        <v>#REF!</v>
      </c>
      <c r="R33" s="153" t="e">
        <f ca="1">IF(G33=0,0,SUMPRODUCT((_5shaozhuchou_month_day!$A$2:$A$899&gt;=$C33)*(_5shaozhuchou_month_day!$A$2:$A$899&lt;$C34),_5shaozhuchou_month_day!V$2:V$899)/SUMPRODUCT((_5shaozhuchou_month_day!$A$2:$A$899&gt;=$C33)*(_5shaozhuchou_month_day!$A$2:$A$899&lt;$C34)*(_5shaozhuchou_month_day!V$2:V$899&gt;0)))</f>
        <v>#REF!</v>
      </c>
      <c r="S33" s="186" t="e">
        <f ca="1">IF(G33=0,0,SUMPRODUCT((_5shaozhuchou_month_day!$A$2:$A$899&gt;=$C33)*(_5shaozhuchou_month_day!$A$2:$A$899&lt;$C34),_5shaozhuchou_month_day!W$2:W$899)/SUMPRODUCT((_5shaozhuchou_month_day!$A$2:$A$899&gt;=$C33)*(_5shaozhuchou_month_day!$A$2:$A$899&lt;$C34)*(_5shaozhuchou_month_day!W$2:W$899&lt;0)))</f>
        <v>#REF!</v>
      </c>
      <c r="T33" s="186">
        <f>主抽数据!K35</f>
        <v>99.790599999999998</v>
      </c>
      <c r="U33" s="183">
        <f>主抽数据!L35</f>
        <v>94.346299999999999</v>
      </c>
      <c r="V33" s="187" t="e">
        <f ca="1">查询与汇总!$J$1*M33</f>
        <v>#REF!</v>
      </c>
      <c r="W33" s="188" t="e">
        <f ca="1">L33-V33</f>
        <v>#REF!</v>
      </c>
      <c r="X33" s="194" t="s">
        <v>26</v>
      </c>
      <c r="Y33" s="195" t="s">
        <v>26</v>
      </c>
      <c r="Z33" s="196" t="s">
        <v>26</v>
      </c>
      <c r="AA33" s="191" t="str">
        <f>主抽数据!M35</f>
        <v/>
      </c>
      <c r="AB33" s="192" t="str">
        <f>主抽数据!N35</f>
        <v/>
      </c>
      <c r="AC33" s="193" t="e">
        <f ca="1">IF(V33=-W33,0,W33*0.6/10000)</f>
        <v>#REF!</v>
      </c>
      <c r="AE33" s="171" t="e">
        <f>AA33/10</f>
        <v>#VALUE!</v>
      </c>
      <c r="AF33" s="171" t="e">
        <f>AB33/10</f>
        <v>#VALUE!</v>
      </c>
      <c r="AG33" s="171" t="e">
        <f ca="1">-Q33</f>
        <v>#REF!</v>
      </c>
      <c r="AH33" s="171" t="e">
        <f ca="1">-S33</f>
        <v>#REF!</v>
      </c>
    </row>
    <row customHeight="1" ht="29.100000000000001" r="34">
      <c r="A34" s="157">
        <f ca="1">A31+1</f>
        <v>43534</v>
      </c>
      <c r="B34" s="158">
        <f>B31</f>
        <v>0.33333333333333298</v>
      </c>
      <c r="C34" s="157">
        <f ca="1">A34+B34</f>
        <v>43534.333333333336</v>
      </c>
      <c r="D34" s="158" t="str">
        <f>D31</f>
        <v>白班</v>
      </c>
      <c r="E34" s="153">
        <f>'6烧主抽电耗'!E34</f>
        <v>2</v>
      </c>
      <c r="F34" s="153" t="str">
        <f>'6烧主抽电耗'!F34</f>
        <v>乙班</v>
      </c>
      <c r="G34" s="183" t="e">
        <f ca="1">SUMPRODUCT((_5shaozhuchou_month_day!$A$2:$A$899&gt;=C34)*(_5shaozhuchou_month_day!$A$2:$A$899&lt;C35),_5shaozhuchou_month_day!$Y$2:$Y$899)/8</f>
        <v>#REF!</v>
      </c>
      <c r="H34" s="183" t="e">
        <f ca="1">(G34-G34*25%)*0.81*8</f>
        <v>#REF!</v>
      </c>
      <c r="I34" s="184" t="str">
        <f>X34</f>
        <v/>
      </c>
      <c r="J34" s="185" t="e">
        <f ca="1">SUMPRODUCT((主抽数据!$AU$5:$AU$97=$A34)*(主抽数据!$AV$5:$AV$97=$F34),主抽数据!$AH$5:$AH$97)</f>
        <v>#REF!</v>
      </c>
      <c r="K34" s="185" t="e">
        <f ca="1">SUMPRODUCT((主抽数据!$AU$5:$AU$97=$A34)*(主抽数据!$AV$5:$AV$97=$F34),主抽数据!$AI$5:$AI$97)</f>
        <v>#REF!</v>
      </c>
      <c r="L34" s="153" t="e">
        <f ca="1">J34+K34</f>
        <v>#REF!</v>
      </c>
      <c r="M34" s="153" t="e">
        <f ca="1">SUMPRODUCT((_5shaozhuchou_month_day!$A$2:$A$899&gt;=C34)*(_5shaozhuchou_month_day!$A$2:$A$899&lt;C35),_5shaozhuchou_month_day!$Z$2:$Z$899)</f>
        <v>#REF!</v>
      </c>
      <c r="N34" s="183" t="e">
        <f ca="1">M34*查询与汇总!$F$1</f>
        <v>#REF!</v>
      </c>
      <c r="O34" s="154" t="e">
        <f ca="1">IF(N34=0,0,L34/N34)</f>
        <v>#REF!</v>
      </c>
      <c r="P34" s="153" t="e">
        <f ca="1">IF(G34=0,0,SUMPRODUCT((_5shaozhuchou_month_day!$A$2:$A$899&gt;=$C34)*(_5shaozhuchou_month_day!$A$2:$A$899&lt;$C35),_5shaozhuchou_month_day!T$2:T$899)/SUMPRODUCT((_5shaozhuchou_month_day!$A$2:$A$899&gt;=$C34)*(_5shaozhuchou_month_day!$A$2:$A$899&lt;$C35)*(_5shaozhuchou_month_day!T$2:T$899&gt;0)))</f>
        <v>#REF!</v>
      </c>
      <c r="Q34" s="186" t="e">
        <f ca="1">IF(G34=0,0,SUMPRODUCT((_5shaozhuchou_month_day!$A$2:$A$899&gt;=$C34)*(_5shaozhuchou_month_day!$A$2:$A$899&lt;$C35),_5shaozhuchou_month_day!U$2:U$899)/SUMPRODUCT((_5shaozhuchou_month_day!$A$2:$A$899&gt;=$C34)*(_5shaozhuchou_month_day!$A$2:$A$899&lt;$C35)*(_5shaozhuchou_month_day!U$2:U$899&lt;0)))</f>
        <v>#REF!</v>
      </c>
      <c r="R34" s="153" t="e">
        <f ca="1">IF(G34=0,0,SUMPRODUCT((_5shaozhuchou_month_day!$A$2:$A$899&gt;=$C34)*(_5shaozhuchou_month_day!$A$2:$A$899&lt;$C35),_5shaozhuchou_month_day!V$2:V$899)/SUMPRODUCT((_5shaozhuchou_month_day!$A$2:$A$899&gt;=$C34)*(_5shaozhuchou_month_day!$A$2:$A$899&lt;$C35)*(_5shaozhuchou_month_day!V$2:V$899&gt;0)))</f>
        <v>#REF!</v>
      </c>
      <c r="S34" s="186" t="e">
        <f ca="1">IF(G34=0,0,SUMPRODUCT((_5shaozhuchou_month_day!$A$2:$A$899&gt;=$C34)*(_5shaozhuchou_month_day!$A$2:$A$899&lt;$C35),_5shaozhuchou_month_day!W$2:W$899)/SUMPRODUCT((_5shaozhuchou_month_day!$A$2:$A$899&gt;=$C34)*(_5shaozhuchou_month_day!$A$2:$A$899&lt;$C35)*(_5shaozhuchou_month_day!W$2:W$899&lt;0)))</f>
        <v>#REF!</v>
      </c>
      <c r="T34" s="186">
        <f>主抽数据!K36</f>
        <v>99.796199999999999</v>
      </c>
      <c r="U34" s="183">
        <f>主抽数据!L36</f>
        <v>94.351600000000005</v>
      </c>
      <c r="V34" s="187" t="e">
        <f ca="1">查询与汇总!$J$1*M34</f>
        <v>#REF!</v>
      </c>
      <c r="W34" s="188" t="e">
        <f ca="1">L34-V34</f>
        <v>#REF!</v>
      </c>
      <c r="X34" s="194" t="s">
        <v>26</v>
      </c>
      <c r="Y34" s="195" t="s">
        <v>26</v>
      </c>
      <c r="Z34" s="196" t="s">
        <v>26</v>
      </c>
      <c r="AA34" s="191" t="str">
        <f>主抽数据!M36</f>
        <v/>
      </c>
      <c r="AB34" s="192" t="str">
        <f>主抽数据!N36</f>
        <v/>
      </c>
      <c r="AC34" s="193" t="e">
        <f ca="1">IF(V34=-W34,0,W34*0.6/10000)</f>
        <v>#REF!</v>
      </c>
      <c r="AE34" s="171" t="e">
        <f>AA34/10</f>
        <v>#VALUE!</v>
      </c>
      <c r="AF34" s="171" t="e">
        <f>AB34/10</f>
        <v>#VALUE!</v>
      </c>
      <c r="AG34" s="171" t="e">
        <f ca="1">-Q34</f>
        <v>#REF!</v>
      </c>
      <c r="AH34" s="171" t="e">
        <f ca="1">-S34</f>
        <v>#REF!</v>
      </c>
    </row>
    <row customHeight="1" ht="30" r="35">
      <c r="A35" s="157">
        <f ca="1">A32+1</f>
        <v>43534</v>
      </c>
      <c r="B35" s="158">
        <f>B32</f>
        <v>0.66666666666666696</v>
      </c>
      <c r="C35" s="157">
        <f ca="1">A35+B35</f>
        <v>43534.666666666664</v>
      </c>
      <c r="D35" s="158" t="str">
        <f>D32</f>
        <v>中班</v>
      </c>
      <c r="E35" s="153">
        <f>'6烧主抽电耗'!E35</f>
        <v>3</v>
      </c>
      <c r="F35" s="153" t="str">
        <f>'6烧主抽电耗'!F35</f>
        <v>丙班</v>
      </c>
      <c r="G35" s="183" t="e">
        <f ca="1">SUMPRODUCT((_5shaozhuchou_month_day!$A$2:$A$899&gt;=C35)*(_5shaozhuchou_month_day!$A$2:$A$899&lt;C36),_5shaozhuchou_month_day!$Y$2:$Y$899)/8</f>
        <v>#REF!</v>
      </c>
      <c r="H35" s="183" t="e">
        <f ca="1">(G35-G35*25%)*0.81*8</f>
        <v>#REF!</v>
      </c>
      <c r="I35" s="184" t="str">
        <f>X35</f>
        <v/>
      </c>
      <c r="J35" s="185" t="e">
        <f ca="1">SUMPRODUCT((主抽数据!$AU$5:$AU$97=$A35)*(主抽数据!$AV$5:$AV$97=$F35),主抽数据!$AH$5:$AH$97)</f>
        <v>#REF!</v>
      </c>
      <c r="K35" s="185" t="e">
        <f ca="1">SUMPRODUCT((主抽数据!$AU$5:$AU$97=$A35)*(主抽数据!$AV$5:$AV$97=$F35),主抽数据!$AI$5:$AI$97)</f>
        <v>#REF!</v>
      </c>
      <c r="L35" s="153" t="e">
        <f ca="1">J35+K35</f>
        <v>#REF!</v>
      </c>
      <c r="M35" s="153" t="e">
        <f ca="1">SUMPRODUCT((_5shaozhuchou_month_day!$A$2:$A$899&gt;=C35)*(_5shaozhuchou_month_day!$A$2:$A$899&lt;C36),_5shaozhuchou_month_day!$Z$2:$Z$899)</f>
        <v>#REF!</v>
      </c>
      <c r="N35" s="183" t="e">
        <f ca="1">M35*查询与汇总!$F$1</f>
        <v>#REF!</v>
      </c>
      <c r="O35" s="154" t="e">
        <f ca="1">IF(N35=0,0,L35/N35)</f>
        <v>#REF!</v>
      </c>
      <c r="P35" s="153" t="e">
        <f ca="1">IF(G35=0,0,SUMPRODUCT((_5shaozhuchou_month_day!$A$2:$A$899&gt;=$C35)*(_5shaozhuchou_month_day!$A$2:$A$899&lt;$C36),_5shaozhuchou_month_day!T$2:T$899)/SUMPRODUCT((_5shaozhuchou_month_day!$A$2:$A$899&gt;=$C35)*(_5shaozhuchou_month_day!$A$2:$A$899&lt;$C36)*(_5shaozhuchou_month_day!T$2:T$899&gt;0)))</f>
        <v>#REF!</v>
      </c>
      <c r="Q35" s="186" t="e">
        <f ca="1">IF(G35=0,0,SUMPRODUCT((_5shaozhuchou_month_day!$A$2:$A$899&gt;=$C35)*(_5shaozhuchou_month_day!$A$2:$A$899&lt;$C36),_5shaozhuchou_month_day!U$2:U$899)/SUMPRODUCT((_5shaozhuchou_month_day!$A$2:$A$899&gt;=$C35)*(_5shaozhuchou_month_day!$A$2:$A$899&lt;$C36)*(_5shaozhuchou_month_day!U$2:U$899&lt;0)))</f>
        <v>#REF!</v>
      </c>
      <c r="R35" s="153" t="e">
        <f ca="1">IF(G35=0,0,SUMPRODUCT((_5shaozhuchou_month_day!$A$2:$A$899&gt;=$C35)*(_5shaozhuchou_month_day!$A$2:$A$899&lt;$C36),_5shaozhuchou_month_day!V$2:V$899)/SUMPRODUCT((_5shaozhuchou_month_day!$A$2:$A$899&gt;=$C35)*(_5shaozhuchou_month_day!$A$2:$A$899&lt;$C36)*(_5shaozhuchou_month_day!V$2:V$899&gt;0)))</f>
        <v>#REF!</v>
      </c>
      <c r="S35" s="186" t="e">
        <f ca="1">IF(G35=0,0,SUMPRODUCT((_5shaozhuchou_month_day!$A$2:$A$899&gt;=$C35)*(_5shaozhuchou_month_day!$A$2:$A$899&lt;$C36),_5shaozhuchou_month_day!W$2:W$899)/SUMPRODUCT((_5shaozhuchou_month_day!$A$2:$A$899&gt;=$C35)*(_5shaozhuchou_month_day!$A$2:$A$899&lt;$C36)*(_5shaozhuchou_month_day!W$2:W$899&lt;0)))</f>
        <v>#REF!</v>
      </c>
      <c r="T35" s="186">
        <f>主抽数据!K37</f>
        <v>99.794300000000007</v>
      </c>
      <c r="U35" s="183">
        <f>主抽数据!L37</f>
        <v>99.683300000000003</v>
      </c>
      <c r="V35" s="187" t="e">
        <f ca="1">查询与汇总!$J$1*M35</f>
        <v>#REF!</v>
      </c>
      <c r="W35" s="188" t="e">
        <f ca="1">L35-V35</f>
        <v>#REF!</v>
      </c>
      <c r="X35" s="194" t="s">
        <v>26</v>
      </c>
      <c r="Y35" s="195" t="s">
        <v>26</v>
      </c>
      <c r="Z35" s="197" t="s">
        <v>26</v>
      </c>
      <c r="AA35" s="191" t="str">
        <f>主抽数据!M37</f>
        <v/>
      </c>
      <c r="AB35" s="192" t="str">
        <f>主抽数据!N37</f>
        <v/>
      </c>
      <c r="AC35" s="193" t="e">
        <f ca="1">IF(V35=-W35,0,W35*0.6/10000)</f>
        <v>#REF!</v>
      </c>
      <c r="AE35" s="171" t="e">
        <f>AA35/10</f>
        <v>#VALUE!</v>
      </c>
      <c r="AF35" s="171" t="e">
        <f>AB35/10</f>
        <v>#VALUE!</v>
      </c>
      <c r="AG35" s="171" t="e">
        <f ca="1">-Q35</f>
        <v>#REF!</v>
      </c>
      <c r="AH35" s="171" t="e">
        <f ca="1">-S35</f>
        <v>#REF!</v>
      </c>
    </row>
    <row customHeight="1" r="36">
      <c r="A36" s="157">
        <f ca="1">A33+1</f>
        <v>43535</v>
      </c>
      <c r="B36" s="158">
        <f>B33</f>
        <v>0</v>
      </c>
      <c r="C36" s="157">
        <f ca="1">A36+B36</f>
        <v>43535</v>
      </c>
      <c r="D36" s="158" t="str">
        <f>D33</f>
        <v>夜班</v>
      </c>
      <c r="E36" s="153">
        <f>'6烧主抽电耗'!E36</f>
        <v>4</v>
      </c>
      <c r="F36" s="153" t="str">
        <f>'6烧主抽电耗'!F36</f>
        <v>丁班</v>
      </c>
      <c r="G36" s="183" t="e">
        <f ca="1">SUMPRODUCT((_5shaozhuchou_month_day!$A$2:$A$899&gt;=C36)*(_5shaozhuchou_month_day!$A$2:$A$899&lt;C37),_5shaozhuchou_month_day!$Y$2:$Y$899)/8</f>
        <v>#REF!</v>
      </c>
      <c r="H36" s="183" t="e">
        <f ca="1">(G36-G36*25%)*0.81*8</f>
        <v>#REF!</v>
      </c>
      <c r="I36" s="184" t="str">
        <f>X36</f>
        <v/>
      </c>
      <c r="J36" s="185" t="e">
        <f ca="1">SUMPRODUCT((主抽数据!$AU$5:$AU$97=$A36)*(主抽数据!$AV$5:$AV$97=$F36),主抽数据!$AH$5:$AH$97)</f>
        <v>#REF!</v>
      </c>
      <c r="K36" s="185" t="e">
        <f ca="1">SUMPRODUCT((主抽数据!$AU$5:$AU$97=$A36)*(主抽数据!$AV$5:$AV$97=$F36),主抽数据!$AI$5:$AI$97)</f>
        <v>#REF!</v>
      </c>
      <c r="L36" s="153" t="e">
        <f ca="1">J36+K36</f>
        <v>#REF!</v>
      </c>
      <c r="M36" s="153" t="e">
        <f ca="1">SUMPRODUCT((_5shaozhuchou_month_day!$A$2:$A$899&gt;=C36)*(_5shaozhuchou_month_day!$A$2:$A$899&lt;C37),_5shaozhuchou_month_day!$Z$2:$Z$899)</f>
        <v>#REF!</v>
      </c>
      <c r="N36" s="183" t="e">
        <f ca="1">M36*查询与汇总!$F$1</f>
        <v>#REF!</v>
      </c>
      <c r="O36" s="154" t="e">
        <f ca="1">IF(N36=0,0,L36/N36)</f>
        <v>#REF!</v>
      </c>
      <c r="P36" s="153" t="e">
        <f ca="1">IF(G36=0,0,SUMPRODUCT((_5shaozhuchou_month_day!$A$2:$A$899&gt;=$C36)*(_5shaozhuchou_month_day!$A$2:$A$899&lt;$C37),_5shaozhuchou_month_day!T$2:T$899)/SUMPRODUCT((_5shaozhuchou_month_day!$A$2:$A$899&gt;=$C36)*(_5shaozhuchou_month_day!$A$2:$A$899&lt;$C37)*(_5shaozhuchou_month_day!T$2:T$899&gt;0)))</f>
        <v>#REF!</v>
      </c>
      <c r="Q36" s="186" t="e">
        <f ca="1">IF(G36=0,0,SUMPRODUCT((_5shaozhuchou_month_day!$A$2:$A$899&gt;=$C36)*(_5shaozhuchou_month_day!$A$2:$A$899&lt;$C37),_5shaozhuchou_month_day!U$2:U$899)/SUMPRODUCT((_5shaozhuchou_month_day!$A$2:$A$899&gt;=$C36)*(_5shaozhuchou_month_day!$A$2:$A$899&lt;$C37)*(_5shaozhuchou_month_day!U$2:U$899&lt;0)))</f>
        <v>#REF!</v>
      </c>
      <c r="R36" s="153" t="e">
        <f ca="1">IF(G36=0,0,SUMPRODUCT((_5shaozhuchou_month_day!$A$2:$A$899&gt;=$C36)*(_5shaozhuchou_month_day!$A$2:$A$899&lt;$C37),_5shaozhuchou_month_day!V$2:V$899)/SUMPRODUCT((_5shaozhuchou_month_day!$A$2:$A$899&gt;=$C36)*(_5shaozhuchou_month_day!$A$2:$A$899&lt;$C37)*(_5shaozhuchou_month_day!V$2:V$899&gt;0)))</f>
        <v>#REF!</v>
      </c>
      <c r="S36" s="186" t="e">
        <f ca="1">IF(G36=0,0,SUMPRODUCT((_5shaozhuchou_month_day!$A$2:$A$899&gt;=$C36)*(_5shaozhuchou_month_day!$A$2:$A$899&lt;$C37),_5shaozhuchou_month_day!W$2:W$899)/SUMPRODUCT((_5shaozhuchou_month_day!$A$2:$A$899&gt;=$C36)*(_5shaozhuchou_month_day!$A$2:$A$899&lt;$C37)*(_5shaozhuchou_month_day!W$2:W$899&lt;0)))</f>
        <v>#REF!</v>
      </c>
      <c r="T36" s="186">
        <f>主抽数据!K38</f>
        <v>99.783199999999994</v>
      </c>
      <c r="U36" s="183">
        <f>主抽数据!L38</f>
        <v>99.729500000000002</v>
      </c>
      <c r="V36" s="187" t="e">
        <f ca="1">查询与汇总!$J$1*M36</f>
        <v>#REF!</v>
      </c>
      <c r="W36" s="188" t="e">
        <f ca="1">L36-V36</f>
        <v>#REF!</v>
      </c>
      <c r="X36" s="194" t="s">
        <v>26</v>
      </c>
      <c r="Y36" s="195" t="s">
        <v>26</v>
      </c>
      <c r="Z36" s="196" t="s">
        <v>26</v>
      </c>
      <c r="AA36" s="191" t="str">
        <f>主抽数据!M38</f>
        <v/>
      </c>
      <c r="AB36" s="192" t="str">
        <f>主抽数据!N38</f>
        <v/>
      </c>
      <c r="AC36" s="193" t="e">
        <f ca="1">IF(V36=-W36,0,W36*0.65/10000)</f>
        <v>#REF!</v>
      </c>
      <c r="AE36" s="171" t="e">
        <f>AA36/10</f>
        <v>#VALUE!</v>
      </c>
      <c r="AF36" s="171" t="e">
        <f>AB36/10</f>
        <v>#VALUE!</v>
      </c>
      <c r="AG36" s="171" t="e">
        <f ca="1">-Q36</f>
        <v>#REF!</v>
      </c>
      <c r="AH36" s="171" t="e">
        <f ca="1">-S36</f>
        <v>#REF!</v>
      </c>
    </row>
    <row customHeight="1" r="37">
      <c r="A37" s="157">
        <f ca="1">A34+1</f>
        <v>43535</v>
      </c>
      <c r="B37" s="158">
        <f>B34</f>
        <v>0.33333333333333298</v>
      </c>
      <c r="C37" s="157">
        <f ca="1">A37+B37</f>
        <v>43535.333333333336</v>
      </c>
      <c r="D37" s="158" t="str">
        <f>D34</f>
        <v>白班</v>
      </c>
      <c r="E37" s="153">
        <f>'6烧主抽电耗'!E37</f>
        <v>1</v>
      </c>
      <c r="F37" s="153" t="str">
        <f>'6烧主抽电耗'!F37</f>
        <v>甲班</v>
      </c>
      <c r="G37" s="183" t="e">
        <f ca="1">SUMPRODUCT((_5shaozhuchou_month_day!$A$2:$A$899&gt;=C37)*(_5shaozhuchou_month_day!$A$2:$A$899&lt;C38),_5shaozhuchou_month_day!$Y$2:$Y$899)/8</f>
        <v>#REF!</v>
      </c>
      <c r="H37" s="183" t="e">
        <f ca="1">(G37-G37*25%)*0.81*8</f>
        <v>#REF!</v>
      </c>
      <c r="I37" s="184" t="str">
        <f>X37</f>
        <v/>
      </c>
      <c r="J37" s="185" t="e">
        <f ca="1">SUMPRODUCT((主抽数据!$AU$5:$AU$97=$A37)*(主抽数据!$AV$5:$AV$97=$F37),主抽数据!$AH$5:$AH$97)</f>
        <v>#REF!</v>
      </c>
      <c r="K37" s="185" t="e">
        <f ca="1">SUMPRODUCT((主抽数据!$AU$5:$AU$97=$A37)*(主抽数据!$AV$5:$AV$97=$F37),主抽数据!$AI$5:$AI$97)</f>
        <v>#REF!</v>
      </c>
      <c r="L37" s="153" t="e">
        <f ca="1">J37+K37</f>
        <v>#REF!</v>
      </c>
      <c r="M37" s="153" t="e">
        <f ca="1">SUMPRODUCT((_5shaozhuchou_month_day!$A$2:$A$899&gt;=C37)*(_5shaozhuchou_month_day!$A$2:$A$899&lt;C38),_5shaozhuchou_month_day!$Z$2:$Z$899)</f>
        <v>#REF!</v>
      </c>
      <c r="N37" s="183" t="e">
        <f ca="1">M37*查询与汇总!$F$1</f>
        <v>#REF!</v>
      </c>
      <c r="O37" s="154" t="e">
        <f ca="1">IF(N37=0,0,L37/N37)</f>
        <v>#REF!</v>
      </c>
      <c r="P37" s="153" t="e">
        <f ca="1">IF(G37=0,0,SUMPRODUCT((_5shaozhuchou_month_day!$A$2:$A$899&gt;=$C37)*(_5shaozhuchou_month_day!$A$2:$A$899&lt;$C38),_5shaozhuchou_month_day!T$2:T$899)/SUMPRODUCT((_5shaozhuchou_month_day!$A$2:$A$899&gt;=$C37)*(_5shaozhuchou_month_day!$A$2:$A$899&lt;$C38)*(_5shaozhuchou_month_day!T$2:T$899&gt;0)))</f>
        <v>#REF!</v>
      </c>
      <c r="Q37" s="186" t="e">
        <f ca="1">IF(G37=0,0,SUMPRODUCT((_5shaozhuchou_month_day!$A$2:$A$899&gt;=$C37)*(_5shaozhuchou_month_day!$A$2:$A$899&lt;$C38),_5shaozhuchou_month_day!U$2:U$899)/SUMPRODUCT((_5shaozhuchou_month_day!$A$2:$A$899&gt;=$C37)*(_5shaozhuchou_month_day!$A$2:$A$899&lt;$C38)*(_5shaozhuchou_month_day!U$2:U$899&lt;0)))</f>
        <v>#REF!</v>
      </c>
      <c r="R37" s="153" t="e">
        <f ca="1">IF(G37=0,0,SUMPRODUCT((_5shaozhuchou_month_day!$A$2:$A$899&gt;=$C37)*(_5shaozhuchou_month_day!$A$2:$A$899&lt;$C38),_5shaozhuchou_month_day!V$2:V$899)/SUMPRODUCT((_5shaozhuchou_month_day!$A$2:$A$899&gt;=$C37)*(_5shaozhuchou_month_day!$A$2:$A$899&lt;$C38)*(_5shaozhuchou_month_day!V$2:V$899&gt;0)))</f>
        <v>#REF!</v>
      </c>
      <c r="S37" s="186" t="e">
        <f ca="1">IF(G37=0,0,SUMPRODUCT((_5shaozhuchou_month_day!$A$2:$A$899&gt;=$C37)*(_5shaozhuchou_month_day!$A$2:$A$899&lt;$C38),_5shaozhuchou_month_day!W$2:W$899)/SUMPRODUCT((_5shaozhuchou_month_day!$A$2:$A$899&gt;=$C37)*(_5shaozhuchou_month_day!$A$2:$A$899&lt;$C38)*(_5shaozhuchou_month_day!W$2:W$899&lt;0)))</f>
        <v>#REF!</v>
      </c>
      <c r="T37" s="186">
        <f>主抽数据!K39</f>
        <v>99.784199999999998</v>
      </c>
      <c r="U37" s="183">
        <f>主抽数据!L39</f>
        <v>99.733099999999993</v>
      </c>
      <c r="V37" s="187" t="e">
        <f ca="1">查询与汇总!$J$1*M37</f>
        <v>#REF!</v>
      </c>
      <c r="W37" s="188" t="e">
        <f ca="1">L37-V37</f>
        <v>#REF!</v>
      </c>
      <c r="X37" s="194" t="s">
        <v>26</v>
      </c>
      <c r="Y37" s="195" t="s">
        <v>26</v>
      </c>
      <c r="Z37" s="196" t="s">
        <v>26</v>
      </c>
      <c r="AA37" s="191" t="str">
        <f>主抽数据!M39</f>
        <v/>
      </c>
      <c r="AB37" s="192" t="str">
        <f>主抽数据!N39</f>
        <v/>
      </c>
      <c r="AC37" s="193" t="e">
        <f ca="1">IF(V37=-W37,0,W37*0.65/10000)</f>
        <v>#REF!</v>
      </c>
      <c r="AE37" s="171" t="e">
        <f>AA37/10</f>
        <v>#VALUE!</v>
      </c>
      <c r="AF37" s="171" t="e">
        <f>AB37/10</f>
        <v>#VALUE!</v>
      </c>
      <c r="AG37" s="171" t="e">
        <f ca="1">-Q37</f>
        <v>#REF!</v>
      </c>
      <c r="AH37" s="171" t="e">
        <f ca="1">-S37</f>
        <v>#REF!</v>
      </c>
    </row>
    <row customHeight="1" r="38">
      <c r="A38" s="157">
        <f ca="1">A35+1</f>
        <v>43535</v>
      </c>
      <c r="B38" s="158">
        <f>B35</f>
        <v>0.66666666666666696</v>
      </c>
      <c r="C38" s="157">
        <f ca="1">A38+B38</f>
        <v>43535.666666666664</v>
      </c>
      <c r="D38" s="158" t="str">
        <f>D35</f>
        <v>中班</v>
      </c>
      <c r="E38" s="153">
        <f>'6烧主抽电耗'!E38</f>
        <v>2</v>
      </c>
      <c r="F38" s="153" t="str">
        <f>'6烧主抽电耗'!F38</f>
        <v>乙班</v>
      </c>
      <c r="G38" s="183" t="e">
        <f ca="1">SUMPRODUCT((_5shaozhuchou_month_day!$A$2:$A$899&gt;=C38)*(_5shaozhuchou_month_day!$A$2:$A$899&lt;C39),_5shaozhuchou_month_day!$Y$2:$Y$899)/8</f>
        <v>#REF!</v>
      </c>
      <c r="H38" s="183" t="e">
        <f ca="1">(G38-G38*25%)*0.81*8</f>
        <v>#REF!</v>
      </c>
      <c r="I38" s="184" t="str">
        <f>X38</f>
        <v/>
      </c>
      <c r="J38" s="185" t="e">
        <f ca="1">SUMPRODUCT((主抽数据!$AU$5:$AU$97=$A38)*(主抽数据!$AV$5:$AV$97=$F38),主抽数据!$AH$5:$AH$97)</f>
        <v>#REF!</v>
      </c>
      <c r="K38" s="185" t="e">
        <f ca="1">SUMPRODUCT((主抽数据!$AU$5:$AU$97=$A38)*(主抽数据!$AV$5:$AV$97=$F38),主抽数据!$AI$5:$AI$97)</f>
        <v>#REF!</v>
      </c>
      <c r="L38" s="153" t="e">
        <f ca="1">J38+K38</f>
        <v>#REF!</v>
      </c>
      <c r="M38" s="153" t="e">
        <f ca="1">SUMPRODUCT((_5shaozhuchou_month_day!$A$2:$A$899&gt;=C38)*(_5shaozhuchou_month_day!$A$2:$A$899&lt;C39),_5shaozhuchou_month_day!$Z$2:$Z$899)</f>
        <v>#REF!</v>
      </c>
      <c r="N38" s="183" t="e">
        <f ca="1">M38*查询与汇总!$F$1</f>
        <v>#REF!</v>
      </c>
      <c r="O38" s="154" t="e">
        <f ca="1">IF(N38=0,0,L38/N38)</f>
        <v>#REF!</v>
      </c>
      <c r="P38" s="153" t="e">
        <f ca="1">IF(G38=0,0,SUMPRODUCT((_5shaozhuchou_month_day!$A$2:$A$899&gt;=$C38)*(_5shaozhuchou_month_day!$A$2:$A$899&lt;$C39),_5shaozhuchou_month_day!T$2:T$899)/SUMPRODUCT((_5shaozhuchou_month_day!$A$2:$A$899&gt;=$C38)*(_5shaozhuchou_month_day!$A$2:$A$899&lt;$C39)*(_5shaozhuchou_month_day!T$2:T$899&gt;0)))</f>
        <v>#REF!</v>
      </c>
      <c r="Q38" s="186" t="e">
        <f ca="1">IF(G38=0,0,SUMPRODUCT((_5shaozhuchou_month_day!$A$2:$A$899&gt;=$C38)*(_5shaozhuchou_month_day!$A$2:$A$899&lt;$C39),_5shaozhuchou_month_day!U$2:U$899)/SUMPRODUCT((_5shaozhuchou_month_day!$A$2:$A$899&gt;=$C38)*(_5shaozhuchou_month_day!$A$2:$A$899&lt;$C39)*(_5shaozhuchou_month_day!U$2:U$899&lt;0)))</f>
        <v>#REF!</v>
      </c>
      <c r="R38" s="153" t="e">
        <f ca="1">IF(G38=0,0,SUMPRODUCT((_5shaozhuchou_month_day!$A$2:$A$899&gt;=$C38)*(_5shaozhuchou_month_day!$A$2:$A$899&lt;$C39),_5shaozhuchou_month_day!V$2:V$899)/SUMPRODUCT((_5shaozhuchou_month_day!$A$2:$A$899&gt;=$C38)*(_5shaozhuchou_month_day!$A$2:$A$899&lt;$C39)*(_5shaozhuchou_month_day!V$2:V$899&gt;0)))</f>
        <v>#REF!</v>
      </c>
      <c r="S38" s="186" t="e">
        <f ca="1">IF(G38=0,0,SUMPRODUCT((_5shaozhuchou_month_day!$A$2:$A$899&gt;=$C38)*(_5shaozhuchou_month_day!$A$2:$A$899&lt;$C39),_5shaozhuchou_month_day!W$2:W$899)/SUMPRODUCT((_5shaozhuchou_month_day!$A$2:$A$899&gt;=$C38)*(_5shaozhuchou_month_day!$A$2:$A$899&lt;$C39)*(_5shaozhuchou_month_day!W$2:W$899&lt;0)))</f>
        <v>#REF!</v>
      </c>
      <c r="T38" s="186">
        <f>主抽数据!K40</f>
        <v>99.777299999999997</v>
      </c>
      <c r="U38" s="183">
        <f>主抽数据!L40</f>
        <v>99.721400000000003</v>
      </c>
      <c r="V38" s="187" t="e">
        <f ca="1">查询与汇总!$J$1*M38</f>
        <v>#REF!</v>
      </c>
      <c r="W38" s="188" t="e">
        <f ca="1">L38-V38</f>
        <v>#REF!</v>
      </c>
      <c r="X38" s="194" t="s">
        <v>26</v>
      </c>
      <c r="Y38" s="195" t="s">
        <v>26</v>
      </c>
      <c r="Z38" s="196" t="s">
        <v>26</v>
      </c>
      <c r="AA38" s="191" t="str">
        <f>主抽数据!M40</f>
        <v/>
      </c>
      <c r="AB38" s="192" t="str">
        <f>主抽数据!N40</f>
        <v/>
      </c>
      <c r="AC38" s="193" t="e">
        <f ca="1">IF(V38=-W38,0,W38*0.65/10000)</f>
        <v>#REF!</v>
      </c>
      <c r="AE38" s="171" t="e">
        <f>AA38/10</f>
        <v>#VALUE!</v>
      </c>
      <c r="AF38" s="171" t="e">
        <f>AB38/10</f>
        <v>#VALUE!</v>
      </c>
      <c r="AG38" s="171" t="e">
        <f ca="1">-Q38</f>
        <v>#REF!</v>
      </c>
      <c r="AH38" s="171" t="e">
        <f ca="1">-S38</f>
        <v>#REF!</v>
      </c>
    </row>
    <row customHeight="1" r="39">
      <c r="A39" s="157">
        <f ca="1">A36+1</f>
        <v>43536</v>
      </c>
      <c r="B39" s="158">
        <f>B36</f>
        <v>0</v>
      </c>
      <c r="C39" s="157">
        <f ca="1">A39+B39</f>
        <v>43536</v>
      </c>
      <c r="D39" s="158" t="str">
        <f>D36</f>
        <v>夜班</v>
      </c>
      <c r="E39" s="153">
        <f>'6烧主抽电耗'!E39</f>
        <v>4</v>
      </c>
      <c r="F39" s="153" t="str">
        <f>'6烧主抽电耗'!F39</f>
        <v>丁班</v>
      </c>
      <c r="G39" s="183" t="e">
        <f ca="1">SUMPRODUCT((_5shaozhuchou_month_day!$A$2:$A$899&gt;=C39)*(_5shaozhuchou_month_day!$A$2:$A$899&lt;C40),_5shaozhuchou_month_day!$Y$2:$Y$899)/8</f>
        <v>#REF!</v>
      </c>
      <c r="H39" s="183" t="e">
        <f ca="1">(G39-G39*25%)*0.81*8</f>
        <v>#REF!</v>
      </c>
      <c r="I39" s="184" t="str">
        <f>X39</f>
        <v/>
      </c>
      <c r="J39" s="185" t="e">
        <f ca="1">SUMPRODUCT((主抽数据!$AU$5:$AU$97=$A39)*(主抽数据!$AV$5:$AV$97=$F39),主抽数据!$AH$5:$AH$97)</f>
        <v>#REF!</v>
      </c>
      <c r="K39" s="185" t="e">
        <f ca="1">SUMPRODUCT((主抽数据!$AU$5:$AU$97=$A39)*(主抽数据!$AV$5:$AV$97=$F39),主抽数据!$AI$5:$AI$97)</f>
        <v>#REF!</v>
      </c>
      <c r="L39" s="153" t="e">
        <f ca="1">J39+K39</f>
        <v>#REF!</v>
      </c>
      <c r="M39" s="153" t="e">
        <f ca="1">SUMPRODUCT((_5shaozhuchou_month_day!$A$2:$A$899&gt;=C39)*(_5shaozhuchou_month_day!$A$2:$A$899&lt;C40),_5shaozhuchou_month_day!$Z$2:$Z$899)</f>
        <v>#REF!</v>
      </c>
      <c r="N39" s="183" t="e">
        <f ca="1">M39*查询与汇总!$F$1</f>
        <v>#REF!</v>
      </c>
      <c r="O39" s="154" t="e">
        <f ca="1">IF(N39=0,0,L39/N39)</f>
        <v>#REF!</v>
      </c>
      <c r="P39" s="153" t="e">
        <f ca="1">IF(G39=0,0,SUMPRODUCT((_5shaozhuchou_month_day!$A$2:$A$899&gt;=$C39)*(_5shaozhuchou_month_day!$A$2:$A$899&lt;$C40),_5shaozhuchou_month_day!T$2:T$899)/SUMPRODUCT((_5shaozhuchou_month_day!$A$2:$A$899&gt;=$C39)*(_5shaozhuchou_month_day!$A$2:$A$899&lt;$C40)*(_5shaozhuchou_month_day!T$2:T$899&gt;0)))</f>
        <v>#REF!</v>
      </c>
      <c r="Q39" s="186" t="e">
        <f ca="1">IF(G39=0,0,SUMPRODUCT((_5shaozhuchou_month_day!$A$2:$A$899&gt;=$C39)*(_5shaozhuchou_month_day!$A$2:$A$899&lt;$C40),_5shaozhuchou_month_day!U$2:U$899)/SUMPRODUCT((_5shaozhuchou_month_day!$A$2:$A$899&gt;=$C39)*(_5shaozhuchou_month_day!$A$2:$A$899&lt;$C40)*(_5shaozhuchou_month_day!U$2:U$899&lt;0)))</f>
        <v>#REF!</v>
      </c>
      <c r="R39" s="153" t="e">
        <f ca="1">IF(G39=0,0,SUMPRODUCT((_5shaozhuchou_month_day!$A$2:$A$899&gt;=$C39)*(_5shaozhuchou_month_day!$A$2:$A$899&lt;$C40),_5shaozhuchou_month_day!V$2:V$899)/SUMPRODUCT((_5shaozhuchou_month_day!$A$2:$A$899&gt;=$C39)*(_5shaozhuchou_month_day!$A$2:$A$899&lt;$C40)*(_5shaozhuchou_month_day!V$2:V$899&gt;0)))</f>
        <v>#REF!</v>
      </c>
      <c r="S39" s="186" t="e">
        <f ca="1">IF(G39=0,0,SUMPRODUCT((_5shaozhuchou_month_day!$A$2:$A$899&gt;=$C39)*(_5shaozhuchou_month_day!$A$2:$A$899&lt;$C40),_5shaozhuchou_month_day!W$2:W$899)/SUMPRODUCT((_5shaozhuchou_month_day!$A$2:$A$899&gt;=$C39)*(_5shaozhuchou_month_day!$A$2:$A$899&lt;$C40)*(_5shaozhuchou_month_day!W$2:W$899&lt;0)))</f>
        <v>#REF!</v>
      </c>
      <c r="T39" s="186">
        <f>主抽数据!K41</f>
        <v>99.7517</v>
      </c>
      <c r="U39" s="183">
        <f>主抽数据!L41</f>
        <v>99.687899999999999</v>
      </c>
      <c r="V39" s="187" t="e">
        <f ca="1">查询与汇总!$J$1*M39</f>
        <v>#REF!</v>
      </c>
      <c r="W39" s="188" t="e">
        <f ca="1">L39-V39</f>
        <v>#REF!</v>
      </c>
      <c r="X39" s="194" t="s">
        <v>26</v>
      </c>
      <c r="Y39" s="195" t="s">
        <v>26</v>
      </c>
      <c r="Z39" s="196" t="s">
        <v>26</v>
      </c>
      <c r="AA39" s="191" t="str">
        <f>主抽数据!M41</f>
        <v/>
      </c>
      <c r="AB39" s="192" t="str">
        <f>主抽数据!N41</f>
        <v/>
      </c>
      <c r="AC39" s="193" t="e">
        <f ca="1">IF(V39=-W39,0,W39*0.65/10000)</f>
        <v>#REF!</v>
      </c>
      <c r="AE39" s="171" t="e">
        <f>AA39/10</f>
        <v>#VALUE!</v>
      </c>
      <c r="AF39" s="171" t="e">
        <f>AB39/10</f>
        <v>#VALUE!</v>
      </c>
      <c r="AG39" s="171" t="e">
        <f ca="1">-Q39</f>
        <v>#REF!</v>
      </c>
      <c r="AH39" s="171" t="e">
        <f ca="1">-S39</f>
        <v>#REF!</v>
      </c>
    </row>
    <row customHeight="1" ht="30" r="40">
      <c r="A40" s="157">
        <f ca="1">A37+1</f>
        <v>43536</v>
      </c>
      <c r="B40" s="158">
        <f>B37</f>
        <v>0.33333333333333298</v>
      </c>
      <c r="C40" s="157">
        <f ca="1">A40+B40</f>
        <v>43536.333333333336</v>
      </c>
      <c r="D40" s="158" t="str">
        <f>D37</f>
        <v>白班</v>
      </c>
      <c r="E40" s="153">
        <f>'6烧主抽电耗'!E40</f>
        <v>1</v>
      </c>
      <c r="F40" s="153" t="str">
        <f>'6烧主抽电耗'!F40</f>
        <v>甲班</v>
      </c>
      <c r="G40" s="183" t="e">
        <f ca="1">SUMPRODUCT((_5shaozhuchou_month_day!$A$2:$A$899&gt;=C40)*(_5shaozhuchou_month_day!$A$2:$A$899&lt;C41),_5shaozhuchou_month_day!$Y$2:$Y$899)/8</f>
        <v>#REF!</v>
      </c>
      <c r="H40" s="183" t="e">
        <f ca="1">(G40-G40*25%)*0.81*8</f>
        <v>#REF!</v>
      </c>
      <c r="I40" s="184" t="str">
        <f>X40</f>
        <v/>
      </c>
      <c r="J40" s="185" t="e">
        <f ca="1">SUMPRODUCT((主抽数据!$AU$5:$AU$97=$A40)*(主抽数据!$AV$5:$AV$97=$F40),主抽数据!$AH$5:$AH$97)</f>
        <v>#REF!</v>
      </c>
      <c r="K40" s="185" t="e">
        <f ca="1">SUMPRODUCT((主抽数据!$AU$5:$AU$97=$A40)*(主抽数据!$AV$5:$AV$97=$F40),主抽数据!$AI$5:$AI$97)</f>
        <v>#REF!</v>
      </c>
      <c r="L40" s="153" t="e">
        <f ca="1">J40+K40</f>
        <v>#REF!</v>
      </c>
      <c r="M40" s="153" t="e">
        <f ca="1">SUMPRODUCT((_5shaozhuchou_month_day!$A$2:$A$899&gt;=C40)*(_5shaozhuchou_month_day!$A$2:$A$899&lt;C41),_5shaozhuchou_month_day!$Z$2:$Z$899)</f>
        <v>#REF!</v>
      </c>
      <c r="N40" s="183" t="e">
        <f ca="1">M40*查询与汇总!$F$1</f>
        <v>#REF!</v>
      </c>
      <c r="O40" s="154" t="e">
        <f ca="1">IF(N40=0,0,L40/N40)</f>
        <v>#REF!</v>
      </c>
      <c r="P40" s="153" t="e">
        <f ca="1">IF(G40=0,0,SUMPRODUCT((_5shaozhuchou_month_day!$A$2:$A$899&gt;=$C40)*(_5shaozhuchou_month_day!$A$2:$A$899&lt;$C41),_5shaozhuchou_month_day!T$2:T$899)/SUMPRODUCT((_5shaozhuchou_month_day!$A$2:$A$899&gt;=$C40)*(_5shaozhuchou_month_day!$A$2:$A$899&lt;$C41)*(_5shaozhuchou_month_day!T$2:T$899&gt;0)))</f>
        <v>#REF!</v>
      </c>
      <c r="Q40" s="186" t="e">
        <f ca="1">IF(G40=0,0,SUMPRODUCT((_5shaozhuchou_month_day!$A$2:$A$899&gt;=$C40)*(_5shaozhuchou_month_day!$A$2:$A$899&lt;$C41),_5shaozhuchou_month_day!U$2:U$899)/SUMPRODUCT((_5shaozhuchou_month_day!$A$2:$A$899&gt;=$C40)*(_5shaozhuchou_month_day!$A$2:$A$899&lt;$C41)*(_5shaozhuchou_month_day!U$2:U$899&lt;0)))</f>
        <v>#REF!</v>
      </c>
      <c r="R40" s="153" t="e">
        <f ca="1">IF(G40=0,0,SUMPRODUCT((_5shaozhuchou_month_day!$A$2:$A$899&gt;=$C40)*(_5shaozhuchou_month_day!$A$2:$A$899&lt;$C41),_5shaozhuchou_month_day!V$2:V$899)/SUMPRODUCT((_5shaozhuchou_month_day!$A$2:$A$899&gt;=$C40)*(_5shaozhuchou_month_day!$A$2:$A$899&lt;$C41)*(_5shaozhuchou_month_day!V$2:V$899&gt;0)))</f>
        <v>#REF!</v>
      </c>
      <c r="S40" s="186" t="e">
        <f ca="1">IF(G40=0,0,SUMPRODUCT((_5shaozhuchou_month_day!$A$2:$A$899&gt;=$C40)*(_5shaozhuchou_month_day!$A$2:$A$899&lt;$C41),_5shaozhuchou_month_day!W$2:W$899)/SUMPRODUCT((_5shaozhuchou_month_day!$A$2:$A$899&gt;=$C40)*(_5shaozhuchou_month_day!$A$2:$A$899&lt;$C41)*(_5shaozhuchou_month_day!W$2:W$899&lt;0)))</f>
        <v>#REF!</v>
      </c>
      <c r="T40" s="186">
        <f>主抽数据!K42</f>
        <v>99.754000000000005</v>
      </c>
      <c r="U40" s="183">
        <f>主抽数据!L42</f>
        <v>99.694299999999998</v>
      </c>
      <c r="V40" s="187" t="e">
        <f ca="1">查询与汇总!$J$1*M40</f>
        <v>#REF!</v>
      </c>
      <c r="W40" s="188" t="e">
        <f ca="1">L40-V40</f>
        <v>#REF!</v>
      </c>
      <c r="X40" s="194" t="s">
        <v>26</v>
      </c>
      <c r="Y40" s="195" t="s">
        <v>26</v>
      </c>
      <c r="Z40" s="196" t="s">
        <v>26</v>
      </c>
      <c r="AA40" s="191" t="str">
        <f>主抽数据!M42</f>
        <v/>
      </c>
      <c r="AB40" s="192" t="str">
        <f>主抽数据!N42</f>
        <v/>
      </c>
      <c r="AC40" s="193" t="e">
        <f ca="1">IF(V40=-W40,0,W40*0.65/10000)</f>
        <v>#REF!</v>
      </c>
      <c r="AE40" s="171" t="e">
        <f>AA40/10</f>
        <v>#VALUE!</v>
      </c>
      <c r="AF40" s="171" t="e">
        <f>AB40/10</f>
        <v>#VALUE!</v>
      </c>
      <c r="AG40" s="171" t="e">
        <f ca="1">-Q40</f>
        <v>#REF!</v>
      </c>
      <c r="AH40" s="171" t="e">
        <f ca="1">-S40</f>
        <v>#REF!</v>
      </c>
    </row>
    <row customHeight="1" ht="15.75" r="41">
      <c r="A41" s="157">
        <f ca="1">A38+1</f>
        <v>43536</v>
      </c>
      <c r="B41" s="158">
        <f>B38</f>
        <v>0.66666666666666696</v>
      </c>
      <c r="C41" s="157">
        <f ca="1">A41+B41</f>
        <v>43536.666666666664</v>
      </c>
      <c r="D41" s="158" t="str">
        <f>D38</f>
        <v>中班</v>
      </c>
      <c r="E41" s="153">
        <f>'6烧主抽电耗'!E41</f>
        <v>2</v>
      </c>
      <c r="F41" s="153" t="str">
        <f>'6烧主抽电耗'!F41</f>
        <v>乙班</v>
      </c>
      <c r="G41" s="183" t="e">
        <f ca="1">SUMPRODUCT((_5shaozhuchou_month_day!$A$2:$A$899&gt;=C41)*(_5shaozhuchou_month_day!$A$2:$A$899&lt;C42),_5shaozhuchou_month_day!$Y$2:$Y$899)/8</f>
        <v>#REF!</v>
      </c>
      <c r="H41" s="183" t="e">
        <f ca="1">(G41-G41*25%)*0.81*8</f>
        <v>#REF!</v>
      </c>
      <c r="I41" s="184" t="str">
        <f>X41</f>
        <v/>
      </c>
      <c r="J41" s="185" t="e">
        <f ca="1">SUMPRODUCT((主抽数据!$AU$5:$AU$97=$A41)*(主抽数据!$AV$5:$AV$97=$F41),主抽数据!$AH$5:$AH$97)</f>
        <v>#REF!</v>
      </c>
      <c r="K41" s="185" t="e">
        <f ca="1">SUMPRODUCT((主抽数据!$AU$5:$AU$97=$A41)*(主抽数据!$AV$5:$AV$97=$F41),主抽数据!$AI$5:$AI$97)</f>
        <v>#REF!</v>
      </c>
      <c r="L41" s="153" t="e">
        <f ca="1">J41+K41</f>
        <v>#REF!</v>
      </c>
      <c r="M41" s="153" t="e">
        <f ca="1">SUMPRODUCT((_5shaozhuchou_month_day!$A$2:$A$899&gt;=C41)*(_5shaozhuchou_month_day!$A$2:$A$899&lt;C42),_5shaozhuchou_month_day!$Z$2:$Z$899)</f>
        <v>#REF!</v>
      </c>
      <c r="N41" s="183" t="e">
        <f ca="1">M41*查询与汇总!$F$1</f>
        <v>#REF!</v>
      </c>
      <c r="O41" s="154" t="e">
        <f ca="1">IF(N41=0,0,L41/N41)</f>
        <v>#REF!</v>
      </c>
      <c r="P41" s="153" t="e">
        <f ca="1">IF(G41=0,0,SUMPRODUCT((_5shaozhuchou_month_day!$A$2:$A$899&gt;=$C41)*(_5shaozhuchou_month_day!$A$2:$A$899&lt;$C42),_5shaozhuchou_month_day!T$2:T$899)/SUMPRODUCT((_5shaozhuchou_month_day!$A$2:$A$899&gt;=$C41)*(_5shaozhuchou_month_day!$A$2:$A$899&lt;$C42)*(_5shaozhuchou_month_day!T$2:T$899&gt;0)))</f>
        <v>#REF!</v>
      </c>
      <c r="Q41" s="186" t="e">
        <f ca="1">IF(G41=0,0,SUMPRODUCT((_5shaozhuchou_month_day!$A$2:$A$899&gt;=$C41)*(_5shaozhuchou_month_day!$A$2:$A$899&lt;$C42),_5shaozhuchou_month_day!U$2:U$899)/SUMPRODUCT((_5shaozhuchou_month_day!$A$2:$A$899&gt;=$C41)*(_5shaozhuchou_month_day!$A$2:$A$899&lt;$C42)*(_5shaozhuchou_month_day!U$2:U$899&lt;0)))</f>
        <v>#REF!</v>
      </c>
      <c r="R41" s="153" t="e">
        <f ca="1">IF(G41=0,0,SUMPRODUCT((_5shaozhuchou_month_day!$A$2:$A$899&gt;=$C41)*(_5shaozhuchou_month_day!$A$2:$A$899&lt;$C42),_5shaozhuchou_month_day!V$2:V$899)/SUMPRODUCT((_5shaozhuchou_month_day!$A$2:$A$899&gt;=$C41)*(_5shaozhuchou_month_day!$A$2:$A$899&lt;$C42)*(_5shaozhuchou_month_day!V$2:V$899&gt;0)))</f>
        <v>#REF!</v>
      </c>
      <c r="S41" s="186" t="e">
        <f ca="1">IF(G41=0,0,SUMPRODUCT((_5shaozhuchou_month_day!$A$2:$A$899&gt;=$C41)*(_5shaozhuchou_month_day!$A$2:$A$899&lt;$C42),_5shaozhuchou_month_day!W$2:W$899)/SUMPRODUCT((_5shaozhuchou_month_day!$A$2:$A$899&gt;=$C41)*(_5shaozhuchou_month_day!$A$2:$A$899&lt;$C42)*(_5shaozhuchou_month_day!W$2:W$899&lt;0)))</f>
        <v>#REF!</v>
      </c>
      <c r="T41" s="186">
        <f>主抽数据!K43</f>
        <v>99.750500000000002</v>
      </c>
      <c r="U41" s="183">
        <f>主抽数据!L43</f>
        <v>99.691299999999998</v>
      </c>
      <c r="V41" s="187" t="e">
        <f ca="1">查询与汇总!$J$1*M41</f>
        <v>#REF!</v>
      </c>
      <c r="W41" s="188" t="e">
        <f ca="1">L41-V41</f>
        <v>#REF!</v>
      </c>
      <c r="X41" s="194" t="s">
        <v>26</v>
      </c>
      <c r="Y41" s="195" t="s">
        <v>26</v>
      </c>
      <c r="Z41" s="197" t="s">
        <v>26</v>
      </c>
      <c r="AA41" s="191" t="str">
        <f>主抽数据!M43</f>
        <v/>
      </c>
      <c r="AB41" s="192" t="str">
        <f>主抽数据!N43</f>
        <v/>
      </c>
      <c r="AC41" s="193" t="e">
        <f ca="1">IF(V41=-W41,0,W41*0.65/10000)</f>
        <v>#REF!</v>
      </c>
      <c r="AE41" s="171" t="e">
        <f>AA41/10</f>
        <v>#VALUE!</v>
      </c>
      <c r="AF41" s="171" t="e">
        <f>AB41/10</f>
        <v>#VALUE!</v>
      </c>
      <c r="AG41" s="171" t="e">
        <f ca="1">-Q41</f>
        <v>#REF!</v>
      </c>
      <c r="AH41" s="171" t="e">
        <f ca="1">-S41</f>
        <v>#REF!</v>
      </c>
    </row>
    <row customHeight="1" r="42">
      <c r="A42" s="157">
        <f ca="1">A39+1</f>
        <v>43537</v>
      </c>
      <c r="B42" s="158">
        <f>B39</f>
        <v>0</v>
      </c>
      <c r="C42" s="157">
        <f ca="1">A42+B42</f>
        <v>43537</v>
      </c>
      <c r="D42" s="158" t="str">
        <f>D39</f>
        <v>夜班</v>
      </c>
      <c r="E42" s="153">
        <f>'6烧主抽电耗'!E42</f>
        <v>3</v>
      </c>
      <c r="F42" s="153" t="str">
        <f>'6烧主抽电耗'!F42</f>
        <v>丙班</v>
      </c>
      <c r="G42" s="183" t="e">
        <f ca="1">SUMPRODUCT((_5shaozhuchou_month_day!$A$2:$A$899&gt;=C42)*(_5shaozhuchou_month_day!$A$2:$A$899&lt;C43),_5shaozhuchou_month_day!$Y$2:$Y$899)/8</f>
        <v>#REF!</v>
      </c>
      <c r="H42" s="183" t="e">
        <f ca="1">(G42-G42*25%)*0.81*8</f>
        <v>#REF!</v>
      </c>
      <c r="I42" s="184" t="str">
        <f>X42</f>
        <v/>
      </c>
      <c r="J42" s="185" t="e">
        <f ca="1">SUMPRODUCT((主抽数据!$AU$5:$AU$97=$A42)*(主抽数据!$AV$5:$AV$97=$F42),主抽数据!$AH$5:$AH$97)</f>
        <v>#REF!</v>
      </c>
      <c r="K42" s="185" t="e">
        <f ca="1">SUMPRODUCT((主抽数据!$AU$5:$AU$97=$A42)*(主抽数据!$AV$5:$AV$97=$F42),主抽数据!$AI$5:$AI$97)</f>
        <v>#REF!</v>
      </c>
      <c r="L42" s="153" t="e">
        <f ca="1">J42+K42</f>
        <v>#REF!</v>
      </c>
      <c r="M42" s="153" t="e">
        <f ca="1">SUMPRODUCT((_5shaozhuchou_month_day!$A$2:$A$899&gt;=C42)*(_5shaozhuchou_month_day!$A$2:$A$899&lt;C43),_5shaozhuchou_month_day!$Z$2:$Z$899)</f>
        <v>#REF!</v>
      </c>
      <c r="N42" s="183" t="e">
        <f ca="1">M42*查询与汇总!$F$1</f>
        <v>#REF!</v>
      </c>
      <c r="O42" s="154" t="e">
        <f ca="1">IF(N42=0,0,L42/N42)</f>
        <v>#REF!</v>
      </c>
      <c r="P42" s="153" t="e">
        <f ca="1">IF(G42=0,0,SUMPRODUCT((_5shaozhuchou_month_day!$A$2:$A$899&gt;=$C42)*(_5shaozhuchou_month_day!$A$2:$A$899&lt;$C43),_5shaozhuchou_month_day!T$2:T$899)/SUMPRODUCT((_5shaozhuchou_month_day!$A$2:$A$899&gt;=$C42)*(_5shaozhuchou_month_day!$A$2:$A$899&lt;$C43)*(_5shaozhuchou_month_day!T$2:T$899&gt;0)))</f>
        <v>#REF!</v>
      </c>
      <c r="Q42" s="186" t="e">
        <f ca="1">IF(G42=0,0,SUMPRODUCT((_5shaozhuchou_month_day!$A$2:$A$899&gt;=$C42)*(_5shaozhuchou_month_day!$A$2:$A$899&lt;$C43),_5shaozhuchou_month_day!U$2:U$899)/SUMPRODUCT((_5shaozhuchou_month_day!$A$2:$A$899&gt;=$C42)*(_5shaozhuchou_month_day!$A$2:$A$899&lt;$C43)*(_5shaozhuchou_month_day!U$2:U$899&lt;0)))</f>
        <v>#REF!</v>
      </c>
      <c r="R42" s="153" t="e">
        <f ca="1">IF(G42=0,0,SUMPRODUCT((_5shaozhuchou_month_day!$A$2:$A$899&gt;=$C42)*(_5shaozhuchou_month_day!$A$2:$A$899&lt;$C43),_5shaozhuchou_month_day!V$2:V$899)/SUMPRODUCT((_5shaozhuchou_month_day!$A$2:$A$899&gt;=$C42)*(_5shaozhuchou_month_day!$A$2:$A$899&lt;$C43)*(_5shaozhuchou_month_day!V$2:V$899&gt;0)))</f>
        <v>#REF!</v>
      </c>
      <c r="S42" s="186" t="e">
        <f ca="1">IF(G42=0,0,SUMPRODUCT((_5shaozhuchou_month_day!$A$2:$A$899&gt;=$C42)*(_5shaozhuchou_month_day!$A$2:$A$899&lt;$C43),_5shaozhuchou_month_day!W$2:W$899)/SUMPRODUCT((_5shaozhuchou_month_day!$A$2:$A$899&gt;=$C42)*(_5shaozhuchou_month_day!$A$2:$A$899&lt;$C43)*(_5shaozhuchou_month_day!W$2:W$899&lt;0)))</f>
        <v>#REF!</v>
      </c>
      <c r="T42" s="186">
        <f>主抽数据!K44</f>
        <v>99.740600000000001</v>
      </c>
      <c r="U42" s="183">
        <f>主抽数据!L44</f>
        <v>99.675899999999999</v>
      </c>
      <c r="V42" s="187" t="e">
        <f ca="1">查询与汇总!$J$1*M42</f>
        <v>#REF!</v>
      </c>
      <c r="W42" s="188" t="e">
        <f ca="1">L42-V42</f>
        <v>#REF!</v>
      </c>
      <c r="X42" s="194" t="s">
        <v>26</v>
      </c>
      <c r="Y42" s="195" t="s">
        <v>26</v>
      </c>
      <c r="Z42" s="196" t="s">
        <v>26</v>
      </c>
      <c r="AA42" s="191" t="str">
        <f>主抽数据!M44</f>
        <v/>
      </c>
      <c r="AB42" s="192" t="str">
        <f>主抽数据!N44</f>
        <v/>
      </c>
      <c r="AC42" s="193" t="e">
        <f ca="1">IF(V42=-W42,0,W42*0.65/10000)</f>
        <v>#REF!</v>
      </c>
      <c r="AE42" s="171" t="e">
        <f>AA42/10</f>
        <v>#VALUE!</v>
      </c>
      <c r="AF42" s="171" t="e">
        <f>AB42/10</f>
        <v>#VALUE!</v>
      </c>
      <c r="AG42" s="171" t="e">
        <f ca="1">-Q42</f>
        <v>#REF!</v>
      </c>
      <c r="AH42" s="171" t="e">
        <f ca="1">-S42</f>
        <v>#REF!</v>
      </c>
    </row>
    <row customHeight="1" ht="27.949999999999999" r="43">
      <c r="A43" s="157">
        <f ca="1">A40+1</f>
        <v>43537</v>
      </c>
      <c r="B43" s="158">
        <f>B40</f>
        <v>0.33333333333333298</v>
      </c>
      <c r="C43" s="157">
        <f ca="1">A43+B43</f>
        <v>43537.333333333336</v>
      </c>
      <c r="D43" s="158" t="str">
        <f>D40</f>
        <v>白班</v>
      </c>
      <c r="E43" s="153">
        <f>'6烧主抽电耗'!E43</f>
        <v>4</v>
      </c>
      <c r="F43" s="153" t="str">
        <f>'6烧主抽电耗'!F43</f>
        <v>丁班</v>
      </c>
      <c r="G43" s="183" t="e">
        <f ca="1">SUMPRODUCT((_5shaozhuchou_month_day!$A$2:$A$899&gt;=C43)*(_5shaozhuchou_month_day!$A$2:$A$899&lt;C44),_5shaozhuchou_month_day!$Y$2:$Y$899)/8</f>
        <v>#REF!</v>
      </c>
      <c r="H43" s="183" t="e">
        <f ca="1">(G43-G43*25%)*0.81*8</f>
        <v>#REF!</v>
      </c>
      <c r="I43" s="184" t="str">
        <f>X43</f>
        <v/>
      </c>
      <c r="J43" s="185" t="e">
        <f ca="1">SUMPRODUCT((主抽数据!$AU$5:$AU$97=$A43)*(主抽数据!$AV$5:$AV$97=$F43),主抽数据!$AH$5:$AH$97)</f>
        <v>#REF!</v>
      </c>
      <c r="K43" s="185" t="e">
        <f ca="1">SUMPRODUCT((主抽数据!$AU$5:$AU$97=$A43)*(主抽数据!$AV$5:$AV$97=$F43),主抽数据!$AI$5:$AI$97)</f>
        <v>#REF!</v>
      </c>
      <c r="L43" s="153" t="e">
        <f ca="1">J43+K43</f>
        <v>#REF!</v>
      </c>
      <c r="M43" s="153" t="e">
        <f ca="1">SUMPRODUCT((_5shaozhuchou_month_day!$A$2:$A$899&gt;=C43)*(_5shaozhuchou_month_day!$A$2:$A$899&lt;C44),_5shaozhuchou_month_day!$Z$2:$Z$899)</f>
        <v>#REF!</v>
      </c>
      <c r="N43" s="183" t="e">
        <f ca="1">M43*查询与汇总!$F$1</f>
        <v>#REF!</v>
      </c>
      <c r="O43" s="154" t="e">
        <f ca="1">IF(N43=0,0,L43/N43)</f>
        <v>#REF!</v>
      </c>
      <c r="P43" s="153" t="e">
        <f ca="1">IF(G43=0,0,SUMPRODUCT((_5shaozhuchou_month_day!$A$2:$A$899&gt;=$C43)*(_5shaozhuchou_month_day!$A$2:$A$899&lt;$C44),_5shaozhuchou_month_day!T$2:T$899)/SUMPRODUCT((_5shaozhuchou_month_day!$A$2:$A$899&gt;=$C43)*(_5shaozhuchou_month_day!$A$2:$A$899&lt;$C44)*(_5shaozhuchou_month_day!T$2:T$899&gt;0)))</f>
        <v>#REF!</v>
      </c>
      <c r="Q43" s="186" t="e">
        <f ca="1">IF(G43=0,0,SUMPRODUCT((_5shaozhuchou_month_day!$A$2:$A$899&gt;=$C43)*(_5shaozhuchou_month_day!$A$2:$A$899&lt;$C44),_5shaozhuchou_month_day!U$2:U$899)/SUMPRODUCT((_5shaozhuchou_month_day!$A$2:$A$899&gt;=$C43)*(_5shaozhuchou_month_day!$A$2:$A$899&lt;$C44)*(_5shaozhuchou_month_day!U$2:U$899&lt;0)))</f>
        <v>#REF!</v>
      </c>
      <c r="R43" s="153" t="e">
        <f ca="1">IF(G43=0,0,SUMPRODUCT((_5shaozhuchou_month_day!$A$2:$A$899&gt;=$C43)*(_5shaozhuchou_month_day!$A$2:$A$899&lt;$C44),_5shaozhuchou_month_day!V$2:V$899)/SUMPRODUCT((_5shaozhuchou_month_day!$A$2:$A$899&gt;=$C43)*(_5shaozhuchou_month_day!$A$2:$A$899&lt;$C44)*(_5shaozhuchou_month_day!V$2:V$899&gt;0)))</f>
        <v>#REF!</v>
      </c>
      <c r="S43" s="186" t="e">
        <f ca="1">IF(G43=0,0,SUMPRODUCT((_5shaozhuchou_month_day!$A$2:$A$899&gt;=$C43)*(_5shaozhuchou_month_day!$A$2:$A$899&lt;$C44),_5shaozhuchou_month_day!W$2:W$899)/SUMPRODUCT((_5shaozhuchou_month_day!$A$2:$A$899&gt;=$C43)*(_5shaozhuchou_month_day!$A$2:$A$899&lt;$C44)*(_5shaozhuchou_month_day!W$2:W$899&lt;0)))</f>
        <v>#REF!</v>
      </c>
      <c r="T43" s="186">
        <f>主抽数据!K45</f>
        <v>98.680300000000003</v>
      </c>
      <c r="U43" s="183">
        <f>主抽数据!L45</f>
        <v>99.111400000000003</v>
      </c>
      <c r="V43" s="187" t="e">
        <f ca="1">查询与汇总!$J$1*M43</f>
        <v>#REF!</v>
      </c>
      <c r="W43" s="188" t="e">
        <f ca="1">L43-V43</f>
        <v>#REF!</v>
      </c>
      <c r="X43" s="194" t="s">
        <v>26</v>
      </c>
      <c r="Y43" s="195" t="s">
        <v>26</v>
      </c>
      <c r="Z43" s="197" t="s">
        <v>26</v>
      </c>
      <c r="AA43" s="191" t="str">
        <f>主抽数据!M45</f>
        <v/>
      </c>
      <c r="AB43" s="192" t="str">
        <f>主抽数据!N45</f>
        <v/>
      </c>
      <c r="AC43" s="193" t="e">
        <f ca="1">IF(V43=-W43,0,W43*0.65/10000)</f>
        <v>#REF!</v>
      </c>
      <c r="AE43" s="171" t="e">
        <f>AA43/10</f>
        <v>#VALUE!</v>
      </c>
      <c r="AF43" s="171" t="e">
        <f>AB43/10</f>
        <v>#VALUE!</v>
      </c>
      <c r="AG43" s="171" t="e">
        <f ca="1">-Q43</f>
        <v>#REF!</v>
      </c>
      <c r="AH43" s="171" t="e">
        <f ca="1">-S43</f>
        <v>#REF!</v>
      </c>
    </row>
    <row customHeight="1" ht="33" r="44">
      <c r="A44" s="157">
        <f ca="1">A41+1</f>
        <v>43537</v>
      </c>
      <c r="B44" s="158">
        <f>B41</f>
        <v>0.66666666666666696</v>
      </c>
      <c r="C44" s="157">
        <f ca="1">A44+B44</f>
        <v>43537.666666666664</v>
      </c>
      <c r="D44" s="158" t="str">
        <f>D41</f>
        <v>中班</v>
      </c>
      <c r="E44" s="153">
        <f>'6烧主抽电耗'!E44</f>
        <v>1</v>
      </c>
      <c r="F44" s="153" t="str">
        <f>'6烧主抽电耗'!F44</f>
        <v>甲班</v>
      </c>
      <c r="G44" s="183" t="e">
        <f ca="1">SUMPRODUCT((_5shaozhuchou_month_day!$A$2:$A$899&gt;=C44)*(_5shaozhuchou_month_day!$A$2:$A$899&lt;C45),_5shaozhuchou_month_day!$Y$2:$Y$899)/8</f>
        <v>#REF!</v>
      </c>
      <c r="H44" s="183" t="e">
        <f ca="1">(G44-G44*25%)*0.81*8</f>
        <v>#REF!</v>
      </c>
      <c r="I44" s="184" t="str">
        <f>X44</f>
        <v/>
      </c>
      <c r="J44" s="185" t="e">
        <f ca="1">SUMPRODUCT((主抽数据!$AU$5:$AU$97=$A44)*(主抽数据!$AV$5:$AV$97=$F44),主抽数据!$AH$5:$AH$97)</f>
        <v>#REF!</v>
      </c>
      <c r="K44" s="185" t="e">
        <f ca="1">SUMPRODUCT((主抽数据!$AU$5:$AU$97=$A44)*(主抽数据!$AV$5:$AV$97=$F44),主抽数据!$AI$5:$AI$97)</f>
        <v>#REF!</v>
      </c>
      <c r="L44" s="153" t="e">
        <f ca="1">J44+K44</f>
        <v>#REF!</v>
      </c>
      <c r="M44" s="153" t="e">
        <f ca="1">SUMPRODUCT((_5shaozhuchou_month_day!$A$2:$A$899&gt;=C44)*(_5shaozhuchou_month_day!$A$2:$A$899&lt;C45),_5shaozhuchou_month_day!$Z$2:$Z$899)</f>
        <v>#REF!</v>
      </c>
      <c r="N44" s="183" t="e">
        <f ca="1">M44*查询与汇总!$F$1</f>
        <v>#REF!</v>
      </c>
      <c r="O44" s="154" t="e">
        <f ca="1">IF(N44=0,0,L44/N44)</f>
        <v>#REF!</v>
      </c>
      <c r="P44" s="153" t="e">
        <f ca="1">IF(G44=0,0,SUMPRODUCT((_5shaozhuchou_month_day!$A$2:$A$899&gt;=$C44)*(_5shaozhuchou_month_day!$A$2:$A$899&lt;$C45),_5shaozhuchou_month_day!T$2:T$899)/SUMPRODUCT((_5shaozhuchou_month_day!$A$2:$A$899&gt;=$C44)*(_5shaozhuchou_month_day!$A$2:$A$899&lt;$C45)*(_5shaozhuchou_month_day!T$2:T$899&gt;0)))</f>
        <v>#REF!</v>
      </c>
      <c r="Q44" s="186" t="e">
        <f ca="1">IF(G44=0,0,SUMPRODUCT((_5shaozhuchou_month_day!$A$2:$A$899&gt;=$C44)*(_5shaozhuchou_month_day!$A$2:$A$899&lt;$C45),_5shaozhuchou_month_day!U$2:U$899)/SUMPRODUCT((_5shaozhuchou_month_day!$A$2:$A$899&gt;=$C44)*(_5shaozhuchou_month_day!$A$2:$A$899&lt;$C45)*(_5shaozhuchou_month_day!U$2:U$899&lt;0)))</f>
        <v>#REF!</v>
      </c>
      <c r="R44" s="153" t="e">
        <f ca="1">IF(G44=0,0,SUMPRODUCT((_5shaozhuchou_month_day!$A$2:$A$899&gt;=$C44)*(_5shaozhuchou_month_day!$A$2:$A$899&lt;$C45),_5shaozhuchou_month_day!V$2:V$899)/SUMPRODUCT((_5shaozhuchou_month_day!$A$2:$A$899&gt;=$C44)*(_5shaozhuchou_month_day!$A$2:$A$899&lt;$C45)*(_5shaozhuchou_month_day!V$2:V$899&gt;0)))</f>
        <v>#REF!</v>
      </c>
      <c r="S44" s="186" t="e">
        <f ca="1">IF(G44=0,0,SUMPRODUCT((_5shaozhuchou_month_day!$A$2:$A$899&gt;=$C44)*(_5shaozhuchou_month_day!$A$2:$A$899&lt;$C45),_5shaozhuchou_month_day!W$2:W$899)/SUMPRODUCT((_5shaozhuchou_month_day!$A$2:$A$899&gt;=$C44)*(_5shaozhuchou_month_day!$A$2:$A$899&lt;$C45)*(_5shaozhuchou_month_day!W$2:W$899&lt;0)))</f>
        <v>#REF!</v>
      </c>
      <c r="T44" s="186">
        <f>主抽数据!K46</f>
        <v>99.758399999999995</v>
      </c>
      <c r="U44" s="183">
        <f>主抽数据!L46</f>
        <v>99.700900000000004</v>
      </c>
      <c r="V44" s="187" t="e">
        <f ca="1">查询与汇总!$J$1*M44</f>
        <v>#REF!</v>
      </c>
      <c r="W44" s="188" t="e">
        <f ca="1">L44-V44</f>
        <v>#REF!</v>
      </c>
      <c r="X44" s="194" t="s">
        <v>26</v>
      </c>
      <c r="Y44" s="195" t="s">
        <v>26</v>
      </c>
      <c r="Z44" s="197" t="s">
        <v>26</v>
      </c>
      <c r="AA44" s="191" t="str">
        <f>主抽数据!M46</f>
        <v/>
      </c>
      <c r="AB44" s="192" t="str">
        <f>主抽数据!N46</f>
        <v/>
      </c>
      <c r="AC44" s="193" t="e">
        <f ca="1">IF(V44=-W44,0,W44*0.65/10000)</f>
        <v>#REF!</v>
      </c>
      <c r="AE44" s="171" t="e">
        <f>AA44/10</f>
        <v>#VALUE!</v>
      </c>
      <c r="AF44" s="171" t="e">
        <f>AB44/10</f>
        <v>#VALUE!</v>
      </c>
      <c r="AG44" s="171" t="e">
        <f ca="1">-Q44</f>
        <v>#REF!</v>
      </c>
      <c r="AH44" s="171" t="e">
        <f ca="1">-S44</f>
        <v>#REF!</v>
      </c>
    </row>
    <row customHeight="1" r="45">
      <c r="A45" s="157">
        <f ca="1">A42+1</f>
        <v>43538</v>
      </c>
      <c r="B45" s="158">
        <f>B42</f>
        <v>0</v>
      </c>
      <c r="C45" s="157">
        <f ca="1">A45+B45</f>
        <v>43538</v>
      </c>
      <c r="D45" s="158" t="str">
        <f>D42</f>
        <v>夜班</v>
      </c>
      <c r="E45" s="153">
        <f>'6烧主抽电耗'!E45</f>
        <v>3</v>
      </c>
      <c r="F45" s="153" t="str">
        <f>'6烧主抽电耗'!F45</f>
        <v>丙班</v>
      </c>
      <c r="G45" s="183" t="e">
        <f ca="1">SUMPRODUCT((_5shaozhuchou_month_day!$A$2:$A$899&gt;=C45)*(_5shaozhuchou_month_day!$A$2:$A$899&lt;C46),_5shaozhuchou_month_day!$Y$2:$Y$899)/8</f>
        <v>#REF!</v>
      </c>
      <c r="H45" s="183" t="e">
        <f ca="1">(G45-G45*25%)*0.81*8</f>
        <v>#REF!</v>
      </c>
      <c r="I45" s="184" t="str">
        <f>X45</f>
        <v/>
      </c>
      <c r="J45" s="185" t="e">
        <f ca="1">SUMPRODUCT((主抽数据!$AU$5:$AU$97=$A45)*(主抽数据!$AV$5:$AV$97=$F45),主抽数据!$AH$5:$AH$97)</f>
        <v>#REF!</v>
      </c>
      <c r="K45" s="185" t="e">
        <f ca="1">SUMPRODUCT((主抽数据!$AU$5:$AU$97=$A45)*(主抽数据!$AV$5:$AV$97=$F45),主抽数据!$AI$5:$AI$97)</f>
        <v>#REF!</v>
      </c>
      <c r="L45" s="153" t="e">
        <f ca="1">J45+K45</f>
        <v>#REF!</v>
      </c>
      <c r="M45" s="153" t="e">
        <f ca="1">SUMPRODUCT((_5shaozhuchou_month_day!$A$2:$A$899&gt;=C45)*(_5shaozhuchou_month_day!$A$2:$A$899&lt;C46),_5shaozhuchou_month_day!$Z$2:$Z$899)</f>
        <v>#REF!</v>
      </c>
      <c r="N45" s="183" t="e">
        <f ca="1">M45*查询与汇总!$F$1</f>
        <v>#REF!</v>
      </c>
      <c r="O45" s="154" t="e">
        <f ca="1">IF(N45=0,0,L45/N45)</f>
        <v>#REF!</v>
      </c>
      <c r="P45" s="153" t="e">
        <f ca="1">IF(G45=0,0,SUMPRODUCT((_5shaozhuchou_month_day!$A$2:$A$899&gt;=$C45)*(_5shaozhuchou_month_day!$A$2:$A$899&lt;$C46),_5shaozhuchou_month_day!T$2:T$899)/SUMPRODUCT((_5shaozhuchou_month_day!$A$2:$A$899&gt;=$C45)*(_5shaozhuchou_month_day!$A$2:$A$899&lt;$C46)*(_5shaozhuchou_month_day!T$2:T$899&gt;0)))</f>
        <v>#REF!</v>
      </c>
      <c r="Q45" s="186" t="e">
        <f ca="1">IF(G45=0,0,SUMPRODUCT((_5shaozhuchou_month_day!$A$2:$A$899&gt;=$C45)*(_5shaozhuchou_month_day!$A$2:$A$899&lt;$C46),_5shaozhuchou_month_day!U$2:U$899)/SUMPRODUCT((_5shaozhuchou_month_day!$A$2:$A$899&gt;=$C45)*(_5shaozhuchou_month_day!$A$2:$A$899&lt;$C46)*(_5shaozhuchou_month_day!U$2:U$899&lt;0)))</f>
        <v>#REF!</v>
      </c>
      <c r="R45" s="153" t="e">
        <f ca="1">IF(G45=0,0,SUMPRODUCT((_5shaozhuchou_month_day!$A$2:$A$899&gt;=$C45)*(_5shaozhuchou_month_day!$A$2:$A$899&lt;$C46),_5shaozhuchou_month_day!V$2:V$899)/SUMPRODUCT((_5shaozhuchou_month_day!$A$2:$A$899&gt;=$C45)*(_5shaozhuchou_month_day!$A$2:$A$899&lt;$C46)*(_5shaozhuchou_month_day!V$2:V$899&gt;0)))</f>
        <v>#REF!</v>
      </c>
      <c r="S45" s="186" t="e">
        <f ca="1">IF(G45=0,0,SUMPRODUCT((_5shaozhuchou_month_day!$A$2:$A$899&gt;=$C45)*(_5shaozhuchou_month_day!$A$2:$A$899&lt;$C46),_5shaozhuchou_month_day!W$2:W$899)/SUMPRODUCT((_5shaozhuchou_month_day!$A$2:$A$899&gt;=$C45)*(_5shaozhuchou_month_day!$A$2:$A$899&lt;$C46)*(_5shaozhuchou_month_day!W$2:W$899&lt;0)))</f>
        <v>#REF!</v>
      </c>
      <c r="T45" s="186">
        <f>主抽数据!K47</f>
        <v>97.5197</v>
      </c>
      <c r="U45" s="183">
        <f>主抽数据!L47</f>
        <v>97.616100000000003</v>
      </c>
      <c r="V45" s="187" t="e">
        <f ca="1">查询与汇总!$J$1*M45</f>
        <v>#REF!</v>
      </c>
      <c r="W45" s="188" t="e">
        <f ca="1">L45-V45</f>
        <v>#REF!</v>
      </c>
      <c r="X45" s="194" t="s">
        <v>26</v>
      </c>
      <c r="Y45" s="195" t="s">
        <v>26</v>
      </c>
      <c r="Z45" s="196" t="s">
        <v>26</v>
      </c>
      <c r="AA45" s="191" t="str">
        <f>主抽数据!M47</f>
        <v/>
      </c>
      <c r="AB45" s="192" t="str">
        <f>主抽数据!N47</f>
        <v/>
      </c>
      <c r="AC45" s="193" t="e">
        <f ca="1">IF(V45=-W45,0,W45*0.65/10000)</f>
        <v>#REF!</v>
      </c>
      <c r="AE45" s="171" t="e">
        <f>AA45/10</f>
        <v>#VALUE!</v>
      </c>
      <c r="AF45" s="171" t="e">
        <f>AB45/10</f>
        <v>#VALUE!</v>
      </c>
      <c r="AG45" s="171" t="e">
        <f ca="1">-Q45</f>
        <v>#REF!</v>
      </c>
      <c r="AH45" s="171" t="e">
        <f ca="1">-S45</f>
        <v>#REF!</v>
      </c>
    </row>
    <row customHeight="1" ht="30" r="46">
      <c r="A46" s="157">
        <f ca="1">A43+1</f>
        <v>43538</v>
      </c>
      <c r="B46" s="158">
        <f>B43</f>
        <v>0.33333333333333298</v>
      </c>
      <c r="C46" s="157">
        <f ca="1">A46+B46</f>
        <v>43538.333333333336</v>
      </c>
      <c r="D46" s="158" t="str">
        <f>D43</f>
        <v>白班</v>
      </c>
      <c r="E46" s="153">
        <f>'6烧主抽电耗'!E46</f>
        <v>4</v>
      </c>
      <c r="F46" s="153" t="str">
        <f>'6烧主抽电耗'!F46</f>
        <v>丁班</v>
      </c>
      <c r="G46" s="183" t="e">
        <f ca="1">SUMPRODUCT((_5shaozhuchou_month_day!$A$2:$A$899&gt;=C46)*(_5shaozhuchou_month_day!$A$2:$A$899&lt;C47),_5shaozhuchou_month_day!$Y$2:$Y$899)/8</f>
        <v>#REF!</v>
      </c>
      <c r="H46" s="183" t="e">
        <f ca="1">(G46-G46*25%)*0.81*8</f>
        <v>#REF!</v>
      </c>
      <c r="I46" s="184" t="str">
        <f>X46</f>
        <v/>
      </c>
      <c r="J46" s="185" t="e">
        <f ca="1">SUMPRODUCT((主抽数据!$AU$5:$AU$97=$A46)*(主抽数据!$AV$5:$AV$97=$F46),主抽数据!$AH$5:$AH$97)</f>
        <v>#REF!</v>
      </c>
      <c r="K46" s="185" t="e">
        <f ca="1">SUMPRODUCT((主抽数据!$AU$5:$AU$97=$A46)*(主抽数据!$AV$5:$AV$97=$F46),主抽数据!$AI$5:$AI$97)</f>
        <v>#REF!</v>
      </c>
      <c r="L46" s="153" t="e">
        <f ca="1">J46+K46</f>
        <v>#REF!</v>
      </c>
      <c r="M46" s="153" t="e">
        <f ca="1">SUMPRODUCT((_5shaozhuchou_month_day!$A$2:$A$899&gt;=C46)*(_5shaozhuchou_month_day!$A$2:$A$899&lt;C47),_5shaozhuchou_month_day!$Z$2:$Z$899)</f>
        <v>#REF!</v>
      </c>
      <c r="N46" s="183" t="e">
        <f ca="1">M46*查询与汇总!$F$1</f>
        <v>#REF!</v>
      </c>
      <c r="O46" s="154" t="e">
        <f ca="1">IF(N46=0,0,L46/N46)</f>
        <v>#REF!</v>
      </c>
      <c r="P46" s="153" t="e">
        <f ca="1">IF(G46=0,0,SUMPRODUCT((_5shaozhuchou_month_day!$A$2:$A$899&gt;=$C46)*(_5shaozhuchou_month_day!$A$2:$A$899&lt;$C47),_5shaozhuchou_month_day!T$2:T$899)/SUMPRODUCT((_5shaozhuchou_month_day!$A$2:$A$899&gt;=$C46)*(_5shaozhuchou_month_day!$A$2:$A$899&lt;$C47)*(_5shaozhuchou_month_day!T$2:T$899&gt;0)))</f>
        <v>#REF!</v>
      </c>
      <c r="Q46" s="186" t="e">
        <f ca="1">IF(G46=0,0,SUMPRODUCT((_5shaozhuchou_month_day!$A$2:$A$899&gt;=$C46)*(_5shaozhuchou_month_day!$A$2:$A$899&lt;$C47),_5shaozhuchou_month_day!U$2:U$899)/SUMPRODUCT((_5shaozhuchou_month_day!$A$2:$A$899&gt;=$C46)*(_5shaozhuchou_month_day!$A$2:$A$899&lt;$C47)*(_5shaozhuchou_month_day!U$2:U$899&lt;0)))</f>
        <v>#REF!</v>
      </c>
      <c r="R46" s="153" t="e">
        <f ca="1">IF(G46=0,0,SUMPRODUCT((_5shaozhuchou_month_day!$A$2:$A$899&gt;=$C46)*(_5shaozhuchou_month_day!$A$2:$A$899&lt;$C47),_5shaozhuchou_month_day!V$2:V$899)/SUMPRODUCT((_5shaozhuchou_month_day!$A$2:$A$899&gt;=$C46)*(_5shaozhuchou_month_day!$A$2:$A$899&lt;$C47)*(_5shaozhuchou_month_day!V$2:V$899&gt;0)))</f>
        <v>#REF!</v>
      </c>
      <c r="S46" s="186" t="e">
        <f ca="1">IF(G46=0,0,SUMPRODUCT((_5shaozhuchou_month_day!$A$2:$A$899&gt;=$C46)*(_5shaozhuchou_month_day!$A$2:$A$899&lt;$C47),_5shaozhuchou_month_day!W$2:W$899)/SUMPRODUCT((_5shaozhuchou_month_day!$A$2:$A$899&gt;=$C46)*(_5shaozhuchou_month_day!$A$2:$A$899&lt;$C47)*(_5shaozhuchou_month_day!W$2:W$899&lt;0)))</f>
        <v>#REF!</v>
      </c>
      <c r="T46" s="186">
        <f>主抽数据!K48</f>
        <v>99.763199999999998</v>
      </c>
      <c r="U46" s="183">
        <f>主抽数据!L48</f>
        <v>99.706999999999994</v>
      </c>
      <c r="V46" s="187" t="e">
        <f ca="1">查询与汇总!$J$1*M46</f>
        <v>#REF!</v>
      </c>
      <c r="W46" s="188" t="e">
        <f ca="1">L46-V46</f>
        <v>#REF!</v>
      </c>
      <c r="X46" s="194" t="s">
        <v>26</v>
      </c>
      <c r="Y46" s="195" t="s">
        <v>26</v>
      </c>
      <c r="Z46" s="197" t="s">
        <v>26</v>
      </c>
      <c r="AA46" s="191" t="str">
        <f>主抽数据!M48</f>
        <v/>
      </c>
      <c r="AB46" s="192" t="str">
        <f>主抽数据!N48</f>
        <v/>
      </c>
      <c r="AC46" s="193" t="e">
        <f ca="1">IF(V46=-W46,0,W46*0.65/10000)</f>
        <v>#REF!</v>
      </c>
      <c r="AE46" s="171" t="e">
        <f>AA46/10</f>
        <v>#VALUE!</v>
      </c>
      <c r="AF46" s="171" t="e">
        <f>AB46/10</f>
        <v>#VALUE!</v>
      </c>
      <c r="AG46" s="171" t="e">
        <f ca="1">-Q46</f>
        <v>#REF!</v>
      </c>
      <c r="AH46" s="171" t="e">
        <f ca="1">-S46</f>
        <v>#REF!</v>
      </c>
    </row>
    <row customHeight="1" ht="54" r="47">
      <c r="A47" s="157">
        <f ca="1">A44+1</f>
        <v>43538</v>
      </c>
      <c r="B47" s="158">
        <f>B44</f>
        <v>0.66666666666666696</v>
      </c>
      <c r="C47" s="157">
        <f ca="1">A47+B47</f>
        <v>43538.666666666664</v>
      </c>
      <c r="D47" s="158" t="str">
        <f>D44</f>
        <v>中班</v>
      </c>
      <c r="E47" s="153">
        <f>'6烧主抽电耗'!E47</f>
        <v>1</v>
      </c>
      <c r="F47" s="153" t="str">
        <f>'6烧主抽电耗'!F47</f>
        <v>甲班</v>
      </c>
      <c r="G47" s="183" t="e">
        <f ca="1">SUMPRODUCT((_5shaozhuchou_month_day!$A$2:$A$899&gt;=C47)*(_5shaozhuchou_month_day!$A$2:$A$899&lt;C48),_5shaozhuchou_month_day!$Y$2:$Y$899)/8</f>
        <v>#REF!</v>
      </c>
      <c r="H47" s="183" t="e">
        <f ca="1">(G47-G47*25%)*0.81*8</f>
        <v>#REF!</v>
      </c>
      <c r="I47" s="184" t="str">
        <f>X47</f>
        <v/>
      </c>
      <c r="J47" s="185" t="e">
        <f ca="1">SUMPRODUCT((主抽数据!$AU$5:$AU$97=$A47)*(主抽数据!$AV$5:$AV$97=$F47),主抽数据!$AH$5:$AH$97)</f>
        <v>#REF!</v>
      </c>
      <c r="K47" s="185" t="e">
        <f ca="1">SUMPRODUCT((主抽数据!$AU$5:$AU$97=$A47)*(主抽数据!$AV$5:$AV$97=$F47),主抽数据!$AI$5:$AI$97)</f>
        <v>#REF!</v>
      </c>
      <c r="L47" s="153" t="e">
        <f ca="1">J47+K47</f>
        <v>#REF!</v>
      </c>
      <c r="M47" s="153" t="e">
        <f ca="1">SUMPRODUCT((_5shaozhuchou_month_day!$A$2:$A$899&gt;=C47)*(_5shaozhuchou_month_day!$A$2:$A$899&lt;C48),_5shaozhuchou_month_day!$Z$2:$Z$899)</f>
        <v>#REF!</v>
      </c>
      <c r="N47" s="183" t="e">
        <f ca="1">M47*查询与汇总!$F$1</f>
        <v>#REF!</v>
      </c>
      <c r="O47" s="154" t="e">
        <f ca="1">IF(N47=0,0,L47/N47)</f>
        <v>#REF!</v>
      </c>
      <c r="P47" s="153" t="e">
        <f ca="1">IF(G47=0,0,SUMPRODUCT((_5shaozhuchou_month_day!$A$2:$A$899&gt;=$C47)*(_5shaozhuchou_month_day!$A$2:$A$899&lt;$C48),_5shaozhuchou_month_day!T$2:T$899)/SUMPRODUCT((_5shaozhuchou_month_day!$A$2:$A$899&gt;=$C47)*(_5shaozhuchou_month_day!$A$2:$A$899&lt;$C48)*(_5shaozhuchou_month_day!T$2:T$899&gt;0)))</f>
        <v>#REF!</v>
      </c>
      <c r="Q47" s="186" t="e">
        <f ca="1">IF(G47=0,0,SUMPRODUCT((_5shaozhuchou_month_day!$A$2:$A$899&gt;=$C47)*(_5shaozhuchou_month_day!$A$2:$A$899&lt;$C48),_5shaozhuchou_month_day!U$2:U$899)/SUMPRODUCT((_5shaozhuchou_month_day!$A$2:$A$899&gt;=$C47)*(_5shaozhuchou_month_day!$A$2:$A$899&lt;$C48)*(_5shaozhuchou_month_day!U$2:U$899&lt;0)))</f>
        <v>#REF!</v>
      </c>
      <c r="R47" s="153" t="e">
        <f ca="1">IF(G47=0,0,SUMPRODUCT((_5shaozhuchou_month_day!$A$2:$A$899&gt;=$C47)*(_5shaozhuchou_month_day!$A$2:$A$899&lt;$C48),_5shaozhuchou_month_day!V$2:V$899)/SUMPRODUCT((_5shaozhuchou_month_day!$A$2:$A$899&gt;=$C47)*(_5shaozhuchou_month_day!$A$2:$A$899&lt;$C48)*(_5shaozhuchou_month_day!V$2:V$899&gt;0)))</f>
        <v>#REF!</v>
      </c>
      <c r="S47" s="186" t="e">
        <f ca="1">IF(G47=0,0,SUMPRODUCT((_5shaozhuchou_month_day!$A$2:$A$899&gt;=$C47)*(_5shaozhuchou_month_day!$A$2:$A$899&lt;$C48),_5shaozhuchou_month_day!W$2:W$899)/SUMPRODUCT((_5shaozhuchou_month_day!$A$2:$A$899&gt;=$C47)*(_5shaozhuchou_month_day!$A$2:$A$899&lt;$C48)*(_5shaozhuchou_month_day!W$2:W$899&lt;0)))</f>
        <v>#REF!</v>
      </c>
      <c r="T47" s="186">
        <f>主抽数据!K49</f>
        <v>99.7547</v>
      </c>
      <c r="U47" s="183">
        <f>主抽数据!L49</f>
        <v>99.695800000000006</v>
      </c>
      <c r="V47" s="187" t="e">
        <f ca="1">查询与汇总!$J$1*M47</f>
        <v>#REF!</v>
      </c>
      <c r="W47" s="188" t="e">
        <f ca="1">L47-V47</f>
        <v>#REF!</v>
      </c>
      <c r="X47" s="194" t="s">
        <v>26</v>
      </c>
      <c r="Y47" s="195" t="s">
        <v>26</v>
      </c>
      <c r="Z47" s="197" t="s">
        <v>26</v>
      </c>
      <c r="AA47" s="191" t="str">
        <f>主抽数据!M49</f>
        <v/>
      </c>
      <c r="AB47" s="192" t="str">
        <f>主抽数据!N49</f>
        <v/>
      </c>
      <c r="AC47" s="193" t="e">
        <f ca="1">IF(V47=-W47,0,W47*0.65/10000)</f>
        <v>#REF!</v>
      </c>
      <c r="AE47" s="171" t="e">
        <f>AA47/10</f>
        <v>#VALUE!</v>
      </c>
      <c r="AF47" s="171" t="e">
        <f>AB47/10</f>
        <v>#VALUE!</v>
      </c>
      <c r="AG47" s="171" t="e">
        <f ca="1">-Q47</f>
        <v>#REF!</v>
      </c>
      <c r="AH47" s="171" t="e">
        <f ca="1">-S47</f>
        <v>#REF!</v>
      </c>
    </row>
    <row customHeight="1" r="48">
      <c r="A48" s="157">
        <f ca="1">A45+1</f>
        <v>43539</v>
      </c>
      <c r="B48" s="158">
        <f>B45</f>
        <v>0</v>
      </c>
      <c r="C48" s="157">
        <f ca="1">A48+B48</f>
        <v>43539</v>
      </c>
      <c r="D48" s="158" t="str">
        <f>D45</f>
        <v>夜班</v>
      </c>
      <c r="E48" s="153">
        <f>'6烧主抽电耗'!E48</f>
        <v>2</v>
      </c>
      <c r="F48" s="153" t="str">
        <f>'6烧主抽电耗'!F48</f>
        <v>乙班</v>
      </c>
      <c r="G48" s="183" t="e">
        <f ca="1">SUMPRODUCT((_5shaozhuchou_month_day!$A$2:$A$899&gt;=C48)*(_5shaozhuchou_month_day!$A$2:$A$899&lt;C49),_5shaozhuchou_month_day!$Y$2:$Y$899)/8</f>
        <v>#REF!</v>
      </c>
      <c r="H48" s="183" t="e">
        <f ca="1">(G48-G48*25%)*0.81*8</f>
        <v>#REF!</v>
      </c>
      <c r="I48" s="184" t="str">
        <f>X48</f>
        <v/>
      </c>
      <c r="J48" s="185" t="e">
        <f ca="1">SUMPRODUCT((主抽数据!$AU$5:$AU$97=$A48)*(主抽数据!$AV$5:$AV$97=$F48),主抽数据!$AH$5:$AH$97)</f>
        <v>#REF!</v>
      </c>
      <c r="K48" s="185" t="e">
        <f ca="1">SUMPRODUCT((主抽数据!$AU$5:$AU$97=$A48)*(主抽数据!$AV$5:$AV$97=$F48),主抽数据!$AI$5:$AI$97)</f>
        <v>#REF!</v>
      </c>
      <c r="L48" s="153" t="e">
        <f ca="1">J48+K48</f>
        <v>#REF!</v>
      </c>
      <c r="M48" s="153" t="e">
        <f ca="1">SUMPRODUCT((_5shaozhuchou_month_day!$A$2:$A$899&gt;=C48)*(_5shaozhuchou_month_day!$A$2:$A$899&lt;C49),_5shaozhuchou_month_day!$Z$2:$Z$899)</f>
        <v>#REF!</v>
      </c>
      <c r="N48" s="183" t="e">
        <f ca="1">M48*查询与汇总!$F$1</f>
        <v>#REF!</v>
      </c>
      <c r="O48" s="154" t="e">
        <f ca="1">IF(N48=0,0,L48/N48)</f>
        <v>#REF!</v>
      </c>
      <c r="P48" s="153" t="e">
        <f ca="1">IF(G48=0,0,SUMPRODUCT((_5shaozhuchou_month_day!$A$2:$A$899&gt;=$C48)*(_5shaozhuchou_month_day!$A$2:$A$899&lt;$C49),_5shaozhuchou_month_day!T$2:T$899)/SUMPRODUCT((_5shaozhuchou_month_day!$A$2:$A$899&gt;=$C48)*(_5shaozhuchou_month_day!$A$2:$A$899&lt;$C49)*(_5shaozhuchou_month_day!T$2:T$899&gt;0)))</f>
        <v>#REF!</v>
      </c>
      <c r="Q48" s="186" t="e">
        <f ca="1">IF(G48=0,0,SUMPRODUCT((_5shaozhuchou_month_day!$A$2:$A$899&gt;=$C48)*(_5shaozhuchou_month_day!$A$2:$A$899&lt;$C49),_5shaozhuchou_month_day!U$2:U$899)/SUMPRODUCT((_5shaozhuchou_month_day!$A$2:$A$899&gt;=$C48)*(_5shaozhuchou_month_day!$A$2:$A$899&lt;$C49)*(_5shaozhuchou_month_day!U$2:U$899&lt;0)))</f>
        <v>#REF!</v>
      </c>
      <c r="R48" s="153" t="e">
        <f ca="1">IF(G48=0,0,SUMPRODUCT((_5shaozhuchou_month_day!$A$2:$A$899&gt;=$C48)*(_5shaozhuchou_month_day!$A$2:$A$899&lt;$C49),_5shaozhuchou_month_day!V$2:V$899)/SUMPRODUCT((_5shaozhuchou_month_day!$A$2:$A$899&gt;=$C48)*(_5shaozhuchou_month_day!$A$2:$A$899&lt;$C49)*(_5shaozhuchou_month_day!V$2:V$899&gt;0)))</f>
        <v>#REF!</v>
      </c>
      <c r="S48" s="186" t="e">
        <f ca="1">IF(G48=0,0,SUMPRODUCT((_5shaozhuchou_month_day!$A$2:$A$899&gt;=$C48)*(_5shaozhuchou_month_day!$A$2:$A$899&lt;$C49),_5shaozhuchou_month_day!W$2:W$899)/SUMPRODUCT((_5shaozhuchou_month_day!$A$2:$A$899&gt;=$C48)*(_5shaozhuchou_month_day!$A$2:$A$899&lt;$C49)*(_5shaozhuchou_month_day!W$2:W$899&lt;0)))</f>
        <v>#REF!</v>
      </c>
      <c r="T48" s="186">
        <f>主抽数据!K50</f>
        <v>99.740099999999998</v>
      </c>
      <c r="U48" s="183">
        <f>主抽数据!L50</f>
        <v>99.678399999999996</v>
      </c>
      <c r="V48" s="187" t="e">
        <f ca="1">查询与汇总!$J$1*M48</f>
        <v>#REF!</v>
      </c>
      <c r="W48" s="188" t="e">
        <f ca="1">L48-V48</f>
        <v>#REF!</v>
      </c>
      <c r="X48" s="194" t="s">
        <v>26</v>
      </c>
      <c r="Y48" s="195" t="s">
        <v>26</v>
      </c>
      <c r="Z48" s="196" t="s">
        <v>26</v>
      </c>
      <c r="AA48" s="191" t="str">
        <f>主抽数据!M50</f>
        <v/>
      </c>
      <c r="AB48" s="192" t="str">
        <f>主抽数据!N50</f>
        <v/>
      </c>
      <c r="AC48" s="193" t="e">
        <f ca="1">IF(V48=-W48,0,W48*0.65/10000)</f>
        <v>#REF!</v>
      </c>
      <c r="AE48" s="171" t="e">
        <f>AA48/10</f>
        <v>#VALUE!</v>
      </c>
      <c r="AF48" s="171" t="e">
        <f>AB48/10</f>
        <v>#VALUE!</v>
      </c>
      <c r="AG48" s="171" t="e">
        <f ca="1">-Q48</f>
        <v>#REF!</v>
      </c>
      <c r="AH48" s="171" t="e">
        <f ca="1">-S48</f>
        <v>#REF!</v>
      </c>
    </row>
    <row customHeight="1" ht="32.100000000000001" r="49">
      <c r="A49" s="157">
        <f ca="1">A46+1</f>
        <v>43539</v>
      </c>
      <c r="B49" s="158">
        <f>B46</f>
        <v>0.33333333333333298</v>
      </c>
      <c r="C49" s="157">
        <f ca="1">A49+B49</f>
        <v>43539.333333333336</v>
      </c>
      <c r="D49" s="158" t="str">
        <f>D46</f>
        <v>白班</v>
      </c>
      <c r="E49" s="153">
        <f>'6烧主抽电耗'!E49</f>
        <v>3</v>
      </c>
      <c r="F49" s="153" t="str">
        <f>'6烧主抽电耗'!F49</f>
        <v>丙班</v>
      </c>
      <c r="G49" s="183" t="e">
        <f ca="1">SUMPRODUCT((_5shaozhuchou_month_day!$A$2:$A$899&gt;=C49)*(_5shaozhuchou_month_day!$A$2:$A$899&lt;C50),_5shaozhuchou_month_day!$Y$2:$Y$899)/8</f>
        <v>#REF!</v>
      </c>
      <c r="H49" s="183" t="e">
        <f ca="1">(G49-G49*25%)*0.81*8</f>
        <v>#REF!</v>
      </c>
      <c r="I49" s="184" t="str">
        <f>X49</f>
        <v/>
      </c>
      <c r="J49" s="185" t="e">
        <f ca="1">SUMPRODUCT((主抽数据!$AU$5:$AU$97=$A49)*(主抽数据!$AV$5:$AV$97=$F49),主抽数据!$AH$5:$AH$97)</f>
        <v>#REF!</v>
      </c>
      <c r="K49" s="185" t="e">
        <f ca="1">SUMPRODUCT((主抽数据!$AU$5:$AU$97=$A49)*(主抽数据!$AV$5:$AV$97=$F49),主抽数据!$AI$5:$AI$97)</f>
        <v>#REF!</v>
      </c>
      <c r="L49" s="153" t="e">
        <f ca="1">J49+K49</f>
        <v>#REF!</v>
      </c>
      <c r="M49" s="153" t="e">
        <f ca="1">SUMPRODUCT((_5shaozhuchou_month_day!$A$2:$A$899&gt;=C49)*(_5shaozhuchou_month_day!$A$2:$A$899&lt;C50),_5shaozhuchou_month_day!$Z$2:$Z$899)</f>
        <v>#REF!</v>
      </c>
      <c r="N49" s="183" t="e">
        <f ca="1">M49*查询与汇总!$F$1</f>
        <v>#REF!</v>
      </c>
      <c r="O49" s="154" t="e">
        <f ca="1">IF(N49=0,0,L49/N49)</f>
        <v>#REF!</v>
      </c>
      <c r="P49" s="153" t="e">
        <f ca="1">IF(G49=0,0,SUMPRODUCT((_5shaozhuchou_month_day!$A$2:$A$899&gt;=$C49)*(_5shaozhuchou_month_day!$A$2:$A$899&lt;$C50),_5shaozhuchou_month_day!T$2:T$899)/SUMPRODUCT((_5shaozhuchou_month_day!$A$2:$A$899&gt;=$C49)*(_5shaozhuchou_month_day!$A$2:$A$899&lt;$C50)*(_5shaozhuchou_month_day!T$2:T$899&gt;0)))</f>
        <v>#REF!</v>
      </c>
      <c r="Q49" s="186" t="e">
        <f ca="1">IF(G49=0,0,SUMPRODUCT((_5shaozhuchou_month_day!$A$2:$A$899&gt;=$C49)*(_5shaozhuchou_month_day!$A$2:$A$899&lt;$C50),_5shaozhuchou_month_day!U$2:U$899)/SUMPRODUCT((_5shaozhuchou_month_day!$A$2:$A$899&gt;=$C49)*(_5shaozhuchou_month_day!$A$2:$A$899&lt;$C50)*(_5shaozhuchou_month_day!U$2:U$899&lt;0)))</f>
        <v>#REF!</v>
      </c>
      <c r="R49" s="153" t="e">
        <f ca="1">IF(G49=0,0,SUMPRODUCT((_5shaozhuchou_month_day!$A$2:$A$899&gt;=$C49)*(_5shaozhuchou_month_day!$A$2:$A$899&lt;$C50),_5shaozhuchou_month_day!V$2:V$899)/SUMPRODUCT((_5shaozhuchou_month_day!$A$2:$A$899&gt;=$C49)*(_5shaozhuchou_month_day!$A$2:$A$899&lt;$C50)*(_5shaozhuchou_month_day!V$2:V$899&gt;0)))</f>
        <v>#REF!</v>
      </c>
      <c r="S49" s="186" t="e">
        <f ca="1">IF(G49=0,0,SUMPRODUCT((_5shaozhuchou_month_day!$A$2:$A$899&gt;=$C49)*(_5shaozhuchou_month_day!$A$2:$A$899&lt;$C50),_5shaozhuchou_month_day!W$2:W$899)/SUMPRODUCT((_5shaozhuchou_month_day!$A$2:$A$899&gt;=$C49)*(_5shaozhuchou_month_day!$A$2:$A$899&lt;$C50)*(_5shaozhuchou_month_day!W$2:W$899&lt;0)))</f>
        <v>#REF!</v>
      </c>
      <c r="T49" s="186">
        <f>主抽数据!K51</f>
        <v>99.759699999999995</v>
      </c>
      <c r="U49" s="183">
        <f>主抽数据!L51</f>
        <v>99.705500000000001</v>
      </c>
      <c r="V49" s="187" t="e">
        <f ca="1">查询与汇总!$J$1*M49</f>
        <v>#REF!</v>
      </c>
      <c r="W49" s="188" t="e">
        <f ca="1">L49-V49</f>
        <v>#REF!</v>
      </c>
      <c r="X49" s="194" t="s">
        <v>26</v>
      </c>
      <c r="Y49" s="195" t="s">
        <v>26</v>
      </c>
      <c r="Z49" s="196" t="s">
        <v>26</v>
      </c>
      <c r="AA49" s="191" t="str">
        <f>主抽数据!M51</f>
        <v/>
      </c>
      <c r="AB49" s="192" t="str">
        <f>主抽数据!N51</f>
        <v/>
      </c>
      <c r="AC49" s="193" t="e">
        <f ca="1">IF(V49=-W49,0,W49*0.65/10000)</f>
        <v>#REF!</v>
      </c>
      <c r="AE49" s="171" t="e">
        <f>AA49/10</f>
        <v>#VALUE!</v>
      </c>
      <c r="AF49" s="171" t="e">
        <f>AB49/10</f>
        <v>#VALUE!</v>
      </c>
      <c r="AG49" s="171" t="e">
        <f ca="1">-Q49</f>
        <v>#REF!</v>
      </c>
      <c r="AH49" s="171" t="e">
        <f ca="1">-S49</f>
        <v>#REF!</v>
      </c>
    </row>
    <row customHeight="1" ht="42" r="50">
      <c r="A50" s="157">
        <f ca="1">A47+1</f>
        <v>43539</v>
      </c>
      <c r="B50" s="158">
        <f>B47</f>
        <v>0.66666666666666696</v>
      </c>
      <c r="C50" s="157">
        <f ca="1">A50+B50</f>
        <v>43539.666666666664</v>
      </c>
      <c r="D50" s="158" t="str">
        <f>D47</f>
        <v>中班</v>
      </c>
      <c r="E50" s="153">
        <f>'6烧主抽电耗'!E50</f>
        <v>4</v>
      </c>
      <c r="F50" s="153" t="str">
        <f>'6烧主抽电耗'!F50</f>
        <v>丁班</v>
      </c>
      <c r="G50" s="183" t="e">
        <f ca="1">SUMPRODUCT((_5shaozhuchou_month_day!$A$2:$A$899&gt;=C50)*(_5shaozhuchou_month_day!$A$2:$A$899&lt;C51),_5shaozhuchou_month_day!$Y$2:$Y$899)/8</f>
        <v>#REF!</v>
      </c>
      <c r="H50" s="183" t="e">
        <f ca="1">(G50-G50*25%)*0.81*8</f>
        <v>#REF!</v>
      </c>
      <c r="I50" s="184" t="str">
        <f>X50</f>
        <v/>
      </c>
      <c r="J50" s="185" t="e">
        <f ca="1">SUMPRODUCT((主抽数据!$AU$5:$AU$97=$A50)*(主抽数据!$AV$5:$AV$97=$F50),主抽数据!$AH$5:$AH$97)</f>
        <v>#REF!</v>
      </c>
      <c r="K50" s="185" t="e">
        <f ca="1">SUMPRODUCT((主抽数据!$AU$5:$AU$97=$A50)*(主抽数据!$AV$5:$AV$97=$F50),主抽数据!$AI$5:$AI$97)</f>
        <v>#REF!</v>
      </c>
      <c r="L50" s="153" t="e">
        <f ca="1">J50+K50</f>
        <v>#REF!</v>
      </c>
      <c r="M50" s="153" t="e">
        <f ca="1">SUMPRODUCT((_5shaozhuchou_month_day!$A$2:$A$899&gt;=C50)*(_5shaozhuchou_month_day!$A$2:$A$899&lt;C51),_5shaozhuchou_month_day!$Z$2:$Z$899)</f>
        <v>#REF!</v>
      </c>
      <c r="N50" s="183" t="e">
        <f ca="1">M50*查询与汇总!$F$1</f>
        <v>#REF!</v>
      </c>
      <c r="O50" s="154" t="e">
        <f ca="1">IF(N50=0,0,L50/N50)</f>
        <v>#REF!</v>
      </c>
      <c r="P50" s="153" t="e">
        <f ca="1">IF(G50=0,0,SUMPRODUCT((_5shaozhuchou_month_day!$A$2:$A$899&gt;=$C50)*(_5shaozhuchou_month_day!$A$2:$A$899&lt;$C51),_5shaozhuchou_month_day!T$2:T$899)/SUMPRODUCT((_5shaozhuchou_month_day!$A$2:$A$899&gt;=$C50)*(_5shaozhuchou_month_day!$A$2:$A$899&lt;$C51)*(_5shaozhuchou_month_day!T$2:T$899&gt;0)))</f>
        <v>#REF!</v>
      </c>
      <c r="Q50" s="186" t="e">
        <f ca="1">IF(G50=0,0,SUMPRODUCT((_5shaozhuchou_month_day!$A$2:$A$899&gt;=$C50)*(_5shaozhuchou_month_day!$A$2:$A$899&lt;$C51),_5shaozhuchou_month_day!U$2:U$899)/SUMPRODUCT((_5shaozhuchou_month_day!$A$2:$A$899&gt;=$C50)*(_5shaozhuchou_month_day!$A$2:$A$899&lt;$C51)*(_5shaozhuchou_month_day!U$2:U$899&lt;0)))</f>
        <v>#REF!</v>
      </c>
      <c r="R50" s="153" t="e">
        <f ca="1">IF(G50=0,0,SUMPRODUCT((_5shaozhuchou_month_day!$A$2:$A$899&gt;=$C50)*(_5shaozhuchou_month_day!$A$2:$A$899&lt;$C51),_5shaozhuchou_month_day!V$2:V$899)/SUMPRODUCT((_5shaozhuchou_month_day!$A$2:$A$899&gt;=$C50)*(_5shaozhuchou_month_day!$A$2:$A$899&lt;$C51)*(_5shaozhuchou_month_day!V$2:V$899&gt;0)))</f>
        <v>#REF!</v>
      </c>
      <c r="S50" s="186" t="e">
        <f ca="1">IF(G50=0,0,SUMPRODUCT((_5shaozhuchou_month_day!$A$2:$A$899&gt;=$C50)*(_5shaozhuchou_month_day!$A$2:$A$899&lt;$C51),_5shaozhuchou_month_day!W$2:W$899)/SUMPRODUCT((_5shaozhuchou_month_day!$A$2:$A$899&gt;=$C50)*(_5shaozhuchou_month_day!$A$2:$A$899&lt;$C51)*(_5shaozhuchou_month_day!W$2:W$899&lt;0)))</f>
        <v>#REF!</v>
      </c>
      <c r="T50" s="186">
        <f>主抽数据!K52</f>
        <v>99.770600000000002</v>
      </c>
      <c r="U50" s="183">
        <f>主抽数据!L52</f>
        <v>99.718699999999998</v>
      </c>
      <c r="V50" s="187" t="e">
        <f ca="1">查询与汇总!$J$1*M50</f>
        <v>#REF!</v>
      </c>
      <c r="W50" s="188" t="e">
        <f ca="1">L50-V50</f>
        <v>#REF!</v>
      </c>
      <c r="X50" s="194" t="s">
        <v>26</v>
      </c>
      <c r="Y50" s="195" t="s">
        <v>26</v>
      </c>
      <c r="Z50" s="196" t="s">
        <v>26</v>
      </c>
      <c r="AA50" s="191" t="str">
        <f>主抽数据!M52</f>
        <v/>
      </c>
      <c r="AB50" s="192" t="str">
        <f>主抽数据!N52</f>
        <v/>
      </c>
      <c r="AC50" s="193" t="e">
        <f ca="1">IF(V50=-W50,0,W50*0.65/10000)</f>
        <v>#REF!</v>
      </c>
      <c r="AE50" s="171" t="e">
        <f>AA50/10</f>
        <v>#VALUE!</v>
      </c>
      <c r="AF50" s="171" t="e">
        <f>AB50/10</f>
        <v>#VALUE!</v>
      </c>
      <c r="AG50" s="171" t="e">
        <f ca="1">-Q50</f>
        <v>#REF!</v>
      </c>
      <c r="AH50" s="171" t="e">
        <f ca="1">-S50</f>
        <v>#REF!</v>
      </c>
    </row>
    <row customHeight="1" ht="36" r="51">
      <c r="A51" s="157">
        <f ca="1">A48+1</f>
        <v>43540</v>
      </c>
      <c r="B51" s="158">
        <f>B48</f>
        <v>0</v>
      </c>
      <c r="C51" s="157">
        <f ca="1">A51+B51</f>
        <v>43540</v>
      </c>
      <c r="D51" s="158" t="str">
        <f>D48</f>
        <v>夜班</v>
      </c>
      <c r="E51" s="153">
        <f>'6烧主抽电耗'!E51</f>
        <v>2</v>
      </c>
      <c r="F51" s="153" t="str">
        <f>'6烧主抽电耗'!F51</f>
        <v>乙班</v>
      </c>
      <c r="G51" s="183" t="e">
        <f ca="1">SUMPRODUCT((_5shaozhuchou_month_day!$A$2:$A$899&gt;=C51)*(_5shaozhuchou_month_day!$A$2:$A$899&lt;C52),_5shaozhuchou_month_day!$Y$2:$Y$899)/8</f>
        <v>#REF!</v>
      </c>
      <c r="H51" s="183" t="e">
        <f ca="1">(G51-G51*25%)*0.81*8</f>
        <v>#REF!</v>
      </c>
      <c r="I51" s="184" t="str">
        <f>X51</f>
        <v/>
      </c>
      <c r="J51" s="185" t="e">
        <f ca="1">SUMPRODUCT((主抽数据!$AU$5:$AU$97=$A51)*(主抽数据!$AV$5:$AV$97=$F51),主抽数据!$AH$5:$AH$97)</f>
        <v>#REF!</v>
      </c>
      <c r="K51" s="185" t="e">
        <f ca="1">SUMPRODUCT((主抽数据!$AU$5:$AU$97=$A51)*(主抽数据!$AV$5:$AV$97=$F51),主抽数据!$AI$5:$AI$97)</f>
        <v>#REF!</v>
      </c>
      <c r="L51" s="153" t="e">
        <f ca="1">J51+K51</f>
        <v>#REF!</v>
      </c>
      <c r="M51" s="153" t="e">
        <f ca="1">SUMPRODUCT((_5shaozhuchou_month_day!$A$2:$A$899&gt;=C51)*(_5shaozhuchou_month_day!$A$2:$A$899&lt;C52),_5shaozhuchou_month_day!$Z$2:$Z$899)</f>
        <v>#REF!</v>
      </c>
      <c r="N51" s="183" t="e">
        <f ca="1">M51*查询与汇总!$F$1</f>
        <v>#REF!</v>
      </c>
      <c r="O51" s="154" t="e">
        <f ca="1">IF(N51=0,0,L51/N51)</f>
        <v>#REF!</v>
      </c>
      <c r="P51" s="153" t="e">
        <f ca="1">IF(G51=0,0,SUMPRODUCT((_5shaozhuchou_month_day!$A$2:$A$899&gt;=$C51)*(_5shaozhuchou_month_day!$A$2:$A$899&lt;$C52),_5shaozhuchou_month_day!T$2:T$899)/SUMPRODUCT((_5shaozhuchou_month_day!$A$2:$A$899&gt;=$C51)*(_5shaozhuchou_month_day!$A$2:$A$899&lt;$C52)*(_5shaozhuchou_month_day!T$2:T$899&gt;0)))</f>
        <v>#REF!</v>
      </c>
      <c r="Q51" s="186" t="e">
        <f ca="1">IF(G51=0,0,SUMPRODUCT((_5shaozhuchou_month_day!$A$2:$A$899&gt;=$C51)*(_5shaozhuchou_month_day!$A$2:$A$899&lt;$C52),_5shaozhuchou_month_day!U$2:U$899)/SUMPRODUCT((_5shaozhuchou_month_day!$A$2:$A$899&gt;=$C51)*(_5shaozhuchou_month_day!$A$2:$A$899&lt;$C52)*(_5shaozhuchou_month_day!U$2:U$899&lt;0)))</f>
        <v>#REF!</v>
      </c>
      <c r="R51" s="153" t="e">
        <f ca="1">IF(G51=0,0,SUMPRODUCT((_5shaozhuchou_month_day!$A$2:$A$899&gt;=$C51)*(_5shaozhuchou_month_day!$A$2:$A$899&lt;$C52),_5shaozhuchou_month_day!V$2:V$899)/SUMPRODUCT((_5shaozhuchou_month_day!$A$2:$A$899&gt;=$C51)*(_5shaozhuchou_month_day!$A$2:$A$899&lt;$C52)*(_5shaozhuchou_month_day!V$2:V$899&gt;0)))</f>
        <v>#REF!</v>
      </c>
      <c r="S51" s="186" t="e">
        <f ca="1">IF(G51=0,0,SUMPRODUCT((_5shaozhuchou_month_day!$A$2:$A$899&gt;=$C51)*(_5shaozhuchou_month_day!$A$2:$A$899&lt;$C52),_5shaozhuchou_month_day!W$2:W$899)/SUMPRODUCT((_5shaozhuchou_month_day!$A$2:$A$899&gt;=$C51)*(_5shaozhuchou_month_day!$A$2:$A$899&lt;$C52)*(_5shaozhuchou_month_day!W$2:W$899&lt;0)))</f>
        <v>#REF!</v>
      </c>
      <c r="T51" s="186">
        <f>主抽数据!K53</f>
        <v>99.773700000000005</v>
      </c>
      <c r="U51" s="183">
        <f>主抽数据!L53</f>
        <v>99.725099999999998</v>
      </c>
      <c r="V51" s="187" t="e">
        <f ca="1">查询与汇总!$J$1*M51</f>
        <v>#REF!</v>
      </c>
      <c r="W51" s="188" t="e">
        <f ca="1">L51-V51</f>
        <v>#REF!</v>
      </c>
      <c r="X51" s="199" t="s">
        <v>26</v>
      </c>
      <c r="Z51" s="196" t="s">
        <v>26</v>
      </c>
      <c r="AA51" s="191" t="str">
        <f>主抽数据!M53</f>
        <v/>
      </c>
      <c r="AB51" s="192" t="str">
        <f>主抽数据!N53</f>
        <v/>
      </c>
      <c r="AC51" s="193" t="e">
        <f ca="1">IF(V51=-W51,0,W51*0.65/10000)</f>
        <v>#REF!</v>
      </c>
      <c r="AE51" s="171" t="e">
        <f>AA51/10</f>
        <v>#VALUE!</v>
      </c>
      <c r="AF51" s="171" t="e">
        <f>AB51/10</f>
        <v>#VALUE!</v>
      </c>
      <c r="AG51" s="171" t="e">
        <f ca="1">-Q51</f>
        <v>#REF!</v>
      </c>
      <c r="AH51" s="171" t="e">
        <f ca="1">-S51</f>
        <v>#REF!</v>
      </c>
    </row>
    <row customHeight="1" ht="33" r="52">
      <c r="A52" s="157">
        <f ca="1">A49+1</f>
        <v>43540</v>
      </c>
      <c r="B52" s="158">
        <f>B49</f>
        <v>0.33333333333333298</v>
      </c>
      <c r="C52" s="157">
        <f ca="1">A52+B52</f>
        <v>43540.333333333336</v>
      </c>
      <c r="D52" s="158" t="str">
        <f>D49</f>
        <v>白班</v>
      </c>
      <c r="E52" s="153">
        <f>'6烧主抽电耗'!E52</f>
        <v>3</v>
      </c>
      <c r="F52" s="153" t="str">
        <f>'6烧主抽电耗'!F52</f>
        <v>丙班</v>
      </c>
      <c r="G52" s="183" t="e">
        <f ca="1">SUMPRODUCT((_5shaozhuchou_month_day!$A$2:$A$899&gt;=C52)*(_5shaozhuchou_month_day!$A$2:$A$899&lt;C53),_5shaozhuchou_month_day!$Y$2:$Y$899)/8</f>
        <v>#REF!</v>
      </c>
      <c r="H52" s="183" t="e">
        <f ca="1">(G52-G52*25%)*0.81*8</f>
        <v>#REF!</v>
      </c>
      <c r="I52" s="184" t="str">
        <f>X52</f>
        <v/>
      </c>
      <c r="J52" s="185" t="e">
        <f ca="1">SUMPRODUCT((主抽数据!$AU$5:$AU$97=$A52)*(主抽数据!$AV$5:$AV$97=$F52),主抽数据!$AH$5:$AH$97)</f>
        <v>#REF!</v>
      </c>
      <c r="K52" s="185" t="e">
        <f ca="1">SUMPRODUCT((主抽数据!$AU$5:$AU$97=$A52)*(主抽数据!$AV$5:$AV$97=$F52),主抽数据!$AI$5:$AI$97)</f>
        <v>#REF!</v>
      </c>
      <c r="L52" s="153" t="e">
        <f ca="1">J52+K52</f>
        <v>#REF!</v>
      </c>
      <c r="M52" s="153" t="e">
        <f ca="1">SUMPRODUCT((_5shaozhuchou_month_day!$A$2:$A$899&gt;=C52)*(_5shaozhuchou_month_day!$A$2:$A$899&lt;C53),_5shaozhuchou_month_day!$Z$2:$Z$899)</f>
        <v>#REF!</v>
      </c>
      <c r="N52" s="183" t="e">
        <f ca="1">M52*查询与汇总!$F$1</f>
        <v>#REF!</v>
      </c>
      <c r="O52" s="154" t="e">
        <f ca="1">IF(N52=0,0,L52/N52)</f>
        <v>#REF!</v>
      </c>
      <c r="P52" s="153" t="e">
        <f ca="1">IF(G52=0,0,SUMPRODUCT((_5shaozhuchou_month_day!$A$2:$A$899&gt;=$C52)*(_5shaozhuchou_month_day!$A$2:$A$899&lt;$C53),_5shaozhuchou_month_day!T$2:T$899)/SUMPRODUCT((_5shaozhuchou_month_day!$A$2:$A$899&gt;=$C52)*(_5shaozhuchou_month_day!$A$2:$A$899&lt;$C53)*(_5shaozhuchou_month_day!T$2:T$899&gt;0)))</f>
        <v>#REF!</v>
      </c>
      <c r="Q52" s="186" t="e">
        <f ca="1">IF(G52=0,0,SUMPRODUCT((_5shaozhuchou_month_day!$A$2:$A$899&gt;=$C52)*(_5shaozhuchou_month_day!$A$2:$A$899&lt;$C53),_5shaozhuchou_month_day!U$2:U$899)/SUMPRODUCT((_5shaozhuchou_month_day!$A$2:$A$899&gt;=$C52)*(_5shaozhuchou_month_day!$A$2:$A$899&lt;$C53)*(_5shaozhuchou_month_day!U$2:U$899&lt;0)))</f>
        <v>#REF!</v>
      </c>
      <c r="R52" s="153" t="e">
        <f ca="1">IF(G52=0,0,SUMPRODUCT((_5shaozhuchou_month_day!$A$2:$A$899&gt;=$C52)*(_5shaozhuchou_month_day!$A$2:$A$899&lt;$C53),_5shaozhuchou_month_day!V$2:V$899)/SUMPRODUCT((_5shaozhuchou_month_day!$A$2:$A$899&gt;=$C52)*(_5shaozhuchou_month_day!$A$2:$A$899&lt;$C53)*(_5shaozhuchou_month_day!V$2:V$899&gt;0)))</f>
        <v>#REF!</v>
      </c>
      <c r="S52" s="186" t="e">
        <f ca="1">IF(G52=0,0,SUMPRODUCT((_5shaozhuchou_month_day!$A$2:$A$899&gt;=$C52)*(_5shaozhuchou_month_day!$A$2:$A$899&lt;$C53),_5shaozhuchou_month_day!W$2:W$899)/SUMPRODUCT((_5shaozhuchou_month_day!$A$2:$A$899&gt;=$C52)*(_5shaozhuchou_month_day!$A$2:$A$899&lt;$C53)*(_5shaozhuchou_month_day!W$2:W$899&lt;0)))</f>
        <v>#REF!</v>
      </c>
      <c r="T52" s="186">
        <f>主抽数据!K54</f>
        <v>99.784499999999994</v>
      </c>
      <c r="U52" s="183">
        <f>主抽数据!L54</f>
        <v>99.739999999999995</v>
      </c>
      <c r="V52" s="187" t="e">
        <f ca="1">查询与汇总!$J$1*M52</f>
        <v>#REF!</v>
      </c>
      <c r="W52" s="188" t="e">
        <f ca="1">L52-V52</f>
        <v>#REF!</v>
      </c>
      <c r="X52" s="194" t="s">
        <v>26</v>
      </c>
      <c r="Y52" s="195" t="s">
        <v>26</v>
      </c>
      <c r="Z52" s="196" t="s">
        <v>26</v>
      </c>
      <c r="AA52" s="191" t="str">
        <f>主抽数据!M54</f>
        <v/>
      </c>
      <c r="AB52" s="192" t="str">
        <f>主抽数据!N54</f>
        <v/>
      </c>
      <c r="AC52" s="193" t="e">
        <f ca="1">IF(V52=-W52,0,W52*0.65/10000)</f>
        <v>#REF!</v>
      </c>
      <c r="AE52" s="171" t="e">
        <f>AA52/10</f>
        <v>#VALUE!</v>
      </c>
      <c r="AF52" s="171" t="e">
        <f>AB52/10</f>
        <v>#VALUE!</v>
      </c>
      <c r="AG52" s="171" t="e">
        <f ca="1">-Q52</f>
        <v>#REF!</v>
      </c>
      <c r="AH52" s="171" t="e">
        <f ca="1">-S52</f>
        <v>#REF!</v>
      </c>
    </row>
    <row customHeight="1" ht="27" r="53">
      <c r="A53" s="157">
        <f ca="1">A50+1</f>
        <v>43540</v>
      </c>
      <c r="B53" s="158">
        <f>B50</f>
        <v>0.66666666666666696</v>
      </c>
      <c r="C53" s="157">
        <f ca="1">A53+B53</f>
        <v>43540.666666666664</v>
      </c>
      <c r="D53" s="158" t="str">
        <f>D50</f>
        <v>中班</v>
      </c>
      <c r="E53" s="153">
        <f>'6烧主抽电耗'!E53</f>
        <v>4</v>
      </c>
      <c r="F53" s="153" t="str">
        <f>'6烧主抽电耗'!F53</f>
        <v>丁班</v>
      </c>
      <c r="G53" s="183" t="e">
        <f ca="1">SUMPRODUCT((_5shaozhuchou_month_day!$A$2:$A$899&gt;=C53)*(_5shaozhuchou_month_day!$A$2:$A$899&lt;C54),_5shaozhuchou_month_day!$Y$2:$Y$899)/8</f>
        <v>#REF!</v>
      </c>
      <c r="H53" s="183" t="e">
        <f ca="1">(G53-G53*25%)*0.81*8</f>
        <v>#REF!</v>
      </c>
      <c r="I53" s="184" t="str">
        <f>X53</f>
        <v/>
      </c>
      <c r="J53" s="185" t="e">
        <f ca="1">SUMPRODUCT((主抽数据!$AU$5:$AU$97=$A53)*(主抽数据!$AV$5:$AV$97=$F53),主抽数据!$AH$5:$AH$97)</f>
        <v>#REF!</v>
      </c>
      <c r="K53" s="185" t="e">
        <f ca="1">SUMPRODUCT((主抽数据!$AU$5:$AU$97=$A53)*(主抽数据!$AV$5:$AV$97=$F53),主抽数据!$AI$5:$AI$97)</f>
        <v>#REF!</v>
      </c>
      <c r="L53" s="153" t="e">
        <f ca="1">J53+K53</f>
        <v>#REF!</v>
      </c>
      <c r="M53" s="153" t="e">
        <f ca="1">SUMPRODUCT((_5shaozhuchou_month_day!$A$2:$A$899&gt;=C53)*(_5shaozhuchou_month_day!$A$2:$A$899&lt;C54),_5shaozhuchou_month_day!$Z$2:$Z$899)</f>
        <v>#REF!</v>
      </c>
      <c r="N53" s="183" t="e">
        <f ca="1">M53*查询与汇总!$F$1</f>
        <v>#REF!</v>
      </c>
      <c r="O53" s="154" t="e">
        <f ca="1">IF(N53=0,0,L53/N53)</f>
        <v>#REF!</v>
      </c>
      <c r="P53" s="153" t="e">
        <f ca="1">IF(G53=0,0,SUMPRODUCT((_5shaozhuchou_month_day!$A$2:$A$899&gt;=$C53)*(_5shaozhuchou_month_day!$A$2:$A$899&lt;$C54),_5shaozhuchou_month_day!T$2:T$899)/SUMPRODUCT((_5shaozhuchou_month_day!$A$2:$A$899&gt;=$C53)*(_5shaozhuchou_month_day!$A$2:$A$899&lt;$C54)*(_5shaozhuchou_month_day!T$2:T$899&gt;0)))</f>
        <v>#REF!</v>
      </c>
      <c r="Q53" s="186" t="e">
        <f ca="1">IF(G53=0,0,SUMPRODUCT((_5shaozhuchou_month_day!$A$2:$A$899&gt;=$C53)*(_5shaozhuchou_month_day!$A$2:$A$899&lt;$C54),_5shaozhuchou_month_day!U$2:U$899)/SUMPRODUCT((_5shaozhuchou_month_day!$A$2:$A$899&gt;=$C53)*(_5shaozhuchou_month_day!$A$2:$A$899&lt;$C54)*(_5shaozhuchou_month_day!U$2:U$899&lt;0)))</f>
        <v>#REF!</v>
      </c>
      <c r="R53" s="153" t="e">
        <f ca="1">IF(G53=0,0,SUMPRODUCT((_5shaozhuchou_month_day!$A$2:$A$899&gt;=$C53)*(_5shaozhuchou_month_day!$A$2:$A$899&lt;$C54),_5shaozhuchou_month_day!V$2:V$899)/SUMPRODUCT((_5shaozhuchou_month_day!$A$2:$A$899&gt;=$C53)*(_5shaozhuchou_month_day!$A$2:$A$899&lt;$C54)*(_5shaozhuchou_month_day!V$2:V$899&gt;0)))</f>
        <v>#REF!</v>
      </c>
      <c r="S53" s="186" t="e">
        <f ca="1">IF(G53=0,0,SUMPRODUCT((_5shaozhuchou_month_day!$A$2:$A$899&gt;=$C53)*(_5shaozhuchou_month_day!$A$2:$A$899&lt;$C54),_5shaozhuchou_month_day!W$2:W$899)/SUMPRODUCT((_5shaozhuchou_month_day!$A$2:$A$899&gt;=$C53)*(_5shaozhuchou_month_day!$A$2:$A$899&lt;$C54)*(_5shaozhuchou_month_day!W$2:W$899&lt;0)))</f>
        <v>#REF!</v>
      </c>
      <c r="T53" s="186">
        <f>主抽数据!K55</f>
        <v>99.785899999999998</v>
      </c>
      <c r="U53" s="183">
        <f>主抽数据!L55</f>
        <v>99.738699999999994</v>
      </c>
      <c r="V53" s="187" t="e">
        <f ca="1">查询与汇总!$J$1*M53</f>
        <v>#REF!</v>
      </c>
      <c r="W53" s="188" t="e">
        <f ca="1">L53-V53</f>
        <v>#REF!</v>
      </c>
      <c r="X53" s="194" t="s">
        <v>26</v>
      </c>
      <c r="Y53" s="195" t="s">
        <v>26</v>
      </c>
      <c r="Z53" s="196" t="s">
        <v>26</v>
      </c>
      <c r="AA53" s="191" t="str">
        <f>主抽数据!M55</f>
        <v/>
      </c>
      <c r="AB53" s="192" t="str">
        <f>主抽数据!N55</f>
        <v/>
      </c>
      <c r="AC53" s="193" t="e">
        <f ca="1">IF(V53=-W53,0,W53*0.65/10000)</f>
        <v>#REF!</v>
      </c>
      <c r="AE53" s="171" t="e">
        <f>AA53/10</f>
        <v>#VALUE!</v>
      </c>
      <c r="AF53" s="171" t="e">
        <f>AB53/10</f>
        <v>#VALUE!</v>
      </c>
      <c r="AG53" s="171" t="e">
        <f ca="1">-Q53</f>
        <v>#REF!</v>
      </c>
      <c r="AH53" s="171" t="e">
        <f ca="1">-S53</f>
        <v>#REF!</v>
      </c>
    </row>
    <row customHeight="1" ht="27" r="54">
      <c r="A54" s="157">
        <f ca="1">A51+1</f>
        <v>43541</v>
      </c>
      <c r="B54" s="158">
        <f>B51</f>
        <v>0</v>
      </c>
      <c r="C54" s="157">
        <f ca="1">A54+B54</f>
        <v>43541</v>
      </c>
      <c r="D54" s="158" t="str">
        <f>D51</f>
        <v>夜班</v>
      </c>
      <c r="E54" s="153">
        <f>'6烧主抽电耗'!E54</f>
        <v>1</v>
      </c>
      <c r="F54" s="153" t="str">
        <f>'6烧主抽电耗'!F54</f>
        <v>甲班</v>
      </c>
      <c r="G54" s="183" t="e">
        <f ca="1">SUMPRODUCT((_5shaozhuchou_month_day!$A$2:$A$899&gt;=C54)*(_5shaozhuchou_month_day!$A$2:$A$899&lt;C55),_5shaozhuchou_month_day!$Y$2:$Y$899)/8</f>
        <v>#REF!</v>
      </c>
      <c r="H54" s="183" t="e">
        <f ca="1">(G54-G54*25%)*0.81*8</f>
        <v>#REF!</v>
      </c>
      <c r="I54" s="184" t="str">
        <f>X54</f>
        <v/>
      </c>
      <c r="J54" s="185" t="e">
        <f ca="1">SUMPRODUCT((主抽数据!$AU$5:$AU$97=$A54)*(主抽数据!$AV$5:$AV$97=$F54),主抽数据!$AH$5:$AH$97)</f>
        <v>#REF!</v>
      </c>
      <c r="K54" s="185" t="e">
        <f ca="1">SUMPRODUCT((主抽数据!$AU$5:$AU$97=$A54)*(主抽数据!$AV$5:$AV$97=$F54),主抽数据!$AI$5:$AI$97)</f>
        <v>#REF!</v>
      </c>
      <c r="L54" s="153" t="e">
        <f ca="1">J54+K54</f>
        <v>#REF!</v>
      </c>
      <c r="M54" s="153" t="e">
        <f ca="1">SUMPRODUCT((_5shaozhuchou_month_day!$A$2:$A$899&gt;=C54)*(_5shaozhuchou_month_day!$A$2:$A$899&lt;C55),_5shaozhuchou_month_day!$Z$2:$Z$899)</f>
        <v>#REF!</v>
      </c>
      <c r="N54" s="183" t="e">
        <f ca="1">M54*查询与汇总!$F$1</f>
        <v>#REF!</v>
      </c>
      <c r="O54" s="154" t="e">
        <f ca="1">IF(N54=0,0,L54/N54)</f>
        <v>#REF!</v>
      </c>
      <c r="P54" s="153" t="e">
        <f ca="1">IF(G54=0,0,SUMPRODUCT((_5shaozhuchou_month_day!$A$2:$A$899&gt;=$C54)*(_5shaozhuchou_month_day!$A$2:$A$899&lt;$C55),_5shaozhuchou_month_day!T$2:T$899)/SUMPRODUCT((_5shaozhuchou_month_day!$A$2:$A$899&gt;=$C54)*(_5shaozhuchou_month_day!$A$2:$A$899&lt;$C55)*(_5shaozhuchou_month_day!T$2:T$899&gt;0)))</f>
        <v>#REF!</v>
      </c>
      <c r="Q54" s="186" t="e">
        <f ca="1">IF(G54=0,0,SUMPRODUCT((_5shaozhuchou_month_day!$A$2:$A$899&gt;=$C54)*(_5shaozhuchou_month_day!$A$2:$A$899&lt;$C55),_5shaozhuchou_month_day!U$2:U$899)/SUMPRODUCT((_5shaozhuchou_month_day!$A$2:$A$899&gt;=$C54)*(_5shaozhuchou_month_day!$A$2:$A$899&lt;$C55)*(_5shaozhuchou_month_day!U$2:U$899&lt;0)))</f>
        <v>#REF!</v>
      </c>
      <c r="R54" s="153" t="e">
        <f ca="1">IF(G54=0,0,SUMPRODUCT((_5shaozhuchou_month_day!$A$2:$A$899&gt;=$C54)*(_5shaozhuchou_month_day!$A$2:$A$899&lt;$C55),_5shaozhuchou_month_day!V$2:V$899)/SUMPRODUCT((_5shaozhuchou_month_day!$A$2:$A$899&gt;=$C54)*(_5shaozhuchou_month_day!$A$2:$A$899&lt;$C55)*(_5shaozhuchou_month_day!V$2:V$899&gt;0)))</f>
        <v>#REF!</v>
      </c>
      <c r="S54" s="186" t="e">
        <f ca="1">IF(G54=0,0,SUMPRODUCT((_5shaozhuchou_month_day!$A$2:$A$899&gt;=$C54)*(_5shaozhuchou_month_day!$A$2:$A$899&lt;$C55),_5shaozhuchou_month_day!W$2:W$899)/SUMPRODUCT((_5shaozhuchou_month_day!$A$2:$A$899&gt;=$C54)*(_5shaozhuchou_month_day!$A$2:$A$899&lt;$C55)*(_5shaozhuchou_month_day!W$2:W$899&lt;0)))</f>
        <v>#REF!</v>
      </c>
      <c r="T54" s="186">
        <f>主抽数据!K56</f>
        <v>99.786299999999997</v>
      </c>
      <c r="U54" s="183">
        <f>主抽数据!L56</f>
        <v>99.738</v>
      </c>
      <c r="V54" s="187" t="e">
        <f ca="1">查询与汇总!$J$1*M54</f>
        <v>#REF!</v>
      </c>
      <c r="W54" s="188" t="e">
        <f ca="1">L54-V54</f>
        <v>#REF!</v>
      </c>
      <c r="X54" s="194" t="s">
        <v>26</v>
      </c>
      <c r="Y54" s="195" t="s">
        <v>26</v>
      </c>
      <c r="Z54" s="196" t="s">
        <v>26</v>
      </c>
      <c r="AA54" s="191" t="str">
        <f>主抽数据!M56</f>
        <v/>
      </c>
      <c r="AB54" s="192" t="str">
        <f>主抽数据!N56</f>
        <v/>
      </c>
      <c r="AC54" s="193" t="e">
        <f ca="1">IF(V54=-W54,0,W54*0.65/10000)</f>
        <v>#REF!</v>
      </c>
      <c r="AE54" s="171" t="e">
        <f>AA54/10</f>
        <v>#VALUE!</v>
      </c>
      <c r="AF54" s="171" t="e">
        <f>AB54/10</f>
        <v>#VALUE!</v>
      </c>
      <c r="AG54" s="171" t="e">
        <f ca="1">-Q54</f>
        <v>#REF!</v>
      </c>
      <c r="AH54" s="171" t="e">
        <f ca="1">-S54</f>
        <v>#REF!</v>
      </c>
    </row>
    <row customHeight="1" ht="35.100000000000001" r="55">
      <c r="A55" s="157">
        <f ca="1">A52+1</f>
        <v>43541</v>
      </c>
      <c r="B55" s="158">
        <f>B52</f>
        <v>0.33333333333333298</v>
      </c>
      <c r="C55" s="157">
        <f ca="1">A55+B55</f>
        <v>43541.333333333336</v>
      </c>
      <c r="D55" s="158" t="str">
        <f>D52</f>
        <v>白班</v>
      </c>
      <c r="E55" s="153">
        <f>'6烧主抽电耗'!E55</f>
        <v>2</v>
      </c>
      <c r="F55" s="153" t="str">
        <f>'6烧主抽电耗'!F55</f>
        <v>乙班</v>
      </c>
      <c r="G55" s="183" t="e">
        <f ca="1">SUMPRODUCT((_5shaozhuchou_month_day!$A$2:$A$899&gt;=C55)*(_5shaozhuchou_month_day!$A$2:$A$899&lt;C56),_5shaozhuchou_month_day!$Y$2:$Y$899)/8</f>
        <v>#REF!</v>
      </c>
      <c r="H55" s="183" t="e">
        <f ca="1">(G55-G55*25%)*0.81*8</f>
        <v>#REF!</v>
      </c>
      <c r="I55" s="184" t="str">
        <f>X55</f>
        <v/>
      </c>
      <c r="J55" s="185" t="e">
        <f ca="1">SUMPRODUCT((主抽数据!$AU$5:$AU$97=$A55)*(主抽数据!$AV$5:$AV$97=$F55),主抽数据!$AH$5:$AH$97)</f>
        <v>#REF!</v>
      </c>
      <c r="K55" s="185" t="e">
        <f ca="1">SUMPRODUCT((主抽数据!$AU$5:$AU$97=$A55)*(主抽数据!$AV$5:$AV$97=$F55),主抽数据!$AI$5:$AI$97)</f>
        <v>#REF!</v>
      </c>
      <c r="L55" s="153" t="e">
        <f ca="1">J55+K55</f>
        <v>#REF!</v>
      </c>
      <c r="M55" s="153" t="e">
        <f ca="1">SUMPRODUCT((_5shaozhuchou_month_day!$A$2:$A$899&gt;=C55)*(_5shaozhuchou_month_day!$A$2:$A$899&lt;C56),_5shaozhuchou_month_day!$Z$2:$Z$899)</f>
        <v>#REF!</v>
      </c>
      <c r="N55" s="183" t="e">
        <f ca="1">M55*查询与汇总!$F$1</f>
        <v>#REF!</v>
      </c>
      <c r="O55" s="154" t="e">
        <f ca="1">IF(N55=0,0,L55/N55)</f>
        <v>#REF!</v>
      </c>
      <c r="P55" s="153" t="e">
        <f ca="1">IF(G55=0,0,SUMPRODUCT((_5shaozhuchou_month_day!$A$2:$A$899&gt;=$C55)*(_5shaozhuchou_month_day!$A$2:$A$899&lt;$C56),_5shaozhuchou_month_day!T$2:T$899)/SUMPRODUCT((_5shaozhuchou_month_day!$A$2:$A$899&gt;=$C55)*(_5shaozhuchou_month_day!$A$2:$A$899&lt;$C56)*(_5shaozhuchou_month_day!T$2:T$899&gt;0)))</f>
        <v>#REF!</v>
      </c>
      <c r="Q55" s="186" t="e">
        <f ca="1">IF(G55=0,0,SUMPRODUCT((_5shaozhuchou_month_day!$A$2:$A$899&gt;=$C55)*(_5shaozhuchou_month_day!$A$2:$A$899&lt;$C56),_5shaozhuchou_month_day!U$2:U$899)/SUMPRODUCT((_5shaozhuchou_month_day!$A$2:$A$899&gt;=$C55)*(_5shaozhuchou_month_day!$A$2:$A$899&lt;$C56)*(_5shaozhuchou_month_day!U$2:U$899&lt;0)))</f>
        <v>#REF!</v>
      </c>
      <c r="R55" s="153" t="e">
        <f ca="1">IF(G55=0,0,SUMPRODUCT((_5shaozhuchou_month_day!$A$2:$A$899&gt;=$C55)*(_5shaozhuchou_month_day!$A$2:$A$899&lt;$C56),_5shaozhuchou_month_day!V$2:V$899)/SUMPRODUCT((_5shaozhuchou_month_day!$A$2:$A$899&gt;=$C55)*(_5shaozhuchou_month_day!$A$2:$A$899&lt;$C56)*(_5shaozhuchou_month_day!V$2:V$899&gt;0)))</f>
        <v>#REF!</v>
      </c>
      <c r="S55" s="186" t="e">
        <f ca="1">IF(G55=0,0,SUMPRODUCT((_5shaozhuchou_month_day!$A$2:$A$899&gt;=$C55)*(_5shaozhuchou_month_day!$A$2:$A$899&lt;$C56),_5shaozhuchou_month_day!W$2:W$899)/SUMPRODUCT((_5shaozhuchou_month_day!$A$2:$A$899&gt;=$C55)*(_5shaozhuchou_month_day!$A$2:$A$899&lt;$C56)*(_5shaozhuchou_month_day!W$2:W$899&lt;0)))</f>
        <v>#REF!</v>
      </c>
      <c r="T55" s="186">
        <f>主抽数据!K57</f>
        <v>99.792599999999993</v>
      </c>
      <c r="U55" s="183">
        <f>主抽数据!L57</f>
        <v>99.744600000000005</v>
      </c>
      <c r="V55" s="187" t="e">
        <f ca="1">查询与汇总!$J$1*M55</f>
        <v>#REF!</v>
      </c>
      <c r="W55" s="188" t="e">
        <f ca="1">L55-V55</f>
        <v>#REF!</v>
      </c>
      <c r="X55" s="194" t="s">
        <v>26</v>
      </c>
      <c r="Y55" s="195" t="s">
        <v>26</v>
      </c>
      <c r="Z55" s="196" t="s">
        <v>26</v>
      </c>
      <c r="AA55" s="191" t="str">
        <f>主抽数据!M57</f>
        <v/>
      </c>
      <c r="AB55" s="192" t="str">
        <f>主抽数据!N57</f>
        <v/>
      </c>
      <c r="AC55" s="193" t="e">
        <f ca="1">IF(V55=-W55,0,W55*0.65/10000)</f>
        <v>#REF!</v>
      </c>
      <c r="AE55" s="171" t="e">
        <f>AA55/10</f>
        <v>#VALUE!</v>
      </c>
      <c r="AF55" s="171" t="e">
        <f>AB55/10</f>
        <v>#VALUE!</v>
      </c>
      <c r="AG55" s="171" t="e">
        <f ca="1">-Q55</f>
        <v>#REF!</v>
      </c>
      <c r="AH55" s="171" t="e">
        <f ca="1">-S55</f>
        <v>#REF!</v>
      </c>
    </row>
    <row customHeight="1" ht="38.100000000000001" r="56">
      <c r="A56" s="157">
        <f ca="1">A53+1</f>
        <v>43541</v>
      </c>
      <c r="B56" s="158">
        <f>B53</f>
        <v>0.66666666666666696</v>
      </c>
      <c r="C56" s="157">
        <f ca="1">A56+B56</f>
        <v>43541.666666666664</v>
      </c>
      <c r="D56" s="158" t="str">
        <f>D53</f>
        <v>中班</v>
      </c>
      <c r="E56" s="153">
        <f>'6烧主抽电耗'!E56</f>
        <v>3</v>
      </c>
      <c r="F56" s="153" t="str">
        <f>'6烧主抽电耗'!F56</f>
        <v>丙班</v>
      </c>
      <c r="G56" s="183" t="e">
        <f ca="1">SUMPRODUCT((_5shaozhuchou_month_day!$A$2:$A$899&gt;=C56)*(_5shaozhuchou_month_day!$A$2:$A$899&lt;C57),_5shaozhuchou_month_day!$Y$2:$Y$899)/8</f>
        <v>#REF!</v>
      </c>
      <c r="H56" s="183" t="e">
        <f ca="1">(G56-G56*25%)*0.81*8</f>
        <v>#REF!</v>
      </c>
      <c r="I56" s="184" t="str">
        <f>X56</f>
        <v/>
      </c>
      <c r="J56" s="185" t="e">
        <f ca="1">SUMPRODUCT((主抽数据!$AU$5:$AU$97=$A56)*(主抽数据!$AV$5:$AV$97=$F56),主抽数据!$AH$5:$AH$97)</f>
        <v>#REF!</v>
      </c>
      <c r="K56" s="185" t="e">
        <f ca="1">SUMPRODUCT((主抽数据!$AU$5:$AU$97=$A56)*(主抽数据!$AV$5:$AV$97=$F56),主抽数据!$AI$5:$AI$97)</f>
        <v>#REF!</v>
      </c>
      <c r="L56" s="153" t="e">
        <f ca="1">J56+K56</f>
        <v>#REF!</v>
      </c>
      <c r="M56" s="153" t="e">
        <f ca="1">SUMPRODUCT((_5shaozhuchou_month_day!$A$2:$A$899&gt;=C56)*(_5shaozhuchou_month_day!$A$2:$A$899&lt;C57),_5shaozhuchou_month_day!$Z$2:$Z$899)</f>
        <v>#REF!</v>
      </c>
      <c r="N56" s="183" t="e">
        <f ca="1">M56*查询与汇总!$F$1</f>
        <v>#REF!</v>
      </c>
      <c r="O56" s="154" t="e">
        <f ca="1">IF(N56=0,0,L56/N56)</f>
        <v>#REF!</v>
      </c>
      <c r="P56" s="153" t="e">
        <f ca="1">IF(G56=0,0,SUMPRODUCT((_5shaozhuchou_month_day!$A$2:$A$899&gt;=$C56)*(_5shaozhuchou_month_day!$A$2:$A$899&lt;$C57),_5shaozhuchou_month_day!T$2:T$899)/SUMPRODUCT((_5shaozhuchou_month_day!$A$2:$A$899&gt;=$C56)*(_5shaozhuchou_month_day!$A$2:$A$899&lt;$C57)*(_5shaozhuchou_month_day!T$2:T$899&gt;0)))</f>
        <v>#REF!</v>
      </c>
      <c r="Q56" s="186" t="e">
        <f ca="1">IF(G56=0,0,SUMPRODUCT((_5shaozhuchou_month_day!$A$2:$A$899&gt;=$C56)*(_5shaozhuchou_month_day!$A$2:$A$899&lt;$C57),_5shaozhuchou_month_day!U$2:U$899)/SUMPRODUCT((_5shaozhuchou_month_day!$A$2:$A$899&gt;=$C56)*(_5shaozhuchou_month_day!$A$2:$A$899&lt;$C57)*(_5shaozhuchou_month_day!U$2:U$899&lt;0)))</f>
        <v>#REF!</v>
      </c>
      <c r="R56" s="153" t="e">
        <f ca="1">IF(G56=0,0,SUMPRODUCT((_5shaozhuchou_month_day!$A$2:$A$899&gt;=$C56)*(_5shaozhuchou_month_day!$A$2:$A$899&lt;$C57),_5shaozhuchou_month_day!V$2:V$899)/SUMPRODUCT((_5shaozhuchou_month_day!$A$2:$A$899&gt;=$C56)*(_5shaozhuchou_month_day!$A$2:$A$899&lt;$C57)*(_5shaozhuchou_month_day!V$2:V$899&gt;0)))</f>
        <v>#REF!</v>
      </c>
      <c r="S56" s="186" t="e">
        <f ca="1">IF(G56=0,0,SUMPRODUCT((_5shaozhuchou_month_day!$A$2:$A$899&gt;=$C56)*(_5shaozhuchou_month_day!$A$2:$A$899&lt;$C57),_5shaozhuchou_month_day!W$2:W$899)/SUMPRODUCT((_5shaozhuchou_month_day!$A$2:$A$899&gt;=$C56)*(_5shaozhuchou_month_day!$A$2:$A$899&lt;$C57)*(_5shaozhuchou_month_day!W$2:W$899&lt;0)))</f>
        <v>#REF!</v>
      </c>
      <c r="T56" s="186">
        <f>主抽数据!K58</f>
        <v>99.787099999999995</v>
      </c>
      <c r="U56" s="183">
        <f>主抽数据!L58</f>
        <v>99.737899999999996</v>
      </c>
      <c r="V56" s="187" t="e">
        <f ca="1">查询与汇总!$J$1*M56</f>
        <v>#REF!</v>
      </c>
      <c r="W56" s="188" t="e">
        <f ca="1">L56-V56</f>
        <v>#REF!</v>
      </c>
      <c r="X56" s="194" t="s">
        <v>26</v>
      </c>
      <c r="Y56" s="195" t="s">
        <v>26</v>
      </c>
      <c r="Z56" s="197" t="s">
        <v>26</v>
      </c>
      <c r="AA56" s="191" t="str">
        <f>主抽数据!M58</f>
        <v/>
      </c>
      <c r="AB56" s="192" t="str">
        <f>主抽数据!N58</f>
        <v/>
      </c>
      <c r="AC56" s="193" t="e">
        <f ca="1">IF(V56=-W56,0,W56*0.65/10000)</f>
        <v>#REF!</v>
      </c>
      <c r="AE56" s="171" t="e">
        <f>AA56/10</f>
        <v>#VALUE!</v>
      </c>
      <c r="AF56" s="171" t="e">
        <f>AB56/10</f>
        <v>#VALUE!</v>
      </c>
      <c r="AG56" s="171" t="e">
        <f ca="1">-Q56</f>
        <v>#REF!</v>
      </c>
      <c r="AH56" s="171" t="e">
        <f ca="1">-S56</f>
        <v>#REF!</v>
      </c>
    </row>
    <row customHeight="1" ht="27.949999999999999" r="57">
      <c r="A57" s="157">
        <f ca="1">A54+1</f>
        <v>43542</v>
      </c>
      <c r="B57" s="158">
        <f>B54</f>
        <v>0</v>
      </c>
      <c r="C57" s="157">
        <f ca="1">A57+B57</f>
        <v>43542</v>
      </c>
      <c r="D57" s="158" t="str">
        <f>D54</f>
        <v>夜班</v>
      </c>
      <c r="E57" s="153">
        <f>'6烧主抽电耗'!E57</f>
        <v>1</v>
      </c>
      <c r="F57" s="153" t="str">
        <f>'6烧主抽电耗'!F57</f>
        <v>甲班</v>
      </c>
      <c r="G57" s="183" t="e">
        <f ca="1">SUMPRODUCT((_5shaozhuchou_month_day!$A$2:$A$899&gt;=C57)*(_5shaozhuchou_month_day!$A$2:$A$899&lt;C58),_5shaozhuchou_month_day!$Y$2:$Y$899)/8</f>
        <v>#REF!</v>
      </c>
      <c r="H57" s="183" t="e">
        <f ca="1">(G57-G57*25%)*0.81*8</f>
        <v>#REF!</v>
      </c>
      <c r="I57" s="184" t="str">
        <f>X57</f>
        <v/>
      </c>
      <c r="J57" s="185" t="e">
        <f ca="1">SUMPRODUCT((主抽数据!$AU$5:$AU$97=$A57)*(主抽数据!$AV$5:$AV$97=$F57),主抽数据!$AH$5:$AH$97)</f>
        <v>#REF!</v>
      </c>
      <c r="K57" s="185" t="e">
        <f ca="1">SUMPRODUCT((主抽数据!$AU$5:$AU$97=$A57)*(主抽数据!$AV$5:$AV$97=$F57),主抽数据!$AI$5:$AI$97)</f>
        <v>#REF!</v>
      </c>
      <c r="L57" s="153" t="e">
        <f ca="1">J57+K57</f>
        <v>#REF!</v>
      </c>
      <c r="M57" s="153" t="e">
        <f ca="1">SUMPRODUCT((_5shaozhuchou_month_day!$A$2:$A$899&gt;=C57)*(_5shaozhuchou_month_day!$A$2:$A$899&lt;C58),_5shaozhuchou_month_day!$Z$2:$Z$899)</f>
        <v>#REF!</v>
      </c>
      <c r="N57" s="183" t="e">
        <f ca="1">M57*查询与汇总!$F$1</f>
        <v>#REF!</v>
      </c>
      <c r="O57" s="154" t="e">
        <f ca="1">IF(N57=0,0,L57/N57)</f>
        <v>#REF!</v>
      </c>
      <c r="P57" s="153" t="e">
        <f ca="1">IF(G57=0,0,SUMPRODUCT((_5shaozhuchou_month_day!$A$2:$A$899&gt;=$C57)*(_5shaozhuchou_month_day!$A$2:$A$899&lt;$C58),_5shaozhuchou_month_day!T$2:T$899)/SUMPRODUCT((_5shaozhuchou_month_day!$A$2:$A$899&gt;=$C57)*(_5shaozhuchou_month_day!$A$2:$A$899&lt;$C58)*(_5shaozhuchou_month_day!T$2:T$899&gt;0)))</f>
        <v>#REF!</v>
      </c>
      <c r="Q57" s="186" t="e">
        <f ca="1">IF(G57=0,0,SUMPRODUCT((_5shaozhuchou_month_day!$A$2:$A$899&gt;=$C57)*(_5shaozhuchou_month_day!$A$2:$A$899&lt;$C58),_5shaozhuchou_month_day!U$2:U$899)/SUMPRODUCT((_5shaozhuchou_month_day!$A$2:$A$899&gt;=$C57)*(_5shaozhuchou_month_day!$A$2:$A$899&lt;$C58)*(_5shaozhuchou_month_day!U$2:U$899&lt;0)))</f>
        <v>#REF!</v>
      </c>
      <c r="R57" s="153" t="e">
        <f ca="1">IF(G57=0,0,SUMPRODUCT((_5shaozhuchou_month_day!$A$2:$A$899&gt;=$C57)*(_5shaozhuchou_month_day!$A$2:$A$899&lt;$C58),_5shaozhuchou_month_day!V$2:V$899)/SUMPRODUCT((_5shaozhuchou_month_day!$A$2:$A$899&gt;=$C57)*(_5shaozhuchou_month_day!$A$2:$A$899&lt;$C58)*(_5shaozhuchou_month_day!V$2:V$899&gt;0)))</f>
        <v>#REF!</v>
      </c>
      <c r="S57" s="186" t="e">
        <f ca="1">IF(G57=0,0,SUMPRODUCT((_5shaozhuchou_month_day!$A$2:$A$899&gt;=$C57)*(_5shaozhuchou_month_day!$A$2:$A$899&lt;$C58),_5shaozhuchou_month_day!W$2:W$899)/SUMPRODUCT((_5shaozhuchou_month_day!$A$2:$A$899&gt;=$C57)*(_5shaozhuchou_month_day!$A$2:$A$899&lt;$C58)*(_5shaozhuchou_month_day!W$2:W$899&lt;0)))</f>
        <v>#REF!</v>
      </c>
      <c r="T57" s="186">
        <f>主抽数据!K59</f>
        <v>99.777900000000002</v>
      </c>
      <c r="U57" s="183">
        <f>主抽数据!L59</f>
        <v>99.726600000000005</v>
      </c>
      <c r="V57" s="187" t="e">
        <f ca="1">查询与汇总!$J$1*M57</f>
        <v>#REF!</v>
      </c>
      <c r="W57" s="188" t="e">
        <f ca="1">L57-V57</f>
        <v>#REF!</v>
      </c>
      <c r="X57" s="194" t="s">
        <v>26</v>
      </c>
      <c r="Y57" s="195" t="s">
        <v>26</v>
      </c>
      <c r="Z57" s="197" t="s">
        <v>26</v>
      </c>
      <c r="AA57" s="191" t="str">
        <f>主抽数据!M59</f>
        <v/>
      </c>
      <c r="AB57" s="192" t="str">
        <f>主抽数据!N59</f>
        <v/>
      </c>
      <c r="AC57" s="193" t="e">
        <f ca="1">IF(V57=-W57,0,W57*0.65/10000)</f>
        <v>#REF!</v>
      </c>
      <c r="AE57" s="171" t="e">
        <f>AA57/10</f>
        <v>#VALUE!</v>
      </c>
      <c r="AF57" s="171" t="e">
        <f>AB57/10</f>
        <v>#VALUE!</v>
      </c>
      <c r="AG57" s="171" t="e">
        <f ca="1">-Q57</f>
        <v>#REF!</v>
      </c>
      <c r="AH57" s="171" t="e">
        <f ca="1">-S57</f>
        <v>#REF!</v>
      </c>
    </row>
    <row customHeight="1" ht="36" r="58">
      <c r="A58" s="157">
        <f ca="1">A55+1</f>
        <v>43542</v>
      </c>
      <c r="B58" s="158">
        <f>B55</f>
        <v>0.33333333333333298</v>
      </c>
      <c r="C58" s="157">
        <f ca="1">A58+B58</f>
        <v>43542.333333333336</v>
      </c>
      <c r="D58" s="158" t="str">
        <f>D55</f>
        <v>白班</v>
      </c>
      <c r="E58" s="153">
        <f>'6烧主抽电耗'!E58</f>
        <v>2</v>
      </c>
      <c r="F58" s="153" t="str">
        <f>'6烧主抽电耗'!F58</f>
        <v>乙班</v>
      </c>
      <c r="G58" s="183" t="e">
        <f ca="1">SUMPRODUCT((_5shaozhuchou_month_day!$A$2:$A$899&gt;=C58)*(_5shaozhuchou_month_day!$A$2:$A$899&lt;C59),_5shaozhuchou_month_day!$Y$2:$Y$899)/8</f>
        <v>#REF!</v>
      </c>
      <c r="H58" s="183" t="e">
        <f ca="1">(G58-G58*25%)*0.81*8</f>
        <v>#REF!</v>
      </c>
      <c r="I58" s="184" t="str">
        <f>X58</f>
        <v/>
      </c>
      <c r="J58" s="185" t="e">
        <f ca="1">SUMPRODUCT((主抽数据!$AU$5:$AU$97=$A58)*(主抽数据!$AV$5:$AV$97=$F58),主抽数据!$AH$5:$AH$97)</f>
        <v>#REF!</v>
      </c>
      <c r="K58" s="185" t="e">
        <f ca="1">SUMPRODUCT((主抽数据!$AU$5:$AU$97=$A58)*(主抽数据!$AV$5:$AV$97=$F58),主抽数据!$AI$5:$AI$97)</f>
        <v>#REF!</v>
      </c>
      <c r="L58" s="153" t="e">
        <f ca="1">J58+K58</f>
        <v>#REF!</v>
      </c>
      <c r="M58" s="153" t="e">
        <f ca="1">SUMPRODUCT((_5shaozhuchou_month_day!$A$2:$A$899&gt;=C58)*(_5shaozhuchou_month_day!$A$2:$A$899&lt;C59),_5shaozhuchou_month_day!$Z$2:$Z$899)</f>
        <v>#REF!</v>
      </c>
      <c r="N58" s="183" t="e">
        <f ca="1">M58*查询与汇总!$F$1</f>
        <v>#REF!</v>
      </c>
      <c r="O58" s="154" t="e">
        <f ca="1">IF(N58=0,0,L58/N58)</f>
        <v>#REF!</v>
      </c>
      <c r="P58" s="153" t="e">
        <f ca="1">IF(G58=0,0,SUMPRODUCT((_5shaozhuchou_month_day!$A$2:$A$899&gt;=$C58)*(_5shaozhuchou_month_day!$A$2:$A$899&lt;$C59),_5shaozhuchou_month_day!T$2:T$899)/SUMPRODUCT((_5shaozhuchou_month_day!$A$2:$A$899&gt;=$C58)*(_5shaozhuchou_month_day!$A$2:$A$899&lt;$C59)*(_5shaozhuchou_month_day!T$2:T$899&gt;0)))</f>
        <v>#REF!</v>
      </c>
      <c r="Q58" s="186" t="e">
        <f ca="1">IF(G58=0,0,SUMPRODUCT((_5shaozhuchou_month_day!$A$2:$A$899&gt;=$C58)*(_5shaozhuchou_month_day!$A$2:$A$899&lt;$C59),_5shaozhuchou_month_day!U$2:U$899)/SUMPRODUCT((_5shaozhuchou_month_day!$A$2:$A$899&gt;=$C58)*(_5shaozhuchou_month_day!$A$2:$A$899&lt;$C59)*(_5shaozhuchou_month_day!U$2:U$899&lt;0)))</f>
        <v>#REF!</v>
      </c>
      <c r="R58" s="153" t="e">
        <f ca="1">IF(G58=0,0,SUMPRODUCT((_5shaozhuchou_month_day!$A$2:$A$899&gt;=$C58)*(_5shaozhuchou_month_day!$A$2:$A$899&lt;$C59),_5shaozhuchou_month_day!V$2:V$899)/SUMPRODUCT((_5shaozhuchou_month_day!$A$2:$A$899&gt;=$C58)*(_5shaozhuchou_month_day!$A$2:$A$899&lt;$C59)*(_5shaozhuchou_month_day!V$2:V$899&gt;0)))</f>
        <v>#REF!</v>
      </c>
      <c r="S58" s="186" t="e">
        <f ca="1">IF(G58=0,0,SUMPRODUCT((_5shaozhuchou_month_day!$A$2:$A$899&gt;=$C58)*(_5shaozhuchou_month_day!$A$2:$A$899&lt;$C59),_5shaozhuchou_month_day!W$2:W$899)/SUMPRODUCT((_5shaozhuchou_month_day!$A$2:$A$899&gt;=$C58)*(_5shaozhuchou_month_day!$A$2:$A$899&lt;$C59)*(_5shaozhuchou_month_day!W$2:W$899&lt;0)))</f>
        <v>#REF!</v>
      </c>
      <c r="T58" s="186">
        <f>主抽数据!K60</f>
        <v>99.778199999999998</v>
      </c>
      <c r="U58" s="183">
        <f>主抽数据!L60</f>
        <v>99.7303</v>
      </c>
      <c r="V58" s="187" t="e">
        <f ca="1">查询与汇总!$J$1*M58</f>
        <v>#REF!</v>
      </c>
      <c r="W58" s="188" t="e">
        <f ca="1">L58-V58</f>
        <v>#REF!</v>
      </c>
      <c r="X58" s="194" t="s">
        <v>26</v>
      </c>
      <c r="Y58" s="195" t="s">
        <v>26</v>
      </c>
      <c r="Z58" s="197" t="s">
        <v>26</v>
      </c>
      <c r="AA58" s="191" t="str">
        <f>主抽数据!M60</f>
        <v/>
      </c>
      <c r="AB58" s="192" t="str">
        <f>主抽数据!N60</f>
        <v/>
      </c>
      <c r="AC58" s="193" t="e">
        <f ca="1">IF(V58=-W58,0,W58*0.65/10000)</f>
        <v>#REF!</v>
      </c>
      <c r="AE58" s="171" t="e">
        <f>AA58/10</f>
        <v>#VALUE!</v>
      </c>
      <c r="AF58" s="171" t="e">
        <f>AB58/10</f>
        <v>#VALUE!</v>
      </c>
      <c r="AG58" s="171" t="e">
        <f ca="1">-Q58</f>
        <v>#REF!</v>
      </c>
      <c r="AH58" s="171" t="e">
        <f ca="1">-S58</f>
        <v>#REF!</v>
      </c>
    </row>
    <row customHeight="1" r="59">
      <c r="A59" s="157">
        <f ca="1">A56+1</f>
        <v>43542</v>
      </c>
      <c r="B59" s="158">
        <f>B56</f>
        <v>0.66666666666666696</v>
      </c>
      <c r="C59" s="157">
        <f ca="1">A59+B59</f>
        <v>43542.666666666664</v>
      </c>
      <c r="D59" s="158" t="str">
        <f>D56</f>
        <v>中班</v>
      </c>
      <c r="E59" s="153">
        <f>'6烧主抽电耗'!E59</f>
        <v>3</v>
      </c>
      <c r="F59" s="153" t="str">
        <f>'6烧主抽电耗'!F59</f>
        <v>丙班</v>
      </c>
      <c r="G59" s="183" t="e">
        <f ca="1">SUMPRODUCT((_5shaozhuchou_month_day!$A$2:$A$899&gt;=C59)*(_5shaozhuchou_month_day!$A$2:$A$899&lt;C60),_5shaozhuchou_month_day!$Y$2:$Y$899)/8</f>
        <v>#REF!</v>
      </c>
      <c r="H59" s="183" t="e">
        <f ca="1">(G59-G59*25%)*0.81*8</f>
        <v>#REF!</v>
      </c>
      <c r="I59" s="184" t="str">
        <f>X59</f>
        <v/>
      </c>
      <c r="J59" s="185" t="e">
        <f ca="1">SUMPRODUCT((主抽数据!$AU$5:$AU$97=$A59)*(主抽数据!$AV$5:$AV$97=$F59),主抽数据!$AH$5:$AH$97)</f>
        <v>#REF!</v>
      </c>
      <c r="K59" s="185" t="e">
        <f ca="1">SUMPRODUCT((主抽数据!$AU$5:$AU$97=$A59)*(主抽数据!$AV$5:$AV$97=$F59),主抽数据!$AI$5:$AI$97)</f>
        <v>#REF!</v>
      </c>
      <c r="L59" s="153" t="e">
        <f ca="1">J59+K59</f>
        <v>#REF!</v>
      </c>
      <c r="M59" s="153" t="e">
        <f ca="1">SUMPRODUCT((_5shaozhuchou_month_day!$A$2:$A$899&gt;=C59)*(_5shaozhuchou_month_day!$A$2:$A$899&lt;C60),_5shaozhuchou_month_day!$Z$2:$Z$899)</f>
        <v>#REF!</v>
      </c>
      <c r="N59" s="183" t="e">
        <f ca="1">M59*查询与汇总!$F$1</f>
        <v>#REF!</v>
      </c>
      <c r="O59" s="154" t="e">
        <f ca="1">IF(N59=0,0,L59/N59)</f>
        <v>#REF!</v>
      </c>
      <c r="P59" s="153" t="e">
        <f ca="1">IF(G59=0,0,SUMPRODUCT((_5shaozhuchou_month_day!$A$2:$A$899&gt;=$C59)*(_5shaozhuchou_month_day!$A$2:$A$899&lt;$C60),_5shaozhuchou_month_day!T$2:T$899)/SUMPRODUCT((_5shaozhuchou_month_day!$A$2:$A$899&gt;=$C59)*(_5shaozhuchou_month_day!$A$2:$A$899&lt;$C60)*(_5shaozhuchou_month_day!T$2:T$899&gt;0)))</f>
        <v>#REF!</v>
      </c>
      <c r="Q59" s="186" t="e">
        <f ca="1">IF(G59=0,0,SUMPRODUCT((_5shaozhuchou_month_day!$A$2:$A$899&gt;=$C59)*(_5shaozhuchou_month_day!$A$2:$A$899&lt;$C60),_5shaozhuchou_month_day!U$2:U$899)/SUMPRODUCT((_5shaozhuchou_month_day!$A$2:$A$899&gt;=$C59)*(_5shaozhuchou_month_day!$A$2:$A$899&lt;$C60)*(_5shaozhuchou_month_day!U$2:U$899&lt;0)))</f>
        <v>#REF!</v>
      </c>
      <c r="R59" s="153" t="e">
        <f ca="1">IF(G59=0,0,SUMPRODUCT((_5shaozhuchou_month_day!$A$2:$A$899&gt;=$C59)*(_5shaozhuchou_month_day!$A$2:$A$899&lt;$C60),_5shaozhuchou_month_day!V$2:V$899)/SUMPRODUCT((_5shaozhuchou_month_day!$A$2:$A$899&gt;=$C59)*(_5shaozhuchou_month_day!$A$2:$A$899&lt;$C60)*(_5shaozhuchou_month_day!V$2:V$899&gt;0)))</f>
        <v>#REF!</v>
      </c>
      <c r="S59" s="186" t="e">
        <f ca="1">IF(G59=0,0,SUMPRODUCT((_5shaozhuchou_month_day!$A$2:$A$899&gt;=$C59)*(_5shaozhuchou_month_day!$A$2:$A$899&lt;$C60),_5shaozhuchou_month_day!W$2:W$899)/SUMPRODUCT((_5shaozhuchou_month_day!$A$2:$A$899&gt;=$C59)*(_5shaozhuchou_month_day!$A$2:$A$899&lt;$C60)*(_5shaozhuchou_month_day!W$2:W$899&lt;0)))</f>
        <v>#REF!</v>
      </c>
      <c r="T59" s="186" t="str">
        <f>主抽数据!K61</f>
        <v/>
      </c>
      <c r="U59" s="183" t="str">
        <f>主抽数据!L61</f>
        <v/>
      </c>
      <c r="V59" s="187" t="e">
        <f ca="1">查询与汇总!$J$1*M59</f>
        <v>#REF!</v>
      </c>
      <c r="W59" s="188" t="e">
        <f ca="1">L59-V59</f>
        <v>#REF!</v>
      </c>
      <c r="X59" s="194" t="s">
        <v>26</v>
      </c>
      <c r="Y59" s="195" t="s">
        <v>26</v>
      </c>
      <c r="Z59" s="196" t="s">
        <v>26</v>
      </c>
      <c r="AA59" s="191" t="str">
        <f>主抽数据!M61</f>
        <v/>
      </c>
      <c r="AB59" s="192" t="str">
        <f>主抽数据!N61</f>
        <v/>
      </c>
      <c r="AC59" s="193" t="e">
        <f ca="1">IF(V59=-W59,0,W59*0.65/10000)</f>
        <v>#REF!</v>
      </c>
      <c r="AE59" s="171" t="e">
        <f>AA59/10</f>
        <v>#VALUE!</v>
      </c>
      <c r="AF59" s="171" t="e">
        <f>AB59/10</f>
        <v>#VALUE!</v>
      </c>
      <c r="AG59" s="171" t="e">
        <f ca="1">-Q59</f>
        <v>#REF!</v>
      </c>
      <c r="AH59" s="171" t="e">
        <f ca="1">-S59</f>
        <v>#REF!</v>
      </c>
    </row>
    <row customHeight="1" r="60">
      <c r="A60" s="157">
        <f ca="1">A57+1</f>
        <v>43543</v>
      </c>
      <c r="B60" s="158">
        <f>B57</f>
        <v>0</v>
      </c>
      <c r="C60" s="157">
        <f ca="1">A60+B60</f>
        <v>43543</v>
      </c>
      <c r="D60" s="158" t="str">
        <f>D57</f>
        <v>夜班</v>
      </c>
      <c r="E60" s="153">
        <f>'6烧主抽电耗'!E60</f>
        <v>4</v>
      </c>
      <c r="F60" s="153" t="str">
        <f>'6烧主抽电耗'!F60</f>
        <v>丁班</v>
      </c>
      <c r="G60" s="183" t="e">
        <f ca="1">SUMPRODUCT((_5shaozhuchou_month_day!$A$2:$A$899&gt;=C60)*(_5shaozhuchou_month_day!$A$2:$A$899&lt;C61),_5shaozhuchou_month_day!$Y$2:$Y$899)/8</f>
        <v>#REF!</v>
      </c>
      <c r="H60" s="183" t="e">
        <f ca="1">(G60-G60*25%)*0.81*8</f>
        <v>#REF!</v>
      </c>
      <c r="I60" s="184" t="str">
        <f>X60</f>
        <v/>
      </c>
      <c r="J60" s="185" t="e">
        <f ca="1">SUMPRODUCT((主抽数据!$AU$5:$AU$97=$A60)*(主抽数据!$AV$5:$AV$97=$F60),主抽数据!$AH$5:$AH$97)</f>
        <v>#REF!</v>
      </c>
      <c r="K60" s="185" t="e">
        <f ca="1">SUMPRODUCT((主抽数据!$AU$5:$AU$97=$A60)*(主抽数据!$AV$5:$AV$97=$F60),主抽数据!$AI$5:$AI$97)</f>
        <v>#REF!</v>
      </c>
      <c r="L60" s="153" t="e">
        <f ca="1">J60+K60</f>
        <v>#REF!</v>
      </c>
      <c r="M60" s="153" t="e">
        <f ca="1">SUMPRODUCT((_5shaozhuchou_month_day!$A$2:$A$899&gt;=C60)*(_5shaozhuchou_month_day!$A$2:$A$899&lt;C61),_5shaozhuchou_month_day!$Z$2:$Z$899)</f>
        <v>#REF!</v>
      </c>
      <c r="N60" s="183" t="e">
        <f ca="1">M60*查询与汇总!$F$1</f>
        <v>#REF!</v>
      </c>
      <c r="O60" s="154" t="e">
        <f ca="1">IF(N60=0,0,L60/N60)</f>
        <v>#REF!</v>
      </c>
      <c r="P60" s="153" t="e">
        <f ca="1">IF(G60=0,0,SUMPRODUCT((_5shaozhuchou_month_day!$A$2:$A$899&gt;=$C60)*(_5shaozhuchou_month_day!$A$2:$A$899&lt;$C61),_5shaozhuchou_month_day!T$2:T$899)/SUMPRODUCT((_5shaozhuchou_month_day!$A$2:$A$899&gt;=$C60)*(_5shaozhuchou_month_day!$A$2:$A$899&lt;$C61)*(_5shaozhuchou_month_day!T$2:T$899&gt;0)))</f>
        <v>#REF!</v>
      </c>
      <c r="Q60" s="186" t="e">
        <f ca="1">IF(G60=0,0,SUMPRODUCT((_5shaozhuchou_month_day!$A$2:$A$899&gt;=$C60)*(_5shaozhuchou_month_day!$A$2:$A$899&lt;$C61),_5shaozhuchou_month_day!U$2:U$899)/SUMPRODUCT((_5shaozhuchou_month_day!$A$2:$A$899&gt;=$C60)*(_5shaozhuchou_month_day!$A$2:$A$899&lt;$C61)*(_5shaozhuchou_month_day!U$2:U$899&lt;0)))</f>
        <v>#REF!</v>
      </c>
      <c r="R60" s="153" t="e">
        <f ca="1">IF(G60=0,0,SUMPRODUCT((_5shaozhuchou_month_day!$A$2:$A$899&gt;=$C60)*(_5shaozhuchou_month_day!$A$2:$A$899&lt;$C61),_5shaozhuchou_month_day!V$2:V$899)/SUMPRODUCT((_5shaozhuchou_month_day!$A$2:$A$899&gt;=$C60)*(_5shaozhuchou_month_day!$A$2:$A$899&lt;$C61)*(_5shaozhuchou_month_day!V$2:V$899&gt;0)))</f>
        <v>#REF!</v>
      </c>
      <c r="S60" s="186" t="e">
        <f ca="1">IF(G60=0,0,SUMPRODUCT((_5shaozhuchou_month_day!$A$2:$A$899&gt;=$C60)*(_5shaozhuchou_month_day!$A$2:$A$899&lt;$C61),_5shaozhuchou_month_day!W$2:W$899)/SUMPRODUCT((_5shaozhuchou_month_day!$A$2:$A$899&gt;=$C60)*(_5shaozhuchou_month_day!$A$2:$A$899&lt;$C61)*(_5shaozhuchou_month_day!W$2:W$899&lt;0)))</f>
        <v>#REF!</v>
      </c>
      <c r="T60" s="186">
        <f>主抽数据!K62</f>
        <v>99.769599999999997</v>
      </c>
      <c r="U60" s="183">
        <f>主抽数据!L62</f>
        <v>99.718500000000006</v>
      </c>
      <c r="V60" s="187" t="e">
        <f ca="1">查询与汇总!$J$1*M60</f>
        <v>#REF!</v>
      </c>
      <c r="W60" s="188" t="e">
        <f ca="1">L60-V60</f>
        <v>#REF!</v>
      </c>
      <c r="X60" s="194" t="s">
        <v>26</v>
      </c>
      <c r="Y60" s="195" t="s">
        <v>26</v>
      </c>
      <c r="Z60" s="196" t="s">
        <v>26</v>
      </c>
      <c r="AA60" s="191" t="str">
        <f>主抽数据!M62</f>
        <v/>
      </c>
      <c r="AB60" s="192" t="str">
        <f>主抽数据!N62</f>
        <v/>
      </c>
      <c r="AC60" s="193" t="e">
        <f ca="1">IF(V60=-W60,0,W60*0.65/10000)</f>
        <v>#REF!</v>
      </c>
      <c r="AE60" s="171" t="e">
        <f>AA60/10</f>
        <v>#VALUE!</v>
      </c>
      <c r="AF60" s="171" t="e">
        <f>AB60/10</f>
        <v>#VALUE!</v>
      </c>
      <c r="AG60" s="171" t="e">
        <f ca="1">-Q60</f>
        <v>#REF!</v>
      </c>
      <c r="AH60" s="171" t="e">
        <f ca="1">-S60</f>
        <v>#REF!</v>
      </c>
    </row>
    <row customHeight="1" ht="23.100000000000001" r="61">
      <c r="A61" s="157">
        <f ca="1">A58+1</f>
        <v>43543</v>
      </c>
      <c r="B61" s="158">
        <f>B58</f>
        <v>0.33333333333333298</v>
      </c>
      <c r="C61" s="157">
        <f ca="1">A61+B61</f>
        <v>43543.333333333336</v>
      </c>
      <c r="D61" s="158" t="str">
        <f>D58</f>
        <v>白班</v>
      </c>
      <c r="E61" s="153">
        <f>'6烧主抽电耗'!E61</f>
        <v>1</v>
      </c>
      <c r="F61" s="153" t="str">
        <f>'6烧主抽电耗'!F61</f>
        <v>甲班</v>
      </c>
      <c r="G61" s="183" t="e">
        <f ca="1">SUMPRODUCT((_5shaozhuchou_month_day!$A$2:$A$899&gt;=C61)*(_5shaozhuchou_month_day!$A$2:$A$899&lt;C62),_5shaozhuchou_month_day!$Y$2:$Y$899)/8</f>
        <v>#REF!</v>
      </c>
      <c r="H61" s="183" t="e">
        <f ca="1">(G61-G61*25%)*0.81*8</f>
        <v>#REF!</v>
      </c>
      <c r="I61" s="184" t="str">
        <f>X61</f>
        <v/>
      </c>
      <c r="J61" s="185" t="e">
        <f ca="1">SUMPRODUCT((主抽数据!$AU$5:$AU$97=$A61)*(主抽数据!$AV$5:$AV$97=$F61),主抽数据!$AH$5:$AH$97)</f>
        <v>#REF!</v>
      </c>
      <c r="K61" s="185" t="e">
        <f ca="1">SUMPRODUCT((主抽数据!$AU$5:$AU$97=$A61)*(主抽数据!$AV$5:$AV$97=$F61),主抽数据!$AI$5:$AI$97)</f>
        <v>#REF!</v>
      </c>
      <c r="L61" s="153" t="e">
        <f ca="1">J61+K61</f>
        <v>#REF!</v>
      </c>
      <c r="M61" s="153" t="e">
        <f ca="1">SUMPRODUCT((_5shaozhuchou_month_day!$A$2:$A$899&gt;=C61)*(_5shaozhuchou_month_day!$A$2:$A$899&lt;C62),_5shaozhuchou_month_day!$Z$2:$Z$899)</f>
        <v>#REF!</v>
      </c>
      <c r="N61" s="183" t="e">
        <f ca="1">M61*查询与汇总!$F$1</f>
        <v>#REF!</v>
      </c>
      <c r="O61" s="154" t="e">
        <f ca="1">IF(N61=0,0,L61/N61)</f>
        <v>#REF!</v>
      </c>
      <c r="P61" s="153" t="e">
        <f ca="1">IF(G61=0,0,SUMPRODUCT((_5shaozhuchou_month_day!$A$2:$A$899&gt;=$C61)*(_5shaozhuchou_month_day!$A$2:$A$899&lt;$C62),_5shaozhuchou_month_day!T$2:T$899)/SUMPRODUCT((_5shaozhuchou_month_day!$A$2:$A$899&gt;=$C61)*(_5shaozhuchou_month_day!$A$2:$A$899&lt;$C62)*(_5shaozhuchou_month_day!T$2:T$899&gt;0)))</f>
        <v>#REF!</v>
      </c>
      <c r="Q61" s="186" t="e">
        <f ca="1">IF(G61=0,0,SUMPRODUCT((_5shaozhuchou_month_day!$A$2:$A$899&gt;=$C61)*(_5shaozhuchou_month_day!$A$2:$A$899&lt;$C62),_5shaozhuchou_month_day!U$2:U$899)/SUMPRODUCT((_5shaozhuchou_month_day!$A$2:$A$899&gt;=$C61)*(_5shaozhuchou_month_day!$A$2:$A$899&lt;$C62)*(_5shaozhuchou_month_day!U$2:U$899&lt;0)))</f>
        <v>#REF!</v>
      </c>
      <c r="R61" s="153" t="e">
        <f ca="1">IF(G61=0,0,SUMPRODUCT((_5shaozhuchou_month_day!$A$2:$A$899&gt;=$C61)*(_5shaozhuchou_month_day!$A$2:$A$899&lt;$C62),_5shaozhuchou_month_day!V$2:V$899)/SUMPRODUCT((_5shaozhuchou_month_day!$A$2:$A$899&gt;=$C61)*(_5shaozhuchou_month_day!$A$2:$A$899&lt;$C62)*(_5shaozhuchou_month_day!V$2:V$899&gt;0)))</f>
        <v>#REF!</v>
      </c>
      <c r="S61" s="186" t="e">
        <f ca="1">IF(G61=0,0,SUMPRODUCT((_5shaozhuchou_month_day!$A$2:$A$899&gt;=$C61)*(_5shaozhuchou_month_day!$A$2:$A$899&lt;$C62),_5shaozhuchou_month_day!W$2:W$899)/SUMPRODUCT((_5shaozhuchou_month_day!$A$2:$A$899&gt;=$C61)*(_5shaozhuchou_month_day!$A$2:$A$899&lt;$C62)*(_5shaozhuchou_month_day!W$2:W$899&lt;0)))</f>
        <v>#REF!</v>
      </c>
      <c r="T61" s="186">
        <f>主抽数据!K63</f>
        <v>99.7697</v>
      </c>
      <c r="U61" s="183">
        <f>主抽数据!L63</f>
        <v>99.718100000000007</v>
      </c>
      <c r="V61" s="187" t="e">
        <f ca="1">查询与汇总!$J$1*M61</f>
        <v>#REF!</v>
      </c>
      <c r="W61" s="188" t="e">
        <f ca="1">L61-V61</f>
        <v>#REF!</v>
      </c>
      <c r="X61" s="194" t="s">
        <v>26</v>
      </c>
      <c r="Y61" s="195" t="s">
        <v>26</v>
      </c>
      <c r="Z61" s="196" t="s">
        <v>26</v>
      </c>
      <c r="AA61" s="191" t="str">
        <f>主抽数据!M63</f>
        <v/>
      </c>
      <c r="AB61" s="192" t="str">
        <f>主抽数据!N63</f>
        <v/>
      </c>
      <c r="AC61" s="193" t="e">
        <f ca="1">IF(V61=-W61,0,W61*0.65/10000)</f>
        <v>#REF!</v>
      </c>
      <c r="AE61" s="171" t="e">
        <f>AA61/10</f>
        <v>#VALUE!</v>
      </c>
      <c r="AF61" s="171" t="e">
        <f>AB61/10</f>
        <v>#VALUE!</v>
      </c>
      <c r="AG61" s="171" t="e">
        <f ca="1">-Q61</f>
        <v>#REF!</v>
      </c>
      <c r="AH61" s="171" t="e">
        <f ca="1">-S61</f>
        <v>#REF!</v>
      </c>
    </row>
    <row customHeight="1" r="62">
      <c r="A62" s="157">
        <f ca="1">A59+1</f>
        <v>43543</v>
      </c>
      <c r="B62" s="158">
        <f>B59</f>
        <v>0.66666666666666696</v>
      </c>
      <c r="C62" s="157">
        <f ca="1">A62+B62</f>
        <v>43543.666666666664</v>
      </c>
      <c r="D62" s="158" t="str">
        <f>D59</f>
        <v>中班</v>
      </c>
      <c r="E62" s="153">
        <f>'6烧主抽电耗'!E62</f>
        <v>2</v>
      </c>
      <c r="F62" s="153" t="str">
        <f>'6烧主抽电耗'!F62</f>
        <v>乙班</v>
      </c>
      <c r="G62" s="183" t="e">
        <f ca="1">SUMPRODUCT((_5shaozhuchou_month_day!$A$2:$A$899&gt;=C62)*(_5shaozhuchou_month_day!$A$2:$A$899&lt;C63),_5shaozhuchou_month_day!$Y$2:$Y$899)/8</f>
        <v>#REF!</v>
      </c>
      <c r="H62" s="183" t="e">
        <f ca="1">(G62-G62*25%)*0.81*8</f>
        <v>#REF!</v>
      </c>
      <c r="I62" s="184" t="str">
        <f>X62</f>
        <v/>
      </c>
      <c r="J62" s="185" t="e">
        <f ca="1">SUMPRODUCT((主抽数据!$AU$5:$AU$97=$A62)*(主抽数据!$AV$5:$AV$97=$F62),主抽数据!$AH$5:$AH$97)</f>
        <v>#REF!</v>
      </c>
      <c r="K62" s="185" t="e">
        <f ca="1">SUMPRODUCT((主抽数据!$AU$5:$AU$97=$A62)*(主抽数据!$AV$5:$AV$97=$F62),主抽数据!$AI$5:$AI$97)</f>
        <v>#REF!</v>
      </c>
      <c r="L62" s="153" t="e">
        <f ca="1">J62+K62</f>
        <v>#REF!</v>
      </c>
      <c r="M62" s="153" t="e">
        <f ca="1">SUMPRODUCT((_5shaozhuchou_month_day!$A$2:$A$899&gt;=C62)*(_5shaozhuchou_month_day!$A$2:$A$899&lt;C63),_5shaozhuchou_month_day!$Z$2:$Z$899)</f>
        <v>#REF!</v>
      </c>
      <c r="N62" s="183" t="e">
        <f ca="1">M62*查询与汇总!$F$1</f>
        <v>#REF!</v>
      </c>
      <c r="O62" s="154" t="e">
        <f ca="1">IF(N62=0,0,L62/N62)</f>
        <v>#REF!</v>
      </c>
      <c r="P62" s="153" t="e">
        <f ca="1">IF(G62=0,0,SUMPRODUCT((_5shaozhuchou_month_day!$A$2:$A$899&gt;=$C62)*(_5shaozhuchou_month_day!$A$2:$A$899&lt;$C63),_5shaozhuchou_month_day!T$2:T$899)/SUMPRODUCT((_5shaozhuchou_month_day!$A$2:$A$899&gt;=$C62)*(_5shaozhuchou_month_day!$A$2:$A$899&lt;$C63)*(_5shaozhuchou_month_day!T$2:T$899&gt;0)))</f>
        <v>#REF!</v>
      </c>
      <c r="Q62" s="186" t="e">
        <f ca="1">IF(G62=0,0,SUMPRODUCT((_5shaozhuchou_month_day!$A$2:$A$899&gt;=$C62)*(_5shaozhuchou_month_day!$A$2:$A$899&lt;$C63),_5shaozhuchou_month_day!U$2:U$899)/SUMPRODUCT((_5shaozhuchou_month_day!$A$2:$A$899&gt;=$C62)*(_5shaozhuchou_month_day!$A$2:$A$899&lt;$C63)*(_5shaozhuchou_month_day!U$2:U$899&lt;0)))</f>
        <v>#REF!</v>
      </c>
      <c r="R62" s="153" t="e">
        <f ca="1">IF(G62=0,0,SUMPRODUCT((_5shaozhuchou_month_day!$A$2:$A$899&gt;=$C62)*(_5shaozhuchou_month_day!$A$2:$A$899&lt;$C63),_5shaozhuchou_month_day!V$2:V$899)/SUMPRODUCT((_5shaozhuchou_month_day!$A$2:$A$899&gt;=$C62)*(_5shaozhuchou_month_day!$A$2:$A$899&lt;$C63)*(_5shaozhuchou_month_day!V$2:V$899&gt;0)))</f>
        <v>#REF!</v>
      </c>
      <c r="S62" s="186" t="e">
        <f ca="1">IF(G62=0,0,SUMPRODUCT((_5shaozhuchou_month_day!$A$2:$A$899&gt;=$C62)*(_5shaozhuchou_month_day!$A$2:$A$899&lt;$C63),_5shaozhuchou_month_day!W$2:W$899)/SUMPRODUCT((_5shaozhuchou_month_day!$A$2:$A$899&gt;=$C62)*(_5shaozhuchou_month_day!$A$2:$A$899&lt;$C63)*(_5shaozhuchou_month_day!W$2:W$899&lt;0)))</f>
        <v>#REF!</v>
      </c>
      <c r="T62" s="186">
        <f>主抽数据!K64</f>
        <v>99.766300000000001</v>
      </c>
      <c r="U62" s="183">
        <f>主抽数据!L64</f>
        <v>99.712500000000006</v>
      </c>
      <c r="V62" s="187" t="e">
        <f ca="1">查询与汇总!$J$1*M62</f>
        <v>#REF!</v>
      </c>
      <c r="W62" s="188" t="e">
        <f ca="1">L62-V62</f>
        <v>#REF!</v>
      </c>
      <c r="X62" s="194" t="s">
        <v>26</v>
      </c>
      <c r="Y62" s="195" t="s">
        <v>26</v>
      </c>
      <c r="Z62" s="196" t="s">
        <v>26</v>
      </c>
      <c r="AA62" s="191" t="str">
        <f>主抽数据!M64</f>
        <v/>
      </c>
      <c r="AB62" s="192" t="str">
        <f>主抽数据!N64</f>
        <v/>
      </c>
      <c r="AC62" s="193" t="e">
        <f ca="1">IF(V62=-W62,0,W62*0.65/10000)</f>
        <v>#REF!</v>
      </c>
      <c r="AE62" s="171" t="e">
        <f>AA62/10</f>
        <v>#VALUE!</v>
      </c>
      <c r="AF62" s="171" t="e">
        <f>AB62/10</f>
        <v>#VALUE!</v>
      </c>
      <c r="AG62" s="171" t="e">
        <f ca="1">-Q62</f>
        <v>#REF!</v>
      </c>
      <c r="AH62" s="171" t="e">
        <f ca="1">-S62</f>
        <v>#REF!</v>
      </c>
    </row>
    <row customHeight="1" r="63">
      <c r="A63" s="157">
        <f ca="1">A60+1</f>
        <v>43544</v>
      </c>
      <c r="B63" s="158">
        <f>B60</f>
        <v>0</v>
      </c>
      <c r="C63" s="157">
        <f ca="1">A63+B63</f>
        <v>43544</v>
      </c>
      <c r="D63" s="158" t="str">
        <f>D60</f>
        <v>夜班</v>
      </c>
      <c r="E63" s="153">
        <f>'6烧主抽电耗'!E63</f>
        <v>4</v>
      </c>
      <c r="F63" s="153" t="str">
        <f>'6烧主抽电耗'!F63</f>
        <v>丁班</v>
      </c>
      <c r="G63" s="183" t="e">
        <f ca="1">SUMPRODUCT((_5shaozhuchou_month_day!$A$2:$A$899&gt;=C63)*(_5shaozhuchou_month_day!$A$2:$A$899&lt;C64),_5shaozhuchou_month_day!$Y$2:$Y$899)/8</f>
        <v>#REF!</v>
      </c>
      <c r="H63" s="183" t="e">
        <f ca="1">(G63-G63*25%)*0.81*8</f>
        <v>#REF!</v>
      </c>
      <c r="I63" s="184" t="str">
        <f>X63</f>
        <v/>
      </c>
      <c r="J63" s="185" t="e">
        <f ca="1">SUMPRODUCT((主抽数据!$AU$5:$AU$97=$A63)*(主抽数据!$AV$5:$AV$97=$F63),主抽数据!$AH$5:$AH$97)</f>
        <v>#REF!</v>
      </c>
      <c r="K63" s="185" t="e">
        <f ca="1">SUMPRODUCT((主抽数据!$AU$5:$AU$97=$A63)*(主抽数据!$AV$5:$AV$97=$F63),主抽数据!$AI$5:$AI$97)</f>
        <v>#REF!</v>
      </c>
      <c r="L63" s="153" t="e">
        <f ca="1">J63+K63</f>
        <v>#REF!</v>
      </c>
      <c r="M63" s="153" t="e">
        <f ca="1">SUMPRODUCT((_5shaozhuchou_month_day!$A$2:$A$899&gt;=C63)*(_5shaozhuchou_month_day!$A$2:$A$899&lt;C64),_5shaozhuchou_month_day!$Z$2:$Z$899)</f>
        <v>#REF!</v>
      </c>
      <c r="N63" s="183" t="e">
        <f ca="1">M63*查询与汇总!$F$1</f>
        <v>#REF!</v>
      </c>
      <c r="O63" s="154" t="e">
        <f ca="1">IF(N63=0,0,L63/N63)</f>
        <v>#REF!</v>
      </c>
      <c r="P63" s="153" t="e">
        <f ca="1">IF(G63=0,0,SUMPRODUCT((_5shaozhuchou_month_day!$A$2:$A$899&gt;=$C63)*(_5shaozhuchou_month_day!$A$2:$A$899&lt;$C64),_5shaozhuchou_month_day!T$2:T$899)/SUMPRODUCT((_5shaozhuchou_month_day!$A$2:$A$899&gt;=$C63)*(_5shaozhuchou_month_day!$A$2:$A$899&lt;$C64)*(_5shaozhuchou_month_day!T$2:T$899&gt;0)))</f>
        <v>#REF!</v>
      </c>
      <c r="Q63" s="186" t="e">
        <f ca="1">IF(G63=0,0,SUMPRODUCT((_5shaozhuchou_month_day!$A$2:$A$899&gt;=$C63)*(_5shaozhuchou_month_day!$A$2:$A$899&lt;$C64),_5shaozhuchou_month_day!U$2:U$899)/SUMPRODUCT((_5shaozhuchou_month_day!$A$2:$A$899&gt;=$C63)*(_5shaozhuchou_month_day!$A$2:$A$899&lt;$C64)*(_5shaozhuchou_month_day!U$2:U$899&lt;0)))</f>
        <v>#REF!</v>
      </c>
      <c r="R63" s="153" t="e">
        <f ca="1">IF(G63=0,0,SUMPRODUCT((_5shaozhuchou_month_day!$A$2:$A$899&gt;=$C63)*(_5shaozhuchou_month_day!$A$2:$A$899&lt;$C64),_5shaozhuchou_month_day!V$2:V$899)/SUMPRODUCT((_5shaozhuchou_month_day!$A$2:$A$899&gt;=$C63)*(_5shaozhuchou_month_day!$A$2:$A$899&lt;$C64)*(_5shaozhuchou_month_day!V$2:V$899&gt;0)))</f>
        <v>#REF!</v>
      </c>
      <c r="S63" s="186" t="e">
        <f ca="1">IF(G63=0,0,SUMPRODUCT((_5shaozhuchou_month_day!$A$2:$A$899&gt;=$C63)*(_5shaozhuchou_month_day!$A$2:$A$899&lt;$C64),_5shaozhuchou_month_day!W$2:W$899)/SUMPRODUCT((_5shaozhuchou_month_day!$A$2:$A$899&gt;=$C63)*(_5shaozhuchou_month_day!$A$2:$A$899&lt;$C64)*(_5shaozhuchou_month_day!W$2:W$899&lt;0)))</f>
        <v>#REF!</v>
      </c>
      <c r="T63" s="186">
        <f>主抽数据!K65</f>
        <v>99.752399999999994</v>
      </c>
      <c r="U63" s="183">
        <f>主抽数据!L65</f>
        <v>99.692999999999998</v>
      </c>
      <c r="V63" s="187" t="e">
        <f ca="1">查询与汇总!$J$1*M63</f>
        <v>#REF!</v>
      </c>
      <c r="W63" s="188" t="e">
        <f ca="1">L63-V63</f>
        <v>#REF!</v>
      </c>
      <c r="X63" s="194" t="s">
        <v>26</v>
      </c>
      <c r="Y63" s="195" t="s">
        <v>26</v>
      </c>
      <c r="Z63" s="196" t="s">
        <v>26</v>
      </c>
      <c r="AA63" s="191" t="str">
        <f>主抽数据!M65</f>
        <v/>
      </c>
      <c r="AB63" s="192" t="str">
        <f>主抽数据!N65</f>
        <v/>
      </c>
      <c r="AC63" s="193" t="e">
        <f ca="1">IF(V63=-W63,0,W63*0.65/10000)</f>
        <v>#REF!</v>
      </c>
      <c r="AE63" s="171" t="e">
        <f>AA63/10</f>
        <v>#VALUE!</v>
      </c>
      <c r="AF63" s="171" t="e">
        <f>AB63/10</f>
        <v>#VALUE!</v>
      </c>
      <c r="AG63" s="171" t="e">
        <f ca="1">-Q63</f>
        <v>#REF!</v>
      </c>
      <c r="AH63" s="171" t="e">
        <f ca="1">-S63</f>
        <v>#REF!</v>
      </c>
    </row>
    <row customHeight="1" ht="33" r="64">
      <c r="A64" s="157">
        <f ca="1">A61+1</f>
        <v>43544</v>
      </c>
      <c r="B64" s="158">
        <f>B61</f>
        <v>0.33333333333333298</v>
      </c>
      <c r="C64" s="157">
        <f ca="1">A64+B64</f>
        <v>43544.333333333336</v>
      </c>
      <c r="D64" s="158" t="str">
        <f>D61</f>
        <v>白班</v>
      </c>
      <c r="E64" s="153">
        <f>'6烧主抽电耗'!E64</f>
        <v>1</v>
      </c>
      <c r="F64" s="153" t="str">
        <f>'6烧主抽电耗'!F64</f>
        <v>甲班</v>
      </c>
      <c r="G64" s="183" t="e">
        <f ca="1">SUMPRODUCT((_5shaozhuchou_month_day!$A$2:$A$899&gt;=C64)*(_5shaozhuchou_month_day!$A$2:$A$899&lt;C65),_5shaozhuchou_month_day!$Y$2:$Y$899)/8</f>
        <v>#REF!</v>
      </c>
      <c r="H64" s="183" t="e">
        <f ca="1">(G64-G64*25%)*0.81*8</f>
        <v>#REF!</v>
      </c>
      <c r="I64" s="184" t="str">
        <f>X64</f>
        <v/>
      </c>
      <c r="J64" s="185" t="e">
        <f ca="1">SUMPRODUCT((主抽数据!$AU$5:$AU$97=$A64)*(主抽数据!$AV$5:$AV$97=$F64),主抽数据!$AH$5:$AH$97)</f>
        <v>#REF!</v>
      </c>
      <c r="K64" s="185" t="e">
        <f ca="1">SUMPRODUCT((主抽数据!$AU$5:$AU$97=$A64)*(主抽数据!$AV$5:$AV$97=$F64),主抽数据!$AI$5:$AI$97)</f>
        <v>#REF!</v>
      </c>
      <c r="L64" s="153" t="e">
        <f ca="1">J64+K64</f>
        <v>#REF!</v>
      </c>
      <c r="M64" s="153" t="e">
        <f ca="1">SUMPRODUCT((_5shaozhuchou_month_day!$A$2:$A$899&gt;=C64)*(_5shaozhuchou_month_day!$A$2:$A$899&lt;C65),_5shaozhuchou_month_day!$Z$2:$Z$899)</f>
        <v>#REF!</v>
      </c>
      <c r="N64" s="183" t="e">
        <f ca="1">M64*查询与汇总!$F$1</f>
        <v>#REF!</v>
      </c>
      <c r="O64" s="154" t="e">
        <f ca="1">IF(N64=0,0,L64/N64)</f>
        <v>#REF!</v>
      </c>
      <c r="P64" s="153" t="e">
        <f ca="1">IF(G64=0,0,SUMPRODUCT((_5shaozhuchou_month_day!$A$2:$A$899&gt;=$C64)*(_5shaozhuchou_month_day!$A$2:$A$899&lt;$C65),_5shaozhuchou_month_day!T$2:T$899)/SUMPRODUCT((_5shaozhuchou_month_day!$A$2:$A$899&gt;=$C64)*(_5shaozhuchou_month_day!$A$2:$A$899&lt;$C65)*(_5shaozhuchou_month_day!T$2:T$899&gt;0)))</f>
        <v>#REF!</v>
      </c>
      <c r="Q64" s="186" t="e">
        <f ca="1">IF(G64=0,0,SUMPRODUCT((_5shaozhuchou_month_day!$A$2:$A$899&gt;=$C64)*(_5shaozhuchou_month_day!$A$2:$A$899&lt;$C65),_5shaozhuchou_month_day!U$2:U$899)/SUMPRODUCT((_5shaozhuchou_month_day!$A$2:$A$899&gt;=$C64)*(_5shaozhuchou_month_day!$A$2:$A$899&lt;$C65)*(_5shaozhuchou_month_day!U$2:U$899&lt;0)))</f>
        <v>#REF!</v>
      </c>
      <c r="R64" s="153" t="e">
        <f ca="1">IF(G64=0,0,SUMPRODUCT((_5shaozhuchou_month_day!$A$2:$A$899&gt;=$C64)*(_5shaozhuchou_month_day!$A$2:$A$899&lt;$C65),_5shaozhuchou_month_day!V$2:V$899)/SUMPRODUCT((_5shaozhuchou_month_day!$A$2:$A$899&gt;=$C64)*(_5shaozhuchou_month_day!$A$2:$A$899&lt;$C65)*(_5shaozhuchou_month_day!V$2:V$899&gt;0)))</f>
        <v>#REF!</v>
      </c>
      <c r="S64" s="186" t="e">
        <f ca="1">IF(G64=0,0,SUMPRODUCT((_5shaozhuchou_month_day!$A$2:$A$899&gt;=$C64)*(_5shaozhuchou_month_day!$A$2:$A$899&lt;$C65),_5shaozhuchou_month_day!W$2:W$899)/SUMPRODUCT((_5shaozhuchou_month_day!$A$2:$A$899&gt;=$C64)*(_5shaozhuchou_month_day!$A$2:$A$899&lt;$C65)*(_5shaozhuchou_month_day!W$2:W$899&lt;0)))</f>
        <v>#REF!</v>
      </c>
      <c r="T64" s="186">
        <f>主抽数据!K66</f>
        <v>99.7637</v>
      </c>
      <c r="U64" s="183">
        <f>主抽数据!L66</f>
        <v>99.708200000000005</v>
      </c>
      <c r="V64" s="187" t="e">
        <f ca="1">查询与汇总!$J$1*M64</f>
        <v>#REF!</v>
      </c>
      <c r="W64" s="188" t="e">
        <f ca="1">L64-V64</f>
        <v>#REF!</v>
      </c>
      <c r="X64" s="194" t="s">
        <v>26</v>
      </c>
      <c r="Y64" s="195" t="s">
        <v>26</v>
      </c>
      <c r="Z64" s="196" t="s">
        <v>26</v>
      </c>
      <c r="AA64" s="191" t="str">
        <f>主抽数据!M66</f>
        <v/>
      </c>
      <c r="AB64" s="192" t="str">
        <f>主抽数据!N66</f>
        <v/>
      </c>
      <c r="AC64" s="193" t="e">
        <f ca="1">IF(V64=-W64,0,W64*0.65/10000)</f>
        <v>#REF!</v>
      </c>
      <c r="AE64" s="171" t="e">
        <f>AA64/10</f>
        <v>#VALUE!</v>
      </c>
      <c r="AF64" s="171" t="e">
        <f>AB64/10</f>
        <v>#VALUE!</v>
      </c>
      <c r="AG64" s="171" t="e">
        <f ca="1">-Q64</f>
        <v>#REF!</v>
      </c>
      <c r="AH64" s="171" t="e">
        <f ca="1">-S64</f>
        <v>#REF!</v>
      </c>
    </row>
    <row customHeight="1" ht="24.949999999999999" r="65">
      <c r="A65" s="157">
        <f ca="1">A62+1</f>
        <v>43544</v>
      </c>
      <c r="B65" s="158">
        <f>B62</f>
        <v>0.66666666666666696</v>
      </c>
      <c r="C65" s="157">
        <f ca="1">A65+B65</f>
        <v>43544.666666666664</v>
      </c>
      <c r="D65" s="158" t="str">
        <f>D62</f>
        <v>中班</v>
      </c>
      <c r="E65" s="153">
        <f>'6烧主抽电耗'!E65</f>
        <v>2</v>
      </c>
      <c r="F65" s="153" t="str">
        <f>'6烧主抽电耗'!F65</f>
        <v>乙班</v>
      </c>
      <c r="G65" s="183" t="e">
        <f ca="1">SUMPRODUCT((_5shaozhuchou_month_day!$A$2:$A$899&gt;=C65)*(_5shaozhuchou_month_day!$A$2:$A$899&lt;C66),_5shaozhuchou_month_day!$Y$2:$Y$899)/8</f>
        <v>#REF!</v>
      </c>
      <c r="H65" s="183" t="e">
        <f ca="1">(G65-G65*25%)*0.81*8</f>
        <v>#REF!</v>
      </c>
      <c r="I65" s="184" t="str">
        <f>X65</f>
        <v/>
      </c>
      <c r="J65" s="185" t="e">
        <f ca="1">SUMPRODUCT((主抽数据!$AU$5:$AU$97=$A65)*(主抽数据!$AV$5:$AV$97=$F65),主抽数据!$AH$5:$AH$97)</f>
        <v>#REF!</v>
      </c>
      <c r="K65" s="185" t="e">
        <f ca="1">SUMPRODUCT((主抽数据!$AU$5:$AU$97=$A65)*(主抽数据!$AV$5:$AV$97=$F65),主抽数据!$AI$5:$AI$97)</f>
        <v>#REF!</v>
      </c>
      <c r="L65" s="153" t="e">
        <f ca="1">J65+K65</f>
        <v>#REF!</v>
      </c>
      <c r="M65" s="153" t="e">
        <f ca="1">SUMPRODUCT((_5shaozhuchou_month_day!$A$2:$A$899&gt;=C65)*(_5shaozhuchou_month_day!$A$2:$A$899&lt;C66),_5shaozhuchou_month_day!$Z$2:$Z$899)</f>
        <v>#REF!</v>
      </c>
      <c r="N65" s="183" t="e">
        <f ca="1">M65*查询与汇总!$F$1</f>
        <v>#REF!</v>
      </c>
      <c r="O65" s="154" t="e">
        <f ca="1">IF(N65=0,0,L65/N65)</f>
        <v>#REF!</v>
      </c>
      <c r="P65" s="153" t="e">
        <f ca="1">IF(G65=0,0,SUMPRODUCT((_5shaozhuchou_month_day!$A$2:$A$899&gt;=$C65)*(_5shaozhuchou_month_day!$A$2:$A$899&lt;$C66),_5shaozhuchou_month_day!T$2:T$899)/SUMPRODUCT((_5shaozhuchou_month_day!$A$2:$A$899&gt;=$C65)*(_5shaozhuchou_month_day!$A$2:$A$899&lt;$C66)*(_5shaozhuchou_month_day!T$2:T$899&gt;0)))</f>
        <v>#REF!</v>
      </c>
      <c r="Q65" s="186" t="e">
        <f ca="1">IF(G65=0,0,SUMPRODUCT((_5shaozhuchou_month_day!$A$2:$A$899&gt;=$C65)*(_5shaozhuchou_month_day!$A$2:$A$899&lt;$C66),_5shaozhuchou_month_day!U$2:U$899)/SUMPRODUCT((_5shaozhuchou_month_day!$A$2:$A$899&gt;=$C65)*(_5shaozhuchou_month_day!$A$2:$A$899&lt;$C66)*(_5shaozhuchou_month_day!U$2:U$899&lt;0)))</f>
        <v>#REF!</v>
      </c>
      <c r="R65" s="153" t="e">
        <f ca="1">IF(G65=0,0,SUMPRODUCT((_5shaozhuchou_month_day!$A$2:$A$899&gt;=$C65)*(_5shaozhuchou_month_day!$A$2:$A$899&lt;$C66),_5shaozhuchou_month_day!V$2:V$899)/SUMPRODUCT((_5shaozhuchou_month_day!$A$2:$A$899&gt;=$C65)*(_5shaozhuchou_month_day!$A$2:$A$899&lt;$C66)*(_5shaozhuchou_month_day!V$2:V$899&gt;0)))</f>
        <v>#REF!</v>
      </c>
      <c r="S65" s="186" t="e">
        <f ca="1">IF(G65=0,0,SUMPRODUCT((_5shaozhuchou_month_day!$A$2:$A$899&gt;=$C65)*(_5shaozhuchou_month_day!$A$2:$A$899&lt;$C66),_5shaozhuchou_month_day!W$2:W$899)/SUMPRODUCT((_5shaozhuchou_month_day!$A$2:$A$899&gt;=$C65)*(_5shaozhuchou_month_day!$A$2:$A$899&lt;$C66)*(_5shaozhuchou_month_day!W$2:W$899&lt;0)))</f>
        <v>#REF!</v>
      </c>
      <c r="T65" s="186">
        <f>主抽数据!K67</f>
        <v>99.779499999999999</v>
      </c>
      <c r="U65" s="183">
        <f>主抽数据!L67</f>
        <v>99.729699999999994</v>
      </c>
      <c r="V65" s="187" t="e">
        <f ca="1">查询与汇总!$J$1*M65</f>
        <v>#REF!</v>
      </c>
      <c r="W65" s="188" t="e">
        <f ca="1">L65-V65</f>
        <v>#REF!</v>
      </c>
      <c r="X65" s="194" t="s">
        <v>26</v>
      </c>
      <c r="Y65" s="195" t="s">
        <v>26</v>
      </c>
      <c r="Z65" s="196" t="s">
        <v>26</v>
      </c>
      <c r="AA65" s="191" t="str">
        <f>主抽数据!M67</f>
        <v/>
      </c>
      <c r="AB65" s="192" t="str">
        <f>主抽数据!N67</f>
        <v/>
      </c>
      <c r="AC65" s="193" t="e">
        <f ca="1">IF(V65=-W65,0,W65*0.65/10000)</f>
        <v>#REF!</v>
      </c>
      <c r="AE65" s="171" t="e">
        <f>AA65/10</f>
        <v>#VALUE!</v>
      </c>
      <c r="AF65" s="171" t="e">
        <f>AB65/10</f>
        <v>#VALUE!</v>
      </c>
      <c r="AG65" s="171" t="e">
        <f ca="1">-Q65</f>
        <v>#REF!</v>
      </c>
      <c r="AH65" s="171" t="e">
        <f ca="1">-S65</f>
        <v>#REF!</v>
      </c>
    </row>
    <row customHeight="1" r="66">
      <c r="A66" s="157">
        <f ca="1">A63+1</f>
        <v>43545</v>
      </c>
      <c r="B66" s="158">
        <f>B63</f>
        <v>0</v>
      </c>
      <c r="C66" s="157">
        <f ca="1">A66+B66</f>
        <v>43545</v>
      </c>
      <c r="D66" s="158" t="str">
        <f>D63</f>
        <v>夜班</v>
      </c>
      <c r="E66" s="153">
        <f>'6烧主抽电耗'!E66</f>
        <v>3</v>
      </c>
      <c r="F66" s="153" t="str">
        <f>'6烧主抽电耗'!F66</f>
        <v>丙班</v>
      </c>
      <c r="G66" s="183" t="e">
        <f ca="1">SUMPRODUCT((_5shaozhuchou_month_day!$A$2:$A$899&gt;=C66)*(_5shaozhuchou_month_day!$A$2:$A$899&lt;C67),_5shaozhuchou_month_day!$Y$2:$Y$899)/8</f>
        <v>#REF!</v>
      </c>
      <c r="H66" s="183" t="e">
        <f ca="1">(G66-G66*25%)*0.81*8</f>
        <v>#REF!</v>
      </c>
      <c r="I66" s="184" t="str">
        <f>X66</f>
        <v/>
      </c>
      <c r="J66" s="185" t="e">
        <f ca="1">SUMPRODUCT((主抽数据!$AU$5:$AU$97=$A66)*(主抽数据!$AV$5:$AV$97=$F66),主抽数据!$AH$5:$AH$97)</f>
        <v>#REF!</v>
      </c>
      <c r="K66" s="185" t="e">
        <f ca="1">SUMPRODUCT((主抽数据!$AU$5:$AU$97=$A66)*(主抽数据!$AV$5:$AV$97=$F66),主抽数据!$AI$5:$AI$97)</f>
        <v>#REF!</v>
      </c>
      <c r="L66" s="153" t="e">
        <f ca="1">J66+K66</f>
        <v>#REF!</v>
      </c>
      <c r="M66" s="153" t="e">
        <f ca="1">SUMPRODUCT((_5shaozhuchou_month_day!$A$2:$A$899&gt;=C66)*(_5shaozhuchou_month_day!$A$2:$A$899&lt;C67),_5shaozhuchou_month_day!$Z$2:$Z$899)</f>
        <v>#REF!</v>
      </c>
      <c r="N66" s="183" t="e">
        <f ca="1">M66*查询与汇总!$F$1</f>
        <v>#REF!</v>
      </c>
      <c r="O66" s="154" t="e">
        <f ca="1">IF(N66=0,0,L66/N66)</f>
        <v>#REF!</v>
      </c>
      <c r="P66" s="153" t="e">
        <f ca="1">IF(G66=0,0,SUMPRODUCT((_5shaozhuchou_month_day!$A$2:$A$899&gt;=$C66)*(_5shaozhuchou_month_day!$A$2:$A$899&lt;$C67),_5shaozhuchou_month_day!T$2:T$899)/SUMPRODUCT((_5shaozhuchou_month_day!$A$2:$A$899&gt;=$C66)*(_5shaozhuchou_month_day!$A$2:$A$899&lt;$C67)*(_5shaozhuchou_month_day!T$2:T$899&gt;0)))</f>
        <v>#REF!</v>
      </c>
      <c r="Q66" s="186" t="e">
        <f ca="1">IF(G66=0,0,SUMPRODUCT((_5shaozhuchou_month_day!$A$2:$A$899&gt;=$C66)*(_5shaozhuchou_month_day!$A$2:$A$899&lt;$C67),_5shaozhuchou_month_day!U$2:U$899)/SUMPRODUCT((_5shaozhuchou_month_day!$A$2:$A$899&gt;=$C66)*(_5shaozhuchou_month_day!$A$2:$A$899&lt;$C67)*(_5shaozhuchou_month_day!U$2:U$899&lt;0)))</f>
        <v>#REF!</v>
      </c>
      <c r="R66" s="153" t="e">
        <f ca="1">IF(G66=0,0,SUMPRODUCT((_5shaozhuchou_month_day!$A$2:$A$899&gt;=$C66)*(_5shaozhuchou_month_day!$A$2:$A$899&lt;$C67),_5shaozhuchou_month_day!V$2:V$899)/SUMPRODUCT((_5shaozhuchou_month_day!$A$2:$A$899&gt;=$C66)*(_5shaozhuchou_month_day!$A$2:$A$899&lt;$C67)*(_5shaozhuchou_month_day!V$2:V$899&gt;0)))</f>
        <v>#REF!</v>
      </c>
      <c r="S66" s="186" t="e">
        <f ca="1">IF(G66=0,0,SUMPRODUCT((_5shaozhuchou_month_day!$A$2:$A$899&gt;=$C66)*(_5shaozhuchou_month_day!$A$2:$A$899&lt;$C67),_5shaozhuchou_month_day!W$2:W$899)/SUMPRODUCT((_5shaozhuchou_month_day!$A$2:$A$899&gt;=$C66)*(_5shaozhuchou_month_day!$A$2:$A$899&lt;$C67)*(_5shaozhuchou_month_day!W$2:W$899&lt;0)))</f>
        <v>#REF!</v>
      </c>
      <c r="T66" s="186">
        <f>主抽数据!K68</f>
        <v>99.782200000000003</v>
      </c>
      <c r="U66" s="183">
        <f>主抽数据!L68</f>
        <v>99.734499999999997</v>
      </c>
      <c r="V66" s="187" t="e">
        <f ca="1">查询与汇总!$J$1*M66</f>
        <v>#REF!</v>
      </c>
      <c r="W66" s="188" t="e">
        <f ca="1">L66-V66</f>
        <v>#REF!</v>
      </c>
      <c r="X66" s="194" t="s">
        <v>26</v>
      </c>
      <c r="Y66" s="195" t="s">
        <v>26</v>
      </c>
      <c r="Z66" s="196" t="s">
        <v>26</v>
      </c>
      <c r="AA66" s="191" t="str">
        <f>主抽数据!M68</f>
        <v/>
      </c>
      <c r="AB66" s="192" t="str">
        <f>主抽数据!N68</f>
        <v/>
      </c>
      <c r="AC66" s="193" t="e">
        <f ca="1">IF(V66=-W66,0,W66*0.65/10000)</f>
        <v>#REF!</v>
      </c>
      <c r="AE66" s="171" t="e">
        <f>AA66/10</f>
        <v>#VALUE!</v>
      </c>
      <c r="AF66" s="171" t="e">
        <f>AB66/10</f>
        <v>#VALUE!</v>
      </c>
      <c r="AG66" s="171" t="e">
        <f ca="1">-Q66</f>
        <v>#REF!</v>
      </c>
      <c r="AH66" s="171" t="e">
        <f ca="1">-S66</f>
        <v>#REF!</v>
      </c>
    </row>
    <row customHeight="1" r="67">
      <c r="A67" s="157">
        <f ca="1">A64+1</f>
        <v>43545</v>
      </c>
      <c r="B67" s="158">
        <f>B64</f>
        <v>0.33333333333333298</v>
      </c>
      <c r="C67" s="157">
        <f ca="1">A67+B67</f>
        <v>43545.333333333336</v>
      </c>
      <c r="D67" s="158" t="str">
        <f>D64</f>
        <v>白班</v>
      </c>
      <c r="E67" s="153">
        <f>'6烧主抽电耗'!E67</f>
        <v>4</v>
      </c>
      <c r="F67" s="153" t="str">
        <f>'6烧主抽电耗'!F67</f>
        <v>丁班</v>
      </c>
      <c r="G67" s="183" t="e">
        <f ca="1">SUMPRODUCT((_5shaozhuchou_month_day!$A$2:$A$899&gt;=C67)*(_5shaozhuchou_month_day!$A$2:$A$899&lt;C68),_5shaozhuchou_month_day!$Y$2:$Y$899)/8</f>
        <v>#REF!</v>
      </c>
      <c r="H67" s="183" t="e">
        <f ca="1">(G67-G67*25%)*0.81*8</f>
        <v>#REF!</v>
      </c>
      <c r="I67" s="184" t="str">
        <f>X67</f>
        <v/>
      </c>
      <c r="J67" s="185" t="e">
        <f ca="1">SUMPRODUCT((主抽数据!$AU$5:$AU$97=$A67)*(主抽数据!$AV$5:$AV$97=$F67),主抽数据!$AH$5:$AH$97)</f>
        <v>#REF!</v>
      </c>
      <c r="K67" s="185" t="e">
        <f ca="1">SUMPRODUCT((主抽数据!$AU$5:$AU$97=$A67)*(主抽数据!$AV$5:$AV$97=$F67),主抽数据!$AI$5:$AI$97)</f>
        <v>#REF!</v>
      </c>
      <c r="L67" s="153" t="e">
        <f ca="1">J67+K67</f>
        <v>#REF!</v>
      </c>
      <c r="M67" s="153" t="e">
        <f ca="1">SUMPRODUCT((_5shaozhuchou_month_day!$A$2:$A$899&gt;=C67)*(_5shaozhuchou_month_day!$A$2:$A$899&lt;C68),_5shaozhuchou_month_day!$Z$2:$Z$899)</f>
        <v>#REF!</v>
      </c>
      <c r="N67" s="183" t="e">
        <f ca="1">M67*查询与汇总!$F$1</f>
        <v>#REF!</v>
      </c>
      <c r="O67" s="154" t="e">
        <f ca="1">IF(N67=0,0,L67/N67)</f>
        <v>#REF!</v>
      </c>
      <c r="P67" s="153" t="e">
        <f ca="1">IF(G67=0,0,SUMPRODUCT((_5shaozhuchou_month_day!$A$2:$A$899&gt;=$C67)*(_5shaozhuchou_month_day!$A$2:$A$899&lt;$C68),_5shaozhuchou_month_day!T$2:T$899)/SUMPRODUCT((_5shaozhuchou_month_day!$A$2:$A$899&gt;=$C67)*(_5shaozhuchou_month_day!$A$2:$A$899&lt;$C68)*(_5shaozhuchou_month_day!T$2:T$899&gt;0)))</f>
        <v>#REF!</v>
      </c>
      <c r="Q67" s="186" t="e">
        <f ca="1">IF(G67=0,0,SUMPRODUCT((_5shaozhuchou_month_day!$A$2:$A$899&gt;=$C67)*(_5shaozhuchou_month_day!$A$2:$A$899&lt;$C68),_5shaozhuchou_month_day!U$2:U$899)/SUMPRODUCT((_5shaozhuchou_month_day!$A$2:$A$899&gt;=$C67)*(_5shaozhuchou_month_day!$A$2:$A$899&lt;$C68)*(_5shaozhuchou_month_day!U$2:U$899&lt;0)))</f>
        <v>#REF!</v>
      </c>
      <c r="R67" s="153" t="e">
        <f ca="1">IF(G67=0,0,SUMPRODUCT((_5shaozhuchou_month_day!$A$2:$A$899&gt;=$C67)*(_5shaozhuchou_month_day!$A$2:$A$899&lt;$C68),_5shaozhuchou_month_day!V$2:V$899)/SUMPRODUCT((_5shaozhuchou_month_day!$A$2:$A$899&gt;=$C67)*(_5shaozhuchou_month_day!$A$2:$A$899&lt;$C68)*(_5shaozhuchou_month_day!V$2:V$899&gt;0)))</f>
        <v>#REF!</v>
      </c>
      <c r="S67" s="186" t="e">
        <f ca="1">IF(G67=0,0,SUMPRODUCT((_5shaozhuchou_month_day!$A$2:$A$899&gt;=$C67)*(_5shaozhuchou_month_day!$A$2:$A$899&lt;$C68),_5shaozhuchou_month_day!W$2:W$899)/SUMPRODUCT((_5shaozhuchou_month_day!$A$2:$A$899&gt;=$C67)*(_5shaozhuchou_month_day!$A$2:$A$899&lt;$C68)*(_5shaozhuchou_month_day!W$2:W$899&lt;0)))</f>
        <v>#REF!</v>
      </c>
      <c r="T67" s="186">
        <f>主抽数据!K69</f>
        <v>96.218599999999995</v>
      </c>
      <c r="U67" s="183">
        <f>主抽数据!L69</f>
        <v>95.381799999999998</v>
      </c>
      <c r="V67" s="187" t="e">
        <f ca="1">查询与汇总!$J$1*M67</f>
        <v>#REF!</v>
      </c>
      <c r="W67" s="188" t="e">
        <f ca="1">L67-V67</f>
        <v>#REF!</v>
      </c>
      <c r="X67" s="194" t="s">
        <v>26</v>
      </c>
      <c r="Y67" s="195" t="s">
        <v>26</v>
      </c>
      <c r="Z67" s="196" t="s">
        <v>26</v>
      </c>
      <c r="AA67" s="191" t="str">
        <f>主抽数据!M69</f>
        <v/>
      </c>
      <c r="AB67" s="192" t="str">
        <f>主抽数据!N69</f>
        <v/>
      </c>
      <c r="AC67" s="193" t="e">
        <f ca="1">IF(V67=-W67,0,W67*0.65/10000)</f>
        <v>#REF!</v>
      </c>
      <c r="AE67" s="171" t="e">
        <f>AA67/10</f>
        <v>#VALUE!</v>
      </c>
      <c r="AF67" s="171" t="e">
        <f>AB67/10</f>
        <v>#VALUE!</v>
      </c>
      <c r="AG67" s="171" t="e">
        <f ca="1">-Q67</f>
        <v>#REF!</v>
      </c>
      <c r="AH67" s="171" t="e">
        <f ca="1">-S67</f>
        <v>#REF!</v>
      </c>
    </row>
    <row customHeight="1" ht="29.100000000000001" r="68">
      <c r="A68" s="157">
        <f ca="1">A65+1</f>
        <v>43545</v>
      </c>
      <c r="B68" s="158">
        <f>B65</f>
        <v>0.66666666666666696</v>
      </c>
      <c r="C68" s="157">
        <f ca="1">A68+B68</f>
        <v>43545.666666666664</v>
      </c>
      <c r="D68" s="158" t="str">
        <f>D65</f>
        <v>中班</v>
      </c>
      <c r="E68" s="153">
        <f>'6烧主抽电耗'!E68</f>
        <v>1</v>
      </c>
      <c r="F68" s="153" t="str">
        <f>'6烧主抽电耗'!F68</f>
        <v>甲班</v>
      </c>
      <c r="G68" s="183" t="e">
        <f ca="1">SUMPRODUCT((_5shaozhuchou_month_day!$A$2:$A$899&gt;=C68)*(_5shaozhuchou_month_day!$A$2:$A$899&lt;C69),_5shaozhuchou_month_day!$Y$2:$Y$899)/8</f>
        <v>#REF!</v>
      </c>
      <c r="H68" s="183" t="e">
        <f ca="1">(G68-G68*25%)*0.81*8</f>
        <v>#REF!</v>
      </c>
      <c r="I68" s="184" t="str">
        <f>X68</f>
        <v/>
      </c>
      <c r="J68" s="185" t="e">
        <f ca="1">SUMPRODUCT((主抽数据!$AU$5:$AU$97=$A68)*(主抽数据!$AV$5:$AV$97=$F68),主抽数据!$AH$5:$AH$97)</f>
        <v>#REF!</v>
      </c>
      <c r="K68" s="185" t="e">
        <f ca="1">SUMPRODUCT((主抽数据!$AU$5:$AU$97=$A68)*(主抽数据!$AV$5:$AV$97=$F68),主抽数据!$AI$5:$AI$97)</f>
        <v>#REF!</v>
      </c>
      <c r="L68" s="153" t="e">
        <f ca="1">J68+K68</f>
        <v>#REF!</v>
      </c>
      <c r="M68" s="153" t="e">
        <f ca="1">SUMPRODUCT((_5shaozhuchou_month_day!$A$2:$A$899&gt;=C68)*(_5shaozhuchou_month_day!$A$2:$A$899&lt;C69),_5shaozhuchou_month_day!$Z$2:$Z$899)</f>
        <v>#REF!</v>
      </c>
      <c r="N68" s="183" t="e">
        <f ca="1">M68*查询与汇总!$F$1</f>
        <v>#REF!</v>
      </c>
      <c r="O68" s="154" t="e">
        <f ca="1">IF(N68=0,0,L68/N68)</f>
        <v>#REF!</v>
      </c>
      <c r="P68" s="153" t="e">
        <f ca="1">IF(G68=0,0,SUMPRODUCT((_5shaozhuchou_month_day!$A$2:$A$899&gt;=$C68)*(_5shaozhuchou_month_day!$A$2:$A$899&lt;$C69),_5shaozhuchou_month_day!T$2:T$899)/SUMPRODUCT((_5shaozhuchou_month_day!$A$2:$A$899&gt;=$C68)*(_5shaozhuchou_month_day!$A$2:$A$899&lt;$C69)*(_5shaozhuchou_month_day!T$2:T$899&gt;0)))</f>
        <v>#REF!</v>
      </c>
      <c r="Q68" s="186" t="e">
        <f ca="1">IF(G68=0,0,SUMPRODUCT((_5shaozhuchou_month_day!$A$2:$A$899&gt;=$C68)*(_5shaozhuchou_month_day!$A$2:$A$899&lt;$C69),_5shaozhuchou_month_day!U$2:U$899)/SUMPRODUCT((_5shaozhuchou_month_day!$A$2:$A$899&gt;=$C68)*(_5shaozhuchou_month_day!$A$2:$A$899&lt;$C69)*(_5shaozhuchou_month_day!U$2:U$899&lt;0)))</f>
        <v>#REF!</v>
      </c>
      <c r="R68" s="153" t="e">
        <f ca="1">IF(G68=0,0,SUMPRODUCT((_5shaozhuchou_month_day!$A$2:$A$899&gt;=$C68)*(_5shaozhuchou_month_day!$A$2:$A$899&lt;$C69),_5shaozhuchou_month_day!V$2:V$899)/SUMPRODUCT((_5shaozhuchou_month_day!$A$2:$A$899&gt;=$C68)*(_5shaozhuchou_month_day!$A$2:$A$899&lt;$C69)*(_5shaozhuchou_month_day!V$2:V$899&gt;0)))</f>
        <v>#REF!</v>
      </c>
      <c r="S68" s="186" t="e">
        <f ca="1">IF(G68=0,0,SUMPRODUCT((_5shaozhuchou_month_day!$A$2:$A$899&gt;=$C68)*(_5shaozhuchou_month_day!$A$2:$A$899&lt;$C69),_5shaozhuchou_month_day!W$2:W$899)/SUMPRODUCT((_5shaozhuchou_month_day!$A$2:$A$899&gt;=$C68)*(_5shaozhuchou_month_day!$A$2:$A$899&lt;$C69)*(_5shaozhuchou_month_day!W$2:W$899&lt;0)))</f>
        <v>#REF!</v>
      </c>
      <c r="T68" s="186">
        <f>主抽数据!K70</f>
        <v>53.5289</v>
      </c>
      <c r="U68" s="183">
        <f>主抽数据!L70</f>
        <v>52.890999999999998</v>
      </c>
      <c r="V68" s="187" t="e">
        <f ca="1">查询与汇总!$J$1*M68</f>
        <v>#REF!</v>
      </c>
      <c r="W68" s="188" t="e">
        <f ca="1">L68-V68</f>
        <v>#REF!</v>
      </c>
      <c r="X68" s="194" t="s">
        <v>26</v>
      </c>
      <c r="Y68" s="195" t="s">
        <v>26</v>
      </c>
      <c r="Z68" s="197" t="s">
        <v>26</v>
      </c>
      <c r="AA68" s="191" t="str">
        <f>主抽数据!M70</f>
        <v/>
      </c>
      <c r="AB68" s="192" t="str">
        <f>主抽数据!N70</f>
        <v/>
      </c>
      <c r="AC68" s="193" t="e">
        <f ca="1">IF(V68=-W68,0,W68*0.65/10000)</f>
        <v>#REF!</v>
      </c>
      <c r="AE68" s="171" t="e">
        <f>AA68/10</f>
        <v>#VALUE!</v>
      </c>
      <c r="AF68" s="171" t="e">
        <f>AB68/10</f>
        <v>#VALUE!</v>
      </c>
      <c r="AG68" s="171" t="e">
        <f ca="1">-Q68</f>
        <v>#REF!</v>
      </c>
      <c r="AH68" s="171" t="e">
        <f ca="1">-S68</f>
        <v>#REF!</v>
      </c>
    </row>
    <row customHeight="1" ht="32.100000000000001" r="69">
      <c r="A69" s="157">
        <f ca="1">A66+1</f>
        <v>43546</v>
      </c>
      <c r="B69" s="158">
        <f>B66</f>
        <v>0</v>
      </c>
      <c r="C69" s="157">
        <f ca="1">A69+B69</f>
        <v>43546</v>
      </c>
      <c r="D69" s="158" t="str">
        <f>D66</f>
        <v>夜班</v>
      </c>
      <c r="E69" s="153">
        <f>'6烧主抽电耗'!E69</f>
        <v>3</v>
      </c>
      <c r="F69" s="153" t="str">
        <f>'6烧主抽电耗'!F69</f>
        <v>丙班</v>
      </c>
      <c r="G69" s="183" t="e">
        <f ca="1">SUMPRODUCT((_5shaozhuchou_month_day!$A$2:$A$899&gt;=C69)*(_5shaozhuchou_month_day!$A$2:$A$899&lt;C70),_5shaozhuchou_month_day!$Y$2:$Y$899)/8</f>
        <v>#REF!</v>
      </c>
      <c r="H69" s="183" t="e">
        <f ca="1">(G69-G69*25%)*0.81*8</f>
        <v>#REF!</v>
      </c>
      <c r="I69" s="184" t="str">
        <f>X69</f>
        <v/>
      </c>
      <c r="J69" s="185" t="e">
        <f ca="1">SUMPRODUCT((主抽数据!$AU$5:$AU$97=$A69)*(主抽数据!$AV$5:$AV$97=$F69),主抽数据!$AH$5:$AH$97)</f>
        <v>#REF!</v>
      </c>
      <c r="K69" s="185" t="e">
        <f ca="1">SUMPRODUCT((主抽数据!$AU$5:$AU$97=$A69)*(主抽数据!$AV$5:$AV$97=$F69),主抽数据!$AI$5:$AI$97)</f>
        <v>#REF!</v>
      </c>
      <c r="L69" s="153" t="e">
        <f ca="1">J69+K69</f>
        <v>#REF!</v>
      </c>
      <c r="M69" s="153" t="e">
        <f ca="1">SUMPRODUCT((_5shaozhuchou_month_day!$A$2:$A$899&gt;=C69)*(_5shaozhuchou_month_day!$A$2:$A$899&lt;C70),_5shaozhuchou_month_day!$Z$2:$Z$899)</f>
        <v>#REF!</v>
      </c>
      <c r="N69" s="183" t="e">
        <f ca="1">M69*查询与汇总!$F$1</f>
        <v>#REF!</v>
      </c>
      <c r="O69" s="154" t="e">
        <f ca="1">IF(N69=0,0,L69/N69)</f>
        <v>#REF!</v>
      </c>
      <c r="P69" s="153" t="e">
        <f ca="1">IF(G69=0,0,SUMPRODUCT((_5shaozhuchou_month_day!$A$2:$A$899&gt;=$C69)*(_5shaozhuchou_month_day!$A$2:$A$899&lt;$C70),_5shaozhuchou_month_day!T$2:T$899)/SUMPRODUCT((_5shaozhuchou_month_day!$A$2:$A$899&gt;=$C69)*(_5shaozhuchou_month_day!$A$2:$A$899&lt;$C70)*(_5shaozhuchou_month_day!T$2:T$899&gt;0)))</f>
        <v>#REF!</v>
      </c>
      <c r="Q69" s="186" t="e">
        <f ca="1">IF(G69=0,0,SUMPRODUCT((_5shaozhuchou_month_day!$A$2:$A$899&gt;=$C69)*(_5shaozhuchou_month_day!$A$2:$A$899&lt;$C70),_5shaozhuchou_month_day!U$2:U$899)/SUMPRODUCT((_5shaozhuchou_month_day!$A$2:$A$899&gt;=$C69)*(_5shaozhuchou_month_day!$A$2:$A$899&lt;$C70)*(_5shaozhuchou_month_day!U$2:U$899&lt;0)))</f>
        <v>#REF!</v>
      </c>
      <c r="R69" s="153" t="e">
        <f ca="1">IF(G69=0,0,SUMPRODUCT((_5shaozhuchou_month_day!$A$2:$A$899&gt;=$C69)*(_5shaozhuchou_month_day!$A$2:$A$899&lt;$C70),_5shaozhuchou_month_day!V$2:V$899)/SUMPRODUCT((_5shaozhuchou_month_day!$A$2:$A$899&gt;=$C69)*(_5shaozhuchou_month_day!$A$2:$A$899&lt;$C70)*(_5shaozhuchou_month_day!V$2:V$899&gt;0)))</f>
        <v>#REF!</v>
      </c>
      <c r="S69" s="186" t="e">
        <f ca="1">IF(G69=0,0,SUMPRODUCT((_5shaozhuchou_month_day!$A$2:$A$899&gt;=$C69)*(_5shaozhuchou_month_day!$A$2:$A$899&lt;$C70),_5shaozhuchou_month_day!W$2:W$899)/SUMPRODUCT((_5shaozhuchou_month_day!$A$2:$A$899&gt;=$C69)*(_5shaozhuchou_month_day!$A$2:$A$899&lt;$C70)*(_5shaozhuchou_month_day!W$2:W$899&lt;0)))</f>
        <v>#REF!</v>
      </c>
      <c r="T69" s="186">
        <f>主抽数据!K71</f>
        <v>99.809200000000004</v>
      </c>
      <c r="U69" s="183">
        <f>主抽数据!L71</f>
        <v>99.765799999999999</v>
      </c>
      <c r="V69" s="187" t="e">
        <f ca="1">查询与汇总!$J$1*M69</f>
        <v>#REF!</v>
      </c>
      <c r="W69" s="188" t="e">
        <f ca="1">L69-V69</f>
        <v>#REF!</v>
      </c>
      <c r="X69" s="194" t="s">
        <v>26</v>
      </c>
      <c r="Y69" s="195" t="s">
        <v>26</v>
      </c>
      <c r="Z69" s="197" t="s">
        <v>26</v>
      </c>
      <c r="AA69" s="191" t="str">
        <f>主抽数据!M71</f>
        <v/>
      </c>
      <c r="AB69" s="192" t="str">
        <f>主抽数据!N71</f>
        <v/>
      </c>
      <c r="AC69" s="193" t="e">
        <f ca="1">IF(V69=-W69,0,W69*0.65/10000)</f>
        <v>#REF!</v>
      </c>
      <c r="AE69" s="171" t="e">
        <f>AA69/10</f>
        <v>#VALUE!</v>
      </c>
      <c r="AF69" s="171" t="e">
        <f>AB69/10</f>
        <v>#VALUE!</v>
      </c>
      <c r="AG69" s="171" t="e">
        <f ca="1">-Q69</f>
        <v>#REF!</v>
      </c>
      <c r="AH69" s="171" t="e">
        <f ca="1">-S69</f>
        <v>#REF!</v>
      </c>
    </row>
    <row customHeight="1" ht="29.100000000000001" r="70">
      <c r="A70" s="157">
        <f ca="1">A67+1</f>
        <v>43546</v>
      </c>
      <c r="B70" s="158">
        <f>B67</f>
        <v>0.33333333333333298</v>
      </c>
      <c r="C70" s="157">
        <f ca="1">A70+B70</f>
        <v>43546.333333333336</v>
      </c>
      <c r="D70" s="158" t="str">
        <f>D67</f>
        <v>白班</v>
      </c>
      <c r="E70" s="153">
        <f>'6烧主抽电耗'!E70</f>
        <v>4</v>
      </c>
      <c r="F70" s="153" t="str">
        <f>'6烧主抽电耗'!F70</f>
        <v>丁班</v>
      </c>
      <c r="G70" s="183" t="e">
        <f ca="1">SUMPRODUCT((_5shaozhuchou_month_day!$A$2:$A$899&gt;=C70)*(_5shaozhuchou_month_day!$A$2:$A$899&lt;C71),_5shaozhuchou_month_day!$Y$2:$Y$899)/8</f>
        <v>#REF!</v>
      </c>
      <c r="H70" s="183" t="e">
        <f ca="1">(G70-G70*25%)*0.81*8</f>
        <v>#REF!</v>
      </c>
      <c r="I70" s="184" t="str">
        <f>X70</f>
        <v/>
      </c>
      <c r="J70" s="185" t="e">
        <f ca="1">SUMPRODUCT((主抽数据!$AU$5:$AU$97=$A70)*(主抽数据!$AV$5:$AV$97=$F70),主抽数据!$AH$5:$AH$97)</f>
        <v>#REF!</v>
      </c>
      <c r="K70" s="185" t="e">
        <f ca="1">SUMPRODUCT((主抽数据!$AU$5:$AU$97=$A70)*(主抽数据!$AV$5:$AV$97=$F70),主抽数据!$AI$5:$AI$97)</f>
        <v>#REF!</v>
      </c>
      <c r="L70" s="153" t="e">
        <f ca="1">J70+K70</f>
        <v>#REF!</v>
      </c>
      <c r="M70" s="153" t="e">
        <f ca="1">SUMPRODUCT((_5shaozhuchou_month_day!$A$2:$A$899&gt;=C70)*(_5shaozhuchou_month_day!$A$2:$A$899&lt;C71),_5shaozhuchou_month_day!$Z$2:$Z$899)</f>
        <v>#REF!</v>
      </c>
      <c r="N70" s="183" t="e">
        <f ca="1">M70*查询与汇总!$F$1</f>
        <v>#REF!</v>
      </c>
      <c r="O70" s="154" t="e">
        <f ca="1">IF(N70=0,0,L70/N70)</f>
        <v>#REF!</v>
      </c>
      <c r="P70" s="153" t="e">
        <f ca="1">IF(G70=0,0,SUMPRODUCT((_5shaozhuchou_month_day!$A$2:$A$899&gt;=$C70)*(_5shaozhuchou_month_day!$A$2:$A$899&lt;$C71),_5shaozhuchou_month_day!T$2:T$899)/SUMPRODUCT((_5shaozhuchou_month_day!$A$2:$A$899&gt;=$C70)*(_5shaozhuchou_month_day!$A$2:$A$899&lt;$C71)*(_5shaozhuchou_month_day!T$2:T$899&gt;0)))</f>
        <v>#REF!</v>
      </c>
      <c r="Q70" s="186" t="e">
        <f ca="1">IF(G70=0,0,SUMPRODUCT((_5shaozhuchou_month_day!$A$2:$A$899&gt;=$C70)*(_5shaozhuchou_month_day!$A$2:$A$899&lt;$C71),_5shaozhuchou_month_day!U$2:U$899)/SUMPRODUCT((_5shaozhuchou_month_day!$A$2:$A$899&gt;=$C70)*(_5shaozhuchou_month_day!$A$2:$A$899&lt;$C71)*(_5shaozhuchou_month_day!U$2:U$899&lt;0)))</f>
        <v>#REF!</v>
      </c>
      <c r="R70" s="153" t="e">
        <f ca="1">IF(G70=0,0,SUMPRODUCT((_5shaozhuchou_month_day!$A$2:$A$899&gt;=$C70)*(_5shaozhuchou_month_day!$A$2:$A$899&lt;$C71),_5shaozhuchou_month_day!V$2:V$899)/SUMPRODUCT((_5shaozhuchou_month_day!$A$2:$A$899&gt;=$C70)*(_5shaozhuchou_month_day!$A$2:$A$899&lt;$C71)*(_5shaozhuchou_month_day!V$2:V$899&gt;0)))</f>
        <v>#REF!</v>
      </c>
      <c r="S70" s="186" t="e">
        <f ca="1">IF(G70=0,0,SUMPRODUCT((_5shaozhuchou_month_day!$A$2:$A$899&gt;=$C70)*(_5shaozhuchou_month_day!$A$2:$A$899&lt;$C71),_5shaozhuchou_month_day!W$2:W$899)/SUMPRODUCT((_5shaozhuchou_month_day!$A$2:$A$899&gt;=$C70)*(_5shaozhuchou_month_day!$A$2:$A$899&lt;$C71)*(_5shaozhuchou_month_day!W$2:W$899&lt;0)))</f>
        <v>#REF!</v>
      </c>
      <c r="T70" s="186">
        <f>主抽数据!K72</f>
        <v>99.809200000000004</v>
      </c>
      <c r="U70" s="183">
        <f>主抽数据!L72</f>
        <v>99.765799999999999</v>
      </c>
      <c r="V70" s="187" t="e">
        <f ca="1">查询与汇总!$J$1*M70</f>
        <v>#REF!</v>
      </c>
      <c r="W70" s="188" t="e">
        <f ca="1">L70-V70</f>
        <v>#REF!</v>
      </c>
      <c r="X70" s="194" t="s">
        <v>26</v>
      </c>
      <c r="Y70" s="200" t="s">
        <v>26</v>
      </c>
      <c r="Z70" s="197" t="s">
        <v>26</v>
      </c>
      <c r="AA70" s="191" t="str">
        <f>主抽数据!M72</f>
        <v/>
      </c>
      <c r="AB70" s="192" t="str">
        <f>主抽数据!N72</f>
        <v/>
      </c>
      <c r="AC70" s="193" t="e">
        <f ca="1">IF(V70=-W70,0,W70*0.65/10000)</f>
        <v>#REF!</v>
      </c>
      <c r="AE70" s="171" t="e">
        <f>AA70/10</f>
        <v>#VALUE!</v>
      </c>
      <c r="AF70" s="171" t="e">
        <f>AB70/10</f>
        <v>#VALUE!</v>
      </c>
      <c r="AG70" s="171" t="e">
        <f ca="1">-Q70</f>
        <v>#REF!</v>
      </c>
      <c r="AH70" s="171" t="e">
        <f ca="1">-S70</f>
        <v>#REF!</v>
      </c>
    </row>
    <row customHeight="1" r="71">
      <c r="A71" s="157">
        <f ca="1">A68+1</f>
        <v>43546</v>
      </c>
      <c r="B71" s="158">
        <f>B68</f>
        <v>0.66666666666666696</v>
      </c>
      <c r="C71" s="157">
        <f ca="1">A71+B71</f>
        <v>43546.666666666664</v>
      </c>
      <c r="D71" s="158" t="str">
        <f>D68</f>
        <v>中班</v>
      </c>
      <c r="E71" s="153">
        <f>'6烧主抽电耗'!E71</f>
        <v>1</v>
      </c>
      <c r="F71" s="153" t="str">
        <f>'6烧主抽电耗'!F71</f>
        <v>甲班</v>
      </c>
      <c r="G71" s="183" t="e">
        <f ca="1">SUMPRODUCT((_5shaozhuchou_month_day!$A$2:$A$899&gt;=C71)*(_5shaozhuchou_month_day!$A$2:$A$899&lt;C72),_5shaozhuchou_month_day!$Y$2:$Y$899)/8</f>
        <v>#REF!</v>
      </c>
      <c r="H71" s="183" t="e">
        <f ca="1">(G71-G71*25%)*0.81*8</f>
        <v>#REF!</v>
      </c>
      <c r="I71" s="184" t="str">
        <f>X71</f>
        <v/>
      </c>
      <c r="J71" s="185" t="e">
        <f ca="1">SUMPRODUCT((主抽数据!$AU$5:$AU$97=$A71)*(主抽数据!$AV$5:$AV$97=$F71),主抽数据!$AH$5:$AH$97)</f>
        <v>#REF!</v>
      </c>
      <c r="K71" s="185" t="e">
        <f ca="1">SUMPRODUCT((主抽数据!$AU$5:$AU$97=$A71)*(主抽数据!$AV$5:$AV$97=$F71),主抽数据!$AI$5:$AI$97)</f>
        <v>#REF!</v>
      </c>
      <c r="L71" s="153" t="e">
        <f ca="1">J71+K71</f>
        <v>#REF!</v>
      </c>
      <c r="M71" s="153" t="e">
        <f ca="1">SUMPRODUCT((_5shaozhuchou_month_day!$A$2:$A$899&gt;=C71)*(_5shaozhuchou_month_day!$A$2:$A$899&lt;C72),_5shaozhuchou_month_day!$Z$2:$Z$899)</f>
        <v>#REF!</v>
      </c>
      <c r="N71" s="183" t="e">
        <f ca="1">M71*查询与汇总!$F$1</f>
        <v>#REF!</v>
      </c>
      <c r="O71" s="154" t="e">
        <f ca="1">IF(N71=0,0,L71/N71)</f>
        <v>#REF!</v>
      </c>
      <c r="P71" s="153" t="e">
        <f ca="1">IF(G71=0,0,SUMPRODUCT((_5shaozhuchou_month_day!$A$2:$A$899&gt;=$C71)*(_5shaozhuchou_month_day!$A$2:$A$899&lt;$C72),_5shaozhuchou_month_day!T$2:T$899)/SUMPRODUCT((_5shaozhuchou_month_day!$A$2:$A$899&gt;=$C71)*(_5shaozhuchou_month_day!$A$2:$A$899&lt;$C72)*(_5shaozhuchou_month_day!T$2:T$899&gt;0)))</f>
        <v>#REF!</v>
      </c>
      <c r="Q71" s="186" t="e">
        <f ca="1">IF(G71=0,0,SUMPRODUCT((_5shaozhuchou_month_day!$A$2:$A$899&gt;=$C71)*(_5shaozhuchou_month_day!$A$2:$A$899&lt;$C72),_5shaozhuchou_month_day!U$2:U$899)/SUMPRODUCT((_5shaozhuchou_month_day!$A$2:$A$899&gt;=$C71)*(_5shaozhuchou_month_day!$A$2:$A$899&lt;$C72)*(_5shaozhuchou_month_day!U$2:U$899&lt;0)))</f>
        <v>#REF!</v>
      </c>
      <c r="R71" s="153" t="e">
        <f ca="1">IF(G71=0,0,SUMPRODUCT((_5shaozhuchou_month_day!$A$2:$A$899&gt;=$C71)*(_5shaozhuchou_month_day!$A$2:$A$899&lt;$C72),_5shaozhuchou_month_day!V$2:V$899)/SUMPRODUCT((_5shaozhuchou_month_day!$A$2:$A$899&gt;=$C71)*(_5shaozhuchou_month_day!$A$2:$A$899&lt;$C72)*(_5shaozhuchou_month_day!V$2:V$899&gt;0)))</f>
        <v>#REF!</v>
      </c>
      <c r="S71" s="186" t="e">
        <f ca="1">IF(G71=0,0,SUMPRODUCT((_5shaozhuchou_month_day!$A$2:$A$899&gt;=$C71)*(_5shaozhuchou_month_day!$A$2:$A$899&lt;$C72),_5shaozhuchou_month_day!W$2:W$899)/SUMPRODUCT((_5shaozhuchou_month_day!$A$2:$A$899&gt;=$C71)*(_5shaozhuchou_month_day!$A$2:$A$899&lt;$C72)*(_5shaozhuchou_month_day!W$2:W$899&lt;0)))</f>
        <v>#REF!</v>
      </c>
      <c r="T71" s="186">
        <f>主抽数据!K73</f>
        <v>99.809200000000004</v>
      </c>
      <c r="U71" s="183">
        <f>主抽数据!L73</f>
        <v>99.765799999999999</v>
      </c>
      <c r="V71" s="187" t="e">
        <f ca="1">查询与汇总!$J$1*M71</f>
        <v>#REF!</v>
      </c>
      <c r="W71" s="188" t="e">
        <f ca="1">L71-V71</f>
        <v>#REF!</v>
      </c>
      <c r="X71" s="194" t="s">
        <v>26</v>
      </c>
      <c r="Y71" s="195" t="s">
        <v>26</v>
      </c>
      <c r="Z71" s="197" t="s">
        <v>26</v>
      </c>
      <c r="AA71" s="191" t="str">
        <f>主抽数据!M73</f>
        <v/>
      </c>
      <c r="AB71" s="192" t="str">
        <f>主抽数据!N73</f>
        <v/>
      </c>
      <c r="AC71" s="193" t="e">
        <f ca="1">IF(V71=-W71,0,W71*0.65/10000)</f>
        <v>#REF!</v>
      </c>
      <c r="AE71" s="171" t="e">
        <f>AA71/10</f>
        <v>#VALUE!</v>
      </c>
      <c r="AF71" s="171" t="e">
        <f>AB71/10</f>
        <v>#VALUE!</v>
      </c>
      <c r="AG71" s="171" t="e">
        <f ca="1">-Q71</f>
        <v>#REF!</v>
      </c>
      <c r="AH71" s="171" t="e">
        <f ca="1">-S71</f>
        <v>#REF!</v>
      </c>
    </row>
    <row customHeight="1" r="72">
      <c r="A72" s="157">
        <f ca="1">A69+1</f>
        <v>43547</v>
      </c>
      <c r="B72" s="158">
        <f>B69</f>
        <v>0</v>
      </c>
      <c r="C72" s="157">
        <f ca="1">A72+B72</f>
        <v>43547</v>
      </c>
      <c r="D72" s="158" t="str">
        <f>D69</f>
        <v>夜班</v>
      </c>
      <c r="E72" s="153">
        <f>'6烧主抽电耗'!E72</f>
        <v>2</v>
      </c>
      <c r="F72" s="153" t="str">
        <f>'6烧主抽电耗'!F72</f>
        <v>乙班</v>
      </c>
      <c r="G72" s="183" t="e">
        <f ca="1">SUMPRODUCT((_5shaozhuchou_month_day!$A$2:$A$899&gt;=C72)*(_5shaozhuchou_month_day!$A$2:$A$899&lt;C73),_5shaozhuchou_month_day!$Y$2:$Y$899)/8</f>
        <v>#REF!</v>
      </c>
      <c r="H72" s="183" t="e">
        <f ca="1">(G72-G72*25%)*0.81*8</f>
        <v>#REF!</v>
      </c>
      <c r="I72" s="184" t="str">
        <f>X72</f>
        <v/>
      </c>
      <c r="J72" s="185" t="e">
        <f ca="1">SUMPRODUCT((主抽数据!$AU$5:$AU$97=$A72)*(主抽数据!$AV$5:$AV$97=$F72),主抽数据!$AH$5:$AH$97)</f>
        <v>#REF!</v>
      </c>
      <c r="K72" s="185" t="e">
        <f ca="1">SUMPRODUCT((主抽数据!$AU$5:$AU$97=$A72)*(主抽数据!$AV$5:$AV$97=$F72),主抽数据!$AI$5:$AI$97)</f>
        <v>#REF!</v>
      </c>
      <c r="L72" s="153" t="e">
        <f ca="1">J72+K72</f>
        <v>#REF!</v>
      </c>
      <c r="M72" s="153" t="e">
        <f ca="1">SUMPRODUCT((_5shaozhuchou_month_day!$A$2:$A$899&gt;=C72)*(_5shaozhuchou_month_day!$A$2:$A$899&lt;C73),_5shaozhuchou_month_day!$Z$2:$Z$899)</f>
        <v>#REF!</v>
      </c>
      <c r="N72" s="183" t="e">
        <f ca="1">M72*查询与汇总!$F$1</f>
        <v>#REF!</v>
      </c>
      <c r="O72" s="154" t="e">
        <f ca="1">IF(N72=0,0,L72/N72)</f>
        <v>#REF!</v>
      </c>
      <c r="P72" s="153" t="e">
        <f ca="1">IF(G72=0,0,SUMPRODUCT((_5shaozhuchou_month_day!$A$2:$A$899&gt;=$C72)*(_5shaozhuchou_month_day!$A$2:$A$899&lt;$C73),_5shaozhuchou_month_day!T$2:T$899)/SUMPRODUCT((_5shaozhuchou_month_day!$A$2:$A$899&gt;=$C72)*(_5shaozhuchou_month_day!$A$2:$A$899&lt;$C73)*(_5shaozhuchou_month_day!T$2:T$899&gt;0)))</f>
        <v>#REF!</v>
      </c>
      <c r="Q72" s="186" t="e">
        <f ca="1">IF(G72=0,0,SUMPRODUCT((_5shaozhuchou_month_day!$A$2:$A$899&gt;=$C72)*(_5shaozhuchou_month_day!$A$2:$A$899&lt;$C73),_5shaozhuchou_month_day!U$2:U$899)/SUMPRODUCT((_5shaozhuchou_month_day!$A$2:$A$899&gt;=$C72)*(_5shaozhuchou_month_day!$A$2:$A$899&lt;$C73)*(_5shaozhuchou_month_day!U$2:U$899&lt;0)))</f>
        <v>#REF!</v>
      </c>
      <c r="R72" s="153" t="e">
        <f ca="1">IF(G72=0,0,SUMPRODUCT((_5shaozhuchou_month_day!$A$2:$A$899&gt;=$C72)*(_5shaozhuchou_month_day!$A$2:$A$899&lt;$C73),_5shaozhuchou_month_day!V$2:V$899)/SUMPRODUCT((_5shaozhuchou_month_day!$A$2:$A$899&gt;=$C72)*(_5shaozhuchou_month_day!$A$2:$A$899&lt;$C73)*(_5shaozhuchou_month_day!V$2:V$899&gt;0)))</f>
        <v>#REF!</v>
      </c>
      <c r="S72" s="186" t="e">
        <f ca="1">IF(G72=0,0,SUMPRODUCT((_5shaozhuchou_month_day!$A$2:$A$899&gt;=$C72)*(_5shaozhuchou_month_day!$A$2:$A$899&lt;$C73),_5shaozhuchou_month_day!W$2:W$899)/SUMPRODUCT((_5shaozhuchou_month_day!$A$2:$A$899&gt;=$C72)*(_5shaozhuchou_month_day!$A$2:$A$899&lt;$C73)*(_5shaozhuchou_month_day!W$2:W$899&lt;0)))</f>
        <v>#REF!</v>
      </c>
      <c r="T72" s="186">
        <f>主抽数据!K74</f>
        <v>99.809200000000004</v>
      </c>
      <c r="U72" s="183">
        <f>主抽数据!L74</f>
        <v>99.765799999999999</v>
      </c>
      <c r="V72" s="187" t="e">
        <f ca="1">查询与汇总!$J$1*M72</f>
        <v>#REF!</v>
      </c>
      <c r="W72" s="188" t="e">
        <f ca="1">L72-V72</f>
        <v>#REF!</v>
      </c>
      <c r="X72" s="194" t="s">
        <v>26</v>
      </c>
      <c r="Y72" s="200" t="s">
        <v>26</v>
      </c>
      <c r="Z72" s="197" t="s">
        <v>26</v>
      </c>
      <c r="AA72" s="191" t="str">
        <f>主抽数据!M74</f>
        <v/>
      </c>
      <c r="AB72" s="192" t="str">
        <f>主抽数据!N74</f>
        <v/>
      </c>
      <c r="AC72" s="193" t="e">
        <f ca="1">IF(V72=-W72,0,W72*0.65/10000)</f>
        <v>#REF!</v>
      </c>
      <c r="AE72" s="171" t="e">
        <f>AA72/10</f>
        <v>#VALUE!</v>
      </c>
      <c r="AF72" s="171" t="e">
        <f>AB72/10</f>
        <v>#VALUE!</v>
      </c>
      <c r="AG72" s="171" t="e">
        <f ca="1">-Q72</f>
        <v>#REF!</v>
      </c>
      <c r="AH72" s="171" t="e">
        <f ca="1">-S72</f>
        <v>#REF!</v>
      </c>
    </row>
    <row customHeight="1" ht="26.100000000000001" r="73">
      <c r="A73" s="157">
        <f ca="1">A70+1</f>
        <v>43547</v>
      </c>
      <c r="B73" s="158">
        <f>B70</f>
        <v>0.33333333333333298</v>
      </c>
      <c r="C73" s="157">
        <f ca="1">A73+B73</f>
        <v>43547.333333333336</v>
      </c>
      <c r="D73" s="158" t="str">
        <f>D70</f>
        <v>白班</v>
      </c>
      <c r="E73" s="153">
        <f>'6烧主抽电耗'!E73</f>
        <v>3</v>
      </c>
      <c r="F73" s="153" t="str">
        <f>'6烧主抽电耗'!F73</f>
        <v>丙班</v>
      </c>
      <c r="G73" s="183" t="e">
        <f ca="1">SUMPRODUCT((_5shaozhuchou_month_day!$A$2:$A$899&gt;=C73)*(_5shaozhuchou_month_day!$A$2:$A$899&lt;C74),_5shaozhuchou_month_day!$Y$2:$Y$899)/8</f>
        <v>#REF!</v>
      </c>
      <c r="H73" s="183" t="e">
        <f ca="1">(G73-G73*25%)*0.81*8</f>
        <v>#REF!</v>
      </c>
      <c r="I73" s="184" t="str">
        <f>X73</f>
        <v/>
      </c>
      <c r="J73" s="185" t="e">
        <f ca="1">SUMPRODUCT((主抽数据!$AU$5:$AU$97=$A73)*(主抽数据!$AV$5:$AV$97=$F73),主抽数据!$AH$5:$AH$97)</f>
        <v>#REF!</v>
      </c>
      <c r="K73" s="185" t="e">
        <f ca="1">SUMPRODUCT((主抽数据!$AU$5:$AU$97=$A73)*(主抽数据!$AV$5:$AV$97=$F73),主抽数据!$AI$5:$AI$97)</f>
        <v>#REF!</v>
      </c>
      <c r="L73" s="153" t="e">
        <f ca="1">J73+K73</f>
        <v>#REF!</v>
      </c>
      <c r="M73" s="153" t="e">
        <f ca="1">SUMPRODUCT((_5shaozhuchou_month_day!$A$2:$A$899&gt;=C73)*(_5shaozhuchou_month_day!$A$2:$A$899&lt;C74),_5shaozhuchou_month_day!$Z$2:$Z$899)</f>
        <v>#REF!</v>
      </c>
      <c r="N73" s="183" t="e">
        <f ca="1">M73*查询与汇总!$F$1</f>
        <v>#REF!</v>
      </c>
      <c r="O73" s="154" t="e">
        <f ca="1">IF(N73=0,0,L73/N73)</f>
        <v>#REF!</v>
      </c>
      <c r="P73" s="153" t="e">
        <f ca="1">IF(G73=0,0,SUMPRODUCT((_5shaozhuchou_month_day!$A$2:$A$899&gt;=$C73)*(_5shaozhuchou_month_day!$A$2:$A$899&lt;$C74),_5shaozhuchou_month_day!T$2:T$899)/SUMPRODUCT((_5shaozhuchou_month_day!$A$2:$A$899&gt;=$C73)*(_5shaozhuchou_month_day!$A$2:$A$899&lt;$C74)*(_5shaozhuchou_month_day!T$2:T$899&gt;0)))</f>
        <v>#REF!</v>
      </c>
      <c r="Q73" s="186" t="e">
        <f ca="1">IF(G73=0,0,SUMPRODUCT((_5shaozhuchou_month_day!$A$2:$A$899&gt;=$C73)*(_5shaozhuchou_month_day!$A$2:$A$899&lt;$C74),_5shaozhuchou_month_day!U$2:U$899)/SUMPRODUCT((_5shaozhuchou_month_day!$A$2:$A$899&gt;=$C73)*(_5shaozhuchou_month_day!$A$2:$A$899&lt;$C74)*(_5shaozhuchou_month_day!U$2:U$899&lt;0)))</f>
        <v>#REF!</v>
      </c>
      <c r="R73" s="153" t="e">
        <f ca="1">IF(G73=0,0,SUMPRODUCT((_5shaozhuchou_month_day!$A$2:$A$899&gt;=$C73)*(_5shaozhuchou_month_day!$A$2:$A$899&lt;$C74),_5shaozhuchou_month_day!V$2:V$899)/SUMPRODUCT((_5shaozhuchou_month_day!$A$2:$A$899&gt;=$C73)*(_5shaozhuchou_month_day!$A$2:$A$899&lt;$C74)*(_5shaozhuchou_month_day!V$2:V$899&gt;0)))</f>
        <v>#REF!</v>
      </c>
      <c r="S73" s="186" t="e">
        <f ca="1">IF(G73=0,0,SUMPRODUCT((_5shaozhuchou_month_day!$A$2:$A$899&gt;=$C73)*(_5shaozhuchou_month_day!$A$2:$A$899&lt;$C74),_5shaozhuchou_month_day!W$2:W$899)/SUMPRODUCT((_5shaozhuchou_month_day!$A$2:$A$899&gt;=$C73)*(_5shaozhuchou_month_day!$A$2:$A$899&lt;$C74)*(_5shaozhuchou_month_day!W$2:W$899&lt;0)))</f>
        <v>#REF!</v>
      </c>
      <c r="T73" s="186">
        <f>主抽数据!K75</f>
        <v>99.809200000000004</v>
      </c>
      <c r="U73" s="183">
        <f>主抽数据!L75</f>
        <v>99.765799999999999</v>
      </c>
      <c r="V73" s="187" t="e">
        <f ca="1">查询与汇总!$J$1*M73</f>
        <v>#REF!</v>
      </c>
      <c r="W73" s="188" t="e">
        <f ca="1">L73-V73</f>
        <v>#REF!</v>
      </c>
      <c r="X73" s="194" t="s">
        <v>26</v>
      </c>
      <c r="Y73" s="200" t="s">
        <v>26</v>
      </c>
      <c r="Z73" s="197" t="s">
        <v>26</v>
      </c>
      <c r="AA73" s="191" t="str">
        <f>主抽数据!M75</f>
        <v/>
      </c>
      <c r="AB73" s="192" t="str">
        <f>主抽数据!N75</f>
        <v/>
      </c>
      <c r="AC73" s="193" t="e">
        <f ca="1">IF(V73=-W73,0,W73*0.65/10000)</f>
        <v>#REF!</v>
      </c>
      <c r="AE73" s="171" t="e">
        <f>AA73/10</f>
        <v>#VALUE!</v>
      </c>
      <c r="AF73" s="171" t="e">
        <f>AB73/10</f>
        <v>#VALUE!</v>
      </c>
      <c r="AG73" s="171" t="e">
        <f ca="1">-Q73</f>
        <v>#REF!</v>
      </c>
      <c r="AH73" s="171" t="e">
        <f ca="1">-S73</f>
        <v>#REF!</v>
      </c>
    </row>
    <row customHeight="1" ht="39" r="74">
      <c r="A74" s="157">
        <f ca="1">A71+1</f>
        <v>43547</v>
      </c>
      <c r="B74" s="158">
        <f>B71</f>
        <v>0.66666666666666696</v>
      </c>
      <c r="C74" s="157">
        <f ca="1">A74+B74</f>
        <v>43547.666666666664</v>
      </c>
      <c r="D74" s="158" t="str">
        <f>D71</f>
        <v>中班</v>
      </c>
      <c r="E74" s="153">
        <f>'6烧主抽电耗'!E74</f>
        <v>4</v>
      </c>
      <c r="F74" s="153" t="str">
        <f>'6烧主抽电耗'!F74</f>
        <v>丁班</v>
      </c>
      <c r="G74" s="183" t="e">
        <f ca="1">SUMPRODUCT((_5shaozhuchou_month_day!$A$2:$A$899&gt;=C74)*(_5shaozhuchou_month_day!$A$2:$A$899&lt;C75),_5shaozhuchou_month_day!$Y$2:$Y$899)/8</f>
        <v>#REF!</v>
      </c>
      <c r="H74" s="183" t="e">
        <f ca="1">(G74-G74*25%)*0.81*8</f>
        <v>#REF!</v>
      </c>
      <c r="I74" s="184" t="str">
        <f>X74</f>
        <v/>
      </c>
      <c r="J74" s="185" t="e">
        <f ca="1">SUMPRODUCT((主抽数据!$AU$5:$AU$97=$A74)*(主抽数据!$AV$5:$AV$97=$F74),主抽数据!$AH$5:$AH$97)</f>
        <v>#REF!</v>
      </c>
      <c r="K74" s="185" t="e">
        <f ca="1">SUMPRODUCT((主抽数据!$AU$5:$AU$97=$A74)*(主抽数据!$AV$5:$AV$97=$F74),主抽数据!$AI$5:$AI$97)</f>
        <v>#REF!</v>
      </c>
      <c r="L74" s="153" t="e">
        <f ca="1">J74+K74</f>
        <v>#REF!</v>
      </c>
      <c r="M74" s="153" t="e">
        <f ca="1">SUMPRODUCT((_5shaozhuchou_month_day!$A$2:$A$899&gt;=C74)*(_5shaozhuchou_month_day!$A$2:$A$899&lt;C75),_5shaozhuchou_month_day!$Z$2:$Z$899)</f>
        <v>#REF!</v>
      </c>
      <c r="N74" s="183" t="e">
        <f ca="1">M74*查询与汇总!$F$1</f>
        <v>#REF!</v>
      </c>
      <c r="O74" s="154" t="e">
        <f ca="1">IF(N74=0,0,L74/N74)</f>
        <v>#REF!</v>
      </c>
      <c r="P74" s="153" t="e">
        <f ca="1">IF(G74=0,0,SUMPRODUCT((_5shaozhuchou_month_day!$A$2:$A$899&gt;=$C74)*(_5shaozhuchou_month_day!$A$2:$A$899&lt;$C75),_5shaozhuchou_month_day!T$2:T$899)/SUMPRODUCT((_5shaozhuchou_month_day!$A$2:$A$899&gt;=$C74)*(_5shaozhuchou_month_day!$A$2:$A$899&lt;$C75)*(_5shaozhuchou_month_day!T$2:T$899&gt;0)))</f>
        <v>#REF!</v>
      </c>
      <c r="Q74" s="186" t="e">
        <f ca="1">IF(G74=0,0,SUMPRODUCT((_5shaozhuchou_month_day!$A$2:$A$899&gt;=$C74)*(_5shaozhuchou_month_day!$A$2:$A$899&lt;$C75),_5shaozhuchou_month_day!U$2:U$899)/SUMPRODUCT((_5shaozhuchou_month_day!$A$2:$A$899&gt;=$C74)*(_5shaozhuchou_month_day!$A$2:$A$899&lt;$C75)*(_5shaozhuchou_month_day!U$2:U$899&lt;0)))</f>
        <v>#REF!</v>
      </c>
      <c r="R74" s="153" t="e">
        <f ca="1">IF(G74=0,0,SUMPRODUCT((_5shaozhuchou_month_day!$A$2:$A$899&gt;=$C74)*(_5shaozhuchou_month_day!$A$2:$A$899&lt;$C75),_5shaozhuchou_month_day!V$2:V$899)/SUMPRODUCT((_5shaozhuchou_month_day!$A$2:$A$899&gt;=$C74)*(_5shaozhuchou_month_day!$A$2:$A$899&lt;$C75)*(_5shaozhuchou_month_day!V$2:V$899&gt;0)))</f>
        <v>#REF!</v>
      </c>
      <c r="S74" s="186" t="e">
        <f ca="1">IF(G74=0,0,SUMPRODUCT((_5shaozhuchou_month_day!$A$2:$A$899&gt;=$C74)*(_5shaozhuchou_month_day!$A$2:$A$899&lt;$C75),_5shaozhuchou_month_day!W$2:W$899)/SUMPRODUCT((_5shaozhuchou_month_day!$A$2:$A$899&gt;=$C74)*(_5shaozhuchou_month_day!$A$2:$A$899&lt;$C75)*(_5shaozhuchou_month_day!W$2:W$899&lt;0)))</f>
        <v>#REF!</v>
      </c>
      <c r="T74" s="186">
        <f>主抽数据!K76</f>
        <v>99.809200000000004</v>
      </c>
      <c r="U74" s="183">
        <f>主抽数据!L76</f>
        <v>99.765799999999999</v>
      </c>
      <c r="V74" s="187" t="e">
        <f ca="1">查询与汇总!$J$1*M74</f>
        <v>#REF!</v>
      </c>
      <c r="W74" s="188" t="e">
        <f ca="1">L74-V74</f>
        <v>#REF!</v>
      </c>
      <c r="X74" s="194" t="s">
        <v>26</v>
      </c>
      <c r="Y74" s="200" t="s">
        <v>26</v>
      </c>
      <c r="Z74" s="197" t="s">
        <v>26</v>
      </c>
      <c r="AA74" s="191" t="str">
        <f>主抽数据!M76</f>
        <v/>
      </c>
      <c r="AB74" s="192" t="str">
        <f>主抽数据!N76</f>
        <v/>
      </c>
      <c r="AC74" s="193" t="e">
        <f ca="1">IF(V74=-W74,0,W74*0.65/10000)</f>
        <v>#REF!</v>
      </c>
      <c r="AE74" s="171" t="e">
        <f>AA74/10</f>
        <v>#VALUE!</v>
      </c>
      <c r="AF74" s="171" t="e">
        <f>AB74/10</f>
        <v>#VALUE!</v>
      </c>
      <c r="AG74" s="171" t="e">
        <f ca="1">-Q74</f>
        <v>#REF!</v>
      </c>
      <c r="AH74" s="171" t="e">
        <f ca="1">-S74</f>
        <v>#REF!</v>
      </c>
    </row>
    <row customHeight="1" ht="27.949999999999999" r="75">
      <c r="A75" s="157">
        <f ca="1">A72+1</f>
        <v>43548</v>
      </c>
      <c r="B75" s="158">
        <f>B72</f>
        <v>0</v>
      </c>
      <c r="C75" s="157">
        <f ca="1">A75+B75</f>
        <v>43548</v>
      </c>
      <c r="D75" s="158" t="str">
        <f>D72</f>
        <v>夜班</v>
      </c>
      <c r="E75" s="153">
        <f>'6烧主抽电耗'!E75</f>
        <v>2</v>
      </c>
      <c r="F75" s="153" t="str">
        <f>'6烧主抽电耗'!F75</f>
        <v>乙班</v>
      </c>
      <c r="G75" s="183" t="e">
        <f ca="1">SUMPRODUCT((_5shaozhuchou_month_day!$A$2:$A$899&gt;=C75)*(_5shaozhuchou_month_day!$A$2:$A$899&lt;C76),_5shaozhuchou_month_day!$Y$2:$Y$899)/8</f>
        <v>#REF!</v>
      </c>
      <c r="H75" s="183" t="e">
        <f ca="1">(G75-G75*25%)*0.81*8</f>
        <v>#REF!</v>
      </c>
      <c r="I75" s="184" t="str">
        <f>X75</f>
        <v/>
      </c>
      <c r="J75" s="185" t="e">
        <f ca="1">SUMPRODUCT((主抽数据!$AU$5:$AU$97=$A75)*(主抽数据!$AV$5:$AV$97=$F75),主抽数据!$AH$5:$AH$97)</f>
        <v>#REF!</v>
      </c>
      <c r="K75" s="185" t="e">
        <f ca="1">SUMPRODUCT((主抽数据!$AU$5:$AU$97=$A75)*(主抽数据!$AV$5:$AV$97=$F75),主抽数据!$AI$5:$AI$97)</f>
        <v>#REF!</v>
      </c>
      <c r="L75" s="153" t="e">
        <f ca="1">J75+K75</f>
        <v>#REF!</v>
      </c>
      <c r="M75" s="153" t="e">
        <f ca="1">SUMPRODUCT((_5shaozhuchou_month_day!$A$2:$A$899&gt;=C75)*(_5shaozhuchou_month_day!$A$2:$A$899&lt;C76),_5shaozhuchou_month_day!$Z$2:$Z$899)</f>
        <v>#REF!</v>
      </c>
      <c r="N75" s="183" t="e">
        <f ca="1">M75*查询与汇总!$F$1</f>
        <v>#REF!</v>
      </c>
      <c r="O75" s="154" t="e">
        <f ca="1">IF(N75=0,0,L75/N75)</f>
        <v>#REF!</v>
      </c>
      <c r="P75" s="153" t="e">
        <f ca="1">IF(G75=0,0,SUMPRODUCT((_5shaozhuchou_month_day!$A$2:$A$899&gt;=$C75)*(_5shaozhuchou_month_day!$A$2:$A$899&lt;$C76),_5shaozhuchou_month_day!T$2:T$899)/SUMPRODUCT((_5shaozhuchou_month_day!$A$2:$A$899&gt;=$C75)*(_5shaozhuchou_month_day!$A$2:$A$899&lt;$C76)*(_5shaozhuchou_month_day!T$2:T$899&gt;0)))</f>
        <v>#REF!</v>
      </c>
      <c r="Q75" s="186" t="e">
        <f ca="1">IF(G75=0,0,SUMPRODUCT((_5shaozhuchou_month_day!$A$2:$A$899&gt;=$C75)*(_5shaozhuchou_month_day!$A$2:$A$899&lt;$C76),_5shaozhuchou_month_day!U$2:U$899)/SUMPRODUCT((_5shaozhuchou_month_day!$A$2:$A$899&gt;=$C75)*(_5shaozhuchou_month_day!$A$2:$A$899&lt;$C76)*(_5shaozhuchou_month_day!U$2:U$899&lt;0)))</f>
        <v>#REF!</v>
      </c>
      <c r="R75" s="153" t="e">
        <f ca="1">IF(G75=0,0,SUMPRODUCT((_5shaozhuchou_month_day!$A$2:$A$899&gt;=$C75)*(_5shaozhuchou_month_day!$A$2:$A$899&lt;$C76),_5shaozhuchou_month_day!V$2:V$899)/SUMPRODUCT((_5shaozhuchou_month_day!$A$2:$A$899&gt;=$C75)*(_5shaozhuchou_month_day!$A$2:$A$899&lt;$C76)*(_5shaozhuchou_month_day!V$2:V$899&gt;0)))</f>
        <v>#REF!</v>
      </c>
      <c r="S75" s="186" t="e">
        <f ca="1">IF(G75=0,0,SUMPRODUCT((_5shaozhuchou_month_day!$A$2:$A$899&gt;=$C75)*(_5shaozhuchou_month_day!$A$2:$A$899&lt;$C76),_5shaozhuchou_month_day!W$2:W$899)/SUMPRODUCT((_5shaozhuchou_month_day!$A$2:$A$899&gt;=$C75)*(_5shaozhuchou_month_day!$A$2:$A$899&lt;$C76)*(_5shaozhuchou_month_day!W$2:W$899&lt;0)))</f>
        <v>#REF!</v>
      </c>
      <c r="T75" s="186">
        <f>主抽数据!K77</f>
        <v>99.809200000000004</v>
      </c>
      <c r="U75" s="183">
        <f>主抽数据!L77</f>
        <v>99.765799999999999</v>
      </c>
      <c r="V75" s="187" t="e">
        <f ca="1">查询与汇总!$J$1*M75</f>
        <v>#REF!</v>
      </c>
      <c r="W75" s="188" t="e">
        <f ca="1">L75-V75</f>
        <v>#REF!</v>
      </c>
      <c r="X75" s="194" t="s">
        <v>26</v>
      </c>
      <c r="Y75" s="195" t="s">
        <v>26</v>
      </c>
      <c r="Z75" s="196" t="s">
        <v>26</v>
      </c>
      <c r="AA75" s="191" t="str">
        <f>主抽数据!M77</f>
        <v/>
      </c>
      <c r="AB75" s="192" t="str">
        <f>主抽数据!N77</f>
        <v/>
      </c>
      <c r="AC75" s="193" t="e">
        <f ca="1">IF(V75=-W75,0,W75*0.65/10000)</f>
        <v>#REF!</v>
      </c>
      <c r="AE75" s="171" t="e">
        <f>AA75/10</f>
        <v>#VALUE!</v>
      </c>
      <c r="AF75" s="171" t="e">
        <f>AB75/10</f>
        <v>#VALUE!</v>
      </c>
      <c r="AG75" s="171" t="e">
        <f ca="1">-Q75</f>
        <v>#REF!</v>
      </c>
      <c r="AH75" s="171" t="e">
        <f ca="1">-S75</f>
        <v>#REF!</v>
      </c>
    </row>
    <row customHeight="1" ht="39" r="76">
      <c r="A76" s="157">
        <f ca="1">A73+1</f>
        <v>43548</v>
      </c>
      <c r="B76" s="158">
        <f>B73</f>
        <v>0.33333333333333298</v>
      </c>
      <c r="C76" s="157">
        <f ca="1">A76+B76</f>
        <v>43548.333333333336</v>
      </c>
      <c r="D76" s="158" t="str">
        <f>D73</f>
        <v>白班</v>
      </c>
      <c r="E76" s="153">
        <f>'6烧主抽电耗'!E76</f>
        <v>3</v>
      </c>
      <c r="F76" s="153" t="str">
        <f>'6烧主抽电耗'!F76</f>
        <v>丙班</v>
      </c>
      <c r="G76" s="183" t="e">
        <f ca="1">SUMPRODUCT((_5shaozhuchou_month_day!$A$2:$A$899&gt;=C76)*(_5shaozhuchou_month_day!$A$2:$A$899&lt;C77),_5shaozhuchou_month_day!$Y$2:$Y$899)/8</f>
        <v>#REF!</v>
      </c>
      <c r="H76" s="183" t="e">
        <f ca="1">(G76-G76*25%)*0.81*8</f>
        <v>#REF!</v>
      </c>
      <c r="I76" s="184" t="str">
        <f>X76</f>
        <v/>
      </c>
      <c r="J76" s="185" t="e">
        <f ca="1">SUMPRODUCT((主抽数据!$AU$5:$AU$97=$A76)*(主抽数据!$AV$5:$AV$97=$F76),主抽数据!$AH$5:$AH$97)</f>
        <v>#REF!</v>
      </c>
      <c r="K76" s="185" t="e">
        <f ca="1">SUMPRODUCT((主抽数据!$AU$5:$AU$97=$A76)*(主抽数据!$AV$5:$AV$97=$F76),主抽数据!$AI$5:$AI$97)</f>
        <v>#REF!</v>
      </c>
      <c r="L76" s="153" t="e">
        <f ca="1">J76+K76</f>
        <v>#REF!</v>
      </c>
      <c r="M76" s="153" t="e">
        <f ca="1">SUMPRODUCT((_5shaozhuchou_month_day!$A$2:$A$899&gt;=C76)*(_5shaozhuchou_month_day!$A$2:$A$899&lt;C77),_5shaozhuchou_month_day!$Z$2:$Z$899)</f>
        <v>#REF!</v>
      </c>
      <c r="N76" s="183" t="e">
        <f ca="1">M76*查询与汇总!$F$1</f>
        <v>#REF!</v>
      </c>
      <c r="O76" s="154" t="e">
        <f ca="1">IF(N76=0,0,L76/N76)</f>
        <v>#REF!</v>
      </c>
      <c r="P76" s="153" t="e">
        <f ca="1">IF(G76=0,0,SUMPRODUCT((_5shaozhuchou_month_day!$A$2:$A$899&gt;=$C76)*(_5shaozhuchou_month_day!$A$2:$A$899&lt;$C77),_5shaozhuchou_month_day!T$2:T$899)/SUMPRODUCT((_5shaozhuchou_month_day!$A$2:$A$899&gt;=$C76)*(_5shaozhuchou_month_day!$A$2:$A$899&lt;$C77)*(_5shaozhuchou_month_day!T$2:T$899&gt;0)))</f>
        <v>#REF!</v>
      </c>
      <c r="Q76" s="186" t="e">
        <f ca="1">IF(G76=0,0,SUMPRODUCT((_5shaozhuchou_month_day!$A$2:$A$899&gt;=$C76)*(_5shaozhuchou_month_day!$A$2:$A$899&lt;$C77),_5shaozhuchou_month_day!U$2:U$899)/SUMPRODUCT((_5shaozhuchou_month_day!$A$2:$A$899&gt;=$C76)*(_5shaozhuchou_month_day!$A$2:$A$899&lt;$C77)*(_5shaozhuchou_month_day!U$2:U$899&lt;0)))</f>
        <v>#REF!</v>
      </c>
      <c r="R76" s="153" t="e">
        <f ca="1">IF(G76=0,0,SUMPRODUCT((_5shaozhuchou_month_day!$A$2:$A$899&gt;=$C76)*(_5shaozhuchou_month_day!$A$2:$A$899&lt;$C77),_5shaozhuchou_month_day!V$2:V$899)/SUMPRODUCT((_5shaozhuchou_month_day!$A$2:$A$899&gt;=$C76)*(_5shaozhuchou_month_day!$A$2:$A$899&lt;$C77)*(_5shaozhuchou_month_day!V$2:V$899&gt;0)))</f>
        <v>#REF!</v>
      </c>
      <c r="S76" s="186" t="e">
        <f ca="1">IF(G76=0,0,SUMPRODUCT((_5shaozhuchou_month_day!$A$2:$A$899&gt;=$C76)*(_5shaozhuchou_month_day!$A$2:$A$899&lt;$C77),_5shaozhuchou_month_day!W$2:W$899)/SUMPRODUCT((_5shaozhuchou_month_day!$A$2:$A$899&gt;=$C76)*(_5shaozhuchou_month_day!$A$2:$A$899&lt;$C77)*(_5shaozhuchou_month_day!W$2:W$899&lt;0)))</f>
        <v>#REF!</v>
      </c>
      <c r="T76" s="186">
        <f>主抽数据!K78</f>
        <v>99.809200000000004</v>
      </c>
      <c r="U76" s="183">
        <f>主抽数据!L78</f>
        <v>99.765799999999999</v>
      </c>
      <c r="V76" s="187" t="e">
        <f ca="1">查询与汇总!$J$1*M76</f>
        <v>#REF!</v>
      </c>
      <c r="W76" s="188" t="e">
        <f ca="1">L76-V76</f>
        <v>#REF!</v>
      </c>
      <c r="X76" s="194" t="s">
        <v>26</v>
      </c>
      <c r="Y76" s="195" t="s">
        <v>26</v>
      </c>
      <c r="Z76" s="197" t="s">
        <v>26</v>
      </c>
      <c r="AA76" s="191" t="str">
        <f>主抽数据!M78</f>
        <v/>
      </c>
      <c r="AB76" s="192" t="str">
        <f>主抽数据!N78</f>
        <v/>
      </c>
      <c r="AC76" s="193" t="e">
        <f ca="1">IF(V76=-W76,0,W76*0.65/10000)</f>
        <v>#REF!</v>
      </c>
      <c r="AE76" s="171" t="e">
        <f>AA76/10</f>
        <v>#VALUE!</v>
      </c>
      <c r="AF76" s="171" t="e">
        <f>AB76/10</f>
        <v>#VALUE!</v>
      </c>
      <c r="AG76" s="171" t="e">
        <f ca="1">-Q76</f>
        <v>#REF!</v>
      </c>
      <c r="AH76" s="171" t="e">
        <f ca="1">-S76</f>
        <v>#REF!</v>
      </c>
    </row>
    <row customHeight="1" ht="27.949999999999999" r="77">
      <c r="A77" s="157">
        <f ca="1">A74+1</f>
        <v>43548</v>
      </c>
      <c r="B77" s="158">
        <f>B74</f>
        <v>0.66666666666666696</v>
      </c>
      <c r="C77" s="157">
        <f ca="1">A77+B77</f>
        <v>43548.666666666664</v>
      </c>
      <c r="D77" s="158" t="str">
        <f>D74</f>
        <v>中班</v>
      </c>
      <c r="E77" s="153">
        <f>'6烧主抽电耗'!E77</f>
        <v>4</v>
      </c>
      <c r="F77" s="153" t="str">
        <f>'6烧主抽电耗'!F77</f>
        <v>丁班</v>
      </c>
      <c r="G77" s="183" t="e">
        <f ca="1">SUMPRODUCT((_5shaozhuchou_month_day!$A$2:$A$899&gt;=C77)*(_5shaozhuchou_month_day!$A$2:$A$899&lt;C78),_5shaozhuchou_month_day!$Y$2:$Y$899)/8</f>
        <v>#REF!</v>
      </c>
      <c r="H77" s="183" t="e">
        <f ca="1">(G77-G77*25%)*0.81*8</f>
        <v>#REF!</v>
      </c>
      <c r="I77" s="184" t="str">
        <f>X77</f>
        <v/>
      </c>
      <c r="J77" s="185" t="e">
        <f ca="1">SUMPRODUCT((主抽数据!$AU$5:$AU$97=$A77)*(主抽数据!$AV$5:$AV$97=$F77),主抽数据!$AH$5:$AH$97)</f>
        <v>#REF!</v>
      </c>
      <c r="K77" s="185" t="e">
        <f ca="1">SUMPRODUCT((主抽数据!$AU$5:$AU$97=$A77)*(主抽数据!$AV$5:$AV$97=$F77),主抽数据!$AI$5:$AI$97)</f>
        <v>#REF!</v>
      </c>
      <c r="L77" s="153" t="e">
        <f ca="1">J77+K77</f>
        <v>#REF!</v>
      </c>
      <c r="M77" s="153" t="e">
        <f ca="1">SUMPRODUCT((_5shaozhuchou_month_day!$A$2:$A$899&gt;=C77)*(_5shaozhuchou_month_day!$A$2:$A$899&lt;C78),_5shaozhuchou_month_day!$Z$2:$Z$899)</f>
        <v>#REF!</v>
      </c>
      <c r="N77" s="183" t="e">
        <f ca="1">M77*查询与汇总!$F$1</f>
        <v>#REF!</v>
      </c>
      <c r="O77" s="154" t="e">
        <f ca="1">IF(N77=0,0,L77/N77)</f>
        <v>#REF!</v>
      </c>
      <c r="P77" s="153" t="e">
        <f ca="1">IF(G77=0,0,SUMPRODUCT((_5shaozhuchou_month_day!$A$2:$A$899&gt;=$C77)*(_5shaozhuchou_month_day!$A$2:$A$899&lt;$C78),_5shaozhuchou_month_day!T$2:T$899)/SUMPRODUCT((_5shaozhuchou_month_day!$A$2:$A$899&gt;=$C77)*(_5shaozhuchou_month_day!$A$2:$A$899&lt;$C78)*(_5shaozhuchou_month_day!T$2:T$899&gt;0)))</f>
        <v>#REF!</v>
      </c>
      <c r="Q77" s="186" t="e">
        <f ca="1">IF(G77=0,0,SUMPRODUCT((_5shaozhuchou_month_day!$A$2:$A$899&gt;=$C77)*(_5shaozhuchou_month_day!$A$2:$A$899&lt;$C78),_5shaozhuchou_month_day!U$2:U$899)/SUMPRODUCT((_5shaozhuchou_month_day!$A$2:$A$899&gt;=$C77)*(_5shaozhuchou_month_day!$A$2:$A$899&lt;$C78)*(_5shaozhuchou_month_day!U$2:U$899&lt;0)))</f>
        <v>#REF!</v>
      </c>
      <c r="R77" s="153" t="e">
        <f ca="1">IF(G77=0,0,SUMPRODUCT((_5shaozhuchou_month_day!$A$2:$A$899&gt;=$C77)*(_5shaozhuchou_month_day!$A$2:$A$899&lt;$C78),_5shaozhuchou_month_day!V$2:V$899)/SUMPRODUCT((_5shaozhuchou_month_day!$A$2:$A$899&gt;=$C77)*(_5shaozhuchou_month_day!$A$2:$A$899&lt;$C78)*(_5shaozhuchou_month_day!V$2:V$899&gt;0)))</f>
        <v>#REF!</v>
      </c>
      <c r="S77" s="186" t="e">
        <f ca="1">IF(G77=0,0,SUMPRODUCT((_5shaozhuchou_month_day!$A$2:$A$899&gt;=$C77)*(_5shaozhuchou_month_day!$A$2:$A$899&lt;$C78),_5shaozhuchou_month_day!W$2:W$899)/SUMPRODUCT((_5shaozhuchou_month_day!$A$2:$A$899&gt;=$C77)*(_5shaozhuchou_month_day!$A$2:$A$899&lt;$C78)*(_5shaozhuchou_month_day!W$2:W$899&lt;0)))</f>
        <v>#REF!</v>
      </c>
      <c r="T77" s="186">
        <f>主抽数据!K79</f>
        <v>99.809200000000004</v>
      </c>
      <c r="U77" s="183">
        <f>主抽数据!L79</f>
        <v>99.765799999999999</v>
      </c>
      <c r="V77" s="187" t="e">
        <f ca="1">查询与汇总!$J$1*M77</f>
        <v>#REF!</v>
      </c>
      <c r="W77" s="188" t="e">
        <f ca="1">L77-V77</f>
        <v>#REF!</v>
      </c>
      <c r="X77" s="194" t="s">
        <v>26</v>
      </c>
      <c r="Y77" s="195" t="s">
        <v>26</v>
      </c>
      <c r="Z77" s="196" t="s">
        <v>26</v>
      </c>
      <c r="AA77" s="191" t="str">
        <f>主抽数据!M79</f>
        <v/>
      </c>
      <c r="AB77" s="192" t="str">
        <f>主抽数据!N79</f>
        <v/>
      </c>
      <c r="AC77" s="193" t="e">
        <f ca="1">IF(V77=-W77,0,W77*0.65/10000)</f>
        <v>#REF!</v>
      </c>
      <c r="AE77" s="171" t="e">
        <f>AA77/10</f>
        <v>#VALUE!</v>
      </c>
      <c r="AF77" s="171" t="e">
        <f>AB77/10</f>
        <v>#VALUE!</v>
      </c>
      <c r="AG77" s="171" t="e">
        <f ca="1">-Q77</f>
        <v>#REF!</v>
      </c>
      <c r="AH77" s="171" t="e">
        <f ca="1">-S77</f>
        <v>#REF!</v>
      </c>
    </row>
    <row customHeight="1" ht="24" r="78">
      <c r="A78" s="157">
        <f ca="1">A75+1</f>
        <v>43549</v>
      </c>
      <c r="B78" s="158">
        <f>B75</f>
        <v>0</v>
      </c>
      <c r="C78" s="157">
        <f ca="1">A78+B78</f>
        <v>43549</v>
      </c>
      <c r="D78" s="158" t="str">
        <f>D75</f>
        <v>夜班</v>
      </c>
      <c r="E78" s="153">
        <f>'6烧主抽电耗'!E78</f>
        <v>1</v>
      </c>
      <c r="F78" s="153" t="str">
        <f>'6烧主抽电耗'!F78</f>
        <v>甲班</v>
      </c>
      <c r="G78" s="183" t="e">
        <f ca="1">SUMPRODUCT((_5shaozhuchou_month_day!$A$2:$A$899&gt;=C78)*(_5shaozhuchou_month_day!$A$2:$A$899&lt;C79),_5shaozhuchou_month_day!$Y$2:$Y$899)/8</f>
        <v>#REF!</v>
      </c>
      <c r="H78" s="183" t="e">
        <f ca="1">(G78-G78*25%)*0.81*8</f>
        <v>#REF!</v>
      </c>
      <c r="I78" s="184" t="str">
        <f>X78</f>
        <v/>
      </c>
      <c r="J78" s="185" t="e">
        <f ca="1">SUMPRODUCT((主抽数据!$AU$5:$AU$97=$A78)*(主抽数据!$AV$5:$AV$97=$F78),主抽数据!$AH$5:$AH$97)</f>
        <v>#REF!</v>
      </c>
      <c r="K78" s="185" t="e">
        <f ca="1">SUMPRODUCT((主抽数据!$AU$5:$AU$97=$A78)*(主抽数据!$AV$5:$AV$97=$F78),主抽数据!$AI$5:$AI$97)</f>
        <v>#REF!</v>
      </c>
      <c r="L78" s="153" t="e">
        <f ca="1">J78+K78</f>
        <v>#REF!</v>
      </c>
      <c r="M78" s="153" t="e">
        <f ca="1">SUMPRODUCT((_5shaozhuchou_month_day!$A$2:$A$899&gt;=C78)*(_5shaozhuchou_month_day!$A$2:$A$899&lt;C79),_5shaozhuchou_month_day!$Z$2:$Z$899)</f>
        <v>#REF!</v>
      </c>
      <c r="N78" s="183" t="e">
        <f ca="1">M78*查询与汇总!$F$1</f>
        <v>#REF!</v>
      </c>
      <c r="O78" s="154" t="e">
        <f ca="1">IF(N78=0,0,L78/N78)</f>
        <v>#REF!</v>
      </c>
      <c r="P78" s="153" t="e">
        <f ca="1">IF(G78=0,0,SUMPRODUCT((_5shaozhuchou_month_day!$A$2:$A$899&gt;=$C78)*(_5shaozhuchou_month_day!$A$2:$A$899&lt;$C79),_5shaozhuchou_month_day!T$2:T$899)/SUMPRODUCT((_5shaozhuchou_month_day!$A$2:$A$899&gt;=$C78)*(_5shaozhuchou_month_day!$A$2:$A$899&lt;$C79)*(_5shaozhuchou_month_day!T$2:T$899&gt;0)))</f>
        <v>#REF!</v>
      </c>
      <c r="Q78" s="186" t="e">
        <f ca="1">IF(G78=0,0,SUMPRODUCT((_5shaozhuchou_month_day!$A$2:$A$899&gt;=$C78)*(_5shaozhuchou_month_day!$A$2:$A$899&lt;$C79),_5shaozhuchou_month_day!U$2:U$899)/SUMPRODUCT((_5shaozhuchou_month_day!$A$2:$A$899&gt;=$C78)*(_5shaozhuchou_month_day!$A$2:$A$899&lt;$C79)*(_5shaozhuchou_month_day!U$2:U$899&lt;0)))</f>
        <v>#REF!</v>
      </c>
      <c r="R78" s="153" t="e">
        <f ca="1">IF(G78=0,0,SUMPRODUCT((_5shaozhuchou_month_day!$A$2:$A$899&gt;=$C78)*(_5shaozhuchou_month_day!$A$2:$A$899&lt;$C79),_5shaozhuchou_month_day!V$2:V$899)/SUMPRODUCT((_5shaozhuchou_month_day!$A$2:$A$899&gt;=$C78)*(_5shaozhuchou_month_day!$A$2:$A$899&lt;$C79)*(_5shaozhuchou_month_day!V$2:V$899&gt;0)))</f>
        <v>#REF!</v>
      </c>
      <c r="S78" s="186" t="e">
        <f ca="1">IF(G78=0,0,SUMPRODUCT((_5shaozhuchou_month_day!$A$2:$A$899&gt;=$C78)*(_5shaozhuchou_month_day!$A$2:$A$899&lt;$C79),_5shaozhuchou_month_day!W$2:W$899)/SUMPRODUCT((_5shaozhuchou_month_day!$A$2:$A$899&gt;=$C78)*(_5shaozhuchou_month_day!$A$2:$A$899&lt;$C79)*(_5shaozhuchou_month_day!W$2:W$899&lt;0)))</f>
        <v>#REF!</v>
      </c>
      <c r="T78" s="186">
        <f>主抽数据!K80</f>
        <v>99.809200000000004</v>
      </c>
      <c r="U78" s="183">
        <f>主抽数据!L80</f>
        <v>99.765799999999999</v>
      </c>
      <c r="V78" s="187" t="e">
        <f ca="1">查询与汇总!$J$1*M78</f>
        <v>#REF!</v>
      </c>
      <c r="W78" s="188" t="e">
        <f ca="1">L78-V78</f>
        <v>#REF!</v>
      </c>
      <c r="X78" s="194" t="s">
        <v>26</v>
      </c>
      <c r="Y78" s="195" t="s">
        <v>26</v>
      </c>
      <c r="Z78" s="196" t="s">
        <v>26</v>
      </c>
      <c r="AA78" s="191" t="str">
        <f>主抽数据!M80</f>
        <v/>
      </c>
      <c r="AB78" s="192" t="str">
        <f>主抽数据!N80</f>
        <v/>
      </c>
      <c r="AC78" s="193" t="e">
        <f ca="1">IF(V78=-W78,0,W78*0.65/10000)</f>
        <v>#REF!</v>
      </c>
      <c r="AE78" s="171" t="e">
        <f>AA78/10</f>
        <v>#VALUE!</v>
      </c>
      <c r="AF78" s="171" t="e">
        <f>AB78/10</f>
        <v>#VALUE!</v>
      </c>
      <c r="AG78" s="171" t="e">
        <f ca="1">-Q78</f>
        <v>#REF!</v>
      </c>
      <c r="AH78" s="171" t="e">
        <f ca="1">-S78</f>
        <v>#REF!</v>
      </c>
    </row>
    <row customHeight="1" ht="29.100000000000001" r="79">
      <c r="A79" s="157">
        <f ca="1">A76+1</f>
        <v>43549</v>
      </c>
      <c r="B79" s="158">
        <f>B76</f>
        <v>0.33333333333333298</v>
      </c>
      <c r="C79" s="157">
        <f ca="1">A79+B79</f>
        <v>43549.333333333336</v>
      </c>
      <c r="D79" s="158" t="str">
        <f>D76</f>
        <v>白班</v>
      </c>
      <c r="E79" s="153">
        <f>'6烧主抽电耗'!E79</f>
        <v>2</v>
      </c>
      <c r="F79" s="153" t="str">
        <f>'6烧主抽电耗'!F79</f>
        <v>乙班</v>
      </c>
      <c r="G79" s="183" t="e">
        <f ca="1">SUMPRODUCT((_5shaozhuchou_month_day!$A$2:$A$899&gt;=C79)*(_5shaozhuchou_month_day!$A$2:$A$899&lt;C80),_5shaozhuchou_month_day!$Y$2:$Y$899)/8</f>
        <v>#REF!</v>
      </c>
      <c r="H79" s="183" t="e">
        <f ca="1">(G79-G79*25%)*0.81*8</f>
        <v>#REF!</v>
      </c>
      <c r="I79" s="184" t="str">
        <f>X79</f>
        <v/>
      </c>
      <c r="J79" s="185" t="e">
        <f ca="1">SUMPRODUCT((主抽数据!$AU$5:$AU$97=$A79)*(主抽数据!$AV$5:$AV$97=$F79),主抽数据!$AH$5:$AH$97)</f>
        <v>#REF!</v>
      </c>
      <c r="K79" s="185" t="e">
        <f ca="1">SUMPRODUCT((主抽数据!$AU$5:$AU$97=$A79)*(主抽数据!$AV$5:$AV$97=$F79),主抽数据!$AI$5:$AI$97)</f>
        <v>#REF!</v>
      </c>
      <c r="L79" s="153" t="e">
        <f ca="1">J79+K79</f>
        <v>#REF!</v>
      </c>
      <c r="M79" s="153" t="e">
        <f ca="1">SUMPRODUCT((_5shaozhuchou_month_day!$A$2:$A$899&gt;=C79)*(_5shaozhuchou_month_day!$A$2:$A$899&lt;C80),_5shaozhuchou_month_day!$Z$2:$Z$899)</f>
        <v>#REF!</v>
      </c>
      <c r="N79" s="183" t="e">
        <f ca="1">M79*查询与汇总!$F$1</f>
        <v>#REF!</v>
      </c>
      <c r="O79" s="154" t="e">
        <f ca="1">IF(N79=0,0,L79/N79)</f>
        <v>#REF!</v>
      </c>
      <c r="P79" s="153" t="e">
        <f ca="1">IF(G79=0,0,SUMPRODUCT((_5shaozhuchou_month_day!$A$2:$A$899&gt;=$C79)*(_5shaozhuchou_month_day!$A$2:$A$899&lt;$C80),_5shaozhuchou_month_day!T$2:T$899)/SUMPRODUCT((_5shaozhuchou_month_day!$A$2:$A$899&gt;=$C79)*(_5shaozhuchou_month_day!$A$2:$A$899&lt;$C80)*(_5shaozhuchou_month_day!T$2:T$899&gt;0)))</f>
        <v>#REF!</v>
      </c>
      <c r="Q79" s="186" t="e">
        <f ca="1">IF(G79=0,0,SUMPRODUCT((_5shaozhuchou_month_day!$A$2:$A$899&gt;=$C79)*(_5shaozhuchou_month_day!$A$2:$A$899&lt;$C80),_5shaozhuchou_month_day!U$2:U$899)/SUMPRODUCT((_5shaozhuchou_month_day!$A$2:$A$899&gt;=$C79)*(_5shaozhuchou_month_day!$A$2:$A$899&lt;$C80)*(_5shaozhuchou_month_day!U$2:U$899&lt;0)))</f>
        <v>#REF!</v>
      </c>
      <c r="R79" s="153" t="e">
        <f ca="1">IF(G79=0,0,SUMPRODUCT((_5shaozhuchou_month_day!$A$2:$A$899&gt;=$C79)*(_5shaozhuchou_month_day!$A$2:$A$899&lt;$C80),_5shaozhuchou_month_day!V$2:V$899)/SUMPRODUCT((_5shaozhuchou_month_day!$A$2:$A$899&gt;=$C79)*(_5shaozhuchou_month_day!$A$2:$A$899&lt;$C80)*(_5shaozhuchou_month_day!V$2:V$899&gt;0)))</f>
        <v>#REF!</v>
      </c>
      <c r="S79" s="186" t="e">
        <f ca="1">IF(G79=0,0,SUMPRODUCT((_5shaozhuchou_month_day!$A$2:$A$899&gt;=$C79)*(_5shaozhuchou_month_day!$A$2:$A$899&lt;$C80),_5shaozhuchou_month_day!W$2:W$899)/SUMPRODUCT((_5shaozhuchou_month_day!$A$2:$A$899&gt;=$C79)*(_5shaozhuchou_month_day!$A$2:$A$899&lt;$C80)*(_5shaozhuchou_month_day!W$2:W$899&lt;0)))</f>
        <v>#REF!</v>
      </c>
      <c r="T79" s="186">
        <f>主抽数据!K81</f>
        <v>99.809200000000004</v>
      </c>
      <c r="U79" s="183">
        <f>主抽数据!L81</f>
        <v>99.765799999999999</v>
      </c>
      <c r="V79" s="187" t="e">
        <f ca="1">查询与汇总!$J$1*M79</f>
        <v>#REF!</v>
      </c>
      <c r="W79" s="188" t="e">
        <f ca="1">L79-V79</f>
        <v>#REF!</v>
      </c>
      <c r="X79" s="194" t="s">
        <v>26</v>
      </c>
      <c r="Y79" s="195" t="s">
        <v>26</v>
      </c>
      <c r="Z79" s="196" t="s">
        <v>26</v>
      </c>
      <c r="AA79" s="191" t="str">
        <f>主抽数据!M81</f>
        <v/>
      </c>
      <c r="AB79" s="192" t="str">
        <f>主抽数据!N81</f>
        <v/>
      </c>
      <c r="AC79" s="193" t="e">
        <f ca="1">IF(V79=-W79,0,W79*0.65/10000)</f>
        <v>#REF!</v>
      </c>
      <c r="AE79" s="171" t="e">
        <f>AA79/10</f>
        <v>#VALUE!</v>
      </c>
      <c r="AF79" s="171" t="e">
        <f>AB79/10</f>
        <v>#VALUE!</v>
      </c>
      <c r="AG79" s="171" t="e">
        <f ca="1">-Q79</f>
        <v>#REF!</v>
      </c>
      <c r="AH79" s="171" t="e">
        <f ca="1">-S79</f>
        <v>#REF!</v>
      </c>
    </row>
    <row customHeight="1" r="80">
      <c r="A80" s="157">
        <f ca="1">A77+1</f>
        <v>43549</v>
      </c>
      <c r="B80" s="158">
        <f>B77</f>
        <v>0.66666666666666696</v>
      </c>
      <c r="C80" s="157">
        <f ca="1">A80+B80</f>
        <v>43549.666666666664</v>
      </c>
      <c r="D80" s="158" t="str">
        <f>D77</f>
        <v>中班</v>
      </c>
      <c r="E80" s="153">
        <f>'6烧主抽电耗'!E80</f>
        <v>3</v>
      </c>
      <c r="F80" s="153" t="str">
        <f>'6烧主抽电耗'!F80</f>
        <v>丙班</v>
      </c>
      <c r="G80" s="183" t="e">
        <f ca="1">SUMPRODUCT((_5shaozhuchou_month_day!$A$2:$A$899&gt;=C80)*(_5shaozhuchou_month_day!$A$2:$A$899&lt;C81),_5shaozhuchou_month_day!$Y$2:$Y$899)/8</f>
        <v>#REF!</v>
      </c>
      <c r="H80" s="183" t="e">
        <f ca="1">(G80-G80*25%)*0.81*8</f>
        <v>#REF!</v>
      </c>
      <c r="I80" s="184" t="str">
        <f>X80</f>
        <v/>
      </c>
      <c r="J80" s="185" t="e">
        <f ca="1">SUMPRODUCT((主抽数据!$AU$5:$AU$97=$A80)*(主抽数据!$AV$5:$AV$97=$F80),主抽数据!$AH$5:$AH$97)</f>
        <v>#REF!</v>
      </c>
      <c r="K80" s="185" t="e">
        <f ca="1">SUMPRODUCT((主抽数据!$AU$5:$AU$97=$A80)*(主抽数据!$AV$5:$AV$97=$F80),主抽数据!$AI$5:$AI$97)</f>
        <v>#REF!</v>
      </c>
      <c r="L80" s="153" t="e">
        <f ca="1">J80+K80</f>
        <v>#REF!</v>
      </c>
      <c r="M80" s="153" t="e">
        <f ca="1">SUMPRODUCT((_5shaozhuchou_month_day!$A$2:$A$899&gt;=C80)*(_5shaozhuchou_month_day!$A$2:$A$899&lt;C81),_5shaozhuchou_month_day!$Z$2:$Z$899)</f>
        <v>#REF!</v>
      </c>
      <c r="N80" s="183" t="e">
        <f ca="1">M80*查询与汇总!$F$1</f>
        <v>#REF!</v>
      </c>
      <c r="O80" s="154" t="e">
        <f ca="1">IF(N80=0,0,L80/N80)</f>
        <v>#REF!</v>
      </c>
      <c r="P80" s="153" t="e">
        <f ca="1">IF(G80=0,0,SUMPRODUCT((_5shaozhuchou_month_day!$A$2:$A$899&gt;=$C80)*(_5shaozhuchou_month_day!$A$2:$A$899&lt;$C81),_5shaozhuchou_month_day!T$2:T$899)/SUMPRODUCT((_5shaozhuchou_month_day!$A$2:$A$899&gt;=$C80)*(_5shaozhuchou_month_day!$A$2:$A$899&lt;$C81)*(_5shaozhuchou_month_day!T$2:T$899&gt;0)))</f>
        <v>#REF!</v>
      </c>
      <c r="Q80" s="186" t="e">
        <f ca="1">IF(G80=0,0,SUMPRODUCT((_5shaozhuchou_month_day!$A$2:$A$899&gt;=$C80)*(_5shaozhuchou_month_day!$A$2:$A$899&lt;$C81),_5shaozhuchou_month_day!U$2:U$899)/SUMPRODUCT((_5shaozhuchou_month_day!$A$2:$A$899&gt;=$C80)*(_5shaozhuchou_month_day!$A$2:$A$899&lt;$C81)*(_5shaozhuchou_month_day!U$2:U$899&lt;0)))</f>
        <v>#REF!</v>
      </c>
      <c r="R80" s="153" t="e">
        <f ca="1">IF(G80=0,0,SUMPRODUCT((_5shaozhuchou_month_day!$A$2:$A$899&gt;=$C80)*(_5shaozhuchou_month_day!$A$2:$A$899&lt;$C81),_5shaozhuchou_month_day!V$2:V$899)/SUMPRODUCT((_5shaozhuchou_month_day!$A$2:$A$899&gt;=$C80)*(_5shaozhuchou_month_day!$A$2:$A$899&lt;$C81)*(_5shaozhuchou_month_day!V$2:V$899&gt;0)))</f>
        <v>#REF!</v>
      </c>
      <c r="S80" s="186" t="e">
        <f ca="1">IF(G80=0,0,SUMPRODUCT((_5shaozhuchou_month_day!$A$2:$A$899&gt;=$C80)*(_5shaozhuchou_month_day!$A$2:$A$899&lt;$C81),_5shaozhuchou_month_day!W$2:W$899)/SUMPRODUCT((_5shaozhuchou_month_day!$A$2:$A$899&gt;=$C80)*(_5shaozhuchou_month_day!$A$2:$A$899&lt;$C81)*(_5shaozhuchou_month_day!W$2:W$899&lt;0)))</f>
        <v>#REF!</v>
      </c>
      <c r="T80" s="186">
        <f>主抽数据!K82</f>
        <v>99.809200000000004</v>
      </c>
      <c r="U80" s="183">
        <f>主抽数据!L82</f>
        <v>99.765799999999999</v>
      </c>
      <c r="V80" s="187" t="e">
        <f ca="1">查询与汇总!$J$1*M80</f>
        <v>#REF!</v>
      </c>
      <c r="W80" s="188" t="e">
        <f ca="1">L80-V80</f>
        <v>#REF!</v>
      </c>
      <c r="X80" s="194" t="s">
        <v>26</v>
      </c>
      <c r="Y80" s="195" t="s">
        <v>26</v>
      </c>
      <c r="Z80" s="196" t="s">
        <v>26</v>
      </c>
      <c r="AA80" s="191" t="str">
        <f>主抽数据!M82</f>
        <v/>
      </c>
      <c r="AB80" s="192" t="str">
        <f>主抽数据!N82</f>
        <v/>
      </c>
      <c r="AC80" s="193" t="e">
        <f ca="1">IF(V80=-W80,0,W80*0.65/10000)</f>
        <v>#REF!</v>
      </c>
      <c r="AE80" s="171" t="e">
        <f>AA80/10</f>
        <v>#VALUE!</v>
      </c>
      <c r="AF80" s="171" t="e">
        <f>AB80/10</f>
        <v>#VALUE!</v>
      </c>
      <c r="AG80" s="171" t="e">
        <f ca="1">-Q80</f>
        <v>#REF!</v>
      </c>
      <c r="AH80" s="171" t="e">
        <f ca="1">-S80</f>
        <v>#REF!</v>
      </c>
    </row>
    <row customHeight="1" r="81">
      <c r="A81" s="157">
        <f ca="1">A78+1</f>
        <v>43550</v>
      </c>
      <c r="B81" s="158">
        <f>B78</f>
        <v>0</v>
      </c>
      <c r="C81" s="157">
        <f ca="1">A81+B81</f>
        <v>43550</v>
      </c>
      <c r="D81" s="158" t="str">
        <f>D78</f>
        <v>夜班</v>
      </c>
      <c r="E81" s="153">
        <f>'6烧主抽电耗'!E81</f>
        <v>1</v>
      </c>
      <c r="F81" s="153" t="str">
        <f>'6烧主抽电耗'!F81</f>
        <v>甲班</v>
      </c>
      <c r="G81" s="183" t="e">
        <f ca="1">SUMPRODUCT((_5shaozhuchou_month_day!$A$2:$A$899&gt;=C81)*(_5shaozhuchou_month_day!$A$2:$A$899&lt;C82),_5shaozhuchou_month_day!$Y$2:$Y$899)/8</f>
        <v>#REF!</v>
      </c>
      <c r="H81" s="183" t="e">
        <f ca="1">(G81-G81*25%)*0.81*8</f>
        <v>#REF!</v>
      </c>
      <c r="I81" s="184" t="str">
        <f>X81</f>
        <v/>
      </c>
      <c r="J81" s="185" t="e">
        <f ca="1">SUMPRODUCT((主抽数据!$AU$5:$AU$97=$A81)*(主抽数据!$AV$5:$AV$97=$F81),主抽数据!$AH$5:$AH$97)</f>
        <v>#REF!</v>
      </c>
      <c r="K81" s="185" t="e">
        <f ca="1">SUMPRODUCT((主抽数据!$AU$5:$AU$97=$A81)*(主抽数据!$AV$5:$AV$97=$F81),主抽数据!$AI$5:$AI$97)</f>
        <v>#REF!</v>
      </c>
      <c r="L81" s="153" t="e">
        <f ca="1">J81+K81</f>
        <v>#REF!</v>
      </c>
      <c r="M81" s="153" t="e">
        <f ca="1">SUMPRODUCT((_5shaozhuchou_month_day!$A$2:$A$899&gt;=C81)*(_5shaozhuchou_month_day!$A$2:$A$899&lt;C82),_5shaozhuchou_month_day!$Z$2:$Z$899)</f>
        <v>#REF!</v>
      </c>
      <c r="N81" s="183" t="e">
        <f ca="1">M81*查询与汇总!$F$1</f>
        <v>#REF!</v>
      </c>
      <c r="O81" s="154" t="e">
        <f ca="1">IF(N81=0,0,L81/N81)</f>
        <v>#REF!</v>
      </c>
      <c r="P81" s="153" t="e">
        <f ca="1">IF(G81=0,0,SUMPRODUCT((_5shaozhuchou_month_day!$A$2:$A$899&gt;=$C81)*(_5shaozhuchou_month_day!$A$2:$A$899&lt;$C82),_5shaozhuchou_month_day!T$2:T$899)/SUMPRODUCT((_5shaozhuchou_month_day!$A$2:$A$899&gt;=$C81)*(_5shaozhuchou_month_day!$A$2:$A$899&lt;$C82)*(_5shaozhuchou_month_day!T$2:T$899&gt;0)))</f>
        <v>#REF!</v>
      </c>
      <c r="Q81" s="186" t="e">
        <f ca="1">IF(G81=0,0,SUMPRODUCT((_5shaozhuchou_month_day!$A$2:$A$899&gt;=$C81)*(_5shaozhuchou_month_day!$A$2:$A$899&lt;$C82),_5shaozhuchou_month_day!U$2:U$899)/SUMPRODUCT((_5shaozhuchou_month_day!$A$2:$A$899&gt;=$C81)*(_5shaozhuchou_month_day!$A$2:$A$899&lt;$C82)*(_5shaozhuchou_month_day!U$2:U$899&lt;0)))</f>
        <v>#REF!</v>
      </c>
      <c r="R81" s="153" t="e">
        <f ca="1">IF(G81=0,0,SUMPRODUCT((_5shaozhuchou_month_day!$A$2:$A$899&gt;=$C81)*(_5shaozhuchou_month_day!$A$2:$A$899&lt;$C82),_5shaozhuchou_month_day!V$2:V$899)/SUMPRODUCT((_5shaozhuchou_month_day!$A$2:$A$899&gt;=$C81)*(_5shaozhuchou_month_day!$A$2:$A$899&lt;$C82)*(_5shaozhuchou_month_day!V$2:V$899&gt;0)))</f>
        <v>#REF!</v>
      </c>
      <c r="S81" s="186" t="e">
        <f ca="1">IF(G81=0,0,SUMPRODUCT((_5shaozhuchou_month_day!$A$2:$A$899&gt;=$C81)*(_5shaozhuchou_month_day!$A$2:$A$899&lt;$C82),_5shaozhuchou_month_day!W$2:W$899)/SUMPRODUCT((_5shaozhuchou_month_day!$A$2:$A$899&gt;=$C81)*(_5shaozhuchou_month_day!$A$2:$A$899&lt;$C82)*(_5shaozhuchou_month_day!W$2:W$899&lt;0)))</f>
        <v>#REF!</v>
      </c>
      <c r="T81" s="186">
        <f>主抽数据!K83</f>
        <v>81.685100000000006</v>
      </c>
      <c r="U81" s="183">
        <f>主抽数据!L83</f>
        <v>81.597499999999997</v>
      </c>
      <c r="V81" s="187" t="e">
        <f ca="1">查询与汇总!$J$1*M81</f>
        <v>#REF!</v>
      </c>
      <c r="W81" s="188" t="e">
        <f ca="1">L81-V81</f>
        <v>#REF!</v>
      </c>
      <c r="X81" s="194" t="s">
        <v>26</v>
      </c>
      <c r="Y81" s="195" t="s">
        <v>26</v>
      </c>
      <c r="Z81" s="196" t="s">
        <v>26</v>
      </c>
      <c r="AA81" s="191" t="str">
        <f>主抽数据!M83</f>
        <v/>
      </c>
      <c r="AB81" s="192" t="str">
        <f>主抽数据!N83</f>
        <v/>
      </c>
      <c r="AC81" s="193" t="e">
        <f ca="1">IF(V81=-W81,0,W81*0.65/10000)</f>
        <v>#REF!</v>
      </c>
      <c r="AE81" s="171" t="e">
        <f>AA81/10</f>
        <v>#VALUE!</v>
      </c>
      <c r="AF81" s="171" t="e">
        <f>AB81/10</f>
        <v>#VALUE!</v>
      </c>
      <c r="AG81" s="171" t="e">
        <f ca="1">-Q81</f>
        <v>#REF!</v>
      </c>
      <c r="AH81" s="171" t="e">
        <f ca="1">-S81</f>
        <v>#REF!</v>
      </c>
    </row>
    <row customHeight="1" ht="33" r="82">
      <c r="A82" s="157">
        <f ca="1">A79+1</f>
        <v>43550</v>
      </c>
      <c r="B82" s="158">
        <f>B79</f>
        <v>0.33333333333333298</v>
      </c>
      <c r="C82" s="157">
        <f ca="1">A82+B82</f>
        <v>43550.333333333336</v>
      </c>
      <c r="D82" s="158" t="str">
        <f>D79</f>
        <v>白班</v>
      </c>
      <c r="E82" s="153">
        <f>'6烧主抽电耗'!E82</f>
        <v>2</v>
      </c>
      <c r="F82" s="153" t="str">
        <f>'6烧主抽电耗'!F82</f>
        <v>乙班</v>
      </c>
      <c r="G82" s="183" t="e">
        <f ca="1">SUMPRODUCT((_5shaozhuchou_month_day!$A$2:$A$899&gt;=C82)*(_5shaozhuchou_month_day!$A$2:$A$899&lt;C83),_5shaozhuchou_month_day!$Y$2:$Y$899)/8</f>
        <v>#REF!</v>
      </c>
      <c r="H82" s="183" t="e">
        <f ca="1">(G82-G82*25%)*0.81*8</f>
        <v>#REF!</v>
      </c>
      <c r="I82" s="184" t="str">
        <f>X82</f>
        <v/>
      </c>
      <c r="J82" s="185" t="e">
        <f ca="1">SUMPRODUCT((主抽数据!$AU$5:$AU$97=$A82)*(主抽数据!$AV$5:$AV$97=$F82),主抽数据!$AH$5:$AH$97)</f>
        <v>#REF!</v>
      </c>
      <c r="K82" s="185" t="e">
        <f ca="1">SUMPRODUCT((主抽数据!$AU$5:$AU$97=$A82)*(主抽数据!$AV$5:$AV$97=$F82),主抽数据!$AI$5:$AI$97)</f>
        <v>#REF!</v>
      </c>
      <c r="L82" s="153" t="e">
        <f ca="1">J82+K82</f>
        <v>#REF!</v>
      </c>
      <c r="M82" s="153" t="e">
        <f ca="1">SUMPRODUCT((_5shaozhuchou_month_day!$A$2:$A$899&gt;=C82)*(_5shaozhuchou_month_day!$A$2:$A$899&lt;C83),_5shaozhuchou_month_day!$Z$2:$Z$899)</f>
        <v>#REF!</v>
      </c>
      <c r="N82" s="183" t="e">
        <f ca="1">M82*查询与汇总!$F$1</f>
        <v>#REF!</v>
      </c>
      <c r="O82" s="154" t="e">
        <f ca="1">IF(N82=0,0,L82/N82)</f>
        <v>#REF!</v>
      </c>
      <c r="P82" s="153" t="e">
        <f ca="1">IF(G82=0,0,SUMPRODUCT((_5shaozhuchou_month_day!$A$2:$A$899&gt;=$C82)*(_5shaozhuchou_month_day!$A$2:$A$899&lt;$C83),_5shaozhuchou_month_day!T$2:T$899)/SUMPRODUCT((_5shaozhuchou_month_day!$A$2:$A$899&gt;=$C82)*(_5shaozhuchou_month_day!$A$2:$A$899&lt;$C83)*(_5shaozhuchou_month_day!T$2:T$899&gt;0)))</f>
        <v>#REF!</v>
      </c>
      <c r="Q82" s="186" t="e">
        <f ca="1">IF(G82=0,0,SUMPRODUCT((_5shaozhuchou_month_day!$A$2:$A$899&gt;=$C82)*(_5shaozhuchou_month_day!$A$2:$A$899&lt;$C83),_5shaozhuchou_month_day!U$2:U$899)/SUMPRODUCT((_5shaozhuchou_month_day!$A$2:$A$899&gt;=$C82)*(_5shaozhuchou_month_day!$A$2:$A$899&lt;$C83)*(_5shaozhuchou_month_day!U$2:U$899&lt;0)))</f>
        <v>#REF!</v>
      </c>
      <c r="R82" s="153" t="e">
        <f ca="1">IF(G82=0,0,SUMPRODUCT((_5shaozhuchou_month_day!$A$2:$A$899&gt;=$C82)*(_5shaozhuchou_month_day!$A$2:$A$899&lt;$C83),_5shaozhuchou_month_day!V$2:V$899)/SUMPRODUCT((_5shaozhuchou_month_day!$A$2:$A$899&gt;=$C82)*(_5shaozhuchou_month_day!$A$2:$A$899&lt;$C83)*(_5shaozhuchou_month_day!V$2:V$899&gt;0)))</f>
        <v>#REF!</v>
      </c>
      <c r="S82" s="186" t="e">
        <f ca="1">IF(G82=0,0,SUMPRODUCT((_5shaozhuchou_month_day!$A$2:$A$899&gt;=$C82)*(_5shaozhuchou_month_day!$A$2:$A$899&lt;$C83),_5shaozhuchou_month_day!W$2:W$899)/SUMPRODUCT((_5shaozhuchou_month_day!$A$2:$A$899&gt;=$C82)*(_5shaozhuchou_month_day!$A$2:$A$899&lt;$C83)*(_5shaozhuchou_month_day!W$2:W$899&lt;0)))</f>
        <v>#REF!</v>
      </c>
      <c r="T82" s="186">
        <f>主抽数据!K84</f>
        <v>-0.13009999999999999</v>
      </c>
      <c r="U82" s="183">
        <f>主抽数据!L84</f>
        <v>-0.13220000000000001</v>
      </c>
      <c r="V82" s="187" t="e">
        <f ca="1">查询与汇总!$J$1*M82</f>
        <v>#REF!</v>
      </c>
      <c r="W82" s="188" t="e">
        <f ca="1">L82-V82</f>
        <v>#REF!</v>
      </c>
      <c r="X82" s="194" t="s">
        <v>26</v>
      </c>
      <c r="Y82" s="195" t="s">
        <v>26</v>
      </c>
      <c r="Z82" s="196" t="s">
        <v>26</v>
      </c>
      <c r="AA82" s="191" t="str">
        <f>主抽数据!M84</f>
        <v/>
      </c>
      <c r="AB82" s="192" t="str">
        <f>主抽数据!N84</f>
        <v/>
      </c>
      <c r="AC82" s="193" t="e">
        <f ca="1">IF(V82=-W82,0,W82*0.65/10000)</f>
        <v>#REF!</v>
      </c>
      <c r="AE82" s="171" t="e">
        <f>AA82/10</f>
        <v>#VALUE!</v>
      </c>
      <c r="AF82" s="171" t="e">
        <f>AB82/10</f>
        <v>#VALUE!</v>
      </c>
      <c r="AG82" s="171" t="e">
        <f ca="1">-Q82</f>
        <v>#REF!</v>
      </c>
      <c r="AH82" s="171" t="e">
        <f ca="1">-S82</f>
        <v>#REF!</v>
      </c>
    </row>
    <row customHeight="1" r="83">
      <c r="A83" s="157">
        <f ca="1">A80+1</f>
        <v>43550</v>
      </c>
      <c r="B83" s="158">
        <f>B80</f>
        <v>0.66666666666666696</v>
      </c>
      <c r="C83" s="157">
        <f ca="1">A83+B83</f>
        <v>43550.666666666664</v>
      </c>
      <c r="D83" s="158" t="str">
        <f>D80</f>
        <v>中班</v>
      </c>
      <c r="E83" s="153">
        <f>'6烧主抽电耗'!E83</f>
        <v>3</v>
      </c>
      <c r="F83" s="153" t="str">
        <f>'6烧主抽电耗'!F83</f>
        <v>丙班</v>
      </c>
      <c r="G83" s="183" t="e">
        <f ca="1">SUMPRODUCT((_5shaozhuchou_month_day!$A$2:$A$899&gt;=C83)*(_5shaozhuchou_month_day!$A$2:$A$899&lt;C84),_5shaozhuchou_month_day!$Y$2:$Y$899)/8</f>
        <v>#REF!</v>
      </c>
      <c r="H83" s="183" t="e">
        <f ca="1">(G83-G83*25%)*0.81*8</f>
        <v>#REF!</v>
      </c>
      <c r="I83" s="184" t="str">
        <f>X83</f>
        <v/>
      </c>
      <c r="J83" s="185" t="e">
        <f ca="1">SUMPRODUCT((主抽数据!$AU$5:$AU$97=$A83)*(主抽数据!$AV$5:$AV$97=$F83),主抽数据!$AH$5:$AH$97)</f>
        <v>#REF!</v>
      </c>
      <c r="K83" s="185" t="e">
        <f ca="1">SUMPRODUCT((主抽数据!$AU$5:$AU$97=$A83)*(主抽数据!$AV$5:$AV$97=$F83),主抽数据!$AI$5:$AI$97)</f>
        <v>#REF!</v>
      </c>
      <c r="L83" s="153" t="e">
        <f ca="1">J83+K83</f>
        <v>#REF!</v>
      </c>
      <c r="M83" s="153" t="e">
        <f ca="1">SUMPRODUCT((_5shaozhuchou_month_day!$A$2:$A$899&gt;=C83)*(_5shaozhuchou_month_day!$A$2:$A$899&lt;C84),_5shaozhuchou_month_day!$Z$2:$Z$899)</f>
        <v>#REF!</v>
      </c>
      <c r="N83" s="183" t="e">
        <f ca="1">M83*查询与汇总!$F$1</f>
        <v>#REF!</v>
      </c>
      <c r="O83" s="154" t="e">
        <f ca="1">IF(N83=0,0,L83/N83)</f>
        <v>#REF!</v>
      </c>
      <c r="P83" s="153" t="e">
        <f ca="1">IF(G83=0,0,SUMPRODUCT((_5shaozhuchou_month_day!$A$2:$A$899&gt;=$C83)*(_5shaozhuchou_month_day!$A$2:$A$899&lt;$C84),_5shaozhuchou_month_day!T$2:T$899)/SUMPRODUCT((_5shaozhuchou_month_day!$A$2:$A$899&gt;=$C83)*(_5shaozhuchou_month_day!$A$2:$A$899&lt;$C84)*(_5shaozhuchou_month_day!T$2:T$899&gt;0)))</f>
        <v>#REF!</v>
      </c>
      <c r="Q83" s="186" t="e">
        <f ca="1">IF(G83=0,0,SUMPRODUCT((_5shaozhuchou_month_day!$A$2:$A$899&gt;=$C83)*(_5shaozhuchou_month_day!$A$2:$A$899&lt;$C84),_5shaozhuchou_month_day!U$2:U$899)/SUMPRODUCT((_5shaozhuchou_month_day!$A$2:$A$899&gt;=$C83)*(_5shaozhuchou_month_day!$A$2:$A$899&lt;$C84)*(_5shaozhuchou_month_day!U$2:U$899&lt;0)))</f>
        <v>#REF!</v>
      </c>
      <c r="R83" s="153" t="e">
        <f ca="1">IF(G83=0,0,SUMPRODUCT((_5shaozhuchou_month_day!$A$2:$A$899&gt;=$C83)*(_5shaozhuchou_month_day!$A$2:$A$899&lt;$C84),_5shaozhuchou_month_day!V$2:V$899)/SUMPRODUCT((_5shaozhuchou_month_day!$A$2:$A$899&gt;=$C83)*(_5shaozhuchou_month_day!$A$2:$A$899&lt;$C84)*(_5shaozhuchou_month_day!V$2:V$899&gt;0)))</f>
        <v>#REF!</v>
      </c>
      <c r="S83" s="186" t="e">
        <f ca="1">IF(G83=0,0,SUMPRODUCT((_5shaozhuchou_month_day!$A$2:$A$899&gt;=$C83)*(_5shaozhuchou_month_day!$A$2:$A$899&lt;$C84),_5shaozhuchou_month_day!W$2:W$899)/SUMPRODUCT((_5shaozhuchou_month_day!$A$2:$A$899&gt;=$C83)*(_5shaozhuchou_month_day!$A$2:$A$899&lt;$C84)*(_5shaozhuchou_month_day!W$2:W$899&lt;0)))</f>
        <v>#REF!</v>
      </c>
      <c r="T83" s="186">
        <f>主抽数据!K85</f>
        <v>44.680900000000001</v>
      </c>
      <c r="U83" s="183">
        <f>主抽数据!L85</f>
        <v>48.029200000000003</v>
      </c>
      <c r="V83" s="187" t="e">
        <f ca="1">查询与汇总!$J$1*M83</f>
        <v>#REF!</v>
      </c>
      <c r="W83" s="188" t="e">
        <f ca="1">L83-V83</f>
        <v>#REF!</v>
      </c>
      <c r="X83" s="201" t="s">
        <v>26</v>
      </c>
      <c r="Y83" s="202" t="s">
        <v>26</v>
      </c>
      <c r="Z83" s="203" t="s">
        <v>26</v>
      </c>
      <c r="AA83" s="191" t="str">
        <f>主抽数据!M85</f>
        <v/>
      </c>
      <c r="AB83" s="192" t="str">
        <f>主抽数据!N85</f>
        <v/>
      </c>
      <c r="AC83" s="193" t="e">
        <f ca="1">IF(V83=-W83,0,W83*0.65/10000)</f>
        <v>#REF!</v>
      </c>
      <c r="AE83" s="171" t="e">
        <f>AA83/10</f>
        <v>#VALUE!</v>
      </c>
      <c r="AF83" s="171" t="e">
        <f>AB83/10</f>
        <v>#VALUE!</v>
      </c>
      <c r="AG83" s="171" t="e">
        <f ca="1">-Q83</f>
        <v>#REF!</v>
      </c>
      <c r="AH83" s="171" t="e">
        <f ca="1">-S83</f>
        <v>#REF!</v>
      </c>
    </row>
    <row customHeight="1" r="84">
      <c r="A84" s="157">
        <f ca="1">A81+1</f>
        <v>43551</v>
      </c>
      <c r="B84" s="158">
        <f>B81</f>
        <v>0</v>
      </c>
      <c r="C84" s="157">
        <f ca="1">A84+B84</f>
        <v>43551</v>
      </c>
      <c r="D84" s="158" t="str">
        <f>D81</f>
        <v>夜班</v>
      </c>
      <c r="E84" s="153">
        <f>'6烧主抽电耗'!E84</f>
        <v>4</v>
      </c>
      <c r="F84" s="153" t="str">
        <f>'6烧主抽电耗'!F84</f>
        <v>丁班</v>
      </c>
      <c r="G84" s="183" t="e">
        <f ca="1">SUMPRODUCT((_5shaozhuchou_month_day!$A$2:$A$899&gt;=C84)*(_5shaozhuchou_month_day!$A$2:$A$899&lt;C85),_5shaozhuchou_month_day!$Y$2:$Y$899)/8</f>
        <v>#REF!</v>
      </c>
      <c r="H84" s="183" t="e">
        <f ca="1">(G84-G84*25%)*0.81*8</f>
        <v>#REF!</v>
      </c>
      <c r="I84" s="184" t="str">
        <f>X84</f>
        <v/>
      </c>
      <c r="J84" s="185" t="e">
        <f ca="1">SUMPRODUCT((主抽数据!$AU$5:$AU$97=$A84)*(主抽数据!$AV$5:$AV$97=$F84),主抽数据!$AH$5:$AH$97)</f>
        <v>#REF!</v>
      </c>
      <c r="K84" s="185" t="e">
        <f ca="1">SUMPRODUCT((主抽数据!$AU$5:$AU$97=$A84)*(主抽数据!$AV$5:$AV$97=$F84),主抽数据!$AI$5:$AI$97)</f>
        <v>#REF!</v>
      </c>
      <c r="L84" s="153" t="e">
        <f ca="1">J84+K84</f>
        <v>#REF!</v>
      </c>
      <c r="M84" s="153" t="e">
        <f ca="1">SUMPRODUCT((_5shaozhuchou_month_day!$A$2:$A$899&gt;=C84)*(_5shaozhuchou_month_day!$A$2:$A$899&lt;C85),_5shaozhuchou_month_day!$Z$2:$Z$899)</f>
        <v>#REF!</v>
      </c>
      <c r="N84" s="183" t="e">
        <f ca="1">M84*查询与汇总!$F$1</f>
        <v>#REF!</v>
      </c>
      <c r="O84" s="154" t="e">
        <f ca="1">IF(N84=0,0,L84/N84)</f>
        <v>#REF!</v>
      </c>
      <c r="P84" s="153" t="e">
        <f ca="1">IF(G84=0,0,SUMPRODUCT((_5shaozhuchou_month_day!$A$2:$A$899&gt;=$C84)*(_5shaozhuchou_month_day!$A$2:$A$899&lt;$C85),_5shaozhuchou_month_day!T$2:T$899)/SUMPRODUCT((_5shaozhuchou_month_day!$A$2:$A$899&gt;=$C84)*(_5shaozhuchou_month_day!$A$2:$A$899&lt;$C85)*(_5shaozhuchou_month_day!T$2:T$899&gt;0)))</f>
        <v>#REF!</v>
      </c>
      <c r="Q84" s="186" t="e">
        <f ca="1">IF(G84=0,0,SUMPRODUCT((_5shaozhuchou_month_day!$A$2:$A$899&gt;=$C84)*(_5shaozhuchou_month_day!$A$2:$A$899&lt;$C85),_5shaozhuchou_month_day!U$2:U$899)/SUMPRODUCT((_5shaozhuchou_month_day!$A$2:$A$899&gt;=$C84)*(_5shaozhuchou_month_day!$A$2:$A$899&lt;$C85)*(_5shaozhuchou_month_day!U$2:U$899&lt;0)))</f>
        <v>#REF!</v>
      </c>
      <c r="R84" s="153" t="e">
        <f ca="1">IF(G84=0,0,SUMPRODUCT((_5shaozhuchou_month_day!$A$2:$A$899&gt;=$C84)*(_5shaozhuchou_month_day!$A$2:$A$899&lt;$C85),_5shaozhuchou_month_day!V$2:V$899)/SUMPRODUCT((_5shaozhuchou_month_day!$A$2:$A$899&gt;=$C84)*(_5shaozhuchou_month_day!$A$2:$A$899&lt;$C85)*(_5shaozhuchou_month_day!V$2:V$899&gt;0)))</f>
        <v>#REF!</v>
      </c>
      <c r="S84" s="186" t="e">
        <f ca="1">IF(G84=0,0,SUMPRODUCT((_5shaozhuchou_month_day!$A$2:$A$899&gt;=$C84)*(_5shaozhuchou_month_day!$A$2:$A$899&lt;$C85),_5shaozhuchou_month_day!W$2:W$899)/SUMPRODUCT((_5shaozhuchou_month_day!$A$2:$A$899&gt;=$C84)*(_5shaozhuchou_month_day!$A$2:$A$899&lt;$C85)*(_5shaozhuchou_month_day!W$2:W$899&lt;0)))</f>
        <v>#REF!</v>
      </c>
      <c r="T84" s="186">
        <f>主抽数据!K86</f>
        <v>75.864800000000002</v>
      </c>
      <c r="U84" s="183">
        <f>主抽数据!L86</f>
        <v>83.578100000000006</v>
      </c>
      <c r="V84" s="187" t="e">
        <f ca="1">查询与汇总!$J$1*M84</f>
        <v>#REF!</v>
      </c>
      <c r="W84" s="188" t="e">
        <f ca="1">L84-V84</f>
        <v>#REF!</v>
      </c>
      <c r="X84" s="201" t="s">
        <v>26</v>
      </c>
      <c r="Y84" s="202" t="s">
        <v>26</v>
      </c>
      <c r="Z84" s="203" t="s">
        <v>26</v>
      </c>
      <c r="AA84" s="191" t="str">
        <f>主抽数据!M86</f>
        <v/>
      </c>
      <c r="AB84" s="192" t="str">
        <f>主抽数据!N86</f>
        <v/>
      </c>
      <c r="AC84" s="193" t="e">
        <f ca="1">IF(V84=-W84,0,W84*0.65/10000)</f>
        <v>#REF!</v>
      </c>
      <c r="AE84" s="171" t="e">
        <f>AA84/10</f>
        <v>#VALUE!</v>
      </c>
      <c r="AF84" s="171" t="e">
        <f>AB84/10</f>
        <v>#VALUE!</v>
      </c>
      <c r="AG84" s="171" t="e">
        <f ca="1">-Q84</f>
        <v>#REF!</v>
      </c>
      <c r="AH84" s="171" t="e">
        <f ca="1">-S84</f>
        <v>#REF!</v>
      </c>
    </row>
    <row customHeight="1" ht="33" r="85">
      <c r="A85" s="157">
        <f ca="1">A82+1</f>
        <v>43551</v>
      </c>
      <c r="B85" s="158">
        <f>B82</f>
        <v>0.33333333333333298</v>
      </c>
      <c r="C85" s="157">
        <f ca="1">A85+B85</f>
        <v>43551.333333333336</v>
      </c>
      <c r="D85" s="158" t="str">
        <f>D82</f>
        <v>白班</v>
      </c>
      <c r="E85" s="153">
        <f>'6烧主抽电耗'!E85</f>
        <v>1</v>
      </c>
      <c r="F85" s="153" t="str">
        <f>'6烧主抽电耗'!F85</f>
        <v>甲班</v>
      </c>
      <c r="G85" s="183" t="e">
        <f ca="1">SUMPRODUCT((_5shaozhuchou_month_day!$A$2:$A$899&gt;=C85)*(_5shaozhuchou_month_day!$A$2:$A$899&lt;C86),_5shaozhuchou_month_day!$Y$2:$Y$899)/8</f>
        <v>#REF!</v>
      </c>
      <c r="H85" s="183" t="e">
        <f ca="1">(G85-G85*25%)*0.81*8</f>
        <v>#REF!</v>
      </c>
      <c r="I85" s="184" t="str">
        <f>X85</f>
        <v/>
      </c>
      <c r="J85" s="185" t="e">
        <f ca="1">SUMPRODUCT((主抽数据!$AU$5:$AU$97=$A85)*(主抽数据!$AV$5:$AV$97=$F85),主抽数据!$AH$5:$AH$97)</f>
        <v>#REF!</v>
      </c>
      <c r="K85" s="185" t="e">
        <f ca="1">SUMPRODUCT((主抽数据!$AU$5:$AU$97=$A85)*(主抽数据!$AV$5:$AV$97=$F85),主抽数据!$AI$5:$AI$97)</f>
        <v>#REF!</v>
      </c>
      <c r="L85" s="153" t="e">
        <f ca="1">J85+K85</f>
        <v>#REF!</v>
      </c>
      <c r="M85" s="153" t="e">
        <f ca="1">SUMPRODUCT((_5shaozhuchou_month_day!$A$2:$A$899&gt;=C85)*(_5shaozhuchou_month_day!$A$2:$A$899&lt;C86),_5shaozhuchou_month_day!$Z$2:$Z$899)</f>
        <v>#REF!</v>
      </c>
      <c r="N85" s="183" t="e">
        <f ca="1">M85*查询与汇总!$F$1</f>
        <v>#REF!</v>
      </c>
      <c r="O85" s="154" t="e">
        <f ca="1">IF(N85=0,0,L85/N85)</f>
        <v>#REF!</v>
      </c>
      <c r="P85" s="153" t="e">
        <f ca="1">IF(G85=0,0,SUMPRODUCT((_5shaozhuchou_month_day!$A$2:$A$899&gt;=$C85)*(_5shaozhuchou_month_day!$A$2:$A$899&lt;$C86),_5shaozhuchou_month_day!T$2:T$899)/SUMPRODUCT((_5shaozhuchou_month_day!$A$2:$A$899&gt;=$C85)*(_5shaozhuchou_month_day!$A$2:$A$899&lt;$C86)*(_5shaozhuchou_month_day!T$2:T$899&gt;0)))</f>
        <v>#REF!</v>
      </c>
      <c r="Q85" s="186" t="e">
        <f ca="1">IF(G85=0,0,SUMPRODUCT((_5shaozhuchou_month_day!$A$2:$A$899&gt;=$C85)*(_5shaozhuchou_month_day!$A$2:$A$899&lt;$C86),_5shaozhuchou_month_day!U$2:U$899)/SUMPRODUCT((_5shaozhuchou_month_day!$A$2:$A$899&gt;=$C85)*(_5shaozhuchou_month_day!$A$2:$A$899&lt;$C86)*(_5shaozhuchou_month_day!U$2:U$899&lt;0)))</f>
        <v>#REF!</v>
      </c>
      <c r="R85" s="153" t="e">
        <f ca="1">IF(G85=0,0,SUMPRODUCT((_5shaozhuchou_month_day!$A$2:$A$899&gt;=$C85)*(_5shaozhuchou_month_day!$A$2:$A$899&lt;$C86),_5shaozhuchou_month_day!V$2:V$899)/SUMPRODUCT((_5shaozhuchou_month_day!$A$2:$A$899&gt;=$C85)*(_5shaozhuchou_month_day!$A$2:$A$899&lt;$C86)*(_5shaozhuchou_month_day!V$2:V$899&gt;0)))</f>
        <v>#REF!</v>
      </c>
      <c r="S85" s="186" t="e">
        <f ca="1">IF(G85=0,0,SUMPRODUCT((_5shaozhuchou_month_day!$A$2:$A$899&gt;=$C85)*(_5shaozhuchou_month_day!$A$2:$A$899&lt;$C86),_5shaozhuchou_month_day!W$2:W$899)/SUMPRODUCT((_5shaozhuchou_month_day!$A$2:$A$899&gt;=$C85)*(_5shaozhuchou_month_day!$A$2:$A$899&lt;$C86)*(_5shaozhuchou_month_day!W$2:W$899&lt;0)))</f>
        <v>#REF!</v>
      </c>
      <c r="T85" s="186" t="str">
        <f>主抽数据!K87</f>
        <v/>
      </c>
      <c r="U85" s="183" t="str">
        <f>主抽数据!L87</f>
        <v/>
      </c>
      <c r="V85" s="187" t="e">
        <f ca="1">查询与汇总!$J$1*M85</f>
        <v>#REF!</v>
      </c>
      <c r="W85" s="188" t="e">
        <f ca="1">L85-V85</f>
        <v>#REF!</v>
      </c>
      <c r="X85" s="194" t="s">
        <v>26</v>
      </c>
      <c r="Y85" s="195" t="s">
        <v>26</v>
      </c>
      <c r="Z85" s="196" t="s">
        <v>26</v>
      </c>
      <c r="AA85" s="191" t="str">
        <f>主抽数据!M87</f>
        <v/>
      </c>
      <c r="AB85" s="192" t="str">
        <f>主抽数据!N87</f>
        <v/>
      </c>
      <c r="AC85" s="193" t="e">
        <f ca="1">IF(V85=-W85,0,W85*0.65/10000)</f>
        <v>#REF!</v>
      </c>
      <c r="AE85" s="171" t="e">
        <f>AA85/10</f>
        <v>#VALUE!</v>
      </c>
      <c r="AF85" s="171" t="e">
        <f>AB85/10</f>
        <v>#VALUE!</v>
      </c>
      <c r="AG85" s="171" t="e">
        <f ca="1">-Q85</f>
        <v>#REF!</v>
      </c>
      <c r="AH85" s="171" t="e">
        <f ca="1">-S85</f>
        <v>#REF!</v>
      </c>
    </row>
    <row customHeight="1" r="86">
      <c r="A86" s="157">
        <f ca="1">A83+1</f>
        <v>43551</v>
      </c>
      <c r="B86" s="158">
        <f>B83</f>
        <v>0.66666666666666696</v>
      </c>
      <c r="C86" s="157">
        <f ca="1">A86+B86</f>
        <v>43551.666666666664</v>
      </c>
      <c r="D86" s="158" t="str">
        <f>D83</f>
        <v>中班</v>
      </c>
      <c r="E86" s="153">
        <f>'6烧主抽电耗'!E86</f>
        <v>2</v>
      </c>
      <c r="F86" s="153" t="str">
        <f>'6烧主抽电耗'!F86</f>
        <v>乙班</v>
      </c>
      <c r="G86" s="183" t="e">
        <f ca="1">SUMPRODUCT((_5shaozhuchou_month_day!$A$2:$A$899&gt;=C86)*(_5shaozhuchou_month_day!$A$2:$A$899&lt;C87),_5shaozhuchou_month_day!$Y$2:$Y$899)/8</f>
        <v>#REF!</v>
      </c>
      <c r="H86" s="183" t="e">
        <f ca="1">(G86-G86*25%)*0.81*8</f>
        <v>#REF!</v>
      </c>
      <c r="I86" s="184" t="str">
        <f>X86</f>
        <v/>
      </c>
      <c r="J86" s="185" t="e">
        <f ca="1">SUMPRODUCT((主抽数据!$AU$5:$AU$97=$A86)*(主抽数据!$AV$5:$AV$97=$F86),主抽数据!$AH$5:$AH$97)</f>
        <v>#REF!</v>
      </c>
      <c r="K86" s="185" t="e">
        <f ca="1">SUMPRODUCT((主抽数据!$AU$5:$AU$97=$A86)*(主抽数据!$AV$5:$AV$97=$F86),主抽数据!$AI$5:$AI$97)</f>
        <v>#REF!</v>
      </c>
      <c r="L86" s="153" t="e">
        <f ca="1">J86+K86</f>
        <v>#REF!</v>
      </c>
      <c r="M86" s="153" t="e">
        <f ca="1">SUMPRODUCT((_5shaozhuchou_month_day!$A$2:$A$899&gt;=C86)*(_5shaozhuchou_month_day!$A$2:$A$899&lt;C87),_5shaozhuchou_month_day!$Z$2:$Z$899)</f>
        <v>#REF!</v>
      </c>
      <c r="N86" s="183" t="e">
        <f ca="1">M86*查询与汇总!$F$1</f>
        <v>#REF!</v>
      </c>
      <c r="O86" s="154" t="e">
        <f ca="1">IF(N86=0,0,L86/N86)</f>
        <v>#REF!</v>
      </c>
      <c r="P86" s="153" t="e">
        <f ca="1">IF(G86=0,0,SUMPRODUCT((_5shaozhuchou_month_day!$A$2:$A$899&gt;=$C86)*(_5shaozhuchou_month_day!$A$2:$A$899&lt;$C87),_5shaozhuchou_month_day!T$2:T$899)/SUMPRODUCT((_5shaozhuchou_month_day!$A$2:$A$899&gt;=$C86)*(_5shaozhuchou_month_day!$A$2:$A$899&lt;$C87)*(_5shaozhuchou_month_day!T$2:T$899&gt;0)))</f>
        <v>#REF!</v>
      </c>
      <c r="Q86" s="186" t="e">
        <f ca="1">IF(G86=0,0,SUMPRODUCT((_5shaozhuchou_month_day!$A$2:$A$899&gt;=$C86)*(_5shaozhuchou_month_day!$A$2:$A$899&lt;$C87),_5shaozhuchou_month_day!U$2:U$899)/SUMPRODUCT((_5shaozhuchou_month_day!$A$2:$A$899&gt;=$C86)*(_5shaozhuchou_month_day!$A$2:$A$899&lt;$C87)*(_5shaozhuchou_month_day!U$2:U$899&lt;0)))</f>
        <v>#REF!</v>
      </c>
      <c r="R86" s="153" t="e">
        <f ca="1">IF(G86=0,0,SUMPRODUCT((_5shaozhuchou_month_day!$A$2:$A$899&gt;=$C86)*(_5shaozhuchou_month_day!$A$2:$A$899&lt;$C87),_5shaozhuchou_month_day!V$2:V$899)/SUMPRODUCT((_5shaozhuchou_month_day!$A$2:$A$899&gt;=$C86)*(_5shaozhuchou_month_day!$A$2:$A$899&lt;$C87)*(_5shaozhuchou_month_day!V$2:V$899&gt;0)))</f>
        <v>#REF!</v>
      </c>
      <c r="S86" s="186" t="e">
        <f ca="1">IF(G86=0,0,SUMPRODUCT((_5shaozhuchou_month_day!$A$2:$A$899&gt;=$C86)*(_5shaozhuchou_month_day!$A$2:$A$899&lt;$C87),_5shaozhuchou_month_day!W$2:W$899)/SUMPRODUCT((_5shaozhuchou_month_day!$A$2:$A$899&gt;=$C86)*(_5shaozhuchou_month_day!$A$2:$A$899&lt;$C87)*(_5shaozhuchou_month_day!W$2:W$899&lt;0)))</f>
        <v>#REF!</v>
      </c>
      <c r="T86" s="186" t="str">
        <f>主抽数据!K88</f>
        <v/>
      </c>
      <c r="U86" s="183" t="str">
        <f>主抽数据!L88</f>
        <v/>
      </c>
      <c r="V86" s="187" t="e">
        <f ca="1">查询与汇总!$J$1*M86</f>
        <v>#REF!</v>
      </c>
      <c r="W86" s="188" t="e">
        <f ca="1">L86-V86</f>
        <v>#REF!</v>
      </c>
      <c r="X86" s="201" t="s">
        <v>26</v>
      </c>
      <c r="Y86" s="202" t="s">
        <v>26</v>
      </c>
      <c r="Z86" s="203" t="s">
        <v>26</v>
      </c>
      <c r="AA86" s="191" t="str">
        <f>主抽数据!M88</f>
        <v/>
      </c>
      <c r="AB86" s="192" t="str">
        <f>主抽数据!N88</f>
        <v/>
      </c>
      <c r="AC86" s="193" t="e">
        <f ca="1">IF(V86=-W86,0,W86*0.65/10000)</f>
        <v>#REF!</v>
      </c>
      <c r="AE86" s="171" t="e">
        <f>AA86/10</f>
        <v>#VALUE!</v>
      </c>
      <c r="AF86" s="171" t="e">
        <f>AB86/10</f>
        <v>#VALUE!</v>
      </c>
      <c r="AG86" s="171" t="e">
        <f ca="1">-Q86</f>
        <v>#REF!</v>
      </c>
      <c r="AH86" s="171" t="e">
        <f ca="1">-S86</f>
        <v>#REF!</v>
      </c>
    </row>
    <row customHeight="1" r="87">
      <c r="A87" s="157">
        <f ca="1">A84+1</f>
        <v>43552</v>
      </c>
      <c r="B87" s="158">
        <f>B84</f>
        <v>0</v>
      </c>
      <c r="C87" s="157">
        <f ca="1">A87+B87</f>
        <v>43552</v>
      </c>
      <c r="D87" s="158" t="str">
        <f>D84</f>
        <v>夜班</v>
      </c>
      <c r="E87" s="153">
        <f>'6烧主抽电耗'!E87</f>
        <v>4</v>
      </c>
      <c r="F87" s="153" t="str">
        <f>'6烧主抽电耗'!F87</f>
        <v>丁班</v>
      </c>
      <c r="G87" s="183" t="e">
        <f ca="1">SUMPRODUCT((_5shaozhuchou_month_day!$A$2:$A$899&gt;=C87)*(_5shaozhuchou_month_day!$A$2:$A$899&lt;C88),_5shaozhuchou_month_day!$Y$2:$Y$899)/8</f>
        <v>#REF!</v>
      </c>
      <c r="H87" s="183" t="e">
        <f ca="1">(G87-G87*25%)*0.81*8</f>
        <v>#REF!</v>
      </c>
      <c r="I87" s="184" t="str">
        <f>X87</f>
        <v/>
      </c>
      <c r="J87" s="185" t="e">
        <f ca="1">SUMPRODUCT((主抽数据!$AU$5:$AU$97=$A87)*(主抽数据!$AV$5:$AV$97=$F87),主抽数据!$AH$5:$AH$97)</f>
        <v>#REF!</v>
      </c>
      <c r="K87" s="185" t="e">
        <f ca="1">SUMPRODUCT((主抽数据!$AU$5:$AU$97=$A87)*(主抽数据!$AV$5:$AV$97=$F87),主抽数据!$AI$5:$AI$97)</f>
        <v>#REF!</v>
      </c>
      <c r="L87" s="153" t="e">
        <f ca="1">J87+K87</f>
        <v>#REF!</v>
      </c>
      <c r="M87" s="153" t="e">
        <f ca="1">SUMPRODUCT((_5shaozhuchou_month_day!$A$2:$A$899&gt;=C87)*(_5shaozhuchou_month_day!$A$2:$A$899&lt;C88),_5shaozhuchou_month_day!$Z$2:$Z$899)</f>
        <v>#REF!</v>
      </c>
      <c r="N87" s="183" t="e">
        <f ca="1">M87*查询与汇总!$F$1</f>
        <v>#REF!</v>
      </c>
      <c r="O87" s="154" t="e">
        <f ca="1">IF(N87=0,0,L87/N87)</f>
        <v>#REF!</v>
      </c>
      <c r="P87" s="153" t="e">
        <f ca="1">IF(G87=0,0,SUMPRODUCT((_5shaozhuchou_month_day!$A$2:$A$899&gt;=$C87)*(_5shaozhuchou_month_day!$A$2:$A$899&lt;$C88),_5shaozhuchou_month_day!T$2:T$899)/SUMPRODUCT((_5shaozhuchou_month_day!$A$2:$A$899&gt;=$C87)*(_5shaozhuchou_month_day!$A$2:$A$899&lt;$C88)*(_5shaozhuchou_month_day!T$2:T$899&gt;0)))</f>
        <v>#REF!</v>
      </c>
      <c r="Q87" s="186" t="e">
        <f ca="1">IF(G87=0,0,SUMPRODUCT((_5shaozhuchou_month_day!$A$2:$A$899&gt;=$C87)*(_5shaozhuchou_month_day!$A$2:$A$899&lt;$C88),_5shaozhuchou_month_day!U$2:U$899)/SUMPRODUCT((_5shaozhuchou_month_day!$A$2:$A$899&gt;=$C87)*(_5shaozhuchou_month_day!$A$2:$A$899&lt;$C88)*(_5shaozhuchou_month_day!U$2:U$899&lt;0)))</f>
        <v>#REF!</v>
      </c>
      <c r="R87" s="153" t="e">
        <f ca="1">IF(G87=0,0,SUMPRODUCT((_5shaozhuchou_month_day!$A$2:$A$899&gt;=$C87)*(_5shaozhuchou_month_day!$A$2:$A$899&lt;$C88),_5shaozhuchou_month_day!V$2:V$899)/SUMPRODUCT((_5shaozhuchou_month_day!$A$2:$A$899&gt;=$C87)*(_5shaozhuchou_month_day!$A$2:$A$899&lt;$C88)*(_5shaozhuchou_month_day!V$2:V$899&gt;0)))</f>
        <v>#REF!</v>
      </c>
      <c r="S87" s="186" t="e">
        <f ca="1">IF(G87=0,0,SUMPRODUCT((_5shaozhuchou_month_day!$A$2:$A$899&gt;=$C87)*(_5shaozhuchou_month_day!$A$2:$A$899&lt;$C88),_5shaozhuchou_month_day!W$2:W$899)/SUMPRODUCT((_5shaozhuchou_month_day!$A$2:$A$899&gt;=$C87)*(_5shaozhuchou_month_day!$A$2:$A$899&lt;$C88)*(_5shaozhuchou_month_day!W$2:W$899&lt;0)))</f>
        <v>#REF!</v>
      </c>
      <c r="T87" s="186">
        <f>主抽数据!K89</f>
        <v>90.434399999999997</v>
      </c>
      <c r="U87" s="183">
        <f>主抽数据!L89</f>
        <v>93.510499999999993</v>
      </c>
      <c r="V87" s="187" t="e">
        <f ca="1">查询与汇总!$J$1*M87</f>
        <v>#REF!</v>
      </c>
      <c r="W87" s="188" t="e">
        <f ca="1">L87-V87</f>
        <v>#REF!</v>
      </c>
      <c r="X87" s="201" t="s">
        <v>26</v>
      </c>
      <c r="Y87" s="202" t="s">
        <v>26</v>
      </c>
      <c r="Z87" s="203" t="s">
        <v>26</v>
      </c>
      <c r="AA87" s="191" t="str">
        <f>主抽数据!M89</f>
        <v/>
      </c>
      <c r="AB87" s="192" t="str">
        <f>主抽数据!N89</f>
        <v/>
      </c>
      <c r="AC87" s="193" t="e">
        <f ca="1">IF(V87=-W87,0,W87*0.65/10000)</f>
        <v>#REF!</v>
      </c>
      <c r="AE87" s="171" t="e">
        <f>AA87/10</f>
        <v>#VALUE!</v>
      </c>
      <c r="AF87" s="171" t="e">
        <f>AB87/10</f>
        <v>#VALUE!</v>
      </c>
      <c r="AG87" s="171" t="e">
        <f ca="1">-Q87</f>
        <v>#REF!</v>
      </c>
      <c r="AH87" s="171" t="e">
        <f ca="1">-S87</f>
        <v>#REF!</v>
      </c>
    </row>
    <row customHeight="1" ht="30" r="88">
      <c r="A88" s="157">
        <f ca="1">A85+1</f>
        <v>43552</v>
      </c>
      <c r="B88" s="158">
        <f>B85</f>
        <v>0.33333333333333298</v>
      </c>
      <c r="C88" s="157">
        <f ca="1">A88+B88</f>
        <v>43552.333333333336</v>
      </c>
      <c r="D88" s="158" t="str">
        <f>D85</f>
        <v>白班</v>
      </c>
      <c r="E88" s="153">
        <f>'6烧主抽电耗'!E88</f>
        <v>1</v>
      </c>
      <c r="F88" s="153" t="str">
        <f>'6烧主抽电耗'!F88</f>
        <v>甲班</v>
      </c>
      <c r="G88" s="183" t="e">
        <f ca="1">SUMPRODUCT((_5shaozhuchou_month_day!$A$2:$A$899&gt;=C88)*(_5shaozhuchou_month_day!$A$2:$A$899&lt;C89),_5shaozhuchou_month_day!$Y$2:$Y$899)/8</f>
        <v>#REF!</v>
      </c>
      <c r="H88" s="183" t="e">
        <f ca="1">(G88-G88*25%)*0.81*8</f>
        <v>#REF!</v>
      </c>
      <c r="I88" s="184" t="str">
        <f>X88</f>
        <v/>
      </c>
      <c r="J88" s="185" t="e">
        <f ca="1">SUMPRODUCT((主抽数据!$AU$5:$AU$97=$A88)*(主抽数据!$AV$5:$AV$97=$F88),主抽数据!$AH$5:$AH$97)</f>
        <v>#REF!</v>
      </c>
      <c r="K88" s="185" t="e">
        <f ca="1">SUMPRODUCT((主抽数据!$AU$5:$AU$97=$A88)*(主抽数据!$AV$5:$AV$97=$F88),主抽数据!$AI$5:$AI$97)</f>
        <v>#REF!</v>
      </c>
      <c r="L88" s="153" t="e">
        <f ca="1">J88+K88</f>
        <v>#REF!</v>
      </c>
      <c r="M88" s="153" t="e">
        <f ca="1">SUMPRODUCT((_5shaozhuchou_month_day!$A$2:$A$899&gt;=C88)*(_5shaozhuchou_month_day!$A$2:$A$899&lt;C89),_5shaozhuchou_month_day!$Z$2:$Z$899)</f>
        <v>#REF!</v>
      </c>
      <c r="N88" s="183" t="e">
        <f ca="1">M88*查询与汇总!$F$1</f>
        <v>#REF!</v>
      </c>
      <c r="O88" s="154" t="e">
        <f ca="1">IF(N88=0,0,L88/N88)</f>
        <v>#REF!</v>
      </c>
      <c r="P88" s="153" t="e">
        <f ca="1">IF(G88=0,0,SUMPRODUCT((_5shaozhuchou_month_day!$A$2:$A$899&gt;=$C88)*(_5shaozhuchou_month_day!$A$2:$A$899&lt;$C89),_5shaozhuchou_month_day!T$2:T$899)/SUMPRODUCT((_5shaozhuchou_month_day!$A$2:$A$899&gt;=$C88)*(_5shaozhuchou_month_day!$A$2:$A$899&lt;$C89)*(_5shaozhuchou_month_day!T$2:T$899&gt;0)))</f>
        <v>#REF!</v>
      </c>
      <c r="Q88" s="186" t="e">
        <f ca="1">IF(G88=0,0,SUMPRODUCT((_5shaozhuchou_month_day!$A$2:$A$899&gt;=$C88)*(_5shaozhuchou_month_day!$A$2:$A$899&lt;$C89),_5shaozhuchou_month_day!U$2:U$899)/SUMPRODUCT((_5shaozhuchou_month_day!$A$2:$A$899&gt;=$C88)*(_5shaozhuchou_month_day!$A$2:$A$899&lt;$C89)*(_5shaozhuchou_month_day!U$2:U$899&lt;0)))</f>
        <v>#REF!</v>
      </c>
      <c r="R88" s="153" t="e">
        <f ca="1">IF(G88=0,0,SUMPRODUCT((_5shaozhuchou_month_day!$A$2:$A$899&gt;=$C88)*(_5shaozhuchou_month_day!$A$2:$A$899&lt;$C89),_5shaozhuchou_month_day!V$2:V$899)/SUMPRODUCT((_5shaozhuchou_month_day!$A$2:$A$899&gt;=$C88)*(_5shaozhuchou_month_day!$A$2:$A$899&lt;$C89)*(_5shaozhuchou_month_day!V$2:V$899&gt;0)))</f>
        <v>#REF!</v>
      </c>
      <c r="S88" s="186" t="e">
        <f ca="1">IF(G88=0,0,SUMPRODUCT((_5shaozhuchou_month_day!$A$2:$A$899&gt;=$C88)*(_5shaozhuchou_month_day!$A$2:$A$899&lt;$C89),_5shaozhuchou_month_day!W$2:W$899)/SUMPRODUCT((_5shaozhuchou_month_day!$A$2:$A$899&gt;=$C88)*(_5shaozhuchou_month_day!$A$2:$A$899&lt;$C89)*(_5shaozhuchou_month_day!W$2:W$899&lt;0)))</f>
        <v>#REF!</v>
      </c>
      <c r="T88" s="186">
        <f>主抽数据!K90</f>
        <v>94.415899999999993</v>
      </c>
      <c r="U88" s="183">
        <f>主抽数据!L90</f>
        <v>99.201099999999997</v>
      </c>
      <c r="V88" s="187" t="e">
        <f ca="1">查询与汇总!$J$1*M88</f>
        <v>#REF!</v>
      </c>
      <c r="W88" s="188" t="e">
        <f ca="1">L88-V88</f>
        <v>#REF!</v>
      </c>
      <c r="X88" s="201" t="s">
        <v>26</v>
      </c>
      <c r="Y88" s="202" t="s">
        <v>26</v>
      </c>
      <c r="Z88" s="203" t="s">
        <v>26</v>
      </c>
      <c r="AA88" s="191" t="str">
        <f>主抽数据!M90</f>
        <v/>
      </c>
      <c r="AB88" s="192" t="str">
        <f>主抽数据!N90</f>
        <v/>
      </c>
      <c r="AC88" s="193" t="e">
        <f ca="1">IF(V88=-W88,0,W88*0.65/10000)</f>
        <v>#REF!</v>
      </c>
      <c r="AE88" s="171" t="e">
        <f>AA88/10</f>
        <v>#VALUE!</v>
      </c>
      <c r="AF88" s="171" t="e">
        <f>AB88/10</f>
        <v>#VALUE!</v>
      </c>
      <c r="AG88" s="171" t="e">
        <f ca="1">-Q88</f>
        <v>#REF!</v>
      </c>
      <c r="AH88" s="171" t="e">
        <f ca="1">-S88</f>
        <v>#REF!</v>
      </c>
    </row>
    <row customHeight="1" ht="30" r="89">
      <c r="A89" s="157">
        <f ca="1">A86+1</f>
        <v>43552</v>
      </c>
      <c r="B89" s="158">
        <f>B86</f>
        <v>0.66666666666666696</v>
      </c>
      <c r="C89" s="157">
        <f ca="1">A89+B89</f>
        <v>43552.666666666664</v>
      </c>
      <c r="D89" s="158" t="str">
        <f>D86</f>
        <v>中班</v>
      </c>
      <c r="E89" s="153">
        <f>'6烧主抽电耗'!E89</f>
        <v>2</v>
      </c>
      <c r="F89" s="153" t="str">
        <f>'6烧主抽电耗'!F89</f>
        <v>乙班</v>
      </c>
      <c r="G89" s="183" t="e">
        <f ca="1">SUMPRODUCT((_5shaozhuchou_month_day!$A$2:$A$899&gt;=C89)*(_5shaozhuchou_month_day!$A$2:$A$899&lt;C90),_5shaozhuchou_month_day!$Y$2:$Y$899)/8</f>
        <v>#REF!</v>
      </c>
      <c r="H89" s="183" t="e">
        <f ca="1">(G89-G89*25%)*0.81*8</f>
        <v>#REF!</v>
      </c>
      <c r="I89" s="184" t="str">
        <f>X89</f>
        <v/>
      </c>
      <c r="J89" s="185" t="e">
        <f ca="1">SUMPRODUCT((主抽数据!$AU$5:$AU$97=$A89)*(主抽数据!$AV$5:$AV$97=$F89),主抽数据!$AH$5:$AH$97)</f>
        <v>#REF!</v>
      </c>
      <c r="K89" s="185" t="e">
        <f ca="1">SUMPRODUCT((主抽数据!$AU$5:$AU$97=$A89)*(主抽数据!$AV$5:$AV$97=$F89),主抽数据!$AI$5:$AI$97)</f>
        <v>#REF!</v>
      </c>
      <c r="L89" s="153" t="e">
        <f ca="1">J89+K89</f>
        <v>#REF!</v>
      </c>
      <c r="M89" s="153" t="e">
        <f ca="1">SUMPRODUCT((_5shaozhuchou_month_day!$A$2:$A$899&gt;=C89)*(_5shaozhuchou_month_day!$A$2:$A$899&lt;C90),_5shaozhuchou_month_day!$Z$2:$Z$899)</f>
        <v>#REF!</v>
      </c>
      <c r="N89" s="183" t="e">
        <f ca="1">M89*查询与汇总!$F$1</f>
        <v>#REF!</v>
      </c>
      <c r="O89" s="154" t="e">
        <f ca="1">IF(N89=0,0,L89/N89)</f>
        <v>#REF!</v>
      </c>
      <c r="P89" s="153" t="e">
        <f ca="1">IF(G89=0,0,SUMPRODUCT((_5shaozhuchou_month_day!$A$2:$A$899&gt;=$C89)*(_5shaozhuchou_month_day!$A$2:$A$899&lt;$C90),_5shaozhuchou_month_day!T$2:T$899)/SUMPRODUCT((_5shaozhuchou_month_day!$A$2:$A$899&gt;=$C89)*(_5shaozhuchou_month_day!$A$2:$A$899&lt;$C90)*(_5shaozhuchou_month_day!T$2:T$899&gt;0)))</f>
        <v>#REF!</v>
      </c>
      <c r="Q89" s="186" t="e">
        <f ca="1">IF(G89=0,0,SUMPRODUCT((_5shaozhuchou_month_day!$A$2:$A$899&gt;=$C89)*(_5shaozhuchou_month_day!$A$2:$A$899&lt;$C90),_5shaozhuchou_month_day!U$2:U$899)/SUMPRODUCT((_5shaozhuchou_month_day!$A$2:$A$899&gt;=$C89)*(_5shaozhuchou_month_day!$A$2:$A$899&lt;$C90)*(_5shaozhuchou_month_day!U$2:U$899&lt;0)))</f>
        <v>#REF!</v>
      </c>
      <c r="R89" s="153" t="e">
        <f ca="1">IF(G89=0,0,SUMPRODUCT((_5shaozhuchou_month_day!$A$2:$A$899&gt;=$C89)*(_5shaozhuchou_month_day!$A$2:$A$899&lt;$C90),_5shaozhuchou_month_day!V$2:V$899)/SUMPRODUCT((_5shaozhuchou_month_day!$A$2:$A$899&gt;=$C89)*(_5shaozhuchou_month_day!$A$2:$A$899&lt;$C90)*(_5shaozhuchou_month_day!V$2:V$899&gt;0)))</f>
        <v>#REF!</v>
      </c>
      <c r="S89" s="186" t="e">
        <f ca="1">IF(G89=0,0,SUMPRODUCT((_5shaozhuchou_month_day!$A$2:$A$899&gt;=$C89)*(_5shaozhuchou_month_day!$A$2:$A$899&lt;$C90),_5shaozhuchou_month_day!W$2:W$899)/SUMPRODUCT((_5shaozhuchou_month_day!$A$2:$A$899&gt;=$C89)*(_5shaozhuchou_month_day!$A$2:$A$899&lt;$C90)*(_5shaozhuchou_month_day!W$2:W$899&lt;0)))</f>
        <v>#REF!</v>
      </c>
      <c r="T89" s="186">
        <f>主抽数据!K91</f>
        <v>83.950999999999993</v>
      </c>
      <c r="U89" s="183">
        <f>主抽数据!L91</f>
        <v>88.668199999999999</v>
      </c>
      <c r="V89" s="187" t="e">
        <f ca="1">查询与汇总!$J$1*M89</f>
        <v>#REF!</v>
      </c>
      <c r="W89" s="188" t="e">
        <f ca="1">L89-V89</f>
        <v>#REF!</v>
      </c>
      <c r="X89" s="201" t="s">
        <v>26</v>
      </c>
      <c r="Y89" s="202" t="s">
        <v>26</v>
      </c>
      <c r="Z89" s="203" t="s">
        <v>26</v>
      </c>
      <c r="AA89" s="191" t="str">
        <f>主抽数据!M91</f>
        <v/>
      </c>
      <c r="AB89" s="192" t="str">
        <f>主抽数据!N91</f>
        <v/>
      </c>
      <c r="AC89" s="193" t="e">
        <f ca="1">IF(V89=-W89,0,W89*0.65/10000)</f>
        <v>#REF!</v>
      </c>
      <c r="AE89" s="171" t="e">
        <f>AA89/10</f>
        <v>#VALUE!</v>
      </c>
      <c r="AF89" s="171" t="e">
        <f>AB89/10</f>
        <v>#VALUE!</v>
      </c>
      <c r="AG89" s="171" t="e">
        <f ca="1">-Q89</f>
        <v>#REF!</v>
      </c>
      <c r="AH89" s="171" t="e">
        <f ca="1">-S89</f>
        <v>#REF!</v>
      </c>
    </row>
    <row customHeight="1" r="90">
      <c r="A90" s="157">
        <f ca="1">A87+1</f>
        <v>43553</v>
      </c>
      <c r="B90" s="158">
        <f>B87</f>
        <v>0</v>
      </c>
      <c r="C90" s="157">
        <f ca="1">A90+B90</f>
        <v>43553</v>
      </c>
      <c r="D90" s="158" t="str">
        <f>D87</f>
        <v>夜班</v>
      </c>
      <c r="E90" s="153">
        <f>'6烧主抽电耗'!E90</f>
        <v>3</v>
      </c>
      <c r="F90" s="153" t="str">
        <f>'6烧主抽电耗'!F90</f>
        <v>丙班</v>
      </c>
      <c r="G90" s="183" t="e">
        <f ca="1">SUMPRODUCT((_5shaozhuchou_month_day!$A$2:$A$899&gt;=C90)*(_5shaozhuchou_month_day!$A$2:$A$899&lt;C91),_5shaozhuchou_month_day!$Y$2:$Y$899)/8</f>
        <v>#REF!</v>
      </c>
      <c r="H90" s="183" t="e">
        <f ca="1">(G90-G90*25%)*0.81*8</f>
        <v>#REF!</v>
      </c>
      <c r="I90" s="184" t="str">
        <f>X90</f>
        <v/>
      </c>
      <c r="J90" s="185" t="e">
        <f ca="1">SUMPRODUCT((主抽数据!$AU$5:$AU$97=$A90)*(主抽数据!$AV$5:$AV$97=$F90),主抽数据!$AH$5:$AH$97)</f>
        <v>#REF!</v>
      </c>
      <c r="K90" s="185" t="e">
        <f ca="1">SUMPRODUCT((主抽数据!$AU$5:$AU$97=$A90)*(主抽数据!$AV$5:$AV$97=$F90),主抽数据!$AI$5:$AI$97)</f>
        <v>#REF!</v>
      </c>
      <c r="L90" s="153" t="e">
        <f ca="1">J90+K90</f>
        <v>#REF!</v>
      </c>
      <c r="M90" s="153" t="e">
        <f ca="1">SUMPRODUCT((_5shaozhuchou_month_day!$A$2:$A$899&gt;=C90)*(_5shaozhuchou_month_day!$A$2:$A$899&lt;C91),_5shaozhuchou_month_day!$Z$2:$Z$899)</f>
        <v>#REF!</v>
      </c>
      <c r="N90" s="183" t="e">
        <f ca="1">M90*查询与汇总!$F$1</f>
        <v>#REF!</v>
      </c>
      <c r="O90" s="154" t="e">
        <f ca="1">IF(N90=0,0,L90/N90)</f>
        <v>#REF!</v>
      </c>
      <c r="P90" s="153" t="e">
        <f ca="1">IF(G90=0,0,SUMPRODUCT((_5shaozhuchou_month_day!$A$2:$A$899&gt;=$C90)*(_5shaozhuchou_month_day!$A$2:$A$899&lt;$C91),_5shaozhuchou_month_day!T$2:T$899)/SUMPRODUCT((_5shaozhuchou_month_day!$A$2:$A$899&gt;=$C90)*(_5shaozhuchou_month_day!$A$2:$A$899&lt;$C91)*(_5shaozhuchou_month_day!T$2:T$899&gt;0)))</f>
        <v>#REF!</v>
      </c>
      <c r="Q90" s="186" t="e">
        <f ca="1">IF(G90=0,0,SUMPRODUCT((_5shaozhuchou_month_day!$A$2:$A$899&gt;=$C90)*(_5shaozhuchou_month_day!$A$2:$A$899&lt;$C91),_5shaozhuchou_month_day!U$2:U$899)/SUMPRODUCT((_5shaozhuchou_month_day!$A$2:$A$899&gt;=$C90)*(_5shaozhuchou_month_day!$A$2:$A$899&lt;$C91)*(_5shaozhuchou_month_day!U$2:U$899&lt;0)))</f>
        <v>#REF!</v>
      </c>
      <c r="R90" s="153" t="e">
        <f ca="1">IF(G90=0,0,SUMPRODUCT((_5shaozhuchou_month_day!$A$2:$A$899&gt;=$C90)*(_5shaozhuchou_month_day!$A$2:$A$899&lt;$C91),_5shaozhuchou_month_day!V$2:V$899)/SUMPRODUCT((_5shaozhuchou_month_day!$A$2:$A$899&gt;=$C90)*(_5shaozhuchou_month_day!$A$2:$A$899&lt;$C91)*(_5shaozhuchou_month_day!V$2:V$899&gt;0)))</f>
        <v>#REF!</v>
      </c>
      <c r="S90" s="186" t="e">
        <f ca="1">IF(G90=0,0,SUMPRODUCT((_5shaozhuchou_month_day!$A$2:$A$899&gt;=$C90)*(_5shaozhuchou_month_day!$A$2:$A$899&lt;$C91),_5shaozhuchou_month_day!W$2:W$899)/SUMPRODUCT((_5shaozhuchou_month_day!$A$2:$A$899&gt;=$C90)*(_5shaozhuchou_month_day!$A$2:$A$899&lt;$C91)*(_5shaozhuchou_month_day!W$2:W$899&lt;0)))</f>
        <v>#REF!</v>
      </c>
      <c r="T90" s="186">
        <f>主抽数据!K92</f>
        <v>68.082599999999999</v>
      </c>
      <c r="U90" s="183">
        <f>主抽数据!L92</f>
        <v>68.916399999999996</v>
      </c>
      <c r="V90" s="187" t="e">
        <f ca="1">查询与汇总!$J$1*M90</f>
        <v>#REF!</v>
      </c>
      <c r="W90" s="188" t="e">
        <f ca="1">L90-V90</f>
        <v>#REF!</v>
      </c>
      <c r="X90" s="201" t="s">
        <v>26</v>
      </c>
      <c r="Y90" s="202" t="s">
        <v>26</v>
      </c>
      <c r="Z90" s="203" t="s">
        <v>26</v>
      </c>
      <c r="AA90" s="191" t="str">
        <f>主抽数据!M92</f>
        <v/>
      </c>
      <c r="AB90" s="192" t="str">
        <f>主抽数据!N92</f>
        <v/>
      </c>
      <c r="AC90" s="193" t="e">
        <f ca="1">IF(V90=-W90,0,W90*0.65/10000)</f>
        <v>#REF!</v>
      </c>
      <c r="AE90" s="171" t="e">
        <f>AA90/10</f>
        <v>#VALUE!</v>
      </c>
      <c r="AF90" s="171" t="e">
        <f>AB90/10</f>
        <v>#VALUE!</v>
      </c>
      <c r="AG90" s="171" t="e">
        <f ca="1">-Q90</f>
        <v>#REF!</v>
      </c>
      <c r="AH90" s="171" t="e">
        <f ca="1">-S90</f>
        <v>#REF!</v>
      </c>
    </row>
    <row customHeight="1" r="91">
      <c r="A91" s="157">
        <f ca="1">A88+1</f>
        <v>43553</v>
      </c>
      <c r="B91" s="158">
        <f>B88</f>
        <v>0.33333333333333298</v>
      </c>
      <c r="C91" s="157">
        <f ca="1">A91+B91</f>
        <v>43553.333333333336</v>
      </c>
      <c r="D91" s="158" t="str">
        <f>D88</f>
        <v>白班</v>
      </c>
      <c r="E91" s="153">
        <f>'6烧主抽电耗'!E91</f>
        <v>4</v>
      </c>
      <c r="F91" s="153" t="str">
        <f>'6烧主抽电耗'!F91</f>
        <v>丁班</v>
      </c>
      <c r="G91" s="183" t="e">
        <f ca="1">SUMPRODUCT((_5shaozhuchou_month_day!$A$2:$A$899&gt;=C91)*(_5shaozhuchou_month_day!$A$2:$A$899&lt;C92),_5shaozhuchou_month_day!$Y$2:$Y$899)/8</f>
        <v>#REF!</v>
      </c>
      <c r="H91" s="183" t="e">
        <f ca="1">(G91-G91*25%)*0.81*8</f>
        <v>#REF!</v>
      </c>
      <c r="I91" s="184" t="str">
        <f>X91</f>
        <v/>
      </c>
      <c r="J91" s="185" t="e">
        <f ca="1">SUMPRODUCT((主抽数据!$AU$5:$AU$97=$A91)*(主抽数据!$AV$5:$AV$97=$F91),主抽数据!$AH$5:$AH$97)</f>
        <v>#REF!</v>
      </c>
      <c r="K91" s="185" t="e">
        <f ca="1">SUMPRODUCT((主抽数据!$AU$5:$AU$97=$A91)*(主抽数据!$AV$5:$AV$97=$F91),主抽数据!$AI$5:$AI$97)</f>
        <v>#REF!</v>
      </c>
      <c r="L91" s="153" t="e">
        <f ca="1">J91+K91</f>
        <v>#REF!</v>
      </c>
      <c r="M91" s="153" t="e">
        <f ca="1">SUMPRODUCT((_5shaozhuchou_month_day!$A$2:$A$899&gt;=C91)*(_5shaozhuchou_month_day!$A$2:$A$899&lt;C92),_5shaozhuchou_month_day!$Z$2:$Z$899)</f>
        <v>#REF!</v>
      </c>
      <c r="N91" s="183" t="e">
        <f ca="1">M91*查询与汇总!$F$1</f>
        <v>#REF!</v>
      </c>
      <c r="O91" s="154" t="e">
        <f ca="1">IF(N91=0,0,L91/N91)</f>
        <v>#REF!</v>
      </c>
      <c r="P91" s="153" t="e">
        <f ca="1">IF(G91=0,0,SUMPRODUCT((_5shaozhuchou_month_day!$A$2:$A$899&gt;=$C91)*(_5shaozhuchou_month_day!$A$2:$A$899&lt;$C92),_5shaozhuchou_month_day!T$2:T$899)/SUMPRODUCT((_5shaozhuchou_month_day!$A$2:$A$899&gt;=$C91)*(_5shaozhuchou_month_day!$A$2:$A$899&lt;$C92)*(_5shaozhuchou_month_day!T$2:T$899&gt;0)))</f>
        <v>#REF!</v>
      </c>
      <c r="Q91" s="186" t="e">
        <f ca="1">IF(G91=0,0,SUMPRODUCT((_5shaozhuchou_month_day!$A$2:$A$899&gt;=$C91)*(_5shaozhuchou_month_day!$A$2:$A$899&lt;$C92),_5shaozhuchou_month_day!U$2:U$899)/SUMPRODUCT((_5shaozhuchou_month_day!$A$2:$A$899&gt;=$C91)*(_5shaozhuchou_month_day!$A$2:$A$899&lt;$C92)*(_5shaozhuchou_month_day!U$2:U$899&lt;0)))</f>
        <v>#REF!</v>
      </c>
      <c r="R91" s="153" t="e">
        <f ca="1">IF(G91=0,0,SUMPRODUCT((_5shaozhuchou_month_day!$A$2:$A$899&gt;=$C91)*(_5shaozhuchou_month_day!$A$2:$A$899&lt;$C92),_5shaozhuchou_month_day!V$2:V$899)/SUMPRODUCT((_5shaozhuchou_month_day!$A$2:$A$899&gt;=$C91)*(_5shaozhuchou_month_day!$A$2:$A$899&lt;$C92)*(_5shaozhuchou_month_day!V$2:V$899&gt;0)))</f>
        <v>#REF!</v>
      </c>
      <c r="S91" s="186" t="e">
        <f ca="1">IF(G91=0,0,SUMPRODUCT((_5shaozhuchou_month_day!$A$2:$A$899&gt;=$C91)*(_5shaozhuchou_month_day!$A$2:$A$899&lt;$C92),_5shaozhuchou_month_day!W$2:W$899)/SUMPRODUCT((_5shaozhuchou_month_day!$A$2:$A$899&gt;=$C91)*(_5shaozhuchou_month_day!$A$2:$A$899&lt;$C92)*(_5shaozhuchou_month_day!W$2:W$899&lt;0)))</f>
        <v>#REF!</v>
      </c>
      <c r="T91" s="186">
        <f>主抽数据!K93</f>
        <v>94.4619</v>
      </c>
      <c r="U91" s="183">
        <f>主抽数据!L93</f>
        <v>94.342200000000005</v>
      </c>
      <c r="V91" s="187" t="e">
        <f ca="1">查询与汇总!$J$1*M91</f>
        <v>#REF!</v>
      </c>
      <c r="W91" s="188" t="e">
        <f ca="1">L91-V91</f>
        <v>#REF!</v>
      </c>
      <c r="X91" s="201" t="s">
        <v>26</v>
      </c>
      <c r="Y91" s="202" t="s">
        <v>26</v>
      </c>
      <c r="Z91" s="203" t="s">
        <v>26</v>
      </c>
      <c r="AA91" s="191" t="str">
        <f>主抽数据!M93</f>
        <v/>
      </c>
      <c r="AB91" s="192" t="str">
        <f>主抽数据!N93</f>
        <v/>
      </c>
      <c r="AC91" s="193" t="e">
        <f ca="1">IF(V91=-W91,0,W91*0.65/10000)</f>
        <v>#REF!</v>
      </c>
      <c r="AE91" s="171" t="e">
        <f>AA91/10</f>
        <v>#VALUE!</v>
      </c>
      <c r="AF91" s="171" t="e">
        <f>AB91/10</f>
        <v>#VALUE!</v>
      </c>
      <c r="AG91" s="171" t="e">
        <f ca="1">-Q91</f>
        <v>#REF!</v>
      </c>
      <c r="AH91" s="171" t="e">
        <f ca="1">-S91</f>
        <v>#REF!</v>
      </c>
    </row>
    <row customHeight="1" r="92">
      <c r="A92" s="157">
        <f ca="1">A89+1</f>
        <v>43553</v>
      </c>
      <c r="B92" s="158">
        <f>B89</f>
        <v>0.66666666666666696</v>
      </c>
      <c r="C92" s="157">
        <f ca="1">A92+B92</f>
        <v>43553.666666666664</v>
      </c>
      <c r="D92" s="158" t="str">
        <f>D89</f>
        <v>中班</v>
      </c>
      <c r="E92" s="153">
        <f>'6烧主抽电耗'!E92</f>
        <v>1</v>
      </c>
      <c r="F92" s="153" t="str">
        <f>'6烧主抽电耗'!F92</f>
        <v>甲班</v>
      </c>
      <c r="G92" s="183" t="e">
        <f ca="1">SUMPRODUCT((_5shaozhuchou_month_day!$A$2:$A$899&gt;=C92)*(_5shaozhuchou_month_day!$A$2:$A$899&lt;C93),_5shaozhuchou_month_day!$Y$2:$Y$899)/8</f>
        <v>#REF!</v>
      </c>
      <c r="H92" s="183" t="e">
        <f ca="1">(G92-G92*25%)*0.81*8</f>
        <v>#REF!</v>
      </c>
      <c r="I92" s="184" t="str">
        <f>X92</f>
        <v/>
      </c>
      <c r="J92" s="185" t="e">
        <f ca="1">SUMPRODUCT((主抽数据!$AU$5:$AU$97=$A92)*(主抽数据!$AV$5:$AV$97=$F92),主抽数据!$AH$5:$AH$97)</f>
        <v>#REF!</v>
      </c>
      <c r="K92" s="185" t="e">
        <f ca="1">SUMPRODUCT((主抽数据!$AU$5:$AU$97=$A92)*(主抽数据!$AV$5:$AV$97=$F92),主抽数据!$AI$5:$AI$97)</f>
        <v>#REF!</v>
      </c>
      <c r="L92" s="153" t="e">
        <f ca="1">J92+K92</f>
        <v>#REF!</v>
      </c>
      <c r="M92" s="153" t="e">
        <f ca="1">SUMPRODUCT((_5shaozhuchou_month_day!$A$2:$A$899&gt;=C92)*(_5shaozhuchou_month_day!$A$2:$A$899&lt;C93),_5shaozhuchou_month_day!$Z$2:$Z$899)</f>
        <v>#REF!</v>
      </c>
      <c r="N92" s="183" t="e">
        <f ca="1">M92*查询与汇总!$F$1</f>
        <v>#REF!</v>
      </c>
      <c r="O92" s="154" t="e">
        <f ca="1">IF(N92=0,0,L92/N92)</f>
        <v>#REF!</v>
      </c>
      <c r="P92" s="153" t="e">
        <f ca="1">IF(G92=0,0,SUMPRODUCT((_5shaozhuchou_month_day!$A$2:$A$899&gt;=$C92)*(_5shaozhuchou_month_day!$A$2:$A$899&lt;$C93),_5shaozhuchou_month_day!T$2:T$899)/SUMPRODUCT((_5shaozhuchou_month_day!$A$2:$A$899&gt;=$C92)*(_5shaozhuchou_month_day!$A$2:$A$899&lt;$C93)*(_5shaozhuchou_month_day!T$2:T$899&gt;0)))</f>
        <v>#REF!</v>
      </c>
      <c r="Q92" s="186" t="e">
        <f ca="1">IF(G92=0,0,SUMPRODUCT((_5shaozhuchou_month_day!$A$2:$A$899&gt;=$C92)*(_5shaozhuchou_month_day!$A$2:$A$899&lt;$C93),_5shaozhuchou_month_day!U$2:U$899)/SUMPRODUCT((_5shaozhuchou_month_day!$A$2:$A$899&gt;=$C92)*(_5shaozhuchou_month_day!$A$2:$A$899&lt;$C93)*(_5shaozhuchou_month_day!U$2:U$899&lt;0)))</f>
        <v>#REF!</v>
      </c>
      <c r="R92" s="153" t="e">
        <f ca="1">IF(G92=0,0,SUMPRODUCT((_5shaozhuchou_month_day!$A$2:$A$899&gt;=$C92)*(_5shaozhuchou_month_day!$A$2:$A$899&lt;$C93),_5shaozhuchou_month_day!V$2:V$899)/SUMPRODUCT((_5shaozhuchou_month_day!$A$2:$A$899&gt;=$C92)*(_5shaozhuchou_month_day!$A$2:$A$899&lt;$C93)*(_5shaozhuchou_month_day!V$2:V$899&gt;0)))</f>
        <v>#REF!</v>
      </c>
      <c r="S92" s="186" t="e">
        <f ca="1">IF(G92=0,0,SUMPRODUCT((_5shaozhuchou_month_day!$A$2:$A$899&gt;=$C92)*(_5shaozhuchou_month_day!$A$2:$A$899&lt;$C93),_5shaozhuchou_month_day!W$2:W$899)/SUMPRODUCT((_5shaozhuchou_month_day!$A$2:$A$899&gt;=$C92)*(_5shaozhuchou_month_day!$A$2:$A$899&lt;$C93)*(_5shaozhuchou_month_day!W$2:W$899&lt;0)))</f>
        <v>#REF!</v>
      </c>
      <c r="T92" s="186">
        <f>主抽数据!K94</f>
        <v>94.447000000000003</v>
      </c>
      <c r="U92" s="183">
        <f>主抽数据!L94</f>
        <v>94.309299999999993</v>
      </c>
      <c r="V92" s="187" t="e">
        <f ca="1">查询与汇总!$J$1*M92</f>
        <v>#REF!</v>
      </c>
      <c r="W92" s="188" t="e">
        <f ca="1">L92-V92</f>
        <v>#REF!</v>
      </c>
      <c r="X92" s="201" t="s">
        <v>26</v>
      </c>
      <c r="Y92" s="202" t="s">
        <v>26</v>
      </c>
      <c r="Z92" s="203" t="s">
        <v>26</v>
      </c>
      <c r="AA92" s="191" t="str">
        <f>主抽数据!M94</f>
        <v/>
      </c>
      <c r="AB92" s="192" t="str">
        <f>主抽数据!N94</f>
        <v/>
      </c>
      <c r="AC92" s="193" t="e">
        <f ca="1">IF(V92=-W92,0,W92*0.65/10000)</f>
        <v>#REF!</v>
      </c>
      <c r="AE92" s="171" t="e">
        <f>AA92/10</f>
        <v>#VALUE!</v>
      </c>
      <c r="AF92" s="171" t="e">
        <f>AB92/10</f>
        <v>#VALUE!</v>
      </c>
      <c r="AG92" s="171" t="e">
        <f ca="1">-Q92</f>
        <v>#REF!</v>
      </c>
      <c r="AH92" s="171" t="e">
        <f ca="1">-S92</f>
        <v>#REF!</v>
      </c>
    </row>
    <row customHeight="1" r="93">
      <c r="A93" s="157">
        <f ca="1">A90+1</f>
        <v>43554</v>
      </c>
      <c r="B93" s="158">
        <f>B90</f>
        <v>0</v>
      </c>
      <c r="C93" s="157">
        <f ca="1">A93+B93</f>
        <v>43554</v>
      </c>
      <c r="D93" s="158" t="str">
        <f>D90</f>
        <v>夜班</v>
      </c>
      <c r="E93" s="153">
        <f>'6烧主抽电耗'!E93</f>
        <v>3</v>
      </c>
      <c r="F93" s="153" t="str">
        <f>'6烧主抽电耗'!F93</f>
        <v>丙班</v>
      </c>
      <c r="G93" s="183" t="e">
        <f ca="1">SUMPRODUCT((_5shaozhuchou_month_day!$A$2:$A$899&gt;=C93)*(_5shaozhuchou_month_day!$A$2:$A$899&lt;C94),_5shaozhuchou_month_day!$Y$2:$Y$899)/8</f>
        <v>#REF!</v>
      </c>
      <c r="H93" s="183" t="e">
        <f ca="1">(G93-G93*25%)*0.81*8</f>
        <v>#REF!</v>
      </c>
      <c r="I93" s="184" t="str">
        <f>X93</f>
        <v/>
      </c>
      <c r="J93" s="185" t="e">
        <f ca="1">SUMPRODUCT((主抽数据!$AU$5:$AU$97=$A93)*(主抽数据!$AV$5:$AV$97=$F93),主抽数据!$AH$5:$AH$97)</f>
        <v>#REF!</v>
      </c>
      <c r="K93" s="185" t="e">
        <f ca="1">SUMPRODUCT((主抽数据!$AU$5:$AU$97=$A93)*(主抽数据!$AV$5:$AV$97=$F93),主抽数据!$AI$5:$AI$97)</f>
        <v>#REF!</v>
      </c>
      <c r="L93" s="153" t="e">
        <f ca="1">J93+K93</f>
        <v>#REF!</v>
      </c>
      <c r="M93" s="153" t="e">
        <f ca="1">SUMPRODUCT((_5shaozhuchou_month_day!$A$2:$A$899&gt;=C93)*(_5shaozhuchou_month_day!$A$2:$A$899&lt;C94),_5shaozhuchou_month_day!$Z$2:$Z$899)</f>
        <v>#REF!</v>
      </c>
      <c r="N93" s="183" t="e">
        <f ca="1">M93*查询与汇总!$F$1</f>
        <v>#REF!</v>
      </c>
      <c r="O93" s="154" t="e">
        <f ca="1">IF(N93=0,0,L93/N93)</f>
        <v>#REF!</v>
      </c>
      <c r="P93" s="153" t="e">
        <f ca="1">IF(G93=0,0,SUMPRODUCT((_5shaozhuchou_month_day!$A$2:$A$899&gt;=$C93)*(_5shaozhuchou_month_day!$A$2:$A$899&lt;$C94),_5shaozhuchou_month_day!T$2:T$899)/SUMPRODUCT((_5shaozhuchou_month_day!$A$2:$A$899&gt;=$C93)*(_5shaozhuchou_month_day!$A$2:$A$899&lt;$C94)*(_5shaozhuchou_month_day!T$2:T$899&gt;0)))</f>
        <v>#REF!</v>
      </c>
      <c r="Q93" s="186" t="e">
        <f ca="1">IF(G93=0,0,SUMPRODUCT((_5shaozhuchou_month_day!$A$2:$A$899&gt;=$C93)*(_5shaozhuchou_month_day!$A$2:$A$899&lt;$C94),_5shaozhuchou_month_day!U$2:U$899)/SUMPRODUCT((_5shaozhuchou_month_day!$A$2:$A$899&gt;=$C93)*(_5shaozhuchou_month_day!$A$2:$A$899&lt;$C94)*(_5shaozhuchou_month_day!U$2:U$899&lt;0)))</f>
        <v>#REF!</v>
      </c>
      <c r="R93" s="153" t="e">
        <f ca="1">IF(G93=0,0,SUMPRODUCT((_5shaozhuchou_month_day!$A$2:$A$899&gt;=$C93)*(_5shaozhuchou_month_day!$A$2:$A$899&lt;$C94),_5shaozhuchou_month_day!V$2:V$899)/SUMPRODUCT((_5shaozhuchou_month_day!$A$2:$A$899&gt;=$C93)*(_5shaozhuchou_month_day!$A$2:$A$899&lt;$C94)*(_5shaozhuchou_month_day!V$2:V$899&gt;0)))</f>
        <v>#REF!</v>
      </c>
      <c r="S93" s="186" t="e">
        <f ca="1">IF(G93=0,0,SUMPRODUCT((_5shaozhuchou_month_day!$A$2:$A$899&gt;=$C93)*(_5shaozhuchou_month_day!$A$2:$A$899&lt;$C94),_5shaozhuchou_month_day!W$2:W$899)/SUMPRODUCT((_5shaozhuchou_month_day!$A$2:$A$899&gt;=$C93)*(_5shaozhuchou_month_day!$A$2:$A$899&lt;$C94)*(_5shaozhuchou_month_day!W$2:W$899&lt;0)))</f>
        <v>#REF!</v>
      </c>
      <c r="T93" s="186">
        <f>主抽数据!K95</f>
        <v>94.426299999999998</v>
      </c>
      <c r="U93" s="183">
        <f>主抽数据!L95</f>
        <v>94.277600000000007</v>
      </c>
      <c r="V93" s="187" t="e">
        <f ca="1">查询与汇总!$J$1*M93</f>
        <v>#REF!</v>
      </c>
      <c r="W93" s="188" t="e">
        <f ca="1">L93-V93</f>
        <v>#REF!</v>
      </c>
      <c r="X93" s="201" t="s">
        <v>26</v>
      </c>
      <c r="Y93" s="202" t="s">
        <v>26</v>
      </c>
      <c r="Z93" s="203" t="s">
        <v>26</v>
      </c>
      <c r="AA93" s="191" t="str">
        <f>主抽数据!M95</f>
        <v/>
      </c>
      <c r="AB93" s="192" t="str">
        <f>主抽数据!N95</f>
        <v/>
      </c>
      <c r="AC93" s="193" t="e">
        <f ca="1">IF(V93=-W93,0,W93*0.65/10000)</f>
        <v>#REF!</v>
      </c>
      <c r="AE93" s="171" t="e">
        <f>AA93/10</f>
        <v>#VALUE!</v>
      </c>
      <c r="AF93" s="171" t="e">
        <f>AB93/10</f>
        <v>#VALUE!</v>
      </c>
      <c r="AG93" s="171" t="e">
        <f ca="1">-Q93</f>
        <v>#REF!</v>
      </c>
      <c r="AH93" s="171" t="e">
        <f ca="1">-S93</f>
        <v>#REF!</v>
      </c>
    </row>
    <row customHeight="1" r="94">
      <c r="A94" s="157">
        <f ca="1">A91+1</f>
        <v>43554</v>
      </c>
      <c r="B94" s="158">
        <f>B91</f>
        <v>0.33333333333333298</v>
      </c>
      <c r="C94" s="157">
        <f ca="1">A94+B94</f>
        <v>43554.333333333336</v>
      </c>
      <c r="D94" s="158" t="str">
        <f>D91</f>
        <v>白班</v>
      </c>
      <c r="E94" s="153">
        <f>'6烧主抽电耗'!E94</f>
        <v>4</v>
      </c>
      <c r="F94" s="153" t="str">
        <f>'6烧主抽电耗'!F94</f>
        <v>丁班</v>
      </c>
      <c r="G94" s="183" t="e">
        <f ca="1">SUMPRODUCT((_5shaozhuchou_month_day!$A$2:$A$899&gt;=C94)*(_5shaozhuchou_month_day!$A$2:$A$899&lt;C95),_5shaozhuchou_month_day!$Y$2:$Y$899)/8</f>
        <v>#REF!</v>
      </c>
      <c r="H94" s="183" t="e">
        <f ca="1">(G94-G94*25%)*0.81*8</f>
        <v>#REF!</v>
      </c>
      <c r="I94" s="184" t="str">
        <f>X94</f>
        <v/>
      </c>
      <c r="J94" s="185" t="e">
        <f ca="1">SUMPRODUCT((主抽数据!$AU$5:$AU$97=$A94)*(主抽数据!$AV$5:$AV$97=$F94),主抽数据!$AH$5:$AH$97)</f>
        <v>#REF!</v>
      </c>
      <c r="K94" s="185" t="e">
        <f ca="1">SUMPRODUCT((主抽数据!$AU$5:$AU$97=$A94)*(主抽数据!$AV$5:$AV$97=$F94),主抽数据!$AI$5:$AI$97)</f>
        <v>#REF!</v>
      </c>
      <c r="L94" s="153" t="e">
        <f ca="1">J94+K94</f>
        <v>#REF!</v>
      </c>
      <c r="M94" s="153" t="e">
        <f ca="1">SUMPRODUCT((_5shaozhuchou_month_day!$A$2:$A$899&gt;=C94)*(_5shaozhuchou_month_day!$A$2:$A$899&lt;C95),_5shaozhuchou_month_day!$Z$2:$Z$899)</f>
        <v>#REF!</v>
      </c>
      <c r="N94" s="183" t="e">
        <f ca="1">M94*查询与汇总!$F$1</f>
        <v>#REF!</v>
      </c>
      <c r="O94" s="154" t="e">
        <f ca="1">IF(N94=0,0,L94/N94)</f>
        <v>#REF!</v>
      </c>
      <c r="P94" s="153" t="e">
        <f ca="1">IF(G94=0,0,SUMPRODUCT((_5shaozhuchou_month_day!$A$2:$A$899&gt;=$C94)*(_5shaozhuchou_month_day!$A$2:$A$899&lt;$C95),_5shaozhuchou_month_day!T$2:T$899)/SUMPRODUCT((_5shaozhuchou_month_day!$A$2:$A$899&gt;=$C94)*(_5shaozhuchou_month_day!$A$2:$A$899&lt;$C95)*(_5shaozhuchou_month_day!T$2:T$899&gt;0)))</f>
        <v>#REF!</v>
      </c>
      <c r="Q94" s="186" t="e">
        <f ca="1">IF(G94=0,0,SUMPRODUCT((_5shaozhuchou_month_day!$A$2:$A$899&gt;=$C94)*(_5shaozhuchou_month_day!$A$2:$A$899&lt;$C95),_5shaozhuchou_month_day!U$2:U$899)/SUMPRODUCT((_5shaozhuchou_month_day!$A$2:$A$899&gt;=$C94)*(_5shaozhuchou_month_day!$A$2:$A$899&lt;$C95)*(_5shaozhuchou_month_day!U$2:U$899&lt;0)))</f>
        <v>#REF!</v>
      </c>
      <c r="R94" s="153" t="e">
        <f ca="1">IF(G94=0,0,SUMPRODUCT((_5shaozhuchou_month_day!$A$2:$A$899&gt;=$C94)*(_5shaozhuchou_month_day!$A$2:$A$899&lt;$C95),_5shaozhuchou_month_day!V$2:V$899)/SUMPRODUCT((_5shaozhuchou_month_day!$A$2:$A$899&gt;=$C94)*(_5shaozhuchou_month_day!$A$2:$A$899&lt;$C95)*(_5shaozhuchou_month_day!V$2:V$899&gt;0)))</f>
        <v>#REF!</v>
      </c>
      <c r="S94" s="186" t="e">
        <f ca="1">IF(G94=0,0,SUMPRODUCT((_5shaozhuchou_month_day!$A$2:$A$899&gt;=$C94)*(_5shaozhuchou_month_day!$A$2:$A$899&lt;$C95),_5shaozhuchou_month_day!W$2:W$899)/SUMPRODUCT((_5shaozhuchou_month_day!$A$2:$A$899&gt;=$C94)*(_5shaozhuchou_month_day!$A$2:$A$899&lt;$C95)*(_5shaozhuchou_month_day!W$2:W$899&lt;0)))</f>
        <v>#REF!</v>
      </c>
      <c r="T94" s="186">
        <f>主抽数据!K96</f>
        <v>94.444299999999998</v>
      </c>
      <c r="U94" s="183">
        <f>主抽数据!L96</f>
        <v>94.3095</v>
      </c>
      <c r="V94" s="187" t="e">
        <f ca="1">查询与汇总!$J$1*M94</f>
        <v>#REF!</v>
      </c>
      <c r="W94" s="188" t="e">
        <f ca="1">L94-V94</f>
        <v>#REF!</v>
      </c>
      <c r="X94" s="201" t="s">
        <v>26</v>
      </c>
      <c r="Y94" s="202" t="s">
        <v>26</v>
      </c>
      <c r="Z94" s="203" t="s">
        <v>26</v>
      </c>
      <c r="AA94" s="191" t="str">
        <f>主抽数据!M96</f>
        <v/>
      </c>
      <c r="AB94" s="192" t="str">
        <f>主抽数据!N96</f>
        <v/>
      </c>
      <c r="AC94" s="193" t="e">
        <f ca="1">IF(V94=-W94,0,W94*0.65/10000)</f>
        <v>#REF!</v>
      </c>
      <c r="AE94" s="171" t="e">
        <f>AA94/10</f>
        <v>#VALUE!</v>
      </c>
      <c r="AF94" s="171" t="e">
        <f>AB94/10</f>
        <v>#VALUE!</v>
      </c>
      <c r="AG94" s="171" t="e">
        <f ca="1">-Q94</f>
        <v>#REF!</v>
      </c>
      <c r="AH94" s="171" t="e">
        <f ca="1">-S94</f>
        <v>#REF!</v>
      </c>
    </row>
    <row customHeight="1" r="95">
      <c r="A95" s="157">
        <f ca="1">A92+1</f>
        <v>43554</v>
      </c>
      <c r="B95" s="158">
        <f>B92</f>
        <v>0.66666666666666696</v>
      </c>
      <c r="C95" s="157">
        <f ca="1">A95+B95</f>
        <v>43554.666666666664</v>
      </c>
      <c r="D95" s="158" t="str">
        <f>D92</f>
        <v>中班</v>
      </c>
      <c r="E95" s="153">
        <f>'6烧主抽电耗'!E95</f>
        <v>1</v>
      </c>
      <c r="F95" s="153" t="str">
        <f>'6烧主抽电耗'!F95</f>
        <v>甲班</v>
      </c>
      <c r="G95" s="183" t="e">
        <f ca="1">SUMPRODUCT((_5shaozhuchou_month_day!$A$2:$A$899&gt;=C95)*(_5shaozhuchou_month_day!$A$2:$A$899&lt;#REF!),_5shaozhuchou_month_day!$Y$2:$Y$899)/8</f>
        <v>#REF!</v>
      </c>
      <c r="H95" s="183" t="e">
        <f ca="1">(G95-G95*25%)*0.81*8</f>
        <v>#REF!</v>
      </c>
      <c r="I95" s="184" t="str">
        <f>X95</f>
        <v/>
      </c>
      <c r="J95" s="185" t="e">
        <f ca="1">SUMPRODUCT((主抽数据!$AU$5:$AU$97=$A95)*(主抽数据!$AV$5:$AV$97=$F95),主抽数据!$AH$5:$AH$97)</f>
        <v>#REF!</v>
      </c>
      <c r="K95" s="185" t="e">
        <f ca="1">SUMPRODUCT((主抽数据!$AU$5:$AU$97=$A95)*(主抽数据!$AV$5:$AV$97=$F95),主抽数据!$AI$5:$AI$97)</f>
        <v>#REF!</v>
      </c>
      <c r="L95" s="153" t="e">
        <f ca="1">J95+K95</f>
        <v>#REF!</v>
      </c>
      <c r="M95" s="153" t="e">
        <f ca="1">SUMPRODUCT((_5shaozhuchou_month_day!$A$2:$A$899&gt;=C95)*(_5shaozhuchou_month_day!$A$2:$A$899&lt;#REF!),_5shaozhuchou_month_day!$Z$2:$Z$899)</f>
        <v>#REF!</v>
      </c>
      <c r="N95" s="183" t="e">
        <f ca="1">M95*查询与汇总!$F$1</f>
        <v>#REF!</v>
      </c>
      <c r="O95" s="154" t="e">
        <f ca="1">IF(N95=0,0,L95/N95)</f>
        <v>#REF!</v>
      </c>
      <c r="P95" s="153" t="e">
        <f ca="1">IF(G95=0,0,SUMPRODUCT((_5shaozhuchou_month_day!$A$2:$A$899&gt;=$C95)*(_5shaozhuchou_month_day!$A$2:$A$899&lt;#REF!),_5shaozhuchou_month_day!T$2:T$899)/SUMPRODUCT((_5shaozhuchou_month_day!$A$2:$A$899&gt;=$C95)*(_5shaozhuchou_month_day!$A$2:$A$899&lt;#REF!)*(_5shaozhuchou_month_day!T$2:T$899&gt;0)))</f>
        <v>#REF!</v>
      </c>
      <c r="Q95" s="186" t="e">
        <f ca="1">IF(G95=0,0,SUMPRODUCT((_5shaozhuchou_month_day!$A$2:$A$899&gt;=$C95)*(_5shaozhuchou_month_day!$A$2:$A$899&lt;#REF!),_5shaozhuchou_month_day!U$2:U$899)/SUMPRODUCT((_5shaozhuchou_month_day!$A$2:$A$899&gt;=$C95)*(_5shaozhuchou_month_day!$A$2:$A$899&lt;#REF!)*(_5shaozhuchou_month_day!U$2:U$899&lt;0)))</f>
        <v>#REF!</v>
      </c>
      <c r="R95" s="153" t="e">
        <f ca="1">IF(G95=0,0,SUMPRODUCT((_5shaozhuchou_month_day!$A$2:$A$899&gt;=$C95)*(_5shaozhuchou_month_day!$A$2:$A$899&lt;#REF!),_5shaozhuchou_month_day!V$2:V$899)/SUMPRODUCT((_5shaozhuchou_month_day!$A$2:$A$899&gt;=$C95)*(_5shaozhuchou_month_day!$A$2:$A$899&lt;#REF!)*(_5shaozhuchou_month_day!V$2:V$899&gt;0)))</f>
        <v>#REF!</v>
      </c>
      <c r="S95" s="186" t="e">
        <f ca="1">IF(G95=0,0,SUMPRODUCT((_5shaozhuchou_month_day!$A$2:$A$899&gt;=$C95)*(_5shaozhuchou_month_day!$A$2:$A$899&lt;#REF!),_5shaozhuchou_month_day!W$2:W$899)/SUMPRODUCT((_5shaozhuchou_month_day!$A$2:$A$899&gt;=$C95)*(_5shaozhuchou_month_day!$A$2:$A$899&lt;#REF!)*(_5shaozhuchou_month_day!W$2:W$899&lt;0)))</f>
        <v>#REF!</v>
      </c>
      <c r="T95" s="186" t="str">
        <f>主抽数据!K97</f>
        <v/>
      </c>
      <c r="U95" s="183" t="str">
        <f>主抽数据!L97</f>
        <v/>
      </c>
      <c r="V95" s="187" t="e">
        <f ca="1">查询与汇总!$J$1*M95</f>
        <v>#REF!</v>
      </c>
      <c r="W95" s="188" t="e">
        <f ca="1">L95-V95</f>
        <v>#REF!</v>
      </c>
      <c r="X95" s="201" t="s">
        <v>26</v>
      </c>
      <c r="Y95" s="202" t="s">
        <v>26</v>
      </c>
      <c r="Z95" s="203" t="s">
        <v>26</v>
      </c>
      <c r="AA95" s="191" t="str">
        <f>主抽数据!M97</f>
        <v/>
      </c>
      <c r="AB95" s="192" t="str">
        <f>主抽数据!N97</f>
        <v/>
      </c>
      <c r="AC95" s="193" t="e">
        <f ca="1">IF(V95=-W95,0,W95*0.65/10000)</f>
        <v>#REF!</v>
      </c>
      <c r="AE95" s="171" t="e">
        <f>AA95/10</f>
        <v>#VALUE!</v>
      </c>
      <c r="AF95" s="171" t="e">
        <f>AB95/10</f>
        <v>#VALUE!</v>
      </c>
      <c r="AG95" s="171" t="e">
        <f ca="1">-Q95</f>
        <v>#REF!</v>
      </c>
      <c r="AH95" s="171" t="e">
        <f ca="1">-S95</f>
        <v>#REF!</v>
      </c>
    </row>
    <row customHeight="1" r="96">
      <c r="A96" s="204" t="s">
        <v>77</v>
      </c>
      <c r="B96" s="205"/>
      <c r="C96" s="205"/>
      <c r="D96" s="205"/>
      <c r="E96" s="153"/>
      <c r="F96" s="153"/>
      <c r="G96" s="206"/>
      <c r="H96" s="206" t="e">
        <f ca="1">SUM(H3:H95)</f>
        <v>#REF!</v>
      </c>
      <c r="I96" s="207">
        <f>SUM(I3:I95)</f>
        <v>0</v>
      </c>
      <c r="J96" s="206" t="e">
        <f ca="1">SUM(J3:J95)</f>
        <v>#REF!</v>
      </c>
      <c r="K96" s="206" t="e">
        <f ca="1">SUM(K3:K95)</f>
        <v>#REF!</v>
      </c>
      <c r="L96" s="206" t="e">
        <f ca="1">SUM(L3:L95)</f>
        <v>#REF!</v>
      </c>
      <c r="M96" s="153">
        <f>SUMPRODUCT((_5shaozhuchou_month_day!$A$2:$A$191&gt;=C96)*(_5shaozhuchou_month_day!$A$2:$A$191&lt;C97),_5shaozhuchou_month_day!$Z$2:$Z$191)</f>
        <v>0</v>
      </c>
      <c r="N96" s="206" t="e">
        <f ca="1">SUM(N3:N95)</f>
        <v>#REF!</v>
      </c>
      <c r="O96" s="154" t="e">
        <f ca="1">L96*1000/N96/5.8</f>
        <v>#REF!</v>
      </c>
      <c r="P96" s="208"/>
      <c r="Q96" s="206"/>
      <c r="R96" s="208"/>
      <c r="S96" s="206"/>
      <c r="T96" s="205"/>
      <c r="U96" s="206"/>
      <c r="V96" s="187"/>
      <c r="W96" s="188" t="e">
        <f ca="1">O96-V96</f>
        <v>#REF!</v>
      </c>
      <c r="X96" s="205">
        <f>SUM(X3:X95)</f>
        <v>0</v>
      </c>
      <c r="Y96" s="205"/>
      <c r="Z96" s="205"/>
      <c r="AA96" s="191"/>
      <c r="AB96" s="192"/>
      <c r="AC96" s="193" t="e">
        <f ca="1">SUM(AC3:AC95)</f>
        <v>#REF!</v>
      </c>
    </row>
  </sheetData>
  <mergeCells count="1">
    <mergeCell ref="A1:Z1"/>
  </mergeCells>
  <printOptions gridLines="0" gridLinesSet="0" headings="0"/>
  <pageMargins bottom="1" footer="0.5" header="0.5" left="0.75" right="0.75" top="1"/>
  <pageSetup orientation="portrait" paperSize="9"/>
  <drawing r:id="rId1"/>
  <legacyDrawing r:id="rId3"/>
</worksheet>
</file>

<file path=xl/worksheets/sheet9.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tabColor indexed="5"/>
  </sheetPr>
  <sheetViews>
    <sheetView workbookViewId="0" zoomScale="100">
      <pane state="frozen" topLeftCell="A2" ySplit="1"/>
      <selection activeCell="Y1" activeCellId="0" sqref="Y1"/>
    </sheetView>
  </sheetViews>
  <sheetFormatPr defaultColWidth="9" defaultRowHeight="14.25"/>
  <cols>
    <col min="1" max="1" style="209" width="17.25" collapsed="true"/>
    <col min="2" max="2" style="210" width="3.5" collapsed="true"/>
    <col min="3" max="4" style="209" width="9.5" collapsed="true"/>
    <col min="5" max="5" style="209" width="5.5" collapsed="true"/>
    <col min="6" max="6" style="209" width="5.25" collapsed="true"/>
    <col min="7" max="7" style="209" width="19.375" collapsed="true"/>
    <col min="8" max="8" style="209" width="13.875" collapsed="true"/>
    <col min="9" max="9" style="209" width="12.125" collapsed="true"/>
    <col min="10" max="10" style="209" width="14.375" collapsed="true"/>
    <col min="11" max="12" style="209" width="12.25" collapsed="true"/>
    <col min="13" max="13" style="209" width="19.75" collapsed="true"/>
    <col min="14" max="14" style="209" width="13.5" collapsed="true"/>
    <col min="15" max="15" style="209" width="9.5" collapsed="true"/>
    <col min="16" max="16" style="209" width="12.375" collapsed="true"/>
    <col min="17" max="17" style="209" width="9.5" collapsed="true"/>
    <col min="18" max="18" style="209" width="12.125" collapsed="true"/>
    <col min="19" max="19" style="209" width="16.125" collapsed="true"/>
    <col min="20" max="20" style="209" width="15.25" collapsed="true"/>
    <col min="21" max="21" style="209" width="16.5" collapsed="true"/>
    <col min="22" max="22" style="209" width="15.25" collapsed="true"/>
    <col min="23" max="23" style="209" width="16.5" collapsed="true"/>
    <col min="24" max="24" style="209" width="15.5" collapsed="true"/>
    <col min="25" max="25" style="209" width="15.0" collapsed="true"/>
    <col min="26" max="26" style="209" width="13.125" collapsed="true"/>
    <col min="27" max="28" style="209" width="11.625" collapsed="true"/>
    <col min="29" max="29" style="209" width="13.875" collapsed="true"/>
    <col min="30" max="30" style="209" width="11.625" collapsed="true"/>
    <col min="31" max="31" customWidth="true" style="209" width="11.625" collapsed="true"/>
    <col min="32" max="33" style="209" width="13.0" collapsed="true"/>
    <col min="34" max="34" style="209" width="6.5" collapsed="true"/>
    <col min="35" max="37" style="209" width="13.0" collapsed="true"/>
    <col min="38" max="38" style="209" width="8.25" collapsed="true"/>
    <col min="39" max="41" style="209" width="6.25" collapsed="true"/>
    <col min="42" max="43" style="209" width="10.0" collapsed="true"/>
    <col min="44" max="44" style="209" width="5.25" collapsed="true"/>
    <col min="45" max="45" style="209" width="7.5" collapsed="true"/>
    <col min="46" max="16384" style="209" width="9.0" collapsed="true"/>
  </cols>
  <sheetData>
    <row customFormat="1" ht="57" r="1" s="211">
      <c r="A1" s="212" t="s">
        <v>26</v>
      </c>
      <c r="C1" s="211" t="s">
        <v>103</v>
      </c>
      <c r="H1" s="211" t="s">
        <v>104</v>
      </c>
      <c r="I1" s="211" t="s">
        <v>105</v>
      </c>
      <c r="J1" s="211" t="s">
        <v>106</v>
      </c>
      <c r="K1" s="211" t="s">
        <v>107</v>
      </c>
      <c r="L1" s="211" t="s">
        <v>108</v>
      </c>
      <c r="M1" s="211" t="s">
        <v>109</v>
      </c>
      <c r="N1" s="211" t="s">
        <v>110</v>
      </c>
      <c r="O1" s="211" t="s">
        <v>111</v>
      </c>
      <c r="P1" s="211" t="s">
        <v>112</v>
      </c>
      <c r="Q1" s="211" t="s">
        <v>113</v>
      </c>
      <c r="R1" s="211" t="s">
        <v>114</v>
      </c>
      <c r="S1" s="211" t="s">
        <v>115</v>
      </c>
      <c r="T1" s="211" t="s">
        <v>116</v>
      </c>
      <c r="U1" s="211" t="s">
        <v>117</v>
      </c>
      <c r="V1" s="211" t="s">
        <v>118</v>
      </c>
      <c r="W1" s="211" t="s">
        <v>119</v>
      </c>
      <c r="X1" s="211" t="s">
        <v>103</v>
      </c>
      <c r="Y1" s="211" t="s">
        <v>120</v>
      </c>
      <c r="Z1" s="211" t="s">
        <v>103</v>
      </c>
      <c r="AA1" s="211" t="s">
        <v>121</v>
      </c>
      <c r="AB1" s="211" t="s">
        <v>122</v>
      </c>
      <c r="AC1" s="211" t="s">
        <v>123</v>
      </c>
      <c r="AD1" s="211" t="s">
        <v>124</v>
      </c>
      <c r="AE1" s="211" t="s">
        <v>125</v>
      </c>
      <c r="AF1" s="213" t="s">
        <v>126</v>
      </c>
      <c r="AG1" s="213" t="s">
        <v>127</v>
      </c>
      <c r="AH1" s="213" t="s">
        <v>26</v>
      </c>
      <c r="AI1" s="211" t="s">
        <v>128</v>
      </c>
      <c r="AJ1" s="211" t="s">
        <v>129</v>
      </c>
      <c r="AK1" s="213" t="s">
        <v>26</v>
      </c>
      <c r="AL1" s="211" t="s">
        <v>103</v>
      </c>
      <c r="AM1" s="211" t="s">
        <v>103</v>
      </c>
      <c r="AN1" s="211" t="s">
        <v>103</v>
      </c>
      <c r="AO1" s="211" t="s">
        <v>103</v>
      </c>
      <c r="AP1" s="211" t="s">
        <v>103</v>
      </c>
      <c r="AQ1" s="211" t="s">
        <v>103</v>
      </c>
    </row>
    <row r="2">
      <c r="A2" s="214" t="s">
        <v>26</v>
      </c>
      <c r="B2" s="209" t="s">
        <v>26</v>
      </c>
      <c r="H2" s="0" t="n">
        <v>6.5462</v>
      </c>
      <c r="I2" s="0" t="n">
        <v>6.9056</v>
      </c>
      <c r="J2" s="0" t="n">
        <v>2.133</v>
      </c>
      <c r="L2" s="0" t="n">
        <v>674.7043</v>
      </c>
      <c r="M2" s="0" t="n">
        <v>17.8054</v>
      </c>
      <c r="N2" s="0" t="n">
        <v>331.1518</v>
      </c>
      <c r="O2" s="0" t="n">
        <v>23.3774</v>
      </c>
      <c r="P2" s="0" t="n">
        <v>312.66</v>
      </c>
      <c r="Q2" s="0" t="n">
        <v>24.963</v>
      </c>
      <c r="R2" s="0" t="n">
        <v>1115.3954</v>
      </c>
      <c r="S2" s="0" t="n">
        <v>-10.3265</v>
      </c>
      <c r="T2" s="0" t="n">
        <v>70.14</v>
      </c>
      <c r="U2" s="0" t="n">
        <v>-14.2849</v>
      </c>
      <c r="V2" s="0" t="n">
        <v>115.2</v>
      </c>
      <c r="W2" s="0" t="n">
        <v>-13.9977</v>
      </c>
      <c r="Y2" s="0" t="n">
        <v>805.0</v>
      </c>
      <c r="AA2" s="0" t="n">
        <v>80.18</v>
      </c>
      <c r="AB2" s="0" t="n">
        <v>17.5</v>
      </c>
      <c r="AC2" s="0" t="n">
        <v>10.8</v>
      </c>
      <c r="AD2" s="0" t="n">
        <v>4.3</v>
      </c>
      <c r="AE2" s="0" t="n">
        <v>4.72</v>
      </c>
      <c r="AF2" s="0" t="n">
        <v>0.3</v>
      </c>
      <c r="AG2" s="0" t="n">
        <v>0.7</v>
      </c>
      <c r="AI2" s="0" t="n">
        <v>4.1565</v>
      </c>
      <c r="AJ2" s="0" t="n">
        <v>13.8697</v>
      </c>
    </row>
    <row r="3">
      <c r="A3" s="214" t="s">
        <v>26</v>
      </c>
      <c r="B3" s="209" t="s">
        <v>26</v>
      </c>
      <c r="H3" s="0" t="n">
        <v>6.4773</v>
      </c>
      <c r="I3" s="0" t="n">
        <v>6.8624</v>
      </c>
      <c r="J3" s="0" t="n">
        <v>2.0721</v>
      </c>
      <c r="L3" s="0" t="n">
        <v>684.9724</v>
      </c>
      <c r="M3" s="0" t="n">
        <v>17.2952</v>
      </c>
      <c r="N3" s="0" t="n">
        <v>337.3887</v>
      </c>
      <c r="O3" s="0" t="n">
        <v>23.4653</v>
      </c>
      <c r="P3" s="0" t="n">
        <v>370.24</v>
      </c>
      <c r="Q3" s="0" t="n">
        <v>24.7275</v>
      </c>
      <c r="R3" s="0" t="n">
        <v>1105.6287</v>
      </c>
      <c r="S3" s="0" t="n">
        <v>-12.0973</v>
      </c>
      <c r="T3" s="0" t="n">
        <v>78.04</v>
      </c>
      <c r="U3" s="0" t="n">
        <v>-13.8032</v>
      </c>
      <c r="V3" s="0" t="n">
        <v>124.4</v>
      </c>
      <c r="W3" s="0" t="n">
        <v>-13.508</v>
      </c>
      <c r="Y3" s="0" t="n">
        <v>805.0</v>
      </c>
      <c r="AA3" s="0" t="n">
        <v>80.21</v>
      </c>
      <c r="AB3" s="0" t="n">
        <v>17.5</v>
      </c>
      <c r="AC3" s="0" t="n">
        <v>10.8</v>
      </c>
      <c r="AD3" s="0" t="n">
        <v>4.3</v>
      </c>
      <c r="AE3" s="0" t="n">
        <v>4.69</v>
      </c>
      <c r="AF3" s="0" t="n">
        <v>0.3</v>
      </c>
      <c r="AG3" s="0" t="n">
        <v>0.7</v>
      </c>
      <c r="AI3" s="0" t="n">
        <v>4.1301</v>
      </c>
      <c r="AJ3" s="0" t="n">
        <v>13.8697</v>
      </c>
    </row>
    <row r="4">
      <c r="A4" s="214" t="s">
        <v>26</v>
      </c>
      <c r="B4" s="209" t="s">
        <v>26</v>
      </c>
      <c r="H4" s="0" t="n">
        <v>6.2261</v>
      </c>
      <c r="I4" s="0" t="n">
        <v>6.9054</v>
      </c>
      <c r="J4" s="0" t="n">
        <v>2.096</v>
      </c>
      <c r="L4" s="0" t="n">
        <v>674.9513</v>
      </c>
      <c r="M4" s="0" t="n">
        <v>17.4891</v>
      </c>
      <c r="N4" s="0" t="n">
        <v>325.9465</v>
      </c>
      <c r="O4" s="0" t="n">
        <v>23.4142</v>
      </c>
      <c r="P4" s="0" t="n">
        <v>357.46</v>
      </c>
      <c r="Q4" s="0" t="n">
        <v>25.043</v>
      </c>
      <c r="R4" s="0" t="n">
        <v>1148.154</v>
      </c>
      <c r="S4" s="0" t="n">
        <v>-12.7744</v>
      </c>
      <c r="T4" s="0" t="n">
        <v>85.34</v>
      </c>
      <c r="U4" s="0" t="n">
        <v>-13.4661</v>
      </c>
      <c r="V4" s="0" t="n">
        <v>125.64</v>
      </c>
      <c r="W4" s="0" t="n">
        <v>-13.2295</v>
      </c>
      <c r="Y4" s="0" t="n">
        <v>805.0</v>
      </c>
      <c r="AA4" s="0" t="n">
        <v>80.21</v>
      </c>
      <c r="AB4" s="0" t="n">
        <v>17.5</v>
      </c>
      <c r="AC4" s="0" t="n">
        <v>10.8</v>
      </c>
      <c r="AD4" s="0" t="n">
        <v>4.3</v>
      </c>
      <c r="AE4" s="0" t="n">
        <v>4.69</v>
      </c>
      <c r="AF4" s="0" t="n">
        <v>0.3</v>
      </c>
      <c r="AG4" s="0" t="n">
        <v>0.7</v>
      </c>
      <c r="AI4" s="0" t="n">
        <v>4.1301</v>
      </c>
      <c r="AJ4" s="0" t="n">
        <v>13.8697</v>
      </c>
    </row>
    <row r="5">
      <c r="A5" s="214" t="s">
        <v>26</v>
      </c>
      <c r="B5" s="209" t="s">
        <v>26</v>
      </c>
      <c r="H5" s="0" t="n">
        <v>6.3758</v>
      </c>
      <c r="I5" s="0" t="n">
        <v>7.0954</v>
      </c>
      <c r="J5" s="0" t="n">
        <v>2.0859</v>
      </c>
      <c r="L5" s="0" t="n">
        <v>681.5161</v>
      </c>
      <c r="M5" s="0" t="n">
        <v>17.3879</v>
      </c>
      <c r="N5" s="0" t="n">
        <v>274.7369</v>
      </c>
      <c r="O5" s="0" t="n">
        <v>24.047</v>
      </c>
      <c r="P5" s="0" t="n">
        <v>297.0833</v>
      </c>
      <c r="Q5" s="0" t="n">
        <v>25.4346</v>
      </c>
      <c r="R5" s="0" t="n">
        <v>1124.5689</v>
      </c>
      <c r="S5" s="0" t="n">
        <v>-13.3415</v>
      </c>
      <c r="T5" s="0" t="n">
        <v>75.05</v>
      </c>
      <c r="U5" s="0" t="n">
        <v>-14.129</v>
      </c>
      <c r="V5" s="0" t="n">
        <v>107.65</v>
      </c>
      <c r="W5" s="0" t="n">
        <v>-13.8644</v>
      </c>
      <c r="Y5" s="0" t="n">
        <v>805.0</v>
      </c>
      <c r="AA5" s="0" t="n">
        <v>80.21</v>
      </c>
      <c r="AB5" s="0" t="n">
        <v>17.5</v>
      </c>
      <c r="AC5" s="0" t="n">
        <v>10.8</v>
      </c>
      <c r="AD5" s="0" t="n">
        <v>4.3</v>
      </c>
      <c r="AE5" s="0" t="n">
        <v>4.69</v>
      </c>
      <c r="AF5" s="0" t="n">
        <v>0.3</v>
      </c>
      <c r="AG5" s="0" t="n">
        <v>0.7</v>
      </c>
      <c r="AI5" s="0" t="n">
        <v>4.1301</v>
      </c>
      <c r="AJ5" s="0" t="n">
        <v>13.8697</v>
      </c>
    </row>
    <row r="6">
      <c r="A6" s="214" t="s">
        <v>26</v>
      </c>
      <c r="B6" s="209" t="s">
        <v>26</v>
      </c>
      <c r="H6" s="0" t="n">
        <v>6.3321</v>
      </c>
      <c r="I6" s="0" t="n">
        <v>6.9486</v>
      </c>
      <c r="J6" s="0" t="n">
        <v>2.0743</v>
      </c>
      <c r="L6" s="0" t="n">
        <v>698.849</v>
      </c>
      <c r="M6" s="0" t="n">
        <v>17.2952</v>
      </c>
      <c r="N6" s="0" t="n">
        <v>327.6306</v>
      </c>
      <c r="O6" s="0" t="n">
        <v>23.6943</v>
      </c>
      <c r="P6" s="0" t="n">
        <v>347.65</v>
      </c>
      <c r="Q6" s="0" t="n">
        <v>24.8892</v>
      </c>
      <c r="R6" s="0" t="n">
        <v>1148.0967</v>
      </c>
      <c r="S6" s="0" t="n">
        <v>-9.744</v>
      </c>
      <c r="T6" s="0" t="n">
        <v>84.9833</v>
      </c>
      <c r="U6" s="0" t="n">
        <v>-13.475</v>
      </c>
      <c r="V6" s="0" t="n">
        <v>127.4167</v>
      </c>
      <c r="W6" s="0" t="n">
        <v>-13.217</v>
      </c>
      <c r="Y6" s="0" t="n">
        <v>805.0</v>
      </c>
      <c r="AA6" s="0" t="n">
        <v>80.21</v>
      </c>
      <c r="AB6" s="0" t="n">
        <v>17.5</v>
      </c>
      <c r="AC6" s="0" t="n">
        <v>10.8</v>
      </c>
      <c r="AD6" s="0" t="n">
        <v>4.3</v>
      </c>
      <c r="AE6" s="0" t="n">
        <v>4.69</v>
      </c>
      <c r="AF6" s="0" t="n">
        <v>0.3</v>
      </c>
      <c r="AG6" s="0" t="n">
        <v>0.7</v>
      </c>
      <c r="AI6" s="0" t="n">
        <v>4.1301</v>
      </c>
      <c r="AJ6" s="0" t="n">
        <v>13.8697</v>
      </c>
    </row>
    <row r="7">
      <c r="A7" s="214" t="s">
        <v>26</v>
      </c>
      <c r="B7" s="209" t="s">
        <v>26</v>
      </c>
      <c r="H7" s="0" t="n">
        <v>6.4142</v>
      </c>
      <c r="I7" s="0" t="n">
        <v>6.7204</v>
      </c>
      <c r="J7" s="0" t="n">
        <v>2.0756</v>
      </c>
      <c r="L7" s="0" t="n">
        <v>649.4775</v>
      </c>
      <c r="M7" s="0" t="n">
        <v>17.3016</v>
      </c>
      <c r="N7" s="0" t="n">
        <v>384.4181</v>
      </c>
      <c r="O7" s="0" t="n">
        <v>23.6762</v>
      </c>
      <c r="P7" s="0" t="n">
        <v>345.7667</v>
      </c>
      <c r="Q7" s="0" t="n">
        <v>25.0035</v>
      </c>
      <c r="R7" s="0" t="n">
        <v>1102.4583</v>
      </c>
      <c r="S7" s="0" t="n">
        <v>-12.3047</v>
      </c>
      <c r="T7" s="0" t="n">
        <v>89.5167</v>
      </c>
      <c r="U7" s="0" t="n">
        <v>-13.2797</v>
      </c>
      <c r="V7" s="0" t="n">
        <v>136.9667</v>
      </c>
      <c r="W7" s="0" t="n">
        <v>-12.9837</v>
      </c>
      <c r="Y7" s="0" t="n">
        <v>805.0</v>
      </c>
      <c r="AA7" s="0" t="n">
        <v>79.5</v>
      </c>
      <c r="AB7" s="0" t="n">
        <v>17.5</v>
      </c>
      <c r="AC7" s="0" t="n">
        <v>12.8</v>
      </c>
      <c r="AD7" s="0" t="n">
        <v>3.0</v>
      </c>
      <c r="AE7" s="0" t="n">
        <v>4.7</v>
      </c>
      <c r="AF7" s="0" t="n">
        <v>0.3</v>
      </c>
      <c r="AG7" s="0" t="n">
        <v>0.7</v>
      </c>
      <c r="AI7" s="0" t="n">
        <v>4.1398</v>
      </c>
      <c r="AJ7" s="0" t="n">
        <v>13.8728</v>
      </c>
    </row>
    <row r="8">
      <c r="A8" s="214" t="s">
        <v>26</v>
      </c>
      <c r="B8" s="209" t="s">
        <v>26</v>
      </c>
      <c r="H8" s="0" t="n">
        <v>6.3293</v>
      </c>
      <c r="I8" s="0" t="n">
        <v>6.9595</v>
      </c>
      <c r="J8" s="0" t="n">
        <v>2.0758</v>
      </c>
      <c r="L8" s="0" t="n">
        <v>689.4668</v>
      </c>
      <c r="M8" s="0" t="n">
        <v>17.324</v>
      </c>
      <c r="N8" s="0" t="n">
        <v>367.3762</v>
      </c>
      <c r="O8" s="0" t="n">
        <v>24.0542</v>
      </c>
      <c r="P8" s="0" t="n">
        <v>387.16</v>
      </c>
      <c r="Q8" s="0" t="n">
        <v>24.744</v>
      </c>
      <c r="R8" s="0" t="n">
        <v>1132.3434</v>
      </c>
      <c r="S8" s="0" t="n">
        <v>-9.0476</v>
      </c>
      <c r="T8" s="0" t="n">
        <v>72.18</v>
      </c>
      <c r="U8" s="0" t="n">
        <v>-13.7417</v>
      </c>
      <c r="V8" s="0" t="n">
        <v>128.26</v>
      </c>
      <c r="W8" s="0" t="n">
        <v>-13.3923</v>
      </c>
      <c r="Y8" s="0" t="n">
        <v>805.0</v>
      </c>
      <c r="AA8" s="0" t="n">
        <v>80.2</v>
      </c>
      <c r="AB8" s="0" t="n">
        <v>17.5</v>
      </c>
      <c r="AC8" s="0" t="n">
        <v>10.8</v>
      </c>
      <c r="AD8" s="0" t="n">
        <v>4.3</v>
      </c>
      <c r="AE8" s="0" t="n">
        <v>4.7</v>
      </c>
      <c r="AF8" s="0" t="n">
        <v>0.3</v>
      </c>
      <c r="AG8" s="0" t="n">
        <v>0.7</v>
      </c>
      <c r="AI8" s="0" t="n">
        <v>4.1389</v>
      </c>
      <c r="AJ8" s="0" t="n">
        <v>13.8697</v>
      </c>
    </row>
    <row r="9">
      <c r="A9" s="214" t="s">
        <v>26</v>
      </c>
      <c r="B9" s="209" t="s">
        <v>26</v>
      </c>
      <c r="H9" s="0" t="n">
        <v>6.2634</v>
      </c>
      <c r="I9" s="0" t="n">
        <v>6.6438</v>
      </c>
      <c r="J9" s="0" t="n">
        <v>2.0595</v>
      </c>
      <c r="L9" s="0" t="n">
        <v>676.2185</v>
      </c>
      <c r="M9" s="0" t="n">
        <v>17.1877</v>
      </c>
      <c r="N9" s="0" t="n">
        <v>368.5545</v>
      </c>
      <c r="O9" s="0" t="n">
        <v>23.4044</v>
      </c>
      <c r="P9" s="0" t="n">
        <v>378.0</v>
      </c>
      <c r="Q9" s="0" t="n">
        <v>24.6599</v>
      </c>
      <c r="R9" s="0" t="n">
        <v>1158.4987</v>
      </c>
      <c r="S9" s="0" t="n">
        <v>-10.4365</v>
      </c>
      <c r="T9" s="0" t="n">
        <v>96.62</v>
      </c>
      <c r="U9" s="0" t="n">
        <v>-12.802</v>
      </c>
      <c r="V9" s="0" t="n">
        <v>138.66</v>
      </c>
      <c r="W9" s="0" t="n">
        <v>-12.6089</v>
      </c>
      <c r="Y9" s="0" t="n">
        <v>805.0</v>
      </c>
      <c r="AA9" s="0" t="n">
        <v>80.2</v>
      </c>
      <c r="AB9" s="0" t="n">
        <v>17.0</v>
      </c>
      <c r="AC9" s="0" t="n">
        <v>10.8</v>
      </c>
      <c r="AD9" s="0" t="n">
        <v>4.3</v>
      </c>
      <c r="AE9" s="0" t="n">
        <v>4.7</v>
      </c>
      <c r="AF9" s="0" t="n">
        <v>0.3</v>
      </c>
      <c r="AG9" s="0" t="n">
        <v>0.7</v>
      </c>
      <c r="AI9" s="0" t="n">
        <v>4.1554</v>
      </c>
      <c r="AJ9" s="0" t="n">
        <v>13.527</v>
      </c>
    </row>
    <row r="10">
      <c r="A10" s="214" t="s">
        <v>26</v>
      </c>
      <c r="B10" s="209" t="s">
        <v>26</v>
      </c>
      <c r="H10" s="0" t="n">
        <v>6.1429</v>
      </c>
      <c r="I10" s="0" t="n">
        <v>7.8042</v>
      </c>
      <c r="J10" s="0" t="n">
        <v>2.0795</v>
      </c>
      <c r="L10" s="0" t="n">
        <v>670.3883</v>
      </c>
      <c r="M10" s="0" t="n">
        <v>17.3144</v>
      </c>
      <c r="N10" s="0" t="n">
        <v>373.9353</v>
      </c>
      <c r="O10" s="0" t="n">
        <v>23.5213</v>
      </c>
      <c r="P10" s="0" t="n">
        <v>389.52</v>
      </c>
      <c r="Q10" s="0" t="n">
        <v>25.1851</v>
      </c>
      <c r="R10" s="0" t="n">
        <v>1133.7314</v>
      </c>
      <c r="S10" s="0" t="n">
        <v>-11.6748</v>
      </c>
      <c r="T10" s="0" t="n">
        <v>97.56</v>
      </c>
      <c r="U10" s="0" t="n">
        <v>-12.5228</v>
      </c>
      <c r="V10" s="0" t="n">
        <v>137.98</v>
      </c>
      <c r="W10" s="0" t="n">
        <v>-12.1047</v>
      </c>
      <c r="Y10" s="0" t="n">
        <v>805.0</v>
      </c>
      <c r="AA10" s="0" t="n">
        <v>80.24</v>
      </c>
      <c r="AB10" s="0" t="n">
        <v>17.0</v>
      </c>
      <c r="AC10" s="0" t="n">
        <v>10.9</v>
      </c>
      <c r="AD10" s="0" t="n">
        <v>4.2</v>
      </c>
      <c r="AE10" s="0" t="n">
        <v>4.66</v>
      </c>
      <c r="AF10" s="0" t="n">
        <v>0.3</v>
      </c>
      <c r="AG10" s="0" t="n">
        <v>0.7</v>
      </c>
      <c r="AI10" s="0" t="n">
        <v>4.1199</v>
      </c>
      <c r="AJ10" s="0" t="n">
        <v>13.5268</v>
      </c>
    </row>
    <row r="11">
      <c r="A11" s="214" t="s">
        <v>26</v>
      </c>
      <c r="B11" s="209" t="s">
        <v>26</v>
      </c>
      <c r="H11" s="0" t="n">
        <v>6.2944</v>
      </c>
      <c r="I11" s="0" t="n">
        <v>6.9495</v>
      </c>
      <c r="J11" s="0" t="n">
        <v>2.0752</v>
      </c>
      <c r="L11" s="0" t="n">
        <v>675.3582</v>
      </c>
      <c r="M11" s="0" t="n">
        <v>17.3442</v>
      </c>
      <c r="N11" s="0" t="n">
        <v>321.1582</v>
      </c>
      <c r="O11" s="0" t="n">
        <v>23.4093</v>
      </c>
      <c r="P11" s="0" t="n">
        <v>346.96</v>
      </c>
      <c r="Q11" s="0" t="n">
        <v>24.9434</v>
      </c>
      <c r="R11" s="0" t="n">
        <v>1152.942</v>
      </c>
      <c r="S11" s="0" t="n">
        <v>-11.264</v>
      </c>
      <c r="T11" s="0" t="n">
        <v>96.3</v>
      </c>
      <c r="U11" s="0" t="n">
        <v>-12.9568</v>
      </c>
      <c r="V11" s="0" t="n">
        <v>129.2</v>
      </c>
      <c r="W11" s="0" t="n">
        <v>-12.6219</v>
      </c>
      <c r="Y11" s="0" t="n">
        <v>805.0</v>
      </c>
      <c r="AA11" s="0" t="n">
        <v>80.24</v>
      </c>
      <c r="AB11" s="0" t="n">
        <v>17.5</v>
      </c>
      <c r="AC11" s="0" t="n">
        <v>10.9</v>
      </c>
      <c r="AD11" s="0" t="n">
        <v>4.2</v>
      </c>
      <c r="AE11" s="0" t="n">
        <v>4.66</v>
      </c>
      <c r="AF11" s="0" t="n">
        <v>0.3</v>
      </c>
      <c r="AG11" s="0" t="n">
        <v>0.7</v>
      </c>
      <c r="AI11" s="0" t="n">
        <v>4.1036</v>
      </c>
      <c r="AJ11" s="0" t="n">
        <v>13.8695</v>
      </c>
    </row>
    <row r="12">
      <c r="A12" s="214" t="s">
        <v>26</v>
      </c>
      <c r="B12" s="209" t="s">
        <v>26</v>
      </c>
      <c r="H12" s="0" t="n">
        <v>6.4514</v>
      </c>
      <c r="I12" s="0" t="n">
        <v>6.6299</v>
      </c>
      <c r="J12" s="0" t="n">
        <v>2.0715</v>
      </c>
      <c r="L12" s="0" t="n">
        <v>683.4198</v>
      </c>
      <c r="M12" s="0" t="n">
        <v>17.2441</v>
      </c>
      <c r="N12" s="0" t="n">
        <v>350.3704</v>
      </c>
      <c r="O12" s="0" t="n">
        <v>23.6865</v>
      </c>
      <c r="P12" s="0" t="n">
        <v>391.65</v>
      </c>
      <c r="Q12" s="0" t="n">
        <v>24.9019</v>
      </c>
      <c r="R12" s="0" t="n">
        <v>1123.7406</v>
      </c>
      <c r="S12" s="0" t="n">
        <v>-13.4427</v>
      </c>
      <c r="T12" s="0" t="n">
        <v>87.05</v>
      </c>
      <c r="U12" s="0" t="n">
        <v>-13.5202</v>
      </c>
      <c r="V12" s="0" t="n">
        <v>133.5333</v>
      </c>
      <c r="W12" s="0" t="n">
        <v>-13.22</v>
      </c>
      <c r="Y12" s="0" t="n">
        <v>805.0</v>
      </c>
      <c r="AA12" s="0" t="n">
        <v>79.43</v>
      </c>
      <c r="AB12" s="0" t="n">
        <v>17.5</v>
      </c>
      <c r="AC12" s="0" t="n">
        <v>11.5</v>
      </c>
      <c r="AD12" s="0" t="n">
        <v>4.4</v>
      </c>
      <c r="AE12" s="0" t="n">
        <v>4.67</v>
      </c>
      <c r="AF12" s="0" t="n">
        <v>0.3</v>
      </c>
      <c r="AG12" s="0" t="n">
        <v>0.7</v>
      </c>
      <c r="AI12" s="0" t="n">
        <v>4.1146</v>
      </c>
      <c r="AJ12" s="0" t="n">
        <v>13.8769</v>
      </c>
    </row>
    <row r="13">
      <c r="A13" s="214" t="s">
        <v>26</v>
      </c>
      <c r="B13" s="209" t="s">
        <v>26</v>
      </c>
      <c r="H13" s="0" t="n">
        <v>6.4832</v>
      </c>
      <c r="I13" s="0" t="n">
        <v>6.5033</v>
      </c>
      <c r="J13" s="0" t="n">
        <v>2.0683</v>
      </c>
      <c r="L13" s="0" t="n">
        <v>687.6607</v>
      </c>
      <c r="M13" s="0" t="n">
        <v>17.2303</v>
      </c>
      <c r="N13" s="0" t="n">
        <v>365.2284</v>
      </c>
      <c r="O13" s="0" t="n">
        <v>23.2811</v>
      </c>
      <c r="P13" s="0" t="n">
        <v>411.52</v>
      </c>
      <c r="Q13" s="0" t="n">
        <v>24.7244</v>
      </c>
      <c r="R13" s="0" t="n">
        <v>1108.8434</v>
      </c>
      <c r="S13" s="0" t="n">
        <v>-11.5823</v>
      </c>
      <c r="T13" s="0" t="n">
        <v>96.82</v>
      </c>
      <c r="U13" s="0" t="n">
        <v>-12.8635</v>
      </c>
      <c r="V13" s="0" t="n">
        <v>142.12</v>
      </c>
      <c r="W13" s="0" t="n">
        <v>-12.4982</v>
      </c>
      <c r="Y13" s="0" t="n">
        <v>805.0</v>
      </c>
      <c r="AA13" s="0" t="n">
        <v>79.9</v>
      </c>
      <c r="AB13" s="0" t="n">
        <v>17.5</v>
      </c>
      <c r="AC13" s="0" t="n">
        <v>11.5</v>
      </c>
      <c r="AD13" s="0" t="n">
        <v>4.0</v>
      </c>
      <c r="AE13" s="0" t="n">
        <v>4.6</v>
      </c>
      <c r="AF13" s="0" t="n">
        <v>0.3</v>
      </c>
      <c r="AG13" s="0" t="n">
        <v>0.7</v>
      </c>
      <c r="AI13" s="0" t="n">
        <v>4.0517</v>
      </c>
      <c r="AJ13" s="0" t="n">
        <v>13.8726</v>
      </c>
    </row>
    <row r="14">
      <c r="A14" s="214" t="s">
        <v>26</v>
      </c>
      <c r="B14" s="209" t="s">
        <v>26</v>
      </c>
      <c r="H14" s="0" t="n">
        <v>6.3156</v>
      </c>
      <c r="I14" s="0" t="n">
        <v>6.825</v>
      </c>
      <c r="J14" s="0" t="n">
        <v>2.049</v>
      </c>
      <c r="L14" s="0" t="n">
        <v>672.7404</v>
      </c>
      <c r="M14" s="0" t="n">
        <v>17.1302</v>
      </c>
      <c r="N14" s="0" t="n">
        <v>279.1004</v>
      </c>
      <c r="O14" s="0" t="n">
        <v>23.2893</v>
      </c>
      <c r="P14" s="0" t="n">
        <v>316.58</v>
      </c>
      <c r="Q14" s="0" t="n">
        <v>25.0539</v>
      </c>
      <c r="R14" s="0" t="n">
        <v>1102.433</v>
      </c>
      <c r="S14" s="0" t="n">
        <v>-16.0034</v>
      </c>
      <c r="T14" s="0" t="n">
        <v>87.16</v>
      </c>
      <c r="U14" s="0" t="n">
        <v>-13.7894</v>
      </c>
      <c r="V14" s="0" t="n">
        <v>113.52</v>
      </c>
      <c r="W14" s="0" t="n">
        <v>-13.6288</v>
      </c>
      <c r="Y14" s="0" t="n">
        <v>805.0</v>
      </c>
      <c r="AA14" s="0" t="n">
        <v>81.75</v>
      </c>
      <c r="AB14" s="0" t="n">
        <v>17.5</v>
      </c>
      <c r="AC14" s="0" t="n">
        <v>9.8</v>
      </c>
      <c r="AD14" s="0" t="n">
        <v>3.8</v>
      </c>
      <c r="AE14" s="0" t="n">
        <v>4.65</v>
      </c>
      <c r="AF14" s="0" t="n">
        <v>0.3</v>
      </c>
      <c r="AG14" s="0" t="n">
        <v>0.7</v>
      </c>
      <c r="AI14" s="0" t="n">
        <v>4.0054</v>
      </c>
      <c r="AJ14" s="0" t="n">
        <v>13.868</v>
      </c>
    </row>
    <row r="15">
      <c r="A15" s="214" t="s">
        <v>26</v>
      </c>
      <c r="B15" s="209" t="s">
        <v>26</v>
      </c>
      <c r="H15" s="0" t="n">
        <v>6.4636</v>
      </c>
      <c r="I15" s="0" t="n">
        <v>6.8263</v>
      </c>
      <c r="J15" s="0" t="n">
        <v>2.0585</v>
      </c>
      <c r="L15" s="0" t="n">
        <v>676.1392</v>
      </c>
      <c r="M15" s="0" t="n">
        <v>17.176</v>
      </c>
      <c r="N15" s="0" t="n">
        <v>256.5886</v>
      </c>
      <c r="O15" s="0" t="n">
        <v>23.8515</v>
      </c>
      <c r="P15" s="0" t="n">
        <v>278.36</v>
      </c>
      <c r="Q15" s="0" t="n">
        <v>24.8744</v>
      </c>
      <c r="R15" s="0" t="n">
        <v>1136.7081</v>
      </c>
      <c r="S15" s="0" t="n">
        <v>-12.3866</v>
      </c>
      <c r="T15" s="0" t="n">
        <v>71.02</v>
      </c>
      <c r="U15" s="0" t="n">
        <v>-14.6922</v>
      </c>
      <c r="V15" s="0" t="n">
        <v>96.38</v>
      </c>
      <c r="W15" s="0" t="n">
        <v>-14.5157</v>
      </c>
      <c r="Y15" s="0" t="n">
        <v>805.0</v>
      </c>
      <c r="AA15" s="0" t="n">
        <v>83.25</v>
      </c>
      <c r="AB15" s="0" t="n">
        <v>18.0</v>
      </c>
      <c r="AC15" s="0" t="n">
        <v>8.2</v>
      </c>
      <c r="AD15" s="0" t="n">
        <v>4.0</v>
      </c>
      <c r="AE15" s="0" t="n">
        <v>4.55</v>
      </c>
      <c r="AF15" s="0" t="n">
        <v>0.3</v>
      </c>
      <c r="AG15" s="0" t="n">
        <v>0.7</v>
      </c>
      <c r="AI15" s="0" t="n">
        <v>3.9005</v>
      </c>
      <c r="AJ15" s="0" t="n">
        <v>14.196</v>
      </c>
    </row>
    <row customFormat="1" r="16" s="209">
      <c r="A16" s="214" t="s">
        <v>26</v>
      </c>
      <c r="H16" s="0" t="n">
        <v>6.532</v>
      </c>
      <c r="I16" s="0" t="n">
        <v>6.7257</v>
      </c>
      <c r="J16" s="0" t="n">
        <v>2.0384</v>
      </c>
      <c r="L16" s="0" t="n">
        <v>676.7595</v>
      </c>
      <c r="M16" s="0" t="n">
        <v>17.0226</v>
      </c>
      <c r="N16" s="0" t="n">
        <v>263.4163</v>
      </c>
      <c r="O16" s="0" t="n">
        <v>23.5286</v>
      </c>
      <c r="P16" s="0" t="n">
        <v>306.1</v>
      </c>
      <c r="Q16" s="0" t="n">
        <v>24.8412</v>
      </c>
      <c r="R16" s="0" t="n">
        <v>1130.8373</v>
      </c>
      <c r="S16" s="0" t="n">
        <v>-16.8599</v>
      </c>
      <c r="T16" s="0" t="n">
        <v>75.28</v>
      </c>
      <c r="U16" s="0" t="n">
        <v>-14.4093</v>
      </c>
      <c r="V16" s="0" t="n">
        <v>103.96</v>
      </c>
      <c r="W16" s="0" t="n">
        <v>-14.2343</v>
      </c>
      <c r="Y16" s="0" t="n">
        <v>800.0</v>
      </c>
      <c r="AA16" s="0" t="n">
        <v>82.28</v>
      </c>
      <c r="AB16" s="0" t="n">
        <v>18.5</v>
      </c>
      <c r="AC16" s="0" t="n">
        <v>9.2</v>
      </c>
      <c r="AD16" s="0" t="n">
        <v>4.0</v>
      </c>
      <c r="AE16" s="0" t="n">
        <v>4.52</v>
      </c>
      <c r="AF16" s="0" t="n">
        <v>0.3</v>
      </c>
      <c r="AG16" s="0" t="n">
        <v>0.7</v>
      </c>
      <c r="AI16" s="0" t="n">
        <v>3.8619</v>
      </c>
      <c r="AJ16" s="0" t="n">
        <v>14.5419</v>
      </c>
    </row>
    <row customFormat="1" r="17" s="209">
      <c r="A17" s="214" t="s">
        <v>26</v>
      </c>
      <c r="H17" s="0" t="n">
        <v>6.5271</v>
      </c>
      <c r="I17" s="0" t="n">
        <v>6.9093</v>
      </c>
      <c r="J17" s="0" t="n">
        <v>1.9769</v>
      </c>
      <c r="L17" s="0" t="n">
        <v>660.7622</v>
      </c>
      <c r="M17" s="0" t="n">
        <v>16.4657</v>
      </c>
      <c r="N17" s="0" t="n">
        <v>253.7053</v>
      </c>
      <c r="O17" s="0" t="n">
        <v>23.299</v>
      </c>
      <c r="P17" s="0" t="n">
        <v>277.2167</v>
      </c>
      <c r="Q17" s="0" t="n">
        <v>25.054</v>
      </c>
      <c r="R17" s="0" t="n">
        <v>1139.3</v>
      </c>
      <c r="S17" s="0" t="n">
        <v>-10.694</v>
      </c>
      <c r="T17" s="0" t="n">
        <v>70.75</v>
      </c>
      <c r="U17" s="0" t="n">
        <v>-14.5655</v>
      </c>
      <c r="V17" s="0" t="n">
        <v>95.55</v>
      </c>
      <c r="W17" s="0" t="n">
        <v>-14.4334</v>
      </c>
      <c r="Y17" s="0" t="n">
        <v>800.0</v>
      </c>
      <c r="AA17" s="0" t="n">
        <v>82.48</v>
      </c>
      <c r="AB17" s="0" t="n">
        <v>19.0</v>
      </c>
      <c r="AC17" s="0" t="n">
        <v>9.2</v>
      </c>
      <c r="AD17" s="0" t="n">
        <v>3.8</v>
      </c>
      <c r="AE17" s="0" t="n">
        <v>4.52</v>
      </c>
      <c r="AF17" s="0" t="n">
        <v>0.3</v>
      </c>
      <c r="AG17" s="0" t="n">
        <v>0.7</v>
      </c>
      <c r="AI17" s="0" t="n">
        <v>3.8462</v>
      </c>
      <c r="AJ17" s="0" t="n">
        <v>14.8742</v>
      </c>
    </row>
    <row customFormat="1" r="18" s="209">
      <c r="A18" s="214" t="s">
        <v>26</v>
      </c>
      <c r="H18" s="0" t="n">
        <v>6.6223</v>
      </c>
      <c r="I18" s="0" t="n">
        <v>7.0886</v>
      </c>
      <c r="J18" s="0" t="n">
        <v>1.9867</v>
      </c>
      <c r="L18" s="0" t="n">
        <v>670.1628</v>
      </c>
      <c r="M18" s="0" t="n">
        <v>16.5594</v>
      </c>
      <c r="N18" s="0" t="n">
        <v>258.9334</v>
      </c>
      <c r="O18" s="0" t="n">
        <v>23.181</v>
      </c>
      <c r="P18" s="0" t="n">
        <v>268.0</v>
      </c>
      <c r="Q18" s="0" t="n">
        <v>24.9376</v>
      </c>
      <c r="R18" s="0" t="n">
        <v>1089.6208</v>
      </c>
      <c r="S18" s="0" t="n">
        <v>-12.7676</v>
      </c>
      <c r="T18" s="0" t="n">
        <v>68.9167</v>
      </c>
      <c r="U18" s="0" t="n">
        <v>-14.4811</v>
      </c>
      <c r="V18" s="0" t="n">
        <v>94.05</v>
      </c>
      <c r="W18" s="0" t="n">
        <v>-14.3744</v>
      </c>
      <c r="Y18" s="0" t="n">
        <v>795.0</v>
      </c>
      <c r="AA18" s="0" t="n">
        <v>82.8</v>
      </c>
      <c r="AB18" s="0" t="n">
        <v>19.0</v>
      </c>
      <c r="AC18" s="0" t="n">
        <v>8.9</v>
      </c>
      <c r="AD18" s="0" t="n">
        <v>3.8</v>
      </c>
      <c r="AE18" s="0" t="n">
        <v>4.5</v>
      </c>
      <c r="AF18" s="0" t="n">
        <v>0.3</v>
      </c>
      <c r="AG18" s="0" t="n">
        <v>0.7</v>
      </c>
      <c r="AI18" s="0" t="n">
        <v>3.8285</v>
      </c>
      <c r="AJ18" s="0" t="n">
        <v>14.8714</v>
      </c>
    </row>
    <row customFormat="1" r="19" s="209">
      <c r="A19" s="214" t="s">
        <v>26</v>
      </c>
      <c r="H19" s="0" t="n">
        <v>6.478</v>
      </c>
      <c r="I19" s="0" t="n">
        <v>6.877</v>
      </c>
      <c r="J19" s="0" t="n">
        <v>1.9681</v>
      </c>
      <c r="L19" s="0" t="n">
        <v>674.5246</v>
      </c>
      <c r="M19" s="0" t="n">
        <v>16.4177</v>
      </c>
      <c r="N19" s="0" t="n">
        <v>244.7521</v>
      </c>
      <c r="O19" s="0" t="n">
        <v>23.474</v>
      </c>
      <c r="P19" s="0" t="n">
        <v>244.3</v>
      </c>
      <c r="Q19" s="0" t="n">
        <v>25.6477</v>
      </c>
      <c r="R19" s="0" t="n">
        <v>1174.58</v>
      </c>
      <c r="S19" s="0" t="n">
        <v>-10.8676</v>
      </c>
      <c r="T19" s="0" t="n">
        <v>84.2167</v>
      </c>
      <c r="U19" s="0" t="n">
        <v>-14.3231</v>
      </c>
      <c r="V19" s="0" t="n">
        <v>95.4</v>
      </c>
      <c r="W19" s="0" t="n">
        <v>-14.1664</v>
      </c>
      <c r="Y19" s="0" t="n">
        <v>795.0</v>
      </c>
      <c r="AA19" s="0" t="n">
        <v>83.45</v>
      </c>
      <c r="AB19" s="0" t="n">
        <v>20.0</v>
      </c>
      <c r="AC19" s="0" t="n">
        <v>8.4</v>
      </c>
      <c r="AD19" s="0" t="n">
        <v>3.8</v>
      </c>
      <c r="AE19" s="0" t="n">
        <v>4.35</v>
      </c>
      <c r="AF19" s="0" t="n">
        <v>0.3</v>
      </c>
      <c r="AG19" s="0" t="n">
        <v>0.7</v>
      </c>
      <c r="AI19" s="0" t="n">
        <v>3.6565</v>
      </c>
      <c r="AJ19" s="0" t="n">
        <v>15.4668</v>
      </c>
    </row>
    <row customFormat="1" r="20" s="209">
      <c r="A20" s="214" t="s">
        <v>26</v>
      </c>
      <c r="H20" s="0" t="n">
        <v>6.565</v>
      </c>
      <c r="I20" s="0" t="n">
        <v>7.542</v>
      </c>
      <c r="J20" s="0" t="n">
        <v>1.9853</v>
      </c>
      <c r="L20" s="0" t="n">
        <v>624.3478</v>
      </c>
      <c r="M20" s="0" t="n">
        <v>16.57</v>
      </c>
      <c r="N20" s="0" t="n">
        <v>267.4199</v>
      </c>
      <c r="O20" s="0" t="n">
        <v>23.3914</v>
      </c>
      <c r="P20" s="0" t="n">
        <v>292.9667</v>
      </c>
      <c r="Q20" s="0" t="n">
        <v>25.2133</v>
      </c>
      <c r="R20" s="0" t="n">
        <v>1098.0692</v>
      </c>
      <c r="S20" s="0" t="n">
        <v>-11.5186</v>
      </c>
      <c r="T20" s="0" t="n">
        <v>87.05</v>
      </c>
      <c r="U20" s="0" t="n">
        <v>-13.8976</v>
      </c>
      <c r="V20" s="0" t="n">
        <v>106.3667</v>
      </c>
      <c r="W20" s="0" t="n">
        <v>-13.7565</v>
      </c>
      <c r="Y20" s="0" t="n">
        <v>795.0</v>
      </c>
      <c r="AA20" s="0" t="n">
        <v>82.57</v>
      </c>
      <c r="AB20" s="0" t="n">
        <v>21.0</v>
      </c>
      <c r="AC20" s="0" t="n">
        <v>9.0</v>
      </c>
      <c r="AD20" s="0" t="n">
        <v>4.0</v>
      </c>
      <c r="AE20" s="0" t="n">
        <v>4.43</v>
      </c>
      <c r="AF20" s="0" t="n">
        <v>0.3</v>
      </c>
      <c r="AG20" s="0" t="n">
        <v>0.7</v>
      </c>
      <c r="AI20" s="0" t="n">
        <v>3.6973</v>
      </c>
      <c r="AJ20" s="0" t="n">
        <v>16.1245</v>
      </c>
    </row>
    <row customFormat="1" r="21" s="209">
      <c r="A21" s="214" t="s">
        <v>26</v>
      </c>
      <c r="H21" s="0" t="n">
        <v>6.6361</v>
      </c>
      <c r="I21" s="0" t="n">
        <v>7.4621</v>
      </c>
      <c r="J21" s="0" t="n">
        <v>2.0765</v>
      </c>
      <c r="L21" s="0" t="n">
        <v>633.8504</v>
      </c>
      <c r="M21" s="0" t="n">
        <v>17.2952</v>
      </c>
      <c r="N21" s="0" t="n">
        <v>278.597</v>
      </c>
      <c r="O21" s="0" t="n">
        <v>23.2404</v>
      </c>
      <c r="P21" s="0" t="n">
        <v>278.5</v>
      </c>
      <c r="Q21" s="0" t="n">
        <v>25.0525</v>
      </c>
      <c r="R21" s="0" t="n">
        <v>1085.915</v>
      </c>
      <c r="S21" s="0" t="n">
        <v>-14.4988</v>
      </c>
      <c r="T21" s="0" t="n">
        <v>84.0167</v>
      </c>
      <c r="U21" s="0" t="n">
        <v>-13.9783</v>
      </c>
      <c r="V21" s="0" t="n">
        <v>97.0667</v>
      </c>
      <c r="W21" s="0" t="n">
        <v>-13.8415</v>
      </c>
      <c r="Y21" s="0" t="n">
        <v>795.0</v>
      </c>
      <c r="AA21" s="0" t="n">
        <v>81.5</v>
      </c>
      <c r="AB21" s="0" t="n">
        <v>21.0</v>
      </c>
      <c r="AC21" s="0" t="n">
        <v>9.8</v>
      </c>
      <c r="AD21" s="0" t="n">
        <v>4.2</v>
      </c>
      <c r="AE21" s="0" t="n">
        <v>4.5</v>
      </c>
      <c r="AF21" s="0" t="n">
        <v>0.3</v>
      </c>
      <c r="AG21" s="0" t="n">
        <v>0.7</v>
      </c>
      <c r="AI21" s="0" t="n">
        <v>3.7583</v>
      </c>
      <c r="AJ21" s="0" t="n">
        <v>16.1357</v>
      </c>
    </row>
    <row customFormat="1" r="22" s="209">
      <c r="A22" s="214" t="s">
        <v>26</v>
      </c>
      <c r="H22" s="0" t="n">
        <v>6.4766</v>
      </c>
      <c r="I22" s="0" t="n">
        <v>6.9259</v>
      </c>
      <c r="J22" s="0" t="n">
        <v>1.9947</v>
      </c>
      <c r="L22" s="0" t="n">
        <v>679.4757</v>
      </c>
      <c r="M22" s="0" t="n">
        <v>16.6254</v>
      </c>
      <c r="N22" s="0" t="n">
        <v>285.5132</v>
      </c>
      <c r="O22" s="0" t="n">
        <v>23.4985</v>
      </c>
      <c r="P22" s="0" t="n">
        <v>311.1833</v>
      </c>
      <c r="Q22" s="0" t="n">
        <v>24.9338</v>
      </c>
      <c r="R22" s="0" t="n">
        <v>1163.3711</v>
      </c>
      <c r="S22" s="0" t="n">
        <v>-10.1008</v>
      </c>
      <c r="T22" s="0" t="n">
        <v>77.55</v>
      </c>
      <c r="U22" s="0" t="n">
        <v>-14.1984</v>
      </c>
      <c r="V22" s="0" t="n">
        <v>107.65</v>
      </c>
      <c r="W22" s="0" t="n">
        <v>-13.985</v>
      </c>
      <c r="Y22" s="0" t="n">
        <v>800.0</v>
      </c>
      <c r="AA22" s="0" t="n">
        <v>81.75</v>
      </c>
      <c r="AB22" s="0" t="n">
        <v>21.0</v>
      </c>
      <c r="AC22" s="0" t="n">
        <v>9.5</v>
      </c>
      <c r="AD22" s="0" t="n">
        <v>4.2</v>
      </c>
      <c r="AE22" s="0" t="n">
        <v>4.55</v>
      </c>
      <c r="AF22" s="0" t="n">
        <v>0.3</v>
      </c>
      <c r="AG22" s="0" t="n">
        <v>0.7</v>
      </c>
      <c r="AI22" s="0" t="n">
        <v>3.7994</v>
      </c>
      <c r="AJ22" s="0" t="n">
        <v>16.1326</v>
      </c>
    </row>
    <row customFormat="1" r="23" s="209">
      <c r="A23" s="214" t="s">
        <v>26</v>
      </c>
      <c r="H23" s="0" t="n">
        <v>6.3838</v>
      </c>
      <c r="I23" s="0" t="n">
        <v>7.0964</v>
      </c>
      <c r="J23" s="0" t="n">
        <v>1.991</v>
      </c>
      <c r="L23" s="0" t="n">
        <v>667.1046</v>
      </c>
      <c r="M23" s="0" t="n">
        <v>16.603</v>
      </c>
      <c r="N23" s="0" t="n">
        <v>307.5906</v>
      </c>
      <c r="O23" s="0" t="n">
        <v>23.1185</v>
      </c>
      <c r="P23" s="0" t="n">
        <v>334.15</v>
      </c>
      <c r="Q23" s="0" t="n">
        <v>24.8115</v>
      </c>
      <c r="R23" s="0" t="n">
        <v>1089.3039</v>
      </c>
      <c r="S23" s="0" t="n">
        <v>-14.5712</v>
      </c>
      <c r="T23" s="0" t="n">
        <v>76.0833</v>
      </c>
      <c r="U23" s="0" t="n">
        <v>-14.4847</v>
      </c>
      <c r="V23" s="0" t="n">
        <v>108.7333</v>
      </c>
      <c r="W23" s="0" t="n">
        <v>-14.246</v>
      </c>
      <c r="Y23" s="0" t="n">
        <v>800.0</v>
      </c>
      <c r="AA23" s="0" t="n">
        <v>82.25</v>
      </c>
      <c r="AB23" s="0" t="n">
        <v>21.0</v>
      </c>
      <c r="AC23" s="0" t="n">
        <v>9.0</v>
      </c>
      <c r="AD23" s="0" t="n">
        <v>4.2</v>
      </c>
      <c r="AE23" s="0" t="n">
        <v>4.55</v>
      </c>
      <c r="AF23" s="0" t="n">
        <v>0.3</v>
      </c>
      <c r="AG23" s="0" t="n">
        <v>0.7</v>
      </c>
      <c r="AI23" s="0" t="n">
        <v>3.7981</v>
      </c>
      <c r="AJ23" s="0" t="n">
        <v>16.1274</v>
      </c>
    </row>
    <row customFormat="1" r="24" s="209">
      <c r="A24" s="214" t="s">
        <v>26</v>
      </c>
      <c r="H24" s="0" t="n">
        <v>6.4978</v>
      </c>
      <c r="I24" s="0" t="n">
        <v>7.161</v>
      </c>
      <c r="J24" s="0" t="n">
        <v>2.0013</v>
      </c>
      <c r="L24" s="0" t="n">
        <v>672.0191</v>
      </c>
      <c r="M24" s="0" t="n">
        <v>16.6584</v>
      </c>
      <c r="N24" s="0" t="n">
        <v>304.9406</v>
      </c>
      <c r="O24" s="0" t="n">
        <v>23.408</v>
      </c>
      <c r="P24" s="0" t="n">
        <v>259.92</v>
      </c>
      <c r="Q24" s="0" t="n">
        <v>25.6524</v>
      </c>
      <c r="R24" s="0" t="n">
        <v>1100.6627</v>
      </c>
      <c r="S24" s="0" t="n">
        <v>-14.412</v>
      </c>
      <c r="T24" s="0" t="n">
        <v>78.14</v>
      </c>
      <c r="U24" s="0" t="n">
        <v>-14.2647</v>
      </c>
      <c r="V24" s="0" t="n">
        <v>109.56</v>
      </c>
      <c r="W24" s="0" t="n">
        <v>-14.0021</v>
      </c>
      <c r="Y24" s="0" t="n">
        <v>800.0</v>
      </c>
      <c r="AA24" s="0" t="n">
        <v>82.22</v>
      </c>
      <c r="AB24" s="0" t="n">
        <v>21.0</v>
      </c>
      <c r="AC24" s="0" t="n">
        <v>9.0</v>
      </c>
      <c r="AD24" s="0" t="n">
        <v>4.2</v>
      </c>
      <c r="AE24" s="0" t="n">
        <v>4.58</v>
      </c>
      <c r="AF24" s="0" t="n">
        <v>0.3</v>
      </c>
      <c r="AG24" s="0" t="n">
        <v>0.7</v>
      </c>
      <c r="AI24" s="0" t="n">
        <v>3.8232</v>
      </c>
      <c r="AJ24" s="0" t="n">
        <v>16.1275</v>
      </c>
    </row>
    <row customFormat="1" r="25" s="209">
      <c r="A25" s="214" t="s">
        <v>26</v>
      </c>
      <c r="H25" s="0" t="n">
        <v>6.5346</v>
      </c>
      <c r="I25" s="0" t="n">
        <v>7.2936</v>
      </c>
      <c r="J25" s="0" t="n">
        <v>1.9965</v>
      </c>
      <c r="L25" s="0" t="n">
        <v>661.7347</v>
      </c>
      <c r="M25" s="0" t="n">
        <v>16.6286</v>
      </c>
      <c r="N25" s="0" t="n">
        <v>251.9993</v>
      </c>
      <c r="O25" s="0" t="n">
        <v>23.2787</v>
      </c>
      <c r="P25" s="0" t="n">
        <v>263.5833</v>
      </c>
      <c r="Q25" s="0" t="n">
        <v>25.0805</v>
      </c>
      <c r="R25" s="0" t="n">
        <v>1130.8395</v>
      </c>
      <c r="S25" s="0" t="n">
        <v>-12.1214</v>
      </c>
      <c r="T25" s="0" t="n">
        <v>73.1333</v>
      </c>
      <c r="U25" s="0" t="n">
        <v>-14.7336</v>
      </c>
      <c r="V25" s="0" t="n">
        <v>90.95</v>
      </c>
      <c r="W25" s="0" t="n">
        <v>-14.5534</v>
      </c>
      <c r="Y25" s="0" t="n">
        <v>800.0</v>
      </c>
      <c r="AA25" s="0" t="n">
        <v>82.68</v>
      </c>
      <c r="AB25" s="0" t="n">
        <v>21.0</v>
      </c>
      <c r="AC25" s="0" t="n">
        <v>9.0</v>
      </c>
      <c r="AD25" s="0" t="n">
        <v>3.8</v>
      </c>
      <c r="AE25" s="0" t="n">
        <v>4.52</v>
      </c>
      <c r="AF25" s="0" t="n">
        <v>0.3</v>
      </c>
      <c r="AG25" s="0" t="n">
        <v>0.7</v>
      </c>
      <c r="AI25" s="0" t="n">
        <v>3.7718</v>
      </c>
      <c r="AJ25" s="0" t="n">
        <v>16.1221</v>
      </c>
    </row>
    <row customFormat="1" r="26" s="209">
      <c r="A26" s="214" t="s">
        <v>26</v>
      </c>
      <c r="H26" s="0" t="n">
        <v>6.4553</v>
      </c>
      <c r="I26" s="0" t="n">
        <v>7.4926</v>
      </c>
      <c r="J26" s="0" t="n">
        <v>1.9922</v>
      </c>
      <c r="L26" s="0" t="n">
        <v>677.7242</v>
      </c>
      <c r="M26" s="0" t="n">
        <v>16.6403</v>
      </c>
      <c r="N26" s="0" t="n">
        <v>240.0438</v>
      </c>
      <c r="O26" s="0" t="n">
        <v>23.3944</v>
      </c>
      <c r="P26" s="0" t="n">
        <v>219.8333</v>
      </c>
      <c r="Q26" s="0" t="n">
        <v>25.4673</v>
      </c>
      <c r="R26" s="0" t="n">
        <v>1153.0717</v>
      </c>
      <c r="S26" s="0" t="n">
        <v>-10.1105</v>
      </c>
      <c r="T26" s="0" t="n">
        <v>61.1833</v>
      </c>
      <c r="U26" s="0" t="n">
        <v>-15.0212</v>
      </c>
      <c r="V26" s="0" t="n">
        <v>91.0333</v>
      </c>
      <c r="W26" s="0" t="n">
        <v>-14.7975</v>
      </c>
      <c r="Y26" s="0" t="n">
        <v>800.0</v>
      </c>
      <c r="AA26" s="0" t="n">
        <v>82.68</v>
      </c>
      <c r="AB26" s="0" t="n">
        <v>21.0</v>
      </c>
      <c r="AC26" s="0" t="n">
        <v>9.0</v>
      </c>
      <c r="AD26" s="0" t="n">
        <v>3.8</v>
      </c>
      <c r="AE26" s="0" t="n">
        <v>4.52</v>
      </c>
      <c r="AF26" s="0" t="n">
        <v>0.3</v>
      </c>
      <c r="AG26" s="0" t="n">
        <v>0.7</v>
      </c>
      <c r="AI26" s="0" t="n">
        <v>3.7718</v>
      </c>
      <c r="AJ26" s="0" t="n">
        <v>16.1221</v>
      </c>
    </row>
    <row customFormat="1" r="27" s="209">
      <c r="A27" s="214" t="s">
        <v>26</v>
      </c>
      <c r="H27" s="0" t="n">
        <v>6.5718</v>
      </c>
      <c r="I27" s="0" t="n">
        <v>7.0274</v>
      </c>
      <c r="J27" s="0" t="n">
        <v>1.9884</v>
      </c>
      <c r="L27" s="0" t="n">
        <v>694.761</v>
      </c>
      <c r="M27" s="0" t="n">
        <v>16.5604</v>
      </c>
      <c r="N27" s="0" t="n">
        <v>268.7877</v>
      </c>
      <c r="O27" s="0" t="n">
        <v>23.1046</v>
      </c>
      <c r="P27" s="0" t="n">
        <v>257.2167</v>
      </c>
      <c r="Q27" s="0" t="n">
        <v>25.036</v>
      </c>
      <c r="R27" s="0" t="n">
        <v>1136.9889</v>
      </c>
      <c r="S27" s="0" t="n">
        <v>-9.1846</v>
      </c>
      <c r="T27" s="0" t="n">
        <v>70.85</v>
      </c>
      <c r="U27" s="0" t="n">
        <v>-14.7578</v>
      </c>
      <c r="V27" s="0" t="n">
        <v>98.7167</v>
      </c>
      <c r="W27" s="0" t="n">
        <v>-14.5407</v>
      </c>
      <c r="Y27" s="0" t="n">
        <v>800.0</v>
      </c>
      <c r="AA27" s="0" t="n">
        <v>82.48</v>
      </c>
      <c r="AB27" s="0" t="n">
        <v>21.0</v>
      </c>
      <c r="AC27" s="0" t="n">
        <v>9.2</v>
      </c>
      <c r="AD27" s="0" t="n">
        <v>3.8</v>
      </c>
      <c r="AE27" s="0" t="n">
        <v>4.52</v>
      </c>
      <c r="AF27" s="0" t="n">
        <v>0.3</v>
      </c>
      <c r="AG27" s="0" t="n">
        <v>0.7</v>
      </c>
      <c r="AI27" s="0" t="n">
        <v>3.7723</v>
      </c>
      <c r="AJ27" s="0" t="n">
        <v>16.1242</v>
      </c>
    </row>
    <row customFormat="1" r="28" s="209">
      <c r="A28" s="214" t="s">
        <v>26</v>
      </c>
      <c r="H28" s="0" t="n">
        <v>6.4104</v>
      </c>
      <c r="I28" s="0" t="n">
        <v>6.9003</v>
      </c>
      <c r="J28" s="0" t="n">
        <v>2.0278</v>
      </c>
      <c r="L28" s="0" t="n">
        <v>651.4331</v>
      </c>
      <c r="M28" s="0" t="n">
        <v>16.8746</v>
      </c>
      <c r="N28" s="0" t="n">
        <v>212.9385</v>
      </c>
      <c r="O28" s="0" t="n">
        <v>20.6829</v>
      </c>
      <c r="P28" s="0" t="n">
        <v>238.9333</v>
      </c>
      <c r="Q28" s="0" t="n">
        <v>25.0435</v>
      </c>
      <c r="R28" s="0" t="n">
        <v>1131.5317</v>
      </c>
      <c r="S28" s="0" t="n">
        <v>-14.6966</v>
      </c>
      <c r="T28" s="0" t="n">
        <v>85.95</v>
      </c>
      <c r="U28" s="0" t="n">
        <v>-14.1435</v>
      </c>
      <c r="V28" s="0" t="n">
        <v>96.1</v>
      </c>
      <c r="W28" s="0" t="n">
        <v>-14.0</v>
      </c>
      <c r="Y28" s="0" t="n">
        <v>800.0</v>
      </c>
      <c r="AA28" s="0" t="n">
        <v>82.48</v>
      </c>
      <c r="AB28" s="0" t="n">
        <v>21.0</v>
      </c>
      <c r="AC28" s="0" t="n">
        <v>9.2</v>
      </c>
      <c r="AD28" s="0" t="n">
        <v>3.8</v>
      </c>
      <c r="AE28" s="0" t="n">
        <v>4.52</v>
      </c>
      <c r="AF28" s="0" t="n">
        <v>0.3</v>
      </c>
      <c r="AG28" s="0" t="n">
        <v>0.7</v>
      </c>
      <c r="AI28" s="0" t="n">
        <v>3.7723</v>
      </c>
      <c r="AJ28" s="0" t="n">
        <v>16.1242</v>
      </c>
    </row>
    <row customFormat="1" r="29" s="209">
      <c r="A29" s="214" t="s">
        <v>26</v>
      </c>
      <c r="H29" s="0" t="n">
        <v>6.1627</v>
      </c>
      <c r="I29" s="0" t="n">
        <v>6.9008</v>
      </c>
      <c r="J29" s="0" t="n">
        <v>2.0531</v>
      </c>
      <c r="L29" s="0" t="n">
        <v>674.8387</v>
      </c>
      <c r="M29" s="0" t="n">
        <v>17.0844</v>
      </c>
      <c r="N29" s="0" t="n">
        <v>251.5912</v>
      </c>
      <c r="O29" s="0" t="n">
        <v>23.5115</v>
      </c>
      <c r="P29" s="0" t="n">
        <v>237.223</v>
      </c>
      <c r="Q29" s="0" t="n">
        <v>25.6179</v>
      </c>
      <c r="R29" s="0" t="n">
        <v>1096.184</v>
      </c>
      <c r="S29" s="0" t="n">
        <v>-18.8631</v>
      </c>
      <c r="T29" s="0" t="n">
        <v>78.1</v>
      </c>
      <c r="U29" s="0" t="n">
        <v>-14.305</v>
      </c>
      <c r="V29" s="0" t="n">
        <v>104.85</v>
      </c>
      <c r="W29" s="0" t="n">
        <v>-14.0543</v>
      </c>
      <c r="Y29" s="0" t="n">
        <v>805.0</v>
      </c>
      <c r="AA29" s="0" t="n">
        <v>82.48</v>
      </c>
      <c r="AB29" s="0" t="n">
        <v>21.0</v>
      </c>
      <c r="AC29" s="0" t="n">
        <v>9.2</v>
      </c>
      <c r="AD29" s="0" t="n">
        <v>3.8</v>
      </c>
      <c r="AE29" s="0" t="n">
        <v>4.52</v>
      </c>
      <c r="AF29" s="0" t="n">
        <v>0.3</v>
      </c>
      <c r="AG29" s="0" t="n">
        <v>0.7</v>
      </c>
      <c r="AI29" s="0" t="n">
        <v>3.7723</v>
      </c>
      <c r="AJ29" s="0" t="n">
        <v>16.1242</v>
      </c>
    </row>
    <row customFormat="1" r="30" s="209">
      <c r="A30" s="214" t="s">
        <v>26</v>
      </c>
      <c r="H30" s="0" t="n">
        <v>6.3429</v>
      </c>
      <c r="I30" s="0" t="n">
        <v>7.5653</v>
      </c>
      <c r="J30" s="0" t="n">
        <v>2.0451</v>
      </c>
      <c r="L30" s="0" t="n">
        <v>674.7797</v>
      </c>
      <c r="M30" s="0" t="n">
        <v>17.0652</v>
      </c>
      <c r="N30" s="0" t="n">
        <v>255.3915</v>
      </c>
      <c r="O30" s="0" t="n">
        <v>23.3912</v>
      </c>
      <c r="P30" s="0" t="n">
        <v>299.44</v>
      </c>
      <c r="Q30" s="0" t="n">
        <v>25.1453</v>
      </c>
      <c r="R30" s="0" t="n">
        <v>1080.6333</v>
      </c>
      <c r="S30" s="0" t="n">
        <v>-13.3241</v>
      </c>
      <c r="T30" s="0" t="n">
        <v>72.58</v>
      </c>
      <c r="U30" s="0" t="n">
        <v>-14.3855</v>
      </c>
      <c r="V30" s="0" t="n">
        <v>107.48</v>
      </c>
      <c r="W30" s="0" t="n">
        <v>-14.1554</v>
      </c>
      <c r="Y30" s="0" t="n">
        <v>805.0</v>
      </c>
      <c r="AA30" s="0" t="n">
        <v>82.18</v>
      </c>
      <c r="AB30" s="0" t="n">
        <v>21.0</v>
      </c>
      <c r="AC30" s="0" t="n">
        <v>9.5</v>
      </c>
      <c r="AD30" s="0" t="n">
        <v>3.8</v>
      </c>
      <c r="AE30" s="0" t="n">
        <v>4.52</v>
      </c>
      <c r="AF30" s="0" t="n">
        <v>0.3</v>
      </c>
      <c r="AG30" s="0" t="n">
        <v>0.7</v>
      </c>
      <c r="AI30" s="0" t="n">
        <v>3.7731</v>
      </c>
      <c r="AJ30" s="0" t="n">
        <v>16.1274</v>
      </c>
    </row>
    <row customFormat="1" r="31" s="209">
      <c r="A31" s="214" t="s">
        <v>26</v>
      </c>
      <c r="H31" s="0" t="n">
        <v>6.0562</v>
      </c>
      <c r="I31" s="0" t="n">
        <v>7.1789</v>
      </c>
      <c r="J31" s="0" t="n">
        <v>2.0399</v>
      </c>
      <c r="L31" s="0" t="n">
        <v>659.0539</v>
      </c>
      <c r="M31" s="0" t="n">
        <v>16.9438</v>
      </c>
      <c r="N31" s="0" t="n">
        <v>270.0898</v>
      </c>
      <c r="O31" s="0" t="n">
        <v>23.4502</v>
      </c>
      <c r="P31" s="0" t="n">
        <v>295.65</v>
      </c>
      <c r="Q31" s="0" t="n">
        <v>24.8944</v>
      </c>
      <c r="R31" s="0" t="n">
        <v>1121.64</v>
      </c>
      <c r="S31" s="0" t="n">
        <v>-14.2191</v>
      </c>
      <c r="T31" s="0" t="n">
        <v>86.8167</v>
      </c>
      <c r="U31" s="0" t="n">
        <v>-14.0187</v>
      </c>
      <c r="V31" s="0" t="n">
        <v>107.8167</v>
      </c>
      <c r="W31" s="0" t="n">
        <v>-13.7035</v>
      </c>
      <c r="Y31" s="0" t="n">
        <v>805.0</v>
      </c>
      <c r="AA31" s="0" t="n">
        <v>81.86</v>
      </c>
      <c r="AB31" s="0" t="n">
        <v>21.0</v>
      </c>
      <c r="AC31" s="0" t="n">
        <v>10.0</v>
      </c>
      <c r="AD31" s="0" t="n">
        <v>3.6</v>
      </c>
      <c r="AE31" s="0" t="n">
        <v>4.54</v>
      </c>
      <c r="AF31" s="0" t="n">
        <v>0.3</v>
      </c>
      <c r="AG31" s="0" t="n">
        <v>0.7</v>
      </c>
      <c r="AI31" s="0" t="n">
        <v>3.7904</v>
      </c>
      <c r="AJ31" s="0" t="n">
        <v>16.13</v>
      </c>
    </row>
    <row customFormat="1" r="32" s="209">
      <c r="A32" s="214" t="s">
        <v>26</v>
      </c>
      <c r="H32" s="0" t="n">
        <v>6.39</v>
      </c>
      <c r="I32" s="0" t="n">
        <v>6.9913</v>
      </c>
      <c r="J32" s="0" t="n">
        <v>2.0563</v>
      </c>
      <c r="L32" s="0" t="n">
        <v>659.3252</v>
      </c>
      <c r="M32" s="0" t="n">
        <v>17.095</v>
      </c>
      <c r="N32" s="0" t="n">
        <v>225.8439</v>
      </c>
      <c r="O32" s="0" t="n">
        <v>23.1547</v>
      </c>
      <c r="P32" s="0" t="n">
        <v>327.78</v>
      </c>
      <c r="Q32" s="0" t="n">
        <v>24.6376</v>
      </c>
      <c r="R32" s="0" t="n">
        <v>1070.8447</v>
      </c>
      <c r="S32" s="0" t="n">
        <v>-17.7916</v>
      </c>
      <c r="T32" s="0" t="n">
        <v>80.16</v>
      </c>
      <c r="U32" s="0" t="n">
        <v>-14.4187</v>
      </c>
      <c r="V32" s="0" t="n">
        <v>96.74</v>
      </c>
      <c r="W32" s="0" t="n">
        <v>-14.1612</v>
      </c>
      <c r="Y32" s="0" t="n">
        <v>805.0</v>
      </c>
      <c r="AA32" s="0" t="n">
        <v>81.86</v>
      </c>
      <c r="AB32" s="0" t="n">
        <v>21.0</v>
      </c>
      <c r="AC32" s="0" t="n">
        <v>10.1</v>
      </c>
      <c r="AD32" s="0" t="n">
        <v>3.5</v>
      </c>
      <c r="AE32" s="0" t="n">
        <v>4.54</v>
      </c>
      <c r="AF32" s="0" t="n">
        <v>0.3</v>
      </c>
      <c r="AG32" s="0" t="n">
        <v>0.7</v>
      </c>
      <c r="AI32" s="0" t="n">
        <v>3.7903</v>
      </c>
      <c r="AJ32" s="0" t="n">
        <v>16.1298</v>
      </c>
    </row>
    <row customFormat="1" r="33" s="209">
      <c r="A33" s="214" t="s">
        <v>26</v>
      </c>
      <c r="H33" s="0" t="n">
        <v>6.2693</v>
      </c>
      <c r="I33" s="0" t="n">
        <v>6.958</v>
      </c>
      <c r="J33" s="0" t="n">
        <v>2.0592</v>
      </c>
      <c r="L33" s="0" t="n">
        <v>663.0584</v>
      </c>
      <c r="M33" s="0" t="n">
        <v>17.1621</v>
      </c>
      <c r="N33" s="0" t="n">
        <v>292.2144</v>
      </c>
      <c r="O33" s="0" t="n">
        <v>23.268</v>
      </c>
      <c r="P33" s="0" t="n">
        <v>354.3667</v>
      </c>
      <c r="Q33" s="0" t="n">
        <v>25.0637</v>
      </c>
      <c r="R33" s="0" t="n">
        <v>1099.8825</v>
      </c>
      <c r="S33" s="0" t="n">
        <v>-15.6562</v>
      </c>
      <c r="T33" s="0" t="n">
        <v>81.55</v>
      </c>
      <c r="U33" s="0" t="n">
        <v>-14.0935</v>
      </c>
      <c r="V33" s="0" t="n">
        <v>115.1833</v>
      </c>
      <c r="W33" s="0" t="n">
        <v>-13.8391</v>
      </c>
      <c r="Y33" s="0" t="n">
        <v>805.0</v>
      </c>
      <c r="AA33" s="0" t="n">
        <v>81.99</v>
      </c>
      <c r="AB33" s="0" t="n">
        <v>21.0</v>
      </c>
      <c r="AC33" s="0" t="n">
        <v>10.1</v>
      </c>
      <c r="AD33" s="0" t="n">
        <v>3.4</v>
      </c>
      <c r="AE33" s="0" t="n">
        <v>4.51</v>
      </c>
      <c r="AF33" s="0" t="n">
        <v>0.3</v>
      </c>
      <c r="AG33" s="0" t="n">
        <v>0.7</v>
      </c>
      <c r="AI33" s="0" t="n">
        <v>3.765</v>
      </c>
      <c r="AJ33" s="0" t="n">
        <v>16.1284</v>
      </c>
    </row>
    <row customFormat="1" r="34" s="209">
      <c r="A34" s="214" t="s">
        <v>26</v>
      </c>
      <c r="H34" s="0" t="n">
        <v>6.137</v>
      </c>
      <c r="I34" s="0" t="n">
        <v>5.9266</v>
      </c>
      <c r="J34" s="0" t="n">
        <v>2.0431</v>
      </c>
      <c r="L34" s="0" t="n">
        <v>665.3933</v>
      </c>
      <c r="M34" s="0" t="n">
        <v>17.0365</v>
      </c>
      <c r="N34" s="0" t="n">
        <v>265.6302</v>
      </c>
      <c r="O34" s="0" t="n">
        <v>23.3984</v>
      </c>
      <c r="P34" s="0" t="n">
        <v>310.7667</v>
      </c>
      <c r="Q34" s="0" t="n">
        <v>25.1656</v>
      </c>
      <c r="R34" s="0" t="n">
        <v>1125.0511</v>
      </c>
      <c r="S34" s="0" t="n">
        <v>-13.7224</v>
      </c>
      <c r="T34" s="0" t="n">
        <v>83.75</v>
      </c>
      <c r="U34" s="0" t="n">
        <v>-13.7842</v>
      </c>
      <c r="V34" s="0" t="n">
        <v>114.3833</v>
      </c>
      <c r="W34" s="0" t="n">
        <v>-13.5485</v>
      </c>
      <c r="Y34" s="0" t="n">
        <v>805.0</v>
      </c>
      <c r="AA34" s="0" t="n">
        <v>82.22</v>
      </c>
      <c r="AB34" s="0" t="n">
        <v>22.0</v>
      </c>
      <c r="AC34" s="0" t="n">
        <v>10.1</v>
      </c>
      <c r="AD34" s="0" t="n">
        <v>3.5</v>
      </c>
      <c r="AE34" s="0" t="n">
        <v>4.18</v>
      </c>
      <c r="AF34" s="0" t="n">
        <v>1.0</v>
      </c>
      <c r="AG34" s="0" t="n">
        <v>0.0</v>
      </c>
      <c r="AI34" s="0" t="n">
        <v>3.3918</v>
      </c>
      <c r="AJ34" s="0" t="n">
        <v>16.7806</v>
      </c>
    </row>
    <row customFormat="1" r="35" s="209">
      <c r="A35" s="214" t="s">
        <v>26</v>
      </c>
      <c r="H35" s="0" t="n">
        <v>6.3364</v>
      </c>
      <c r="I35" s="0" t="n">
        <v>10.0727</v>
      </c>
      <c r="J35" s="0" t="n">
        <v>2.1338</v>
      </c>
      <c r="L35" s="0" t="n">
        <v>686.361</v>
      </c>
      <c r="M35" s="0" t="n">
        <v>17.7116</v>
      </c>
      <c r="N35" s="0" t="n">
        <v>331.3027</v>
      </c>
      <c r="O35" s="0" t="n">
        <v>23.3367</v>
      </c>
      <c r="P35" s="0" t="n">
        <v>338.98</v>
      </c>
      <c r="Q35" s="0" t="n">
        <v>25.6159</v>
      </c>
      <c r="R35" s="0" t="n">
        <v>1064.3927</v>
      </c>
      <c r="S35" s="0" t="n">
        <v>-21.1538</v>
      </c>
      <c r="T35" s="0" t="n">
        <v>105.68</v>
      </c>
      <c r="U35" s="0" t="n">
        <v>-12.6754</v>
      </c>
      <c r="V35" s="0" t="n">
        <v>132.46</v>
      </c>
      <c r="W35" s="0" t="n">
        <v>-12.462</v>
      </c>
      <c r="Y35" s="0" t="n">
        <v>805.0</v>
      </c>
      <c r="AA35" s="0" t="n">
        <v>82.25</v>
      </c>
      <c r="AB35" s="0" t="n">
        <v>22.0</v>
      </c>
      <c r="AC35" s="0" t="n">
        <v>10.2</v>
      </c>
      <c r="AD35" s="0" t="n">
        <v>3.4</v>
      </c>
      <c r="AE35" s="0" t="n">
        <v>4.15</v>
      </c>
      <c r="AF35" s="0" t="n">
        <v>1.0</v>
      </c>
      <c r="AG35" s="0" t="n">
        <v>0.0</v>
      </c>
      <c r="AI35" s="0" t="n">
        <v>3.3674</v>
      </c>
      <c r="AJ35" s="0" t="n">
        <v>16.7802</v>
      </c>
    </row>
    <row customFormat="1" r="36" s="209">
      <c r="A36" s="214" t="s">
        <v>26</v>
      </c>
      <c r="H36" s="0" t="n">
        <v>-1.0105</v>
      </c>
      <c r="I36" s="0" t="n">
        <v>1.1774</v>
      </c>
      <c r="J36" s="0" t="n">
        <v>1.4857</v>
      </c>
      <c r="L36" s="0" t="n">
        <v>103.3692</v>
      </c>
      <c r="M36" s="0" t="n">
        <v>12.3741</v>
      </c>
      <c r="N36" s="0" t="n">
        <v>222.7167</v>
      </c>
      <c r="O36" s="0" t="n">
        <v>24.7318</v>
      </c>
      <c r="P36" s="0" t="n">
        <v>70.6091</v>
      </c>
      <c r="Q36" s="0" t="n">
        <v>2.6786</v>
      </c>
      <c r="R36" s="0" t="n">
        <v>287.5494</v>
      </c>
      <c r="S36" s="0" t="n">
        <v>-4.1259</v>
      </c>
      <c r="T36" s="0" t="n">
        <v>32.0833</v>
      </c>
      <c r="U36" s="0" t="n">
        <v>-0.3291</v>
      </c>
      <c r="V36" s="0" t="n">
        <v>55.15</v>
      </c>
      <c r="W36" s="0" t="n">
        <v>-1.2207</v>
      </c>
      <c r="Y36" s="0" t="n">
        <v>805.0</v>
      </c>
      <c r="AA36" s="0" t="n">
        <v>81.45</v>
      </c>
      <c r="AB36" s="0" t="n">
        <v>26.0</v>
      </c>
      <c r="AC36" s="0" t="n">
        <v>10.8</v>
      </c>
      <c r="AD36" s="0" t="n">
        <v>3.5</v>
      </c>
      <c r="AE36" s="0" t="n">
        <v>4.25</v>
      </c>
      <c r="AF36" s="0" t="n">
        <v>1.0</v>
      </c>
      <c r="AG36" s="0" t="n">
        <v>0.0</v>
      </c>
      <c r="AI36" s="0" t="n">
        <v>3.3481</v>
      </c>
      <c r="AJ36" s="0" t="n">
        <v>19.2533</v>
      </c>
    </row>
    <row customFormat="1" r="37" s="209">
      <c r="A37" s="214" t="s">
        <v>26</v>
      </c>
      <c r="H37" s="0" t="n">
        <v>-1.0148</v>
      </c>
      <c r="I37" s="0" t="n">
        <v>1.2036</v>
      </c>
      <c r="J37" s="0" t="n">
        <v>-0.14</v>
      </c>
      <c r="L37" s="0" t="n">
        <v>401.9142</v>
      </c>
      <c r="M37" s="0" t="n">
        <v>-1.1667</v>
      </c>
      <c r="N37" s="0" t="n">
        <v>44.2889</v>
      </c>
      <c r="O37" s="0" t="n">
        <v>21.0913</v>
      </c>
      <c r="P37" s="0" t="n">
        <v>31.2178</v>
      </c>
      <c r="Q37" s="0" t="n">
        <v>4.6661</v>
      </c>
      <c r="R37" s="0" t="n">
        <v>205.4611</v>
      </c>
      <c r="S37" s="0" t="n">
        <v>-1.8497</v>
      </c>
      <c r="T37" s="0" t="n">
        <v>29.85</v>
      </c>
      <c r="U37" s="0" t="n">
        <v>0.0283</v>
      </c>
      <c r="V37" s="0" t="n">
        <v>45.6167</v>
      </c>
      <c r="W37" s="0" t="n">
        <v>0.0675</v>
      </c>
      <c r="Y37" s="0" t="n">
        <v>805.0</v>
      </c>
      <c r="AA37" s="0" t="n">
        <v>81.45</v>
      </c>
      <c r="AB37" s="0" t="n">
        <v>26.0</v>
      </c>
      <c r="AC37" s="0" t="n">
        <v>10.8</v>
      </c>
      <c r="AD37" s="0" t="n">
        <v>3.5</v>
      </c>
      <c r="AE37" s="0" t="n">
        <v>4.25</v>
      </c>
      <c r="AF37" s="0" t="n">
        <v>1.0</v>
      </c>
      <c r="AG37" s="0" t="n">
        <v>0.0</v>
      </c>
      <c r="AI37" s="0" t="n">
        <v>3.3481</v>
      </c>
      <c r="AJ37" s="0" t="n">
        <v>19.2533</v>
      </c>
    </row>
    <row customFormat="1" r="38" s="209">
      <c r="A38" s="214" t="s">
        <v>26</v>
      </c>
      <c r="H38" s="0" t="n">
        <v>-1.0109</v>
      </c>
      <c r="I38" s="0" t="n">
        <v>14.9948</v>
      </c>
      <c r="J38" s="0" t="n">
        <v>-0.14</v>
      </c>
      <c r="L38" s="0" t="n">
        <v>227.497</v>
      </c>
      <c r="M38" s="0" t="n">
        <v>-1.1667</v>
      </c>
      <c r="N38" s="0" t="n">
        <v>23.3167</v>
      </c>
      <c r="O38" s="0" t="n">
        <v>1.0</v>
      </c>
      <c r="P38" s="0" t="n">
        <v>24.8833</v>
      </c>
      <c r="Q38" s="0" t="n">
        <v>1.0</v>
      </c>
      <c r="R38" s="0" t="n">
        <v>168.9061</v>
      </c>
      <c r="S38" s="0" t="n">
        <v>-0.2872</v>
      </c>
      <c r="T38" s="0" t="n">
        <v>26.4</v>
      </c>
      <c r="U38" s="0" t="n">
        <v>0.0289</v>
      </c>
      <c r="V38" s="0" t="n">
        <v>23.8333</v>
      </c>
      <c r="W38" s="0" t="n">
        <v>0.0687</v>
      </c>
      <c r="Y38" s="0" t="n">
        <v>805.0</v>
      </c>
      <c r="AA38" s="0" t="n">
        <v>81.45</v>
      </c>
      <c r="AB38" s="0" t="n">
        <v>26.0</v>
      </c>
      <c r="AC38" s="0" t="n">
        <v>10.8</v>
      </c>
      <c r="AD38" s="0" t="n">
        <v>3.5</v>
      </c>
      <c r="AE38" s="0" t="n">
        <v>4.25</v>
      </c>
      <c r="AF38" s="0" t="n">
        <v>1.0</v>
      </c>
      <c r="AG38" s="0" t="n">
        <v>0.0</v>
      </c>
      <c r="AI38" s="0" t="n">
        <v>3.3481</v>
      </c>
      <c r="AJ38" s="0" t="n">
        <v>19.2533</v>
      </c>
    </row>
    <row customFormat="1" r="39" s="209">
      <c r="A39" s="214" t="s">
        <v>26</v>
      </c>
      <c r="H39" s="0" t="n">
        <v>-1.011</v>
      </c>
      <c r="I39" s="0" t="n">
        <v>0.9545</v>
      </c>
      <c r="J39" s="0" t="n">
        <v>-0.14</v>
      </c>
      <c r="L39" s="0" t="n">
        <v>945.0134</v>
      </c>
      <c r="M39" s="0" t="n">
        <v>-1.1667</v>
      </c>
      <c r="N39" s="0" t="n">
        <v>16.18</v>
      </c>
      <c r="O39" s="0" t="n">
        <v>1.0</v>
      </c>
      <c r="P39" s="0" t="n">
        <v>16.0</v>
      </c>
      <c r="Q39" s="0" t="n">
        <v>1.0</v>
      </c>
      <c r="R39" s="0" t="n">
        <v>99.446</v>
      </c>
      <c r="S39" s="0" t="n">
        <v>-1.6462</v>
      </c>
      <c r="T39" s="0" t="n">
        <v>14.56</v>
      </c>
      <c r="U39" s="0" t="n">
        <v>0.0289</v>
      </c>
      <c r="V39" s="0" t="n">
        <v>21.52</v>
      </c>
      <c r="W39" s="0" t="n">
        <v>0.0687</v>
      </c>
      <c r="Y39" s="0" t="n">
        <v>805.0</v>
      </c>
      <c r="AA39" s="0" t="n">
        <v>81.45</v>
      </c>
      <c r="AB39" s="0" t="n">
        <v>26.0</v>
      </c>
      <c r="AC39" s="0" t="n">
        <v>10.8</v>
      </c>
      <c r="AD39" s="0" t="n">
        <v>3.5</v>
      </c>
      <c r="AE39" s="0" t="n">
        <v>4.25</v>
      </c>
      <c r="AF39" s="0" t="n">
        <v>1.0</v>
      </c>
      <c r="AG39" s="0" t="n">
        <v>0.0</v>
      </c>
      <c r="AI39" s="0" t="n">
        <v>3.3481</v>
      </c>
      <c r="AJ39" s="0" t="n">
        <v>19.2533</v>
      </c>
    </row>
    <row customFormat="1" r="40" s="209">
      <c r="A40" s="214" t="s">
        <v>26</v>
      </c>
      <c r="H40" s="0" t="n">
        <v>5.967</v>
      </c>
      <c r="I40" s="0" t="n">
        <v>11.0959</v>
      </c>
      <c r="J40" s="0" t="n">
        <v>1.1115</v>
      </c>
      <c r="L40" s="0" t="n">
        <v>552.4928</v>
      </c>
      <c r="M40" s="0" t="n">
        <v>9.2975</v>
      </c>
      <c r="N40" s="0" t="n">
        <v>38.4688</v>
      </c>
      <c r="O40" s="0" t="n">
        <v>12.9679</v>
      </c>
      <c r="P40" s="0" t="n">
        <v>62.8449</v>
      </c>
      <c r="Q40" s="0" t="n">
        <v>13.6788</v>
      </c>
      <c r="R40" s="0" t="n">
        <v>1147.974</v>
      </c>
      <c r="S40" s="0" t="n">
        <v>-17.2592</v>
      </c>
      <c r="T40" s="0" t="n">
        <v>20.1</v>
      </c>
      <c r="U40" s="0" t="n">
        <v>-8.7765</v>
      </c>
      <c r="V40" s="0" t="n">
        <v>15.6</v>
      </c>
      <c r="W40" s="0" t="n">
        <v>-8.647</v>
      </c>
      <c r="Y40" s="0" t="n">
        <v>500.0</v>
      </c>
      <c r="AA40" s="0" t="n">
        <v>81.92</v>
      </c>
      <c r="AB40" s="0" t="n">
        <v>26.0</v>
      </c>
      <c r="AC40" s="0" t="n">
        <v>10.5</v>
      </c>
      <c r="AD40" s="0" t="n">
        <v>3.4</v>
      </c>
      <c r="AE40" s="0" t="n">
        <v>4.18</v>
      </c>
      <c r="AF40" s="0" t="n">
        <v>1.0</v>
      </c>
      <c r="AG40" s="0" t="n">
        <v>0.0</v>
      </c>
      <c r="AI40" s="0" t="n">
        <v>3.292</v>
      </c>
      <c r="AJ40" s="0" t="n">
        <v>19.2478</v>
      </c>
    </row>
    <row customFormat="1" r="41" s="209">
      <c r="A41" s="214" t="s">
        <v>26</v>
      </c>
      <c r="H41" s="0" t="n">
        <v>6.369</v>
      </c>
      <c r="I41" s="0" t="n">
        <v>7.8912</v>
      </c>
      <c r="J41" s="0" t="n">
        <v>2.0716</v>
      </c>
      <c r="L41" s="0" t="n">
        <v>605.6623</v>
      </c>
      <c r="M41" s="0" t="n">
        <v>17.225</v>
      </c>
      <c r="N41" s="0" t="n">
        <v>379.5567</v>
      </c>
      <c r="O41" s="0" t="n">
        <v>20.047</v>
      </c>
      <c r="P41" s="0" t="n">
        <v>288.4236</v>
      </c>
      <c r="Q41" s="0" t="n">
        <v>20.1436</v>
      </c>
      <c r="R41" s="0" t="n">
        <v>1191.3442</v>
      </c>
      <c r="S41" s="0" t="n">
        <v>-6.2815</v>
      </c>
      <c r="T41" s="0" t="n">
        <v>103.85</v>
      </c>
      <c r="U41" s="0" t="n">
        <v>-13.484</v>
      </c>
      <c r="V41" s="0" t="n">
        <v>129.6</v>
      </c>
      <c r="W41" s="0" t="n">
        <v>-13.1483</v>
      </c>
      <c r="Y41" s="0" t="n">
        <v>750.0</v>
      </c>
      <c r="AA41" s="0" t="n">
        <v>81.43</v>
      </c>
      <c r="AB41" s="0" t="n">
        <v>20.0</v>
      </c>
      <c r="AC41" s="0" t="n">
        <v>10.7</v>
      </c>
      <c r="AD41" s="0" t="n">
        <v>3.4</v>
      </c>
      <c r="AE41" s="0" t="n">
        <v>4.47</v>
      </c>
      <c r="AF41" s="0" t="n">
        <v>0.3</v>
      </c>
      <c r="AG41" s="0" t="n">
        <v>0.7</v>
      </c>
      <c r="AI41" s="0" t="n">
        <v>3.6848</v>
      </c>
      <c r="AJ41" s="0" t="n">
        <v>15.4977</v>
      </c>
    </row>
    <row customFormat="1" r="42" s="209">
      <c r="A42" s="214" t="s">
        <v>26</v>
      </c>
      <c r="H42" s="0" t="n">
        <v>6.4891</v>
      </c>
      <c r="I42" s="0" t="n">
        <v>6.7968</v>
      </c>
      <c r="J42" s="0" t="n">
        <v>2.0166</v>
      </c>
      <c r="L42" s="0" t="n">
        <v>603.6494</v>
      </c>
      <c r="M42" s="0" t="n">
        <v>16.7596</v>
      </c>
      <c r="N42" s="0" t="n">
        <v>278.4937</v>
      </c>
      <c r="O42" s="0" t="n">
        <v>23.7001</v>
      </c>
      <c r="P42" s="0" t="n">
        <v>268.5537</v>
      </c>
      <c r="Q42" s="0" t="n">
        <v>25.8407</v>
      </c>
      <c r="R42" s="0" t="n">
        <v>1073.0889</v>
      </c>
      <c r="S42" s="0" t="n">
        <v>-8.6975</v>
      </c>
      <c r="T42" s="0" t="n">
        <v>60.0167</v>
      </c>
      <c r="U42" s="0" t="n">
        <v>-15.0802</v>
      </c>
      <c r="V42" s="0" t="n">
        <v>93.4167</v>
      </c>
      <c r="W42" s="0" t="n">
        <v>-14.4009</v>
      </c>
      <c r="Y42" s="0" t="n">
        <v>750.0</v>
      </c>
      <c r="AA42" s="0" t="n">
        <v>81.82</v>
      </c>
      <c r="AB42" s="0" t="n">
        <v>20.0</v>
      </c>
      <c r="AC42" s="0" t="n">
        <v>10.2</v>
      </c>
      <c r="AD42" s="0" t="n">
        <v>3.3</v>
      </c>
      <c r="AE42" s="0" t="n">
        <v>4.68</v>
      </c>
      <c r="AF42" s="0" t="n">
        <v>0.3</v>
      </c>
      <c r="AG42" s="0" t="n">
        <v>0.7</v>
      </c>
      <c r="AI42" s="0" t="n">
        <v>3.9372</v>
      </c>
      <c r="AJ42" s="0" t="n">
        <v>15.4794</v>
      </c>
    </row>
    <row customFormat="1" r="43" s="209">
      <c r="A43" s="214" t="s">
        <v>26</v>
      </c>
      <c r="H43" s="0" t="n">
        <v>6.2617</v>
      </c>
      <c r="I43" s="0" t="n">
        <v>6.0721</v>
      </c>
      <c r="J43" s="0" t="n">
        <v>2.0229</v>
      </c>
      <c r="L43" s="0" t="n">
        <v>645.9652</v>
      </c>
      <c r="M43" s="0" t="n">
        <v>16.8469</v>
      </c>
      <c r="N43" s="0" t="n">
        <v>306.288</v>
      </c>
      <c r="O43" s="0" t="n">
        <v>23.1249</v>
      </c>
      <c r="P43" s="0" t="n">
        <v>293.8767</v>
      </c>
      <c r="Q43" s="0" t="n">
        <v>20.132</v>
      </c>
      <c r="R43" s="0" t="n">
        <v>1124.1867</v>
      </c>
      <c r="S43" s="0" t="n">
        <v>-14.8557</v>
      </c>
      <c r="T43" s="0" t="n">
        <v>90.7667</v>
      </c>
      <c r="U43" s="0" t="n">
        <v>-14.8964</v>
      </c>
      <c r="V43" s="0" t="n">
        <v>100.85</v>
      </c>
      <c r="W43" s="0" t="n">
        <v>-14.2345</v>
      </c>
      <c r="Y43" s="0" t="n">
        <v>770.0</v>
      </c>
      <c r="AA43" s="0" t="n">
        <v>81.72</v>
      </c>
      <c r="AB43" s="0" t="n">
        <v>20.0</v>
      </c>
      <c r="AC43" s="0" t="n">
        <v>10.2</v>
      </c>
      <c r="AD43" s="0" t="n">
        <v>3.4</v>
      </c>
      <c r="AE43" s="0" t="n">
        <v>4.68</v>
      </c>
      <c r="AF43" s="0" t="n">
        <v>0.3</v>
      </c>
      <c r="AG43" s="0" t="n">
        <v>0.7</v>
      </c>
      <c r="AI43" s="0" t="n">
        <v>3.9375</v>
      </c>
      <c r="AJ43" s="0" t="n">
        <v>15.4807</v>
      </c>
    </row>
    <row customFormat="1" r="44" s="209">
      <c r="A44" s="214" t="s">
        <v>26</v>
      </c>
      <c r="H44" s="0" t="n">
        <v>6.4063</v>
      </c>
      <c r="I44" s="0" t="n">
        <v>7.5057</v>
      </c>
      <c r="J44" s="0" t="n">
        <v>2.0318</v>
      </c>
      <c r="L44" s="0" t="n">
        <v>650.8058</v>
      </c>
      <c r="M44" s="0" t="n">
        <v>16.8916</v>
      </c>
      <c r="N44" s="0" t="n">
        <v>306.114</v>
      </c>
      <c r="O44" s="0" t="n">
        <v>23.238</v>
      </c>
      <c r="P44" s="0" t="n">
        <v>359.84</v>
      </c>
      <c r="Q44" s="0" t="n">
        <v>24.801</v>
      </c>
      <c r="R44" s="0" t="n">
        <v>1104.089</v>
      </c>
      <c r="S44" s="0" t="n">
        <v>-19.2962</v>
      </c>
      <c r="T44" s="0" t="n">
        <v>91.74</v>
      </c>
      <c r="U44" s="0" t="n">
        <v>-14.5699</v>
      </c>
      <c r="V44" s="0" t="n">
        <v>112.62</v>
      </c>
      <c r="W44" s="0" t="n">
        <v>-14.0035</v>
      </c>
      <c r="Y44" s="0" t="n">
        <v>800.0</v>
      </c>
      <c r="AA44" s="0" t="n">
        <v>81.05</v>
      </c>
      <c r="AB44" s="0" t="n">
        <v>19.5</v>
      </c>
      <c r="AC44" s="0" t="n">
        <v>11.0</v>
      </c>
      <c r="AD44" s="0" t="n">
        <v>3.4</v>
      </c>
      <c r="AE44" s="0" t="n">
        <v>4.55</v>
      </c>
      <c r="AF44" s="0" t="n">
        <v>0.3</v>
      </c>
      <c r="AG44" s="0" t="n">
        <v>0.7</v>
      </c>
      <c r="AI44" s="0" t="n">
        <v>3.8449</v>
      </c>
      <c r="AJ44" s="0" t="n">
        <v>15.16</v>
      </c>
    </row>
    <row customFormat="1" r="45" s="209">
      <c r="A45" s="214" t="s">
        <v>26</v>
      </c>
      <c r="H45" s="0" t="n">
        <v>6.3704</v>
      </c>
      <c r="I45" s="0" t="n">
        <v>7.4383</v>
      </c>
      <c r="J45" s="0" t="n">
        <v>2.0632</v>
      </c>
      <c r="L45" s="0" t="n">
        <v>666.5657</v>
      </c>
      <c r="M45" s="0" t="n">
        <v>17.1781</v>
      </c>
      <c r="N45" s="0" t="n">
        <v>359.836</v>
      </c>
      <c r="O45" s="0" t="n">
        <v>23.4995</v>
      </c>
      <c r="P45" s="0" t="n">
        <v>380.14</v>
      </c>
      <c r="Q45" s="0" t="n">
        <v>25.3805</v>
      </c>
      <c r="R45" s="0" t="n">
        <v>1138.584</v>
      </c>
      <c r="S45" s="0" t="n">
        <v>-15.2974</v>
      </c>
      <c r="T45" s="0" t="n">
        <v>80.32</v>
      </c>
      <c r="U45" s="0" t="n">
        <v>-14.5873</v>
      </c>
      <c r="V45" s="0" t="n">
        <v>121.86</v>
      </c>
      <c r="W45" s="0" t="n">
        <v>-13.9225</v>
      </c>
      <c r="Y45" s="0" t="n">
        <v>805.0</v>
      </c>
      <c r="AA45" s="0" t="n">
        <v>81.68</v>
      </c>
      <c r="AB45" s="0" t="n">
        <v>19.5</v>
      </c>
      <c r="AC45" s="0" t="n">
        <v>10.5</v>
      </c>
      <c r="AD45" s="0" t="n">
        <v>3.3</v>
      </c>
      <c r="AE45" s="0" t="n">
        <v>4.52</v>
      </c>
      <c r="AF45" s="0" t="n">
        <v>0.3</v>
      </c>
      <c r="AG45" s="0" t="n">
        <v>0.7</v>
      </c>
      <c r="AI45" s="0" t="n">
        <v>3.818</v>
      </c>
      <c r="AJ45" s="0" t="n">
        <v>15.1537</v>
      </c>
    </row>
    <row customFormat="1" r="46" s="209">
      <c r="A46" s="214" t="s">
        <v>26</v>
      </c>
      <c r="H46" s="0" t="n">
        <v>6.3149</v>
      </c>
      <c r="I46" s="0" t="n">
        <v>6.9009</v>
      </c>
      <c r="J46" s="0" t="n">
        <v>2.0823</v>
      </c>
      <c r="L46" s="0" t="n">
        <v>677.7651</v>
      </c>
      <c r="M46" s="0" t="n">
        <v>17.341</v>
      </c>
      <c r="N46" s="0" t="n">
        <v>322.9224</v>
      </c>
      <c r="O46" s="0" t="n">
        <v>23.1882</v>
      </c>
      <c r="P46" s="0" t="n">
        <v>334.35</v>
      </c>
      <c r="Q46" s="0" t="n">
        <v>24.8956</v>
      </c>
      <c r="R46" s="0" t="n">
        <v>1109.5106</v>
      </c>
      <c r="S46" s="0" t="n">
        <v>-15.2415</v>
      </c>
      <c r="T46" s="0" t="n">
        <v>93.1</v>
      </c>
      <c r="U46" s="0" t="n">
        <v>-14.2399</v>
      </c>
      <c r="V46" s="0" t="n">
        <v>119.5333</v>
      </c>
      <c r="W46" s="0" t="n">
        <v>-13.7535</v>
      </c>
      <c r="Y46" s="0" t="n">
        <v>805.0</v>
      </c>
      <c r="AA46" s="0" t="n">
        <v>81.5</v>
      </c>
      <c r="AB46" s="0" t="n">
        <v>20.0</v>
      </c>
      <c r="AC46" s="0" t="n">
        <v>10.7</v>
      </c>
      <c r="AD46" s="0" t="n">
        <v>3.3</v>
      </c>
      <c r="AE46" s="0" t="n">
        <v>4.5</v>
      </c>
      <c r="AF46" s="0" t="n">
        <v>0.3</v>
      </c>
      <c r="AG46" s="0" t="n">
        <v>0.7</v>
      </c>
      <c r="AI46" s="0" t="n">
        <v>3.7869</v>
      </c>
      <c r="AJ46" s="0" t="n">
        <v>15.4841</v>
      </c>
    </row>
    <row customFormat="1" r="47" s="209">
      <c r="A47" s="214" t="s">
        <v>26</v>
      </c>
      <c r="H47" s="0" t="n">
        <v>6.3322</v>
      </c>
      <c r="I47" s="0" t="n">
        <v>8.5343</v>
      </c>
      <c r="J47" s="0" t="n">
        <v>2.0389</v>
      </c>
      <c r="L47" s="0" t="n">
        <v>678.8839</v>
      </c>
      <c r="M47" s="0" t="n">
        <v>17.0226</v>
      </c>
      <c r="N47" s="0" t="n">
        <v>328.5035</v>
      </c>
      <c r="O47" s="0" t="n">
        <v>23.422</v>
      </c>
      <c r="P47" s="0" t="n">
        <v>303.8822</v>
      </c>
      <c r="Q47" s="0" t="n">
        <v>25.2796</v>
      </c>
      <c r="R47" s="0" t="n">
        <v>1073.4859</v>
      </c>
      <c r="S47" s="0" t="n">
        <v>-16.2928</v>
      </c>
      <c r="T47" s="0" t="n">
        <v>83.7</v>
      </c>
      <c r="U47" s="0" t="n">
        <v>-14.6426</v>
      </c>
      <c r="V47" s="0" t="n">
        <v>115.7</v>
      </c>
      <c r="W47" s="0" t="n">
        <v>-14.1061</v>
      </c>
      <c r="Y47" s="0" t="n">
        <v>805.0</v>
      </c>
      <c r="AA47" s="0" t="n">
        <v>81.75</v>
      </c>
      <c r="AB47" s="0" t="n">
        <v>20.0</v>
      </c>
      <c r="AC47" s="0" t="n">
        <v>10.5</v>
      </c>
      <c r="AD47" s="0" t="n">
        <v>3.3</v>
      </c>
      <c r="AE47" s="0" t="n">
        <v>4.45</v>
      </c>
      <c r="AF47" s="0" t="n">
        <v>0.3</v>
      </c>
      <c r="AG47" s="0" t="n">
        <v>0.7</v>
      </c>
      <c r="AI47" s="0" t="n">
        <v>3.7443</v>
      </c>
      <c r="AJ47" s="0" t="n">
        <v>15.4819</v>
      </c>
    </row>
    <row customFormat="1" r="48" s="209">
      <c r="A48" s="214" t="s">
        <v>26</v>
      </c>
      <c r="H48" s="0" t="n">
        <v>6.3691</v>
      </c>
      <c r="I48" s="0" t="n">
        <v>8.3537</v>
      </c>
      <c r="J48" s="0" t="n">
        <v>2.0529</v>
      </c>
      <c r="L48" s="0" t="n">
        <v>681.6663</v>
      </c>
      <c r="M48" s="0" t="n">
        <v>17.0684</v>
      </c>
      <c r="N48" s="0" t="n">
        <v>303.3198</v>
      </c>
      <c r="O48" s="0" t="n">
        <v>23.6135</v>
      </c>
      <c r="P48" s="0" t="n">
        <v>305.863</v>
      </c>
      <c r="Q48" s="0" t="n">
        <v>25.7741</v>
      </c>
      <c r="R48" s="0" t="n">
        <v>1132.4901</v>
      </c>
      <c r="S48" s="0" t="n">
        <v>-13.2257</v>
      </c>
      <c r="T48" s="0" t="n">
        <v>84.45</v>
      </c>
      <c r="U48" s="0" t="n">
        <v>-14.7421</v>
      </c>
      <c r="V48" s="0" t="n">
        <v>110.05</v>
      </c>
      <c r="W48" s="0" t="n">
        <v>-14.2448</v>
      </c>
      <c r="Y48" s="0" t="n">
        <v>805.0</v>
      </c>
      <c r="AA48" s="0" t="n">
        <v>81.77</v>
      </c>
      <c r="AB48" s="0" t="n">
        <v>20.0</v>
      </c>
      <c r="AC48" s="0" t="n">
        <v>10.5</v>
      </c>
      <c r="AD48" s="0" t="n">
        <v>3.3</v>
      </c>
      <c r="AE48" s="0" t="n">
        <v>4.43</v>
      </c>
      <c r="AF48" s="0" t="n">
        <v>0.3</v>
      </c>
      <c r="AG48" s="0" t="n">
        <v>0.7</v>
      </c>
      <c r="AI48" s="0" t="n">
        <v>3.7274</v>
      </c>
      <c r="AJ48" s="0" t="n">
        <v>15.4819</v>
      </c>
    </row>
    <row customFormat="1" r="49" s="209">
      <c r="A49" s="214" t="s">
        <v>26</v>
      </c>
      <c r="H49" s="0" t="n">
        <v>6.3247</v>
      </c>
      <c r="I49" s="0" t="n">
        <v>7.4693</v>
      </c>
      <c r="J49" s="0" t="n">
        <v>2.045</v>
      </c>
      <c r="L49" s="0" t="n">
        <v>680.5727</v>
      </c>
      <c r="M49" s="0" t="n">
        <v>17.1323</v>
      </c>
      <c r="N49" s="0" t="n">
        <v>300.581</v>
      </c>
      <c r="O49" s="0" t="n">
        <v>23.4016</v>
      </c>
      <c r="P49" s="0" t="n">
        <v>309.2333</v>
      </c>
      <c r="Q49" s="0" t="n">
        <v>25.3091</v>
      </c>
      <c r="R49" s="0" t="n">
        <v>1133.9325</v>
      </c>
      <c r="S49" s="0" t="n">
        <v>-19.4273</v>
      </c>
      <c r="T49" s="0" t="n">
        <v>80.4833</v>
      </c>
      <c r="U49" s="0" t="n">
        <v>-14.6233</v>
      </c>
      <c r="V49" s="0" t="n">
        <v>108.1667</v>
      </c>
      <c r="W49" s="0" t="n">
        <v>-14.0826</v>
      </c>
      <c r="Y49" s="0" t="n">
        <v>805.0</v>
      </c>
      <c r="AA49" s="0" t="n">
        <v>81.44</v>
      </c>
      <c r="AB49" s="0" t="n">
        <v>20.0</v>
      </c>
      <c r="AC49" s="0" t="n">
        <v>10.8</v>
      </c>
      <c r="AD49" s="0" t="n">
        <v>3.4</v>
      </c>
      <c r="AE49" s="0" t="n">
        <v>4.36</v>
      </c>
      <c r="AF49" s="0" t="n">
        <v>0.5</v>
      </c>
      <c r="AG49" s="0" t="n">
        <v>0.5</v>
      </c>
      <c r="AI49" s="0" t="n">
        <v>3.6695</v>
      </c>
      <c r="AJ49" s="0" t="n">
        <v>15.4861</v>
      </c>
    </row>
    <row customFormat="1" r="50" s="209">
      <c r="A50" s="214" t="s">
        <v>26</v>
      </c>
      <c r="H50" s="0" t="n">
        <v>6.3501</v>
      </c>
      <c r="I50" s="0" t="n">
        <v>7.9665</v>
      </c>
      <c r="J50" s="0" t="n">
        <v>2.089</v>
      </c>
      <c r="L50" s="0" t="n">
        <v>677.5406</v>
      </c>
      <c r="M50" s="0" t="n">
        <v>17.4273</v>
      </c>
      <c r="N50" s="0" t="n">
        <v>307.5639</v>
      </c>
      <c r="O50" s="0" t="n">
        <v>23.5036</v>
      </c>
      <c r="P50" s="0" t="n">
        <v>299.5381</v>
      </c>
      <c r="Q50" s="0" t="n">
        <v>25.5724</v>
      </c>
      <c r="R50" s="0" t="n">
        <v>1086.9073</v>
      </c>
      <c r="S50" s="0" t="n">
        <v>-24.5507</v>
      </c>
      <c r="T50" s="0" t="n">
        <v>85.42</v>
      </c>
      <c r="U50" s="0" t="n">
        <v>-14.3153</v>
      </c>
      <c r="V50" s="0" t="n">
        <v>110.68</v>
      </c>
      <c r="W50" s="0" t="n">
        <v>-13.8292</v>
      </c>
      <c r="Y50" s="0" t="n">
        <v>805.0</v>
      </c>
      <c r="AA50" s="0" t="n">
        <v>81.54</v>
      </c>
      <c r="AB50" s="0" t="n">
        <v>20.0</v>
      </c>
      <c r="AC50" s="0" t="n">
        <v>10.9</v>
      </c>
      <c r="AD50" s="0" t="n">
        <v>3.2</v>
      </c>
      <c r="AE50" s="0" t="n">
        <v>4.36</v>
      </c>
      <c r="AF50" s="0" t="n">
        <v>0.5</v>
      </c>
      <c r="AG50" s="0" t="n">
        <v>0.5</v>
      </c>
      <c r="AI50" s="0" t="n">
        <v>3.6692</v>
      </c>
      <c r="AJ50" s="0" t="n">
        <v>15.4845</v>
      </c>
    </row>
    <row customFormat="1" r="51" s="209">
      <c r="A51" s="214" t="s">
        <v>26</v>
      </c>
      <c r="H51" s="0" t="n">
        <v>6.2782</v>
      </c>
      <c r="I51" s="0" t="n">
        <v>6.6444</v>
      </c>
      <c r="J51" s="0" t="n">
        <v>2.0601</v>
      </c>
      <c r="L51" s="0" t="n">
        <v>674.5143</v>
      </c>
      <c r="M51" s="0" t="n">
        <v>17.1941</v>
      </c>
      <c r="N51" s="0" t="n">
        <v>310.3483</v>
      </c>
      <c r="O51" s="0" t="n">
        <v>23.5719</v>
      </c>
      <c r="P51" s="0" t="n">
        <v>248.5744</v>
      </c>
      <c r="Q51" s="0" t="n">
        <v>23.1341</v>
      </c>
      <c r="R51" s="0" t="n">
        <v>1124.9027</v>
      </c>
      <c r="S51" s="0" t="n">
        <v>-17.537</v>
      </c>
      <c r="T51" s="0" t="n">
        <v>85.24</v>
      </c>
      <c r="U51" s="0" t="n">
        <v>-14.4462</v>
      </c>
      <c r="V51" s="0" t="n">
        <v>109.6</v>
      </c>
      <c r="W51" s="0" t="n">
        <v>-13.8386</v>
      </c>
      <c r="Y51" s="0" t="n">
        <v>805.0</v>
      </c>
      <c r="AA51" s="0" t="n">
        <v>81.34</v>
      </c>
      <c r="AB51" s="0" t="n">
        <v>20.0</v>
      </c>
      <c r="AC51" s="0" t="n">
        <v>11.1</v>
      </c>
      <c r="AD51" s="0" t="n">
        <v>3.2</v>
      </c>
      <c r="AE51" s="0" t="n">
        <v>4.36</v>
      </c>
      <c r="AF51" s="0" t="n">
        <v>0.5</v>
      </c>
      <c r="AG51" s="0" t="n">
        <v>0.5</v>
      </c>
      <c r="AI51" s="0" t="n">
        <v>3.6696</v>
      </c>
      <c r="AJ51" s="0" t="n">
        <v>15.4866</v>
      </c>
    </row>
    <row customFormat="1" r="52" s="209">
      <c r="A52" s="214" t="s">
        <v>26</v>
      </c>
      <c r="H52" s="0" t="n">
        <v>6.1101</v>
      </c>
      <c r="I52" s="0" t="n">
        <v>7.351</v>
      </c>
      <c r="J52" s="0" t="n">
        <v>2.0411</v>
      </c>
      <c r="L52" s="0" t="n">
        <v>681.0682</v>
      </c>
      <c r="M52" s="0" t="n">
        <v>16.9864</v>
      </c>
      <c r="N52" s="0" t="n">
        <v>285.1933</v>
      </c>
      <c r="O52" s="0" t="n">
        <v>23.4687</v>
      </c>
      <c r="P52" s="0" t="n">
        <v>316.24</v>
      </c>
      <c r="Q52" s="0" t="n">
        <v>24.9552</v>
      </c>
      <c r="R52" s="0" t="n">
        <v>1123.4047</v>
      </c>
      <c r="S52" s="0" t="n">
        <v>-23.3701</v>
      </c>
      <c r="T52" s="0" t="n">
        <v>69.02</v>
      </c>
      <c r="U52" s="0" t="n">
        <v>-14.4506</v>
      </c>
      <c r="V52" s="0" t="n">
        <v>102.78</v>
      </c>
      <c r="W52" s="0" t="n">
        <v>-13.8089</v>
      </c>
      <c r="Y52" s="0" t="n">
        <v>805.0</v>
      </c>
      <c r="AA52" s="0" t="n">
        <v>81.34</v>
      </c>
      <c r="AB52" s="0" t="n">
        <v>20.0</v>
      </c>
      <c r="AC52" s="0" t="n">
        <v>11.1</v>
      </c>
      <c r="AD52" s="0" t="n">
        <v>3.2</v>
      </c>
      <c r="AE52" s="0" t="n">
        <v>4.36</v>
      </c>
      <c r="AF52" s="0" t="n">
        <v>0.5</v>
      </c>
      <c r="AG52" s="0" t="n">
        <v>0.5</v>
      </c>
      <c r="AI52" s="0" t="n">
        <v>3.6696</v>
      </c>
      <c r="AJ52" s="0" t="n">
        <v>15.4866</v>
      </c>
    </row>
    <row customFormat="1" r="53" s="209">
      <c r="A53" s="214" t="s">
        <v>26</v>
      </c>
      <c r="H53" s="0" t="n">
        <v>6.3076</v>
      </c>
      <c r="I53" s="0" t="n">
        <v>7.4778</v>
      </c>
      <c r="J53" s="0" t="n">
        <v>2.0689</v>
      </c>
      <c r="L53" s="0" t="n">
        <v>679.6924</v>
      </c>
      <c r="M53" s="0" t="n">
        <v>17.2399</v>
      </c>
      <c r="N53" s="0" t="n">
        <v>361.8174</v>
      </c>
      <c r="O53" s="0" t="n">
        <v>23.7113</v>
      </c>
      <c r="P53" s="0" t="n">
        <v>463.8333</v>
      </c>
      <c r="Q53" s="0" t="n">
        <v>24.6228</v>
      </c>
      <c r="R53" s="0" t="n">
        <v>1091.0272</v>
      </c>
      <c r="S53" s="0" t="n">
        <v>-14.0118</v>
      </c>
      <c r="T53" s="0" t="n">
        <v>88.7167</v>
      </c>
      <c r="U53" s="0" t="n">
        <v>-13.7631</v>
      </c>
      <c r="V53" s="0" t="n">
        <v>135.8</v>
      </c>
      <c r="W53" s="0" t="n">
        <v>-12.8499</v>
      </c>
      <c r="Y53" s="0" t="n">
        <v>805.0</v>
      </c>
      <c r="AA53" s="0" t="n">
        <v>81.62</v>
      </c>
      <c r="AB53" s="0" t="n">
        <v>20.0</v>
      </c>
      <c r="AC53" s="0" t="n">
        <v>10.9</v>
      </c>
      <c r="AD53" s="0" t="n">
        <v>3.2</v>
      </c>
      <c r="AE53" s="0" t="n">
        <v>4.28</v>
      </c>
      <c r="AF53" s="0" t="n">
        <v>0.7</v>
      </c>
      <c r="AG53" s="0" t="n">
        <v>0.3</v>
      </c>
      <c r="AI53" s="0" t="n">
        <v>3.6018</v>
      </c>
      <c r="AJ53" s="0" t="n">
        <v>15.4844</v>
      </c>
    </row>
    <row customFormat="1" r="54" s="209">
      <c r="A54" s="214" t="s">
        <v>26</v>
      </c>
      <c r="H54" s="0" t="n">
        <v>6.3635</v>
      </c>
      <c r="I54" s="0" t="n">
        <v>7.139</v>
      </c>
      <c r="J54" s="0" t="n">
        <v>2.1134</v>
      </c>
      <c r="L54" s="0" t="n">
        <v>682.4335</v>
      </c>
      <c r="M54" s="0" t="n">
        <v>17.6339</v>
      </c>
      <c r="N54" s="0" t="n">
        <v>358.3295</v>
      </c>
      <c r="O54" s="0" t="n">
        <v>23.3918</v>
      </c>
      <c r="P54" s="0" t="n">
        <v>420.5</v>
      </c>
      <c r="Q54" s="0" t="n">
        <v>24.7408</v>
      </c>
      <c r="R54" s="0" t="n">
        <v>1121.8817</v>
      </c>
      <c r="S54" s="0" t="n">
        <v>-17.2862</v>
      </c>
      <c r="T54" s="0" t="n">
        <v>90.6833</v>
      </c>
      <c r="U54" s="0" t="n">
        <v>-13.9156</v>
      </c>
      <c r="V54" s="0" t="n">
        <v>129.3667</v>
      </c>
      <c r="W54" s="0" t="n">
        <v>-13.2158</v>
      </c>
      <c r="Y54" s="0" t="n">
        <v>805.0</v>
      </c>
      <c r="AA54" s="0" t="n">
        <v>81.68</v>
      </c>
      <c r="AB54" s="0" t="n">
        <v>20.0</v>
      </c>
      <c r="AC54" s="0" t="n">
        <v>10.9</v>
      </c>
      <c r="AD54" s="0" t="n">
        <v>3.2</v>
      </c>
      <c r="AE54" s="0" t="n">
        <v>4.22</v>
      </c>
      <c r="AF54" s="0" t="n">
        <v>0.7</v>
      </c>
      <c r="AG54" s="0" t="n">
        <v>0.3</v>
      </c>
      <c r="AI54" s="0" t="n">
        <v>3.5513</v>
      </c>
      <c r="AJ54" s="0" t="n">
        <v>15.4842</v>
      </c>
    </row>
    <row customFormat="1" r="55" s="209">
      <c r="A55" s="214" t="s">
        <v>26</v>
      </c>
      <c r="H55" s="0" t="n">
        <v>6.1944</v>
      </c>
      <c r="I55" s="0" t="n">
        <v>8.0025</v>
      </c>
      <c r="J55" s="0" t="n">
        <v>1.9789</v>
      </c>
      <c r="L55" s="0" t="n">
        <v>680.7071</v>
      </c>
      <c r="M55" s="0" t="n">
        <v>16.471</v>
      </c>
      <c r="N55" s="0" t="n">
        <v>270.8259</v>
      </c>
      <c r="O55" s="0" t="n">
        <v>23.5151</v>
      </c>
      <c r="P55" s="0" t="n">
        <v>346.38</v>
      </c>
      <c r="Q55" s="0" t="n">
        <v>24.7134</v>
      </c>
      <c r="R55" s="0" t="n">
        <v>1145.151</v>
      </c>
      <c r="S55" s="0" t="n">
        <v>-18.1041</v>
      </c>
      <c r="T55" s="0" t="n">
        <v>72.94</v>
      </c>
      <c r="U55" s="0" t="n">
        <v>-14.1554</v>
      </c>
      <c r="V55" s="0" t="n">
        <v>104.74</v>
      </c>
      <c r="W55" s="0" t="n">
        <v>-13.6295</v>
      </c>
      <c r="Y55" s="0" t="n">
        <v>805.0</v>
      </c>
      <c r="AA55" s="0" t="n">
        <v>82.73</v>
      </c>
      <c r="AB55" s="0" t="n">
        <v>20.0</v>
      </c>
      <c r="AC55" s="0" t="n">
        <v>10.0</v>
      </c>
      <c r="AD55" s="0" t="n">
        <v>3.1</v>
      </c>
      <c r="AE55" s="0" t="n">
        <v>4.17</v>
      </c>
      <c r="AF55" s="0" t="n">
        <v>0.7</v>
      </c>
      <c r="AG55" s="0" t="n">
        <v>0.3</v>
      </c>
      <c r="AI55" s="0" t="n">
        <v>3.5068</v>
      </c>
      <c r="AJ55" s="0" t="n">
        <v>15.4738</v>
      </c>
    </row>
    <row customFormat="1" r="56" s="209">
      <c r="A56" s="214" t="s">
        <v>26</v>
      </c>
      <c r="H56" s="0" t="n">
        <v>6.2748</v>
      </c>
      <c r="I56" s="0" t="n">
        <v>7.5006</v>
      </c>
      <c r="J56" s="0" t="n">
        <v>2.0574</v>
      </c>
      <c r="L56" s="0" t="n">
        <v>679.3457</v>
      </c>
      <c r="M56" s="0" t="n">
        <v>17.1451</v>
      </c>
      <c r="N56" s="0" t="n">
        <v>262.8494</v>
      </c>
      <c r="O56" s="0" t="n">
        <v>23.3002</v>
      </c>
      <c r="P56" s="0" t="n">
        <v>325.32</v>
      </c>
      <c r="Q56" s="0" t="n">
        <v>24.9473</v>
      </c>
      <c r="R56" s="0" t="n">
        <v>1072.698</v>
      </c>
      <c r="S56" s="0" t="n">
        <v>-18.9084</v>
      </c>
      <c r="T56" s="0" t="n">
        <v>62.28</v>
      </c>
      <c r="U56" s="0" t="n">
        <v>-14.7131</v>
      </c>
      <c r="V56" s="0" t="n">
        <v>89.58</v>
      </c>
      <c r="W56" s="0" t="n">
        <v>-14.295</v>
      </c>
      <c r="Y56" s="0" t="n">
        <v>805.0</v>
      </c>
      <c r="AA56" s="0" t="n">
        <v>83.15</v>
      </c>
      <c r="AB56" s="0" t="n">
        <v>20.0</v>
      </c>
      <c r="AC56" s="0" t="n">
        <v>9.6</v>
      </c>
      <c r="AD56" s="0" t="n">
        <v>3.1</v>
      </c>
      <c r="AE56" s="0" t="n">
        <v>4.15</v>
      </c>
      <c r="AF56" s="0" t="n">
        <v>0.7</v>
      </c>
      <c r="AG56" s="0" t="n">
        <v>0.3</v>
      </c>
      <c r="AI56" s="0" t="n">
        <v>3.4891</v>
      </c>
      <c r="AJ56" s="0" t="n">
        <v>15.4697</v>
      </c>
    </row>
    <row customFormat="1" r="57" s="209">
      <c r="A57" s="214" t="s">
        <v>26</v>
      </c>
      <c r="H57" s="0" t="n">
        <v>6.2875</v>
      </c>
      <c r="I57" s="0" t="n">
        <v>7.1337</v>
      </c>
      <c r="J57" s="0" t="n">
        <v>2.0881</v>
      </c>
      <c r="L57" s="0" t="n">
        <v>695.3731</v>
      </c>
      <c r="M57" s="0" t="n">
        <v>17.4177</v>
      </c>
      <c r="N57" s="0" t="n">
        <v>283.6422</v>
      </c>
      <c r="O57" s="0" t="n">
        <v>23.315</v>
      </c>
      <c r="P57" s="0" t="n">
        <v>357.44</v>
      </c>
      <c r="Q57" s="0" t="n">
        <v>24.7138</v>
      </c>
      <c r="R57" s="0" t="n">
        <v>1086.426</v>
      </c>
      <c r="S57" s="0" t="n">
        <v>-19.6607</v>
      </c>
      <c r="T57" s="0" t="n">
        <v>74.94</v>
      </c>
      <c r="U57" s="0" t="n">
        <v>-14.1316</v>
      </c>
      <c r="V57" s="0" t="n">
        <v>101.48</v>
      </c>
      <c r="W57" s="0" t="n">
        <v>-13.7286</v>
      </c>
      <c r="Y57" s="0" t="n">
        <v>805.0</v>
      </c>
      <c r="AA57" s="0" t="n">
        <v>82.55</v>
      </c>
      <c r="AB57" s="0" t="n">
        <v>20.0</v>
      </c>
      <c r="AC57" s="0" t="n">
        <v>10.0</v>
      </c>
      <c r="AD57" s="0" t="n">
        <v>3.3</v>
      </c>
      <c r="AE57" s="0" t="n">
        <v>4.15</v>
      </c>
      <c r="AF57" s="0" t="n">
        <v>0.7</v>
      </c>
      <c r="AG57" s="0" t="n">
        <v>0.3</v>
      </c>
      <c r="AI57" s="0" t="n">
        <v>3.4906</v>
      </c>
      <c r="AJ57" s="0" t="n">
        <v>15.4762</v>
      </c>
    </row>
    <row customFormat="1" r="58" s="209">
      <c r="A58" s="214" t="s">
        <v>26</v>
      </c>
      <c r="H58" s="0" t="n">
        <v>6.0297</v>
      </c>
      <c r="I58" s="0" t="n">
        <v>6.9412</v>
      </c>
      <c r="J58" s="0" t="n">
        <v>2.0147</v>
      </c>
      <c r="L58" s="0" t="n">
        <v>675.4555</v>
      </c>
      <c r="M58" s="0" t="n">
        <v>16.8277</v>
      </c>
      <c r="N58" s="0" t="n">
        <v>248.1586</v>
      </c>
      <c r="O58" s="0" t="n">
        <v>23.5851</v>
      </c>
      <c r="P58" s="0" t="n">
        <v>309.0333</v>
      </c>
      <c r="Q58" s="0" t="n">
        <v>25.0501</v>
      </c>
      <c r="R58" s="0" t="n">
        <v>1159.2009</v>
      </c>
      <c r="S58" s="0" t="n">
        <v>-12.7628</v>
      </c>
      <c r="T58" s="0" t="n">
        <v>66.9</v>
      </c>
      <c r="U58" s="0" t="n">
        <v>-14.3165</v>
      </c>
      <c r="V58" s="0" t="n">
        <v>95.9833</v>
      </c>
      <c r="W58" s="0" t="n">
        <v>-13.9036</v>
      </c>
      <c r="Y58" s="0" t="n">
        <v>805.0</v>
      </c>
      <c r="AA58" s="0" t="n">
        <v>82.25</v>
      </c>
      <c r="AB58" s="0" t="n">
        <v>20.0</v>
      </c>
      <c r="AC58" s="0" t="n">
        <v>10.3</v>
      </c>
      <c r="AD58" s="0" t="n">
        <v>3.3</v>
      </c>
      <c r="AE58" s="0" t="n">
        <v>4.15</v>
      </c>
      <c r="AF58" s="0" t="n">
        <v>0.7</v>
      </c>
      <c r="AG58" s="0" t="n">
        <v>0.3</v>
      </c>
      <c r="AI58" s="0" t="n">
        <v>3.4912</v>
      </c>
      <c r="AJ58" s="0" t="n">
        <v>15.4793</v>
      </c>
    </row>
    <row customFormat="1" r="59" s="209">
      <c r="A59" s="214" t="s">
        <v>26</v>
      </c>
      <c r="H59" s="0" t="n">
        <v>6.4038</v>
      </c>
      <c r="I59" s="0" t="n">
        <v>7.375</v>
      </c>
      <c r="J59" s="0" t="n">
        <v>2.0862</v>
      </c>
      <c r="L59" s="0" t="n">
        <v>678.0488</v>
      </c>
      <c r="M59" s="0" t="n">
        <v>17.3336</v>
      </c>
      <c r="N59" s="0" t="n">
        <v>257.1493</v>
      </c>
      <c r="O59" s="0" t="n">
        <v>23.3679</v>
      </c>
      <c r="P59" s="0" t="n">
        <v>340.7167</v>
      </c>
      <c r="Q59" s="0" t="n">
        <v>24.834</v>
      </c>
      <c r="R59" s="0" t="n">
        <v>1131.8909</v>
      </c>
      <c r="S59" s="0" t="n">
        <v>-15.3283</v>
      </c>
      <c r="T59" s="0" t="n">
        <v>69.4667</v>
      </c>
      <c r="U59" s="0" t="n">
        <v>-14.4545</v>
      </c>
      <c r="V59" s="0" t="n">
        <v>100.5667</v>
      </c>
      <c r="W59" s="0" t="n">
        <v>-14.0446</v>
      </c>
      <c r="Y59" s="0" t="n">
        <v>805.0</v>
      </c>
      <c r="AA59" s="0" t="n">
        <v>82.55</v>
      </c>
      <c r="AB59" s="0" t="n">
        <v>20.0</v>
      </c>
      <c r="AC59" s="0" t="n">
        <v>10.1</v>
      </c>
      <c r="AD59" s="0" t="n">
        <v>3.2</v>
      </c>
      <c r="AE59" s="0" t="n">
        <v>4.15</v>
      </c>
      <c r="AF59" s="0" t="n">
        <v>0.7</v>
      </c>
      <c r="AG59" s="0" t="n">
        <v>0.3</v>
      </c>
      <c r="AI59" s="0" t="n">
        <v>3.4905</v>
      </c>
      <c r="AJ59" s="0" t="n">
        <v>15.476</v>
      </c>
    </row>
    <row customFormat="1" r="60" s="209">
      <c r="A60" s="214" t="s">
        <v>26</v>
      </c>
      <c r="H60" s="0" t="n">
        <v>6.358</v>
      </c>
      <c r="I60" s="0" t="n">
        <v>6.8577</v>
      </c>
      <c r="J60" s="0" t="n">
        <v>2.1198</v>
      </c>
      <c r="L60" s="0" t="n">
        <v>676.0262</v>
      </c>
      <c r="M60" s="0" t="n">
        <v>17.6903</v>
      </c>
      <c r="N60" s="0" t="n">
        <v>259.8441</v>
      </c>
      <c r="O60" s="0" t="n">
        <v>23.4619</v>
      </c>
      <c r="P60" s="0" t="n">
        <v>381.26</v>
      </c>
      <c r="Q60" s="0" t="n">
        <v>24.5834</v>
      </c>
      <c r="R60" s="0" t="n">
        <v>1085.882</v>
      </c>
      <c r="S60" s="0" t="n">
        <v>-15.5463</v>
      </c>
      <c r="T60" s="0" t="n">
        <v>74.94</v>
      </c>
      <c r="U60" s="0" t="n">
        <v>-14.1619</v>
      </c>
      <c r="V60" s="0" t="n">
        <v>101.18</v>
      </c>
      <c r="W60" s="0" t="n">
        <v>-13.7323</v>
      </c>
      <c r="Y60" s="0" t="n">
        <v>805.0</v>
      </c>
      <c r="AA60" s="0" t="n">
        <v>83.02</v>
      </c>
      <c r="AB60" s="0" t="n">
        <v>20.0</v>
      </c>
      <c r="AC60" s="0" t="n">
        <v>9.6</v>
      </c>
      <c r="AD60" s="0" t="n">
        <v>3.2</v>
      </c>
      <c r="AE60" s="0" t="n">
        <v>4.18</v>
      </c>
      <c r="AF60" s="0" t="n">
        <v>0.7</v>
      </c>
      <c r="AG60" s="0" t="n">
        <v>0.3</v>
      </c>
      <c r="AI60" s="0" t="n">
        <v>3.5146</v>
      </c>
      <c r="AJ60" s="0" t="n">
        <v>15.471</v>
      </c>
    </row>
    <row customFormat="1" r="61" s="209">
      <c r="A61" s="214" t="s">
        <v>26</v>
      </c>
      <c r="H61" s="0" t="n">
        <v>-1.0103</v>
      </c>
      <c r="I61" s="0" t="n">
        <v>0.0044</v>
      </c>
      <c r="J61" s="0" t="n">
        <v>-0.0206</v>
      </c>
      <c r="L61" s="0" t="n">
        <v>541.0617</v>
      </c>
      <c r="M61" s="0" t="n">
        <v>-0.1358</v>
      </c>
      <c r="N61" s="0" t="n">
        <v>254.2141</v>
      </c>
      <c r="O61" s="0" t="n">
        <v>24.5784</v>
      </c>
      <c r="P61" s="0" t="n">
        <v>384.15</v>
      </c>
      <c r="Q61" s="0" t="n">
        <v>24.3597</v>
      </c>
      <c r="R61" s="0" t="n">
        <v>1185.18</v>
      </c>
      <c r="S61" s="0" t="n">
        <v>0.8316</v>
      </c>
      <c r="T61" s="0" t="n">
        <v>68.3</v>
      </c>
      <c r="U61" s="0" t="n">
        <v>-10.0005</v>
      </c>
      <c r="V61" s="0" t="n">
        <v>102.0667</v>
      </c>
      <c r="W61" s="0" t="n">
        <v>-8.8594</v>
      </c>
      <c r="Y61" s="0" t="n">
        <v>805.0</v>
      </c>
      <c r="AA61" s="0" t="n">
        <v>82.82</v>
      </c>
      <c r="AB61" s="0" t="n">
        <v>20.0</v>
      </c>
      <c r="AC61" s="0" t="n">
        <v>9.6</v>
      </c>
      <c r="AD61" s="0" t="n">
        <v>3.4</v>
      </c>
      <c r="AE61" s="0" t="n">
        <v>4.18</v>
      </c>
      <c r="AF61" s="0" t="n">
        <v>0.7</v>
      </c>
      <c r="AG61" s="0" t="n">
        <v>0.3</v>
      </c>
      <c r="AI61" s="0" t="n">
        <v>3.5152</v>
      </c>
      <c r="AJ61" s="0" t="n">
        <v>15.4735</v>
      </c>
    </row>
    <row customFormat="1" r="62" s="209">
      <c r="A62" s="214" t="s">
        <v>26</v>
      </c>
      <c r="H62" s="0" t="n">
        <v>6.2272</v>
      </c>
      <c r="I62" s="0" t="n">
        <v>6.3711</v>
      </c>
      <c r="J62" s="0" t="n">
        <v>2.0673</v>
      </c>
      <c r="L62" s="0" t="n">
        <v>677.6553</v>
      </c>
      <c r="M62" s="0" t="n">
        <v>17.1845</v>
      </c>
      <c r="N62" s="0" t="n">
        <v>303.7131</v>
      </c>
      <c r="O62" s="0" t="n">
        <v>23.5031</v>
      </c>
      <c r="P62" s="0" t="n">
        <v>385.9</v>
      </c>
      <c r="Q62" s="0" t="n">
        <v>24.7756</v>
      </c>
      <c r="R62" s="0" t="n">
        <v>1104.8106</v>
      </c>
      <c r="S62" s="0" t="n">
        <v>-12.5795</v>
      </c>
      <c r="T62" s="0" t="n">
        <v>73.3667</v>
      </c>
      <c r="U62" s="0" t="n">
        <v>-13.9663</v>
      </c>
      <c r="V62" s="0" t="n">
        <v>118.8333</v>
      </c>
      <c r="W62" s="0" t="n">
        <v>-13.6028</v>
      </c>
      <c r="Y62" s="0" t="n">
        <v>805.0</v>
      </c>
      <c r="AA62" s="0" t="n">
        <v>82.2</v>
      </c>
      <c r="AB62" s="0" t="n">
        <v>20.0</v>
      </c>
      <c r="AC62" s="0" t="n">
        <v>10.2</v>
      </c>
      <c r="AD62" s="0" t="n">
        <v>3.4</v>
      </c>
      <c r="AE62" s="0" t="n">
        <v>4.2</v>
      </c>
      <c r="AF62" s="0" t="n">
        <v>0.7</v>
      </c>
      <c r="AG62" s="0" t="n">
        <v>0.3</v>
      </c>
      <c r="AI62" s="0" t="n">
        <v>3.5334</v>
      </c>
      <c r="AJ62" s="0" t="n">
        <v>15.4796</v>
      </c>
    </row>
    <row customFormat="1" r="63" s="209">
      <c r="A63" s="214" t="s">
        <v>26</v>
      </c>
      <c r="H63" s="0" t="n">
        <v>6.2922</v>
      </c>
      <c r="I63" s="0" t="n">
        <v>6.551</v>
      </c>
      <c r="J63" s="0" t="n">
        <v>2.0734</v>
      </c>
      <c r="L63" s="0" t="n">
        <v>678.1838</v>
      </c>
      <c r="M63" s="0" t="n">
        <v>17.2867</v>
      </c>
      <c r="N63" s="0" t="n">
        <v>293.2165</v>
      </c>
      <c r="O63" s="0" t="n">
        <v>23.3949</v>
      </c>
      <c r="P63" s="0" t="n">
        <v>343.4558</v>
      </c>
      <c r="Q63" s="0" t="n">
        <v>20.1813</v>
      </c>
      <c r="R63" s="0" t="n">
        <v>1113.6767</v>
      </c>
      <c r="S63" s="0" t="n">
        <v>-15.5067</v>
      </c>
      <c r="T63" s="0" t="n">
        <v>88.0667</v>
      </c>
      <c r="U63" s="0" t="n">
        <v>-13.4973</v>
      </c>
      <c r="V63" s="0" t="n">
        <v>124.6333</v>
      </c>
      <c r="W63" s="0" t="n">
        <v>-13.1754</v>
      </c>
      <c r="Y63" s="0" t="n">
        <v>805.0</v>
      </c>
      <c r="AA63" s="0" t="n">
        <v>82.2</v>
      </c>
      <c r="AB63" s="0" t="n">
        <v>20.0</v>
      </c>
      <c r="AC63" s="0" t="n">
        <v>10.2</v>
      </c>
      <c r="AD63" s="0" t="n">
        <v>3.4</v>
      </c>
      <c r="AE63" s="0" t="n">
        <v>4.2</v>
      </c>
      <c r="AF63" s="0" t="n">
        <v>0.7</v>
      </c>
      <c r="AG63" s="0" t="n">
        <v>0.3</v>
      </c>
      <c r="AI63" s="0" t="n">
        <v>3.5334</v>
      </c>
      <c r="AJ63" s="0" t="n">
        <v>15.4796</v>
      </c>
    </row>
    <row customFormat="1" r="64" s="209">
      <c r="A64" s="214" t="s">
        <v>26</v>
      </c>
      <c r="H64" s="0" t="n">
        <v>6.4488</v>
      </c>
      <c r="I64" s="0" t="n">
        <v>6.5526</v>
      </c>
      <c r="J64" s="0" t="n">
        <v>1.4886</v>
      </c>
      <c r="L64" s="0" t="n">
        <v>632.8471</v>
      </c>
      <c r="M64" s="0" t="n">
        <v>12.389</v>
      </c>
      <c r="N64" s="0" t="n">
        <v>273.9531</v>
      </c>
      <c r="O64" s="0" t="n">
        <v>24.9705</v>
      </c>
      <c r="P64" s="0" t="n">
        <v>340.5833</v>
      </c>
      <c r="Q64" s="0" t="n">
        <v>24.335</v>
      </c>
      <c r="R64" s="0" t="n">
        <v>1144.2295</v>
      </c>
      <c r="S64" s="0" t="n">
        <v>-4.6033</v>
      </c>
      <c r="T64" s="0" t="n">
        <v>71.6333</v>
      </c>
      <c r="U64" s="0" t="n">
        <v>-8.7141</v>
      </c>
      <c r="V64" s="0" t="n">
        <v>78.5333</v>
      </c>
      <c r="W64" s="0" t="n">
        <v>-8.3144</v>
      </c>
      <c r="Y64" s="0" t="n">
        <v>805.0</v>
      </c>
      <c r="AA64" s="0" t="n">
        <v>81.8</v>
      </c>
      <c r="AB64" s="0" t="n">
        <v>20.0</v>
      </c>
      <c r="AC64" s="0" t="n">
        <v>10.0</v>
      </c>
      <c r="AD64" s="0" t="n">
        <v>4.0</v>
      </c>
      <c r="AE64" s="0" t="n">
        <v>4.2</v>
      </c>
      <c r="AF64" s="0" t="n">
        <v>0.7</v>
      </c>
      <c r="AG64" s="0" t="n">
        <v>0.3</v>
      </c>
      <c r="AI64" s="0" t="n">
        <v>3.5347</v>
      </c>
      <c r="AJ64" s="0" t="n">
        <v>15.4851</v>
      </c>
    </row>
    <row customFormat="1" r="65" s="209">
      <c r="A65" s="214" t="s">
        <v>26</v>
      </c>
      <c r="H65" s="0" t="n">
        <v>6.2253</v>
      </c>
      <c r="I65" s="0" t="n">
        <v>6.778</v>
      </c>
      <c r="J65" s="0" t="n">
        <v>2.0616</v>
      </c>
      <c r="L65" s="0" t="n">
        <v>659.9158</v>
      </c>
      <c r="M65" s="0" t="n">
        <v>17.1611</v>
      </c>
      <c r="N65" s="0" t="n">
        <v>300.9058</v>
      </c>
      <c r="O65" s="0" t="n">
        <v>24.612</v>
      </c>
      <c r="P65" s="0" t="n">
        <v>405.3833</v>
      </c>
      <c r="Q65" s="0" t="n">
        <v>24.6327</v>
      </c>
      <c r="R65" s="0" t="n">
        <v>1139.6972</v>
      </c>
      <c r="S65" s="0" t="n">
        <v>-8.5769</v>
      </c>
      <c r="T65" s="0" t="n">
        <v>68.1167</v>
      </c>
      <c r="U65" s="0" t="n">
        <v>-14.1031</v>
      </c>
      <c r="V65" s="0" t="n">
        <v>123.7833</v>
      </c>
      <c r="W65" s="0" t="n">
        <v>-13.7179</v>
      </c>
      <c r="Y65" s="0" t="n">
        <v>805.0</v>
      </c>
      <c r="AA65" s="0" t="n">
        <v>81.37</v>
      </c>
      <c r="AB65" s="0" t="n">
        <v>20.0</v>
      </c>
      <c r="AC65" s="0" t="n">
        <v>11.4</v>
      </c>
      <c r="AD65" s="0" t="n">
        <v>3.0</v>
      </c>
      <c r="AE65" s="0" t="n">
        <v>4.23</v>
      </c>
      <c r="AF65" s="0" t="n">
        <v>1.0</v>
      </c>
      <c r="AG65" s="0" t="n">
        <v>0.0</v>
      </c>
      <c r="AI65" s="0" t="n">
        <v>3.5006</v>
      </c>
      <c r="AJ65" s="0" t="n">
        <v>15.5581</v>
      </c>
    </row>
    <row customFormat="1" r="66" s="209">
      <c r="A66" s="214" t="s">
        <v>26</v>
      </c>
      <c r="H66" s="0" t="n">
        <v>6.2678</v>
      </c>
      <c r="I66" s="0" t="n">
        <v>6.69</v>
      </c>
      <c r="J66" s="0" t="n">
        <v>2.1088</v>
      </c>
      <c r="L66" s="0" t="n">
        <v>663.224</v>
      </c>
      <c r="M66" s="0" t="n">
        <v>17.6105</v>
      </c>
      <c r="N66" s="0" t="n">
        <v>313.513</v>
      </c>
      <c r="O66" s="0" t="n">
        <v>23.8113</v>
      </c>
      <c r="P66" s="0" t="n">
        <v>426.44</v>
      </c>
      <c r="Q66" s="0" t="n">
        <v>24.6595</v>
      </c>
      <c r="R66" s="0" t="n">
        <v>1103.7466</v>
      </c>
      <c r="S66" s="0" t="n">
        <v>-9.9561</v>
      </c>
      <c r="T66" s="0" t="n">
        <v>71.2</v>
      </c>
      <c r="U66" s="0" t="n">
        <v>-13.8335</v>
      </c>
      <c r="V66" s="0" t="n">
        <v>131.0</v>
      </c>
      <c r="W66" s="0" t="n">
        <v>-13.4176</v>
      </c>
      <c r="Y66" s="0" t="n">
        <v>810.0</v>
      </c>
      <c r="AA66" s="0" t="n">
        <v>81.05</v>
      </c>
      <c r="AB66" s="0" t="n">
        <v>20.0</v>
      </c>
      <c r="AC66" s="0" t="n">
        <v>11.7</v>
      </c>
      <c r="AD66" s="0" t="n">
        <v>3.0</v>
      </c>
      <c r="AE66" s="0" t="n">
        <v>4.25</v>
      </c>
      <c r="AF66" s="0" t="n">
        <v>1.0</v>
      </c>
      <c r="AG66" s="0" t="n">
        <v>0.0</v>
      </c>
      <c r="AI66" s="0" t="n">
        <v>3.5178</v>
      </c>
      <c r="AJ66" s="0" t="n">
        <v>15.5611</v>
      </c>
    </row>
    <row customFormat="1" r="67" s="209">
      <c r="A67" s="214" t="s">
        <v>26</v>
      </c>
      <c r="H67" s="0" t="n">
        <v>6.3976</v>
      </c>
      <c r="I67" s="0" t="n">
        <v>6.4714</v>
      </c>
      <c r="J67" s="0" t="n">
        <v>2.0798</v>
      </c>
      <c r="L67" s="0" t="n">
        <v>679.6974</v>
      </c>
      <c r="M67" s="0" t="n">
        <v>17.324</v>
      </c>
      <c r="N67" s="0" t="n">
        <v>269.4668</v>
      </c>
      <c r="O67" s="0" t="n">
        <v>24.3624</v>
      </c>
      <c r="P67" s="0" t="n">
        <v>395.96</v>
      </c>
      <c r="Q67" s="0" t="n">
        <v>24.4875</v>
      </c>
      <c r="R67" s="0" t="n">
        <v>1144.3281</v>
      </c>
      <c r="S67" s="0" t="n">
        <v>-8.5789</v>
      </c>
      <c r="T67" s="0" t="n">
        <v>62.96</v>
      </c>
      <c r="U67" s="0" t="n">
        <v>-14.6234</v>
      </c>
      <c r="V67" s="0" t="n">
        <v>118.28</v>
      </c>
      <c r="W67" s="0" t="n">
        <v>-14.1656</v>
      </c>
      <c r="Y67" s="0" t="n">
        <v>810.0</v>
      </c>
      <c r="AA67" s="0" t="n">
        <v>80.65</v>
      </c>
      <c r="AB67" s="0" t="n">
        <v>20.0</v>
      </c>
      <c r="AC67" s="0" t="n">
        <v>11.7</v>
      </c>
      <c r="AD67" s="0" t="n">
        <v>3.3</v>
      </c>
      <c r="AE67" s="0" t="n">
        <v>4.35</v>
      </c>
      <c r="AF67" s="0" t="n">
        <v>1.0</v>
      </c>
      <c r="AG67" s="0" t="n">
        <v>0.0</v>
      </c>
      <c r="AI67" s="0" t="n">
        <v>3.6015</v>
      </c>
      <c r="AJ67" s="0" t="n">
        <v>15.5651</v>
      </c>
    </row>
    <row customFormat="1" r="68" s="209">
      <c r="A68" s="214" t="s">
        <v>26</v>
      </c>
      <c r="H68" s="0" t="n">
        <v>6.5691</v>
      </c>
      <c r="I68" s="0" t="n">
        <v>7.1498</v>
      </c>
      <c r="J68" s="0" t="n">
        <v>2.1248</v>
      </c>
      <c r="L68" s="0" t="n">
        <v>682.0896</v>
      </c>
      <c r="M68" s="0" t="n">
        <v>17.7031</v>
      </c>
      <c r="N68" s="0" t="n">
        <v>321.7254</v>
      </c>
      <c r="O68" s="0" t="n">
        <v>23.8286</v>
      </c>
      <c r="P68" s="0" t="n">
        <v>430.4667</v>
      </c>
      <c r="Q68" s="0" t="n">
        <v>24.8297</v>
      </c>
      <c r="R68" s="0" t="n">
        <v>1137.5378</v>
      </c>
      <c r="S68" s="0" t="n">
        <v>-11.7308</v>
      </c>
      <c r="T68" s="0" t="n">
        <v>73.45</v>
      </c>
      <c r="U68" s="0" t="n">
        <v>-13.7969</v>
      </c>
      <c r="V68" s="0" t="n">
        <v>136.5667</v>
      </c>
      <c r="W68" s="0" t="n">
        <v>-13.3466</v>
      </c>
      <c r="Y68" s="0" t="n">
        <v>810.0</v>
      </c>
      <c r="AA68" s="0" t="n">
        <v>80.45</v>
      </c>
      <c r="AB68" s="0" t="n">
        <v>20.0</v>
      </c>
      <c r="AC68" s="0" t="n">
        <v>12.0</v>
      </c>
      <c r="AD68" s="0" t="n">
        <v>3.2</v>
      </c>
      <c r="AE68" s="0" t="n">
        <v>4.35</v>
      </c>
      <c r="AF68" s="0" t="n">
        <v>1.0</v>
      </c>
      <c r="AG68" s="0" t="n">
        <v>0.0</v>
      </c>
      <c r="AI68" s="0" t="n">
        <v>3.6019</v>
      </c>
      <c r="AJ68" s="0" t="n">
        <v>15.5667</v>
      </c>
    </row>
    <row customFormat="1" r="69" s="209">
      <c r="A69" s="214" t="s">
        <v>26</v>
      </c>
      <c r="H69" s="0" t="n">
        <v>6.2968</v>
      </c>
      <c r="I69" s="0" t="n">
        <v>7.0324</v>
      </c>
      <c r="J69" s="0" t="n">
        <v>2.1061</v>
      </c>
      <c r="L69" s="0" t="n">
        <v>680.2197</v>
      </c>
      <c r="M69" s="0" t="n">
        <v>17.5636</v>
      </c>
      <c r="N69" s="0" t="n">
        <v>309.943</v>
      </c>
      <c r="O69" s="0" t="n">
        <v>24.6848</v>
      </c>
      <c r="P69" s="0" t="n">
        <v>423.3833</v>
      </c>
      <c r="Q69" s="0" t="n">
        <v>24.6544</v>
      </c>
      <c r="R69" s="0" t="n">
        <v>1140.3878</v>
      </c>
      <c r="S69" s="0" t="n">
        <v>-10.8242</v>
      </c>
      <c r="T69" s="0" t="n">
        <v>70.8</v>
      </c>
      <c r="U69" s="0" t="n">
        <v>-14.1821</v>
      </c>
      <c r="V69" s="0" t="n">
        <v>130.4167</v>
      </c>
      <c r="W69" s="0" t="n">
        <v>-13.6787</v>
      </c>
      <c r="Y69" s="0" t="n">
        <v>810.0</v>
      </c>
      <c r="AA69" s="0" t="n">
        <v>80.87</v>
      </c>
      <c r="AB69" s="0" t="n">
        <v>19.5</v>
      </c>
      <c r="AC69" s="0" t="n">
        <v>11.7</v>
      </c>
      <c r="AD69" s="0" t="n">
        <v>3.1</v>
      </c>
      <c r="AE69" s="0" t="n">
        <v>4.33</v>
      </c>
      <c r="AF69" s="0" t="n">
        <v>1.0</v>
      </c>
      <c r="AG69" s="0" t="n">
        <v>0.0</v>
      </c>
      <c r="AI69" s="0" t="n">
        <v>3.5984</v>
      </c>
      <c r="AJ69" s="0" t="n">
        <v>15.2328</v>
      </c>
    </row>
    <row customFormat="1" r="70" s="209">
      <c r="A70" s="214" t="s">
        <v>26</v>
      </c>
      <c r="H70" s="0" t="n">
        <v>6.2347</v>
      </c>
      <c r="I70" s="0" t="n">
        <v>6.5949</v>
      </c>
      <c r="J70" s="0" t="n">
        <v>2.0883</v>
      </c>
      <c r="L70" s="0" t="n">
        <v>671.0526</v>
      </c>
      <c r="M70" s="0" t="n">
        <v>17.4007</v>
      </c>
      <c r="N70" s="0" t="n">
        <v>275.1606</v>
      </c>
      <c r="O70" s="0" t="n">
        <v>24.4826</v>
      </c>
      <c r="P70" s="0" t="n">
        <v>366.55</v>
      </c>
      <c r="Q70" s="0" t="n">
        <v>24.662</v>
      </c>
      <c r="R70" s="0" t="n">
        <v>1146.4167</v>
      </c>
      <c r="S70" s="0" t="n">
        <v>-11.562</v>
      </c>
      <c r="T70" s="0" t="n">
        <v>67.7667</v>
      </c>
      <c r="U70" s="0" t="n">
        <v>-14.7312</v>
      </c>
      <c r="V70" s="0" t="n">
        <v>112.2333</v>
      </c>
      <c r="W70" s="0" t="n">
        <v>-14.3057</v>
      </c>
      <c r="Y70" s="0" t="n">
        <v>810.0</v>
      </c>
      <c r="AA70" s="0" t="n">
        <v>81.62</v>
      </c>
      <c r="AB70" s="0" t="n">
        <v>20.0</v>
      </c>
      <c r="AC70" s="0" t="n">
        <v>11.0</v>
      </c>
      <c r="AD70" s="0" t="n">
        <v>3.0</v>
      </c>
      <c r="AE70" s="0" t="n">
        <v>4.38</v>
      </c>
      <c r="AF70" s="0" t="n">
        <v>1.0</v>
      </c>
      <c r="AG70" s="0" t="n">
        <v>0.0</v>
      </c>
      <c r="AI70" s="0" t="n">
        <v>3.624</v>
      </c>
      <c r="AJ70" s="0" t="n">
        <v>15.555</v>
      </c>
    </row>
    <row customFormat="1" r="71" s="209">
      <c r="A71" s="214" t="s">
        <v>26</v>
      </c>
      <c r="H71" s="0" t="n">
        <v>6.3001</v>
      </c>
      <c r="I71" s="0" t="n">
        <v>6.82</v>
      </c>
      <c r="J71" s="0" t="n">
        <v>2.0652</v>
      </c>
      <c r="L71" s="0" t="n">
        <v>671.4865</v>
      </c>
      <c r="M71" s="0" t="n">
        <v>17.1941</v>
      </c>
      <c r="N71" s="0" t="n">
        <v>304.4143</v>
      </c>
      <c r="O71" s="0" t="n">
        <v>23.9453</v>
      </c>
      <c r="P71" s="0" t="n">
        <v>389.3167</v>
      </c>
      <c r="Q71" s="0" t="n">
        <v>24.7549</v>
      </c>
      <c r="R71" s="0" t="n">
        <v>1133.7817</v>
      </c>
      <c r="S71" s="0" t="n">
        <v>-11.4993</v>
      </c>
      <c r="T71" s="0" t="n">
        <v>80.3333</v>
      </c>
      <c r="U71" s="0" t="n">
        <v>-13.8734</v>
      </c>
      <c r="V71" s="0" t="n">
        <v>139.1833</v>
      </c>
      <c r="W71" s="0" t="n">
        <v>-13.4364</v>
      </c>
      <c r="Y71" s="0" t="n">
        <v>810.0</v>
      </c>
      <c r="AA71" s="0" t="n">
        <v>81.32</v>
      </c>
      <c r="AB71" s="0" t="n">
        <v>20.0</v>
      </c>
      <c r="AC71" s="0" t="n">
        <v>11.3</v>
      </c>
      <c r="AD71" s="0" t="n">
        <v>3.0</v>
      </c>
      <c r="AE71" s="0" t="n">
        <v>4.38</v>
      </c>
      <c r="AF71" s="0" t="n">
        <v>1.0</v>
      </c>
      <c r="AG71" s="0" t="n">
        <v>0.0</v>
      </c>
      <c r="AI71" s="0" t="n">
        <v>3.6246</v>
      </c>
      <c r="AJ71" s="0" t="n">
        <v>15.5578</v>
      </c>
    </row>
    <row customFormat="1" r="72" s="209">
      <c r="A72" s="214" t="s">
        <v>26</v>
      </c>
      <c r="H72" s="0" t="n">
        <v>6.3721</v>
      </c>
      <c r="I72" s="0" t="n">
        <v>7.4105</v>
      </c>
      <c r="J72" s="0" t="n">
        <v>0.5869</v>
      </c>
      <c r="L72" s="0" t="n">
        <v>872.6283</v>
      </c>
      <c r="M72" s="0" t="n">
        <v>1.1081</v>
      </c>
      <c r="N72" s="0" t="n">
        <v>363.0501</v>
      </c>
      <c r="O72" s="0" t="n">
        <v>23.4461</v>
      </c>
      <c r="P72" s="0" t="n">
        <v>343.4841</v>
      </c>
      <c r="Q72" s="0" t="n">
        <v>23.7568</v>
      </c>
      <c r="R72" s="0" t="n">
        <v>1093.865</v>
      </c>
      <c r="S72" s="0" t="n">
        <v>-9.2733</v>
      </c>
      <c r="T72" s="0" t="n">
        <v>91.08</v>
      </c>
      <c r="U72" s="0" t="n">
        <v>-12.3217</v>
      </c>
      <c r="V72" s="0" t="n">
        <v>112.8</v>
      </c>
      <c r="W72" s="0" t="n">
        <v>-11.7611</v>
      </c>
      <c r="Y72" s="0" t="n">
        <v>815.0</v>
      </c>
      <c r="AA72" s="0" t="n">
        <v>81.12</v>
      </c>
      <c r="AB72" s="0" t="n">
        <v>20.0</v>
      </c>
      <c r="AC72" s="0" t="n">
        <v>11.5</v>
      </c>
      <c r="AD72" s="0" t="n">
        <v>3.0</v>
      </c>
      <c r="AE72" s="0" t="n">
        <v>4.38</v>
      </c>
      <c r="AF72" s="0" t="n">
        <v>1.0</v>
      </c>
      <c r="AG72" s="0" t="n">
        <v>0.0</v>
      </c>
      <c r="AI72" s="0" t="n">
        <v>3.6251</v>
      </c>
      <c r="AJ72" s="0" t="n">
        <v>15.5597</v>
      </c>
    </row>
    <row customFormat="1" r="73" s="209">
      <c r="A73" s="214" t="s">
        <v>26</v>
      </c>
      <c r="H73" s="0" t="n">
        <v>5.6421</v>
      </c>
      <c r="I73" s="0" t="n">
        <v>5.9683</v>
      </c>
      <c r="J73" s="0" t="n">
        <v>2.1016</v>
      </c>
      <c r="L73" s="0" t="n">
        <v>671.9306</v>
      </c>
      <c r="M73" s="0" t="n">
        <v>17.4656</v>
      </c>
      <c r="N73" s="0" t="n">
        <v>326.1942</v>
      </c>
      <c r="O73" s="0" t="n">
        <v>23.9351</v>
      </c>
      <c r="P73" s="0" t="n">
        <v>353.4045</v>
      </c>
      <c r="Q73" s="0" t="n">
        <v>26.4582</v>
      </c>
      <c r="R73" s="0" t="n">
        <v>1118.096</v>
      </c>
      <c r="S73" s="0" t="n">
        <v>-16.7094</v>
      </c>
      <c r="T73" s="0" t="n">
        <v>77.24</v>
      </c>
      <c r="U73" s="0" t="n">
        <v>-13.9724</v>
      </c>
      <c r="V73" s="0" t="n">
        <v>129.94</v>
      </c>
      <c r="W73" s="0" t="n">
        <v>-13.6194</v>
      </c>
      <c r="Y73" s="0" t="n">
        <v>810.0</v>
      </c>
      <c r="AA73" s="0" t="n">
        <v>80.8</v>
      </c>
      <c r="AB73" s="0" t="n">
        <v>19.5</v>
      </c>
      <c r="AC73" s="0" t="n">
        <v>11.1</v>
      </c>
      <c r="AD73" s="0" t="n">
        <v>3.7</v>
      </c>
      <c r="AE73" s="0" t="n">
        <v>4.4</v>
      </c>
      <c r="AF73" s="0" t="n">
        <v>0.8</v>
      </c>
      <c r="AG73" s="0" t="n">
        <v>0.2</v>
      </c>
      <c r="AI73" s="0" t="n">
        <v>3.7335</v>
      </c>
      <c r="AJ73" s="0" t="n">
        <v>15.2224</v>
      </c>
    </row>
    <row customFormat="1" r="74" s="209">
      <c r="A74" s="214" t="s">
        <v>26</v>
      </c>
      <c r="H74" s="0" t="n">
        <v>6.1771</v>
      </c>
      <c r="I74" s="0" t="n">
        <v>6.2856</v>
      </c>
      <c r="J74" s="0" t="n">
        <v>2.1189</v>
      </c>
      <c r="L74" s="0" t="n">
        <v>669.8868</v>
      </c>
      <c r="M74" s="0" t="n">
        <v>17.6818</v>
      </c>
      <c r="N74" s="0" t="n">
        <v>400.2484</v>
      </c>
      <c r="O74" s="0" t="n">
        <v>25.6641</v>
      </c>
      <c r="P74" s="0" t="n">
        <v>425.74</v>
      </c>
      <c r="Q74" s="0" t="n">
        <v>24.6765</v>
      </c>
      <c r="R74" s="0" t="n">
        <v>1133.941</v>
      </c>
      <c r="S74" s="0" t="n">
        <v>-13.6135</v>
      </c>
      <c r="T74" s="0" t="n">
        <v>73.28</v>
      </c>
      <c r="U74" s="0" t="n">
        <v>-14.0267</v>
      </c>
      <c r="V74" s="0" t="n">
        <v>142.8</v>
      </c>
      <c r="W74" s="0" t="n">
        <v>-13.5051</v>
      </c>
      <c r="Y74" s="0" t="n">
        <v>810.0</v>
      </c>
      <c r="AA74" s="0" t="n">
        <v>80.8</v>
      </c>
      <c r="AB74" s="0" t="n">
        <v>19.5</v>
      </c>
      <c r="AC74" s="0" t="n">
        <v>11.1</v>
      </c>
      <c r="AD74" s="0" t="n">
        <v>3.7</v>
      </c>
      <c r="AE74" s="0" t="n">
        <v>4.4</v>
      </c>
      <c r="AF74" s="0" t="n">
        <v>0.8</v>
      </c>
      <c r="AG74" s="0" t="n">
        <v>0.2</v>
      </c>
      <c r="AI74" s="0" t="n">
        <v>3.7335</v>
      </c>
      <c r="AJ74" s="0" t="n">
        <v>15.2224</v>
      </c>
    </row>
    <row customFormat="1" r="75" s="209">
      <c r="A75" s="214" t="s">
        <v>26</v>
      </c>
      <c r="H75" s="0" t="n">
        <v>6.2048</v>
      </c>
      <c r="I75" s="0" t="n">
        <v>7.1075</v>
      </c>
      <c r="J75" s="0" t="n">
        <v>2.085</v>
      </c>
      <c r="L75" s="0" t="n">
        <v>673.1859</v>
      </c>
      <c r="M75" s="0" t="n">
        <v>17.3666</v>
      </c>
      <c r="N75" s="0" t="n">
        <v>318.2104</v>
      </c>
      <c r="O75" s="0" t="n">
        <v>24.6031</v>
      </c>
      <c r="P75" s="0" t="n">
        <v>346.8</v>
      </c>
      <c r="Q75" s="0" t="n">
        <v>26.6065</v>
      </c>
      <c r="R75" s="0" t="n">
        <v>1170.2367</v>
      </c>
      <c r="S75" s="0" t="n">
        <v>-10.3082</v>
      </c>
      <c r="T75" s="0" t="n">
        <v>75.0</v>
      </c>
      <c r="U75" s="0" t="n">
        <v>-14.2852</v>
      </c>
      <c r="V75" s="0" t="n">
        <v>129.8</v>
      </c>
      <c r="W75" s="0" t="n">
        <v>-13.9428</v>
      </c>
      <c r="Y75" s="0" t="n">
        <v>810.0</v>
      </c>
      <c r="AA75" s="0" t="n">
        <v>80.8</v>
      </c>
      <c r="AB75" s="0" t="n">
        <v>19.5</v>
      </c>
      <c r="AC75" s="0" t="n">
        <v>11.1</v>
      </c>
      <c r="AD75" s="0" t="n">
        <v>3.7</v>
      </c>
      <c r="AE75" s="0" t="n">
        <v>4.4</v>
      </c>
      <c r="AF75" s="0" t="n">
        <v>0.8</v>
      </c>
      <c r="AG75" s="0" t="n">
        <v>0.2</v>
      </c>
      <c r="AI75" s="0" t="n">
        <v>3.7335</v>
      </c>
      <c r="AJ75" s="0" t="n">
        <v>15.2224</v>
      </c>
    </row>
    <row customFormat="1" r="76" s="209">
      <c r="A76" s="214" t="s">
        <v>26</v>
      </c>
      <c r="H76" s="0" t="n">
        <v>6.2289</v>
      </c>
      <c r="I76" s="0" t="n">
        <v>7.0824</v>
      </c>
      <c r="J76" s="0" t="n">
        <v>2.0971</v>
      </c>
      <c r="L76" s="0" t="n">
        <v>666.0581</v>
      </c>
      <c r="M76" s="0" t="n">
        <v>17.4518</v>
      </c>
      <c r="N76" s="0" t="n">
        <v>285.0303</v>
      </c>
      <c r="O76" s="0" t="n">
        <v>23.9829</v>
      </c>
      <c r="P76" s="0" t="n">
        <v>326.5904</v>
      </c>
      <c r="Q76" s="0" t="n">
        <v>25.9266</v>
      </c>
      <c r="R76" s="0" t="n">
        <v>1112.776</v>
      </c>
      <c r="S76" s="0" t="n">
        <v>-13.4804</v>
      </c>
      <c r="T76" s="0" t="n">
        <v>69.7</v>
      </c>
      <c r="U76" s="0" t="n">
        <v>-14.3949</v>
      </c>
      <c r="V76" s="0" t="n">
        <v>118.72</v>
      </c>
      <c r="W76" s="0" t="n">
        <v>-14.0628</v>
      </c>
      <c r="Y76" s="0" t="n">
        <v>810.0</v>
      </c>
      <c r="AA76" s="0" t="n">
        <v>80.8</v>
      </c>
      <c r="AB76" s="0" t="n">
        <v>19.5</v>
      </c>
      <c r="AC76" s="0" t="n">
        <v>11.1</v>
      </c>
      <c r="AD76" s="0" t="n">
        <v>3.7</v>
      </c>
      <c r="AE76" s="0" t="n">
        <v>4.4</v>
      </c>
      <c r="AF76" s="0" t="n">
        <v>0.8</v>
      </c>
      <c r="AG76" s="0" t="n">
        <v>0.2</v>
      </c>
      <c r="AI76" s="0" t="n">
        <v>3.7335</v>
      </c>
      <c r="AJ76" s="0" t="n">
        <v>15.2224</v>
      </c>
    </row>
    <row customFormat="1" r="77" s="209">
      <c r="A77" s="214" t="s">
        <v>26</v>
      </c>
      <c r="H77" s="0" t="n">
        <v>6.3251</v>
      </c>
      <c r="I77" s="0" t="n">
        <v>7.284</v>
      </c>
      <c r="J77" s="0" t="n">
        <v>2.089</v>
      </c>
      <c r="L77" s="0" t="n">
        <v>674.7236</v>
      </c>
      <c r="M77" s="0" t="n">
        <v>17.3985</v>
      </c>
      <c r="N77" s="0" t="n">
        <v>398.1285</v>
      </c>
      <c r="O77" s="0" t="n">
        <v>23.9524</v>
      </c>
      <c r="P77" s="0" t="n">
        <v>430.1429</v>
      </c>
      <c r="Q77" s="0" t="n">
        <v>25.606</v>
      </c>
      <c r="R77" s="0" t="n">
        <v>1112.6361</v>
      </c>
      <c r="S77" s="0" t="n">
        <v>-12.2246</v>
      </c>
      <c r="T77" s="0" t="n">
        <v>80.56</v>
      </c>
      <c r="U77" s="0" t="n">
        <v>-13.55</v>
      </c>
      <c r="V77" s="0" t="n">
        <v>158.1</v>
      </c>
      <c r="W77" s="0" t="n">
        <v>-13.074</v>
      </c>
      <c r="Y77" s="0" t="n">
        <v>810.0</v>
      </c>
      <c r="AA77" s="0" t="n">
        <v>80.8</v>
      </c>
      <c r="AB77" s="0" t="n">
        <v>19.5</v>
      </c>
      <c r="AC77" s="0" t="n">
        <v>11.1</v>
      </c>
      <c r="AD77" s="0" t="n">
        <v>3.7</v>
      </c>
      <c r="AE77" s="0" t="n">
        <v>4.4</v>
      </c>
      <c r="AF77" s="0" t="n">
        <v>0.8</v>
      </c>
      <c r="AG77" s="0" t="n">
        <v>0.2</v>
      </c>
      <c r="AI77" s="0" t="n">
        <v>3.7335</v>
      </c>
      <c r="AJ77" s="0" t="n">
        <v>15.2224</v>
      </c>
    </row>
    <row customFormat="1" r="78" s="209">
      <c r="A78" s="214" t="s">
        <v>26</v>
      </c>
      <c r="H78" s="0" t="n">
        <v>6.3922</v>
      </c>
      <c r="I78" s="0" t="n">
        <v>6.5355</v>
      </c>
      <c r="J78" s="0" t="n">
        <v>2.1043</v>
      </c>
      <c r="L78" s="0" t="n">
        <v>667.8059</v>
      </c>
      <c r="M78" s="0" t="n">
        <v>17.5263</v>
      </c>
      <c r="N78" s="0" t="n">
        <v>318.6116</v>
      </c>
      <c r="O78" s="0" t="n">
        <v>23.5921</v>
      </c>
      <c r="P78" s="0" t="n">
        <v>308.5328</v>
      </c>
      <c r="Q78" s="0" t="n">
        <v>23.2928</v>
      </c>
      <c r="R78" s="0" t="n">
        <v>1126.6267</v>
      </c>
      <c r="S78" s="0" t="n">
        <v>-14.441</v>
      </c>
      <c r="T78" s="0" t="n">
        <v>79.28</v>
      </c>
      <c r="U78" s="0" t="n">
        <v>-13.9652</v>
      </c>
      <c r="V78" s="0" t="n">
        <v>130.44</v>
      </c>
      <c r="W78" s="0" t="n">
        <v>-13.6635</v>
      </c>
      <c r="Y78" s="0" t="n">
        <v>810.0</v>
      </c>
      <c r="AA78" s="0" t="n">
        <v>80.83</v>
      </c>
      <c r="AB78" s="0" t="n">
        <v>20.0</v>
      </c>
      <c r="AC78" s="0" t="n">
        <v>11.1</v>
      </c>
      <c r="AD78" s="0" t="n">
        <v>3.7</v>
      </c>
      <c r="AE78" s="0" t="n">
        <v>4.37</v>
      </c>
      <c r="AF78" s="0" t="n">
        <v>0.8</v>
      </c>
      <c r="AG78" s="0" t="n">
        <v>0.2</v>
      </c>
      <c r="AI78" s="0" t="n">
        <v>3.6936</v>
      </c>
      <c r="AJ78" s="0" t="n">
        <v>15.552</v>
      </c>
    </row>
    <row customFormat="1" r="79" s="209">
      <c r="A79" s="214" t="s">
        <v>26</v>
      </c>
      <c r="H79" s="0" t="n">
        <v>6.2435</v>
      </c>
      <c r="I79" s="0" t="n">
        <v>7.6976</v>
      </c>
      <c r="J79" s="0" t="n">
        <v>2.0812</v>
      </c>
      <c r="L79" s="0" t="n">
        <v>677.3498</v>
      </c>
      <c r="M79" s="0" t="n">
        <v>17.3272</v>
      </c>
      <c r="N79" s="0" t="n">
        <v>319.4928</v>
      </c>
      <c r="O79" s="0" t="n">
        <v>23.7783</v>
      </c>
      <c r="P79" s="0" t="n">
        <v>354.34</v>
      </c>
      <c r="Q79" s="0" t="n">
        <v>25.0405</v>
      </c>
      <c r="R79" s="0" t="n">
        <v>1106.8571</v>
      </c>
      <c r="S79" s="0" t="n">
        <v>-14.5799</v>
      </c>
      <c r="T79" s="0" t="n">
        <v>81.2</v>
      </c>
      <c r="U79" s="0" t="n">
        <v>-13.6578</v>
      </c>
      <c r="V79" s="0" t="n">
        <v>137.56</v>
      </c>
      <c r="W79" s="0" t="n">
        <v>-13.2954</v>
      </c>
      <c r="Y79" s="0" t="n">
        <v>810.0</v>
      </c>
      <c r="AA79" s="0" t="n">
        <v>80.83</v>
      </c>
      <c r="AB79" s="0" t="n">
        <v>20.0</v>
      </c>
      <c r="AC79" s="0" t="n">
        <v>11.1</v>
      </c>
      <c r="AD79" s="0" t="n">
        <v>3.7</v>
      </c>
      <c r="AE79" s="0" t="n">
        <v>4.37</v>
      </c>
      <c r="AF79" s="0" t="n">
        <v>0.8</v>
      </c>
      <c r="AG79" s="0" t="n">
        <v>0.2</v>
      </c>
      <c r="AI79" s="0" t="n">
        <v>3.6936</v>
      </c>
      <c r="AJ79" s="0" t="n">
        <v>15.552</v>
      </c>
    </row>
    <row customFormat="1" r="80" s="209">
      <c r="A80" s="214" t="s">
        <v>26</v>
      </c>
      <c r="H80" s="0" t="n">
        <v>6.3193</v>
      </c>
      <c r="I80" s="0" t="n">
        <v>6.6935</v>
      </c>
      <c r="J80" s="0" t="n">
        <v>2.1154</v>
      </c>
      <c r="L80" s="0" t="n">
        <v>676.4432</v>
      </c>
      <c r="M80" s="0" t="n">
        <v>17.6946</v>
      </c>
      <c r="N80" s="0" t="n">
        <v>342.2652</v>
      </c>
      <c r="O80" s="0" t="n">
        <v>23.9986</v>
      </c>
      <c r="P80" s="0" t="n">
        <v>350.0624</v>
      </c>
      <c r="Q80" s="0" t="n">
        <v>25.7916</v>
      </c>
      <c r="R80" s="0" t="n">
        <v>1119.609</v>
      </c>
      <c r="S80" s="0" t="n">
        <v>-11.8427</v>
      </c>
      <c r="T80" s="0" t="n">
        <v>80.54</v>
      </c>
      <c r="U80" s="0" t="n">
        <v>-13.6997</v>
      </c>
      <c r="V80" s="0" t="n">
        <v>140.5</v>
      </c>
      <c r="W80" s="0" t="n">
        <v>-13.3662</v>
      </c>
      <c r="Y80" s="0" t="n">
        <v>810.0</v>
      </c>
      <c r="AA80" s="0" t="n">
        <v>80.83</v>
      </c>
      <c r="AB80" s="0" t="n">
        <v>20.0</v>
      </c>
      <c r="AC80" s="0" t="n">
        <v>11.1</v>
      </c>
      <c r="AD80" s="0" t="n">
        <v>3.7</v>
      </c>
      <c r="AE80" s="0" t="n">
        <v>4.37</v>
      </c>
      <c r="AF80" s="0" t="n">
        <v>0.8</v>
      </c>
      <c r="AG80" s="0" t="n">
        <v>0.2</v>
      </c>
      <c r="AI80" s="0" t="n">
        <v>3.6936</v>
      </c>
      <c r="AJ80" s="0" t="n">
        <v>15.552</v>
      </c>
    </row>
    <row customFormat="1" r="81" s="209">
      <c r="A81" s="214" t="s">
        <v>26</v>
      </c>
      <c r="H81" s="0" t="n">
        <v>6.06</v>
      </c>
      <c r="I81" s="0" t="n">
        <v>7.887</v>
      </c>
      <c r="J81" s="0" t="n">
        <v>2.1042</v>
      </c>
      <c r="L81" s="0" t="n">
        <v>676.8839</v>
      </c>
      <c r="M81" s="0" t="n">
        <v>17.5221</v>
      </c>
      <c r="N81" s="0" t="n">
        <v>364.1236</v>
      </c>
      <c r="O81" s="0" t="n">
        <v>23.6326</v>
      </c>
      <c r="P81" s="0" t="n">
        <v>335.212</v>
      </c>
      <c r="Q81" s="0" t="n">
        <v>23.6531</v>
      </c>
      <c r="R81" s="0" t="n">
        <v>1119.9207</v>
      </c>
      <c r="S81" s="0" t="n">
        <v>-13.9375</v>
      </c>
      <c r="T81" s="0" t="n">
        <v>83.24</v>
      </c>
      <c r="U81" s="0" t="n">
        <v>-13.7605</v>
      </c>
      <c r="V81" s="0" t="n">
        <v>142.22</v>
      </c>
      <c r="W81" s="0" t="n">
        <v>-13.3836</v>
      </c>
      <c r="Y81" s="0" t="n">
        <v>810.0</v>
      </c>
      <c r="AA81" s="0" t="n">
        <v>80.95</v>
      </c>
      <c r="AB81" s="0" t="n">
        <v>19.5</v>
      </c>
      <c r="AC81" s="0" t="n">
        <v>11.1</v>
      </c>
      <c r="AD81" s="0" t="n">
        <v>3.6</v>
      </c>
      <c r="AE81" s="0" t="n">
        <v>4.35</v>
      </c>
      <c r="AF81" s="0" t="n">
        <v>0.8</v>
      </c>
      <c r="AG81" s="0" t="n">
        <v>0.2</v>
      </c>
      <c r="AI81" s="0" t="n">
        <v>3.6908</v>
      </c>
      <c r="AJ81" s="0" t="n">
        <v>15.2212</v>
      </c>
    </row>
    <row customFormat="1" r="82" s="209">
      <c r="A82" s="214" t="s">
        <v>26</v>
      </c>
      <c r="H82" s="0" t="n">
        <v>5.9844</v>
      </c>
      <c r="I82" s="0" t="n">
        <v>6.9043</v>
      </c>
      <c r="J82" s="0" t="n">
        <v>2.0942</v>
      </c>
      <c r="L82" s="0" t="n">
        <v>680.895</v>
      </c>
      <c r="M82" s="0" t="n">
        <v>17.4284</v>
      </c>
      <c r="N82" s="0" t="n">
        <v>348.7426</v>
      </c>
      <c r="O82" s="0" t="n">
        <v>24.1103</v>
      </c>
      <c r="P82" s="0" t="n">
        <v>258.9627</v>
      </c>
      <c r="Q82" s="0" t="n">
        <v>20.0946</v>
      </c>
      <c r="R82" s="0" t="n">
        <v>1139.6567</v>
      </c>
      <c r="S82" s="0" t="n">
        <v>-13.8575</v>
      </c>
      <c r="T82" s="0" t="n">
        <v>75.7833</v>
      </c>
      <c r="U82" s="0" t="n">
        <v>-14.1308</v>
      </c>
      <c r="V82" s="0" t="n">
        <v>125.2833</v>
      </c>
      <c r="W82" s="0" t="n">
        <v>-13.7438</v>
      </c>
      <c r="Y82" s="0" t="n">
        <v>815.0</v>
      </c>
      <c r="AA82" s="0" t="n">
        <v>80.95</v>
      </c>
      <c r="AB82" s="0" t="n">
        <v>19.0</v>
      </c>
      <c r="AC82" s="0" t="n">
        <v>11.1</v>
      </c>
      <c r="AD82" s="0" t="n">
        <v>3.6</v>
      </c>
      <c r="AE82" s="0" t="n">
        <v>4.35</v>
      </c>
      <c r="AF82" s="0" t="n">
        <v>0.8</v>
      </c>
      <c r="AG82" s="0" t="n">
        <v>0.2</v>
      </c>
      <c r="AI82" s="0" t="n">
        <v>3.7052</v>
      </c>
      <c r="AJ82" s="0" t="n">
        <v>14.889</v>
      </c>
    </row>
    <row customFormat="1" r="83" s="209">
      <c r="A83" s="214" t="s">
        <v>26</v>
      </c>
      <c r="H83" s="0" t="n">
        <v>6.3856</v>
      </c>
      <c r="I83" s="0" t="n">
        <v>6.5185</v>
      </c>
      <c r="J83" s="0" t="n">
        <v>2.0988</v>
      </c>
      <c r="L83" s="0" t="n">
        <v>673.4824</v>
      </c>
      <c r="M83" s="0" t="n">
        <v>17.4678</v>
      </c>
      <c r="N83" s="0" t="n">
        <v>418.8826</v>
      </c>
      <c r="O83" s="0" t="n">
        <v>23.7762</v>
      </c>
      <c r="P83" s="0" t="n">
        <v>390.9793</v>
      </c>
      <c r="Q83" s="0" t="n">
        <v>22.2522</v>
      </c>
      <c r="R83" s="0" t="n">
        <v>1170.8161</v>
      </c>
      <c r="S83" s="0" t="n">
        <v>-12.1552</v>
      </c>
      <c r="T83" s="0" t="n">
        <v>115.6667</v>
      </c>
      <c r="U83" s="0" t="n">
        <v>-12.364</v>
      </c>
      <c r="V83" s="0" t="n">
        <v>175.4167</v>
      </c>
      <c r="W83" s="0" t="n">
        <v>-12.015</v>
      </c>
      <c r="Y83" s="0" t="n">
        <v>815.0</v>
      </c>
      <c r="AA83" s="0" t="n">
        <v>80.63</v>
      </c>
      <c r="AB83" s="0" t="n">
        <v>19.0</v>
      </c>
      <c r="AC83" s="0" t="n">
        <v>11.4</v>
      </c>
      <c r="AD83" s="0" t="n">
        <v>3.6</v>
      </c>
      <c r="AE83" s="0" t="n">
        <v>4.37</v>
      </c>
      <c r="AF83" s="0" t="n">
        <v>0.8</v>
      </c>
      <c r="AG83" s="0" t="n">
        <v>0.2</v>
      </c>
      <c r="AI83" s="0" t="n">
        <v>3.7229</v>
      </c>
      <c r="AJ83" s="0" t="n">
        <v>14.8918</v>
      </c>
    </row>
    <row customFormat="1" r="84" s="209">
      <c r="A84" s="214" t="s">
        <v>26</v>
      </c>
      <c r="H84" s="0" t="n">
        <v>6.2539</v>
      </c>
      <c r="I84" s="0" t="n">
        <v>7.1287</v>
      </c>
      <c r="J84" s="0" t="n">
        <v>2.1193</v>
      </c>
      <c r="L84" s="0" t="n">
        <v>679.4437</v>
      </c>
      <c r="M84" s="0" t="n">
        <v>17.669</v>
      </c>
      <c r="N84" s="0" t="n">
        <v>365.9969</v>
      </c>
      <c r="O84" s="0" t="n">
        <v>24.5847</v>
      </c>
      <c r="P84" s="0" t="n">
        <v>366.5686</v>
      </c>
      <c r="Q84" s="0" t="n">
        <v>26.8125</v>
      </c>
      <c r="R84" s="0" t="n">
        <v>1132.4495</v>
      </c>
      <c r="S84" s="0" t="n">
        <v>-13.1148</v>
      </c>
      <c r="T84" s="0" t="n">
        <v>76.5167</v>
      </c>
      <c r="U84" s="0" t="n">
        <v>-13.4732</v>
      </c>
      <c r="V84" s="0" t="n">
        <v>141.05</v>
      </c>
      <c r="W84" s="0" t="n">
        <v>-13.0609</v>
      </c>
      <c r="Y84" s="0" t="n">
        <v>815.0</v>
      </c>
      <c r="AA84" s="0" t="n">
        <v>80.63</v>
      </c>
      <c r="AB84" s="0" t="n">
        <v>19.0</v>
      </c>
      <c r="AC84" s="0" t="n">
        <v>11.4</v>
      </c>
      <c r="AD84" s="0" t="n">
        <v>3.6</v>
      </c>
      <c r="AE84" s="0" t="n">
        <v>4.37</v>
      </c>
      <c r="AF84" s="0" t="n">
        <v>0.8</v>
      </c>
      <c r="AG84" s="0" t="n">
        <v>0.2</v>
      </c>
      <c r="AI84" s="0" t="n">
        <v>3.7229</v>
      </c>
      <c r="AJ84" s="0" t="n">
        <v>14.8918</v>
      </c>
    </row>
    <row customFormat="1" r="85" s="209">
      <c r="A85" s="214" t="s">
        <v>26</v>
      </c>
      <c r="H85" s="0" t="n">
        <v>6.2498</v>
      </c>
      <c r="I85" s="0" t="n">
        <v>5.8026</v>
      </c>
      <c r="J85" s="0" t="n">
        <v>2.0882</v>
      </c>
      <c r="L85" s="0" t="n">
        <v>680.047</v>
      </c>
      <c r="M85" s="0" t="n">
        <v>17.39</v>
      </c>
      <c r="N85" s="0" t="n">
        <v>316.1667</v>
      </c>
      <c r="O85" s="0" t="n">
        <v>24.2804</v>
      </c>
      <c r="P85" s="0" t="n">
        <v>437.6333</v>
      </c>
      <c r="Q85" s="0" t="n">
        <v>24.6899</v>
      </c>
      <c r="R85" s="0" t="n">
        <v>1122.2734</v>
      </c>
      <c r="S85" s="0" t="n">
        <v>-11.5331</v>
      </c>
      <c r="T85" s="0" t="n">
        <v>76.1833</v>
      </c>
      <c r="U85" s="0" t="n">
        <v>-13.8385</v>
      </c>
      <c r="V85" s="0" t="n">
        <v>134.5833</v>
      </c>
      <c r="W85" s="0" t="n">
        <v>-13.4509</v>
      </c>
      <c r="Y85" s="0" t="n">
        <v>815.0</v>
      </c>
      <c r="AA85" s="0" t="n">
        <v>80.63</v>
      </c>
      <c r="AB85" s="0" t="n">
        <v>19.0</v>
      </c>
      <c r="AC85" s="0" t="n">
        <v>11.4</v>
      </c>
      <c r="AD85" s="0" t="n">
        <v>3.6</v>
      </c>
      <c r="AE85" s="0" t="n">
        <v>4.37</v>
      </c>
      <c r="AF85" s="0" t="n">
        <v>0.8</v>
      </c>
      <c r="AG85" s="0" t="n">
        <v>0.2</v>
      </c>
      <c r="AI85" s="0" t="n">
        <v>3.7229</v>
      </c>
      <c r="AJ85" s="0" t="n">
        <v>14.8918</v>
      </c>
    </row>
    <row customFormat="1" r="86" s="209">
      <c r="A86" s="214" t="s">
        <v>26</v>
      </c>
      <c r="H86" s="0" t="n">
        <v>6.4734</v>
      </c>
      <c r="I86" s="0" t="n">
        <v>6.1637</v>
      </c>
      <c r="J86" s="0" t="n">
        <v>2.0936</v>
      </c>
      <c r="L86" s="0" t="n">
        <v>677.2414</v>
      </c>
      <c r="M86" s="0" t="n">
        <v>17.4294</v>
      </c>
      <c r="N86" s="0" t="n">
        <v>360.1628</v>
      </c>
      <c r="O86" s="0" t="n">
        <v>23.9385</v>
      </c>
      <c r="P86" s="0" t="n">
        <v>422.2167</v>
      </c>
      <c r="Q86" s="0" t="n">
        <v>25.1206</v>
      </c>
      <c r="R86" s="0" t="n">
        <v>1096.8261</v>
      </c>
      <c r="S86" s="0" t="n">
        <v>-18.1156</v>
      </c>
      <c r="T86" s="0" t="n">
        <v>71.4667</v>
      </c>
      <c r="U86" s="0" t="n">
        <v>-13.7957</v>
      </c>
      <c r="V86" s="0" t="n">
        <v>146.3833</v>
      </c>
      <c r="W86" s="0" t="n">
        <v>-13.3104</v>
      </c>
      <c r="Y86" s="0" t="n">
        <v>815.0</v>
      </c>
      <c r="AA86" s="0" t="n">
        <v>80.3</v>
      </c>
      <c r="AB86" s="0" t="n">
        <v>19.0</v>
      </c>
      <c r="AC86" s="0" t="n">
        <v>12.2</v>
      </c>
      <c r="AD86" s="0" t="n">
        <v>3.1</v>
      </c>
      <c r="AE86" s="0" t="n">
        <v>4.4</v>
      </c>
      <c r="AF86" s="0" t="n">
        <v>0.8</v>
      </c>
      <c r="AG86" s="0" t="n">
        <v>0.2</v>
      </c>
      <c r="AI86" s="0" t="n">
        <v>3.7489</v>
      </c>
      <c r="AJ86" s="0" t="n">
        <v>14.8934</v>
      </c>
    </row>
    <row customFormat="1" r="87" s="209">
      <c r="A87" s="214" t="s">
        <v>26</v>
      </c>
      <c r="H87" s="0" t="n">
        <v>6.5386</v>
      </c>
      <c r="I87" s="0" t="n">
        <v>5.8603</v>
      </c>
      <c r="J87" s="0" t="n">
        <v>2.0707</v>
      </c>
      <c r="L87" s="0" t="n">
        <v>653.024</v>
      </c>
      <c r="M87" s="0" t="n">
        <v>17.2111</v>
      </c>
      <c r="N87" s="0" t="n">
        <v>366.6492</v>
      </c>
      <c r="O87" s="0" t="n">
        <v>23.6765</v>
      </c>
      <c r="P87" s="0" t="n">
        <v>452.4167</v>
      </c>
      <c r="Q87" s="0" t="n">
        <v>24.825</v>
      </c>
      <c r="R87" s="0" t="n">
        <v>1127.9412</v>
      </c>
      <c r="S87" s="0" t="n">
        <v>-13.2257</v>
      </c>
      <c r="T87" s="0" t="n">
        <v>77.6333</v>
      </c>
      <c r="U87" s="0" t="n">
        <v>-13.2749</v>
      </c>
      <c r="V87" s="0" t="n">
        <v>149.5333</v>
      </c>
      <c r="W87" s="0" t="n">
        <v>-12.9029</v>
      </c>
      <c r="Y87" s="0" t="n">
        <v>815.0</v>
      </c>
      <c r="AA87" s="0" t="n">
        <v>80.6</v>
      </c>
      <c r="AB87" s="0" t="n">
        <v>19.0</v>
      </c>
      <c r="AC87" s="0" t="n">
        <v>11.4</v>
      </c>
      <c r="AD87" s="0" t="n">
        <v>3.6</v>
      </c>
      <c r="AE87" s="0" t="n">
        <v>4.4</v>
      </c>
      <c r="AF87" s="0" t="n">
        <v>0.8</v>
      </c>
      <c r="AG87" s="0" t="n">
        <v>0.2</v>
      </c>
      <c r="AI87" s="0" t="n">
        <v>3.7485</v>
      </c>
      <c r="AJ87" s="0" t="n">
        <v>14.8918</v>
      </c>
    </row>
    <row customFormat="1" r="88" s="209">
      <c r="A88" s="214" t="s">
        <v>26</v>
      </c>
      <c r="H88" s="0" t="n">
        <v>6.2808</v>
      </c>
      <c r="I88" s="0" t="n">
        <v>6.076</v>
      </c>
      <c r="J88" s="0" t="n">
        <v>2.1132</v>
      </c>
      <c r="L88" s="0" t="n">
        <v>680.0052</v>
      </c>
      <c r="M88" s="0" t="n">
        <v>17.6201</v>
      </c>
      <c r="N88" s="0" t="n">
        <v>317.971</v>
      </c>
      <c r="O88" s="0" t="n">
        <v>23.7465</v>
      </c>
      <c r="P88" s="0" t="n">
        <v>450.1</v>
      </c>
      <c r="Q88" s="0" t="n">
        <v>24.9639</v>
      </c>
      <c r="R88" s="0" t="n">
        <v>1093.0473</v>
      </c>
      <c r="S88" s="0" t="n">
        <v>-16.3391</v>
      </c>
      <c r="T88" s="0" t="n">
        <v>69.6</v>
      </c>
      <c r="U88" s="0" t="n">
        <v>-14.0505</v>
      </c>
      <c r="V88" s="0" t="n">
        <v>134.22</v>
      </c>
      <c r="W88" s="0" t="n">
        <v>-13.6462</v>
      </c>
      <c r="Y88" s="0" t="n">
        <v>815.0</v>
      </c>
      <c r="AA88" s="0" t="n">
        <v>81.32</v>
      </c>
      <c r="AB88" s="0" t="n">
        <v>19.0</v>
      </c>
      <c r="AC88" s="0" t="n">
        <v>10.7</v>
      </c>
      <c r="AD88" s="0" t="n">
        <v>3.6</v>
      </c>
      <c r="AE88" s="0" t="n">
        <v>4.38</v>
      </c>
      <c r="AF88" s="0" t="n">
        <v>0.7</v>
      </c>
      <c r="AG88" s="0" t="n">
        <v>0.3</v>
      </c>
      <c r="AI88" s="0" t="n">
        <v>3.7442</v>
      </c>
      <c r="AJ88" s="0" t="n">
        <v>14.9426</v>
      </c>
    </row>
    <row customFormat="1" r="89" s="209">
      <c r="A89" s="214" t="s">
        <v>26</v>
      </c>
      <c r="H89" s="0" t="n">
        <v>6.2752</v>
      </c>
      <c r="I89" s="0" t="n">
        <v>7.8893</v>
      </c>
      <c r="J89" s="0" t="n">
        <v>2.084</v>
      </c>
      <c r="L89" s="0" t="n">
        <v>682.4953</v>
      </c>
      <c r="M89" s="0" t="n">
        <v>17.3538</v>
      </c>
      <c r="N89" s="0" t="n">
        <v>310.7441</v>
      </c>
      <c r="O89" s="0" t="n">
        <v>24.2715</v>
      </c>
      <c r="P89" s="0" t="n">
        <v>380.9167</v>
      </c>
      <c r="Q89" s="0" t="n">
        <v>24.8394</v>
      </c>
      <c r="R89" s="0" t="n">
        <v>1117.8517</v>
      </c>
      <c r="S89" s="0" t="n">
        <v>-15.4151</v>
      </c>
      <c r="T89" s="0" t="n">
        <v>62.7667</v>
      </c>
      <c r="U89" s="0" t="n">
        <v>-14.3834</v>
      </c>
      <c r="V89" s="0" t="n">
        <v>129.1333</v>
      </c>
      <c r="W89" s="0" t="n">
        <v>-14.0085</v>
      </c>
      <c r="Y89" s="0" t="n">
        <v>815.0</v>
      </c>
      <c r="AA89" s="0" t="n">
        <v>81.32</v>
      </c>
      <c r="AB89" s="0" t="n">
        <v>19.0</v>
      </c>
      <c r="AC89" s="0" t="n">
        <v>10.7</v>
      </c>
      <c r="AD89" s="0" t="n">
        <v>3.6</v>
      </c>
      <c r="AE89" s="0" t="n">
        <v>4.38</v>
      </c>
      <c r="AF89" s="0" t="n">
        <v>0.7</v>
      </c>
      <c r="AG89" s="0" t="n">
        <v>0.3</v>
      </c>
      <c r="AI89" s="0" t="n">
        <v>3.7442</v>
      </c>
      <c r="AJ89" s="0" t="n">
        <v>14.9426</v>
      </c>
    </row>
    <row customFormat="1" r="90" s="209">
      <c r="A90" s="214" t="s">
        <v>26</v>
      </c>
      <c r="H90" s="0" t="s">
        <v>26</v>
      </c>
      <c r="I90" s="0" t="s">
        <v>26</v>
      </c>
      <c r="J90" s="0" t="s">
        <v>26</v>
      </c>
      <c r="L90" s="0" t="s">
        <v>26</v>
      </c>
      <c r="M90" s="0" t="s">
        <v>26</v>
      </c>
      <c r="N90" s="0" t="s">
        <v>26</v>
      </c>
      <c r="O90" s="0" t="s">
        <v>26</v>
      </c>
      <c r="P90" s="0" t="s">
        <v>26</v>
      </c>
      <c r="Q90" s="0" t="s">
        <v>26</v>
      </c>
      <c r="R90" s="0" t="s">
        <v>26</v>
      </c>
      <c r="S90" s="0" t="s">
        <v>26</v>
      </c>
      <c r="T90" s="0" t="s">
        <v>26</v>
      </c>
      <c r="U90" s="0" t="s">
        <v>26</v>
      </c>
      <c r="V90" s="0" t="s">
        <v>26</v>
      </c>
      <c r="W90" s="0" t="s">
        <v>26</v>
      </c>
      <c r="Y90" s="0" t="s">
        <v>26</v>
      </c>
      <c r="AA90" s="0" t="s">
        <v>26</v>
      </c>
      <c r="AB90" s="0" t="s">
        <v>26</v>
      </c>
      <c r="AC90" s="0" t="s">
        <v>26</v>
      </c>
      <c r="AD90" s="0" t="s">
        <v>26</v>
      </c>
      <c r="AE90" s="0" t="s">
        <v>26</v>
      </c>
      <c r="AF90" s="0" t="s">
        <v>26</v>
      </c>
      <c r="AG90" s="0" t="s">
        <v>26</v>
      </c>
      <c r="AI90" s="0" t="s">
        <v>26</v>
      </c>
      <c r="AJ90" s="0" t="s">
        <v>26</v>
      </c>
    </row>
    <row customFormat="1" r="91" s="209">
      <c r="A91" s="214" t="s">
        <v>26</v>
      </c>
      <c r="H91" s="0" t="s">
        <v>26</v>
      </c>
      <c r="I91" s="0" t="s">
        <v>26</v>
      </c>
      <c r="J91" s="0" t="s">
        <v>26</v>
      </c>
      <c r="L91" s="0" t="s">
        <v>26</v>
      </c>
      <c r="M91" s="0" t="s">
        <v>26</v>
      </c>
      <c r="N91" s="0" t="s">
        <v>26</v>
      </c>
      <c r="O91" s="0" t="s">
        <v>26</v>
      </c>
      <c r="P91" s="0" t="s">
        <v>26</v>
      </c>
      <c r="Q91" s="0" t="s">
        <v>26</v>
      </c>
      <c r="R91" s="0" t="s">
        <v>26</v>
      </c>
      <c r="S91" s="0" t="s">
        <v>26</v>
      </c>
      <c r="T91" s="0" t="s">
        <v>26</v>
      </c>
      <c r="U91" s="0" t="s">
        <v>26</v>
      </c>
      <c r="V91" s="0" t="s">
        <v>26</v>
      </c>
      <c r="W91" s="0" t="s">
        <v>26</v>
      </c>
      <c r="Y91" s="0" t="s">
        <v>26</v>
      </c>
      <c r="AA91" s="0" t="s">
        <v>26</v>
      </c>
      <c r="AB91" s="0" t="s">
        <v>26</v>
      </c>
      <c r="AC91" s="0" t="s">
        <v>26</v>
      </c>
      <c r="AD91" s="0" t="s">
        <v>26</v>
      </c>
      <c r="AE91" s="0" t="s">
        <v>26</v>
      </c>
      <c r="AF91" s="0" t="s">
        <v>26</v>
      </c>
      <c r="AG91" s="0" t="s">
        <v>26</v>
      </c>
      <c r="AI91" s="0" t="s">
        <v>26</v>
      </c>
      <c r="AJ91" s="0" t="s">
        <v>26</v>
      </c>
    </row>
    <row customFormat="1" r="92" s="209">
      <c r="A92" s="214" t="s">
        <v>26</v>
      </c>
      <c r="H92" s="0" t="n">
        <v>6.143</v>
      </c>
      <c r="I92" s="0" t="n">
        <v>7.7585</v>
      </c>
      <c r="J92" s="0" t="n">
        <v>2.1799</v>
      </c>
      <c r="L92" s="0" t="n">
        <v>667.8123</v>
      </c>
      <c r="M92" s="0" t="n">
        <v>18.21</v>
      </c>
      <c r="N92" s="0" t="n">
        <v>311.4384</v>
      </c>
      <c r="O92" s="0" t="n">
        <v>24.0752</v>
      </c>
      <c r="P92" s="0" t="n">
        <v>400.46</v>
      </c>
      <c r="Q92" s="0" t="n">
        <v>25.052</v>
      </c>
      <c r="R92" s="0" t="n">
        <v>1135.9633</v>
      </c>
      <c r="S92" s="0" t="n">
        <v>-8.9492</v>
      </c>
      <c r="T92" s="0" t="n">
        <v>81.44</v>
      </c>
      <c r="U92" s="0" t="n">
        <v>-14.1359</v>
      </c>
      <c r="V92" s="0" t="n">
        <v>131.02</v>
      </c>
      <c r="W92" s="0" t="n">
        <v>-13.6975</v>
      </c>
      <c r="Y92" s="0" t="n">
        <v>800.0</v>
      </c>
      <c r="AA92" s="0" t="n">
        <v>80.04</v>
      </c>
      <c r="AB92" s="0" t="n">
        <v>16.5</v>
      </c>
      <c r="AC92" s="0" t="n">
        <v>11.3</v>
      </c>
      <c r="AD92" s="0" t="n">
        <v>4.0</v>
      </c>
      <c r="AE92" s="0" t="n">
        <v>4.66</v>
      </c>
      <c r="AF92" s="0" t="n">
        <v>0.6</v>
      </c>
      <c r="AG92" s="0" t="n">
        <v>0.4</v>
      </c>
      <c r="AI92" s="0" t="n">
        <v>4.0661</v>
      </c>
      <c r="AJ92" s="0" t="n">
        <v>13.2454</v>
      </c>
    </row>
    <row customFormat="1" r="93" s="209">
      <c r="A93" s="214" t="s">
        <v>26</v>
      </c>
      <c r="H93" s="0" t="s">
        <v>26</v>
      </c>
      <c r="I93" s="0" t="s">
        <v>26</v>
      </c>
      <c r="J93" s="0" t="s">
        <v>26</v>
      </c>
      <c r="L93" s="0" t="s">
        <v>26</v>
      </c>
      <c r="M93" s="0" t="s">
        <v>26</v>
      </c>
      <c r="N93" s="0" t="s">
        <v>26</v>
      </c>
      <c r="O93" s="0" t="s">
        <v>26</v>
      </c>
      <c r="P93" s="0" t="s">
        <v>26</v>
      </c>
      <c r="Q93" s="0" t="s">
        <v>26</v>
      </c>
      <c r="R93" s="0" t="s">
        <v>26</v>
      </c>
      <c r="S93" s="0" t="s">
        <v>26</v>
      </c>
      <c r="T93" s="0" t="s">
        <v>26</v>
      </c>
      <c r="U93" s="0" t="s">
        <v>26</v>
      </c>
      <c r="V93" s="0" t="s">
        <v>26</v>
      </c>
      <c r="W93" s="0" t="s">
        <v>26</v>
      </c>
      <c r="Y93" s="0" t="s">
        <v>26</v>
      </c>
      <c r="AA93" s="0" t="s">
        <v>26</v>
      </c>
      <c r="AB93" s="0" t="s">
        <v>26</v>
      </c>
      <c r="AC93" s="0" t="s">
        <v>26</v>
      </c>
      <c r="AD93" s="0" t="s">
        <v>26</v>
      </c>
      <c r="AE93" s="0" t="s">
        <v>26</v>
      </c>
      <c r="AF93" s="0" t="s">
        <v>26</v>
      </c>
      <c r="AG93" s="0" t="s">
        <v>26</v>
      </c>
      <c r="AI93" s="0" t="s">
        <v>26</v>
      </c>
      <c r="AJ93" s="0" t="s">
        <v>26</v>
      </c>
    </row>
    <row customFormat="1" r="94" s="209">
      <c r="A94" s="214" t="s">
        <v>26</v>
      </c>
      <c r="H94" s="0" t="s">
        <v>26</v>
      </c>
      <c r="I94" s="0" t="s">
        <v>26</v>
      </c>
      <c r="J94" s="0" t="s">
        <v>26</v>
      </c>
      <c r="L94" s="0" t="s">
        <v>26</v>
      </c>
      <c r="M94" s="0" t="s">
        <v>26</v>
      </c>
      <c r="N94" s="0" t="s">
        <v>26</v>
      </c>
      <c r="O94" s="0" t="s">
        <v>26</v>
      </c>
      <c r="P94" s="0" t="s">
        <v>26</v>
      </c>
      <c r="Q94" s="0" t="s">
        <v>26</v>
      </c>
      <c r="R94" s="0" t="s">
        <v>26</v>
      </c>
      <c r="S94" s="0" t="s">
        <v>26</v>
      </c>
      <c r="T94" s="0" t="s">
        <v>26</v>
      </c>
      <c r="U94" s="0" t="s">
        <v>26</v>
      </c>
      <c r="V94" s="0" t="s">
        <v>26</v>
      </c>
      <c r="W94" s="0" t="s">
        <v>26</v>
      </c>
      <c r="Y94" s="0" t="s">
        <v>26</v>
      </c>
      <c r="AA94" s="0" t="s">
        <v>26</v>
      </c>
      <c r="AB94" s="0" t="s">
        <v>26</v>
      </c>
      <c r="AC94" s="0" t="s">
        <v>26</v>
      </c>
      <c r="AD94" s="0" t="s">
        <v>26</v>
      </c>
      <c r="AE94" s="0" t="s">
        <v>26</v>
      </c>
      <c r="AF94" s="0" t="s">
        <v>26</v>
      </c>
      <c r="AG94" s="0" t="s">
        <v>26</v>
      </c>
      <c r="AI94" s="0" t="s">
        <v>26</v>
      </c>
      <c r="AJ94" s="0" t="s">
        <v>26</v>
      </c>
    </row>
    <row customFormat="1" r="95" s="209">
      <c r="A95" s="214" t="s">
        <v>26</v>
      </c>
    </row>
    <row customFormat="1" r="96" s="209">
      <c r="A96" s="214" t="s">
        <v>26</v>
      </c>
    </row>
    <row customFormat="1" r="97" s="209">
      <c r="A97" s="214" t="s">
        <v>26</v>
      </c>
    </row>
    <row customFormat="1" r="98" s="209">
      <c r="A98" s="214" t="s">
        <v>26</v>
      </c>
    </row>
    <row customFormat="1" r="99" s="209">
      <c r="A99" s="214" t="s">
        <v>26</v>
      </c>
    </row>
    <row customFormat="1" r="100" s="209">
      <c r="A100" s="214" t="s">
        <v>26</v>
      </c>
    </row>
    <row customFormat="1" r="101" s="209">
      <c r="A101" s="214" t="s">
        <v>26</v>
      </c>
    </row>
    <row customFormat="1" r="102" s="209">
      <c r="A102" s="214" t="s">
        <v>26</v>
      </c>
    </row>
    <row customFormat="1" r="103" s="209">
      <c r="A103" s="214" t="s">
        <v>26</v>
      </c>
    </row>
    <row customFormat="1" r="104" s="209">
      <c r="A104" s="214" t="s">
        <v>26</v>
      </c>
    </row>
    <row customFormat="1" r="105" s="209">
      <c r="A105" s="214" t="s">
        <v>26</v>
      </c>
    </row>
    <row customFormat="1" r="106" s="209">
      <c r="A106" s="214" t="s">
        <v>26</v>
      </c>
    </row>
    <row customFormat="1" r="107" s="209">
      <c r="A107" s="214" t="s">
        <v>26</v>
      </c>
    </row>
    <row customFormat="1" r="108" s="209">
      <c r="A108" s="214" t="s">
        <v>26</v>
      </c>
    </row>
    <row customFormat="1" r="109" s="209">
      <c r="A109" s="214" t="s">
        <v>26</v>
      </c>
    </row>
    <row customFormat="1" r="110" s="209">
      <c r="A110" s="214" t="s">
        <v>26</v>
      </c>
    </row>
    <row customFormat="1" r="111" s="209">
      <c r="A111" s="214" t="s">
        <v>26</v>
      </c>
    </row>
    <row customFormat="1" r="112" s="209">
      <c r="A112" s="214" t="s">
        <v>26</v>
      </c>
    </row>
    <row customFormat="1" r="113" s="209">
      <c r="A113" s="214" t="s">
        <v>26</v>
      </c>
    </row>
    <row customFormat="1" r="114" s="209">
      <c r="A114" s="214" t="s">
        <v>26</v>
      </c>
    </row>
    <row customFormat="1" r="115" s="209">
      <c r="A115" s="214" t="s">
        <v>26</v>
      </c>
    </row>
    <row customFormat="1" r="116" s="209">
      <c r="A116" s="214" t="s">
        <v>26</v>
      </c>
    </row>
    <row customFormat="1" r="117" s="209">
      <c r="A117" s="214" t="s">
        <v>26</v>
      </c>
    </row>
    <row customFormat="1" r="118" s="209">
      <c r="A118" s="214" t="s">
        <v>26</v>
      </c>
    </row>
    <row customFormat="1" r="119" s="209">
      <c r="A119" s="214" t="s">
        <v>26</v>
      </c>
    </row>
    <row customFormat="1" r="120" s="209">
      <c r="A120" s="214" t="s">
        <v>26</v>
      </c>
    </row>
    <row customFormat="1" r="121" s="209">
      <c r="A121" s="214" t="s">
        <v>26</v>
      </c>
    </row>
    <row customFormat="1" r="122" s="209">
      <c r="A122" s="214" t="s">
        <v>26</v>
      </c>
    </row>
    <row customFormat="1" r="123" s="209">
      <c r="A123" s="214" t="s">
        <v>26</v>
      </c>
    </row>
    <row customFormat="1" r="124" s="209">
      <c r="A124" s="214" t="s">
        <v>26</v>
      </c>
    </row>
    <row customFormat="1" r="125" s="209">
      <c r="A125" s="214" t="s">
        <v>26</v>
      </c>
    </row>
    <row customFormat="1" r="126" s="209">
      <c r="A126" s="214" t="s">
        <v>26</v>
      </c>
    </row>
    <row customFormat="1" r="127" s="209">
      <c r="A127" s="214" t="s">
        <v>26</v>
      </c>
    </row>
    <row customFormat="1" r="128" s="209">
      <c r="A128" s="214" t="s">
        <v>26</v>
      </c>
    </row>
    <row customFormat="1" r="129" s="209">
      <c r="A129" s="214" t="s">
        <v>26</v>
      </c>
    </row>
    <row customFormat="1" r="130" s="209">
      <c r="A130" s="214" t="s">
        <v>26</v>
      </c>
    </row>
    <row customFormat="1" r="131" s="209">
      <c r="A131" s="214" t="s">
        <v>26</v>
      </c>
    </row>
    <row customFormat="1" r="132" s="209">
      <c r="A132" s="214" t="s">
        <v>26</v>
      </c>
    </row>
    <row customFormat="1" r="133" s="209">
      <c r="A133" s="214" t="s">
        <v>26</v>
      </c>
    </row>
    <row customFormat="1" r="134" s="209">
      <c r="A134" s="214" t="s">
        <v>26</v>
      </c>
    </row>
    <row customFormat="1" r="135" s="209">
      <c r="A135" s="214" t="s">
        <v>26</v>
      </c>
    </row>
    <row customFormat="1" r="136" s="209">
      <c r="A136" s="214" t="s">
        <v>26</v>
      </c>
    </row>
    <row customFormat="1" r="137" s="209">
      <c r="A137" s="214" t="s">
        <v>26</v>
      </c>
    </row>
    <row customFormat="1" r="138" s="209">
      <c r="A138" s="214" t="s">
        <v>26</v>
      </c>
    </row>
    <row customFormat="1" r="139" s="209">
      <c r="A139" s="214" t="s">
        <v>26</v>
      </c>
    </row>
    <row customFormat="1" r="140" s="209">
      <c r="A140" s="214" t="s">
        <v>26</v>
      </c>
    </row>
    <row customFormat="1" r="141" s="209">
      <c r="A141" s="214" t="s">
        <v>26</v>
      </c>
    </row>
    <row customFormat="1" r="142" s="209">
      <c r="A142" s="214" t="s">
        <v>26</v>
      </c>
    </row>
    <row customFormat="1" r="143" s="209">
      <c r="A143" s="214" t="s">
        <v>26</v>
      </c>
    </row>
    <row customFormat="1" r="144" s="209">
      <c r="A144" s="214" t="s">
        <v>26</v>
      </c>
    </row>
    <row customFormat="1" r="145" s="209">
      <c r="A145" s="214" t="s">
        <v>26</v>
      </c>
    </row>
    <row customFormat="1" r="146" s="209">
      <c r="A146" s="214" t="s">
        <v>26</v>
      </c>
    </row>
    <row customFormat="1" r="147" s="209">
      <c r="A147" s="214" t="s">
        <v>26</v>
      </c>
    </row>
    <row customFormat="1" r="148" s="209">
      <c r="A148" s="214" t="s">
        <v>26</v>
      </c>
    </row>
    <row customFormat="1" r="149" s="209">
      <c r="A149" s="214" t="s">
        <v>26</v>
      </c>
    </row>
    <row customFormat="1" r="150" s="209">
      <c r="A150" s="214" t="s">
        <v>26</v>
      </c>
    </row>
    <row customFormat="1" r="151" s="209">
      <c r="A151" s="214" t="s">
        <v>26</v>
      </c>
    </row>
    <row customFormat="1" r="152" s="209">
      <c r="A152" s="214" t="s">
        <v>26</v>
      </c>
    </row>
    <row customFormat="1" r="153" s="209">
      <c r="A153" s="214" t="s">
        <v>26</v>
      </c>
    </row>
    <row customFormat="1" r="154" s="209">
      <c r="A154" s="214" t="s">
        <v>26</v>
      </c>
    </row>
    <row customFormat="1" r="155" s="209">
      <c r="A155" s="214" t="s">
        <v>26</v>
      </c>
    </row>
    <row customFormat="1" r="156" s="209">
      <c r="A156" s="214" t="s">
        <v>26</v>
      </c>
    </row>
    <row customFormat="1" r="157" s="209">
      <c r="A157" s="214" t="s">
        <v>26</v>
      </c>
    </row>
    <row customFormat="1" r="158" s="209">
      <c r="A158" s="214" t="s">
        <v>26</v>
      </c>
    </row>
    <row customFormat="1" r="159" s="209">
      <c r="A159" s="214" t="s">
        <v>26</v>
      </c>
    </row>
    <row customFormat="1" r="160" s="209">
      <c r="A160" s="214" t="s">
        <v>26</v>
      </c>
    </row>
    <row customFormat="1" r="161" s="209">
      <c r="A161" s="214" t="s">
        <v>26</v>
      </c>
    </row>
    <row customFormat="1" r="162" s="209">
      <c r="A162" s="214" t="s">
        <v>26</v>
      </c>
    </row>
    <row customFormat="1" r="163" s="209">
      <c r="A163" s="214" t="s">
        <v>26</v>
      </c>
    </row>
    <row customFormat="1" r="164" s="209">
      <c r="A164" s="214" t="s">
        <v>26</v>
      </c>
    </row>
    <row customFormat="1" r="165" s="209">
      <c r="A165" s="214" t="s">
        <v>26</v>
      </c>
    </row>
    <row customFormat="1" r="166" s="209">
      <c r="A166" s="214" t="s">
        <v>26</v>
      </c>
    </row>
    <row customFormat="1" r="167" s="209">
      <c r="A167" s="214" t="s">
        <v>26</v>
      </c>
    </row>
    <row customFormat="1" r="168" s="209">
      <c r="A168" s="214" t="s">
        <v>26</v>
      </c>
    </row>
    <row customFormat="1" r="169" s="209">
      <c r="A169" s="214" t="s">
        <v>26</v>
      </c>
    </row>
    <row customFormat="1" r="170" s="209">
      <c r="A170" s="214" t="s">
        <v>26</v>
      </c>
    </row>
    <row customFormat="1" r="171" s="209">
      <c r="A171" s="214" t="s">
        <v>26</v>
      </c>
    </row>
    <row customFormat="1" r="172" s="209">
      <c r="A172" s="214" t="s">
        <v>26</v>
      </c>
    </row>
    <row customFormat="1" r="173" s="209">
      <c r="A173" s="214" t="s">
        <v>26</v>
      </c>
    </row>
    <row customFormat="1" r="174" s="209">
      <c r="A174" s="214" t="s">
        <v>26</v>
      </c>
    </row>
    <row customFormat="1" r="175" s="209">
      <c r="A175" s="214" t="s">
        <v>26</v>
      </c>
    </row>
    <row customFormat="1" r="176" s="209">
      <c r="A176" s="214" t="s">
        <v>26</v>
      </c>
    </row>
    <row customFormat="1" r="177" s="209">
      <c r="A177" s="214" t="s">
        <v>26</v>
      </c>
    </row>
    <row customFormat="1" r="178" s="209">
      <c r="A178" s="214" t="s">
        <v>26</v>
      </c>
    </row>
    <row customFormat="1" r="179" s="209">
      <c r="A179" s="214" t="s">
        <v>26</v>
      </c>
    </row>
    <row customFormat="1" r="180" s="209">
      <c r="A180" s="214" t="s">
        <v>26</v>
      </c>
    </row>
    <row customFormat="1" r="181" s="209">
      <c r="A181" s="214" t="s">
        <v>26</v>
      </c>
    </row>
    <row customFormat="1" r="182" s="209">
      <c r="A182" s="214" t="s">
        <v>26</v>
      </c>
    </row>
    <row customFormat="1" r="183" s="209">
      <c r="A183" s="214" t="s">
        <v>26</v>
      </c>
    </row>
    <row customFormat="1" r="184" s="209">
      <c r="A184" s="214" t="s">
        <v>26</v>
      </c>
    </row>
    <row customFormat="1" r="185" s="209">
      <c r="A185" s="214" t="s">
        <v>26</v>
      </c>
    </row>
    <row customFormat="1" r="186" s="209">
      <c r="A186" s="214" t="s">
        <v>26</v>
      </c>
    </row>
    <row customFormat="1" r="187" s="209">
      <c r="A187" s="214" t="s">
        <v>26</v>
      </c>
    </row>
    <row customFormat="1" r="188" s="209">
      <c r="A188" s="214" t="s">
        <v>26</v>
      </c>
    </row>
    <row customFormat="1" r="189" s="209">
      <c r="A189" s="214" t="s">
        <v>26</v>
      </c>
    </row>
    <row customFormat="1" r="190" s="209">
      <c r="A190" s="214" t="s">
        <v>26</v>
      </c>
    </row>
    <row customFormat="1" r="191" s="209">
      <c r="A191" s="214" t="s">
        <v>26</v>
      </c>
    </row>
    <row customFormat="1" r="192" s="209">
      <c r="A192" s="214" t="s">
        <v>26</v>
      </c>
    </row>
    <row customFormat="1" r="193" s="209">
      <c r="A193" s="214" t="s">
        <v>26</v>
      </c>
    </row>
    <row customFormat="1" r="194" s="209">
      <c r="A194" s="214" t="s">
        <v>26</v>
      </c>
    </row>
    <row customFormat="1" r="195" s="209">
      <c r="A195" s="214" t="s">
        <v>26</v>
      </c>
    </row>
    <row customFormat="1" r="196" s="209">
      <c r="A196" s="214" t="s">
        <v>26</v>
      </c>
    </row>
    <row customFormat="1" r="197" s="209">
      <c r="A197" s="214" t="s">
        <v>26</v>
      </c>
    </row>
    <row customFormat="1" r="198" s="209">
      <c r="A198" s="214" t="s">
        <v>26</v>
      </c>
    </row>
    <row customFormat="1" r="199" s="209">
      <c r="A199" s="214" t="s">
        <v>26</v>
      </c>
    </row>
    <row customFormat="1" r="200" s="209">
      <c r="A200" s="214" t="s">
        <v>26</v>
      </c>
    </row>
    <row customFormat="1" r="201" s="209">
      <c r="A201" s="214" t="s">
        <v>26</v>
      </c>
    </row>
    <row customFormat="1" r="202" s="209">
      <c r="A202" s="214" t="s">
        <v>26</v>
      </c>
    </row>
    <row customFormat="1" r="203" s="209">
      <c r="A203" s="214" t="s">
        <v>26</v>
      </c>
    </row>
    <row customFormat="1" r="204" s="209">
      <c r="A204" s="214" t="s">
        <v>26</v>
      </c>
    </row>
    <row customFormat="1" r="205" s="209">
      <c r="A205" s="214" t="s">
        <v>26</v>
      </c>
    </row>
    <row customFormat="1" r="206" s="209">
      <c r="A206" s="214" t="s">
        <v>26</v>
      </c>
    </row>
    <row customFormat="1" r="207" s="209">
      <c r="A207" s="214" t="s">
        <v>26</v>
      </c>
    </row>
    <row customFormat="1" r="208" s="209">
      <c r="A208" s="214" t="s">
        <v>26</v>
      </c>
    </row>
    <row customFormat="1" r="209" s="209">
      <c r="A209" s="214" t="s">
        <v>26</v>
      </c>
    </row>
    <row customFormat="1" r="210" s="209">
      <c r="A210" s="214" t="s">
        <v>26</v>
      </c>
    </row>
    <row customFormat="1" r="211" s="209">
      <c r="A211" s="214" t="s">
        <v>26</v>
      </c>
    </row>
    <row customFormat="1" r="212" s="209">
      <c r="A212" s="214" t="s">
        <v>26</v>
      </c>
    </row>
    <row customFormat="1" r="213" s="209">
      <c r="A213" s="214" t="s">
        <v>26</v>
      </c>
    </row>
    <row customFormat="1" r="214" s="209">
      <c r="A214" s="214" t="s">
        <v>26</v>
      </c>
    </row>
    <row customFormat="1" r="215" s="209">
      <c r="A215" s="214" t="s">
        <v>26</v>
      </c>
    </row>
    <row customFormat="1" r="216" s="209">
      <c r="A216" s="214" t="s">
        <v>26</v>
      </c>
    </row>
    <row customFormat="1" r="217" s="209">
      <c r="A217" s="214" t="s">
        <v>26</v>
      </c>
    </row>
    <row customFormat="1" r="218" s="209">
      <c r="A218" s="214" t="s">
        <v>26</v>
      </c>
    </row>
    <row customFormat="1" r="219" s="209">
      <c r="A219" s="214" t="s">
        <v>26</v>
      </c>
    </row>
    <row customFormat="1" r="220" s="209">
      <c r="A220" s="214" t="s">
        <v>26</v>
      </c>
    </row>
    <row customFormat="1" r="221" s="209">
      <c r="A221" s="214" t="s">
        <v>26</v>
      </c>
    </row>
    <row customFormat="1" r="222" s="209">
      <c r="A222" s="214" t="s">
        <v>26</v>
      </c>
    </row>
    <row customFormat="1" r="223" s="209">
      <c r="A223" s="214" t="s">
        <v>26</v>
      </c>
    </row>
    <row customFormat="1" r="224" s="209">
      <c r="A224" s="214" t="s">
        <v>26</v>
      </c>
    </row>
    <row customFormat="1" r="225" s="209">
      <c r="A225" s="214" t="s">
        <v>26</v>
      </c>
    </row>
    <row customFormat="1" r="226" s="209">
      <c r="A226" s="214" t="s">
        <v>26</v>
      </c>
    </row>
    <row customFormat="1" r="227" s="209">
      <c r="A227" s="214" t="s">
        <v>26</v>
      </c>
    </row>
    <row customFormat="1" r="228" s="209">
      <c r="A228" s="214" t="s">
        <v>26</v>
      </c>
    </row>
    <row customFormat="1" r="229" s="209">
      <c r="A229" s="214" t="s">
        <v>26</v>
      </c>
    </row>
    <row customFormat="1" r="230" s="209">
      <c r="A230" s="214" t="s">
        <v>26</v>
      </c>
    </row>
    <row customFormat="1" r="231" s="209">
      <c r="A231" s="214" t="s">
        <v>26</v>
      </c>
    </row>
    <row customFormat="1" r="232" s="209">
      <c r="A232" s="214" t="s">
        <v>26</v>
      </c>
    </row>
    <row customFormat="1" r="233" s="209">
      <c r="A233" s="214" t="s">
        <v>26</v>
      </c>
    </row>
    <row customFormat="1" r="234" s="209">
      <c r="A234" s="214" t="s">
        <v>26</v>
      </c>
    </row>
    <row customFormat="1" r="235" s="209">
      <c r="A235" s="214" t="s">
        <v>26</v>
      </c>
    </row>
    <row customFormat="1" r="236" s="209">
      <c r="A236" s="214" t="s">
        <v>26</v>
      </c>
    </row>
    <row customFormat="1" r="237" s="209">
      <c r="A237" s="214" t="s">
        <v>26</v>
      </c>
    </row>
    <row customFormat="1" r="238" s="209">
      <c r="A238" s="214" t="s">
        <v>26</v>
      </c>
    </row>
    <row customFormat="1" r="239" s="209">
      <c r="A239" s="214" t="s">
        <v>26</v>
      </c>
    </row>
    <row customFormat="1" r="240" s="209">
      <c r="A240" s="214" t="s">
        <v>26</v>
      </c>
    </row>
    <row customFormat="1" r="241" s="209">
      <c r="A241" s="214" t="s">
        <v>26</v>
      </c>
    </row>
    <row customFormat="1" r="242" s="209">
      <c r="A242" s="214" t="s">
        <v>26</v>
      </c>
    </row>
    <row customFormat="1" r="243" s="209">
      <c r="A243" s="214" t="s">
        <v>26</v>
      </c>
    </row>
    <row customFormat="1" r="244" s="209">
      <c r="A244" s="214" t="s">
        <v>26</v>
      </c>
    </row>
    <row customFormat="1" r="245" s="209">
      <c r="A245" s="214" t="s">
        <v>26</v>
      </c>
    </row>
    <row customFormat="1" r="246" s="209">
      <c r="A246" s="214" t="s">
        <v>26</v>
      </c>
    </row>
    <row customFormat="1" r="247" s="209">
      <c r="A247" s="214" t="s">
        <v>26</v>
      </c>
    </row>
    <row customFormat="1" r="248" s="209">
      <c r="A248" s="214" t="s">
        <v>26</v>
      </c>
    </row>
    <row customFormat="1" r="249" s="209">
      <c r="A249" s="214" t="s">
        <v>26</v>
      </c>
    </row>
    <row customFormat="1" r="250" s="209">
      <c r="A250" s="214" t="s">
        <v>26</v>
      </c>
    </row>
    <row customFormat="1" r="251" s="209">
      <c r="A251" s="214" t="s">
        <v>26</v>
      </c>
    </row>
    <row customFormat="1" r="252" s="209">
      <c r="A252" s="214" t="s">
        <v>26</v>
      </c>
    </row>
    <row customFormat="1" r="253" s="209">
      <c r="A253" s="214" t="s">
        <v>26</v>
      </c>
    </row>
    <row customFormat="1" r="254" s="209">
      <c r="A254" s="214" t="s">
        <v>26</v>
      </c>
    </row>
    <row customFormat="1" r="255" s="209">
      <c r="A255" s="214" t="s">
        <v>26</v>
      </c>
    </row>
    <row customFormat="1" r="256" s="209">
      <c r="A256" s="214" t="s">
        <v>26</v>
      </c>
    </row>
    <row customFormat="1" r="257" s="209">
      <c r="A257" s="214" t="s">
        <v>26</v>
      </c>
    </row>
    <row customFormat="1" r="258" s="209">
      <c r="A258" s="214" t="s">
        <v>26</v>
      </c>
    </row>
    <row customFormat="1" r="259" s="209">
      <c r="A259" s="214" t="s">
        <v>26</v>
      </c>
    </row>
    <row customFormat="1" r="260" s="209">
      <c r="A260" s="214" t="s">
        <v>26</v>
      </c>
    </row>
    <row customFormat="1" r="261" s="209">
      <c r="A261" s="214" t="s">
        <v>26</v>
      </c>
    </row>
    <row customFormat="1" r="262" s="209">
      <c r="A262" s="214" t="s">
        <v>26</v>
      </c>
    </row>
    <row customFormat="1" r="263" s="209">
      <c r="A263" s="214" t="s">
        <v>26</v>
      </c>
    </row>
    <row customFormat="1" r="264" s="209">
      <c r="A264" s="214" t="s">
        <v>26</v>
      </c>
    </row>
    <row customFormat="1" r="265" s="209">
      <c r="A265" s="214" t="s">
        <v>26</v>
      </c>
    </row>
    <row customFormat="1" r="266" s="209">
      <c r="A266" s="214" t="s">
        <v>26</v>
      </c>
    </row>
    <row customFormat="1" r="267" s="209">
      <c r="A267" s="214" t="s">
        <v>26</v>
      </c>
    </row>
    <row customFormat="1" r="268" s="209">
      <c r="A268" s="214" t="s">
        <v>26</v>
      </c>
    </row>
    <row customFormat="1" r="269" s="209">
      <c r="A269" s="214" t="s">
        <v>26</v>
      </c>
    </row>
    <row customFormat="1" r="270" s="209">
      <c r="A270" s="214" t="s">
        <v>26</v>
      </c>
    </row>
    <row customFormat="1" r="271" s="209">
      <c r="A271" s="214" t="s">
        <v>26</v>
      </c>
    </row>
    <row customFormat="1" r="272" s="209">
      <c r="A272" s="214" t="s">
        <v>26</v>
      </c>
    </row>
    <row customFormat="1" r="273" s="209">
      <c r="A273" s="214" t="s">
        <v>26</v>
      </c>
    </row>
    <row customFormat="1" r="274" s="209">
      <c r="A274" s="214" t="s">
        <v>26</v>
      </c>
    </row>
    <row customFormat="1" r="275" s="209">
      <c r="A275" s="214" t="s">
        <v>26</v>
      </c>
    </row>
    <row customFormat="1" r="276" s="209">
      <c r="A276" s="214" t="s">
        <v>26</v>
      </c>
    </row>
    <row customFormat="1" r="277" s="209">
      <c r="A277" s="214" t="s">
        <v>26</v>
      </c>
    </row>
    <row customFormat="1" r="278" s="209">
      <c r="A278" s="214" t="s">
        <v>26</v>
      </c>
    </row>
    <row customFormat="1" r="279" s="209">
      <c r="A279" s="214" t="s">
        <v>26</v>
      </c>
    </row>
    <row customFormat="1" r="280" s="209">
      <c r="A280" s="214" t="s">
        <v>26</v>
      </c>
    </row>
    <row customFormat="1" r="281" s="209">
      <c r="A281" s="214" t="s">
        <v>26</v>
      </c>
    </row>
    <row customFormat="1" r="282" s="209">
      <c r="A282" s="214" t="s">
        <v>26</v>
      </c>
    </row>
    <row customFormat="1" r="283" s="209">
      <c r="A283" s="214" t="s">
        <v>26</v>
      </c>
    </row>
    <row customFormat="1" r="284" s="209">
      <c r="A284" s="214" t="s">
        <v>26</v>
      </c>
    </row>
    <row customFormat="1" r="285" s="209">
      <c r="A285" s="214" t="s">
        <v>26</v>
      </c>
    </row>
    <row customFormat="1" r="286" s="209">
      <c r="A286" s="214" t="s">
        <v>26</v>
      </c>
    </row>
    <row customFormat="1" r="287" s="209">
      <c r="A287" s="214" t="s">
        <v>26</v>
      </c>
    </row>
    <row customFormat="1" r="288" s="209">
      <c r="A288" s="214" t="s">
        <v>26</v>
      </c>
    </row>
    <row customFormat="1" r="289" s="209">
      <c r="A289" s="214" t="s">
        <v>26</v>
      </c>
    </row>
    <row customFormat="1" r="290" s="209">
      <c r="A290" s="214" t="s">
        <v>26</v>
      </c>
    </row>
    <row customFormat="1" r="291" s="209">
      <c r="A291" s="214" t="s">
        <v>26</v>
      </c>
    </row>
    <row customFormat="1" r="292" s="209">
      <c r="A292" s="214" t="s">
        <v>26</v>
      </c>
    </row>
    <row customFormat="1" r="293" s="209">
      <c r="A293" s="214" t="s">
        <v>26</v>
      </c>
    </row>
    <row customFormat="1" r="294" s="209">
      <c r="A294" s="214" t="s">
        <v>26</v>
      </c>
    </row>
    <row customFormat="1" r="295" s="209">
      <c r="A295" s="214" t="s">
        <v>26</v>
      </c>
    </row>
    <row customFormat="1" r="296" s="209">
      <c r="A296" s="214" t="s">
        <v>26</v>
      </c>
    </row>
    <row customFormat="1" r="297" s="209">
      <c r="A297" s="214" t="s">
        <v>26</v>
      </c>
    </row>
    <row customFormat="1" r="298" s="209">
      <c r="A298" s="214" t="s">
        <v>26</v>
      </c>
    </row>
    <row customFormat="1" r="299" s="209">
      <c r="A299" s="214" t="s">
        <v>26</v>
      </c>
    </row>
    <row customFormat="1" r="300" s="209">
      <c r="A300" s="214" t="s">
        <v>26</v>
      </c>
    </row>
    <row customFormat="1" r="301" s="209">
      <c r="A301" s="214" t="s">
        <v>26</v>
      </c>
    </row>
    <row customFormat="1" r="302" s="209">
      <c r="A302" s="214" t="s">
        <v>26</v>
      </c>
    </row>
    <row customFormat="1" r="303" s="209">
      <c r="A303" s="214" t="s">
        <v>26</v>
      </c>
    </row>
    <row customFormat="1" r="304" s="209">
      <c r="A304" s="214" t="s">
        <v>26</v>
      </c>
    </row>
    <row customFormat="1" r="305" s="209">
      <c r="A305" s="214" t="s">
        <v>26</v>
      </c>
    </row>
    <row customFormat="1" r="306" s="209">
      <c r="A306" s="214" t="s">
        <v>26</v>
      </c>
    </row>
    <row customFormat="1" r="307" s="209">
      <c r="A307" s="214" t="s">
        <v>26</v>
      </c>
    </row>
    <row customFormat="1" r="308" s="209">
      <c r="A308" s="214" t="s">
        <v>26</v>
      </c>
    </row>
    <row customFormat="1" r="309" s="209">
      <c r="A309" s="214" t="s">
        <v>26</v>
      </c>
    </row>
    <row customFormat="1" r="310" s="209">
      <c r="A310" s="214" t="s">
        <v>26</v>
      </c>
    </row>
    <row customFormat="1" r="311" s="209">
      <c r="A311" s="214" t="s">
        <v>26</v>
      </c>
    </row>
    <row customFormat="1" r="312" s="209">
      <c r="A312" s="214" t="s">
        <v>26</v>
      </c>
    </row>
    <row customFormat="1" r="313" s="209">
      <c r="A313" s="214" t="s">
        <v>26</v>
      </c>
    </row>
    <row customFormat="1" r="314" s="209">
      <c r="A314" s="214" t="s">
        <v>26</v>
      </c>
    </row>
    <row customFormat="1" r="315" s="209">
      <c r="A315" s="214" t="s">
        <v>26</v>
      </c>
    </row>
    <row customFormat="1" r="316" s="209">
      <c r="A316" s="214" t="s">
        <v>26</v>
      </c>
    </row>
    <row customFormat="1" r="317" s="209">
      <c r="A317" s="214" t="s">
        <v>26</v>
      </c>
    </row>
    <row customFormat="1" r="318" s="209">
      <c r="A318" s="214" t="s">
        <v>26</v>
      </c>
    </row>
    <row customFormat="1" r="319" s="209">
      <c r="A319" s="214" t="s">
        <v>26</v>
      </c>
    </row>
    <row customFormat="1" r="320" s="209">
      <c r="A320" s="214" t="s">
        <v>26</v>
      </c>
    </row>
    <row customFormat="1" r="321" s="209">
      <c r="A321" s="214" t="s">
        <v>26</v>
      </c>
    </row>
    <row customFormat="1" r="322" s="209">
      <c r="A322" s="214" t="s">
        <v>26</v>
      </c>
    </row>
    <row customFormat="1" r="323" s="209">
      <c r="A323" s="214" t="s">
        <v>26</v>
      </c>
    </row>
    <row customFormat="1" r="324" s="209">
      <c r="A324" s="214" t="s">
        <v>26</v>
      </c>
    </row>
    <row customFormat="1" r="325" s="209">
      <c r="A325" s="214" t="s">
        <v>26</v>
      </c>
    </row>
    <row customFormat="1" r="326" s="209">
      <c r="A326" s="214" t="s">
        <v>26</v>
      </c>
    </row>
    <row customFormat="1" r="327" s="209">
      <c r="A327" s="214" t="s">
        <v>26</v>
      </c>
    </row>
    <row customFormat="1" r="328" s="209">
      <c r="A328" s="214" t="s">
        <v>26</v>
      </c>
    </row>
    <row customFormat="1" r="329" s="209">
      <c r="A329" s="214" t="s">
        <v>26</v>
      </c>
    </row>
    <row customFormat="1" r="330" s="209">
      <c r="A330" s="214" t="s">
        <v>26</v>
      </c>
    </row>
    <row customFormat="1" r="331" s="209">
      <c r="A331" s="214" t="s">
        <v>26</v>
      </c>
    </row>
    <row customFormat="1" r="332" s="209">
      <c r="A332" s="214" t="s">
        <v>26</v>
      </c>
    </row>
    <row customFormat="1" r="333" s="209">
      <c r="A333" s="214" t="s">
        <v>26</v>
      </c>
    </row>
    <row customFormat="1" r="334" s="209">
      <c r="A334" s="214" t="s">
        <v>26</v>
      </c>
    </row>
    <row customFormat="1" r="335" s="209">
      <c r="A335" s="214" t="s">
        <v>26</v>
      </c>
    </row>
    <row customFormat="1" r="336" s="209">
      <c r="A336" s="214" t="s">
        <v>26</v>
      </c>
    </row>
    <row customFormat="1" r="337" s="209">
      <c r="A337" s="214" t="s">
        <v>26</v>
      </c>
    </row>
    <row customFormat="1" r="338" s="209">
      <c r="A338" s="214" t="s">
        <v>26</v>
      </c>
    </row>
    <row customFormat="1" r="339" s="209">
      <c r="A339" s="214" t="s">
        <v>26</v>
      </c>
    </row>
    <row customFormat="1" r="340" s="209">
      <c r="A340" s="214" t="s">
        <v>26</v>
      </c>
    </row>
    <row customFormat="1" r="341" s="209">
      <c r="A341" s="214" t="s">
        <v>26</v>
      </c>
    </row>
    <row customFormat="1" r="342" s="209">
      <c r="A342" s="214" t="s">
        <v>26</v>
      </c>
    </row>
    <row customFormat="1" r="343" s="209">
      <c r="A343" s="214" t="s">
        <v>26</v>
      </c>
    </row>
    <row customFormat="1" r="344" s="209">
      <c r="A344" s="214" t="s">
        <v>26</v>
      </c>
    </row>
    <row customFormat="1" r="345" s="209">
      <c r="A345" s="214" t="s">
        <v>26</v>
      </c>
    </row>
    <row customFormat="1" r="346" s="209">
      <c r="A346" s="214" t="s">
        <v>26</v>
      </c>
    </row>
    <row customFormat="1" r="347" s="209">
      <c r="A347" s="214" t="s">
        <v>26</v>
      </c>
    </row>
    <row customFormat="1" r="348" s="209">
      <c r="A348" s="214" t="s">
        <v>26</v>
      </c>
    </row>
    <row customFormat="1" r="349" s="209">
      <c r="A349" s="214" t="s">
        <v>26</v>
      </c>
    </row>
    <row customFormat="1" r="350" s="209">
      <c r="A350" s="214" t="s">
        <v>26</v>
      </c>
    </row>
    <row customFormat="1" r="351" s="209">
      <c r="A351" s="214" t="s">
        <v>26</v>
      </c>
    </row>
    <row customFormat="1" r="352" s="209">
      <c r="A352" s="214" t="s">
        <v>26</v>
      </c>
    </row>
    <row customFormat="1" r="353" s="209">
      <c r="A353" s="214" t="s">
        <v>26</v>
      </c>
    </row>
    <row customFormat="1" r="354" s="209">
      <c r="A354" s="214" t="s">
        <v>26</v>
      </c>
    </row>
    <row customFormat="1" r="355" s="209">
      <c r="A355" s="214" t="s">
        <v>26</v>
      </c>
    </row>
    <row customFormat="1" r="356" s="209">
      <c r="A356" s="214" t="s">
        <v>26</v>
      </c>
    </row>
    <row customFormat="1" r="357" s="209">
      <c r="A357" s="214" t="s">
        <v>26</v>
      </c>
    </row>
    <row customFormat="1" r="358" s="209">
      <c r="A358" s="214" t="s">
        <v>26</v>
      </c>
    </row>
    <row customFormat="1" r="359" s="209">
      <c r="A359" s="214" t="s">
        <v>26</v>
      </c>
    </row>
    <row customFormat="1" r="360" s="209">
      <c r="A360" s="214" t="s">
        <v>26</v>
      </c>
    </row>
    <row customFormat="1" r="361" s="209">
      <c r="A361" s="214" t="s">
        <v>26</v>
      </c>
    </row>
    <row customFormat="1" r="362" s="209">
      <c r="A362" s="214" t="s">
        <v>26</v>
      </c>
    </row>
    <row customFormat="1" r="363" s="209">
      <c r="A363" s="214" t="s">
        <v>26</v>
      </c>
    </row>
    <row customFormat="1" r="364" s="209">
      <c r="A364" s="214" t="s">
        <v>26</v>
      </c>
    </row>
    <row customFormat="1" r="365" s="209">
      <c r="A365" s="214" t="s">
        <v>26</v>
      </c>
    </row>
    <row customFormat="1" r="366" s="209">
      <c r="A366" s="214" t="s">
        <v>26</v>
      </c>
    </row>
    <row customFormat="1" r="367" s="209">
      <c r="A367" s="214" t="s">
        <v>26</v>
      </c>
    </row>
    <row customFormat="1" r="368" s="209">
      <c r="A368" s="214" t="s">
        <v>26</v>
      </c>
    </row>
    <row customFormat="1" r="369" s="209">
      <c r="A369" s="214" t="s">
        <v>26</v>
      </c>
    </row>
    <row customFormat="1" r="370" s="209">
      <c r="A370" s="214" t="s">
        <v>26</v>
      </c>
    </row>
    <row customFormat="1" r="371" s="209">
      <c r="A371" s="214" t="s">
        <v>26</v>
      </c>
    </row>
    <row customFormat="1" r="372" s="209">
      <c r="A372" s="214" t="s">
        <v>26</v>
      </c>
    </row>
    <row customFormat="1" r="373" s="209">
      <c r="A373" s="214" t="s">
        <v>26</v>
      </c>
    </row>
    <row customFormat="1" r="374" s="209">
      <c r="A374" s="214" t="s">
        <v>26</v>
      </c>
    </row>
    <row customFormat="1" r="375" s="209">
      <c r="A375" s="214" t="s">
        <v>26</v>
      </c>
    </row>
    <row customFormat="1" r="376" s="209">
      <c r="A376" s="214" t="s">
        <v>26</v>
      </c>
    </row>
    <row customFormat="1" r="377" s="209">
      <c r="A377" s="214" t="s">
        <v>26</v>
      </c>
    </row>
    <row customFormat="1" r="378" s="209">
      <c r="A378" s="214" t="s">
        <v>26</v>
      </c>
    </row>
    <row customFormat="1" r="379" s="209">
      <c r="A379" s="214" t="s">
        <v>26</v>
      </c>
    </row>
    <row customFormat="1" r="380" s="209">
      <c r="A380" s="214" t="s">
        <v>26</v>
      </c>
    </row>
    <row customFormat="1" r="381" s="209">
      <c r="A381" s="214" t="s">
        <v>26</v>
      </c>
    </row>
    <row customFormat="1" r="382" s="209">
      <c r="A382" s="214" t="s">
        <v>26</v>
      </c>
    </row>
    <row customFormat="1" r="383" s="209">
      <c r="A383" s="214" t="s">
        <v>26</v>
      </c>
    </row>
    <row customFormat="1" r="384" s="209">
      <c r="A384" s="214" t="s">
        <v>26</v>
      </c>
    </row>
    <row customFormat="1" r="385" s="209">
      <c r="A385" s="214" t="s">
        <v>26</v>
      </c>
    </row>
    <row customFormat="1" r="386" s="209">
      <c r="A386" s="214" t="s">
        <v>26</v>
      </c>
    </row>
    <row customFormat="1" r="387" s="209">
      <c r="A387" s="214" t="s">
        <v>26</v>
      </c>
    </row>
    <row customFormat="1" r="388" s="209">
      <c r="A388" s="214" t="s">
        <v>26</v>
      </c>
    </row>
    <row customFormat="1" r="389" s="209">
      <c r="A389" s="214" t="s">
        <v>26</v>
      </c>
    </row>
    <row customFormat="1" r="390" s="209">
      <c r="A390" s="214" t="s">
        <v>26</v>
      </c>
    </row>
    <row customFormat="1" r="391" s="209">
      <c r="A391" s="214" t="s">
        <v>26</v>
      </c>
    </row>
    <row customFormat="1" r="392" s="209">
      <c r="A392" s="214" t="s">
        <v>26</v>
      </c>
    </row>
    <row customFormat="1" r="393" s="209">
      <c r="A393" s="214" t="s">
        <v>26</v>
      </c>
    </row>
    <row customFormat="1" r="394" s="209">
      <c r="A394" s="214" t="s">
        <v>26</v>
      </c>
    </row>
    <row customFormat="1" r="395" s="209">
      <c r="A395" s="214" t="s">
        <v>26</v>
      </c>
    </row>
    <row customFormat="1" r="396" s="209">
      <c r="A396" s="214" t="s">
        <v>26</v>
      </c>
    </row>
    <row customFormat="1" r="397" s="209">
      <c r="A397" s="214" t="s">
        <v>26</v>
      </c>
    </row>
    <row customFormat="1" r="398" s="209">
      <c r="A398" s="214" t="s">
        <v>26</v>
      </c>
    </row>
    <row customFormat="1" r="399" s="209">
      <c r="A399" s="214" t="s">
        <v>26</v>
      </c>
    </row>
    <row customFormat="1" r="400" s="209">
      <c r="A400" s="214" t="s">
        <v>26</v>
      </c>
    </row>
    <row customFormat="1" r="401" s="209">
      <c r="A401" s="214" t="s">
        <v>26</v>
      </c>
    </row>
    <row customFormat="1" r="402" s="209">
      <c r="A402" s="214" t="s">
        <v>26</v>
      </c>
    </row>
    <row customFormat="1" r="403" s="209">
      <c r="A403" s="214" t="s">
        <v>26</v>
      </c>
    </row>
    <row customFormat="1" r="404" s="209">
      <c r="A404" s="214" t="s">
        <v>26</v>
      </c>
    </row>
    <row customFormat="1" r="405" s="209">
      <c r="A405" s="214" t="s">
        <v>26</v>
      </c>
    </row>
    <row customFormat="1" r="406" s="209">
      <c r="A406" s="214" t="s">
        <v>26</v>
      </c>
    </row>
    <row customFormat="1" r="407" s="209">
      <c r="A407" s="214" t="s">
        <v>26</v>
      </c>
    </row>
    <row customFormat="1" r="408" s="209">
      <c r="A408" s="214" t="s">
        <v>26</v>
      </c>
    </row>
    <row customFormat="1" r="409" s="209">
      <c r="A409" s="214" t="s">
        <v>26</v>
      </c>
    </row>
    <row customFormat="1" r="410" s="209">
      <c r="A410" s="214" t="s">
        <v>26</v>
      </c>
    </row>
    <row customFormat="1" r="411" s="209">
      <c r="A411" s="214" t="s">
        <v>26</v>
      </c>
    </row>
    <row customFormat="1" r="412" s="209">
      <c r="A412" s="214" t="s">
        <v>26</v>
      </c>
    </row>
    <row customFormat="1" r="413" s="209">
      <c r="A413" s="214" t="s">
        <v>26</v>
      </c>
    </row>
    <row customFormat="1" r="414" s="209">
      <c r="A414" s="214" t="s">
        <v>26</v>
      </c>
    </row>
    <row customFormat="1" r="415" s="209">
      <c r="A415" s="214" t="s">
        <v>26</v>
      </c>
    </row>
    <row customFormat="1" r="416" s="209">
      <c r="A416" s="214" t="s">
        <v>26</v>
      </c>
    </row>
    <row customFormat="1" r="417" s="209">
      <c r="A417" s="214" t="s">
        <v>26</v>
      </c>
    </row>
    <row customFormat="1" r="418" s="209">
      <c r="A418" s="214" t="s">
        <v>26</v>
      </c>
    </row>
    <row customFormat="1" r="419" s="209">
      <c r="A419" s="214" t="s">
        <v>26</v>
      </c>
    </row>
    <row customFormat="1" r="420" s="209">
      <c r="A420" s="214" t="s">
        <v>26</v>
      </c>
    </row>
    <row customFormat="1" r="421" s="209">
      <c r="A421" s="214" t="s">
        <v>26</v>
      </c>
    </row>
    <row customFormat="1" r="422" s="209">
      <c r="A422" s="214" t="s">
        <v>26</v>
      </c>
    </row>
    <row customFormat="1" r="423" s="209">
      <c r="A423" s="214" t="s">
        <v>26</v>
      </c>
    </row>
    <row customFormat="1" r="424" s="209">
      <c r="A424" s="214" t="s">
        <v>26</v>
      </c>
    </row>
    <row customFormat="1" r="425" s="209">
      <c r="A425" s="214" t="s">
        <v>26</v>
      </c>
    </row>
    <row customFormat="1" r="426" s="209">
      <c r="A426" s="214" t="s">
        <v>26</v>
      </c>
    </row>
    <row customFormat="1" r="427" s="209">
      <c r="A427" s="214" t="s">
        <v>26</v>
      </c>
    </row>
    <row customFormat="1" r="428" s="209">
      <c r="A428" s="214" t="s">
        <v>26</v>
      </c>
    </row>
    <row customFormat="1" r="429" s="209">
      <c r="A429" s="214" t="s">
        <v>26</v>
      </c>
    </row>
    <row customFormat="1" r="430" s="209">
      <c r="A430" s="214" t="s">
        <v>26</v>
      </c>
    </row>
    <row customFormat="1" r="431" s="209">
      <c r="A431" s="214" t="s">
        <v>26</v>
      </c>
    </row>
    <row customFormat="1" r="432" s="209">
      <c r="A432" s="214" t="s">
        <v>26</v>
      </c>
    </row>
    <row customFormat="1" r="433" s="209">
      <c r="A433" s="214" t="s">
        <v>26</v>
      </c>
    </row>
    <row customFormat="1" r="434" s="209">
      <c r="A434" s="214" t="s">
        <v>26</v>
      </c>
    </row>
    <row customFormat="1" r="435" s="209">
      <c r="A435" s="214" t="s">
        <v>26</v>
      </c>
    </row>
    <row customFormat="1" r="436" s="209">
      <c r="A436" s="214" t="s">
        <v>26</v>
      </c>
    </row>
    <row customFormat="1" r="437" s="209">
      <c r="A437" s="214" t="s">
        <v>26</v>
      </c>
    </row>
    <row customFormat="1" r="438" s="209">
      <c r="A438" s="214" t="s">
        <v>26</v>
      </c>
    </row>
    <row customFormat="1" r="439" s="209">
      <c r="A439" s="214" t="s">
        <v>26</v>
      </c>
    </row>
    <row customFormat="1" r="440" s="209">
      <c r="A440" s="214" t="s">
        <v>26</v>
      </c>
    </row>
    <row customFormat="1" r="441" s="209">
      <c r="A441" s="214" t="s">
        <v>26</v>
      </c>
    </row>
    <row customFormat="1" r="442" s="209">
      <c r="A442" s="214" t="s">
        <v>26</v>
      </c>
    </row>
    <row customFormat="1" r="443" s="209">
      <c r="A443" s="214" t="s">
        <v>26</v>
      </c>
    </row>
    <row customFormat="1" r="444" s="209">
      <c r="A444" s="214" t="s">
        <v>26</v>
      </c>
    </row>
    <row customFormat="1" r="445" s="209">
      <c r="A445" s="214" t="s">
        <v>26</v>
      </c>
    </row>
    <row customFormat="1" r="446" s="209">
      <c r="A446" s="214" t="s">
        <v>26</v>
      </c>
    </row>
    <row customFormat="1" r="447" s="209">
      <c r="A447" s="214" t="s">
        <v>26</v>
      </c>
    </row>
    <row customFormat="1" r="448" s="209">
      <c r="A448" s="214" t="s">
        <v>26</v>
      </c>
    </row>
    <row customFormat="1" r="449" s="209">
      <c r="A449" s="214" t="s">
        <v>26</v>
      </c>
    </row>
    <row customFormat="1" r="450" s="209">
      <c r="A450" s="214" t="s">
        <v>26</v>
      </c>
    </row>
    <row customFormat="1" r="451" s="209">
      <c r="A451" s="214" t="s">
        <v>26</v>
      </c>
    </row>
    <row customFormat="1" r="452" s="209">
      <c r="A452" s="214" t="s">
        <v>26</v>
      </c>
    </row>
    <row customFormat="1" r="453" s="209">
      <c r="A453" s="214" t="s">
        <v>26</v>
      </c>
    </row>
    <row customFormat="1" r="454" s="209">
      <c r="A454" s="214" t="s">
        <v>26</v>
      </c>
    </row>
    <row customFormat="1" r="455" s="209">
      <c r="A455" s="214" t="s">
        <v>26</v>
      </c>
    </row>
    <row customFormat="1" r="456" s="209">
      <c r="A456" s="214" t="s">
        <v>26</v>
      </c>
    </row>
    <row customFormat="1" r="457" s="209">
      <c r="A457" s="214" t="s">
        <v>26</v>
      </c>
    </row>
    <row customFormat="1" r="458" s="209">
      <c r="A458" s="214" t="s">
        <v>26</v>
      </c>
    </row>
    <row customFormat="1" r="459" s="209">
      <c r="A459" s="214" t="s">
        <v>26</v>
      </c>
    </row>
    <row customFormat="1" r="460" s="209">
      <c r="A460" s="214" t="s">
        <v>26</v>
      </c>
    </row>
    <row customFormat="1" r="461" s="209">
      <c r="A461" s="214" t="s">
        <v>26</v>
      </c>
    </row>
    <row customFormat="1" r="462" s="209">
      <c r="A462" s="214" t="s">
        <v>26</v>
      </c>
    </row>
    <row customFormat="1" r="463" s="209">
      <c r="A463" s="214" t="s">
        <v>26</v>
      </c>
    </row>
    <row customFormat="1" r="464" s="209">
      <c r="A464" s="214" t="s">
        <v>26</v>
      </c>
    </row>
    <row customFormat="1" r="465" s="209">
      <c r="A465" s="214" t="s">
        <v>26</v>
      </c>
    </row>
    <row customFormat="1" r="466" s="209">
      <c r="A466" s="214" t="s">
        <v>26</v>
      </c>
    </row>
    <row customFormat="1" r="467" s="209">
      <c r="A467" s="214" t="s">
        <v>26</v>
      </c>
    </row>
    <row customFormat="1" r="468" s="209">
      <c r="A468" s="214" t="s">
        <v>26</v>
      </c>
    </row>
    <row customFormat="1" r="469" s="209">
      <c r="A469" s="214" t="s">
        <v>26</v>
      </c>
    </row>
    <row customFormat="1" r="470" s="209">
      <c r="A470" s="214" t="s">
        <v>26</v>
      </c>
    </row>
    <row customFormat="1" r="471" s="209">
      <c r="A471" s="214" t="s">
        <v>26</v>
      </c>
    </row>
    <row customFormat="1" r="472" s="209">
      <c r="A472" s="214" t="s">
        <v>26</v>
      </c>
    </row>
    <row customFormat="1" r="473" s="209">
      <c r="A473" s="214" t="s">
        <v>26</v>
      </c>
    </row>
    <row customFormat="1" r="474" s="209">
      <c r="A474" s="214" t="s">
        <v>26</v>
      </c>
    </row>
    <row customFormat="1" r="475" s="209">
      <c r="A475" s="214" t="s">
        <v>26</v>
      </c>
    </row>
    <row customFormat="1" r="476" s="209">
      <c r="A476" s="214" t="s">
        <v>26</v>
      </c>
    </row>
    <row customFormat="1" r="477" s="209">
      <c r="A477" s="214" t="s">
        <v>26</v>
      </c>
    </row>
    <row customFormat="1" r="478" s="209">
      <c r="A478" s="214" t="s">
        <v>26</v>
      </c>
    </row>
    <row customFormat="1" r="479" s="209">
      <c r="A479" s="214" t="s">
        <v>26</v>
      </c>
    </row>
    <row customFormat="1" r="480" s="209">
      <c r="A480" s="214" t="s">
        <v>26</v>
      </c>
    </row>
    <row customFormat="1" r="481" s="209">
      <c r="A481" s="214" t="s">
        <v>26</v>
      </c>
    </row>
    <row customFormat="1" r="482" s="209">
      <c r="A482" s="214" t="s">
        <v>26</v>
      </c>
    </row>
    <row customFormat="1" r="483" s="209">
      <c r="A483" s="214" t="s">
        <v>26</v>
      </c>
    </row>
    <row customFormat="1" r="484" s="209">
      <c r="A484" s="214" t="s">
        <v>26</v>
      </c>
    </row>
    <row customFormat="1" r="485" s="209">
      <c r="A485" s="214" t="s">
        <v>26</v>
      </c>
    </row>
    <row customFormat="1" r="486" s="209">
      <c r="A486" s="214" t="s">
        <v>26</v>
      </c>
    </row>
    <row customFormat="1" r="487" s="209">
      <c r="A487" s="214" t="s">
        <v>26</v>
      </c>
    </row>
    <row customFormat="1" r="488" s="209">
      <c r="A488" s="214" t="s">
        <v>26</v>
      </c>
    </row>
    <row customFormat="1" r="489" s="209">
      <c r="A489" s="214" t="s">
        <v>26</v>
      </c>
    </row>
    <row customFormat="1" r="490" s="209">
      <c r="A490" s="214" t="s">
        <v>26</v>
      </c>
    </row>
    <row customFormat="1" r="491" s="209">
      <c r="A491" s="214" t="s">
        <v>26</v>
      </c>
    </row>
    <row customFormat="1" r="492" s="209">
      <c r="A492" s="214" t="s">
        <v>26</v>
      </c>
    </row>
    <row customFormat="1" r="493" s="209">
      <c r="A493" s="214" t="s">
        <v>26</v>
      </c>
    </row>
    <row customFormat="1" r="494" s="209">
      <c r="A494" s="214" t="s">
        <v>26</v>
      </c>
    </row>
    <row customFormat="1" r="495" s="209">
      <c r="A495" s="214" t="s">
        <v>26</v>
      </c>
    </row>
    <row customFormat="1" r="496" s="209">
      <c r="A496" s="214" t="s">
        <v>26</v>
      </c>
    </row>
    <row customFormat="1" r="497" s="209">
      <c r="A497" s="214" t="s">
        <v>26</v>
      </c>
    </row>
    <row customFormat="1" r="498" s="209">
      <c r="A498" s="214" t="s">
        <v>26</v>
      </c>
    </row>
    <row customFormat="1" r="499" s="209">
      <c r="A499" s="214" t="s">
        <v>26</v>
      </c>
    </row>
    <row customFormat="1" r="500" s="209">
      <c r="A500" s="214" t="s">
        <v>26</v>
      </c>
    </row>
    <row customFormat="1" r="501" s="209">
      <c r="A501" s="214"/>
    </row>
    <row customFormat="1" r="502" s="209">
      <c r="A502" s="214"/>
    </row>
    <row customFormat="1" r="503" s="209">
      <c r="A503" s="214"/>
    </row>
    <row customFormat="1" r="504" s="209">
      <c r="A504" s="214"/>
    </row>
    <row customFormat="1" r="505" s="209">
      <c r="A505" s="214"/>
    </row>
    <row customFormat="1" r="506" s="209">
      <c r="A506" s="214"/>
    </row>
    <row customFormat="1" r="507" s="209">
      <c r="A507" s="214"/>
    </row>
    <row customFormat="1" r="508" s="209">
      <c r="A508" s="214"/>
    </row>
    <row customFormat="1" r="509" s="209">
      <c r="A509" s="214"/>
    </row>
    <row customFormat="1" r="510" s="209">
      <c r="A510" s="214"/>
    </row>
    <row customFormat="1" r="511" s="209">
      <c r="A511" s="214"/>
    </row>
    <row customFormat="1" r="512" s="209">
      <c r="A512" s="214"/>
    </row>
    <row customFormat="1" r="513" s="209">
      <c r="A513" s="214"/>
    </row>
    <row customFormat="1" r="514" s="209">
      <c r="A514" s="214"/>
    </row>
    <row customFormat="1" r="515" s="209">
      <c r="A515" s="214"/>
    </row>
    <row customFormat="1" r="516" s="209">
      <c r="A516" s="214"/>
    </row>
    <row customFormat="1" r="517" s="209">
      <c r="A517" s="214"/>
    </row>
    <row customFormat="1" r="518" s="209">
      <c r="A518" s="214"/>
    </row>
    <row customFormat="1" r="519" s="209">
      <c r="A519" s="214"/>
    </row>
    <row customFormat="1" r="520" s="209">
      <c r="A520" s="214"/>
    </row>
    <row customFormat="1" r="521" s="209">
      <c r="A521" s="214"/>
    </row>
    <row customFormat="1" r="522" s="209">
      <c r="A522" s="214"/>
    </row>
    <row customFormat="1" r="523" s="209">
      <c r="A523" s="214"/>
    </row>
    <row customFormat="1" r="524" s="209">
      <c r="A524" s="214"/>
    </row>
    <row customFormat="1" r="525" s="209">
      <c r="A525" s="214"/>
    </row>
    <row customFormat="1" r="526" s="209">
      <c r="A526" s="214"/>
    </row>
    <row customFormat="1" r="527" s="209">
      <c r="A527" s="214"/>
    </row>
    <row customFormat="1" r="528" s="209">
      <c r="A528" s="214"/>
    </row>
    <row customFormat="1" r="529" s="209">
      <c r="A529" s="214"/>
    </row>
    <row customFormat="1" r="530" s="209">
      <c r="A530" s="214"/>
    </row>
    <row customFormat="1" r="531" s="209">
      <c r="A531" s="214"/>
    </row>
    <row customFormat="1" r="532" s="209">
      <c r="A532" s="214"/>
    </row>
    <row customFormat="1" r="533" s="209">
      <c r="A533" s="214"/>
    </row>
    <row customFormat="1" r="534" s="209">
      <c r="A534" s="214"/>
    </row>
    <row customFormat="1" r="535" s="209">
      <c r="A535" s="214"/>
    </row>
    <row customFormat="1" r="536" s="209">
      <c r="A536" s="214"/>
    </row>
    <row customFormat="1" r="537" s="209">
      <c r="A537" s="214"/>
    </row>
    <row customFormat="1" r="538" s="209">
      <c r="A538" s="214"/>
    </row>
    <row customFormat="1" r="539" s="209">
      <c r="A539" s="214"/>
    </row>
    <row customFormat="1" r="540" s="209">
      <c r="A540" s="214"/>
    </row>
    <row customFormat="1" r="541" s="209">
      <c r="A541" s="214"/>
    </row>
    <row customFormat="1" r="542" s="209">
      <c r="A542" s="214"/>
    </row>
    <row customFormat="1" r="543" s="209">
      <c r="A543" s="214"/>
    </row>
    <row customFormat="1" r="544" s="209">
      <c r="A544" s="214"/>
    </row>
    <row customFormat="1" r="545" s="209">
      <c r="A545" s="214"/>
    </row>
    <row customFormat="1" r="546" s="209">
      <c r="A546" s="214"/>
    </row>
    <row customFormat="1" r="547" s="209">
      <c r="A547" s="214"/>
    </row>
    <row customFormat="1" r="548" s="209">
      <c r="A548" s="214"/>
    </row>
    <row customFormat="1" r="549" s="209">
      <c r="A549" s="214"/>
    </row>
    <row customFormat="1" r="550" s="209">
      <c r="A550" s="214"/>
    </row>
    <row customFormat="1" r="551" s="209">
      <c r="A551" s="214"/>
    </row>
    <row customFormat="1" r="552" s="209">
      <c r="A552" s="214"/>
    </row>
    <row customFormat="1" r="553" s="209">
      <c r="A553" s="214"/>
    </row>
    <row customFormat="1" r="554" s="209">
      <c r="A554" s="214"/>
    </row>
    <row customFormat="1" r="555" s="209">
      <c r="A555" s="214"/>
    </row>
    <row customFormat="1" r="556" s="209">
      <c r="A556" s="214"/>
    </row>
    <row customFormat="1" r="557" s="209">
      <c r="A557" s="214"/>
    </row>
    <row customFormat="1" r="558" s="209">
      <c r="A558" s="214"/>
    </row>
    <row customFormat="1" r="559" s="209">
      <c r="A559" s="214"/>
    </row>
    <row customFormat="1" r="560" s="209">
      <c r="A560" s="214"/>
    </row>
    <row customFormat="1" r="561" s="209">
      <c r="A561" s="214"/>
    </row>
    <row customFormat="1" r="562" s="209">
      <c r="A562" s="214"/>
    </row>
    <row customFormat="1" r="563" s="209">
      <c r="A563" s="214"/>
    </row>
    <row customFormat="1" r="564" s="209">
      <c r="A564" s="214"/>
    </row>
    <row customFormat="1" r="565" s="209">
      <c r="A565" s="214"/>
    </row>
    <row customFormat="1" r="566" s="209">
      <c r="A566" s="214"/>
    </row>
    <row customFormat="1" r="567" s="209">
      <c r="A567" s="214"/>
    </row>
    <row customFormat="1" r="568" s="209">
      <c r="A568" s="214"/>
    </row>
    <row customFormat="1" r="569" s="209">
      <c r="A569" s="214"/>
    </row>
    <row customFormat="1" r="570" s="209">
      <c r="A570" s="214"/>
    </row>
    <row customFormat="1" r="571" s="209">
      <c r="A571" s="214"/>
    </row>
    <row customFormat="1" r="572" s="209">
      <c r="A572" s="214"/>
    </row>
    <row customFormat="1" r="573" s="209">
      <c r="A573" s="214"/>
    </row>
    <row customFormat="1" r="574" s="209">
      <c r="A574" s="214"/>
    </row>
    <row customFormat="1" r="575" s="209">
      <c r="A575" s="214"/>
    </row>
    <row customFormat="1" r="576" s="209">
      <c r="A576" s="214"/>
    </row>
    <row customFormat="1" r="577" s="209">
      <c r="A577" s="214"/>
    </row>
    <row customFormat="1" r="578" s="209">
      <c r="A578" s="214"/>
    </row>
    <row customFormat="1" r="579" s="209">
      <c r="A579" s="214"/>
    </row>
    <row customFormat="1" r="580" s="209">
      <c r="A580" s="214"/>
    </row>
    <row customFormat="1" r="581" s="209">
      <c r="A581" s="214"/>
    </row>
    <row customFormat="1" r="582" s="209">
      <c r="A582" s="214"/>
    </row>
    <row customFormat="1" r="583" s="209">
      <c r="A583" s="214"/>
    </row>
    <row customFormat="1" r="584" s="209">
      <c r="A584" s="214"/>
    </row>
    <row customFormat="1" r="585" s="209">
      <c r="A585" s="214"/>
    </row>
    <row customFormat="1" r="586" s="209">
      <c r="A586" s="214"/>
    </row>
    <row customFormat="1" r="587" s="209">
      <c r="A587" s="214"/>
    </row>
    <row customFormat="1" r="588" s="209">
      <c r="A588" s="214"/>
    </row>
    <row customFormat="1" r="589" s="209">
      <c r="A589" s="214"/>
    </row>
    <row customFormat="1" r="590" s="209">
      <c r="A590" s="214"/>
    </row>
    <row customFormat="1" r="591" s="209">
      <c r="A591" s="214"/>
    </row>
    <row customFormat="1" r="592" s="209">
      <c r="A592" s="214"/>
    </row>
    <row customFormat="1" r="593" s="209">
      <c r="A593" s="214"/>
    </row>
    <row customFormat="1" r="594" s="209">
      <c r="A594" s="214"/>
    </row>
    <row customFormat="1" r="595" s="209">
      <c r="A595" s="214"/>
    </row>
    <row customFormat="1" r="596" s="209">
      <c r="A596" s="214"/>
    </row>
    <row customFormat="1" r="597" s="209">
      <c r="A597" s="214"/>
    </row>
    <row customFormat="1" r="598" s="209">
      <c r="A598" s="214"/>
    </row>
    <row customFormat="1" r="599" s="209">
      <c r="A599" s="214"/>
    </row>
    <row customFormat="1" r="600" s="209">
      <c r="A600" s="214"/>
    </row>
    <row customFormat="1" r="601" s="209">
      <c r="A601" s="214"/>
    </row>
    <row customFormat="1" r="602" s="209">
      <c r="A602" s="214"/>
    </row>
    <row customFormat="1" r="603" s="209">
      <c r="A603" s="214"/>
    </row>
    <row customFormat="1" r="604" s="209">
      <c r="A604" s="214"/>
    </row>
    <row customFormat="1" r="605" s="209">
      <c r="A605" s="214"/>
    </row>
    <row customFormat="1" r="606" s="209">
      <c r="A606" s="214"/>
    </row>
    <row customFormat="1" r="607" s="209">
      <c r="A607" s="214"/>
    </row>
    <row customFormat="1" r="608" s="209">
      <c r="A608" s="214"/>
    </row>
    <row customFormat="1" r="609" s="209">
      <c r="A609" s="214"/>
    </row>
    <row customFormat="1" r="610" s="209">
      <c r="A610" s="214"/>
    </row>
    <row customFormat="1" r="611" s="209">
      <c r="A611" s="214"/>
    </row>
    <row customFormat="1" r="612" s="209">
      <c r="A612" s="214"/>
    </row>
    <row customFormat="1" r="613" s="209">
      <c r="A613" s="214"/>
    </row>
    <row customFormat="1" r="614" s="209">
      <c r="A614" s="214"/>
    </row>
    <row customFormat="1" r="615" s="209">
      <c r="A615" s="214"/>
    </row>
    <row customFormat="1" r="616" s="209">
      <c r="A616" s="214"/>
    </row>
    <row customFormat="1" r="617" s="209">
      <c r="A617" s="214"/>
    </row>
    <row customFormat="1" r="618" s="209">
      <c r="A618" s="214"/>
    </row>
    <row customFormat="1" r="619" s="209">
      <c r="A619" s="214"/>
    </row>
    <row customFormat="1" r="620" s="209">
      <c r="A620" s="214"/>
    </row>
    <row customFormat="1" r="621" s="209">
      <c r="A621" s="214"/>
    </row>
    <row customFormat="1" r="622" s="209">
      <c r="A622" s="214"/>
    </row>
    <row customFormat="1" r="623" s="209">
      <c r="A623" s="214"/>
    </row>
    <row customFormat="1" r="624" s="209">
      <c r="A624" s="214"/>
    </row>
    <row customFormat="1" r="625" s="209">
      <c r="A625" s="214"/>
    </row>
    <row customFormat="1" r="626" s="209">
      <c r="A626" s="214"/>
    </row>
    <row customFormat="1" r="627" s="209">
      <c r="A627" s="214"/>
    </row>
    <row customFormat="1" r="628" s="209">
      <c r="A628" s="214"/>
    </row>
    <row customFormat="1" r="629" s="209">
      <c r="A629" s="214"/>
    </row>
    <row customFormat="1" r="630" s="209">
      <c r="A630" s="214"/>
    </row>
    <row customFormat="1" r="631" s="209">
      <c r="A631" s="214"/>
    </row>
    <row customFormat="1" r="632" s="209">
      <c r="A632" s="214"/>
    </row>
    <row customFormat="1" r="633" s="209">
      <c r="A633" s="214"/>
    </row>
    <row customFormat="1" r="634" s="209">
      <c r="A634" s="214"/>
    </row>
    <row customFormat="1" r="635" s="209">
      <c r="A635" s="214"/>
    </row>
    <row customFormat="1" r="636" s="209">
      <c r="A636" s="214"/>
    </row>
    <row customFormat="1" r="637" s="209">
      <c r="A637" s="214"/>
    </row>
    <row customFormat="1" r="638" s="209">
      <c r="A638" s="214"/>
    </row>
    <row customFormat="1" r="639" s="209">
      <c r="A639" s="214"/>
    </row>
    <row customFormat="1" r="640" s="209">
      <c r="A640" s="214"/>
    </row>
    <row customFormat="1" r="641" s="209">
      <c r="A641" s="214"/>
    </row>
    <row customFormat="1" r="642" s="209">
      <c r="A642" s="214"/>
    </row>
    <row customFormat="1" r="643" s="209">
      <c r="A643" s="214"/>
    </row>
    <row customFormat="1" r="644" s="209">
      <c r="A644" s="214"/>
    </row>
    <row customFormat="1" r="645" s="209">
      <c r="A645" s="214"/>
    </row>
    <row customFormat="1" r="646" s="209">
      <c r="A646" s="214"/>
    </row>
    <row customFormat="1" r="647" s="209">
      <c r="A647" s="214"/>
    </row>
    <row customFormat="1" r="648" s="209">
      <c r="A648" s="214"/>
    </row>
    <row customFormat="1" r="649" s="209">
      <c r="A649" s="214"/>
    </row>
    <row customFormat="1" r="650" s="209">
      <c r="A650" s="214"/>
    </row>
    <row customFormat="1" r="651" s="209">
      <c r="A651" s="214"/>
    </row>
    <row customFormat="1" r="652" s="209">
      <c r="A652" s="214"/>
    </row>
    <row customFormat="1" r="653" s="209">
      <c r="A653" s="214"/>
    </row>
    <row customFormat="1" r="654" s="209">
      <c r="A654" s="214"/>
    </row>
    <row customFormat="1" r="655" s="209">
      <c r="A655" s="214"/>
    </row>
    <row customFormat="1" r="656" s="209">
      <c r="A656" s="214"/>
    </row>
    <row customFormat="1" r="657" s="209">
      <c r="A657" s="214"/>
    </row>
    <row customFormat="1" r="658" s="209">
      <c r="A658" s="214"/>
    </row>
    <row customFormat="1" r="659" s="209">
      <c r="A659" s="214"/>
    </row>
    <row customFormat="1" r="660" s="209">
      <c r="A660" s="214"/>
    </row>
    <row customFormat="1" r="661" s="209">
      <c r="A661" s="214"/>
    </row>
    <row customFormat="1" r="662" s="209">
      <c r="A662" s="214"/>
    </row>
    <row customFormat="1" r="663" s="209">
      <c r="A663" s="214"/>
    </row>
    <row customFormat="1" r="664" s="209">
      <c r="A664" s="214"/>
    </row>
    <row customFormat="1" r="665" s="209">
      <c r="A665" s="214"/>
    </row>
    <row customFormat="1" r="666" s="209">
      <c r="A666" s="214"/>
    </row>
    <row customFormat="1" r="667" s="209">
      <c r="A667" s="214"/>
    </row>
    <row customFormat="1" r="668" s="209">
      <c r="A668" s="214"/>
    </row>
    <row customFormat="1" r="669" s="209">
      <c r="A669" s="214"/>
    </row>
    <row customFormat="1" r="670" s="209">
      <c r="A670" s="214"/>
    </row>
    <row customFormat="1" r="671" s="209">
      <c r="A671" s="214"/>
    </row>
    <row customFormat="1" r="672" s="209">
      <c r="A672" s="214"/>
    </row>
    <row customFormat="1" r="673" s="209">
      <c r="A673" s="214"/>
    </row>
    <row customFormat="1" r="674" s="209">
      <c r="A674" s="214"/>
    </row>
    <row customFormat="1" r="675" s="209">
      <c r="A675" s="214"/>
    </row>
    <row customFormat="1" r="676" s="209">
      <c r="A676" s="214"/>
    </row>
    <row customFormat="1" r="677" s="209">
      <c r="A677" s="214"/>
    </row>
    <row customFormat="1" r="678" s="209">
      <c r="A678" s="214"/>
    </row>
    <row customFormat="1" r="679" s="209">
      <c r="A679" s="214"/>
    </row>
    <row customFormat="1" r="680" s="209">
      <c r="A680" s="214"/>
    </row>
    <row customFormat="1" r="681" s="209">
      <c r="A681" s="214"/>
    </row>
    <row customFormat="1" r="682" s="209">
      <c r="A682" s="214"/>
    </row>
    <row customFormat="1" r="683" s="209">
      <c r="A683" s="214"/>
    </row>
    <row customFormat="1" r="684" s="209">
      <c r="A684" s="214"/>
    </row>
    <row customFormat="1" r="685" s="209">
      <c r="A685" s="214"/>
    </row>
    <row customFormat="1" r="686" s="209">
      <c r="A686" s="214"/>
    </row>
    <row customFormat="1" r="687" s="209">
      <c r="A687" s="214"/>
    </row>
    <row customFormat="1" r="688" s="209">
      <c r="A688" s="214"/>
    </row>
    <row customFormat="1" r="689" s="209">
      <c r="A689" s="214"/>
    </row>
    <row customFormat="1" r="690" s="209">
      <c r="A690" s="214"/>
    </row>
    <row customFormat="1" r="691" s="209">
      <c r="A691" s="214"/>
    </row>
    <row customFormat="1" r="692" s="209">
      <c r="A692" s="214"/>
    </row>
    <row customFormat="1" r="693" s="209">
      <c r="A693" s="214"/>
    </row>
    <row customFormat="1" r="694" s="209">
      <c r="A694" s="214"/>
    </row>
    <row customFormat="1" r="695" s="209">
      <c r="A695" s="214"/>
    </row>
    <row customFormat="1" r="696" s="209">
      <c r="A696" s="214"/>
    </row>
    <row customFormat="1" r="697" s="209">
      <c r="A697" s="214"/>
    </row>
    <row customFormat="1" r="698" s="209">
      <c r="A698" s="214"/>
    </row>
    <row customFormat="1" r="699" s="209">
      <c r="A699" s="214"/>
    </row>
    <row customFormat="1" r="700" s="209">
      <c r="A700" s="214"/>
    </row>
    <row customFormat="1" r="701" s="209">
      <c r="A701" s="214"/>
    </row>
    <row customFormat="1" r="702" s="209">
      <c r="A702" s="214"/>
    </row>
    <row customFormat="1" r="703" s="209">
      <c r="A703" s="214"/>
    </row>
    <row customFormat="1" r="704" s="209">
      <c r="A704" s="214"/>
    </row>
    <row customFormat="1" r="705" s="209">
      <c r="A705" s="214"/>
    </row>
    <row customFormat="1" r="706" s="209">
      <c r="A706" s="214"/>
    </row>
    <row customFormat="1" r="707" s="209">
      <c r="A707" s="214"/>
    </row>
    <row customFormat="1" r="708" s="209">
      <c r="A708" s="214"/>
    </row>
    <row customFormat="1" r="709" s="209">
      <c r="A709" s="214"/>
    </row>
    <row customFormat="1" r="710" s="209">
      <c r="A710" s="214"/>
    </row>
    <row customFormat="1" r="711" s="209">
      <c r="A711" s="214"/>
    </row>
    <row customFormat="1" r="712" s="209">
      <c r="A712" s="214"/>
    </row>
    <row customFormat="1" r="713" s="209">
      <c r="A713" s="214"/>
    </row>
    <row customFormat="1" r="714" s="209">
      <c r="A714" s="214"/>
    </row>
    <row customFormat="1" r="715" s="209">
      <c r="A715" s="214"/>
    </row>
    <row customFormat="1" r="716" s="209">
      <c r="A716" s="214"/>
    </row>
    <row customFormat="1" r="717" s="209">
      <c r="A717" s="214"/>
    </row>
    <row customFormat="1" r="718" s="209">
      <c r="A718" s="214"/>
    </row>
    <row customFormat="1" r="719" s="209">
      <c r="A719" s="214"/>
    </row>
    <row r="720">
      <c r="A720" s="214"/>
      <c r="B720" s="209"/>
    </row>
    <row r="721">
      <c r="A721" s="214">
        <v>42581.958333333299</v>
      </c>
      <c r="B721" s="209">
        <v>31</v>
      </c>
      <c r="C721" s="209" t="s">
        <v>130</v>
      </c>
      <c r="D721" s="209" t="s">
        <v>131</v>
      </c>
      <c r="E721" s="209" t="s">
        <v>30</v>
      </c>
      <c r="F721" s="209" t="s">
        <v>132</v>
      </c>
      <c r="G721" s="209" t="s">
        <v>133</v>
      </c>
      <c r="H721" s="209">
        <v>5.7699999999999996</v>
      </c>
      <c r="I721" s="209">
        <v>6.5899999999999999</v>
      </c>
      <c r="J721" s="209">
        <v>2.1400000000000001</v>
      </c>
      <c r="K721" s="209">
        <v>750</v>
      </c>
      <c r="L721" s="209">
        <v>712</v>
      </c>
      <c r="M721" s="209">
        <v>16.609999999999999</v>
      </c>
      <c r="N721" s="209">
        <v>299.55000000000001</v>
      </c>
      <c r="O721" s="209">
        <v>22.84</v>
      </c>
      <c r="P721" s="209">
        <v>282.42000000000002</v>
      </c>
      <c r="Q721" s="209">
        <v>22.940000000000001</v>
      </c>
      <c r="R721" s="209">
        <v>1073.24</v>
      </c>
      <c r="S721" s="209">
        <v>-44.009999999999998</v>
      </c>
      <c r="T721" s="209">
        <v>83.900000000000006</v>
      </c>
      <c r="U721" s="209">
        <v>-14.199999999999999</v>
      </c>
      <c r="V721" s="209">
        <v>109.59999999999999</v>
      </c>
      <c r="W721" s="209">
        <v>-13.699999999999999</v>
      </c>
      <c r="X721" s="209">
        <v>1.46</v>
      </c>
      <c r="Y721" s="209">
        <v>792.60000000000002</v>
      </c>
      <c r="Z721" s="209">
        <v>4214</v>
      </c>
      <c r="AA721" s="209">
        <v>81.950000000000003</v>
      </c>
      <c r="AB721" s="209">
        <v>22.5</v>
      </c>
      <c r="AC721" s="209">
        <v>9.9000000000000004</v>
      </c>
      <c r="AD721" s="209">
        <v>3.2000000000000002</v>
      </c>
      <c r="AE721" s="209">
        <v>4.9500000000000002</v>
      </c>
      <c r="AF721" s="209">
        <v>1.98</v>
      </c>
      <c r="AG721" s="209">
        <v>2.9700000000000002</v>
      </c>
      <c r="AH721" s="209">
        <v>10.76</v>
      </c>
      <c r="AI721" s="209">
        <v>4.1299999999999999</v>
      </c>
      <c r="AJ721" s="209">
        <v>17.280000000000001</v>
      </c>
      <c r="AK721" s="209">
        <v>0</v>
      </c>
      <c r="AL721" s="209">
        <v>56.700000000000003</v>
      </c>
      <c r="AM721" s="209">
        <v>1.8</v>
      </c>
      <c r="AN721" s="209">
        <v>0</v>
      </c>
      <c r="AO721" s="209">
        <v>0</v>
      </c>
      <c r="AP721" s="209">
        <v>0</v>
      </c>
      <c r="AQ721" s="209">
        <v>0</v>
      </c>
      <c r="AS721" s="209" t="s">
        <v>134</v>
      </c>
    </row>
    <row r="722">
      <c r="A722" s="214"/>
      <c r="B722" s="209"/>
    </row>
    <row r="723">
      <c r="A723" s="214"/>
      <c r="B723" s="209"/>
    </row>
    <row r="724">
      <c r="A724" s="214"/>
      <c r="B724" s="209"/>
    </row>
    <row r="725">
      <c r="A725" s="214"/>
      <c r="B725" s="209"/>
    </row>
    <row r="726">
      <c r="A726" s="214"/>
      <c r="B726" s="209"/>
    </row>
    <row r="727">
      <c r="A727" s="214"/>
      <c r="B727" s="209"/>
    </row>
    <row r="728">
      <c r="A728" s="214"/>
      <c r="B728" s="209"/>
    </row>
    <row r="729">
      <c r="A729" s="214"/>
      <c r="B729" s="209"/>
    </row>
    <row r="730">
      <c r="A730" s="214"/>
      <c r="B730" s="209"/>
    </row>
    <row r="731">
      <c r="A731" s="214"/>
      <c r="B731" s="209"/>
    </row>
    <row r="732">
      <c r="A732" s="214"/>
      <c r="B732" s="209"/>
    </row>
    <row r="733">
      <c r="A733" s="214"/>
      <c r="B733" s="209"/>
    </row>
    <row r="734">
      <c r="A734" s="214"/>
      <c r="B734" s="209"/>
    </row>
    <row r="735">
      <c r="A735" s="214"/>
      <c r="B735" s="209"/>
    </row>
    <row customFormat="1" r="736" s="209">
      <c r="A736" s="214"/>
    </row>
    <row customFormat="1" r="737" s="209">
      <c r="A737" s="214"/>
    </row>
    <row customFormat="1" r="738" s="209">
      <c r="A738" s="214"/>
    </row>
    <row customFormat="1" r="739" s="209">
      <c r="A739" s="214"/>
    </row>
    <row customFormat="1" r="740" s="209">
      <c r="A740" s="214"/>
    </row>
    <row customFormat="1" r="741" s="209">
      <c r="A741" s="214"/>
    </row>
    <row customFormat="1" r="742" s="209">
      <c r="A742" s="214"/>
    </row>
    <row customFormat="1" r="743" s="209">
      <c r="A743" s="214"/>
    </row>
    <row customFormat="1" r="744" s="209">
      <c r="A744" s="214"/>
    </row>
    <row customFormat="1" r="745" s="209">
      <c r="A745" s="214"/>
    </row>
  </sheetData>
  <printOptions gridLines="0" gridLinesSet="0" headings="0"/>
  <pageMargins bottom="1" footer="0.5" header="0.5" left="0.75" right="0.75" top="1"/>
  <pageSetup orientation="portrait" paperSize="9"/>
</worksheet>
</file>

<file path=docProps/app.xml><?xml version="1.0" encoding="utf-8"?>
<Properties xmlns="http://schemas.openxmlformats.org/officeDocument/2006/extended-properties" xmlns:vt="http://schemas.openxmlformats.org/officeDocument/2006/docPropsVTypes">
  <Application>ONLYOFFICE/2.4.527.0</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xsi="http://www.w3.org/2001/XMLSchema-instance"/>
</file>